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showInkAnnotation="0" updateLinks="never" codeName="ThisWorkbook" defaultThemeVersion="124226"/>
  <mc:AlternateContent xmlns:mc="http://schemas.openxmlformats.org/markup-compatibility/2006">
    <mc:Choice Requires="x15">
      <x15ac:absPath xmlns:x15ac="http://schemas.microsoft.com/office/spreadsheetml/2010/11/ac" url="D:\__Workspace\20250304다목적자동차 기술개발_CBTP_100M\02 HW\03 LLC\__관련 자료\설계 툴\LLC 설계 디자인_250926\"/>
    </mc:Choice>
  </mc:AlternateContent>
  <xr:revisionPtr revIDLastSave="0" documentId="13_ncr:1_{F6B246DD-CF75-48B6-B141-29659C966449}" xr6:coauthVersionLast="47"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xWindow="4890" yWindow="870" windowWidth="28770" windowHeight="15450" firstSheet="2" activeTab="2"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_xlnm.Print_Area" localSheetId="2">'DESIGN INPUTS AND CALCULATIONS'!$A$21:$E$234</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1" i="1" l="1"/>
  <c r="E97" i="1" l="1"/>
  <c r="E100" i="1" l="1"/>
  <c r="I7" i="13"/>
  <c r="I6" i="13"/>
  <c r="D15" i="13"/>
  <c r="D14" i="13"/>
  <c r="D13" i="13"/>
  <c r="D12" i="13"/>
  <c r="D8" i="13"/>
  <c r="D17" i="13" s="1"/>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C83" i="14"/>
  <c r="D83" i="14" s="1"/>
  <c r="B83" i="14"/>
  <c r="Q82" i="14"/>
  <c r="B82" i="14"/>
  <c r="C82" i="14" s="1"/>
  <c r="Q81" i="14"/>
  <c r="B81" i="14"/>
  <c r="C81" i="14" s="1"/>
  <c r="D81" i="14" s="1"/>
  <c r="Q80" i="14"/>
  <c r="B80" i="14"/>
  <c r="C80" i="14" s="1"/>
  <c r="Q79" i="14"/>
  <c r="B79" i="14"/>
  <c r="C79" i="14" s="1"/>
  <c r="D79" i="14" s="1"/>
  <c r="Q78" i="14"/>
  <c r="B78" i="14"/>
  <c r="C78" i="14" s="1"/>
  <c r="Q77" i="14"/>
  <c r="C77" i="14"/>
  <c r="D77" i="14" s="1"/>
  <c r="B77" i="14"/>
  <c r="Q76" i="14"/>
  <c r="C76" i="14"/>
  <c r="D76" i="14" s="1"/>
  <c r="B76" i="14"/>
  <c r="Q75" i="14"/>
  <c r="B75" i="14"/>
  <c r="C75" i="14" s="1"/>
  <c r="D75" i="14" s="1"/>
  <c r="Q74" i="14"/>
  <c r="B74" i="14"/>
  <c r="C74" i="14" s="1"/>
  <c r="D74" i="14" s="1"/>
  <c r="Q73" i="14"/>
  <c r="B73" i="14"/>
  <c r="C73" i="14" s="1"/>
  <c r="D73" i="14" s="1"/>
  <c r="Q72" i="14"/>
  <c r="B72" i="14"/>
  <c r="C72" i="14" s="1"/>
  <c r="Q71" i="14"/>
  <c r="B71" i="14"/>
  <c r="C71" i="14" s="1"/>
  <c r="D71" i="14" s="1"/>
  <c r="Q70" i="14"/>
  <c r="B70" i="14"/>
  <c r="C70" i="14" s="1"/>
  <c r="Q69" i="14"/>
  <c r="B69" i="14"/>
  <c r="C69" i="14" s="1"/>
  <c r="D69" i="14" s="1"/>
  <c r="Q68" i="14"/>
  <c r="C68" i="14"/>
  <c r="D68" i="14" s="1"/>
  <c r="B68" i="14"/>
  <c r="Q67" i="14"/>
  <c r="B67" i="14"/>
  <c r="C67" i="14" s="1"/>
  <c r="D67" i="14" s="1"/>
  <c r="Q66" i="14"/>
  <c r="B66" i="14"/>
  <c r="C66" i="14" s="1"/>
  <c r="Q65" i="14"/>
  <c r="B65" i="14"/>
  <c r="C65" i="14" s="1"/>
  <c r="D65" i="14" s="1"/>
  <c r="Q64" i="14"/>
  <c r="B64" i="14"/>
  <c r="C64" i="14" s="1"/>
  <c r="Q63" i="14"/>
  <c r="B63" i="14"/>
  <c r="C63" i="14" s="1"/>
  <c r="D63" i="14" s="1"/>
  <c r="Q62" i="14"/>
  <c r="B62" i="14"/>
  <c r="C62" i="14" s="1"/>
  <c r="Q61" i="14"/>
  <c r="B61" i="14"/>
  <c r="C61" i="14" s="1"/>
  <c r="D61" i="14" s="1"/>
  <c r="Q60" i="14"/>
  <c r="B60" i="14"/>
  <c r="C60" i="14" s="1"/>
  <c r="D60" i="14" s="1"/>
  <c r="Q59" i="14"/>
  <c r="B59" i="14"/>
  <c r="C59" i="14" s="1"/>
  <c r="D59" i="14" s="1"/>
  <c r="Q58" i="14"/>
  <c r="C58" i="14"/>
  <c r="B58" i="14"/>
  <c r="Q57" i="14"/>
  <c r="B57" i="14"/>
  <c r="C57" i="14" s="1"/>
  <c r="D57" i="14" s="1"/>
  <c r="Q56" i="14"/>
  <c r="B56" i="14"/>
  <c r="C56" i="14" s="1"/>
  <c r="Q55" i="14"/>
  <c r="B55" i="14"/>
  <c r="C55" i="14" s="1"/>
  <c r="D55" i="14" s="1"/>
  <c r="Q54" i="14"/>
  <c r="B54" i="14"/>
  <c r="C54" i="14" s="1"/>
  <c r="Q53" i="14"/>
  <c r="C53" i="14"/>
  <c r="D53" i="14" s="1"/>
  <c r="B53" i="14"/>
  <c r="Q52" i="14"/>
  <c r="B52" i="14"/>
  <c r="C52" i="14" s="1"/>
  <c r="Q51" i="14"/>
  <c r="C51" i="14"/>
  <c r="D51" i="14" s="1"/>
  <c r="B51" i="14"/>
  <c r="Q50" i="14"/>
  <c r="B50" i="14"/>
  <c r="C50" i="14" s="1"/>
  <c r="Q49" i="14"/>
  <c r="B49" i="14"/>
  <c r="C49" i="14" s="1"/>
  <c r="D49" i="14" s="1"/>
  <c r="Q48" i="14"/>
  <c r="B48" i="14"/>
  <c r="C48" i="14" s="1"/>
  <c r="Q47" i="14"/>
  <c r="B47" i="14"/>
  <c r="C47" i="14" s="1"/>
  <c r="D47" i="14" s="1"/>
  <c r="Q46" i="14"/>
  <c r="B46" i="14"/>
  <c r="C46" i="14" s="1"/>
  <c r="Q45" i="14"/>
  <c r="B45" i="14"/>
  <c r="C45" i="14" s="1"/>
  <c r="D45" i="14" s="1"/>
  <c r="Q44" i="14"/>
  <c r="B44" i="14"/>
  <c r="C44" i="14" s="1"/>
  <c r="D44" i="14" s="1"/>
  <c r="Q43" i="14"/>
  <c r="B43" i="14"/>
  <c r="C43" i="14" s="1"/>
  <c r="D43" i="14" s="1"/>
  <c r="Q42" i="14"/>
  <c r="B42" i="14"/>
  <c r="C42" i="14" s="1"/>
  <c r="D42" i="14" s="1"/>
  <c r="Q41" i="14"/>
  <c r="B41" i="14"/>
  <c r="C41" i="14" s="1"/>
  <c r="D41" i="14" s="1"/>
  <c r="Q40" i="14"/>
  <c r="B40" i="14"/>
  <c r="C40" i="14" s="1"/>
  <c r="Q39" i="14"/>
  <c r="B39" i="14"/>
  <c r="C39" i="14" s="1"/>
  <c r="D39" i="14" s="1"/>
  <c r="Q38" i="14"/>
  <c r="B38" i="14"/>
  <c r="C38" i="14" s="1"/>
  <c r="Q37" i="14"/>
  <c r="B37" i="14"/>
  <c r="C37" i="14" s="1"/>
  <c r="D37" i="14" s="1"/>
  <c r="Q36" i="14"/>
  <c r="C36" i="14"/>
  <c r="B36" i="14"/>
  <c r="Q35" i="14"/>
  <c r="B35" i="14"/>
  <c r="C35" i="14" s="1"/>
  <c r="D35" i="14" s="1"/>
  <c r="N23" i="14" s="1"/>
  <c r="R30" i="14"/>
  <c r="F30" i="14"/>
  <c r="R25" i="14"/>
  <c r="U4" i="14"/>
  <c r="I19" i="13"/>
  <c r="C101" i="14" s="1"/>
  <c r="I17" i="13"/>
  <c r="I18" i="13" s="1"/>
  <c r="P11" i="13"/>
  <c r="I10" i="13"/>
  <c r="I9" i="13"/>
  <c r="I8" i="13"/>
  <c r="D18" i="13" l="1"/>
  <c r="U20" i="14" s="1"/>
  <c r="R64" i="14"/>
  <c r="T64" i="14" s="1"/>
  <c r="D64" i="14"/>
  <c r="R70" i="14"/>
  <c r="T70" i="14" s="1"/>
  <c r="D70" i="14"/>
  <c r="D80" i="14"/>
  <c r="R80" i="14" s="1"/>
  <c r="D38" i="14"/>
  <c r="R38" i="14" s="1"/>
  <c r="S38" i="14" s="1"/>
  <c r="R48" i="14"/>
  <c r="T48" i="14" s="1"/>
  <c r="D48" i="14"/>
  <c r="D54" i="14"/>
  <c r="R54" i="14" s="1"/>
  <c r="T54" i="14" s="1"/>
  <c r="D72" i="14"/>
  <c r="R72" i="14" s="1"/>
  <c r="R78" i="14"/>
  <c r="T78" i="14" s="1"/>
  <c r="D78" i="14"/>
  <c r="R82" i="14"/>
  <c r="T82" i="14" s="1"/>
  <c r="D82" i="14"/>
  <c r="R56" i="14"/>
  <c r="S56" i="14" s="1"/>
  <c r="D56" i="14"/>
  <c r="D62" i="14"/>
  <c r="R62" i="14" s="1"/>
  <c r="R66" i="14"/>
  <c r="T66" i="14" s="1"/>
  <c r="D66" i="14"/>
  <c r="D40" i="14"/>
  <c r="R40" i="14" s="1"/>
  <c r="T40" i="14" s="1"/>
  <c r="R46" i="14"/>
  <c r="T46" i="14" s="1"/>
  <c r="D46" i="14"/>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8" i="14"/>
  <c r="U9" i="14"/>
  <c r="D90" i="14"/>
  <c r="R90" i="14" s="1"/>
  <c r="D84" i="14"/>
  <c r="R84" i="14"/>
  <c r="D94" i="14"/>
  <c r="R94" i="14" s="1"/>
  <c r="D88" i="14"/>
  <c r="R88" i="14" s="1"/>
  <c r="D92" i="14"/>
  <c r="R92" i="14" s="1"/>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U3" i="14"/>
  <c r="U19" i="14"/>
  <c r="U21"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220" i="14"/>
  <c r="O243" i="14"/>
  <c r="O169" i="14"/>
  <c r="O176" i="14"/>
  <c r="O307" i="14"/>
  <c r="O179" i="14"/>
  <c r="O200" i="14"/>
  <c r="O239" i="14"/>
  <c r="O199" i="14"/>
  <c r="O192" i="14"/>
  <c r="O327" i="14"/>
  <c r="O314" i="14"/>
  <c r="O155" i="14"/>
  <c r="S70" i="14" l="1"/>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M82" i="14" s="1"/>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258" i="14"/>
  <c r="O188" i="14"/>
  <c r="O209" i="14"/>
  <c r="O160" i="14"/>
  <c r="O218" i="14"/>
  <c r="O236" i="14"/>
  <c r="O298" i="14"/>
  <c r="O116" i="14"/>
  <c r="O234" i="14"/>
  <c r="O331" i="14"/>
  <c r="O309" i="14"/>
  <c r="O183" i="14"/>
  <c r="O301" i="14"/>
  <c r="O325" i="14"/>
  <c r="O270" i="14"/>
  <c r="O333" i="14"/>
  <c r="O139" i="14"/>
  <c r="O157" i="14"/>
  <c r="O154" i="14"/>
  <c r="O285" i="14"/>
  <c r="O181" i="14"/>
  <c r="O345" i="14"/>
  <c r="O193" i="14"/>
  <c r="O216" i="14"/>
  <c r="O317" i="14"/>
  <c r="O312" i="14"/>
  <c r="O289" i="14"/>
  <c r="O273" i="14"/>
  <c r="O340" i="14"/>
  <c r="O306" i="14"/>
  <c r="O284" i="14"/>
  <c r="O296" i="14"/>
  <c r="O132" i="14"/>
  <c r="O102" i="14"/>
  <c r="O337" i="14"/>
  <c r="O172" i="14"/>
  <c r="O308" i="14"/>
  <c r="O215" i="14"/>
  <c r="O146" i="14"/>
  <c r="O255" i="14"/>
  <c r="O207" i="14"/>
  <c r="O355" i="14"/>
  <c r="O194" i="14"/>
  <c r="O219" i="14"/>
  <c r="O297" i="14"/>
  <c r="O130" i="14"/>
  <c r="O316" i="14"/>
  <c r="O201" i="14"/>
  <c r="O202" i="14"/>
  <c r="O211" i="14"/>
  <c r="O251" i="14"/>
  <c r="O151" i="14"/>
  <c r="O109" i="14"/>
  <c r="O310" i="14"/>
  <c r="O267" i="14"/>
  <c r="O259" i="14"/>
  <c r="O274" i="14"/>
  <c r="O279" i="14"/>
  <c r="O131" i="14"/>
  <c r="O290" i="14"/>
  <c r="O224" i="14"/>
  <c r="O114" i="14"/>
  <c r="O286" i="14"/>
  <c r="O227" i="14"/>
  <c r="O240" i="14"/>
  <c r="O254" i="14"/>
  <c r="O291" i="14"/>
  <c r="O171" i="14"/>
  <c r="O263" i="14"/>
  <c r="O328" i="14"/>
  <c r="O244" i="14"/>
  <c r="O149" i="14"/>
  <c r="O148" i="14"/>
  <c r="O336" i="14"/>
  <c r="O138" i="14"/>
  <c r="O342" i="14"/>
  <c r="O120" i="14"/>
  <c r="O152" i="14"/>
  <c r="O163" i="14"/>
  <c r="O119" i="14"/>
  <c r="O117" i="14"/>
  <c r="O212" i="14"/>
  <c r="O129" i="14"/>
  <c r="O156" i="14"/>
  <c r="O133" i="14"/>
  <c r="O313" i="14"/>
  <c r="O197" i="14"/>
  <c r="O125" i="14"/>
  <c r="O134" i="14"/>
  <c r="O271" i="14"/>
  <c r="O233" i="14"/>
  <c r="O241" i="14"/>
  <c r="O106" i="14"/>
  <c r="O101" i="14"/>
  <c r="O264" i="14"/>
  <c r="O318" i="14"/>
  <c r="O330" i="14"/>
  <c r="O315" i="14"/>
  <c r="O118" i="14"/>
  <c r="O245" i="14"/>
  <c r="O147" i="14"/>
  <c r="O165" i="14"/>
  <c r="O252" i="14"/>
  <c r="O324" i="14"/>
  <c r="O321" i="14"/>
  <c r="O268" i="14"/>
  <c r="O294" i="14"/>
  <c r="O242" i="14"/>
  <c r="O302" i="14"/>
  <c r="O280" i="14"/>
  <c r="O122" i="14"/>
  <c r="O232" i="14"/>
  <c r="O184" i="14"/>
  <c r="O113" i="14"/>
  <c r="O168" i="14"/>
  <c r="O287" i="14"/>
  <c r="O275" i="14"/>
  <c r="O210" i="14"/>
  <c r="O346" i="14"/>
  <c r="O217" i="14"/>
  <c r="O203" i="14"/>
  <c r="O323" i="14"/>
  <c r="O141" i="14"/>
  <c r="O121" i="14"/>
  <c r="O237" i="14"/>
  <c r="O178" i="14"/>
  <c r="O260" i="14"/>
  <c r="O235" i="14"/>
  <c r="O343" i="14"/>
  <c r="O341" i="14"/>
  <c r="O225" i="14"/>
  <c r="O288" i="14"/>
  <c r="O187" i="14"/>
  <c r="O354" i="14"/>
  <c r="O143" i="14"/>
  <c r="O173" i="14"/>
  <c r="O329" i="14"/>
  <c r="O253" i="14"/>
  <c r="O127" i="14"/>
  <c r="O246" i="14"/>
  <c r="O205" i="14"/>
  <c r="O189" i="14"/>
  <c r="O124" i="14"/>
  <c r="O228" i="14"/>
  <c r="O213" i="14"/>
  <c r="O293" i="14"/>
  <c r="O177" i="14"/>
  <c r="O305" i="14"/>
  <c r="O353" i="14"/>
  <c r="O196" i="14"/>
  <c r="O250" i="14"/>
  <c r="O276" i="14"/>
  <c r="O304" i="14"/>
  <c r="O281" i="14"/>
  <c r="O166" i="14"/>
  <c r="O104" i="14"/>
  <c r="O158" i="14"/>
  <c r="O338" i="14"/>
  <c r="O170" i="14"/>
  <c r="O135" i="14"/>
  <c r="O128" i="14"/>
  <c r="O262" i="14"/>
  <c r="O344" i="14"/>
  <c r="O226" i="14"/>
  <c r="O303" i="14"/>
  <c r="O136" i="14"/>
  <c r="O348" i="14"/>
  <c r="O223" i="14"/>
  <c r="O350" i="14"/>
  <c r="O159" i="14"/>
  <c r="O256" i="14"/>
  <c r="O123" i="14"/>
  <c r="O292" i="14"/>
  <c r="O142" i="14"/>
  <c r="O230" i="14"/>
  <c r="O111" i="14"/>
  <c r="O322" i="14"/>
  <c r="O150" i="14"/>
  <c r="O190" i="14"/>
  <c r="O103" i="14"/>
  <c r="O277" i="14"/>
  <c r="O140" i="14"/>
  <c r="O185" i="14"/>
  <c r="O320" i="14"/>
  <c r="O126" i="14"/>
  <c r="O107" i="14"/>
  <c r="O198" i="14"/>
  <c r="O208" i="14"/>
  <c r="O266" i="14"/>
  <c r="O105" i="14"/>
  <c r="O110" i="14"/>
  <c r="O222" i="14"/>
  <c r="O108" i="14"/>
  <c r="O278" i="14"/>
  <c r="O195" i="14"/>
  <c r="O319" i="14"/>
  <c r="O335" i="14"/>
  <c r="O352" i="14"/>
  <c r="O186" i="14"/>
  <c r="O175" i="14"/>
  <c r="O180" i="14"/>
  <c r="O115" i="14"/>
  <c r="O282" i="14"/>
  <c r="O349" i="14"/>
  <c r="O247" i="14"/>
  <c r="O161" i="14"/>
  <c r="O231" i="14"/>
  <c r="O238" i="14"/>
  <c r="O112" i="14"/>
  <c r="O339" i="14"/>
  <c r="O300" i="14"/>
  <c r="O144" i="14"/>
  <c r="O137" i="14"/>
  <c r="O214" i="14"/>
  <c r="O191" i="14"/>
  <c r="O153" i="14"/>
  <c r="O347" i="14"/>
  <c r="O334" i="14"/>
  <c r="O145" i="14"/>
  <c r="O167" i="14"/>
  <c r="O204" i="14"/>
  <c r="O299" i="14"/>
  <c r="O326" i="14"/>
  <c r="O283" i="14"/>
  <c r="O248" i="14"/>
  <c r="O182" i="14"/>
  <c r="O311" i="14"/>
  <c r="O229" i="14"/>
  <c r="O206" i="14"/>
  <c r="O221" i="14"/>
  <c r="O351" i="14"/>
  <c r="O295" i="14"/>
  <c r="O162" i="14"/>
  <c r="O269" i="14"/>
  <c r="O249" i="14"/>
  <c r="O257" i="14"/>
  <c r="O332" i="14"/>
  <c r="O164" i="14"/>
  <c r="O265" i="14"/>
  <c r="O272" i="14"/>
  <c r="O261" i="14"/>
  <c r="O174" i="14"/>
  <c r="U30" i="14" l="1"/>
  <c r="U29" i="14"/>
  <c r="U12" i="14"/>
  <c r="U26" i="14"/>
  <c r="U13" i="14"/>
  <c r="U27" i="14"/>
  <c r="U28" i="14"/>
  <c r="CM295" i="14"/>
  <c r="DR295" i="14"/>
  <c r="Z295" i="14"/>
  <c r="BE295" i="14"/>
  <c r="CJ295" i="14"/>
  <c r="DW295" i="14"/>
  <c r="AE295" i="14"/>
  <c r="BJ295" i="14"/>
  <c r="CV295" i="14"/>
  <c r="BI295" i="14"/>
  <c r="BY295" i="14"/>
  <c r="CE295" i="14"/>
  <c r="DJ295" i="14"/>
  <c r="R295" i="14"/>
  <c r="AW295" i="14"/>
  <c r="CB295" i="14"/>
  <c r="DO295" i="14"/>
  <c r="W295" i="14"/>
  <c r="BB295" i="14"/>
  <c r="CN295" i="14"/>
  <c r="DM295" i="14"/>
  <c r="EC295" i="14"/>
  <c r="BW295" i="14"/>
  <c r="DB295" i="14"/>
  <c r="EG295" i="14"/>
  <c r="AO295" i="14"/>
  <c r="BT295" i="14"/>
  <c r="DG295" i="14"/>
  <c r="EL295" i="14"/>
  <c r="AT295" i="14"/>
  <c r="CF295" i="14"/>
  <c r="BA295" i="14"/>
  <c r="BQ295" i="14"/>
  <c r="BO295" i="14"/>
  <c r="CT295" i="14"/>
  <c r="DY295" i="14"/>
  <c r="AG295" i="14"/>
  <c r="BL295" i="14"/>
  <c r="CY295" i="14"/>
  <c r="ED295" i="14"/>
  <c r="AL295" i="14"/>
  <c r="BX295" i="14"/>
  <c r="DE295" i="14"/>
  <c r="BG295" i="14"/>
  <c r="CL295" i="14"/>
  <c r="DQ295" i="14"/>
  <c r="Y295" i="14"/>
  <c r="BD295" i="14"/>
  <c r="CQ295" i="14"/>
  <c r="DV295" i="14"/>
  <c r="AD295" i="14"/>
  <c r="BP295" i="14"/>
  <c r="AS295" i="14"/>
  <c r="EI295" i="14"/>
  <c r="AQ295" i="14"/>
  <c r="BV295" i="14"/>
  <c r="DA295" i="14"/>
  <c r="EF295" i="14"/>
  <c r="AN295" i="14"/>
  <c r="CA295" i="14"/>
  <c r="DF295" i="14"/>
  <c r="N295" i="14"/>
  <c r="AZ295" i="14"/>
  <c r="AK295" i="14"/>
  <c r="EA295" i="14"/>
  <c r="AI295" i="14"/>
  <c r="BN295" i="14"/>
  <c r="CS295" i="14"/>
  <c r="DX295" i="14"/>
  <c r="AF295" i="14"/>
  <c r="BS295" i="14"/>
  <c r="CX295" i="14"/>
  <c r="EJ295" i="14"/>
  <c r="AR295" i="14"/>
  <c r="CO295" i="14"/>
  <c r="DS295" i="14"/>
  <c r="AA295" i="14"/>
  <c r="BF295" i="14"/>
  <c r="CK295" i="14"/>
  <c r="DP295" i="14"/>
  <c r="X295" i="14"/>
  <c r="BK295" i="14"/>
  <c r="CP295" i="14"/>
  <c r="EB295" i="14"/>
  <c r="AJ295" i="14"/>
  <c r="AC295" i="14"/>
  <c r="DK295" i="14"/>
  <c r="S295" i="14"/>
  <c r="AX295" i="14"/>
  <c r="CC295" i="14"/>
  <c r="DH295" i="14"/>
  <c r="P295" i="14"/>
  <c r="BC295" i="14"/>
  <c r="CH295" i="14"/>
  <c r="DT295" i="14"/>
  <c r="AB295" i="14"/>
  <c r="CG295" i="14"/>
  <c r="DC295" i="14"/>
  <c r="EH295" i="14"/>
  <c r="AP295" i="14"/>
  <c r="BU295" i="14"/>
  <c r="CZ295" i="14"/>
  <c r="EM295" i="14"/>
  <c r="AU295" i="14"/>
  <c r="BZ295" i="14"/>
  <c r="DL295" i="14"/>
  <c r="T295" i="14"/>
  <c r="U295" i="14"/>
  <c r="CU295" i="14"/>
  <c r="DZ295" i="14"/>
  <c r="AH295" i="14"/>
  <c r="BM295" i="14"/>
  <c r="CR295" i="14"/>
  <c r="EE295" i="14"/>
  <c r="AM295" i="14"/>
  <c r="BR295" i="14"/>
  <c r="DD295" i="14"/>
  <c r="DU295" i="14"/>
  <c r="EK295" i="14"/>
  <c r="DN295" i="14"/>
  <c r="V295" i="14"/>
  <c r="BH295" i="14"/>
  <c r="CW295" i="14"/>
  <c r="AY295" i="14"/>
  <c r="CD295" i="14"/>
  <c r="AV295" i="14"/>
  <c r="CI295" i="14"/>
  <c r="DI295" i="14"/>
  <c r="Q295" i="14"/>
  <c r="DJ250" i="14"/>
  <c r="R250" i="14"/>
  <c r="AW250" i="14"/>
  <c r="CB250" i="14"/>
  <c r="DO250" i="14"/>
  <c r="W250" i="14"/>
  <c r="BB250" i="14"/>
  <c r="CO250" i="14"/>
  <c r="DT250" i="14"/>
  <c r="AB250" i="14"/>
  <c r="BG250" i="14"/>
  <c r="DB250" i="14"/>
  <c r="EG250" i="14"/>
  <c r="AO250" i="14"/>
  <c r="BT250" i="14"/>
  <c r="DG250" i="14"/>
  <c r="EL250" i="14"/>
  <c r="AT250" i="14"/>
  <c r="CG250" i="14"/>
  <c r="DL250" i="14"/>
  <c r="T250" i="14"/>
  <c r="AY250" i="14"/>
  <c r="CT250" i="14"/>
  <c r="DY250" i="14"/>
  <c r="AG250" i="14"/>
  <c r="BL250" i="14"/>
  <c r="CY250" i="14"/>
  <c r="ED250" i="14"/>
  <c r="AL250" i="14"/>
  <c r="BY250" i="14"/>
  <c r="DD250" i="14"/>
  <c r="EI250" i="14"/>
  <c r="AQ250" i="14"/>
  <c r="CL250" i="14"/>
  <c r="DQ250" i="14"/>
  <c r="Y250" i="14"/>
  <c r="BD250" i="14"/>
  <c r="CQ250" i="14"/>
  <c r="DV250" i="14"/>
  <c r="AD250" i="14"/>
  <c r="BQ250" i="14"/>
  <c r="CV250" i="14"/>
  <c r="EA250" i="14"/>
  <c r="AI250" i="14"/>
  <c r="CD250" i="14"/>
  <c r="DI250" i="14"/>
  <c r="Q250" i="14"/>
  <c r="AV250" i="14"/>
  <c r="CI250" i="14"/>
  <c r="DN250" i="14"/>
  <c r="V250" i="14"/>
  <c r="BI250" i="14"/>
  <c r="CN250" i="14"/>
  <c r="DS250" i="14"/>
  <c r="AA250" i="14"/>
  <c r="BN250" i="14"/>
  <c r="CS250" i="14"/>
  <c r="DX250" i="14"/>
  <c r="AF250" i="14"/>
  <c r="BS250" i="14"/>
  <c r="CX250" i="14"/>
  <c r="EK250" i="14"/>
  <c r="AS250" i="14"/>
  <c r="BX250" i="14"/>
  <c r="DC250" i="14"/>
  <c r="BF250" i="14"/>
  <c r="CK250" i="14"/>
  <c r="DP250" i="14"/>
  <c r="X250" i="14"/>
  <c r="BK250" i="14"/>
  <c r="CP250" i="14"/>
  <c r="EC250" i="14"/>
  <c r="AK250" i="14"/>
  <c r="BP250" i="14"/>
  <c r="CU250" i="14"/>
  <c r="AX250" i="14"/>
  <c r="CC250" i="14"/>
  <c r="DH250" i="14"/>
  <c r="P250" i="14"/>
  <c r="BC250" i="14"/>
  <c r="CH250" i="14"/>
  <c r="DU250" i="14"/>
  <c r="AC250" i="14"/>
  <c r="BH250" i="14"/>
  <c r="CM250" i="14"/>
  <c r="EH250" i="14"/>
  <c r="AP250" i="14"/>
  <c r="BU250" i="14"/>
  <c r="CZ250" i="14"/>
  <c r="EM250" i="14"/>
  <c r="AU250" i="14"/>
  <c r="BZ250" i="14"/>
  <c r="DM250" i="14"/>
  <c r="U250" i="14"/>
  <c r="AZ250" i="14"/>
  <c r="CE250" i="14"/>
  <c r="DZ250" i="14"/>
  <c r="AH250" i="14"/>
  <c r="BM250" i="14"/>
  <c r="CR250" i="14"/>
  <c r="EE250" i="14"/>
  <c r="AM250" i="14"/>
  <c r="BR250" i="14"/>
  <c r="DE250" i="14"/>
  <c r="EJ250" i="14"/>
  <c r="AR250" i="14"/>
  <c r="BW250" i="14"/>
  <c r="DR250" i="14"/>
  <c r="Z250" i="14"/>
  <c r="BE250" i="14"/>
  <c r="CJ250" i="14"/>
  <c r="DW250" i="14"/>
  <c r="AE250" i="14"/>
  <c r="BJ250" i="14"/>
  <c r="CW250" i="14"/>
  <c r="EB250" i="14"/>
  <c r="AJ250" i="14"/>
  <c r="BO250" i="14"/>
  <c r="DF250" i="14"/>
  <c r="N250" i="14"/>
  <c r="BA250" i="14"/>
  <c r="CF250" i="14"/>
  <c r="DK250" i="14"/>
  <c r="S250" i="14"/>
  <c r="BV250" i="14"/>
  <c r="AN250" i="14"/>
  <c r="CA250" i="14"/>
  <c r="EF250" i="14"/>
  <c r="DA250" i="14"/>
  <c r="EM338" i="14"/>
  <c r="EL338" i="14"/>
  <c r="AT338" i="14"/>
  <c r="CG338" i="14"/>
  <c r="EA338" i="14"/>
  <c r="AI338" i="14"/>
  <c r="BN338" i="14"/>
  <c r="CS338" i="14"/>
  <c r="AN338" i="14"/>
  <c r="CR338" i="14"/>
  <c r="BE338" i="14"/>
  <c r="EE338" i="14"/>
  <c r="ED338" i="14"/>
  <c r="AL338" i="14"/>
  <c r="BY338" i="14"/>
  <c r="DS338" i="14"/>
  <c r="AA338" i="14"/>
  <c r="BF338" i="14"/>
  <c r="CK338" i="14"/>
  <c r="AB338" i="14"/>
  <c r="BM338" i="14"/>
  <c r="AR338" i="14"/>
  <c r="DW338" i="14"/>
  <c r="DV338" i="14"/>
  <c r="AD338" i="14"/>
  <c r="BQ338" i="14"/>
  <c r="DK338" i="14"/>
  <c r="S338" i="14"/>
  <c r="AX338" i="14"/>
  <c r="CC338" i="14"/>
  <c r="DH338" i="14"/>
  <c r="AV338" i="14"/>
  <c r="AE338" i="14"/>
  <c r="DO338" i="14"/>
  <c r="DN338" i="14"/>
  <c r="V338" i="14"/>
  <c r="BI338" i="14"/>
  <c r="DC338" i="14"/>
  <c r="EH338" i="14"/>
  <c r="AP338" i="14"/>
  <c r="DX338" i="14"/>
  <c r="BT338" i="14"/>
  <c r="AJ338" i="14"/>
  <c r="Q338" i="14"/>
  <c r="DG338" i="14"/>
  <c r="DF338" i="14"/>
  <c r="N338" i="14"/>
  <c r="EJ338" i="14"/>
  <c r="CU338" i="14"/>
  <c r="DZ338" i="14"/>
  <c r="AH338" i="14"/>
  <c r="BX338" i="14"/>
  <c r="AZ338" i="14"/>
  <c r="W338" i="14"/>
  <c r="AS338" i="14"/>
  <c r="CQ338" i="14"/>
  <c r="CP338" i="14"/>
  <c r="EC338" i="14"/>
  <c r="DT338" i="14"/>
  <c r="CE338" i="14"/>
  <c r="DJ338" i="14"/>
  <c r="R338" i="14"/>
  <c r="AO338" i="14"/>
  <c r="Y338" i="14"/>
  <c r="BL338" i="14"/>
  <c r="T338" i="14"/>
  <c r="CI338" i="14"/>
  <c r="CH338" i="14"/>
  <c r="DU338" i="14"/>
  <c r="DL338" i="14"/>
  <c r="BW338" i="14"/>
  <c r="DB338" i="14"/>
  <c r="EG338" i="14"/>
  <c r="AC338" i="14"/>
  <c r="CZ338" i="14"/>
  <c r="AU338" i="14"/>
  <c r="CF338" i="14"/>
  <c r="CA338" i="14"/>
  <c r="BZ338" i="14"/>
  <c r="DM338" i="14"/>
  <c r="DD338" i="14"/>
  <c r="BO338" i="14"/>
  <c r="CT338" i="14"/>
  <c r="DY338" i="14"/>
  <c r="P338" i="14"/>
  <c r="BP338" i="14"/>
  <c r="AG338" i="14"/>
  <c r="BH338" i="14"/>
  <c r="BS338" i="14"/>
  <c r="BR338" i="14"/>
  <c r="DE338" i="14"/>
  <c r="CV338" i="14"/>
  <c r="BG338" i="14"/>
  <c r="CL338" i="14"/>
  <c r="DQ338" i="14"/>
  <c r="DP338" i="14"/>
  <c r="AW338" i="14"/>
  <c r="U338" i="14"/>
  <c r="BK338" i="14"/>
  <c r="BJ338" i="14"/>
  <c r="CW338" i="14"/>
  <c r="CN338" i="14"/>
  <c r="AY338" i="14"/>
  <c r="CD338" i="14"/>
  <c r="DI338" i="14"/>
  <c r="BU338" i="14"/>
  <c r="AK338" i="14"/>
  <c r="EF338" i="14"/>
  <c r="BC338" i="14"/>
  <c r="BB338" i="14"/>
  <c r="CO338" i="14"/>
  <c r="EI338" i="14"/>
  <c r="AQ338" i="14"/>
  <c r="BV338" i="14"/>
  <c r="DA338" i="14"/>
  <c r="BA338" i="14"/>
  <c r="X338" i="14"/>
  <c r="CB338" i="14"/>
  <c r="CY338" i="14"/>
  <c r="CX338" i="14"/>
  <c r="EK338" i="14"/>
  <c r="EB338" i="14"/>
  <c r="CM338" i="14"/>
  <c r="DR338" i="14"/>
  <c r="Z338" i="14"/>
  <c r="CJ338" i="14"/>
  <c r="AF338" i="14"/>
  <c r="BD338" i="14"/>
  <c r="AM338" i="14"/>
  <c r="AX146" i="14"/>
  <c r="CC146" i="14"/>
  <c r="DH146" i="14"/>
  <c r="P146" i="14"/>
  <c r="BC146" i="14"/>
  <c r="CH146" i="14"/>
  <c r="DU146" i="14"/>
  <c r="AC146" i="14"/>
  <c r="BH146" i="14"/>
  <c r="CM146" i="14"/>
  <c r="EH146" i="14"/>
  <c r="AP146" i="14"/>
  <c r="BU146" i="14"/>
  <c r="CZ146" i="14"/>
  <c r="EM146" i="14"/>
  <c r="AU146" i="14"/>
  <c r="BZ146" i="14"/>
  <c r="DM146" i="14"/>
  <c r="U146" i="14"/>
  <c r="AZ146" i="14"/>
  <c r="CE146" i="14"/>
  <c r="DZ146" i="14"/>
  <c r="AH146" i="14"/>
  <c r="BM146" i="14"/>
  <c r="CR146" i="14"/>
  <c r="EE146" i="14"/>
  <c r="AM146" i="14"/>
  <c r="BR146" i="14"/>
  <c r="DE146" i="14"/>
  <c r="EJ146" i="14"/>
  <c r="AR146" i="14"/>
  <c r="BW146" i="14"/>
  <c r="DR146" i="14"/>
  <c r="Z146" i="14"/>
  <c r="BE146" i="14"/>
  <c r="CJ146" i="14"/>
  <c r="DW146" i="14"/>
  <c r="AE146" i="14"/>
  <c r="BJ146" i="14"/>
  <c r="CW146" i="14"/>
  <c r="EB146" i="14"/>
  <c r="AJ146" i="14"/>
  <c r="BO146" i="14"/>
  <c r="DJ146" i="14"/>
  <c r="R146" i="14"/>
  <c r="AW146" i="14"/>
  <c r="CB146" i="14"/>
  <c r="DO146" i="14"/>
  <c r="W146" i="14"/>
  <c r="BB146" i="14"/>
  <c r="CO146" i="14"/>
  <c r="DT146" i="14"/>
  <c r="AB146" i="14"/>
  <c r="BG146" i="14"/>
  <c r="DB146" i="14"/>
  <c r="EG146" i="14"/>
  <c r="AO146" i="14"/>
  <c r="BT146" i="14"/>
  <c r="DG146" i="14"/>
  <c r="EL146" i="14"/>
  <c r="AT146" i="14"/>
  <c r="CG146" i="14"/>
  <c r="DL146" i="14"/>
  <c r="T146" i="14"/>
  <c r="AY146" i="14"/>
  <c r="CT146" i="14"/>
  <c r="DY146" i="14"/>
  <c r="AG146" i="14"/>
  <c r="BL146" i="14"/>
  <c r="CY146" i="14"/>
  <c r="ED146" i="14"/>
  <c r="AL146" i="14"/>
  <c r="BY146" i="14"/>
  <c r="DD146" i="14"/>
  <c r="EI146" i="14"/>
  <c r="AQ146" i="14"/>
  <c r="CL146" i="14"/>
  <c r="DQ146" i="14"/>
  <c r="Y146" i="14"/>
  <c r="BD146" i="14"/>
  <c r="CQ146" i="14"/>
  <c r="DV146" i="14"/>
  <c r="AD146" i="14"/>
  <c r="BQ146" i="14"/>
  <c r="CV146" i="14"/>
  <c r="EA146" i="14"/>
  <c r="AI146" i="14"/>
  <c r="BN146" i="14"/>
  <c r="CS146" i="14"/>
  <c r="DX146" i="14"/>
  <c r="AF146" i="14"/>
  <c r="BS146" i="14"/>
  <c r="CX146" i="14"/>
  <c r="EK146" i="14"/>
  <c r="AS146" i="14"/>
  <c r="BX146" i="14"/>
  <c r="DC146" i="14"/>
  <c r="BF146" i="14"/>
  <c r="CK146" i="14"/>
  <c r="DP146" i="14"/>
  <c r="X146" i="14"/>
  <c r="BK146" i="14"/>
  <c r="CP146" i="14"/>
  <c r="EC146" i="14"/>
  <c r="AK146" i="14"/>
  <c r="BP146" i="14"/>
  <c r="CU146" i="14"/>
  <c r="AN146" i="14"/>
  <c r="DK146" i="14"/>
  <c r="CI146" i="14"/>
  <c r="AA146" i="14"/>
  <c r="CA146" i="14"/>
  <c r="S146" i="14"/>
  <c r="DN146" i="14"/>
  <c r="DF146" i="14"/>
  <c r="CD146" i="14"/>
  <c r="V146" i="14"/>
  <c r="BV146" i="14"/>
  <c r="N146" i="14"/>
  <c r="DI146" i="14"/>
  <c r="BI146" i="14"/>
  <c r="DA146" i="14"/>
  <c r="BA146" i="14"/>
  <c r="Q146" i="14"/>
  <c r="CN146" i="14"/>
  <c r="EF146" i="14"/>
  <c r="CF146" i="14"/>
  <c r="AV146" i="14"/>
  <c r="DS146" i="14"/>
  <c r="BR103" i="14"/>
  <c r="DE103" i="14"/>
  <c r="EJ103" i="14"/>
  <c r="AR103" i="14"/>
  <c r="BW103" i="14"/>
  <c r="DB103" i="14"/>
  <c r="EG103" i="14"/>
  <c r="AO103" i="14"/>
  <c r="BT103" i="14"/>
  <c r="DG103" i="14"/>
  <c r="BJ103" i="14"/>
  <c r="CW103" i="14"/>
  <c r="EB103" i="14"/>
  <c r="AJ103" i="14"/>
  <c r="BO103" i="14"/>
  <c r="CT103" i="14"/>
  <c r="DY103" i="14"/>
  <c r="AG103" i="14"/>
  <c r="BL103" i="14"/>
  <c r="CY103" i="14"/>
  <c r="BB103" i="14"/>
  <c r="CO103" i="14"/>
  <c r="DT103" i="14"/>
  <c r="AB103" i="14"/>
  <c r="BG103" i="14"/>
  <c r="CL103" i="14"/>
  <c r="DQ103" i="14"/>
  <c r="Y103" i="14"/>
  <c r="BD103" i="14"/>
  <c r="CQ103" i="14"/>
  <c r="EL103" i="14"/>
  <c r="AT103" i="14"/>
  <c r="CG103" i="14"/>
  <c r="DL103" i="14"/>
  <c r="T103" i="14"/>
  <c r="AY103" i="14"/>
  <c r="CD103" i="14"/>
  <c r="DI103" i="14"/>
  <c r="Q103" i="14"/>
  <c r="AV103" i="14"/>
  <c r="CI103" i="14"/>
  <c r="ED103" i="14"/>
  <c r="AL103" i="14"/>
  <c r="BY103" i="14"/>
  <c r="DD103" i="14"/>
  <c r="EI103" i="14"/>
  <c r="AQ103" i="14"/>
  <c r="BV103" i="14"/>
  <c r="DA103" i="14"/>
  <c r="EF103" i="14"/>
  <c r="AN103" i="14"/>
  <c r="CA103" i="14"/>
  <c r="DV103" i="14"/>
  <c r="DN103" i="14"/>
  <c r="V103" i="14"/>
  <c r="BI103" i="14"/>
  <c r="CN103" i="14"/>
  <c r="DS103" i="14"/>
  <c r="AA103" i="14"/>
  <c r="BF103" i="14"/>
  <c r="CK103" i="14"/>
  <c r="DP103" i="14"/>
  <c r="X103" i="14"/>
  <c r="BK103" i="14"/>
  <c r="DF103" i="14"/>
  <c r="N103" i="14"/>
  <c r="BA103" i="14"/>
  <c r="CF103" i="14"/>
  <c r="DK103" i="14"/>
  <c r="S103" i="14"/>
  <c r="AX103" i="14"/>
  <c r="CC103" i="14"/>
  <c r="DH103" i="14"/>
  <c r="P103" i="14"/>
  <c r="BC103" i="14"/>
  <c r="CX103" i="14"/>
  <c r="EK103" i="14"/>
  <c r="AS103" i="14"/>
  <c r="BX103" i="14"/>
  <c r="DC103" i="14"/>
  <c r="EH103" i="14"/>
  <c r="AP103" i="14"/>
  <c r="BU103" i="14"/>
  <c r="CZ103" i="14"/>
  <c r="EM103" i="14"/>
  <c r="AU103" i="14"/>
  <c r="CP103" i="14"/>
  <c r="EC103" i="14"/>
  <c r="AK103" i="14"/>
  <c r="BP103" i="14"/>
  <c r="CU103" i="14"/>
  <c r="DZ103" i="14"/>
  <c r="AH103" i="14"/>
  <c r="BM103" i="14"/>
  <c r="CR103" i="14"/>
  <c r="EE103" i="14"/>
  <c r="AM103" i="14"/>
  <c r="CH103" i="14"/>
  <c r="DU103" i="14"/>
  <c r="AC103" i="14"/>
  <c r="BH103" i="14"/>
  <c r="CM103" i="14"/>
  <c r="DR103" i="14"/>
  <c r="Z103" i="14"/>
  <c r="BE103" i="14"/>
  <c r="CJ103" i="14"/>
  <c r="DW103" i="14"/>
  <c r="AE103" i="14"/>
  <c r="BZ103" i="14"/>
  <c r="DM103" i="14"/>
  <c r="U103" i="14"/>
  <c r="AZ103" i="14"/>
  <c r="CE103" i="14"/>
  <c r="DJ103" i="14"/>
  <c r="R103" i="14"/>
  <c r="AW103" i="14"/>
  <c r="CB103" i="14"/>
  <c r="DO103" i="14"/>
  <c r="W103" i="14"/>
  <c r="AD103" i="14"/>
  <c r="BQ103" i="14"/>
  <c r="CV103" i="14"/>
  <c r="EA103" i="14"/>
  <c r="AI103" i="14"/>
  <c r="BN103" i="14"/>
  <c r="CS103" i="14"/>
  <c r="DX103" i="14"/>
  <c r="AF103" i="14"/>
  <c r="BS103" i="14"/>
  <c r="DP195" i="14"/>
  <c r="X195" i="14"/>
  <c r="BK195" i="14"/>
  <c r="CP195" i="14"/>
  <c r="EC195" i="14"/>
  <c r="AK195" i="14"/>
  <c r="BP195" i="14"/>
  <c r="CU195" i="14"/>
  <c r="DZ195" i="14"/>
  <c r="AH195" i="14"/>
  <c r="AG195" i="14"/>
  <c r="DH195" i="14"/>
  <c r="P195" i="14"/>
  <c r="BC195" i="14"/>
  <c r="CH195" i="14"/>
  <c r="DU195" i="14"/>
  <c r="AC195" i="14"/>
  <c r="BH195" i="14"/>
  <c r="CM195" i="14"/>
  <c r="DR195" i="14"/>
  <c r="Z195" i="14"/>
  <c r="CK195" i="14"/>
  <c r="CZ195" i="14"/>
  <c r="EM195" i="14"/>
  <c r="AU195" i="14"/>
  <c r="BZ195" i="14"/>
  <c r="DM195" i="14"/>
  <c r="U195" i="14"/>
  <c r="AZ195" i="14"/>
  <c r="CE195" i="14"/>
  <c r="DJ195" i="14"/>
  <c r="R195" i="14"/>
  <c r="Y195" i="14"/>
  <c r="CR195" i="14"/>
  <c r="EE195" i="14"/>
  <c r="AM195" i="14"/>
  <c r="BR195" i="14"/>
  <c r="DE195" i="14"/>
  <c r="EJ195" i="14"/>
  <c r="AR195" i="14"/>
  <c r="BW195" i="14"/>
  <c r="DB195" i="14"/>
  <c r="DY195" i="14"/>
  <c r="CC195" i="14"/>
  <c r="CJ195" i="14"/>
  <c r="DW195" i="14"/>
  <c r="AE195" i="14"/>
  <c r="BJ195" i="14"/>
  <c r="CW195" i="14"/>
  <c r="EB195" i="14"/>
  <c r="AJ195" i="14"/>
  <c r="BO195" i="14"/>
  <c r="CT195" i="14"/>
  <c r="BM195" i="14"/>
  <c r="Q195" i="14"/>
  <c r="CB195" i="14"/>
  <c r="DO195" i="14"/>
  <c r="W195" i="14"/>
  <c r="BB195" i="14"/>
  <c r="CO195" i="14"/>
  <c r="DT195" i="14"/>
  <c r="AB195" i="14"/>
  <c r="BG195" i="14"/>
  <c r="CL195" i="14"/>
  <c r="DQ195" i="14"/>
  <c r="EG195" i="14"/>
  <c r="BT195" i="14"/>
  <c r="DG195" i="14"/>
  <c r="EL195" i="14"/>
  <c r="AT195" i="14"/>
  <c r="CG195" i="14"/>
  <c r="DL195" i="14"/>
  <c r="T195" i="14"/>
  <c r="AY195" i="14"/>
  <c r="CD195" i="14"/>
  <c r="BE195" i="14"/>
  <c r="BU195" i="14"/>
  <c r="BL195" i="14"/>
  <c r="CY195" i="14"/>
  <c r="ED195" i="14"/>
  <c r="AL195" i="14"/>
  <c r="BY195" i="14"/>
  <c r="DD195" i="14"/>
  <c r="EI195" i="14"/>
  <c r="AQ195" i="14"/>
  <c r="BV195" i="14"/>
  <c r="DI195" i="14"/>
  <c r="EF195" i="14"/>
  <c r="AN195" i="14"/>
  <c r="CA195" i="14"/>
  <c r="DF195" i="14"/>
  <c r="N195" i="14"/>
  <c r="BA195" i="14"/>
  <c r="CF195" i="14"/>
  <c r="DK195" i="14"/>
  <c r="S195" i="14"/>
  <c r="AX195" i="14"/>
  <c r="AO195" i="14"/>
  <c r="DX195" i="14"/>
  <c r="AF195" i="14"/>
  <c r="BS195" i="14"/>
  <c r="CX195" i="14"/>
  <c r="EK195" i="14"/>
  <c r="AS195" i="14"/>
  <c r="BX195" i="14"/>
  <c r="DC195" i="14"/>
  <c r="EH195" i="14"/>
  <c r="AP195" i="14"/>
  <c r="CS195" i="14"/>
  <c r="CV195" i="14"/>
  <c r="CN195" i="14"/>
  <c r="BD195" i="14"/>
  <c r="EA195" i="14"/>
  <c r="AV195" i="14"/>
  <c r="DS195" i="14"/>
  <c r="CQ195" i="14"/>
  <c r="AI195" i="14"/>
  <c r="CI195" i="14"/>
  <c r="AA195" i="14"/>
  <c r="DV195" i="14"/>
  <c r="BN195" i="14"/>
  <c r="DN195" i="14"/>
  <c r="BF195" i="14"/>
  <c r="AD195" i="14"/>
  <c r="AW195" i="14"/>
  <c r="V195" i="14"/>
  <c r="DA195" i="14"/>
  <c r="BQ195" i="14"/>
  <c r="BI195" i="14"/>
  <c r="BW343" i="14"/>
  <c r="DB343" i="14"/>
  <c r="EG343" i="14"/>
  <c r="AO343" i="14"/>
  <c r="BT343" i="14"/>
  <c r="DG343" i="14"/>
  <c r="EL343" i="14"/>
  <c r="AT343" i="14"/>
  <c r="CG343" i="14"/>
  <c r="AJ343" i="14"/>
  <c r="BH343" i="14"/>
  <c r="BO343" i="14"/>
  <c r="CT343" i="14"/>
  <c r="DY343" i="14"/>
  <c r="AG343" i="14"/>
  <c r="BL343" i="14"/>
  <c r="CY343" i="14"/>
  <c r="ED343" i="14"/>
  <c r="AL343" i="14"/>
  <c r="BY343" i="14"/>
  <c r="CN343" i="14"/>
  <c r="BG343" i="14"/>
  <c r="CL343" i="14"/>
  <c r="DQ343" i="14"/>
  <c r="Y343" i="14"/>
  <c r="BD343" i="14"/>
  <c r="CQ343" i="14"/>
  <c r="DV343" i="14"/>
  <c r="AD343" i="14"/>
  <c r="BQ343" i="14"/>
  <c r="AB343" i="14"/>
  <c r="AY343" i="14"/>
  <c r="CD343" i="14"/>
  <c r="DI343" i="14"/>
  <c r="Q343" i="14"/>
  <c r="AV343" i="14"/>
  <c r="CI343" i="14"/>
  <c r="DN343" i="14"/>
  <c r="V343" i="14"/>
  <c r="BI343" i="14"/>
  <c r="CF343" i="14"/>
  <c r="EI343" i="14"/>
  <c r="AQ343" i="14"/>
  <c r="BV343" i="14"/>
  <c r="DA343" i="14"/>
  <c r="EF343" i="14"/>
  <c r="AN343" i="14"/>
  <c r="CA343" i="14"/>
  <c r="DF343" i="14"/>
  <c r="N343" i="14"/>
  <c r="BA343" i="14"/>
  <c r="T343" i="14"/>
  <c r="EA343" i="14"/>
  <c r="AI343" i="14"/>
  <c r="BN343" i="14"/>
  <c r="CS343" i="14"/>
  <c r="DX343" i="14"/>
  <c r="AF343" i="14"/>
  <c r="BS343" i="14"/>
  <c r="CX343" i="14"/>
  <c r="EK343" i="14"/>
  <c r="AS343" i="14"/>
  <c r="EJ343" i="14"/>
  <c r="DS343" i="14"/>
  <c r="AA343" i="14"/>
  <c r="BF343" i="14"/>
  <c r="CK343" i="14"/>
  <c r="DP343" i="14"/>
  <c r="X343" i="14"/>
  <c r="BK343" i="14"/>
  <c r="CP343" i="14"/>
  <c r="EC343" i="14"/>
  <c r="AK343" i="14"/>
  <c r="BX343" i="14"/>
  <c r="DK343" i="14"/>
  <c r="S343" i="14"/>
  <c r="AX343" i="14"/>
  <c r="CC343" i="14"/>
  <c r="DH343" i="14"/>
  <c r="P343" i="14"/>
  <c r="BC343" i="14"/>
  <c r="CH343" i="14"/>
  <c r="DU343" i="14"/>
  <c r="AC343" i="14"/>
  <c r="EB343" i="14"/>
  <c r="CM343" i="14"/>
  <c r="DR343" i="14"/>
  <c r="Z343" i="14"/>
  <c r="BE343" i="14"/>
  <c r="CJ343" i="14"/>
  <c r="DW343" i="14"/>
  <c r="AE343" i="14"/>
  <c r="BJ343" i="14"/>
  <c r="CW343" i="14"/>
  <c r="AR343" i="14"/>
  <c r="AZ343" i="14"/>
  <c r="CE343" i="14"/>
  <c r="DJ343" i="14"/>
  <c r="R343" i="14"/>
  <c r="AW343" i="14"/>
  <c r="CB343" i="14"/>
  <c r="DO343" i="14"/>
  <c r="W343" i="14"/>
  <c r="BB343" i="14"/>
  <c r="CO343" i="14"/>
  <c r="CV343" i="14"/>
  <c r="DT343" i="14"/>
  <c r="AH343" i="14"/>
  <c r="DE343" i="14"/>
  <c r="BU343" i="14"/>
  <c r="U343" i="14"/>
  <c r="BM343" i="14"/>
  <c r="DD343" i="14"/>
  <c r="CZ343" i="14"/>
  <c r="BP343" i="14"/>
  <c r="CR343" i="14"/>
  <c r="DL343" i="14"/>
  <c r="EM343" i="14"/>
  <c r="EE343" i="14"/>
  <c r="DC343" i="14"/>
  <c r="AU343" i="14"/>
  <c r="CU343" i="14"/>
  <c r="AM343" i="14"/>
  <c r="EH343" i="14"/>
  <c r="BZ343" i="14"/>
  <c r="DZ343" i="14"/>
  <c r="BR343" i="14"/>
  <c r="AP343" i="14"/>
  <c r="DM343" i="14"/>
  <c r="CM156" i="14"/>
  <c r="DR156" i="14"/>
  <c r="Z156" i="14"/>
  <c r="BE156" i="14"/>
  <c r="CJ156" i="14"/>
  <c r="BK156" i="14"/>
  <c r="CP156" i="14"/>
  <c r="EC156" i="14"/>
  <c r="AK156" i="14"/>
  <c r="BX156" i="14"/>
  <c r="DD156" i="14"/>
  <c r="CE156" i="14"/>
  <c r="DJ156" i="14"/>
  <c r="R156" i="14"/>
  <c r="AW156" i="14"/>
  <c r="CB156" i="14"/>
  <c r="BC156" i="14"/>
  <c r="CH156" i="14"/>
  <c r="DU156" i="14"/>
  <c r="AC156" i="14"/>
  <c r="BW156" i="14"/>
  <c r="DB156" i="14"/>
  <c r="EG156" i="14"/>
  <c r="AO156" i="14"/>
  <c r="EM156" i="14"/>
  <c r="AU156" i="14"/>
  <c r="BZ156" i="14"/>
  <c r="DM156" i="14"/>
  <c r="CV156" i="14"/>
  <c r="P156" i="14"/>
  <c r="AB156" i="14"/>
  <c r="BO156" i="14"/>
  <c r="CT156" i="14"/>
  <c r="DY156" i="14"/>
  <c r="AG156" i="14"/>
  <c r="EE156" i="14"/>
  <c r="AM156" i="14"/>
  <c r="BR156" i="14"/>
  <c r="DE156" i="14"/>
  <c r="BD156" i="14"/>
  <c r="EB156" i="14"/>
  <c r="BG156" i="14"/>
  <c r="CL156" i="14"/>
  <c r="DQ156" i="14"/>
  <c r="Y156" i="14"/>
  <c r="DW156" i="14"/>
  <c r="AE156" i="14"/>
  <c r="BJ156" i="14"/>
  <c r="CW156" i="14"/>
  <c r="X156" i="14"/>
  <c r="BT156" i="14"/>
  <c r="EI156" i="14"/>
  <c r="AQ156" i="14"/>
  <c r="BV156" i="14"/>
  <c r="DA156" i="14"/>
  <c r="EF156" i="14"/>
  <c r="DG156" i="14"/>
  <c r="EL156" i="14"/>
  <c r="AT156" i="14"/>
  <c r="CG156" i="14"/>
  <c r="AZ156" i="14"/>
  <c r="DT156" i="14"/>
  <c r="EA156" i="14"/>
  <c r="AI156" i="14"/>
  <c r="BN156" i="14"/>
  <c r="CS156" i="14"/>
  <c r="DX156" i="14"/>
  <c r="CY156" i="14"/>
  <c r="ED156" i="14"/>
  <c r="AL156" i="14"/>
  <c r="BY156" i="14"/>
  <c r="U156" i="14"/>
  <c r="BP156" i="14"/>
  <c r="DS156" i="14"/>
  <c r="AA156" i="14"/>
  <c r="BF156" i="14"/>
  <c r="CK156" i="14"/>
  <c r="DP156" i="14"/>
  <c r="CQ156" i="14"/>
  <c r="DV156" i="14"/>
  <c r="AD156" i="14"/>
  <c r="BQ156" i="14"/>
  <c r="CF156" i="14"/>
  <c r="AJ156" i="14"/>
  <c r="DK156" i="14"/>
  <c r="S156" i="14"/>
  <c r="AX156" i="14"/>
  <c r="CC156" i="14"/>
  <c r="DH156" i="14"/>
  <c r="CI156" i="14"/>
  <c r="DN156" i="14"/>
  <c r="V156" i="14"/>
  <c r="BI156" i="14"/>
  <c r="AV156" i="14"/>
  <c r="DL156" i="14"/>
  <c r="DC156" i="14"/>
  <c r="EH156" i="14"/>
  <c r="AP156" i="14"/>
  <c r="BU156" i="14"/>
  <c r="CZ156" i="14"/>
  <c r="CA156" i="14"/>
  <c r="DF156" i="14"/>
  <c r="N156" i="14"/>
  <c r="BA156" i="14"/>
  <c r="T156" i="14"/>
  <c r="BL156" i="14"/>
  <c r="CU156" i="14"/>
  <c r="DZ156" i="14"/>
  <c r="AH156" i="14"/>
  <c r="BM156" i="14"/>
  <c r="CR156" i="14"/>
  <c r="BS156" i="14"/>
  <c r="CX156" i="14"/>
  <c r="EK156" i="14"/>
  <c r="AS156" i="14"/>
  <c r="EJ156" i="14"/>
  <c r="AF156" i="14"/>
  <c r="CD156" i="14"/>
  <c r="DI156" i="14"/>
  <c r="Q156" i="14"/>
  <c r="DO156" i="14"/>
  <c r="W156" i="14"/>
  <c r="BB156" i="14"/>
  <c r="CO156" i="14"/>
  <c r="CN156" i="14"/>
  <c r="BH156" i="14"/>
  <c r="AY156" i="14"/>
  <c r="AR156" i="14"/>
  <c r="AN156" i="14"/>
  <c r="DJ256" i="14"/>
  <c r="R256" i="14"/>
  <c r="AW256" i="14"/>
  <c r="CB256" i="14"/>
  <c r="DO256" i="14"/>
  <c r="W256" i="14"/>
  <c r="BB256" i="14"/>
  <c r="CO256" i="14"/>
  <c r="DT256" i="14"/>
  <c r="CT256" i="14"/>
  <c r="DY256" i="14"/>
  <c r="AG256" i="14"/>
  <c r="BL256" i="14"/>
  <c r="CY256" i="14"/>
  <c r="ED256" i="14"/>
  <c r="AL256" i="14"/>
  <c r="BY256" i="14"/>
  <c r="DD256" i="14"/>
  <c r="CL256" i="14"/>
  <c r="DQ256" i="14"/>
  <c r="Y256" i="14"/>
  <c r="BD256" i="14"/>
  <c r="CQ256" i="14"/>
  <c r="DV256" i="14"/>
  <c r="AD256" i="14"/>
  <c r="BQ256" i="14"/>
  <c r="CV256" i="14"/>
  <c r="CD256" i="14"/>
  <c r="DI256" i="14"/>
  <c r="Q256" i="14"/>
  <c r="AV256" i="14"/>
  <c r="CI256" i="14"/>
  <c r="DN256" i="14"/>
  <c r="V256" i="14"/>
  <c r="BI256" i="14"/>
  <c r="CN256" i="14"/>
  <c r="BN256" i="14"/>
  <c r="CS256" i="14"/>
  <c r="DX256" i="14"/>
  <c r="AX256" i="14"/>
  <c r="CC256" i="14"/>
  <c r="EH256" i="14"/>
  <c r="AP256" i="14"/>
  <c r="BU256" i="14"/>
  <c r="CZ256" i="14"/>
  <c r="EM256" i="14"/>
  <c r="AU256" i="14"/>
  <c r="BZ256" i="14"/>
  <c r="DM256" i="14"/>
  <c r="DZ256" i="14"/>
  <c r="AH256" i="14"/>
  <c r="BM256" i="14"/>
  <c r="CR256" i="14"/>
  <c r="EE256" i="14"/>
  <c r="AM256" i="14"/>
  <c r="BR256" i="14"/>
  <c r="DE256" i="14"/>
  <c r="BE256" i="14"/>
  <c r="DG256" i="14"/>
  <c r="AT256" i="14"/>
  <c r="EJ256" i="14"/>
  <c r="EI256" i="14"/>
  <c r="AQ256" i="14"/>
  <c r="AO256" i="14"/>
  <c r="CA256" i="14"/>
  <c r="N256" i="14"/>
  <c r="EB256" i="14"/>
  <c r="EA256" i="14"/>
  <c r="AI256" i="14"/>
  <c r="EF256" i="14"/>
  <c r="BS256" i="14"/>
  <c r="EK256" i="14"/>
  <c r="DL256" i="14"/>
  <c r="DS256" i="14"/>
  <c r="AA256" i="14"/>
  <c r="DP256" i="14"/>
  <c r="BK256" i="14"/>
  <c r="EC256" i="14"/>
  <c r="CF256" i="14"/>
  <c r="DK256" i="14"/>
  <c r="S256" i="14"/>
  <c r="DR256" i="14"/>
  <c r="DH256" i="14"/>
  <c r="BC256" i="14"/>
  <c r="DU256" i="14"/>
  <c r="BX256" i="14"/>
  <c r="DC256" i="14"/>
  <c r="DB256" i="14"/>
  <c r="CJ256" i="14"/>
  <c r="AE256" i="14"/>
  <c r="CW256" i="14"/>
  <c r="BP256" i="14"/>
  <c r="CU256" i="14"/>
  <c r="BV256" i="14"/>
  <c r="BT256" i="14"/>
  <c r="EL256" i="14"/>
  <c r="CG256" i="14"/>
  <c r="BH256" i="14"/>
  <c r="CM256" i="14"/>
  <c r="BF256" i="14"/>
  <c r="AN256" i="14"/>
  <c r="DF256" i="14"/>
  <c r="BA256" i="14"/>
  <c r="AZ256" i="14"/>
  <c r="CE256" i="14"/>
  <c r="DA256" i="14"/>
  <c r="P256" i="14"/>
  <c r="CH256" i="14"/>
  <c r="AC256" i="14"/>
  <c r="AB256" i="14"/>
  <c r="BG256" i="14"/>
  <c r="CK256" i="14"/>
  <c r="DW256" i="14"/>
  <c r="BJ256" i="14"/>
  <c r="U256" i="14"/>
  <c r="T256" i="14"/>
  <c r="AY256" i="14"/>
  <c r="CP256" i="14"/>
  <c r="AS256" i="14"/>
  <c r="AK256" i="14"/>
  <c r="AR256" i="14"/>
  <c r="AJ256" i="14"/>
  <c r="BW256" i="14"/>
  <c r="BO256" i="14"/>
  <c r="Z256" i="14"/>
  <c r="EG256" i="14"/>
  <c r="AF256" i="14"/>
  <c r="X256" i="14"/>
  <c r="CX256" i="14"/>
  <c r="AX142" i="14"/>
  <c r="CC142" i="14"/>
  <c r="DH142" i="14"/>
  <c r="P142" i="14"/>
  <c r="BC142" i="14"/>
  <c r="CH142" i="14"/>
  <c r="DU142" i="14"/>
  <c r="AC142" i="14"/>
  <c r="BH142" i="14"/>
  <c r="CM142" i="14"/>
  <c r="DZ142" i="14"/>
  <c r="AH142" i="14"/>
  <c r="BM142" i="14"/>
  <c r="CR142" i="14"/>
  <c r="EE142" i="14"/>
  <c r="AM142" i="14"/>
  <c r="BR142" i="14"/>
  <c r="DE142" i="14"/>
  <c r="EJ142" i="14"/>
  <c r="AR142" i="14"/>
  <c r="BW142" i="14"/>
  <c r="DR142" i="14"/>
  <c r="Z142" i="14"/>
  <c r="BE142" i="14"/>
  <c r="CJ142" i="14"/>
  <c r="DW142" i="14"/>
  <c r="AE142" i="14"/>
  <c r="BJ142" i="14"/>
  <c r="CW142" i="14"/>
  <c r="EB142" i="14"/>
  <c r="AJ142" i="14"/>
  <c r="BO142" i="14"/>
  <c r="DJ142" i="14"/>
  <c r="R142" i="14"/>
  <c r="AW142" i="14"/>
  <c r="CB142" i="14"/>
  <c r="DO142" i="14"/>
  <c r="W142" i="14"/>
  <c r="BB142" i="14"/>
  <c r="CO142" i="14"/>
  <c r="DT142" i="14"/>
  <c r="AB142" i="14"/>
  <c r="BG142" i="14"/>
  <c r="DB142" i="14"/>
  <c r="EG142" i="14"/>
  <c r="AO142" i="14"/>
  <c r="BT142" i="14"/>
  <c r="DG142" i="14"/>
  <c r="EL142" i="14"/>
  <c r="AT142" i="14"/>
  <c r="CG142" i="14"/>
  <c r="DL142" i="14"/>
  <c r="T142" i="14"/>
  <c r="AY142" i="14"/>
  <c r="CL142" i="14"/>
  <c r="DQ142" i="14"/>
  <c r="Y142" i="14"/>
  <c r="BD142" i="14"/>
  <c r="CQ142" i="14"/>
  <c r="DV142" i="14"/>
  <c r="AD142" i="14"/>
  <c r="BQ142" i="14"/>
  <c r="CV142" i="14"/>
  <c r="EA142" i="14"/>
  <c r="AI142" i="14"/>
  <c r="BN142" i="14"/>
  <c r="CS142" i="14"/>
  <c r="DX142" i="14"/>
  <c r="AF142" i="14"/>
  <c r="BS142" i="14"/>
  <c r="CX142" i="14"/>
  <c r="EK142" i="14"/>
  <c r="AS142" i="14"/>
  <c r="BX142" i="14"/>
  <c r="DC142" i="14"/>
  <c r="BF142" i="14"/>
  <c r="CK142" i="14"/>
  <c r="DP142" i="14"/>
  <c r="X142" i="14"/>
  <c r="BK142" i="14"/>
  <c r="CP142" i="14"/>
  <c r="EC142" i="14"/>
  <c r="AK142" i="14"/>
  <c r="BP142" i="14"/>
  <c r="CU142" i="14"/>
  <c r="CT142" i="14"/>
  <c r="BL142" i="14"/>
  <c r="AL142" i="14"/>
  <c r="EI142" i="14"/>
  <c r="CD142" i="14"/>
  <c r="AV142" i="14"/>
  <c r="V142" i="14"/>
  <c r="DS142" i="14"/>
  <c r="BV142" i="14"/>
  <c r="AN142" i="14"/>
  <c r="N142" i="14"/>
  <c r="DK142" i="14"/>
  <c r="BY142" i="14"/>
  <c r="AP142" i="14"/>
  <c r="EM142" i="14"/>
  <c r="DM142" i="14"/>
  <c r="CE142" i="14"/>
  <c r="DY142" i="14"/>
  <c r="AQ142" i="14"/>
  <c r="CY142" i="14"/>
  <c r="DI142" i="14"/>
  <c r="CI142" i="14"/>
  <c r="BI142" i="14"/>
  <c r="AA142" i="14"/>
  <c r="DA142" i="14"/>
  <c r="CA142" i="14"/>
  <c r="BA142" i="14"/>
  <c r="S142" i="14"/>
  <c r="BU142" i="14"/>
  <c r="AU142" i="14"/>
  <c r="U142" i="14"/>
  <c r="AG142" i="14"/>
  <c r="ED142" i="14"/>
  <c r="DD142" i="14"/>
  <c r="Q142" i="14"/>
  <c r="DN142" i="14"/>
  <c r="CN142" i="14"/>
  <c r="EF142" i="14"/>
  <c r="DF142" i="14"/>
  <c r="CF142" i="14"/>
  <c r="EH142" i="14"/>
  <c r="CZ142" i="14"/>
  <c r="BZ142" i="14"/>
  <c r="AZ142" i="14"/>
  <c r="DX215" i="14"/>
  <c r="AF215" i="14"/>
  <c r="BS215" i="14"/>
  <c r="CX215" i="14"/>
  <c r="EK215" i="14"/>
  <c r="CJ215" i="14"/>
  <c r="DW215" i="14"/>
  <c r="AE215" i="14"/>
  <c r="BJ215" i="14"/>
  <c r="CW215" i="14"/>
  <c r="EB215" i="14"/>
  <c r="CB215" i="14"/>
  <c r="DO215" i="14"/>
  <c r="W215" i="14"/>
  <c r="BB215" i="14"/>
  <c r="CO215" i="14"/>
  <c r="EL215" i="14"/>
  <c r="BH215" i="14"/>
  <c r="Z215" i="14"/>
  <c r="EF215" i="14"/>
  <c r="EM215" i="14"/>
  <c r="ED215" i="14"/>
  <c r="N215" i="14"/>
  <c r="AC215" i="14"/>
  <c r="AZ215" i="14"/>
  <c r="CE215" i="14"/>
  <c r="DJ215" i="14"/>
  <c r="R215" i="14"/>
  <c r="AW215" i="14"/>
  <c r="DP215" i="14"/>
  <c r="EE215" i="14"/>
  <c r="DV215" i="14"/>
  <c r="EC215" i="14"/>
  <c r="U215" i="14"/>
  <c r="AR215" i="14"/>
  <c r="BW215" i="14"/>
  <c r="DB215" i="14"/>
  <c r="EG215" i="14"/>
  <c r="AO215" i="14"/>
  <c r="CZ215" i="14"/>
  <c r="DM215" i="14"/>
  <c r="BG215" i="14"/>
  <c r="Y215" i="14"/>
  <c r="DH215" i="14"/>
  <c r="DG215" i="14"/>
  <c r="DN215" i="14"/>
  <c r="DU215" i="14"/>
  <c r="EJ215" i="14"/>
  <c r="AJ215" i="14"/>
  <c r="BO215" i="14"/>
  <c r="CT215" i="14"/>
  <c r="DY215" i="14"/>
  <c r="AG215" i="14"/>
  <c r="CY215" i="14"/>
  <c r="DT215" i="14"/>
  <c r="DQ215" i="14"/>
  <c r="DF215" i="14"/>
  <c r="AB215" i="14"/>
  <c r="CL215" i="14"/>
  <c r="CR215" i="14"/>
  <c r="CQ215" i="14"/>
  <c r="CP215" i="14"/>
  <c r="DE215" i="14"/>
  <c r="DL215" i="14"/>
  <c r="T215" i="14"/>
  <c r="AY215" i="14"/>
  <c r="CD215" i="14"/>
  <c r="DI215" i="14"/>
  <c r="Q215" i="14"/>
  <c r="BT215" i="14"/>
  <c r="CI215" i="14"/>
  <c r="CH215" i="14"/>
  <c r="CG215" i="14"/>
  <c r="DD215" i="14"/>
  <c r="EI215" i="14"/>
  <c r="AQ215" i="14"/>
  <c r="BV215" i="14"/>
  <c r="DA215" i="14"/>
  <c r="BL215" i="14"/>
  <c r="CA215" i="14"/>
  <c r="BZ215" i="14"/>
  <c r="BY215" i="14"/>
  <c r="CV215" i="14"/>
  <c r="EA215" i="14"/>
  <c r="AI215" i="14"/>
  <c r="BN215" i="14"/>
  <c r="CS215" i="14"/>
  <c r="BD215" i="14"/>
  <c r="BK215" i="14"/>
  <c r="BR215" i="14"/>
  <c r="BQ215" i="14"/>
  <c r="CN215" i="14"/>
  <c r="DS215" i="14"/>
  <c r="AA215" i="14"/>
  <c r="BF215" i="14"/>
  <c r="CK215" i="14"/>
  <c r="AV215" i="14"/>
  <c r="BC215" i="14"/>
  <c r="AT215" i="14"/>
  <c r="BI215" i="14"/>
  <c r="CF215" i="14"/>
  <c r="DK215" i="14"/>
  <c r="S215" i="14"/>
  <c r="AX215" i="14"/>
  <c r="CC215" i="14"/>
  <c r="P215" i="14"/>
  <c r="CM215" i="14"/>
  <c r="BE215" i="14"/>
  <c r="AN215" i="14"/>
  <c r="AU215" i="14"/>
  <c r="AL215" i="14"/>
  <c r="BA215" i="14"/>
  <c r="BX215" i="14"/>
  <c r="DC215" i="14"/>
  <c r="EH215" i="14"/>
  <c r="AP215" i="14"/>
  <c r="BU215" i="14"/>
  <c r="V215" i="14"/>
  <c r="DR215" i="14"/>
  <c r="X215" i="14"/>
  <c r="AM215" i="14"/>
  <c r="AD215" i="14"/>
  <c r="AS215" i="14"/>
  <c r="BP215" i="14"/>
  <c r="CU215" i="14"/>
  <c r="DZ215" i="14"/>
  <c r="AH215" i="14"/>
  <c r="BM215" i="14"/>
  <c r="AK215" i="14"/>
  <c r="BV315" i="14"/>
  <c r="DA315" i="14"/>
  <c r="EF315" i="14"/>
  <c r="AN315" i="14"/>
  <c r="CA315" i="14"/>
  <c r="DF315" i="14"/>
  <c r="N315" i="14"/>
  <c r="BA315" i="14"/>
  <c r="CE315" i="14"/>
  <c r="AB315" i="14"/>
  <c r="AZ315" i="14"/>
  <c r="BF315" i="14"/>
  <c r="CK315" i="14"/>
  <c r="DP315" i="14"/>
  <c r="X315" i="14"/>
  <c r="BK315" i="14"/>
  <c r="CP315" i="14"/>
  <c r="EC315" i="14"/>
  <c r="AK315" i="14"/>
  <c r="BO315" i="14"/>
  <c r="T315" i="14"/>
  <c r="AX315" i="14"/>
  <c r="CC315" i="14"/>
  <c r="DH315" i="14"/>
  <c r="P315" i="14"/>
  <c r="BC315" i="14"/>
  <c r="CH315" i="14"/>
  <c r="DU315" i="14"/>
  <c r="AC315" i="14"/>
  <c r="BG315" i="14"/>
  <c r="EJ315" i="14"/>
  <c r="EH315" i="14"/>
  <c r="AP315" i="14"/>
  <c r="BU315" i="14"/>
  <c r="CZ315" i="14"/>
  <c r="EM315" i="14"/>
  <c r="AU315" i="14"/>
  <c r="BZ315" i="14"/>
  <c r="DM315" i="14"/>
  <c r="U315" i="14"/>
  <c r="AY315" i="14"/>
  <c r="BX315" i="14"/>
  <c r="DZ315" i="14"/>
  <c r="AH315" i="14"/>
  <c r="BM315" i="14"/>
  <c r="CR315" i="14"/>
  <c r="EE315" i="14"/>
  <c r="AM315" i="14"/>
  <c r="BR315" i="14"/>
  <c r="DE315" i="14"/>
  <c r="EI315" i="14"/>
  <c r="AQ315" i="14"/>
  <c r="EB315" i="14"/>
  <c r="DR315" i="14"/>
  <c r="Z315" i="14"/>
  <c r="BE315" i="14"/>
  <c r="DJ315" i="14"/>
  <c r="R315" i="14"/>
  <c r="AW315" i="14"/>
  <c r="CB315" i="14"/>
  <c r="DO315" i="14"/>
  <c r="W315" i="14"/>
  <c r="BB315" i="14"/>
  <c r="CO315" i="14"/>
  <c r="DS315" i="14"/>
  <c r="AA315" i="14"/>
  <c r="DT315" i="14"/>
  <c r="CL315" i="14"/>
  <c r="DQ315" i="14"/>
  <c r="Y315" i="14"/>
  <c r="BD315" i="14"/>
  <c r="CQ315" i="14"/>
  <c r="DV315" i="14"/>
  <c r="AD315" i="14"/>
  <c r="BQ315" i="14"/>
  <c r="CU315" i="14"/>
  <c r="AJ315" i="14"/>
  <c r="AR315" i="14"/>
  <c r="CD315" i="14"/>
  <c r="DI315" i="14"/>
  <c r="Q315" i="14"/>
  <c r="AV315" i="14"/>
  <c r="CI315" i="14"/>
  <c r="DN315" i="14"/>
  <c r="V315" i="14"/>
  <c r="BI315" i="14"/>
  <c r="CM315" i="14"/>
  <c r="CN315" i="14"/>
  <c r="DL315" i="14"/>
  <c r="CS315" i="14"/>
  <c r="AE315" i="14"/>
  <c r="EA315" i="14"/>
  <c r="AO315" i="14"/>
  <c r="EL315" i="14"/>
  <c r="DK315" i="14"/>
  <c r="AG315" i="14"/>
  <c r="ED315" i="14"/>
  <c r="DC315" i="14"/>
  <c r="CJ315" i="14"/>
  <c r="AI315" i="14"/>
  <c r="DX315" i="14"/>
  <c r="CX315" i="14"/>
  <c r="BW315" i="14"/>
  <c r="BJ315" i="14"/>
  <c r="BT315" i="14"/>
  <c r="AT315" i="14"/>
  <c r="S315" i="14"/>
  <c r="BL315" i="14"/>
  <c r="AL315" i="14"/>
  <c r="CV315" i="14"/>
  <c r="DB315" i="14"/>
  <c r="AF315" i="14"/>
  <c r="EK315" i="14"/>
  <c r="CF315" i="14"/>
  <c r="CT315" i="14"/>
  <c r="DW315" i="14"/>
  <c r="CW315" i="14"/>
  <c r="BP315" i="14"/>
  <c r="BN315" i="14"/>
  <c r="DG315" i="14"/>
  <c r="CG315" i="14"/>
  <c r="BH315" i="14"/>
  <c r="EG315" i="14"/>
  <c r="CY315" i="14"/>
  <c r="BY315" i="14"/>
  <c r="DD315" i="14"/>
  <c r="DY315" i="14"/>
  <c r="BS315" i="14"/>
  <c r="AS315" i="14"/>
  <c r="BR129" i="14"/>
  <c r="DE129" i="14"/>
  <c r="EJ129" i="14"/>
  <c r="AR129" i="14"/>
  <c r="BW129" i="14"/>
  <c r="DB129" i="14"/>
  <c r="EG129" i="14"/>
  <c r="AO129" i="14"/>
  <c r="BT129" i="14"/>
  <c r="DG129" i="14"/>
  <c r="BB129" i="14"/>
  <c r="CO129" i="14"/>
  <c r="DT129" i="14"/>
  <c r="AB129" i="14"/>
  <c r="BG129" i="14"/>
  <c r="CL129" i="14"/>
  <c r="DQ129" i="14"/>
  <c r="Y129" i="14"/>
  <c r="BD129" i="14"/>
  <c r="CQ129" i="14"/>
  <c r="EL129" i="14"/>
  <c r="AT129" i="14"/>
  <c r="CG129" i="14"/>
  <c r="DL129" i="14"/>
  <c r="T129" i="14"/>
  <c r="AY129" i="14"/>
  <c r="CD129" i="14"/>
  <c r="DI129" i="14"/>
  <c r="Q129" i="14"/>
  <c r="AV129" i="14"/>
  <c r="CI129" i="14"/>
  <c r="ED129" i="14"/>
  <c r="AL129" i="14"/>
  <c r="BY129" i="14"/>
  <c r="DD129" i="14"/>
  <c r="EI129" i="14"/>
  <c r="AQ129" i="14"/>
  <c r="BV129" i="14"/>
  <c r="DA129" i="14"/>
  <c r="EF129" i="14"/>
  <c r="AN129" i="14"/>
  <c r="CA129" i="14"/>
  <c r="DN129" i="14"/>
  <c r="V129" i="14"/>
  <c r="BI129" i="14"/>
  <c r="CN129" i="14"/>
  <c r="DS129" i="14"/>
  <c r="AA129" i="14"/>
  <c r="BF129" i="14"/>
  <c r="CK129" i="14"/>
  <c r="DP129" i="14"/>
  <c r="X129" i="14"/>
  <c r="BK129" i="14"/>
  <c r="DF129" i="14"/>
  <c r="N129" i="14"/>
  <c r="BA129" i="14"/>
  <c r="CF129" i="14"/>
  <c r="DK129" i="14"/>
  <c r="S129" i="14"/>
  <c r="AX129" i="14"/>
  <c r="CC129" i="14"/>
  <c r="DH129" i="14"/>
  <c r="P129" i="14"/>
  <c r="BC129" i="14"/>
  <c r="CX129" i="14"/>
  <c r="EK129" i="14"/>
  <c r="AS129" i="14"/>
  <c r="BX129" i="14"/>
  <c r="DC129" i="14"/>
  <c r="EH129" i="14"/>
  <c r="AP129" i="14"/>
  <c r="BU129" i="14"/>
  <c r="CZ129" i="14"/>
  <c r="EM129" i="14"/>
  <c r="AU129" i="14"/>
  <c r="CP129" i="14"/>
  <c r="EC129" i="14"/>
  <c r="AK129" i="14"/>
  <c r="BP129" i="14"/>
  <c r="CU129" i="14"/>
  <c r="DZ129" i="14"/>
  <c r="AH129" i="14"/>
  <c r="BM129" i="14"/>
  <c r="CR129" i="14"/>
  <c r="EE129" i="14"/>
  <c r="AM129" i="14"/>
  <c r="CH129" i="14"/>
  <c r="DU129" i="14"/>
  <c r="AC129" i="14"/>
  <c r="BH129" i="14"/>
  <c r="CM129" i="14"/>
  <c r="DR129" i="14"/>
  <c r="Z129" i="14"/>
  <c r="BE129" i="14"/>
  <c r="CJ129" i="14"/>
  <c r="DW129" i="14"/>
  <c r="AE129" i="14"/>
  <c r="BZ129" i="14"/>
  <c r="CE129" i="14"/>
  <c r="CB129" i="14"/>
  <c r="BJ129" i="14"/>
  <c r="BO129" i="14"/>
  <c r="BL129" i="14"/>
  <c r="AD129" i="14"/>
  <c r="AI129" i="14"/>
  <c r="AF129" i="14"/>
  <c r="DM129" i="14"/>
  <c r="DJ129" i="14"/>
  <c r="DO129" i="14"/>
  <c r="CW129" i="14"/>
  <c r="CT129" i="14"/>
  <c r="CY129" i="14"/>
  <c r="BQ129" i="14"/>
  <c r="BN129" i="14"/>
  <c r="BS129" i="14"/>
  <c r="U129" i="14"/>
  <c r="R129" i="14"/>
  <c r="W129" i="14"/>
  <c r="EB129" i="14"/>
  <c r="DY129" i="14"/>
  <c r="AJ129" i="14"/>
  <c r="AG129" i="14"/>
  <c r="DV129" i="14"/>
  <c r="EA129" i="14"/>
  <c r="DX129" i="14"/>
  <c r="CV129" i="14"/>
  <c r="AZ129" i="14"/>
  <c r="CS129" i="14"/>
  <c r="AW129" i="14"/>
  <c r="DV111" i="14"/>
  <c r="AD111" i="14"/>
  <c r="BQ111" i="14"/>
  <c r="CV111" i="14"/>
  <c r="EA111" i="14"/>
  <c r="AI111" i="14"/>
  <c r="BN111" i="14"/>
  <c r="CS111" i="14"/>
  <c r="DX111" i="14"/>
  <c r="AF111" i="14"/>
  <c r="BS111" i="14"/>
  <c r="DN111" i="14"/>
  <c r="V111" i="14"/>
  <c r="BI111" i="14"/>
  <c r="CN111" i="14"/>
  <c r="DS111" i="14"/>
  <c r="AA111" i="14"/>
  <c r="BF111" i="14"/>
  <c r="CK111" i="14"/>
  <c r="DP111" i="14"/>
  <c r="X111" i="14"/>
  <c r="BK111" i="14"/>
  <c r="DF111" i="14"/>
  <c r="N111" i="14"/>
  <c r="BA111" i="14"/>
  <c r="CF111" i="14"/>
  <c r="DK111" i="14"/>
  <c r="S111" i="14"/>
  <c r="AX111" i="14"/>
  <c r="CC111" i="14"/>
  <c r="DH111" i="14"/>
  <c r="P111" i="14"/>
  <c r="BC111" i="14"/>
  <c r="CX111" i="14"/>
  <c r="EK111" i="14"/>
  <c r="AS111" i="14"/>
  <c r="BX111" i="14"/>
  <c r="DC111" i="14"/>
  <c r="EH111" i="14"/>
  <c r="AP111" i="14"/>
  <c r="BU111" i="14"/>
  <c r="CZ111" i="14"/>
  <c r="EM111" i="14"/>
  <c r="AU111" i="14"/>
  <c r="CP111" i="14"/>
  <c r="EC111" i="14"/>
  <c r="AK111" i="14"/>
  <c r="BP111" i="14"/>
  <c r="CU111" i="14"/>
  <c r="DZ111" i="14"/>
  <c r="AH111" i="14"/>
  <c r="BM111" i="14"/>
  <c r="CR111" i="14"/>
  <c r="EE111" i="14"/>
  <c r="AM111" i="14"/>
  <c r="CH111" i="14"/>
  <c r="DU111" i="14"/>
  <c r="AC111" i="14"/>
  <c r="BH111" i="14"/>
  <c r="CM111" i="14"/>
  <c r="DR111" i="14"/>
  <c r="Z111" i="14"/>
  <c r="BE111" i="14"/>
  <c r="CJ111" i="14"/>
  <c r="DW111" i="14"/>
  <c r="AE111" i="14"/>
  <c r="BZ111" i="14"/>
  <c r="DM111" i="14"/>
  <c r="U111" i="14"/>
  <c r="AZ111" i="14"/>
  <c r="CE111" i="14"/>
  <c r="DJ111" i="14"/>
  <c r="R111" i="14"/>
  <c r="AW111" i="14"/>
  <c r="CB111" i="14"/>
  <c r="DO111" i="14"/>
  <c r="W111" i="14"/>
  <c r="BR111" i="14"/>
  <c r="DE111" i="14"/>
  <c r="EJ111" i="14"/>
  <c r="AR111" i="14"/>
  <c r="BW111" i="14"/>
  <c r="DB111" i="14"/>
  <c r="EG111" i="14"/>
  <c r="AO111" i="14"/>
  <c r="BT111" i="14"/>
  <c r="DG111" i="14"/>
  <c r="EL111" i="14"/>
  <c r="AT111" i="14"/>
  <c r="CG111" i="14"/>
  <c r="DL111" i="14"/>
  <c r="T111" i="14"/>
  <c r="AY111" i="14"/>
  <c r="CD111" i="14"/>
  <c r="DI111" i="14"/>
  <c r="Q111" i="14"/>
  <c r="AV111" i="14"/>
  <c r="CI111" i="14"/>
  <c r="ED111" i="14"/>
  <c r="AL111" i="14"/>
  <c r="BY111" i="14"/>
  <c r="DD111" i="14"/>
  <c r="EI111" i="14"/>
  <c r="AQ111" i="14"/>
  <c r="BV111" i="14"/>
  <c r="DA111" i="14"/>
  <c r="EF111" i="14"/>
  <c r="AN111" i="14"/>
  <c r="CA111" i="14"/>
  <c r="BG111" i="14"/>
  <c r="CT111" i="14"/>
  <c r="CL111" i="14"/>
  <c r="BJ111" i="14"/>
  <c r="DY111" i="14"/>
  <c r="BB111" i="14"/>
  <c r="DQ111" i="14"/>
  <c r="CW111" i="14"/>
  <c r="AG111" i="14"/>
  <c r="CO111" i="14"/>
  <c r="Y111" i="14"/>
  <c r="EB111" i="14"/>
  <c r="BL111" i="14"/>
  <c r="DT111" i="14"/>
  <c r="BD111" i="14"/>
  <c r="AJ111" i="14"/>
  <c r="CY111" i="14"/>
  <c r="AB111" i="14"/>
  <c r="CQ111" i="14"/>
  <c r="BO111" i="14"/>
  <c r="DJ138" i="14"/>
  <c r="R138" i="14"/>
  <c r="AW138" i="14"/>
  <c r="CB138" i="14"/>
  <c r="DO138" i="14"/>
  <c r="W138" i="14"/>
  <c r="BB138" i="14"/>
  <c r="CO138" i="14"/>
  <c r="DT138" i="14"/>
  <c r="AB138" i="14"/>
  <c r="BG138" i="14"/>
  <c r="DB138" i="14"/>
  <c r="EG138" i="14"/>
  <c r="AO138" i="14"/>
  <c r="BT138" i="14"/>
  <c r="DG138" i="14"/>
  <c r="EL138" i="14"/>
  <c r="AT138" i="14"/>
  <c r="CG138" i="14"/>
  <c r="DL138" i="14"/>
  <c r="T138" i="14"/>
  <c r="AY138" i="14"/>
  <c r="CT138" i="14"/>
  <c r="DY138" i="14"/>
  <c r="AG138" i="14"/>
  <c r="BL138" i="14"/>
  <c r="CY138" i="14"/>
  <c r="ED138" i="14"/>
  <c r="AL138" i="14"/>
  <c r="BY138" i="14"/>
  <c r="DD138" i="14"/>
  <c r="EI138" i="14"/>
  <c r="AQ138" i="14"/>
  <c r="CL138" i="14"/>
  <c r="DQ138" i="14"/>
  <c r="Y138" i="14"/>
  <c r="BD138" i="14"/>
  <c r="CQ138" i="14"/>
  <c r="DV138" i="14"/>
  <c r="AD138" i="14"/>
  <c r="BQ138" i="14"/>
  <c r="CV138" i="14"/>
  <c r="EA138" i="14"/>
  <c r="AI138" i="14"/>
  <c r="CD138" i="14"/>
  <c r="DI138" i="14"/>
  <c r="Q138" i="14"/>
  <c r="AV138" i="14"/>
  <c r="CI138" i="14"/>
  <c r="DN138" i="14"/>
  <c r="V138" i="14"/>
  <c r="BI138" i="14"/>
  <c r="CN138" i="14"/>
  <c r="DS138" i="14"/>
  <c r="AA138" i="14"/>
  <c r="BN138" i="14"/>
  <c r="CS138" i="14"/>
  <c r="DX138" i="14"/>
  <c r="AF138" i="14"/>
  <c r="BS138" i="14"/>
  <c r="CX138" i="14"/>
  <c r="EK138" i="14"/>
  <c r="AS138" i="14"/>
  <c r="BX138" i="14"/>
  <c r="DC138" i="14"/>
  <c r="BF138" i="14"/>
  <c r="CK138" i="14"/>
  <c r="DP138" i="14"/>
  <c r="X138" i="14"/>
  <c r="BK138" i="14"/>
  <c r="CP138" i="14"/>
  <c r="EC138" i="14"/>
  <c r="AK138" i="14"/>
  <c r="BP138" i="14"/>
  <c r="CU138" i="14"/>
  <c r="AX138" i="14"/>
  <c r="CC138" i="14"/>
  <c r="DH138" i="14"/>
  <c r="P138" i="14"/>
  <c r="BC138" i="14"/>
  <c r="CH138" i="14"/>
  <c r="DU138" i="14"/>
  <c r="AC138" i="14"/>
  <c r="BH138" i="14"/>
  <c r="CM138" i="14"/>
  <c r="EH138" i="14"/>
  <c r="AP138" i="14"/>
  <c r="BU138" i="14"/>
  <c r="CZ138" i="14"/>
  <c r="EM138" i="14"/>
  <c r="AU138" i="14"/>
  <c r="BZ138" i="14"/>
  <c r="DM138" i="14"/>
  <c r="U138" i="14"/>
  <c r="AZ138" i="14"/>
  <c r="CE138" i="14"/>
  <c r="DZ138" i="14"/>
  <c r="AH138" i="14"/>
  <c r="BM138" i="14"/>
  <c r="CR138" i="14"/>
  <c r="EE138" i="14"/>
  <c r="AM138" i="14"/>
  <c r="BR138" i="14"/>
  <c r="DE138" i="14"/>
  <c r="EJ138" i="14"/>
  <c r="AR138" i="14"/>
  <c r="BW138" i="14"/>
  <c r="DR138" i="14"/>
  <c r="Z138" i="14"/>
  <c r="BE138" i="14"/>
  <c r="CJ138" i="14"/>
  <c r="DW138" i="14"/>
  <c r="AE138" i="14"/>
  <c r="BJ138" i="14"/>
  <c r="CW138" i="14"/>
  <c r="EB138" i="14"/>
  <c r="AJ138" i="14"/>
  <c r="BO138" i="14"/>
  <c r="BV138" i="14"/>
  <c r="DA138" i="14"/>
  <c r="EF138" i="14"/>
  <c r="AN138" i="14"/>
  <c r="CA138" i="14"/>
  <c r="DF138" i="14"/>
  <c r="N138" i="14"/>
  <c r="BA138" i="14"/>
  <c r="S138" i="14"/>
  <c r="CF138" i="14"/>
  <c r="DK138"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N92" i="14" l="1"/>
  <c r="H26" i="11"/>
  <c r="I26" i="11" s="1"/>
  <c r="N91" i="14"/>
  <c r="N58" i="14"/>
  <c r="F39" i="14"/>
  <c r="N50" i="14"/>
  <c r="F51" i="14"/>
  <c r="N41" i="14"/>
  <c r="N90" i="14"/>
  <c r="J88" i="14"/>
  <c r="L88" i="14" s="1"/>
  <c r="F626" i="14"/>
  <c r="N65" i="14"/>
  <c r="P65" i="14" s="1"/>
  <c r="N43" i="14"/>
  <c r="F94" i="14"/>
  <c r="F60" i="14"/>
  <c r="J41" i="14"/>
  <c r="N55" i="14"/>
  <c r="P55" i="14" s="1"/>
  <c r="J75" i="14"/>
  <c r="L75" i="14" s="1"/>
  <c r="F83" i="14"/>
  <c r="G31" i="14"/>
  <c r="N36" i="14"/>
  <c r="O36" i="14" s="1"/>
  <c r="J46" i="14"/>
  <c r="F89" i="14"/>
  <c r="H89" i="14" s="1"/>
  <c r="N68" i="14"/>
  <c r="P68" i="14" s="1"/>
  <c r="J73" i="14"/>
  <c r="L73" i="14" s="1"/>
  <c r="F85" i="14"/>
  <c r="U85" i="14" s="1"/>
  <c r="N40" i="14"/>
  <c r="F101" i="14"/>
  <c r="F91" i="14"/>
  <c r="N72" i="14"/>
  <c r="N69" i="14"/>
  <c r="P69" i="14" s="1"/>
  <c r="F47" i="14"/>
  <c r="F65" i="14"/>
  <c r="N46" i="14"/>
  <c r="O46" i="14" s="1"/>
  <c r="N70" i="14"/>
  <c r="P70" i="14" s="1"/>
  <c r="N48" i="14"/>
  <c r="O48" i="14" s="1"/>
  <c r="J87" i="14"/>
  <c r="N93" i="14"/>
  <c r="N63" i="14"/>
  <c r="J39" i="14"/>
  <c r="F71" i="14"/>
  <c r="N76" i="14"/>
  <c r="N35" i="14"/>
  <c r="O35" i="14" s="1"/>
  <c r="N37" i="14"/>
  <c r="J92" i="14"/>
  <c r="L92" i="14" s="1"/>
  <c r="F52" i="14"/>
  <c r="G52" i="14" s="1"/>
  <c r="J86" i="14"/>
  <c r="F57" i="14"/>
  <c r="H57" i="14" s="1"/>
  <c r="H626" i="14"/>
  <c r="J70" i="14"/>
  <c r="K70" i="14" s="1"/>
  <c r="J50" i="14"/>
  <c r="J78" i="14"/>
  <c r="J85" i="14"/>
  <c r="F86" i="14"/>
  <c r="J84" i="14"/>
  <c r="K84" i="14" s="1"/>
  <c r="F38" i="14"/>
  <c r="N81" i="14"/>
  <c r="P81" i="14" s="1"/>
  <c r="N77" i="14"/>
  <c r="O77" i="14" s="1"/>
  <c r="N52" i="14"/>
  <c r="N47" i="14"/>
  <c r="O47" i="14" s="1"/>
  <c r="N54" i="14"/>
  <c r="J54" i="14"/>
  <c r="J82" i="14"/>
  <c r="F37" i="14"/>
  <c r="J61" i="14"/>
  <c r="K61" i="14" s="1"/>
  <c r="F46" i="14"/>
  <c r="U46" i="14" s="1"/>
  <c r="J79" i="14"/>
  <c r="F49" i="14"/>
  <c r="U49" i="14" s="1"/>
  <c r="J80" i="14"/>
  <c r="K80" i="14" s="1"/>
  <c r="F78" i="14"/>
  <c r="G78" i="14" s="1"/>
  <c r="N71" i="14"/>
  <c r="P71" i="14" s="1"/>
  <c r="N62" i="14"/>
  <c r="N57" i="14"/>
  <c r="N64" i="14"/>
  <c r="P64" i="14" s="1"/>
  <c r="N59" i="14"/>
  <c r="F56" i="14"/>
  <c r="J56" i="14"/>
  <c r="J63" i="14"/>
  <c r="F53" i="14"/>
  <c r="F55" i="14"/>
  <c r="J81" i="14"/>
  <c r="K81" i="14" s="1"/>
  <c r="F36" i="14"/>
  <c r="U36" i="14" s="1"/>
  <c r="F102" i="14"/>
  <c r="N87" i="14"/>
  <c r="P87" i="14" s="1"/>
  <c r="N78" i="14"/>
  <c r="N42" i="14"/>
  <c r="N80" i="14"/>
  <c r="N75" i="14"/>
  <c r="J44" i="14"/>
  <c r="L44" i="14" s="1"/>
  <c r="F41" i="14"/>
  <c r="G41" i="14" s="1"/>
  <c r="F44" i="14"/>
  <c r="F70" i="14"/>
  <c r="H70" i="14" s="1"/>
  <c r="F35" i="14"/>
  <c r="F62" i="14"/>
  <c r="X62" i="14" s="1"/>
  <c r="J67" i="14"/>
  <c r="L67" i="14" s="1"/>
  <c r="F627" i="14"/>
  <c r="J37" i="14"/>
  <c r="K37" i="14" s="1"/>
  <c r="N49" i="14"/>
  <c r="P49" i="14" s="1"/>
  <c r="N56" i="14"/>
  <c r="N83" i="14"/>
  <c r="N74" i="14"/>
  <c r="N53" i="14"/>
  <c r="J62" i="14"/>
  <c r="L62" i="14" s="1"/>
  <c r="F50" i="14"/>
  <c r="G50" i="14" s="1"/>
  <c r="J38" i="14"/>
  <c r="J65" i="14"/>
  <c r="K65" i="14" s="1"/>
  <c r="N66" i="14"/>
  <c r="O66" i="14" s="1"/>
  <c r="J57" i="14"/>
  <c r="K57" i="14" s="1"/>
  <c r="G102" i="14"/>
  <c r="F72" i="14"/>
  <c r="F59" i="14"/>
  <c r="F61" i="14"/>
  <c r="J68" i="14"/>
  <c r="L68" i="14" s="1"/>
  <c r="N84" i="14"/>
  <c r="P84" i="14" s="1"/>
  <c r="F69" i="14"/>
  <c r="AA69" i="14" s="1"/>
  <c r="F80" i="14"/>
  <c r="G80" i="14" s="1"/>
  <c r="J71" i="14"/>
  <c r="L71" i="14" s="1"/>
  <c r="N88" i="14"/>
  <c r="J52" i="14"/>
  <c r="L52" i="14" s="1"/>
  <c r="F68" i="14"/>
  <c r="H68" i="14" s="1"/>
  <c r="J89" i="14"/>
  <c r="J66" i="14"/>
  <c r="K66" i="14" s="1"/>
  <c r="J64" i="14"/>
  <c r="K64" i="14" s="1"/>
  <c r="J40" i="14"/>
  <c r="P92" i="14"/>
  <c r="O92" i="14"/>
  <c r="J69" i="14"/>
  <c r="L69" i="14" s="1"/>
  <c r="J93" i="14"/>
  <c r="J74" i="14"/>
  <c r="J76" i="14"/>
  <c r="L76" i="14" s="1"/>
  <c r="F42" i="14"/>
  <c r="N44" i="14"/>
  <c r="N82" i="14"/>
  <c r="N45" i="14"/>
  <c r="N51" i="14"/>
  <c r="N73" i="14"/>
  <c r="N79" i="14"/>
  <c r="P79" i="14" s="1"/>
  <c r="N85" i="14"/>
  <c r="P85" i="14" s="1"/>
  <c r="N94" i="14"/>
  <c r="AA94" i="14" s="1"/>
  <c r="F54" i="14"/>
  <c r="X54" i="14" s="1"/>
  <c r="F45" i="14"/>
  <c r="F74" i="14"/>
  <c r="G74" i="14" s="1"/>
  <c r="J36" i="14"/>
  <c r="L36" i="14" s="1"/>
  <c r="J72" i="14"/>
  <c r="J53" i="14"/>
  <c r="L53" i="14" s="1"/>
  <c r="J60" i="14"/>
  <c r="L60" i="14" s="1"/>
  <c r="F73" i="14"/>
  <c r="F75" i="14"/>
  <c r="F82" i="14"/>
  <c r="X82" i="14" s="1"/>
  <c r="Z82" i="14" s="1"/>
  <c r="J49" i="14"/>
  <c r="L49" i="14" s="1"/>
  <c r="F64" i="14"/>
  <c r="J95" i="14"/>
  <c r="F84" i="14"/>
  <c r="H84" i="14" s="1"/>
  <c r="F77" i="14"/>
  <c r="J91" i="14"/>
  <c r="X91" i="14" s="1"/>
  <c r="F40" i="14"/>
  <c r="G40" i="14" s="1"/>
  <c r="F95" i="14"/>
  <c r="N60" i="14"/>
  <c r="N39" i="14"/>
  <c r="N61" i="14"/>
  <c r="N67" i="14"/>
  <c r="N89" i="14"/>
  <c r="P89" i="14" s="1"/>
  <c r="N95" i="14"/>
  <c r="P95" i="14" s="1"/>
  <c r="N38" i="14"/>
  <c r="J51" i="14"/>
  <c r="K51" i="14" s="1"/>
  <c r="J77" i="14"/>
  <c r="K77" i="14" s="1"/>
  <c r="F58" i="14"/>
  <c r="AA58" i="14" s="1"/>
  <c r="F43" i="14"/>
  <c r="AA43" i="14" s="1"/>
  <c r="J35" i="14"/>
  <c r="J55" i="14"/>
  <c r="K55" i="14" s="1"/>
  <c r="F63" i="14"/>
  <c r="X63" i="14" s="1"/>
  <c r="F66" i="14"/>
  <c r="J59" i="14"/>
  <c r="L59" i="14" s="1"/>
  <c r="F90" i="14"/>
  <c r="H90" i="14" s="1"/>
  <c r="F76" i="14"/>
  <c r="G76" i="14" s="1"/>
  <c r="J45" i="14"/>
  <c r="K45" i="14" s="1"/>
  <c r="J83" i="14"/>
  <c r="F88" i="14"/>
  <c r="G88" i="14" s="1"/>
  <c r="F79" i="14"/>
  <c r="F48" i="14"/>
  <c r="AA48" i="14" s="1"/>
  <c r="J90" i="14"/>
  <c r="F93" i="14"/>
  <c r="J42" i="14"/>
  <c r="F81" i="14"/>
  <c r="F92" i="14"/>
  <c r="N86" i="14"/>
  <c r="AA86" i="14" s="1"/>
  <c r="H101" i="14"/>
  <c r="I101" i="14" s="1"/>
  <c r="F87" i="14"/>
  <c r="F67" i="14"/>
  <c r="J94" i="14"/>
  <c r="X94" i="14" s="1"/>
  <c r="J48" i="14"/>
  <c r="J58" i="14"/>
  <c r="L58" i="14" s="1"/>
  <c r="J43" i="14"/>
  <c r="J47" i="14"/>
  <c r="L54" i="14"/>
  <c r="K54" i="14"/>
  <c r="L78" i="14"/>
  <c r="K78" i="14"/>
  <c r="AA72" i="14"/>
  <c r="P72" i="14"/>
  <c r="O72" i="14"/>
  <c r="P63" i="14"/>
  <c r="O63" i="14"/>
  <c r="P91" i="14"/>
  <c r="O91" i="14"/>
  <c r="AA91" i="14"/>
  <c r="L63" i="14"/>
  <c r="K63"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L95" i="14"/>
  <c r="K95" i="14"/>
  <c r="L82" i="14"/>
  <c r="K82" i="14"/>
  <c r="P45" i="14"/>
  <c r="O45" i="14"/>
  <c r="P51" i="14"/>
  <c r="O51" i="14"/>
  <c r="AA51" i="14"/>
  <c r="P73" i="14"/>
  <c r="O73" i="14"/>
  <c r="X39" i="14"/>
  <c r="H39" i="14"/>
  <c r="G39" i="14"/>
  <c r="U39" i="14"/>
  <c r="N628" i="14"/>
  <c r="A629" i="14"/>
  <c r="H72" i="14"/>
  <c r="G72" i="14"/>
  <c r="U72" i="14"/>
  <c r="G66" i="14"/>
  <c r="H66" i="14"/>
  <c r="U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L84" i="14"/>
  <c r="C105" i="14"/>
  <c r="D104" i="14"/>
  <c r="H102" i="14"/>
  <c r="AA60" i="14"/>
  <c r="P60" i="14"/>
  <c r="O60" i="14"/>
  <c r="P39" i="14"/>
  <c r="O39" i="14"/>
  <c r="AA39" i="14"/>
  <c r="P61" i="14"/>
  <c r="O61" i="14"/>
  <c r="AA61" i="14"/>
  <c r="O38" i="14"/>
  <c r="P38"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K50" i="14"/>
  <c r="H53" i="14"/>
  <c r="G53" i="14"/>
  <c r="U53" i="14"/>
  <c r="L85" i="14"/>
  <c r="K85"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L93" i="14"/>
  <c r="K93" i="14"/>
  <c r="H627" i="14"/>
  <c r="E103" i="14"/>
  <c r="F103" i="14" s="1"/>
  <c r="P83" i="14"/>
  <c r="O83" i="14"/>
  <c r="AA83" i="14"/>
  <c r="O42" i="14"/>
  <c r="P42" i="14"/>
  <c r="L39" i="14"/>
  <c r="K39" i="14"/>
  <c r="H94" i="14"/>
  <c r="G94" i="14"/>
  <c r="U94" i="14"/>
  <c r="U70" i="14"/>
  <c r="X49" i="14"/>
  <c r="H49" i="14"/>
  <c r="G49"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93" i="14"/>
  <c r="O93" i="14"/>
  <c r="AA93" i="14"/>
  <c r="P58" i="14"/>
  <c r="O58" i="14"/>
  <c r="X59" i="14"/>
  <c r="H59" i="14"/>
  <c r="G59" i="14"/>
  <c r="U59" i="14"/>
  <c r="H55" i="14"/>
  <c r="G55" i="14"/>
  <c r="U55"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U38" i="14"/>
  <c r="H38" i="14"/>
  <c r="G38" i="14"/>
  <c r="P74" i="14"/>
  <c r="O74" i="14"/>
  <c r="AA80" i="14"/>
  <c r="P80" i="14"/>
  <c r="O80" i="14"/>
  <c r="P43" i="14"/>
  <c r="O43" i="14"/>
  <c r="H47" i="14"/>
  <c r="G47" i="14"/>
  <c r="U47" i="14"/>
  <c r="G44" i="14"/>
  <c r="H44" i="14"/>
  <c r="U44" i="14"/>
  <c r="H83" i="14"/>
  <c r="G83" i="14"/>
  <c r="U83" i="14"/>
  <c r="G60" i="14"/>
  <c r="H60" i="14"/>
  <c r="U60" i="14"/>
  <c r="L40" i="14"/>
  <c r="K40" i="14"/>
  <c r="H86" i="14"/>
  <c r="G86" i="14"/>
  <c r="U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H51" i="14"/>
  <c r="G51" i="14"/>
  <c r="U51" i="14"/>
  <c r="L87" i="14"/>
  <c r="K87" i="14"/>
  <c r="L56" i="14"/>
  <c r="K56" i="14"/>
  <c r="H91" i="14"/>
  <c r="G91" i="14"/>
  <c r="U91" i="14"/>
  <c r="D629" i="14"/>
  <c r="C630" i="14"/>
  <c r="O40" i="14"/>
  <c r="P40" i="14"/>
  <c r="O68" i="14"/>
  <c r="P37" i="14"/>
  <c r="O37" i="14"/>
  <c r="AA37" i="14"/>
  <c r="P59" i="14"/>
  <c r="O59" i="14"/>
  <c r="AA59" i="14"/>
  <c r="K86" i="14"/>
  <c r="H61" i="14"/>
  <c r="G61" i="14"/>
  <c r="U61" i="14"/>
  <c r="L79" i="14"/>
  <c r="K79"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E628" i="14"/>
  <c r="H628" i="14" s="1"/>
  <c r="AA50" i="14"/>
  <c r="P50" i="14"/>
  <c r="O50" i="14"/>
  <c r="AA56" i="14"/>
  <c r="O56" i="14"/>
  <c r="P56" i="14"/>
  <c r="P78" i="14"/>
  <c r="O78" i="14"/>
  <c r="P41" i="14"/>
  <c r="O41" i="14"/>
  <c r="AA41" i="14"/>
  <c r="P47" i="14"/>
  <c r="P53" i="14"/>
  <c r="O53" i="14"/>
  <c r="AA53" i="14"/>
  <c r="P75" i="14"/>
  <c r="O75" i="14"/>
  <c r="AA75" i="14"/>
  <c r="G56" i="14"/>
  <c r="X56" i="14"/>
  <c r="H56" i="14"/>
  <c r="U56" i="14"/>
  <c r="H37" i="14"/>
  <c r="G37" i="14"/>
  <c r="U37" i="14"/>
  <c r="P88" i="14"/>
  <c r="O88" i="14"/>
  <c r="L46" i="14"/>
  <c r="K46" i="14"/>
  <c r="K41" i="14"/>
  <c r="L41" i="14"/>
  <c r="U73" i="14"/>
  <c r="H75" i="14"/>
  <c r="G75"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AA38" i="14" l="1"/>
  <c r="H78" i="14"/>
  <c r="U54" i="14"/>
  <c r="H80" i="14"/>
  <c r="H52" i="14"/>
  <c r="X78" i="14"/>
  <c r="G54" i="14"/>
  <c r="U52" i="14"/>
  <c r="U74" i="14"/>
  <c r="AA74" i="14"/>
  <c r="AB74" i="14" s="1"/>
  <c r="U62" i="14"/>
  <c r="H74" i="14"/>
  <c r="G62" i="14"/>
  <c r="G70" i="14"/>
  <c r="H62" i="14"/>
  <c r="U78" i="14"/>
  <c r="H54" i="14"/>
  <c r="U80" i="14"/>
  <c r="AA78" i="14"/>
  <c r="AA45" i="14"/>
  <c r="AA52" i="14"/>
  <c r="AC52" i="14" s="1"/>
  <c r="X86" i="14"/>
  <c r="Z86" i="14" s="1"/>
  <c r="AA70" i="14"/>
  <c r="X52" i="14"/>
  <c r="L86" i="14"/>
  <c r="K67" i="14"/>
  <c r="P66" i="14"/>
  <c r="P52" i="14"/>
  <c r="O71" i="14"/>
  <c r="O52" i="14"/>
  <c r="O70" i="14"/>
  <c r="K52" i="14"/>
  <c r="X72" i="14"/>
  <c r="Z72" i="14" s="1"/>
  <c r="X47" i="14"/>
  <c r="Y47" i="14" s="1"/>
  <c r="I102" i="14"/>
  <c r="U58" i="14"/>
  <c r="G58" i="14"/>
  <c r="H58" i="14"/>
  <c r="P35" i="14"/>
  <c r="U50" i="14"/>
  <c r="X79" i="14"/>
  <c r="Z79" i="14" s="1"/>
  <c r="X83" i="14"/>
  <c r="Y83" i="14" s="1"/>
  <c r="AA35" i="14"/>
  <c r="AB35" i="14" s="1"/>
  <c r="O69" i="14"/>
  <c r="K69" i="14"/>
  <c r="O94" i="14"/>
  <c r="K62" i="14"/>
  <c r="L80" i="14"/>
  <c r="G57" i="14"/>
  <c r="AA62" i="14"/>
  <c r="AB62" i="14" s="1"/>
  <c r="U89" i="14"/>
  <c r="W89" i="14" s="1"/>
  <c r="G89" i="14"/>
  <c r="AA66" i="14"/>
  <c r="AC66" i="14" s="1"/>
  <c r="P48" i="14"/>
  <c r="L57" i="14"/>
  <c r="O62" i="14"/>
  <c r="P62" i="14"/>
  <c r="X57" i="14"/>
  <c r="Z57" i="14" s="1"/>
  <c r="K72" i="14"/>
  <c r="L72" i="14"/>
  <c r="AA87" i="14"/>
  <c r="AC87" i="14" s="1"/>
  <c r="O87" i="14"/>
  <c r="K58" i="14"/>
  <c r="X58" i="14"/>
  <c r="O65" i="14"/>
  <c r="AA47" i="14"/>
  <c r="AB47" i="14" s="1"/>
  <c r="X95" i="14"/>
  <c r="Y95" i="14" s="1"/>
  <c r="AA44" i="14"/>
  <c r="AB44" i="14" s="1"/>
  <c r="AA68" i="14"/>
  <c r="AC68" i="14" s="1"/>
  <c r="U43" i="14"/>
  <c r="W43" i="14" s="1"/>
  <c r="G43" i="14"/>
  <c r="AA40" i="14"/>
  <c r="AB40" i="14" s="1"/>
  <c r="H43" i="14"/>
  <c r="U57" i="14"/>
  <c r="W57" i="14" s="1"/>
  <c r="U68" i="14"/>
  <c r="W68" i="14" s="1"/>
  <c r="G68" i="14"/>
  <c r="H50" i="14"/>
  <c r="I626" i="14"/>
  <c r="I627" i="14"/>
  <c r="P36" i="14"/>
  <c r="X51" i="14"/>
  <c r="Z51" i="14" s="1"/>
  <c r="K92" i="14"/>
  <c r="G45" i="14"/>
  <c r="K71" i="14"/>
  <c r="X80" i="14"/>
  <c r="Z80" i="14" s="1"/>
  <c r="H45" i="14"/>
  <c r="X45" i="14"/>
  <c r="Y45" i="14" s="1"/>
  <c r="U35" i="14"/>
  <c r="W35" i="14" s="1"/>
  <c r="O44" i="14"/>
  <c r="P44" i="14"/>
  <c r="U45" i="14"/>
  <c r="W45" i="14" s="1"/>
  <c r="G35" i="14"/>
  <c r="H35" i="14"/>
  <c r="X92" i="14"/>
  <c r="Y92" i="14" s="1"/>
  <c r="L51" i="14"/>
  <c r="X35" i="14"/>
  <c r="Y35" i="14" s="1"/>
  <c r="X50" i="14"/>
  <c r="Z50" i="14" s="1"/>
  <c r="AA73" i="14"/>
  <c r="AC73" i="14" s="1"/>
  <c r="AA82" i="14"/>
  <c r="AB82" i="14" s="1"/>
  <c r="AA54" i="14"/>
  <c r="AC54" i="14" s="1"/>
  <c r="U95" i="14"/>
  <c r="W95" i="14" s="1"/>
  <c r="G95" i="14"/>
  <c r="O54" i="14"/>
  <c r="H95" i="14"/>
  <c r="P54" i="14"/>
  <c r="O82" i="14"/>
  <c r="P82" i="14"/>
  <c r="AA42" i="14"/>
  <c r="AC42" i="14" s="1"/>
  <c r="K59" i="14"/>
  <c r="J27" i="11"/>
  <c r="K27" i="11" s="1"/>
  <c r="H27" i="11"/>
  <c r="I27" i="11" s="1"/>
  <c r="X40" i="14"/>
  <c r="Z40" i="14" s="1"/>
  <c r="X43" i="14"/>
  <c r="Y43" i="14" s="1"/>
  <c r="X89" i="14"/>
  <c r="Z89" i="14" s="1"/>
  <c r="X38" i="14"/>
  <c r="Z38" i="14" s="1"/>
  <c r="AA57" i="14"/>
  <c r="AC57" i="14" s="1"/>
  <c r="X77" i="14"/>
  <c r="Y77" i="14" s="1"/>
  <c r="AA46" i="14"/>
  <c r="AC46" i="14" s="1"/>
  <c r="G46" i="14"/>
  <c r="H41" i="14"/>
  <c r="AA67" i="14"/>
  <c r="AC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Z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Y82" i="14"/>
  <c r="AB86" i="14"/>
  <c r="AC86" i="14"/>
  <c r="L45" i="14"/>
  <c r="K101" i="14"/>
  <c r="HN362" i="14" s="1"/>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AC75" i="14"/>
  <c r="AB75" i="14"/>
  <c r="W36" i="14"/>
  <c r="V36" i="14"/>
  <c r="D630" i="14"/>
  <c r="C631" i="14"/>
  <c r="J229" i="14"/>
  <c r="J227" i="14"/>
  <c r="J225" i="14"/>
  <c r="J223" i="14"/>
  <c r="J219" i="14"/>
  <c r="W60" i="14"/>
  <c r="V60" i="14"/>
  <c r="W83" i="14"/>
  <c r="V83" i="14"/>
  <c r="Y49" i="14"/>
  <c r="Z49" i="14"/>
  <c r="Z58" i="14"/>
  <c r="Y58" i="14"/>
  <c r="AC83" i="14"/>
  <c r="AB83" i="14"/>
  <c r="W80" i="14"/>
  <c r="V80" i="14"/>
  <c r="AB38" i="14"/>
  <c r="AC38" i="14"/>
  <c r="W66" i="14"/>
  <c r="V66" i="14"/>
  <c r="W73" i="14"/>
  <c r="V73" i="14"/>
  <c r="AC41" i="14"/>
  <c r="AB41" i="14"/>
  <c r="AB56" i="14"/>
  <c r="AC56" i="14"/>
  <c r="W61" i="14"/>
  <c r="V61" i="14"/>
  <c r="AC59" i="14"/>
  <c r="AB59" i="14"/>
  <c r="E629" i="14"/>
  <c r="G629" i="14" s="1"/>
  <c r="F629" i="14"/>
  <c r="AB58" i="14"/>
  <c r="AC58" i="14"/>
  <c r="W94" i="14"/>
  <c r="V94" i="14"/>
  <c r="Z39" i="14"/>
  <c r="Y39" i="14"/>
  <c r="AC51" i="14"/>
  <c r="AB51" i="14"/>
  <c r="AC91" i="14"/>
  <c r="AB91" i="14"/>
  <c r="Z52" i="14"/>
  <c r="Y52" i="14"/>
  <c r="W91" i="14"/>
  <c r="V91" i="14"/>
  <c r="W86" i="14"/>
  <c r="V86" i="14"/>
  <c r="W38" i="14"/>
  <c r="V38" i="14"/>
  <c r="J230" i="14"/>
  <c r="J228" i="14"/>
  <c r="J226" i="14"/>
  <c r="J224" i="14"/>
  <c r="J222" i="14"/>
  <c r="J220" i="14"/>
  <c r="Y59" i="14"/>
  <c r="Z59" i="14"/>
  <c r="AC61" i="14"/>
  <c r="AB61" i="14"/>
  <c r="AB60" i="14"/>
  <c r="AC60" i="14"/>
  <c r="N629" i="14"/>
  <c r="A630" i="14"/>
  <c r="W50" i="14"/>
  <c r="V50" i="14"/>
  <c r="AB72" i="14"/>
  <c r="AC72" i="14"/>
  <c r="W74" i="14"/>
  <c r="V74" i="14"/>
  <c r="AC53" i="14"/>
  <c r="AB53" i="14"/>
  <c r="AB80" i="14"/>
  <c r="AC80" i="14"/>
  <c r="W78" i="14"/>
  <c r="V78" i="14"/>
  <c r="W55" i="14"/>
  <c r="V55" i="14"/>
  <c r="AB70" i="14"/>
  <c r="AC70" i="14"/>
  <c r="W46" i="14"/>
  <c r="V46"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37" i="14"/>
  <c r="V37" i="14"/>
  <c r="W56" i="14"/>
  <c r="V56" i="14"/>
  <c r="AB50" i="14"/>
  <c r="AC50" i="14"/>
  <c r="AC37" i="14"/>
  <c r="AB37" i="14"/>
  <c r="W51" i="14"/>
  <c r="V51" i="14"/>
  <c r="W44" i="14"/>
  <c r="V44" i="14"/>
  <c r="W62" i="14"/>
  <c r="V62" i="14"/>
  <c r="Z54" i="14"/>
  <c r="Y54" i="14"/>
  <c r="Z94" i="14"/>
  <c r="Y94" i="14"/>
  <c r="AB48" i="14"/>
  <c r="AC48" i="14"/>
  <c r="W53" i="14"/>
  <c r="V53" i="14"/>
  <c r="E104" i="14"/>
  <c r="H104" i="14" s="1"/>
  <c r="AC45" i="14"/>
  <c r="AB45" i="14"/>
  <c r="Z63" i="14"/>
  <c r="Y63" i="14"/>
  <c r="AC69" i="14"/>
  <c r="AB69" i="14"/>
  <c r="W75" i="14"/>
  <c r="V75" i="14"/>
  <c r="Z91" i="14"/>
  <c r="Y91" i="14"/>
  <c r="AC93" i="14"/>
  <c r="AB93" i="14"/>
  <c r="W49" i="14"/>
  <c r="V49" i="14"/>
  <c r="W70" i="14"/>
  <c r="V70" i="14"/>
  <c r="W54" i="14"/>
  <c r="V54" i="14"/>
  <c r="W58" i="14"/>
  <c r="V58" i="14"/>
  <c r="AC39" i="14"/>
  <c r="AB39" i="14"/>
  <c r="K102" i="14"/>
  <c r="D105" i="14"/>
  <c r="C106" i="14"/>
  <c r="Z56" i="14"/>
  <c r="Y56" i="14"/>
  <c r="AB78" i="14"/>
  <c r="AC78" i="14"/>
  <c r="W47" i="14"/>
  <c r="V47" i="14"/>
  <c r="AC43" i="14"/>
  <c r="AB43" i="14"/>
  <c r="Z78" i="14"/>
  <c r="Y78" i="14"/>
  <c r="W85" i="14"/>
  <c r="V85" i="14"/>
  <c r="W72" i="14"/>
  <c r="V72" i="14"/>
  <c r="W39" i="14"/>
  <c r="V39" i="14"/>
  <c r="Z62" i="14"/>
  <c r="Y62" i="14"/>
  <c r="W59" i="14"/>
  <c r="V59" i="14"/>
  <c r="AB94" i="14"/>
  <c r="AC94" i="14"/>
  <c r="D29" i="11"/>
  <c r="G29" i="11" s="1"/>
  <c r="E28" i="11"/>
  <c r="F28" i="11" s="1"/>
  <c r="AB52" i="14" l="1"/>
  <c r="Y72" i="14"/>
  <c r="AB68" i="14"/>
  <c r="AC74" i="14"/>
  <c r="Y86" i="14"/>
  <c r="AB66" i="14"/>
  <c r="Y79" i="14"/>
  <c r="Z47" i="14"/>
  <c r="Z77" i="14"/>
  <c r="Y51" i="14"/>
  <c r="AC35" i="14"/>
  <c r="Z83" i="14"/>
  <c r="AC47" i="14"/>
  <c r="Z95" i="14"/>
  <c r="AC44" i="14"/>
  <c r="Z92" i="14"/>
  <c r="V68" i="14"/>
  <c r="V89" i="14"/>
  <c r="AC62" i="14"/>
  <c r="V57" i="14"/>
  <c r="Y74" i="14"/>
  <c r="AB73" i="14"/>
  <c r="Y57" i="14"/>
  <c r="V43" i="14"/>
  <c r="Z35" i="14"/>
  <c r="AB42" i="14"/>
  <c r="AC40" i="14"/>
  <c r="AB87" i="14"/>
  <c r="Y55" i="14"/>
  <c r="Y80" i="14"/>
  <c r="Y50" i="14"/>
  <c r="V45" i="14"/>
  <c r="Z43" i="14"/>
  <c r="V95" i="14"/>
  <c r="AB54" i="14"/>
  <c r="Z45" i="14"/>
  <c r="V35" i="14"/>
  <c r="AC82" i="14"/>
  <c r="Y84" i="14"/>
  <c r="Y88" i="14"/>
  <c r="AC88" i="14"/>
  <c r="AB67" i="14"/>
  <c r="V41" i="14"/>
  <c r="AB85" i="14"/>
  <c r="AB46" i="14"/>
  <c r="Z70" i="14"/>
  <c r="V88" i="14"/>
  <c r="Y40" i="14"/>
  <c r="V77" i="14"/>
  <c r="AC77" i="14"/>
  <c r="Z53" i="14"/>
  <c r="Y37" i="14"/>
  <c r="Y36" i="14"/>
  <c r="Y41" i="14"/>
  <c r="W69" i="14"/>
  <c r="Z67" i="14"/>
  <c r="AB57" i="14"/>
  <c r="Y89" i="14"/>
  <c r="Y75" i="14"/>
  <c r="Y38" i="14"/>
  <c r="Y76" i="14"/>
  <c r="AC81" i="14"/>
  <c r="J28" i="11"/>
  <c r="K28" i="11" s="1"/>
  <c r="H28" i="11"/>
  <c r="I28" i="11" s="1"/>
  <c r="H629" i="14"/>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I629" i="14"/>
  <c r="D30" i="11"/>
  <c r="G30" i="11" s="1"/>
  <c r="E29" i="11"/>
  <c r="F29" i="11" s="1"/>
  <c r="I104" i="14" l="1"/>
  <c r="K104"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JA365" i="14"/>
  <c r="IS365" i="14"/>
  <c r="IK365" i="14"/>
  <c r="IC365" i="14"/>
  <c r="HU365" i="14"/>
  <c r="HM365" i="14"/>
  <c r="HE365" i="14"/>
  <c r="GW365" i="14"/>
  <c r="GO365" i="14"/>
  <c r="GG365" i="14"/>
  <c r="FY365" i="14"/>
  <c r="FQ365" i="14"/>
  <c r="FI365" i="14"/>
  <c r="FA365" i="14"/>
  <c r="ES365" i="14"/>
  <c r="EK365" i="14"/>
  <c r="EC365" i="14"/>
  <c r="DU365" i="14"/>
  <c r="DM365" i="14"/>
  <c r="DE365" i="14"/>
  <c r="CW365" i="14"/>
  <c r="CO365" i="14"/>
  <c r="CG365" i="14"/>
  <c r="BY365" i="14"/>
  <c r="BQ365" i="14"/>
  <c r="BI365" i="14"/>
  <c r="BA365" i="14"/>
  <c r="AS365" i="14"/>
  <c r="AK365" i="14"/>
  <c r="AC365" i="14"/>
  <c r="U365" i="14"/>
  <c r="M365" i="14"/>
  <c r="IZ365" i="14"/>
  <c r="IR365" i="14"/>
  <c r="IJ365" i="14"/>
  <c r="IB365" i="14"/>
  <c r="HT365" i="14"/>
  <c r="HL365" i="14"/>
  <c r="HD365" i="14"/>
  <c r="GV365" i="14"/>
  <c r="GN365" i="14"/>
  <c r="GF365" i="14"/>
  <c r="FX365" i="14"/>
  <c r="FP365" i="14"/>
  <c r="FH365" i="14"/>
  <c r="EZ365" i="14"/>
  <c r="ER365" i="14"/>
  <c r="EJ365" i="14"/>
  <c r="EB365" i="14"/>
  <c r="DT365" i="14"/>
  <c r="DL365" i="14"/>
  <c r="DD365" i="14"/>
  <c r="CV365" i="14"/>
  <c r="CN365" i="14"/>
  <c r="CF365" i="14"/>
  <c r="BX365" i="14"/>
  <c r="BP365" i="14"/>
  <c r="BH365" i="14"/>
  <c r="AZ365" i="14"/>
  <c r="AR365" i="14"/>
  <c r="AJ365" i="14"/>
  <c r="AB365" i="14"/>
  <c r="T365" i="14"/>
  <c r="L365" i="14"/>
  <c r="IY365" i="14"/>
  <c r="IQ365" i="14"/>
  <c r="II365" i="14"/>
  <c r="IA365" i="14"/>
  <c r="HS365" i="14"/>
  <c r="HK365" i="14"/>
  <c r="HC365" i="14"/>
  <c r="GU365" i="14"/>
  <c r="GM365" i="14"/>
  <c r="GE365" i="14"/>
  <c r="FW365" i="14"/>
  <c r="FO365" i="14"/>
  <c r="FG365" i="14"/>
  <c r="EY365" i="14"/>
  <c r="EQ365" i="14"/>
  <c r="EI365" i="14"/>
  <c r="EA365" i="14"/>
  <c r="DS365" i="14"/>
  <c r="DK365" i="14"/>
  <c r="DC365" i="14"/>
  <c r="CU365" i="14"/>
  <c r="CM365" i="14"/>
  <c r="CE365" i="14"/>
  <c r="BW365" i="14"/>
  <c r="BO365" i="14"/>
  <c r="BG365" i="14"/>
  <c r="AY365" i="14"/>
  <c r="AQ365" i="14"/>
  <c r="AI365" i="14"/>
  <c r="AA365" i="14"/>
  <c r="S365" i="14"/>
  <c r="K365" i="14"/>
  <c r="IX365" i="14"/>
  <c r="IP365" i="14"/>
  <c r="IH365" i="14"/>
  <c r="HZ365" i="14"/>
  <c r="HR365" i="14"/>
  <c r="HJ365" i="14"/>
  <c r="HB365" i="14"/>
  <c r="GT365" i="14"/>
  <c r="GL365" i="14"/>
  <c r="GD365" i="14"/>
  <c r="FV365" i="14"/>
  <c r="FN365" i="14"/>
  <c r="FF365" i="14"/>
  <c r="EX365" i="14"/>
  <c r="EP365" i="14"/>
  <c r="EH365" i="14"/>
  <c r="DZ365" i="14"/>
  <c r="DR365" i="14"/>
  <c r="DJ365" i="14"/>
  <c r="DB365" i="14"/>
  <c r="CT365" i="14"/>
  <c r="CL365" i="14"/>
  <c r="CD365" i="14"/>
  <c r="BV365" i="14"/>
  <c r="BN365" i="14"/>
  <c r="BF365" i="14"/>
  <c r="AX365" i="14"/>
  <c r="AP365" i="14"/>
  <c r="AH365" i="14"/>
  <c r="Z365" i="14"/>
  <c r="R365" i="14"/>
  <c r="J365" i="14"/>
  <c r="IW365" i="14"/>
  <c r="IO365" i="14"/>
  <c r="IG365" i="14"/>
  <c r="HY365" i="14"/>
  <c r="HQ365" i="14"/>
  <c r="HI365" i="14"/>
  <c r="HA365" i="14"/>
  <c r="GS365" i="14"/>
  <c r="GK365" i="14"/>
  <c r="GC365" i="14"/>
  <c r="FU365" i="14"/>
  <c r="FM365" i="14"/>
  <c r="FE365" i="14"/>
  <c r="EW365" i="14"/>
  <c r="EO365" i="14"/>
  <c r="EG365" i="14"/>
  <c r="DY365" i="14"/>
  <c r="DQ365" i="14"/>
  <c r="DI365" i="14"/>
  <c r="DA365" i="14"/>
  <c r="CS365" i="14"/>
  <c r="CK365" i="14"/>
  <c r="CC365" i="14"/>
  <c r="BU365" i="14"/>
  <c r="BM365" i="14"/>
  <c r="BE365" i="14"/>
  <c r="AW365" i="14"/>
  <c r="AO365" i="14"/>
  <c r="AG365" i="14"/>
  <c r="Y365" i="14"/>
  <c r="Q365" i="14"/>
  <c r="I365" i="14"/>
  <c r="IV365" i="14"/>
  <c r="IN365" i="14"/>
  <c r="IF365" i="14"/>
  <c r="HX365" i="14"/>
  <c r="HP365" i="14"/>
  <c r="HH365" i="14"/>
  <c r="GZ365" i="14"/>
  <c r="GR365" i="14"/>
  <c r="GJ365" i="14"/>
  <c r="GB365" i="14"/>
  <c r="FT365" i="14"/>
  <c r="FL365" i="14"/>
  <c r="FD365" i="14"/>
  <c r="EV365" i="14"/>
  <c r="EN365" i="14"/>
  <c r="EF365" i="14"/>
  <c r="DX365" i="14"/>
  <c r="DP365" i="14"/>
  <c r="DH365" i="14"/>
  <c r="CZ365" i="14"/>
  <c r="CR365" i="14"/>
  <c r="CJ365" i="14"/>
  <c r="CB365" i="14"/>
  <c r="BT365" i="14"/>
  <c r="BL365" i="14"/>
  <c r="BD365" i="14"/>
  <c r="AV365" i="14"/>
  <c r="AN365" i="14"/>
  <c r="AF365" i="14"/>
  <c r="X365" i="14"/>
  <c r="P365" i="14"/>
  <c r="H365" i="14"/>
  <c r="IU365" i="14"/>
  <c r="IM365" i="14"/>
  <c r="IE365" i="14"/>
  <c r="HW365" i="14"/>
  <c r="HO365" i="14"/>
  <c r="HG365" i="14"/>
  <c r="GY365" i="14"/>
  <c r="GQ365" i="14"/>
  <c r="GI365" i="14"/>
  <c r="GA365" i="14"/>
  <c r="FS365" i="14"/>
  <c r="FK365" i="14"/>
  <c r="FC365" i="14"/>
  <c r="EU365" i="14"/>
  <c r="EM365" i="14"/>
  <c r="EE365" i="14"/>
  <c r="DW365" i="14"/>
  <c r="DO365" i="14"/>
  <c r="DG365" i="14"/>
  <c r="CY365" i="14"/>
  <c r="CQ365" i="14"/>
  <c r="CI365" i="14"/>
  <c r="CA365" i="14"/>
  <c r="BS365" i="14"/>
  <c r="BK365" i="14"/>
  <c r="BC365" i="14"/>
  <c r="AU365" i="14"/>
  <c r="AM365" i="14"/>
  <c r="AE365" i="14"/>
  <c r="W365" i="14"/>
  <c r="O365" i="14"/>
  <c r="G365" i="14"/>
  <c r="HV365" i="14"/>
  <c r="FJ365" i="14"/>
  <c r="CX365" i="14"/>
  <c r="AL365" i="14"/>
  <c r="HN365" i="14"/>
  <c r="FB365" i="14"/>
  <c r="CP365" i="14"/>
  <c r="AD365" i="14"/>
  <c r="HF365" i="14"/>
  <c r="ET365" i="14"/>
  <c r="CH365" i="14"/>
  <c r="V365" i="14"/>
  <c r="GX365" i="14"/>
  <c r="EL365" i="14"/>
  <c r="BZ365" i="14"/>
  <c r="N365" i="14"/>
  <c r="JB365" i="14"/>
  <c r="GP365" i="14"/>
  <c r="ED365" i="14"/>
  <c r="BR365" i="14"/>
  <c r="IT365" i="14"/>
  <c r="GH365" i="14"/>
  <c r="DV365" i="14"/>
  <c r="BJ365" i="14"/>
  <c r="ID365" i="14"/>
  <c r="FR365" i="14"/>
  <c r="DF365" i="14"/>
  <c r="AT365" i="14"/>
  <c r="DN365" i="14"/>
  <c r="BB365" i="14"/>
  <c r="IL365" i="14"/>
  <c r="FZ365" i="14"/>
  <c r="E106" i="14"/>
  <c r="F106" i="14" s="1"/>
  <c r="D31" i="11"/>
  <c r="G31" i="11" s="1"/>
  <c r="E30" i="11"/>
  <c r="F30" i="11" s="1"/>
  <c r="H30" i="11" l="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DD368" i="14"/>
  <c r="GU368" i="14"/>
  <c r="AY368" i="14"/>
  <c r="EX368" i="14"/>
  <c r="IW368" i="14"/>
  <c r="DA368" i="14"/>
  <c r="GR368" i="14"/>
  <c r="AV368" i="14"/>
  <c r="EU368" i="14"/>
  <c r="JB368" i="14"/>
  <c r="DF368" i="14"/>
  <c r="AC368" i="14"/>
  <c r="BI368"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FQ368" i="14" l="1"/>
  <c r="BQ368" i="14"/>
  <c r="N368" i="14"/>
  <c r="EL368" i="14"/>
  <c r="AM368" i="14"/>
  <c r="GI368" i="14"/>
  <c r="CJ368" i="14"/>
  <c r="IF368" i="14"/>
  <c r="EG368" i="14"/>
  <c r="AP368" i="14"/>
  <c r="GL368" i="14"/>
  <c r="CM368" i="14"/>
  <c r="II368" i="14"/>
  <c r="EJ368" i="14"/>
  <c r="AU368" i="14"/>
  <c r="EW368" i="14"/>
  <c r="AX368" i="14"/>
  <c r="GT368" i="14"/>
  <c r="DC368" i="14"/>
  <c r="IY368" i="14"/>
  <c r="EZ368" i="14"/>
  <c r="IC368" i="14"/>
  <c r="AL368" i="14"/>
  <c r="FR368" i="14"/>
  <c r="BK368" i="14"/>
  <c r="HG368" i="14"/>
  <c r="DH368" i="14"/>
  <c r="I368" i="14"/>
  <c r="FM368" i="14"/>
  <c r="BN368" i="14"/>
  <c r="HJ368" i="14"/>
  <c r="DK368" i="14"/>
  <c r="L368" i="14"/>
  <c r="FP368" i="14"/>
  <c r="CZ368" i="14"/>
  <c r="JA368" i="14"/>
  <c r="CW368" i="14"/>
  <c r="M368" i="14"/>
  <c r="AT368" i="14"/>
  <c r="FZ368" i="14"/>
  <c r="BS368" i="14"/>
  <c r="HW368" i="14"/>
  <c r="DX368" i="14"/>
  <c r="Y368" i="14"/>
  <c r="FU368" i="14"/>
  <c r="BV368" i="14"/>
  <c r="HZ368" i="14"/>
  <c r="EA368" i="14"/>
  <c r="AB368" i="14"/>
  <c r="FX368" i="14"/>
  <c r="GP368" i="14"/>
  <c r="CI368" i="14"/>
  <c r="IE368" i="14"/>
  <c r="EF368" i="14"/>
  <c r="AO368" i="14"/>
  <c r="GK368" i="14"/>
  <c r="CL368" i="14"/>
  <c r="IH368" i="14"/>
  <c r="EI368" i="14"/>
  <c r="AR368" i="14"/>
  <c r="GN368" i="14"/>
  <c r="GO368" i="14"/>
  <c r="AD368" i="14"/>
  <c r="BB368" i="14"/>
  <c r="HU368" i="14"/>
  <c r="GW368" i="14"/>
  <c r="BR368" i="14"/>
  <c r="GX368" i="14"/>
  <c r="CY368" i="14"/>
  <c r="IU368" i="14"/>
  <c r="EV368" i="14"/>
  <c r="AW368" i="14"/>
  <c r="GS368" i="14"/>
  <c r="DB368" i="14"/>
  <c r="IX368" i="14"/>
  <c r="EY368" i="14"/>
  <c r="AZ368" i="14"/>
  <c r="GV368" i="14"/>
  <c r="IV368" i="14"/>
  <c r="FI368" i="14"/>
  <c r="BA368" i="14"/>
  <c r="U368" i="14"/>
  <c r="BZ368" i="14"/>
  <c r="HN368" i="14"/>
  <c r="DG368" i="14"/>
  <c r="H368" i="14"/>
  <c r="FL368" i="14"/>
  <c r="BM368" i="14"/>
  <c r="HI368" i="14"/>
  <c r="DJ368" i="14"/>
  <c r="K368" i="14"/>
  <c r="FO368" i="14"/>
  <c r="BP368" i="14"/>
  <c r="HL368" i="14"/>
  <c r="GQ368" i="14"/>
  <c r="BY368" i="14"/>
  <c r="FY368" i="14"/>
  <c r="ES368" i="14"/>
  <c r="CP368" i="14"/>
  <c r="ID368" i="14"/>
  <c r="DW368" i="14"/>
  <c r="X368" i="14"/>
  <c r="FT368" i="14"/>
  <c r="BU368" i="14"/>
  <c r="HY368" i="14"/>
  <c r="DZ368" i="14"/>
  <c r="AA368" i="14"/>
  <c r="FW368" i="14"/>
  <c r="BX368" i="14"/>
  <c r="IB368" i="14"/>
  <c r="FB368" i="14"/>
  <c r="AK368" i="14"/>
  <c r="IK368" i="14"/>
  <c r="HE368" i="14"/>
  <c r="CX368" i="14"/>
  <c r="IL368" i="14"/>
  <c r="EE368" i="14"/>
  <c r="AN368" i="14"/>
  <c r="GJ368" i="14"/>
  <c r="CK368" i="14"/>
  <c r="IG368" i="14"/>
  <c r="EH368" i="14"/>
  <c r="AQ368" i="14"/>
  <c r="GM368" i="14"/>
  <c r="CN368" i="14"/>
  <c r="IZ368" i="14"/>
  <c r="DU368" i="14"/>
  <c r="CO368" i="14"/>
  <c r="DN368" i="14"/>
  <c r="G368" i="14"/>
  <c r="FK368" i="14"/>
  <c r="BL368" i="14"/>
  <c r="HH368" i="14"/>
  <c r="DI368" i="14"/>
  <c r="J368" i="14"/>
  <c r="FN368" i="14"/>
  <c r="BO368" i="14"/>
  <c r="HK368" i="14"/>
  <c r="DL368" i="14"/>
  <c r="AS368" i="14"/>
  <c r="IS368" i="14"/>
  <c r="HM368" i="14"/>
  <c r="ED368" i="14"/>
  <c r="W368" i="14"/>
  <c r="FS368" i="14"/>
  <c r="BT368" i="14"/>
  <c r="HX368" i="14"/>
  <c r="DY368" i="14"/>
  <c r="Z368" i="14"/>
  <c r="FV368" i="14"/>
  <c r="BW368" i="14"/>
  <c r="IA368" i="14"/>
  <c r="EB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E115" i="14"/>
  <c r="H115" i="14" s="1"/>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F115" i="14" l="1"/>
  <c r="G115" i="14"/>
  <c r="GE374" i="14"/>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G641" i="14"/>
  <c r="H641" i="14"/>
  <c r="F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J40" i="11" l="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G124" i="14"/>
  <c r="E124" i="14"/>
  <c r="H124" i="14" s="1"/>
  <c r="E649" i="14"/>
  <c r="F649" i="14" s="1"/>
  <c r="D125" i="14"/>
  <c r="C126" i="14"/>
  <c r="D49" i="11"/>
  <c r="G49" i="11" s="1"/>
  <c r="E48" i="11"/>
  <c r="F48" i="11" s="1"/>
  <c r="B261" i="2"/>
  <c r="B259" i="2"/>
  <c r="C205" i="1" s="1"/>
  <c r="C230" i="1"/>
  <c r="H649" i="14" l="1"/>
  <c r="J48" i="11"/>
  <c r="K48" i="11" s="1"/>
  <c r="H48" i="11"/>
  <c r="I48" i="11" s="1"/>
  <c r="G649" i="14"/>
  <c r="F124" i="14"/>
  <c r="I124" i="14" s="1"/>
  <c r="K124" i="14" s="1"/>
  <c r="IV385" i="14" s="1"/>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I649" i="14" l="1"/>
  <c r="J49" i="1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E651" i="14"/>
  <c r="H651" i="14" s="1"/>
  <c r="E126" i="14"/>
  <c r="F126" i="14" s="1"/>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H126" i="14" l="1"/>
  <c r="G651" i="14"/>
  <c r="J50" i="11"/>
  <c r="K50" i="11" s="1"/>
  <c r="H50" i="11"/>
  <c r="I50" i="11" s="1"/>
  <c r="I125" i="14"/>
  <c r="K125" i="14" s="1"/>
  <c r="IV386" i="14" s="1"/>
  <c r="G126" i="14"/>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126" i="14" l="1"/>
  <c r="K126" i="14" s="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M326" i="2" l="1"/>
  <c r="K365" i="2"/>
  <c r="L365" i="2" s="1"/>
  <c r="K326" i="2"/>
  <c r="L326" i="2"/>
  <c r="K287" i="2"/>
  <c r="L287" i="2" s="1"/>
  <c r="N287" i="2" s="1"/>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N326" i="2" l="1"/>
  <c r="J56" i="11"/>
  <c r="K56" i="11" s="1"/>
  <c r="H56" i="11"/>
  <c r="I56" i="11" s="1"/>
  <c r="M327" i="2"/>
  <c r="K288" i="2"/>
  <c r="L288" i="2" s="1"/>
  <c r="N288" i="2" s="1"/>
  <c r="L327" i="2"/>
  <c r="K366" i="2"/>
  <c r="L366" i="2" s="1"/>
  <c r="K327" i="2"/>
  <c r="N327" i="2" s="1"/>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B280" i="2"/>
  <c r="B281" i="2" s="1"/>
  <c r="C186" i="1"/>
  <c r="S61" i="2" l="1"/>
  <c r="P327" i="2"/>
  <c r="O327" i="2"/>
  <c r="N366" i="2"/>
  <c r="M366" i="2"/>
  <c r="J57" i="11"/>
  <c r="K57" i="11" s="1"/>
  <c r="H57" i="11"/>
  <c r="I57" i="11" s="1"/>
  <c r="M328" i="2"/>
  <c r="K367" i="2"/>
  <c r="L367" i="2" s="1"/>
  <c r="K328" i="2"/>
  <c r="N328" i="2" s="1"/>
  <c r="L328" i="2"/>
  <c r="K289" i="2"/>
  <c r="L289" i="2" s="1"/>
  <c r="N289" i="2" s="1"/>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M289" i="2" l="1"/>
  <c r="M329" i="2"/>
  <c r="K329" i="2"/>
  <c r="N329" i="2" s="1"/>
  <c r="L329" i="2"/>
  <c r="K290" i="2"/>
  <c r="L290" i="2" s="1"/>
  <c r="N290" i="2" s="1"/>
  <c r="K368" i="2"/>
  <c r="L368" i="2" s="1"/>
  <c r="J58" i="11"/>
  <c r="K58" i="11" s="1"/>
  <c r="H58" i="11"/>
  <c r="I58" i="11" s="1"/>
  <c r="O328" i="2"/>
  <c r="P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M290" i="2"/>
  <c r="E291" i="2"/>
  <c r="F291" i="2" s="1"/>
  <c r="B262" i="2"/>
  <c r="B263" i="2" s="1"/>
  <c r="C207" i="1" s="1"/>
  <c r="I659" i="14" l="1"/>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E292" i="2"/>
  <c r="F292" i="2" s="1"/>
  <c r="B264" i="2"/>
  <c r="C224" i="1"/>
  <c r="C223" i="1"/>
  <c r="M291" i="2" l="1"/>
  <c r="M331" i="2"/>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G137" i="14"/>
  <c r="E137" i="14"/>
  <c r="H137" i="14" s="1"/>
  <c r="D663" i="14"/>
  <c r="C664" i="14"/>
  <c r="G662" i="14"/>
  <c r="E662" i="14"/>
  <c r="F662" i="14" s="1"/>
  <c r="H662" i="14"/>
  <c r="E61" i="11"/>
  <c r="F61" i="11" s="1"/>
  <c r="D62" i="11"/>
  <c r="G62" i="11" s="1"/>
  <c r="M292" i="2"/>
  <c r="E293" i="2"/>
  <c r="F293" i="2" s="1"/>
  <c r="B250" i="2"/>
  <c r="B265" i="2"/>
  <c r="J61" i="11" l="1"/>
  <c r="K61" i="11" s="1"/>
  <c r="H61" i="11"/>
  <c r="I61" i="11" s="1"/>
  <c r="M370" i="2"/>
  <c r="N370" i="2"/>
  <c r="O331" i="2"/>
  <c r="P331" i="2"/>
  <c r="M332" i="2"/>
  <c r="L332" i="2"/>
  <c r="K371" i="2"/>
  <c r="L371" i="2" s="1"/>
  <c r="K332" i="2"/>
  <c r="N332" i="2" s="1"/>
  <c r="K293" i="2"/>
  <c r="L293" i="2" s="1"/>
  <c r="N293" i="2" s="1"/>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C195" i="1"/>
  <c r="C183" i="1"/>
  <c r="C184" i="1" s="1"/>
  <c r="C182" i="1"/>
  <c r="M293" i="2" l="1"/>
  <c r="M333" i="2"/>
  <c r="K372" i="2"/>
  <c r="K333" i="2"/>
  <c r="N333" i="2" s="1"/>
  <c r="K294" i="2"/>
  <c r="L333" i="2"/>
  <c r="O332"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E295" i="2"/>
  <c r="F295" i="2" s="1"/>
  <c r="C190" i="1"/>
  <c r="C192" i="1"/>
  <c r="L294" i="2" l="1"/>
  <c r="L372" i="2"/>
  <c r="J63" i="11"/>
  <c r="K63" i="11" s="1"/>
  <c r="H63" i="11"/>
  <c r="I63" i="11" s="1"/>
  <c r="M334" i="2"/>
  <c r="K373" i="2"/>
  <c r="L373" i="2" s="1"/>
  <c r="K295" i="2"/>
  <c r="L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N295" i="2"/>
  <c r="E296" i="2"/>
  <c r="F296" i="2" s="1"/>
  <c r="C193" i="1"/>
  <c r="C194" i="1" s="1"/>
  <c r="A214" i="1" s="1"/>
  <c r="C155" i="1"/>
  <c r="N294" i="2" l="1"/>
  <c r="M294" i="2"/>
  <c r="M335" i="2"/>
  <c r="K374" i="2"/>
  <c r="L374" i="2" s="1"/>
  <c r="K335" i="2"/>
  <c r="L335" i="2"/>
  <c r="K296" i="2"/>
  <c r="L296" i="2" s="1"/>
  <c r="N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E666" i="14"/>
  <c r="H666" i="14" s="1"/>
  <c r="F140" i="14"/>
  <c r="H140" i="14"/>
  <c r="E65" i="11"/>
  <c r="F65" i="11" s="1"/>
  <c r="D66" i="11"/>
  <c r="G66" i="11" s="1"/>
  <c r="M295" i="2"/>
  <c r="E297" i="2"/>
  <c r="F297" i="2" s="1"/>
  <c r="A213" i="1"/>
  <c r="C173" i="1"/>
  <c r="G666" i="14" l="1"/>
  <c r="M336" i="2"/>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N337" i="2" s="1"/>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C49" i="3"/>
  <c r="C48" i="3"/>
  <c r="C42" i="3"/>
  <c r="C43" i="3"/>
  <c r="C38" i="3"/>
  <c r="D227" i="2"/>
  <c r="D228" i="2"/>
  <c r="D229" i="2"/>
  <c r="D230" i="2"/>
  <c r="D231" i="2"/>
  <c r="C187" i="1" s="1"/>
  <c r="C188" i="1" s="1"/>
  <c r="D232" i="2"/>
  <c r="D233" i="2"/>
  <c r="D226" i="2"/>
  <c r="GI402" i="14" l="1"/>
  <c r="AZ402" i="14"/>
  <c r="CW402" i="14"/>
  <c r="GP402" i="14"/>
  <c r="EN402" i="14"/>
  <c r="GQ402" i="14"/>
  <c r="BP402" i="14"/>
  <c r="DM402" i="14"/>
  <c r="GX402" i="14"/>
  <c r="EO402" i="14"/>
  <c r="EC402" i="14"/>
  <c r="HF402" i="14"/>
  <c r="GT402" i="14"/>
  <c r="IX402" i="14"/>
  <c r="GR402" i="14"/>
  <c r="GY402" i="14"/>
  <c r="AY402" i="14"/>
  <c r="CV402" i="14"/>
  <c r="ES402" i="14"/>
  <c r="IY402" i="14"/>
  <c r="DN402" i="14"/>
  <c r="BA402" i="14"/>
  <c r="GJ402" i="14"/>
  <c r="K402" i="14"/>
  <c r="HQ402" i="14"/>
  <c r="IE402" i="14"/>
  <c r="P402" i="14"/>
  <c r="GW402" i="14"/>
  <c r="BN402" i="14"/>
  <c r="AW402" i="14"/>
  <c r="FX402" i="14"/>
  <c r="BK402" i="14"/>
  <c r="BL402" i="14"/>
  <c r="BM402" i="14"/>
  <c r="CT402" i="14"/>
  <c r="EQ402" i="14"/>
  <c r="GV402" i="14"/>
  <c r="JA402" i="14"/>
  <c r="EM402" i="14"/>
  <c r="S402" i="14"/>
  <c r="IW402" i="14"/>
  <c r="Q402" i="14"/>
  <c r="ER402" i="14"/>
  <c r="AF402" i="14"/>
  <c r="DK402" i="14"/>
  <c r="AU402" i="14"/>
  <c r="HU402" i="14"/>
  <c r="DG402" i="14"/>
  <c r="DH402" i="14"/>
  <c r="DI402" i="14"/>
  <c r="EP402" i="14"/>
  <c r="GU402" i="14"/>
  <c r="IZ402" i="14"/>
  <c r="BB402" i="14"/>
  <c r="GS402" i="14"/>
  <c r="HA402" i="14"/>
  <c r="BX402" i="14"/>
  <c r="O402" i="14"/>
  <c r="CU402" i="14"/>
  <c r="AE402" i="14"/>
  <c r="FH402" i="14"/>
  <c r="AV402" i="14"/>
  <c r="BV402" i="14"/>
  <c r="DO402" i="14"/>
  <c r="DP402" i="14"/>
  <c r="DQ402" i="14"/>
  <c r="FF402" i="14"/>
  <c r="HC402" i="14"/>
  <c r="M402" i="14"/>
  <c r="BR402" i="14"/>
  <c r="GZ402" i="14"/>
  <c r="IF402" i="14"/>
  <c r="AX402" i="14"/>
  <c r="AG402" i="14"/>
  <c r="HE402" i="14"/>
  <c r="EA402" i="14"/>
  <c r="DW402" i="14"/>
  <c r="DX402" i="14"/>
  <c r="DY402" i="14"/>
  <c r="FV402" i="14"/>
  <c r="HS402" i="14"/>
  <c r="U402" i="14"/>
  <c r="BZ402" i="14"/>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K299" i="2"/>
  <c r="K338" i="2"/>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E300" i="2"/>
  <c r="F300" i="2" s="1"/>
  <c r="B267" i="2"/>
  <c r="B270" i="2" s="1"/>
  <c r="B268" i="2"/>
  <c r="N338" i="2" l="1"/>
  <c r="P338" i="2" s="1"/>
  <c r="L299" i="2"/>
  <c r="N299" i="2" s="1"/>
  <c r="L377" i="2"/>
  <c r="I143" i="14"/>
  <c r="K143" i="14" s="1"/>
  <c r="HS404" i="14" s="1"/>
  <c r="O338" i="2"/>
  <c r="J68" i="11"/>
  <c r="K68" i="11" s="1"/>
  <c r="H68" i="11"/>
  <c r="I68" i="11" s="1"/>
  <c r="M377" i="2"/>
  <c r="N377" i="2"/>
  <c r="M339" i="2"/>
  <c r="L339" i="2"/>
  <c r="K339" i="2"/>
  <c r="K378" i="2"/>
  <c r="K300" i="2"/>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EX404" i="14"/>
  <c r="FL404" i="14"/>
  <c r="IW404" i="14"/>
  <c r="BQ404" i="14"/>
  <c r="GG404" i="14"/>
  <c r="CS404" i="14"/>
  <c r="DR404" i="14"/>
  <c r="AN404"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E301" i="2"/>
  <c r="F301" i="2" s="1"/>
  <c r="C208" i="1"/>
  <c r="B273" i="2"/>
  <c r="C212" i="1" s="1"/>
  <c r="B269" i="2"/>
  <c r="L300" i="2" l="1"/>
  <c r="N300" i="2" s="1"/>
  <c r="L378" i="2"/>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K340" i="2"/>
  <c r="K301" i="2"/>
  <c r="L301" i="2" s="1"/>
  <c r="N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E302" i="2"/>
  <c r="F302" i="2" s="1"/>
  <c r="B271" i="2"/>
  <c r="C211" i="1" s="1"/>
  <c r="B272" i="2"/>
  <c r="C213" i="1" s="1"/>
  <c r="C214" i="1" s="1"/>
  <c r="C156" i="1"/>
  <c r="G671" i="14" l="1"/>
  <c r="N340" i="2"/>
  <c r="P340" i="2" s="1"/>
  <c r="L379" i="2"/>
  <c r="I670" i="14"/>
  <c r="J70" i="11"/>
  <c r="K70" i="11" s="1"/>
  <c r="H70" i="11"/>
  <c r="I70" i="11" s="1"/>
  <c r="O340" i="2"/>
  <c r="P339" i="2"/>
  <c r="O339" i="2"/>
  <c r="N379" i="2"/>
  <c r="M379" i="2"/>
  <c r="M341" i="2"/>
  <c r="L341" i="2"/>
  <c r="K341" i="2"/>
  <c r="K302" i="2"/>
  <c r="L302" i="2" s="1"/>
  <c r="K380" i="2"/>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L380" i="2" l="1"/>
  <c r="N380" i="2" s="1"/>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M380" i="2" l="1"/>
  <c r="I672" i="14"/>
  <c r="P341" i="2"/>
  <c r="O341" i="2"/>
  <c r="J72" i="11"/>
  <c r="K72" i="11" s="1"/>
  <c r="H72" i="11"/>
  <c r="I72" i="11" s="1"/>
  <c r="N342" i="2"/>
  <c r="M343" i="2"/>
  <c r="K382" i="2"/>
  <c r="L382" i="2" s="1"/>
  <c r="K343" i="2"/>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N343" i="2" l="1"/>
  <c r="O343" i="2" s="1"/>
  <c r="I673" i="14"/>
  <c r="N382" i="2"/>
  <c r="M382" i="2"/>
  <c r="M344" i="2"/>
  <c r="K305" i="2"/>
  <c r="L305" i="2" s="1"/>
  <c r="K383" i="2"/>
  <c r="L383" i="2" s="1"/>
  <c r="K344" i="2"/>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N344" i="2" l="1"/>
  <c r="O344" i="2" s="1"/>
  <c r="P343" i="2"/>
  <c r="N383" i="2"/>
  <c r="M383" i="2"/>
  <c r="J74" i="11"/>
  <c r="K74" i="11" s="1"/>
  <c r="H74" i="11"/>
  <c r="I74" i="11" s="1"/>
  <c r="M345" i="2"/>
  <c r="K384" i="2"/>
  <c r="L345" i="2"/>
  <c r="K345" i="2"/>
  <c r="K306" i="2"/>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E307" i="2"/>
  <c r="F307" i="2" s="1"/>
  <c r="C231" i="1"/>
  <c r="N345" i="2" l="1"/>
  <c r="P345" i="2" s="1"/>
  <c r="L384" i="2"/>
  <c r="P344" i="2"/>
  <c r="L306" i="2"/>
  <c r="N306" i="2" s="1"/>
  <c r="J75" i="11"/>
  <c r="K75" i="11" s="1"/>
  <c r="H75" i="11"/>
  <c r="I75" i="11" s="1"/>
  <c r="N384" i="2"/>
  <c r="M384" i="2"/>
  <c r="M346" i="2"/>
  <c r="L346" i="2"/>
  <c r="K346" i="2"/>
  <c r="N346" i="2" s="1"/>
  <c r="K385" i="2"/>
  <c r="K307"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E308" i="2"/>
  <c r="F308" i="2" s="1"/>
  <c r="C58" i="1"/>
  <c r="L385" i="2" l="1"/>
  <c r="N385" i="2" s="1"/>
  <c r="O345" i="2"/>
  <c r="L307" i="2"/>
  <c r="N307" i="2" s="1"/>
  <c r="M385" i="2"/>
  <c r="O346" i="2"/>
  <c r="P346" i="2"/>
  <c r="M347" i="2"/>
  <c r="L347" i="2"/>
  <c r="K347" i="2"/>
  <c r="N347" i="2" s="1"/>
  <c r="K386" i="2"/>
  <c r="K308" i="2"/>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E309" i="2"/>
  <c r="F309" i="2" s="1"/>
  <c r="C147" i="1"/>
  <c r="C150" i="1" s="1"/>
  <c r="C151" i="1" s="1"/>
  <c r="L308" i="2" l="1"/>
  <c r="N308" i="2" s="1"/>
  <c r="L386" i="2"/>
  <c r="J77" i="1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3" i="14" s="1"/>
  <c r="K153" i="14" s="1"/>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M349" i="2" l="1"/>
  <c r="K310" i="2"/>
  <c r="L310" i="2" s="1"/>
  <c r="K388" i="2"/>
  <c r="L388" i="2" s="1"/>
  <c r="L349" i="2"/>
  <c r="K349" i="2"/>
  <c r="N349" i="2" s="1"/>
  <c r="J78" i="11"/>
  <c r="K78" i="11" s="1"/>
  <c r="H78" i="11"/>
  <c r="I78" i="11" s="1"/>
  <c r="O348" i="2"/>
  <c r="P348" i="2"/>
  <c r="N387" i="2"/>
  <c r="M387" i="2"/>
  <c r="H154" i="14"/>
  <c r="I154" i="14" s="1"/>
  <c r="K154" i="14" s="1"/>
  <c r="JA415" i="14" s="1"/>
  <c r="G154" i="14"/>
  <c r="G679" i="14"/>
  <c r="BS413" i="14"/>
  <c r="HP414" i="14"/>
  <c r="CL414" i="14"/>
  <c r="EF413" i="14"/>
  <c r="I413" i="14"/>
  <c r="AA414" i="14"/>
  <c r="IR414" i="14"/>
  <c r="DU414" i="14"/>
  <c r="FA414" i="14"/>
  <c r="DN414" i="14"/>
  <c r="DI414" i="14"/>
  <c r="IX413" i="14"/>
  <c r="DB414" i="14"/>
  <c r="IQ414" i="14"/>
  <c r="CY414" i="14"/>
  <c r="ER413" i="14"/>
  <c r="AB414" i="14"/>
  <c r="DG414" i="14"/>
  <c r="M413" i="14"/>
  <c r="Y414" i="14"/>
  <c r="EZ414" i="14"/>
  <c r="DH414" i="14"/>
  <c r="CM414" i="14"/>
  <c r="DV414" i="14"/>
  <c r="HY414" i="14"/>
  <c r="DC414" i="14"/>
  <c r="AC414" i="14"/>
  <c r="FB414" i="14"/>
  <c r="GW413" i="14"/>
  <c r="BU413" i="14"/>
  <c r="IG414" i="14"/>
  <c r="DK414" i="14"/>
  <c r="DM414" i="14"/>
  <c r="CI414" i="14"/>
  <c r="HE413" i="14"/>
  <c r="J413" i="14"/>
  <c r="EL413" i="14"/>
  <c r="BV413" i="14"/>
  <c r="DJ414" i="14"/>
  <c r="CN414" i="14"/>
  <c r="CP414" i="14"/>
  <c r="DO414" i="14"/>
  <c r="CA413" i="14"/>
  <c r="GM413" i="14"/>
  <c r="IP414" i="14"/>
  <c r="DD414" i="14"/>
  <c r="DF414" i="14"/>
  <c r="HW414" i="14"/>
  <c r="EJ413" i="14"/>
  <c r="H413" i="14"/>
  <c r="GU413" i="14"/>
  <c r="DP414" i="14"/>
  <c r="DQ414" i="14"/>
  <c r="DR414" i="14"/>
  <c r="DS414" i="14"/>
  <c r="HL414" i="14"/>
  <c r="HM414" i="14"/>
  <c r="HN414" i="14"/>
  <c r="IE414" i="14"/>
  <c r="CG413" i="14"/>
  <c r="ET413" i="14"/>
  <c r="BT413" i="14"/>
  <c r="CC413" i="14"/>
  <c r="K413" i="14"/>
  <c r="EW414" i="14"/>
  <c r="EX414" i="14"/>
  <c r="IA414" i="14"/>
  <c r="IB414" i="14"/>
  <c r="IC414" i="14"/>
  <c r="IT414" i="14"/>
  <c r="IM414" i="14"/>
  <c r="ES413" i="14"/>
  <c r="GP413" i="14"/>
  <c r="CB413" i="14"/>
  <c r="HA413" i="14"/>
  <c r="S413" i="14"/>
  <c r="HI414" i="14"/>
  <c r="HJ414" i="14"/>
  <c r="II414" i="14"/>
  <c r="IJ414" i="14"/>
  <c r="IK414" i="14"/>
  <c r="W414" i="14"/>
  <c r="AN414" i="14"/>
  <c r="L413" i="14"/>
  <c r="GO413" i="14"/>
  <c r="BK413" i="14"/>
  <c r="DX413" i="14"/>
  <c r="IW413" i="14"/>
  <c r="BO413" i="14"/>
  <c r="GN413" i="14"/>
  <c r="CH413" i="14"/>
  <c r="EM413" i="14"/>
  <c r="Q413" i="14"/>
  <c r="CD413" i="14"/>
  <c r="HC413" i="14"/>
  <c r="IZ413" i="14"/>
  <c r="ED413" i="14"/>
  <c r="GI413" i="14"/>
  <c r="BM413" i="14"/>
  <c r="GL413" i="14"/>
  <c r="CK414" i="14"/>
  <c r="IO414" i="14"/>
  <c r="HZ414" i="14"/>
  <c r="EY414" i="14"/>
  <c r="DL414" i="14"/>
  <c r="CO414" i="14"/>
  <c r="IS414" i="14"/>
  <c r="ID414" i="14"/>
  <c r="EU414" i="14"/>
  <c r="FL414" i="14"/>
  <c r="BX413" i="14"/>
  <c r="U413" i="14"/>
  <c r="JA413" i="14"/>
  <c r="JB413" i="14"/>
  <c r="GQ413" i="14"/>
  <c r="EN413" i="14"/>
  <c r="EO413" i="14"/>
  <c r="DZ413" i="14"/>
  <c r="BW413" i="14"/>
  <c r="DA414" i="14"/>
  <c r="Z414" i="14"/>
  <c r="IH414" i="14"/>
  <c r="HK414" i="14"/>
  <c r="DT414" i="14"/>
  <c r="DE414" i="14"/>
  <c r="AD414" i="14"/>
  <c r="IL414" i="14"/>
  <c r="HG414" i="14"/>
  <c r="GB414" i="14"/>
  <c r="CF413" i="14"/>
  <c r="BQ413" i="14"/>
  <c r="N413" i="14"/>
  <c r="G413" i="14"/>
  <c r="GY413" i="14"/>
  <c r="GJ413" i="14"/>
  <c r="GK413" i="14"/>
  <c r="EH413" i="14"/>
  <c r="CE413" i="14"/>
  <c r="EB413" i="14"/>
  <c r="BY413" i="14"/>
  <c r="BZ413" i="14"/>
  <c r="O413" i="14"/>
  <c r="IU413" i="14"/>
  <c r="IV413" i="14"/>
  <c r="GS413" i="14"/>
  <c r="EP413" i="14"/>
  <c r="EQ413" i="14"/>
  <c r="AW414" i="14"/>
  <c r="FU414" i="14"/>
  <c r="AX414" i="14"/>
  <c r="FV414" i="14"/>
  <c r="AY414" i="14"/>
  <c r="FW414" i="14"/>
  <c r="AZ414" i="14"/>
  <c r="FX414" i="14"/>
  <c r="BA414" i="14"/>
  <c r="FY414" i="14"/>
  <c r="BB414" i="14"/>
  <c r="FZ414" i="14"/>
  <c r="AU414" i="14"/>
  <c r="FS414" i="14"/>
  <c r="BD414" i="14"/>
  <c r="IF414" i="14"/>
  <c r="T413" i="14"/>
  <c r="GV413" i="14"/>
  <c r="EC413" i="14"/>
  <c r="V413" i="14"/>
  <c r="GX413" i="14"/>
  <c r="DW413" i="14"/>
  <c r="P413" i="14"/>
  <c r="GR413" i="14"/>
  <c r="DY413" i="14"/>
  <c r="R413" i="14"/>
  <c r="GT413" i="14"/>
  <c r="EA413" i="14"/>
  <c r="BE414" i="14"/>
  <c r="GC414" i="14"/>
  <c r="BF414" i="14"/>
  <c r="GD414" i="14"/>
  <c r="BG414" i="14"/>
  <c r="GE414" i="14"/>
  <c r="BH414" i="14"/>
  <c r="GF414" i="14"/>
  <c r="BI414" i="14"/>
  <c r="GG414" i="14"/>
  <c r="BJ414" i="14"/>
  <c r="GH414" i="14"/>
  <c r="BC414" i="14"/>
  <c r="GA414" i="14"/>
  <c r="CZ414" i="14"/>
  <c r="IN414" i="14"/>
  <c r="BP413" i="14"/>
  <c r="HD413" i="14"/>
  <c r="EK413" i="14"/>
  <c r="BR413" i="14"/>
  <c r="HF413" i="14"/>
  <c r="EE413" i="14"/>
  <c r="BL413" i="14"/>
  <c r="GZ413" i="14"/>
  <c r="EG413" i="14"/>
  <c r="BN413" i="14"/>
  <c r="HB413" i="14"/>
  <c r="EI413" i="14"/>
  <c r="FT414" i="14"/>
  <c r="AO414" i="14"/>
  <c r="FM414" i="14"/>
  <c r="AP414" i="14"/>
  <c r="FN414" i="14"/>
  <c r="AQ414" i="14"/>
  <c r="FO414" i="14"/>
  <c r="AR414" i="14"/>
  <c r="FP414" i="14"/>
  <c r="AS414" i="14"/>
  <c r="FQ414" i="14"/>
  <c r="AT414" i="14"/>
  <c r="FR414" i="14"/>
  <c r="AM414" i="14"/>
  <c r="FK414" i="14"/>
  <c r="AV414" i="14"/>
  <c r="HX414" i="14"/>
  <c r="BM414" i="14"/>
  <c r="DY414" i="14"/>
  <c r="GK414" i="14"/>
  <c r="IW414" i="14"/>
  <c r="BN414" i="14"/>
  <c r="DZ414" i="14"/>
  <c r="GL414" i="14"/>
  <c r="IX414" i="14"/>
  <c r="BO414" i="14"/>
  <c r="EA414" i="14"/>
  <c r="GM414" i="14"/>
  <c r="IY414" i="14"/>
  <c r="BP414" i="14"/>
  <c r="EB414" i="14"/>
  <c r="GN414" i="14"/>
  <c r="IZ414" i="14"/>
  <c r="BQ414" i="14"/>
  <c r="EC414" i="14"/>
  <c r="GO414" i="14"/>
  <c r="JA414" i="14"/>
  <c r="BR414" i="14"/>
  <c r="ED414" i="14"/>
  <c r="GP414" i="14"/>
  <c r="JB414" i="14"/>
  <c r="BK414" i="14"/>
  <c r="DW414" i="14"/>
  <c r="GI414" i="14"/>
  <c r="IU414" i="14"/>
  <c r="BL414" i="14"/>
  <c r="DX414" i="14"/>
  <c r="GJ414" i="14"/>
  <c r="IV414"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I414" i="14"/>
  <c r="BU414" i="14"/>
  <c r="EG414" i="14"/>
  <c r="GS414" i="14"/>
  <c r="J414" i="14"/>
  <c r="BV414" i="14"/>
  <c r="EH414" i="14"/>
  <c r="GT414" i="14"/>
  <c r="K414" i="14"/>
  <c r="BW414" i="14"/>
  <c r="EI414" i="14"/>
  <c r="GU414" i="14"/>
  <c r="L414" i="14"/>
  <c r="BX414" i="14"/>
  <c r="EJ414" i="14"/>
  <c r="GV414" i="14"/>
  <c r="M414" i="14"/>
  <c r="BY414" i="14"/>
  <c r="EK414" i="14"/>
  <c r="GW414" i="14"/>
  <c r="N414" i="14"/>
  <c r="BZ414" i="14"/>
  <c r="EL414" i="14"/>
  <c r="GX414" i="14"/>
  <c r="G414" i="14"/>
  <c r="BS414" i="14"/>
  <c r="EE414" i="14"/>
  <c r="GQ414" i="14"/>
  <c r="H414" i="14"/>
  <c r="BT414" i="14"/>
  <c r="EF414" i="14"/>
  <c r="GR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Q414" i="14"/>
  <c r="CC414" i="14"/>
  <c r="EO414" i="14"/>
  <c r="HA414" i="14"/>
  <c r="R414" i="14"/>
  <c r="CD414" i="14"/>
  <c r="EP414" i="14"/>
  <c r="HB414" i="14"/>
  <c r="S414" i="14"/>
  <c r="CE414" i="14"/>
  <c r="EQ414" i="14"/>
  <c r="HC414" i="14"/>
  <c r="T414" i="14"/>
  <c r="CF414" i="14"/>
  <c r="ER414" i="14"/>
  <c r="HD414" i="14"/>
  <c r="U414" i="14"/>
  <c r="CG414" i="14"/>
  <c r="ES414" i="14"/>
  <c r="HE414" i="14"/>
  <c r="V414" i="14"/>
  <c r="CH414" i="14"/>
  <c r="ET414" i="14"/>
  <c r="HF414" i="14"/>
  <c r="O414" i="14"/>
  <c r="CA414" i="14"/>
  <c r="EM414" i="14"/>
  <c r="GY414" i="14"/>
  <c r="P414" i="14"/>
  <c r="CB414" i="14"/>
  <c r="EN414" i="14"/>
  <c r="GZ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CJ414" i="14"/>
  <c r="EV414" i="14"/>
  <c r="HH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I679" i="14" l="1"/>
  <c r="K679" i="14" s="1"/>
  <c r="L679" i="14" s="1"/>
  <c r="M350" i="2"/>
  <c r="K350" i="2"/>
  <c r="N350" i="2" s="1"/>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E82" i="11"/>
  <c r="F82" i="11" s="1"/>
  <c r="D83" i="11"/>
  <c r="G83" i="11" s="1"/>
  <c r="M69" i="2"/>
  <c r="O69" i="2" s="1"/>
  <c r="S69" i="2" s="1"/>
  <c r="L27" i="11" s="1"/>
  <c r="M312" i="2"/>
  <c r="N313" i="2"/>
  <c r="E314" i="2"/>
  <c r="F314" i="2" s="1"/>
  <c r="K70" i="2"/>
  <c r="AH69" i="2"/>
  <c r="AI69" i="2" s="1"/>
  <c r="AK69" i="2" s="1"/>
  <c r="AO69" i="2" s="1"/>
  <c r="M27" i="11" s="1"/>
  <c r="AC70" i="2"/>
  <c r="AE70" i="2"/>
  <c r="AF70" i="2" s="1"/>
  <c r="Z71" i="2"/>
  <c r="AA70" i="2"/>
  <c r="AB70" i="2" s="1"/>
  <c r="X86" i="2"/>
  <c r="C72" i="2" l="1"/>
  <c r="D71" i="2"/>
  <c r="E71" i="2" s="1"/>
  <c r="H71" i="2"/>
  <c r="I71" i="2" s="1"/>
  <c r="K71" i="2" s="1"/>
  <c r="J82" i="11"/>
  <c r="K82" i="11" s="1"/>
  <c r="H82" i="11"/>
  <c r="I82" i="11" s="1"/>
  <c r="O352" i="2"/>
  <c r="P352" i="2"/>
  <c r="M391" i="2"/>
  <c r="N391" i="2"/>
  <c r="M353" i="2"/>
  <c r="K392" i="2"/>
  <c r="L392" i="2" s="1"/>
  <c r="L353" i="2"/>
  <c r="K353" i="2"/>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G159" i="14" l="1"/>
  <c r="N353" i="2"/>
  <c r="M354" i="2"/>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N356" i="2" l="1"/>
  <c r="J86" i="1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DB422" i="14" l="1"/>
  <c r="O357" i="2"/>
  <c r="P357" i="2"/>
  <c r="J87" i="11"/>
  <c r="K87" i="11" s="1"/>
  <c r="H87" i="11"/>
  <c r="I87" i="11" s="1"/>
  <c r="N396" i="2"/>
  <c r="M396" i="2"/>
  <c r="M358" i="2"/>
  <c r="L358" i="2"/>
  <c r="K397" i="2"/>
  <c r="L397" i="2" s="1"/>
  <c r="K319" i="2"/>
  <c r="L319" i="2" s="1"/>
  <c r="K358" i="2"/>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I689" i="14"/>
  <c r="K689" i="14" s="1"/>
  <c r="L689" i="14" s="1"/>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N358" i="2" l="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N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M320" i="2" l="1"/>
  <c r="CI425" i="14"/>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EQ438" i="14"/>
  <c r="EH438" i="14"/>
  <c r="AM43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HJ438" i="14" l="1"/>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AH96" i="2"/>
  <c r="AI96" i="2" s="1"/>
  <c r="AK96" i="2" s="1"/>
  <c r="AO96" i="2" s="1"/>
  <c r="M50" i="11" s="1"/>
  <c r="M97" i="2"/>
  <c r="O97" i="2" s="1"/>
  <c r="S97" i="2" s="1"/>
  <c r="L51" i="11" s="1"/>
  <c r="C99" i="2"/>
  <c r="H98" i="2"/>
  <c r="I98" i="2" s="1"/>
  <c r="D98" i="2"/>
  <c r="E98" i="2" s="1"/>
  <c r="F98" i="2"/>
  <c r="AC97" i="2"/>
  <c r="Z98" i="2"/>
  <c r="AA97" i="2"/>
  <c r="AB97" i="2" s="1"/>
  <c r="AE97" i="2"/>
  <c r="AF97" i="2" s="1"/>
  <c r="X109" i="2"/>
  <c r="G181" i="14" l="1"/>
  <c r="F181" i="14"/>
  <c r="I181" i="14" s="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G194"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I193" i="14" l="1"/>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HY460"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BS460" i="14" l="1"/>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G219" i="14" l="1"/>
  <c r="F219" i="14"/>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I219" i="14" l="1"/>
  <c r="K219" i="14" s="1"/>
  <c r="IX480" i="14" s="1"/>
  <c r="AN479" i="14"/>
  <c r="GE479" i="14"/>
  <c r="BS479" i="14"/>
  <c r="JA479" i="14"/>
  <c r="BM479" i="14"/>
  <c r="BA479" i="14"/>
  <c r="GI479" i="14"/>
  <c r="GJ479" i="14"/>
  <c r="DW479" i="14"/>
  <c r="AM479" i="14"/>
  <c r="FG479"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H221" i="14" s="1"/>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BJ480" i="14" l="1"/>
  <c r="G221" i="14"/>
  <c r="F221" i="14"/>
  <c r="I221" i="14" s="1"/>
  <c r="K221" i="14" s="1"/>
  <c r="IP482" i="14" s="1"/>
  <c r="FL480" i="14"/>
  <c r="C112" i="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I225" i="14" s="1"/>
  <c r="K225" i="14" s="1"/>
  <c r="ES485" i="14"/>
  <c r="IP484" i="14"/>
  <c r="BS485" i="14"/>
  <c r="DX485" i="14"/>
  <c r="K484" i="14"/>
  <c r="IA485" i="14"/>
  <c r="IB485" i="14"/>
  <c r="GC484" i="14"/>
  <c r="GK485" i="14"/>
  <c r="N485" i="14"/>
  <c r="GI484" i="14"/>
  <c r="AC485" i="14"/>
  <c r="GS485" i="14"/>
  <c r="GF484" i="14"/>
  <c r="GP485" i="14"/>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M486" i="14" l="1"/>
  <c r="JB486" i="14"/>
  <c r="IY486" i="14"/>
  <c r="IV486" i="14"/>
  <c r="DW486" i="14"/>
  <c r="GP486" i="14"/>
  <c r="GM486" i="14"/>
  <c r="GJ486" i="14"/>
  <c r="ED486" i="14"/>
  <c r="EA486" i="14"/>
  <c r="DX486" i="14"/>
  <c r="BR486" i="14"/>
  <c r="BO486" i="14"/>
  <c r="BL486" i="14"/>
  <c r="JA486" i="14"/>
  <c r="IX486" i="14"/>
  <c r="GO486" i="14"/>
  <c r="GL486" i="14"/>
  <c r="DY486" i="14"/>
  <c r="EC486" i="14"/>
  <c r="DZ486" i="14"/>
  <c r="BQ486" i="14"/>
  <c r="BN486" i="14"/>
  <c r="IU486" i="14"/>
  <c r="IZ486" i="14"/>
  <c r="IW486" i="14"/>
  <c r="GI486" i="14"/>
  <c r="GN486" i="14"/>
  <c r="GK486" i="14"/>
  <c r="BK486" i="14"/>
  <c r="BP486" i="14"/>
  <c r="BM486" i="14"/>
  <c r="EB486" i="14"/>
  <c r="G226" i="14"/>
  <c r="I486" i="14"/>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H229" i="14" s="1"/>
  <c r="G229" i="14"/>
  <c r="F228" i="14"/>
  <c r="C168" i="1"/>
  <c r="C171" i="1" s="1"/>
  <c r="C174" i="1"/>
  <c r="F229" i="14" l="1"/>
  <c r="I229" i="14" s="1"/>
  <c r="K229" i="14" s="1"/>
  <c r="IV490" i="14" s="1"/>
  <c r="I228" i="14"/>
  <c r="K228" i="14" s="1"/>
  <c r="IY489"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F230" i="14"/>
  <c r="H230" i="14"/>
  <c r="G231" i="14" l="1"/>
  <c r="F231" i="14"/>
  <c r="I230" i="14"/>
  <c r="K230" i="14" s="1"/>
  <c r="GV491" i="14" s="1"/>
  <c r="G232" i="14"/>
  <c r="E232" i="14"/>
  <c r="H232" i="14" s="1"/>
  <c r="D233" i="14"/>
  <c r="C234" i="14"/>
  <c r="I231" i="14" l="1"/>
  <c r="K231" i="14" s="1"/>
  <c r="GS492" i="14" s="1"/>
  <c r="DV491" i="14"/>
  <c r="EE491" i="14"/>
  <c r="EU491" i="14"/>
  <c r="DG491" i="14"/>
  <c r="FA491" i="14"/>
  <c r="GM491" i="14"/>
  <c r="M491" i="14"/>
  <c r="BC491" i="14"/>
  <c r="BZ491" i="14"/>
  <c r="HV491" i="14"/>
  <c r="BK491" i="14"/>
  <c r="AD491" i="14"/>
  <c r="H491" i="14"/>
  <c r="AP491" i="14"/>
  <c r="BY491" i="14"/>
  <c r="CH491" i="14"/>
  <c r="AZ491" i="14"/>
  <c r="BT491" i="14"/>
  <c r="DB491" i="14"/>
  <c r="EM491" i="14"/>
  <c r="O491" i="14"/>
  <c r="IQ491" i="14"/>
  <c r="HA491" i="14"/>
  <c r="EG491" i="14"/>
  <c r="FT491" i="14"/>
  <c r="HH491" i="14"/>
  <c r="AL491" i="14"/>
  <c r="W491" i="14"/>
  <c r="IA491" i="14"/>
  <c r="HB491" i="14"/>
  <c r="IO491" i="14"/>
  <c r="ER491" i="14"/>
  <c r="HE492" i="14"/>
  <c r="BN492" i="14"/>
  <c r="CQ492" i="14"/>
  <c r="CK492" i="14"/>
  <c r="GO491" i="14"/>
  <c r="FY491" i="14"/>
  <c r="DN491" i="14"/>
  <c r="Y491" i="14"/>
  <c r="BG491" i="14"/>
  <c r="HD491" i="14"/>
  <c r="HJ491" i="14"/>
  <c r="GX491" i="14"/>
  <c r="EL491" i="14"/>
  <c r="CK491" i="14"/>
  <c r="DS491" i="14"/>
  <c r="GZ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Q492" i="14" l="1"/>
  <c r="FE492" i="14"/>
  <c r="CS492" i="14"/>
  <c r="AG492" i="14"/>
  <c r="HO492" i="14"/>
  <c r="FC492" i="14"/>
  <c r="HV492" i="14"/>
  <c r="FJ492" i="14"/>
  <c r="EA492" i="14"/>
  <c r="EU492" i="14"/>
  <c r="IK492" i="14"/>
  <c r="BF492" i="14"/>
  <c r="HH492" i="14"/>
  <c r="HU492" i="14"/>
  <c r="DO492" i="14"/>
  <c r="AT492" i="14"/>
  <c r="DF492" i="14"/>
  <c r="AS492" i="14"/>
  <c r="DN492" i="14"/>
  <c r="AK492" i="14"/>
  <c r="GT492" i="14"/>
  <c r="DE492" i="14"/>
  <c r="Q492" i="14"/>
  <c r="EX492" i="14"/>
  <c r="II492" i="14"/>
  <c r="IJ492" i="14"/>
  <c r="EK492" i="14"/>
  <c r="GW492" i="14"/>
  <c r="BO492" i="14"/>
  <c r="EJ492" i="14"/>
  <c r="CC492" i="14"/>
  <c r="HX492" i="14"/>
  <c r="EM492" i="14"/>
  <c r="HZ492" i="14"/>
  <c r="BY492" i="14"/>
  <c r="DG492" i="14"/>
  <c r="AL492" i="14"/>
  <c r="EB492" i="14"/>
  <c r="DZ492" i="14"/>
  <c r="BD492" i="14"/>
  <c r="GU492" i="14"/>
  <c r="EN492" i="14"/>
  <c r="HN492" i="14"/>
  <c r="AX492" i="14"/>
  <c r="FY492" i="14"/>
  <c r="CX492" i="14"/>
  <c r="BG492" i="14"/>
  <c r="CE492" i="14"/>
  <c r="AB492" i="14"/>
  <c r="FV492" i="14"/>
  <c r="CV492" i="14"/>
  <c r="CN492" i="14"/>
  <c r="H492" i="14"/>
  <c r="FF492" i="14"/>
  <c r="GY492" i="14"/>
  <c r="DH492" i="14"/>
  <c r="HI492" i="14"/>
  <c r="DJ492" i="14"/>
  <c r="AM492" i="14"/>
  <c r="IM492" i="14"/>
  <c r="FL492" i="14"/>
  <c r="GV492" i="14"/>
  <c r="HF492" i="14"/>
  <c r="L492" i="14"/>
  <c r="J492" i="14"/>
  <c r="BT492" i="14"/>
  <c r="FG492" i="14"/>
  <c r="BJ492" i="14"/>
  <c r="CD492" i="14"/>
  <c r="CZ492" i="14"/>
  <c r="GG492" i="14"/>
  <c r="EY492" i="14"/>
  <c r="IV492" i="14"/>
  <c r="CB492" i="14"/>
  <c r="BA492" i="14"/>
  <c r="S492" i="14"/>
  <c r="AC492" i="14"/>
  <c r="G492" i="14"/>
  <c r="IB492" i="14"/>
  <c r="FH492" i="14"/>
  <c r="M492" i="14"/>
  <c r="ED492" i="14"/>
  <c r="BQ492" i="14"/>
  <c r="AN492" i="14"/>
  <c r="Y492" i="14"/>
  <c r="FP492" i="14"/>
  <c r="IP492" i="14"/>
  <c r="AY492" i="14"/>
  <c r="BV492" i="14"/>
  <c r="GL492" i="14"/>
  <c r="GM492" i="14"/>
  <c r="CJ492" i="14"/>
  <c r="EQ492" i="14"/>
  <c r="FT492" i="14"/>
  <c r="CY492" i="14"/>
  <c r="HK492" i="14"/>
  <c r="O492" i="14"/>
  <c r="BR492" i="14"/>
  <c r="GF492" i="14"/>
  <c r="AD492" i="14"/>
  <c r="AV492" i="14"/>
  <c r="CR492" i="14"/>
  <c r="DK492" i="14"/>
  <c r="BB492" i="14"/>
  <c r="GJ492" i="14"/>
  <c r="DP492" i="14"/>
  <c r="T492" i="14"/>
  <c r="FO492" i="14"/>
  <c r="HD492" i="14"/>
  <c r="BW492" i="14"/>
  <c r="GN492" i="14"/>
  <c r="IC492" i="14"/>
  <c r="DX492" i="14"/>
  <c r="V492" i="14"/>
  <c r="EF492" i="14"/>
  <c r="HS492" i="14"/>
  <c r="BS492" i="14"/>
  <c r="CF492" i="14"/>
  <c r="EP492" i="14"/>
  <c r="BI492" i="14"/>
  <c r="IH492" i="14"/>
  <c r="EI492" i="14"/>
  <c r="DT492" i="14"/>
  <c r="AP492" i="14"/>
  <c r="BL492" i="14"/>
  <c r="IF492" i="14"/>
  <c r="GA492" i="14"/>
  <c r="CI492" i="14"/>
  <c r="CU492" i="14"/>
  <c r="HJ492" i="14"/>
  <c r="Z492" i="14"/>
  <c r="AU492" i="14"/>
  <c r="GO492" i="14"/>
  <c r="CW492" i="14"/>
  <c r="HB492" i="14"/>
  <c r="N492" i="14"/>
  <c r="HT492" i="14"/>
  <c r="BK492" i="14"/>
  <c r="IT492" i="14"/>
  <c r="K492" i="14"/>
  <c r="BC492" i="14"/>
  <c r="HR492" i="14"/>
  <c r="BP492" i="14"/>
  <c r="HA492" i="14"/>
  <c r="DW492" i="14"/>
  <c r="DV492" i="14"/>
  <c r="DR492" i="14"/>
  <c r="GH492" i="14"/>
  <c r="R492" i="14"/>
  <c r="EH492" i="14"/>
  <c r="FQ492" i="14"/>
  <c r="HP492" i="14"/>
  <c r="AA492" i="14"/>
  <c r="CL492" i="14"/>
  <c r="AZ492" i="14"/>
  <c r="GE492" i="14"/>
  <c r="AJ492" i="14"/>
  <c r="DM492" i="14"/>
  <c r="EW492" i="14"/>
  <c r="DC492" i="14"/>
  <c r="HC492" i="14"/>
  <c r="CP492" i="14"/>
  <c r="AR492" i="14"/>
  <c r="FB492" i="14"/>
  <c r="AH492" i="14"/>
  <c r="IZ492" i="14"/>
  <c r="AE492" i="14"/>
  <c r="DU492" i="14"/>
  <c r="CG492" i="14"/>
  <c r="EO492" i="14"/>
  <c r="HG492" i="14"/>
  <c r="IS492" i="14"/>
  <c r="DB492" i="14"/>
  <c r="AF492" i="14"/>
  <c r="P492" i="14"/>
  <c r="EV492" i="14"/>
  <c r="FI492" i="14"/>
  <c r="FA492" i="14"/>
  <c r="GD492" i="14"/>
  <c r="ER492" i="14"/>
  <c r="U492" i="14"/>
  <c r="EC492" i="14"/>
  <c r="BH492" i="14"/>
  <c r="CA492" i="14"/>
  <c r="FW492" i="14"/>
  <c r="HM492" i="14"/>
  <c r="CM492" i="14"/>
  <c r="ET492" i="14"/>
  <c r="CT492" i="14"/>
  <c r="GR492" i="14"/>
  <c r="DD492" i="14"/>
  <c r="JA492" i="14"/>
  <c r="IX492" i="14"/>
  <c r="X492" i="14"/>
  <c r="DL492" i="14"/>
  <c r="AQ492" i="14"/>
  <c r="W492" i="14"/>
  <c r="BX492" i="14"/>
  <c r="GB492" i="14"/>
  <c r="IA492" i="14"/>
  <c r="FX492" i="14"/>
  <c r="BZ492" i="14"/>
  <c r="IR492" i="14"/>
  <c r="CO492" i="14"/>
  <c r="IQ492" i="14"/>
  <c r="ES492" i="14"/>
  <c r="FD492" i="14"/>
  <c r="AI492" i="14"/>
  <c r="IN492" i="14"/>
  <c r="H233" i="14"/>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<sst xmlns="http://schemas.openxmlformats.org/spreadsheetml/2006/main" count="1354" uniqueCount="902">
  <si>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</si>
  <si>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</si>
  <si>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</si>
  <si>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</si>
  <si>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</si>
  <si>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</si>
  <si>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</si>
  <si>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</si>
  <si>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</si>
  <si>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</si>
  <si>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</si>
  <si>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</si>
  <si>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맑은 고딕"/>
        <family val="2"/>
        <scheme val="minor"/>
      </rPr>
      <t>BLK(max)</t>
    </r>
  </si>
  <si>
    <r>
      <t>V</t>
    </r>
    <r>
      <rPr>
        <vertAlign val="subscript"/>
        <sz val="11"/>
        <color theme="1"/>
        <rFont val="맑은 고딕"/>
        <family val="2"/>
        <scheme val="minor"/>
      </rPr>
      <t>BLK(hu)</t>
    </r>
  </si>
  <si>
    <r>
      <t>V</t>
    </r>
    <r>
      <rPr>
        <vertAlign val="subscript"/>
        <sz val="11"/>
        <color theme="1"/>
        <rFont val="맑은 고딕"/>
        <family val="2"/>
        <scheme val="minor"/>
      </rPr>
      <t>OUT</t>
    </r>
  </si>
  <si>
    <r>
      <t>I</t>
    </r>
    <r>
      <rPr>
        <vertAlign val="subscript"/>
        <sz val="11"/>
        <color theme="1"/>
        <rFont val="맑은 고딕"/>
        <family val="2"/>
        <scheme val="minor"/>
      </rPr>
      <t>OUT</t>
    </r>
  </si>
  <si>
    <r>
      <t>V</t>
    </r>
    <r>
      <rPr>
        <vertAlign val="subscript"/>
        <sz val="11"/>
        <color theme="1"/>
        <rFont val="맑은 고딕"/>
        <family val="2"/>
        <scheme val="minor"/>
      </rPr>
      <t>OUT(pk-pk)</t>
    </r>
  </si>
  <si>
    <t>mV</t>
  </si>
  <si>
    <r>
      <t>P</t>
    </r>
    <r>
      <rPr>
        <vertAlign val="subscript"/>
        <sz val="11"/>
        <color theme="1"/>
        <rFont val="맑은 고딕"/>
        <family val="2"/>
        <scheme val="minor"/>
      </rPr>
      <t>OUT</t>
    </r>
  </si>
  <si>
    <r>
      <t>f</t>
    </r>
    <r>
      <rPr>
        <vertAlign val="subscript"/>
        <sz val="11"/>
        <color theme="1"/>
        <rFont val="맑은 고딕"/>
        <family val="2"/>
        <scheme val="minor"/>
      </rPr>
      <t>LLC</t>
    </r>
  </si>
  <si>
    <r>
      <t>N</t>
    </r>
    <r>
      <rPr>
        <vertAlign val="subscript"/>
        <sz val="11"/>
        <color theme="1"/>
        <rFont val="맑은 고딕"/>
        <family val="2"/>
        <scheme val="minor"/>
      </rPr>
      <t>PS</t>
    </r>
  </si>
  <si>
    <r>
      <t>R</t>
    </r>
    <r>
      <rPr>
        <vertAlign val="subscript"/>
        <sz val="11"/>
        <color theme="1"/>
        <rFont val="맑은 고딕"/>
        <family val="2"/>
        <scheme val="minor"/>
      </rPr>
      <t>E</t>
    </r>
  </si>
  <si>
    <t>Ω</t>
  </si>
  <si>
    <r>
      <t>M</t>
    </r>
    <r>
      <rPr>
        <vertAlign val="subscript"/>
        <sz val="11"/>
        <color theme="1"/>
        <rFont val="맑은 고딕"/>
        <family val="2"/>
        <scheme val="minor"/>
      </rPr>
      <t>G(min)</t>
    </r>
  </si>
  <si>
    <r>
      <t>V</t>
    </r>
    <r>
      <rPr>
        <vertAlign val="subscript"/>
        <sz val="11"/>
        <color theme="1"/>
        <rFont val="맑은 고딕"/>
        <family val="2"/>
        <scheme val="minor"/>
      </rPr>
      <t>LOSS</t>
    </r>
  </si>
  <si>
    <r>
      <t>f</t>
    </r>
    <r>
      <rPr>
        <vertAlign val="subscript"/>
        <sz val="11"/>
        <color theme="1"/>
        <rFont val="맑은 고딕"/>
        <family val="2"/>
        <scheme val="minor"/>
      </rPr>
      <t>0</t>
    </r>
  </si>
  <si>
    <r>
      <t>f</t>
    </r>
    <r>
      <rPr>
        <vertAlign val="subscript"/>
        <sz val="11"/>
        <color theme="1"/>
        <rFont val="맑은 고딕"/>
        <family val="2"/>
        <scheme val="minor"/>
      </rPr>
      <t>P</t>
    </r>
  </si>
  <si>
    <t>Ln</t>
  </si>
  <si>
    <t>fn</t>
  </si>
  <si>
    <t>Qe</t>
  </si>
  <si>
    <t>Mg_max</t>
  </si>
  <si>
    <t>Mg_min</t>
  </si>
  <si>
    <r>
      <t>L</t>
    </r>
    <r>
      <rPr>
        <vertAlign val="subscript"/>
        <sz val="11"/>
        <color theme="1"/>
        <rFont val="맑은 고딕"/>
        <family val="2"/>
        <scheme val="minor"/>
      </rPr>
      <t>N</t>
    </r>
  </si>
  <si>
    <r>
      <t>Select L</t>
    </r>
    <r>
      <rPr>
        <b/>
        <vertAlign val="subscript"/>
        <sz val="11"/>
        <color theme="1"/>
        <rFont val="맑은 고딕"/>
        <family val="2"/>
        <scheme val="minor"/>
      </rPr>
      <t>N</t>
    </r>
    <r>
      <rPr>
        <b/>
        <sz val="11"/>
        <color theme="1"/>
        <rFont val="맑은 고딕"/>
        <family val="2"/>
        <scheme val="minor"/>
      </rPr>
      <t xml:space="preserve"> and Q</t>
    </r>
    <r>
      <rPr>
        <b/>
        <vertAlign val="subscript"/>
        <sz val="11"/>
        <color theme="1"/>
        <rFont val="맑은 고딕"/>
        <family val="2"/>
        <scheme val="minor"/>
      </rPr>
      <t>E</t>
    </r>
  </si>
  <si>
    <r>
      <t>Q</t>
    </r>
    <r>
      <rPr>
        <vertAlign val="subscript"/>
        <sz val="11"/>
        <color theme="1"/>
        <rFont val="맑은 고딕"/>
        <family val="2"/>
        <scheme val="minor"/>
      </rPr>
      <t>E</t>
    </r>
  </si>
  <si>
    <r>
      <t>M</t>
    </r>
    <r>
      <rPr>
        <vertAlign val="subscript"/>
        <sz val="11"/>
        <color theme="1"/>
        <rFont val="맑은 고딕"/>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</si>
  <si>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</si>
  <si>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</si>
  <si>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</si>
  <si>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</si>
  <si>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</si>
  <si>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</si>
  <si>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</si>
  <si>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</si>
  <si>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</si>
  <si>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</si>
  <si>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맑은 고딕"/>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</si>
  <si>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</si>
  <si>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</si>
  <si>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</si>
  <si>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</si>
  <si>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</si>
  <si>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</si>
  <si>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</si>
  <si>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</si>
  <si>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</si>
  <si>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</si>
  <si>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</si>
  <si>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</si>
  <si>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</si>
  <si>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</si>
  <si>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</si>
  <si>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</si>
  <si>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</si>
  <si>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</si>
  <si>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</si>
  <si>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</si>
  <si>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</si>
  <si>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</si>
  <si>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</si>
  <si>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</si>
  <si>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</si>
  <si>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맑은 고딕"/>
        <family val="2"/>
        <scheme val="minor"/>
      </rPr>
      <t>R</t>
    </r>
  </si>
  <si>
    <t>uH</t>
  </si>
  <si>
    <r>
      <t>L</t>
    </r>
    <r>
      <rPr>
        <vertAlign val="subscript"/>
        <sz val="11"/>
        <color theme="1"/>
        <rFont val="맑은 고딕"/>
        <family val="2"/>
        <scheme val="minor"/>
      </rPr>
      <t>R</t>
    </r>
  </si>
  <si>
    <r>
      <t>C</t>
    </r>
    <r>
      <rPr>
        <vertAlign val="subscript"/>
        <sz val="11"/>
        <color theme="1"/>
        <rFont val="맑은 고딕"/>
        <family val="2"/>
        <scheme val="minor"/>
      </rPr>
      <t>R(recommended)</t>
    </r>
  </si>
  <si>
    <r>
      <t>L</t>
    </r>
    <r>
      <rPr>
        <vertAlign val="subscript"/>
        <sz val="11"/>
        <color theme="1"/>
        <rFont val="맑은 고딕"/>
        <family val="2"/>
        <scheme val="minor"/>
      </rPr>
      <t>R(recommended)</t>
    </r>
  </si>
  <si>
    <r>
      <t>L</t>
    </r>
    <r>
      <rPr>
        <vertAlign val="subscript"/>
        <sz val="11"/>
        <color theme="1"/>
        <rFont val="맑은 고딕"/>
        <family val="2"/>
        <scheme val="minor"/>
      </rPr>
      <t>M(recommended)</t>
    </r>
  </si>
  <si>
    <r>
      <t>L</t>
    </r>
    <r>
      <rPr>
        <vertAlign val="subscript"/>
        <sz val="11"/>
        <color theme="1"/>
        <rFont val="맑은 고딕"/>
        <family val="2"/>
        <scheme val="minor"/>
      </rPr>
      <t>M</t>
    </r>
  </si>
  <si>
    <r>
      <t>L</t>
    </r>
    <r>
      <rPr>
        <vertAlign val="subscript"/>
        <sz val="11"/>
        <color theme="1"/>
        <rFont val="맑은 고딕"/>
        <family val="2"/>
        <scheme val="minor"/>
      </rPr>
      <t>N(selected)</t>
    </r>
  </si>
  <si>
    <r>
      <t>Q</t>
    </r>
    <r>
      <rPr>
        <vertAlign val="subscript"/>
        <sz val="11"/>
        <color theme="1"/>
        <rFont val="맑은 고딕"/>
        <family val="2"/>
        <scheme val="minor"/>
      </rPr>
      <t>E(selected)</t>
    </r>
  </si>
  <si>
    <r>
      <t>R</t>
    </r>
    <r>
      <rPr>
        <vertAlign val="subscript"/>
        <sz val="11"/>
        <color theme="1"/>
        <rFont val="맑은 고딕"/>
        <family val="2"/>
        <scheme val="minor"/>
      </rPr>
      <t>E(full load)</t>
    </r>
  </si>
  <si>
    <r>
      <t>I</t>
    </r>
    <r>
      <rPr>
        <vertAlign val="subscript"/>
        <sz val="11"/>
        <color theme="1"/>
        <rFont val="맑은 고딕"/>
        <family val="2"/>
        <scheme val="minor"/>
      </rPr>
      <t>OE</t>
    </r>
  </si>
  <si>
    <t>LLC Primary Side Currents</t>
  </si>
  <si>
    <r>
      <t>f</t>
    </r>
    <r>
      <rPr>
        <vertAlign val="subscript"/>
        <sz val="11"/>
        <color theme="1"/>
        <rFont val="맑은 고딕"/>
        <family val="2"/>
        <scheme val="minor"/>
      </rPr>
      <t>N(Mg_max)</t>
    </r>
  </si>
  <si>
    <r>
      <t>f</t>
    </r>
    <r>
      <rPr>
        <vertAlign val="subscript"/>
        <sz val="11"/>
        <color theme="1"/>
        <rFont val="맑은 고딕"/>
        <family val="2"/>
        <scheme val="minor"/>
      </rPr>
      <t>N(Mg_min)</t>
    </r>
  </si>
  <si>
    <r>
      <t>f</t>
    </r>
    <r>
      <rPr>
        <vertAlign val="subscript"/>
        <sz val="11"/>
        <color theme="1"/>
        <rFont val="맑은 고딕"/>
        <family val="2"/>
        <scheme val="minor"/>
      </rPr>
      <t>SW(max)</t>
    </r>
  </si>
  <si>
    <r>
      <t>f</t>
    </r>
    <r>
      <rPr>
        <vertAlign val="subscript"/>
        <sz val="11"/>
        <color theme="1"/>
        <rFont val="맑은 고딕"/>
        <family val="2"/>
        <scheme val="minor"/>
      </rPr>
      <t>SW(min)</t>
    </r>
  </si>
  <si>
    <r>
      <t>I</t>
    </r>
    <r>
      <rPr>
        <vertAlign val="subscript"/>
        <sz val="11"/>
        <color theme="1"/>
        <rFont val="맑은 고딕"/>
        <family val="2"/>
        <scheme val="minor"/>
      </rPr>
      <t>M</t>
    </r>
  </si>
  <si>
    <r>
      <t>I</t>
    </r>
    <r>
      <rPr>
        <vertAlign val="subscript"/>
        <sz val="11"/>
        <color theme="1"/>
        <rFont val="맑은 고딕"/>
        <family val="2"/>
        <scheme val="minor"/>
      </rPr>
      <t>R</t>
    </r>
  </si>
  <si>
    <t>LLC Secondary Side Currents</t>
  </si>
  <si>
    <r>
      <t>I</t>
    </r>
    <r>
      <rPr>
        <vertAlign val="subscript"/>
        <sz val="11"/>
        <color theme="1"/>
        <rFont val="맑은 고딕"/>
        <family val="2"/>
        <scheme val="minor"/>
      </rPr>
      <t>OE(S)</t>
    </r>
  </si>
  <si>
    <r>
      <t>I</t>
    </r>
    <r>
      <rPr>
        <vertAlign val="subscript"/>
        <sz val="11"/>
        <color theme="1"/>
        <rFont val="맑은 고딕"/>
        <family val="2"/>
        <scheme val="minor"/>
      </rPr>
      <t>WS</t>
    </r>
  </si>
  <si>
    <t>LLC Transformer</t>
  </si>
  <si>
    <t>LLC Resonant Inductor</t>
  </si>
  <si>
    <t>LLC Resonant Capacitor</t>
  </si>
  <si>
    <t>If Using Split Resonant Capacitors</t>
  </si>
  <si>
    <t>LLC Primary Side MOSFETs</t>
  </si>
  <si>
    <r>
      <t>V</t>
    </r>
    <r>
      <rPr>
        <vertAlign val="subscript"/>
        <sz val="11"/>
        <color theme="1"/>
        <rFont val="맑은 고딕"/>
        <family val="2"/>
        <scheme val="minor"/>
      </rPr>
      <t>QLLC(peak)</t>
    </r>
  </si>
  <si>
    <r>
      <t>I</t>
    </r>
    <r>
      <rPr>
        <vertAlign val="subscript"/>
        <sz val="11"/>
        <color theme="1"/>
        <rFont val="맑은 고딕"/>
        <family val="2"/>
        <scheme val="minor"/>
      </rPr>
      <t>QLLC</t>
    </r>
  </si>
  <si>
    <r>
      <t>V</t>
    </r>
    <r>
      <rPr>
        <vertAlign val="subscript"/>
        <sz val="11"/>
        <color theme="1"/>
        <rFont val="맑은 고딕"/>
        <family val="2"/>
        <scheme val="minor"/>
      </rPr>
      <t>DB</t>
    </r>
  </si>
  <si>
    <r>
      <t>I</t>
    </r>
    <r>
      <rPr>
        <vertAlign val="subscript"/>
        <sz val="11"/>
        <color theme="1"/>
        <rFont val="맑은 고딕"/>
        <family val="2"/>
        <scheme val="minor"/>
      </rPr>
      <t>SAV</t>
    </r>
  </si>
  <si>
    <r>
      <t>V</t>
    </r>
    <r>
      <rPr>
        <vertAlign val="subscript"/>
        <sz val="11"/>
        <color theme="1"/>
        <rFont val="맑은 고딕"/>
        <family val="2"/>
        <scheme val="minor"/>
      </rPr>
      <t>LLCcap</t>
    </r>
  </si>
  <si>
    <r>
      <t>I</t>
    </r>
    <r>
      <rPr>
        <vertAlign val="subscript"/>
        <sz val="11"/>
        <color theme="1"/>
        <rFont val="맑은 고딕"/>
        <family val="2"/>
        <scheme val="minor"/>
      </rPr>
      <t>C(out)</t>
    </r>
  </si>
  <si>
    <r>
      <t>I</t>
    </r>
    <r>
      <rPr>
        <vertAlign val="subscript"/>
        <sz val="11"/>
        <color theme="1"/>
        <rFont val="맑은 고딕"/>
        <family val="2"/>
        <scheme val="minor"/>
      </rPr>
      <t>RECT</t>
    </r>
  </si>
  <si>
    <r>
      <t>ESR</t>
    </r>
    <r>
      <rPr>
        <vertAlign val="subscript"/>
        <sz val="11"/>
        <color theme="1"/>
        <rFont val="맑은 고딕"/>
        <family val="2"/>
        <scheme val="minor"/>
      </rPr>
      <t>max</t>
    </r>
  </si>
  <si>
    <r>
      <t>m</t>
    </r>
    <r>
      <rPr>
        <sz val="11"/>
        <color theme="1"/>
        <rFont val="Calibri"/>
        <family val="2"/>
      </rPr>
      <t>Ω</t>
    </r>
  </si>
  <si>
    <r>
      <t>LLC Output Capacitors, C</t>
    </r>
    <r>
      <rPr>
        <b/>
        <vertAlign val="subscript"/>
        <sz val="11"/>
        <color theme="1"/>
        <rFont val="맑은 고딕"/>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</si>
  <si>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</si>
  <si>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</si>
  <si>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</si>
  <si>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</si>
  <si>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</si>
  <si>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</si>
  <si>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</si>
  <si>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</si>
  <si>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</si>
  <si>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</si>
  <si>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</si>
  <si>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</si>
  <si>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</si>
  <si>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</si>
  <si>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</si>
  <si>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</si>
  <si>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</si>
  <si>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</si>
  <si>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</si>
  <si>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</si>
  <si>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맑은 고딕"/>
        <family val="2"/>
        <scheme val="minor"/>
      </rPr>
      <t>V</t>
    </r>
    <r>
      <rPr>
        <vertAlign val="subscript"/>
        <sz val="11"/>
        <color theme="1"/>
        <rFont val="맑은 고딕"/>
        <family val="2"/>
        <scheme val="minor"/>
      </rPr>
      <t>BLK</t>
    </r>
  </si>
  <si>
    <r>
      <t>M</t>
    </r>
    <r>
      <rPr>
        <vertAlign val="subscript"/>
        <sz val="11"/>
        <color theme="1"/>
        <rFont val="맑은 고딕"/>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</si>
  <si>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</si>
  <si>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</si>
  <si>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</si>
  <si>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맑은 고딕"/>
        <family val="2"/>
        <scheme val="minor"/>
      </rPr>
      <t>Lr</t>
    </r>
  </si>
  <si>
    <r>
      <t>V</t>
    </r>
    <r>
      <rPr>
        <vertAlign val="subscript"/>
        <sz val="11"/>
        <color theme="1"/>
        <rFont val="맑은 고딕"/>
        <family val="2"/>
        <scheme val="minor"/>
      </rPr>
      <t>CR</t>
    </r>
  </si>
  <si>
    <r>
      <t>V</t>
    </r>
    <r>
      <rPr>
        <vertAlign val="subscript"/>
        <sz val="11"/>
        <color theme="1"/>
        <rFont val="맑은 고딕"/>
        <family val="2"/>
        <scheme val="minor"/>
      </rPr>
      <t>CR(rms)</t>
    </r>
  </si>
  <si>
    <r>
      <t>V</t>
    </r>
    <r>
      <rPr>
        <vertAlign val="subscript"/>
        <sz val="11"/>
        <color theme="1"/>
        <rFont val="맑은 고딕"/>
        <family val="2"/>
        <scheme val="minor"/>
      </rPr>
      <t>CR(peak)</t>
    </r>
  </si>
  <si>
    <r>
      <t>C</t>
    </r>
    <r>
      <rPr>
        <vertAlign val="subscript"/>
        <sz val="11"/>
        <color theme="1"/>
        <rFont val="맑은 고딕"/>
        <family val="2"/>
        <scheme val="minor"/>
      </rPr>
      <t>R(split)</t>
    </r>
  </si>
  <si>
    <t>BLK</t>
  </si>
  <si>
    <r>
      <t>V</t>
    </r>
    <r>
      <rPr>
        <vertAlign val="subscript"/>
        <sz val="11"/>
        <color theme="1"/>
        <rFont val="맑은 고딕"/>
        <family val="2"/>
        <scheme val="minor"/>
      </rPr>
      <t>BLKpinstart</t>
    </r>
  </si>
  <si>
    <r>
      <t>V</t>
    </r>
    <r>
      <rPr>
        <vertAlign val="subscript"/>
        <sz val="11"/>
        <color theme="1"/>
        <rFont val="맑은 고딕"/>
        <family val="2"/>
        <scheme val="minor"/>
      </rPr>
      <t>BLKpinstop</t>
    </r>
  </si>
  <si>
    <r>
      <t>V</t>
    </r>
    <r>
      <rPr>
        <vertAlign val="subscript"/>
        <sz val="11"/>
        <color theme="1"/>
        <rFont val="Calibri"/>
        <family val="2"/>
      </rPr>
      <t>BLKStart</t>
    </r>
  </si>
  <si>
    <r>
      <t>V</t>
    </r>
    <r>
      <rPr>
        <vertAlign val="subscript"/>
        <sz val="11"/>
        <color theme="1"/>
        <rFont val="맑은 고딕"/>
        <family val="2"/>
        <scheme val="minor"/>
      </rPr>
      <t>BLK</t>
    </r>
  </si>
  <si>
    <r>
      <t>V</t>
    </r>
    <r>
      <rPr>
        <vertAlign val="subscript"/>
        <sz val="11"/>
        <color theme="1"/>
        <rFont val="맑은 고딕"/>
        <family val="2"/>
        <scheme val="minor"/>
      </rPr>
      <t>BLKstop</t>
    </r>
  </si>
  <si>
    <r>
      <t>k</t>
    </r>
    <r>
      <rPr>
        <vertAlign val="subscript"/>
        <sz val="11"/>
        <color theme="1"/>
        <rFont val="맑은 고딕"/>
        <family val="2"/>
        <scheme val="minor"/>
      </rPr>
      <t>BLK</t>
    </r>
  </si>
  <si>
    <r>
      <t>P</t>
    </r>
    <r>
      <rPr>
        <vertAlign val="subscript"/>
        <sz val="11"/>
        <color theme="1"/>
        <rFont val="맑은 고딕"/>
        <family val="2"/>
        <scheme val="minor"/>
      </rPr>
      <t>BLKsns</t>
    </r>
  </si>
  <si>
    <r>
      <t>R</t>
    </r>
    <r>
      <rPr>
        <vertAlign val="subscript"/>
        <sz val="11"/>
        <color theme="1"/>
        <rFont val="맑은 고딕"/>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</si>
  <si>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</si>
  <si>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</si>
  <si>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</si>
  <si>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</si>
  <si>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</si>
  <si>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</si>
  <si>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</si>
  <si>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</si>
  <si>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</si>
  <si>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</si>
  <si>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</si>
  <si>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</si>
  <si>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</si>
  <si>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</si>
  <si>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</si>
  <si>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</si>
  <si>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</si>
  <si>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</si>
  <si>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</si>
  <si>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</si>
  <si>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</si>
  <si>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</si>
  <si>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</si>
  <si>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</si>
  <si>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</si>
  <si>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</si>
  <si>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</si>
  <si>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</si>
  <si>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</si>
  <si>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</si>
  <si>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</si>
  <si>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</si>
  <si>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</si>
  <si>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</si>
  <si>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</si>
  <si>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</si>
  <si>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</si>
  <si>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</si>
  <si>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</si>
  <si>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</si>
  <si>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</si>
  <si>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</si>
  <si>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</si>
  <si>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맑은 고딕"/>
        <family val="2"/>
        <scheme val="minor"/>
      </rPr>
      <t>BLKupper</t>
    </r>
  </si>
  <si>
    <r>
      <t>R</t>
    </r>
    <r>
      <rPr>
        <vertAlign val="subscript"/>
        <sz val="11"/>
        <color theme="1"/>
        <rFont val="맑은 고딕"/>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</si>
  <si>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</si>
  <si>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</si>
  <si>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</si>
  <si>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</si>
  <si>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</si>
  <si>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</si>
  <si>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</si>
  <si>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</si>
  <si>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</si>
  <si>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</si>
  <si>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</si>
  <si>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</si>
  <si>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</si>
  <si>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</si>
  <si>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</si>
  <si>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</si>
  <si>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</si>
  <si>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</si>
  <si>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</si>
  <si>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</si>
  <si>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</si>
  <si>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</si>
  <si>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</si>
  <si>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</si>
  <si>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</si>
  <si>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</si>
  <si>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</si>
  <si>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</si>
  <si>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</si>
  <si>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</si>
  <si>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</si>
  <si>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</si>
  <si>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</si>
  <si>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</si>
  <si>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</si>
  <si>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맑은 고딕"/>
        <family val="2"/>
        <scheme val="minor"/>
      </rPr>
      <t>N</t>
    </r>
    <r>
      <rPr>
        <sz val="11"/>
        <color theme="1"/>
        <rFont val="맑은 고딕"/>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</si>
  <si>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</si>
  <si>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</si>
  <si>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</si>
  <si>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</si>
  <si>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</si>
  <si>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</si>
  <si>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</si>
  <si>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맑은 고딕"/>
        <family val="2"/>
        <scheme val="minor"/>
      </rPr>
      <t>N</t>
    </r>
    <r>
      <rPr>
        <sz val="11"/>
        <color theme="1"/>
        <rFont val="맑은 고딕"/>
        <family val="2"/>
        <scheme val="minor"/>
      </rPr>
      <t xml:space="preserve"> at M</t>
    </r>
    <r>
      <rPr>
        <vertAlign val="subscript"/>
        <sz val="11"/>
        <color theme="1"/>
        <rFont val="맑은 고딕"/>
        <family val="2"/>
        <scheme val="minor"/>
      </rPr>
      <t>G(max)</t>
    </r>
  </si>
  <si>
    <r>
      <t>f</t>
    </r>
    <r>
      <rPr>
        <vertAlign val="subscript"/>
        <sz val="11"/>
        <color theme="1"/>
        <rFont val="맑은 고딕"/>
        <family val="2"/>
        <scheme val="minor"/>
      </rPr>
      <t>N</t>
    </r>
    <r>
      <rPr>
        <sz val="11"/>
        <color theme="1"/>
        <rFont val="맑은 고딕"/>
        <family val="2"/>
        <scheme val="minor"/>
      </rPr>
      <t xml:space="preserve"> at M</t>
    </r>
    <r>
      <rPr>
        <vertAlign val="subscript"/>
        <sz val="11"/>
        <color theme="1"/>
        <rFont val="맑은 고딕"/>
        <family val="2"/>
        <scheme val="minor"/>
      </rPr>
      <t>G(min)</t>
    </r>
  </si>
  <si>
    <t>Maximum Switching Frequency</t>
  </si>
  <si>
    <t>Minimum Switching Frequency</t>
  </si>
  <si>
    <t>Primary Side RMS Load Current</t>
  </si>
  <si>
    <r>
      <t>RMS Magnetizing Current at f</t>
    </r>
    <r>
      <rPr>
        <vertAlign val="subscript"/>
        <sz val="11"/>
        <color theme="1"/>
        <rFont val="맑은 고딕"/>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</si>
  <si>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</si>
  <si>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</si>
  <si>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</si>
  <si>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</si>
  <si>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</si>
  <si>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</si>
  <si>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</si>
  <si>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</si>
  <si>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</si>
  <si>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</si>
  <si>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</si>
  <si>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</si>
  <si>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</si>
  <si>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</si>
  <si>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</si>
  <si>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맑은 고딕"/>
        <family val="2"/>
        <scheme val="minor"/>
      </rPr>
      <t>OUT</t>
    </r>
    <r>
      <rPr>
        <sz val="11"/>
        <color theme="1"/>
        <rFont val="맑은 고딕"/>
        <family val="2"/>
        <scheme val="minor"/>
      </rPr>
      <t xml:space="preserve"> Minimum Voltage Rating</t>
    </r>
  </si>
  <si>
    <r>
      <t>C</t>
    </r>
    <r>
      <rPr>
        <vertAlign val="subscript"/>
        <sz val="11"/>
        <color theme="1"/>
        <rFont val="맑은 고딕"/>
        <family val="2"/>
        <scheme val="minor"/>
      </rPr>
      <t>OUT</t>
    </r>
    <r>
      <rPr>
        <sz val="11"/>
        <color theme="1"/>
        <rFont val="맑은 고딕"/>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</si>
  <si>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</si>
  <si>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</si>
  <si>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</si>
  <si>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</si>
  <si>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</si>
  <si>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</si>
  <si>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</si>
  <si>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</si>
  <si>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</si>
  <si>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</si>
  <si>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</si>
  <si>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</si>
  <si>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</si>
  <si>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</si>
  <si>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</si>
  <si>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</si>
  <si>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</si>
  <si>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</si>
  <si>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</si>
  <si>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</si>
  <si>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</si>
  <si>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</si>
  <si>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</si>
  <si>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</si>
  <si>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</si>
  <si>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</si>
  <si>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</si>
  <si>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</si>
  <si>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</si>
  <si>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</si>
  <si>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</si>
  <si>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</si>
  <si>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</si>
  <si>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</si>
  <si>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</si>
  <si>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</si>
  <si>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</si>
  <si>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</si>
  <si>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</si>
  <si>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</si>
  <si>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</si>
  <si>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</si>
  <si>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</si>
  <si>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</si>
  <si>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</si>
  <si>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</si>
  <si>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</si>
  <si>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</si>
  <si>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</si>
  <si>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</si>
  <si>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맑은 고딕"/>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</si>
  <si>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</si>
  <si>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</si>
  <si>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</si>
  <si>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</si>
  <si>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</si>
  <si>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맑은 고딕"/>
        <family val="2"/>
        <scheme val="minor"/>
      </rPr>
      <t>PB</t>
    </r>
  </si>
  <si>
    <r>
      <t>N</t>
    </r>
    <r>
      <rPr>
        <vertAlign val="subscript"/>
        <sz val="11"/>
        <color theme="1"/>
        <rFont val="맑은 고딕"/>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</si>
  <si>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</si>
  <si>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</si>
  <si>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</si>
  <si>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</si>
  <si>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</si>
  <si>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</si>
  <si>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맑은 고딕"/>
        <family val="2"/>
        <scheme val="minor"/>
      </rPr>
      <t>OUT</t>
    </r>
    <r>
      <rPr>
        <sz val="11"/>
        <color theme="1"/>
        <rFont val="맑은 고딕"/>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</si>
  <si>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</si>
  <si>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</si>
  <si>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</si>
  <si>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</si>
  <si>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</si>
  <si>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</si>
  <si>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</si>
  <si>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</si>
  <si>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</si>
  <si>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</si>
  <si>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</si>
  <si>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</si>
  <si>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</si>
  <si>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</si>
  <si>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</si>
  <si>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</si>
  <si>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</si>
  <si>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</si>
  <si>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</si>
  <si>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</si>
  <si>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</si>
  <si>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</si>
  <si>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</si>
  <si>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</si>
  <si>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</si>
  <si>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</si>
  <si>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</si>
  <si>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</si>
  <si>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</si>
  <si>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</si>
  <si>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</si>
  <si>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</si>
  <si>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</si>
  <si>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</si>
  <si>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</si>
  <si>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</si>
  <si>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</si>
  <si>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</si>
  <si>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</si>
  <si>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</si>
  <si>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</si>
  <si>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</si>
  <si>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</si>
  <si>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</si>
  <si>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</si>
  <si>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</si>
  <si>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</si>
  <si>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</si>
  <si>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</si>
  <si>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</si>
  <si>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</si>
  <si>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</si>
  <si>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</si>
  <si>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</si>
  <si>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</si>
  <si>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</si>
  <si>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</si>
  <si>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</si>
  <si>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</si>
  <si>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</si>
  <si>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</si>
  <si>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</si>
  <si>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</si>
  <si>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</si>
  <si>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</si>
  <si>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</si>
  <si>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</si>
  <si>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</si>
  <si>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</si>
  <si>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</si>
  <si>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</si>
  <si>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</si>
  <si>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</si>
  <si>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</si>
  <si>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</si>
  <si>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</si>
  <si>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맑은 고딕"/>
        <family val="2"/>
        <scheme val="minor"/>
      </rPr>
      <t>E(selected)</t>
    </r>
    <r>
      <rPr>
        <sz val="11"/>
        <rFont val="맑은 고딕"/>
        <family val="2"/>
        <scheme val="minor"/>
      </rPr>
      <t xml:space="preserve"> cell above to see the actual normalized frequency at M</t>
    </r>
    <r>
      <rPr>
        <vertAlign val="subscript"/>
        <sz val="11"/>
        <rFont val="맑은 고딕"/>
        <family val="2"/>
        <scheme val="minor"/>
      </rPr>
      <t>G(max)</t>
    </r>
    <r>
      <rPr>
        <sz val="11"/>
        <rFont val="맑은 고딕"/>
        <family val="2"/>
        <scheme val="minor"/>
      </rPr>
      <t xml:space="preserve"> and M</t>
    </r>
    <r>
      <rPr>
        <vertAlign val="subscript"/>
        <sz val="11"/>
        <rFont val="맑은 고딕"/>
        <family val="2"/>
        <scheme val="minor"/>
      </rPr>
      <t>G(min)</t>
    </r>
  </si>
  <si>
    <r>
      <t>Enter f</t>
    </r>
    <r>
      <rPr>
        <vertAlign val="subscript"/>
        <sz val="11"/>
        <rFont val="맑은 고딕"/>
        <family val="2"/>
        <scheme val="minor"/>
      </rPr>
      <t>N</t>
    </r>
    <r>
      <rPr>
        <sz val="11"/>
        <rFont val="맑은 고딕"/>
        <family val="2"/>
        <scheme val="minor"/>
      </rPr>
      <t xml:space="preserve"> value at the second intersection of the M</t>
    </r>
    <r>
      <rPr>
        <vertAlign val="subscript"/>
        <sz val="11"/>
        <rFont val="맑은 고딕"/>
        <family val="2"/>
        <scheme val="minor"/>
      </rPr>
      <t>G(max)</t>
    </r>
    <r>
      <rPr>
        <sz val="11"/>
        <rFont val="맑은 고딕"/>
        <family val="2"/>
        <scheme val="minor"/>
      </rPr>
      <t xml:space="preserve"> line and LLC Gain Curve shown in figure above</t>
    </r>
  </si>
  <si>
    <r>
      <t>Enter f</t>
    </r>
    <r>
      <rPr>
        <vertAlign val="subscript"/>
        <sz val="11"/>
        <rFont val="맑은 고딕"/>
        <family val="2"/>
        <scheme val="minor"/>
      </rPr>
      <t>N</t>
    </r>
    <r>
      <rPr>
        <sz val="11"/>
        <rFont val="맑은 고딕"/>
        <family val="2"/>
        <scheme val="minor"/>
      </rPr>
      <t xml:space="preserve"> value at the second intersection of the M</t>
    </r>
    <r>
      <rPr>
        <vertAlign val="subscript"/>
        <sz val="11"/>
        <rFont val="맑은 고딕"/>
        <family val="2"/>
        <scheme val="minor"/>
      </rPr>
      <t>G(min)</t>
    </r>
    <r>
      <rPr>
        <sz val="11"/>
        <rFont val="맑은 고딕"/>
        <family val="2"/>
        <scheme val="minor"/>
      </rPr>
      <t xml:space="preserve"> line and LLC Gain Curve shown in figure above</t>
    </r>
  </si>
  <si>
    <r>
      <t>Enter the current sense capacitor value such that the calculated R</t>
    </r>
    <r>
      <rPr>
        <vertAlign val="subscript"/>
        <sz val="11"/>
        <rFont val="맑은 고딕"/>
        <family val="2"/>
        <scheme val="minor"/>
      </rPr>
      <t>ISNS</t>
    </r>
    <r>
      <rPr>
        <sz val="11"/>
        <rFont val="맑은 고딕"/>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</si>
  <si>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</si>
  <si>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</si>
  <si>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</si>
  <si>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</si>
  <si>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</si>
  <si>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</si>
  <si>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</si>
  <si>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맑은 고딕"/>
        <family val="2"/>
        <scheme val="minor"/>
      </rPr>
      <t>ssinit</t>
    </r>
    <r>
      <rPr>
        <sz val="11"/>
        <color theme="1"/>
        <rFont val="맑은 고딕"/>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</si>
  <si>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</si>
  <si>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</si>
  <si>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</si>
  <si>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</si>
  <si>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</si>
  <si>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</si>
  <si>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</si>
  <si>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</si>
  <si>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</si>
  <si>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</si>
  <si>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</si>
  <si>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</si>
  <si>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</si>
  <si>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</si>
  <si>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</si>
  <si>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</si>
  <si>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</si>
  <si>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</si>
  <si>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</si>
  <si>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</si>
  <si>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맑은 고딕"/>
        <family val="2"/>
        <scheme val="minor"/>
      </rPr>
      <t>L</t>
    </r>
  </si>
  <si>
    <t>Re</t>
  </si>
  <si>
    <r>
      <t>C</t>
    </r>
    <r>
      <rPr>
        <vertAlign val="subscript"/>
        <sz val="11"/>
        <color theme="1"/>
        <rFont val="맑은 고딕"/>
        <family val="2"/>
        <scheme val="minor"/>
      </rPr>
      <t>OUT</t>
    </r>
  </si>
  <si>
    <r>
      <t>R</t>
    </r>
    <r>
      <rPr>
        <vertAlign val="subscript"/>
        <sz val="11"/>
        <color theme="1"/>
        <rFont val="맑은 고딕"/>
        <family val="2"/>
        <scheme val="minor"/>
      </rPr>
      <t>ESR</t>
    </r>
  </si>
  <si>
    <r>
      <t>m</t>
    </r>
    <r>
      <rPr>
        <sz val="11"/>
        <color theme="1"/>
        <rFont val="Calibri"/>
        <family val="2"/>
      </rPr>
      <t>Ω</t>
    </r>
  </si>
  <si>
    <t>η</t>
  </si>
  <si>
    <t>Power Stage Gain at Nominal Input Voltage</t>
  </si>
  <si>
    <r>
      <t>M</t>
    </r>
    <r>
      <rPr>
        <vertAlign val="subscript"/>
        <sz val="11"/>
        <color theme="1"/>
        <rFont val="맑은 고딕"/>
        <family val="2"/>
        <scheme val="minor"/>
      </rPr>
      <t>G(nom)</t>
    </r>
  </si>
  <si>
    <t>search value</t>
  </si>
  <si>
    <t>closest value</t>
  </si>
  <si>
    <r>
      <t>f</t>
    </r>
    <r>
      <rPr>
        <vertAlign val="subscript"/>
        <sz val="11"/>
        <color theme="1"/>
        <rFont val="맑은 고딕"/>
        <family val="2"/>
        <scheme val="minor"/>
      </rPr>
      <t>N</t>
    </r>
    <r>
      <rPr>
        <sz val="11"/>
        <color theme="1"/>
        <rFont val="맑은 고딕"/>
        <family val="2"/>
        <scheme val="minor"/>
      </rPr>
      <t xml:space="preserve"> at M</t>
    </r>
    <r>
      <rPr>
        <vertAlign val="subscript"/>
        <sz val="11"/>
        <color theme="1"/>
        <rFont val="맑은 고딕"/>
        <family val="2"/>
        <scheme val="minor"/>
      </rPr>
      <t>G(nom)</t>
    </r>
  </si>
  <si>
    <r>
      <t>f</t>
    </r>
    <r>
      <rPr>
        <vertAlign val="subscript"/>
        <sz val="11"/>
        <color theme="1"/>
        <rFont val="맑은 고딕"/>
        <family val="2"/>
        <scheme val="minor"/>
      </rPr>
      <t>N(Mg_nom)</t>
    </r>
  </si>
  <si>
    <t>Nominal Switching Frequency</t>
  </si>
  <si>
    <r>
      <t>f</t>
    </r>
    <r>
      <rPr>
        <vertAlign val="subscript"/>
        <sz val="11"/>
        <color theme="1"/>
        <rFont val="맑은 고딕"/>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</si>
  <si>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</si>
  <si>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</si>
  <si>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</si>
  <si>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</si>
  <si>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</si>
  <si>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</si>
  <si>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맑은 고딕"/>
        <family val="2"/>
        <scheme val="minor"/>
      </rPr>
      <t>N</t>
    </r>
    <r>
      <rPr>
        <sz val="11"/>
        <rFont val="맑은 고딕"/>
        <family val="2"/>
        <scheme val="minor"/>
      </rPr>
      <t xml:space="preserve"> value at the second intersection of the M</t>
    </r>
    <r>
      <rPr>
        <vertAlign val="subscript"/>
        <sz val="11"/>
        <rFont val="맑은 고딕"/>
        <family val="2"/>
        <scheme val="minor"/>
      </rPr>
      <t>G(nom)</t>
    </r>
    <r>
      <rPr>
        <sz val="11"/>
        <rFont val="맑은 고딕"/>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</si>
  <si>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</si>
  <si>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</si>
  <si>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</si>
  <si>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</si>
  <si>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</si>
  <si>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</si>
  <si>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</si>
  <si>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</si>
  <si>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</si>
  <si>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</si>
  <si>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</si>
  <si>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</si>
  <si>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</si>
  <si>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</si>
  <si>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</si>
  <si>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</si>
  <si>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</si>
  <si>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</si>
  <si>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</si>
  <si>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</si>
  <si>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</si>
  <si>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</si>
  <si>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</si>
  <si>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맑은 고딕"/>
        <family val="2"/>
        <scheme val="minor"/>
      </rPr>
      <t>FBT</t>
    </r>
  </si>
  <si>
    <t>CTR</t>
  </si>
  <si>
    <r>
      <t>R</t>
    </r>
    <r>
      <rPr>
        <vertAlign val="subscript"/>
        <sz val="11"/>
        <color theme="1"/>
        <rFont val="맑은 고딕"/>
        <family val="2"/>
        <scheme val="minor"/>
      </rPr>
      <t>COMP</t>
    </r>
  </si>
  <si>
    <r>
      <t>C</t>
    </r>
    <r>
      <rPr>
        <vertAlign val="subscript"/>
        <sz val="11"/>
        <color theme="1"/>
        <rFont val="맑은 고딕"/>
        <family val="2"/>
        <scheme val="minor"/>
      </rPr>
      <t>COMP</t>
    </r>
  </si>
  <si>
    <r>
      <t>C</t>
    </r>
    <r>
      <rPr>
        <vertAlign val="subscript"/>
        <sz val="11"/>
        <color theme="1"/>
        <rFont val="맑은 고딕"/>
        <family val="2"/>
        <scheme val="minor"/>
      </rPr>
      <t>HF</t>
    </r>
  </si>
  <si>
    <r>
      <t>R</t>
    </r>
    <r>
      <rPr>
        <vertAlign val="subscript"/>
        <sz val="11"/>
        <color theme="1"/>
        <rFont val="맑은 고딕"/>
        <family val="2"/>
        <scheme val="minor"/>
      </rPr>
      <t>FF</t>
    </r>
  </si>
  <si>
    <r>
      <t>C</t>
    </r>
    <r>
      <rPr>
        <vertAlign val="subscript"/>
        <sz val="11"/>
        <color theme="1"/>
        <rFont val="맑은 고딕"/>
        <family val="2"/>
        <scheme val="minor"/>
      </rPr>
      <t>FF</t>
    </r>
  </si>
  <si>
    <r>
      <t>R</t>
    </r>
    <r>
      <rPr>
        <vertAlign val="subscript"/>
        <sz val="11"/>
        <color theme="1"/>
        <rFont val="맑은 고딕"/>
        <family val="2"/>
        <scheme val="minor"/>
      </rPr>
      <t>Bias</t>
    </r>
  </si>
  <si>
    <r>
      <t>k</t>
    </r>
    <r>
      <rPr>
        <sz val="11"/>
        <color theme="1"/>
        <rFont val="Calibri"/>
        <family val="2"/>
      </rPr>
      <t>Ω</t>
    </r>
  </si>
  <si>
    <t>Zener Voltage</t>
  </si>
  <si>
    <r>
      <t>V</t>
    </r>
    <r>
      <rPr>
        <vertAlign val="subscript"/>
        <sz val="11"/>
        <color theme="1"/>
        <rFont val="맑은 고딕"/>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</si>
  <si>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</si>
  <si>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</si>
  <si>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</si>
  <si>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</si>
  <si>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</si>
  <si>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</si>
  <si>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</si>
  <si>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</si>
  <si>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</si>
  <si>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</si>
  <si>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맑은 고딕"/>
        <family val="2"/>
        <scheme val="minor"/>
      </rPr>
      <t>Pole</t>
    </r>
  </si>
  <si>
    <t>Opto-pole</t>
  </si>
  <si>
    <t>Bottom Feedback Resistor</t>
  </si>
  <si>
    <r>
      <t>R</t>
    </r>
    <r>
      <rPr>
        <vertAlign val="subscript"/>
        <sz val="11"/>
        <color theme="1"/>
        <rFont val="맑은 고딕"/>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</si>
  <si>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</si>
  <si>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</si>
  <si>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</si>
  <si>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</si>
  <si>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</si>
  <si>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</si>
  <si>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</si>
  <si>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</si>
  <si>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</si>
  <si>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</si>
  <si>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</si>
  <si>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맑은 고딕"/>
        <family val="2"/>
        <scheme val="minor"/>
      </rPr>
      <t>ssinit</t>
    </r>
    <r>
      <rPr>
        <sz val="11"/>
        <color theme="1"/>
        <rFont val="맑은 고딕"/>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</si>
  <si>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</si>
  <si>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</si>
  <si>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</si>
  <si>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</si>
  <si>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</si>
  <si>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</si>
  <si>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</si>
  <si>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</si>
  <si>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</si>
  <si>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</si>
  <si>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</si>
  <si>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</si>
  <si>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맑은 고딕"/>
        <family val="2"/>
        <scheme val="minor"/>
      </rPr>
      <t>BLKOVPrise</t>
    </r>
  </si>
  <si>
    <r>
      <t>V</t>
    </r>
    <r>
      <rPr>
        <vertAlign val="subscript"/>
        <sz val="11"/>
        <color theme="1"/>
        <rFont val="맑은 고딕"/>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</si>
  <si>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</si>
  <si>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</si>
  <si>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</si>
  <si>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</si>
  <si>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</si>
  <si>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</si>
  <si>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</si>
  <si>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</si>
  <si>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</si>
  <si>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</si>
  <si>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</si>
  <si>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</si>
  <si>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</si>
  <si>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</si>
  <si>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</si>
  <si>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</si>
  <si>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</si>
  <si>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</si>
  <si>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</si>
  <si>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</si>
  <si>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</si>
  <si>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</si>
  <si>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</si>
  <si>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</si>
  <si>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</si>
  <si>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</si>
  <si>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</si>
  <si>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</si>
  <si>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</si>
  <si>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</si>
  <si>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</si>
  <si>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</si>
  <si>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</si>
  <si>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</si>
  <si>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</si>
  <si>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</si>
  <si>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</si>
  <si>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</si>
  <si>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</si>
  <si>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</si>
  <si>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</si>
  <si>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</si>
  <si>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</si>
  <si>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</si>
  <si>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</si>
  <si>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</si>
  <si>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</si>
  <si>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</si>
  <si>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</si>
  <si>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</si>
  <si>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</si>
  <si>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</si>
  <si>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</si>
  <si>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</si>
  <si>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</si>
  <si>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</si>
  <si>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</si>
  <si>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</si>
  <si>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</si>
  <si>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</si>
  <si>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</si>
  <si>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</si>
  <si>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</si>
  <si>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</si>
  <si>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</si>
  <si>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맑은 고딕"/>
        <family val="2"/>
        <scheme val="minor"/>
      </rPr>
      <t>R</t>
    </r>
    <r>
      <rPr>
        <sz val="11"/>
        <color theme="1"/>
        <rFont val="맑은 고딕"/>
        <family val="2"/>
        <scheme val="minor"/>
      </rPr>
      <t>?</t>
    </r>
  </si>
  <si>
    <t>Integrated Leakage</t>
  </si>
  <si>
    <t>Discrete Inductor</t>
  </si>
  <si>
    <t>Zo</t>
  </si>
  <si>
    <t>k</t>
  </si>
  <si>
    <r>
      <t>L</t>
    </r>
    <r>
      <rPr>
        <vertAlign val="subscript"/>
        <sz val="11"/>
        <color theme="1"/>
        <rFont val="맑은 고딕"/>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</si>
  <si>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</si>
  <si>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</si>
  <si>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</si>
  <si>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</si>
  <si>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</si>
  <si>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</si>
  <si>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</si>
  <si>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</si>
  <si>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</si>
  <si>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</si>
  <si>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</si>
  <si>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맑은 고딕"/>
        <family val="2"/>
        <scheme val="minor"/>
      </rPr>
      <t>LK(recommended)</t>
    </r>
  </si>
  <si>
    <r>
      <t>L</t>
    </r>
    <r>
      <rPr>
        <vertAlign val="subscript"/>
        <sz val="11"/>
        <color theme="1"/>
        <rFont val="맑은 고딕"/>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</si>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</sst>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0"/>
    <numFmt numFmtId="177" formatCode="#,##0.000"/>
    <numFmt numFmtId="178" formatCode="0E+00"/>
    <numFmt numFmtId="179" formatCode="0.0"/>
    <numFmt numFmtId="180" formatCode="0.00000000"/>
    <numFmt numFmtId="181" formatCode="0_);[Red]\(0\)"/>
    <numFmt numFmtId="182" formatCode="0.00_ "/>
    <numFmt numFmtId="183" formatCode="0.000000000000000E+00"/>
  </numFmts>
  <fonts count="68">
    <font>
      <sz val="11"/>
      <color theme="1"/>
      <name val="맑은 고딕"/>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맑은 고딕"/>
      <family val="2"/>
      <scheme val="minor"/>
    </font>
    <font>
      <b/>
      <sz val="11"/>
      <color theme="1"/>
      <name val="맑은 고딕"/>
      <family val="2"/>
      <scheme val="minor"/>
    </font>
    <font>
      <sz val="10"/>
      <name val="Arial"/>
      <family val="2"/>
    </font>
    <font>
      <vertAlign val="subscript"/>
      <sz val="11"/>
      <color theme="1"/>
      <name val="맑은 고딕"/>
      <family val="2"/>
      <scheme val="minor"/>
    </font>
    <font>
      <b/>
      <sz val="11"/>
      <color rgb="FFFF0000"/>
      <name val="맑은 고딕"/>
      <family val="2"/>
      <scheme val="minor"/>
    </font>
    <font>
      <sz val="11"/>
      <color theme="1"/>
      <name val="Calibri"/>
      <family val="2"/>
    </font>
    <font>
      <b/>
      <sz val="11"/>
      <color rgb="FFFF0000"/>
      <name val="Arial"/>
      <family val="2"/>
    </font>
    <font>
      <b/>
      <vertAlign val="subscript"/>
      <sz val="11"/>
      <color theme="1"/>
      <name val="맑은 고딕"/>
      <family val="2"/>
      <scheme val="minor"/>
    </font>
    <font>
      <sz val="11"/>
      <color theme="1"/>
      <name val="Arial"/>
      <family val="2"/>
    </font>
    <font>
      <vertAlign val="subscript"/>
      <sz val="11"/>
      <color theme="1"/>
      <name val="Arial"/>
      <family val="2"/>
    </font>
    <font>
      <b/>
      <sz val="12"/>
      <color theme="0"/>
      <name val="Arial"/>
      <family val="2"/>
    </font>
    <font>
      <sz val="11"/>
      <color rgb="FF00B050"/>
      <name val="맑은 고딕"/>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맑은 고딕"/>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맑은 고딕"/>
      <family val="2"/>
      <scheme val="minor"/>
    </font>
    <font>
      <b/>
      <sz val="11"/>
      <name val="맑은 고딕"/>
      <family val="2"/>
      <scheme val="minor"/>
    </font>
    <font>
      <vertAlign val="subscript"/>
      <sz val="11"/>
      <name val="맑은 고딕"/>
      <family val="2"/>
      <scheme val="minor"/>
    </font>
    <font>
      <sz val="11"/>
      <color theme="1"/>
      <name val="Symbol"/>
      <family val="1"/>
      <charset val="2"/>
    </font>
    <font>
      <b/>
      <sz val="11"/>
      <color rgb="FFFA7D00"/>
      <name val="맑은 고딕"/>
      <family val="2"/>
      <scheme val="minor"/>
    </font>
    <font>
      <sz val="11"/>
      <color theme="1"/>
      <name val="맑은 고딕"/>
      <family val="2"/>
      <charset val="134"/>
      <scheme val="minor"/>
    </font>
    <font>
      <sz val="10"/>
      <color theme="1"/>
      <name val="맑은 고딕"/>
      <family val="2"/>
      <charset val="134"/>
      <scheme val="minor"/>
    </font>
    <font>
      <sz val="10"/>
      <color theme="1"/>
      <name val="Arial"/>
      <family val="2"/>
    </font>
    <font>
      <sz val="11"/>
      <name val="Arial"/>
      <family val="2"/>
    </font>
    <font>
      <b/>
      <sz val="10"/>
      <color rgb="FFFA7D00"/>
      <name val="맑은 고딕"/>
      <family val="2"/>
      <scheme val="minor"/>
    </font>
    <font>
      <b/>
      <sz val="11"/>
      <color rgb="FFFA7D00"/>
      <name val="맑은 고딕"/>
      <family val="2"/>
      <charset val="134"/>
      <scheme val="minor"/>
    </font>
    <font>
      <sz val="9"/>
      <color theme="1"/>
      <name val="Arial"/>
      <family val="2"/>
    </font>
    <font>
      <sz val="10"/>
      <color theme="1"/>
      <name val="Malgun Gothic Semilight"/>
      <family val="2"/>
      <charset val="134"/>
    </font>
    <font>
      <sz val="10"/>
      <color theme="1"/>
      <name val="맑은 고딕"/>
      <family val="2"/>
      <scheme val="minor"/>
    </font>
    <font>
      <sz val="11"/>
      <name val="맑은 고딕"/>
      <family val="2"/>
      <charset val="134"/>
      <scheme val="minor"/>
    </font>
    <font>
      <b/>
      <sz val="11"/>
      <color theme="1"/>
      <name val="맑은 고딕"/>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맑은 고딕"/>
      <family val="2"/>
      <charset val="134"/>
      <scheme val="minor"/>
    </font>
    <font>
      <b/>
      <sz val="18"/>
      <color rgb="FFFF0000"/>
      <name val="Arial"/>
      <family val="2"/>
    </font>
    <font>
      <b/>
      <sz val="14"/>
      <color rgb="FFFF0000"/>
      <name val="Arial"/>
      <family val="2"/>
    </font>
    <font>
      <b/>
      <sz val="10"/>
      <color theme="1"/>
      <name val="Arial"/>
      <family val="2"/>
    </font>
    <font>
      <u/>
      <sz val="11"/>
      <color theme="10"/>
      <name val="맑은 고딕"/>
      <family val="2"/>
      <scheme val="minor"/>
    </font>
    <font>
      <b/>
      <sz val="11"/>
      <color rgb="FF555555"/>
      <name val="Franklin Gothic Medium"/>
      <family val="2"/>
    </font>
    <font>
      <b/>
      <sz val="11"/>
      <color rgb="FF3136F7"/>
      <name val="맑은 고딕"/>
      <family val="3"/>
      <charset val="134"/>
      <scheme val="minor"/>
    </font>
    <font>
      <b/>
      <sz val="11"/>
      <color rgb="FFFF0000"/>
      <name val="맑은 고딕"/>
      <family val="3"/>
      <charset val="134"/>
      <scheme val="minor"/>
    </font>
    <font>
      <b/>
      <sz val="22"/>
      <color theme="0"/>
      <name val="Arial"/>
      <family val="2"/>
    </font>
    <font>
      <sz val="8"/>
      <name val="맑은 고딕"/>
      <family val="3"/>
      <charset val="129"/>
      <scheme val="minor"/>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493">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78"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77"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76"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76" fontId="0" fillId="3" borderId="17" xfId="0" applyNumberFormat="1" applyFill="1" applyBorder="1" applyAlignment="1">
      <alignment vertical="center"/>
    </xf>
    <xf numFmtId="0" fontId="0" fillId="3" borderId="18" xfId="0" applyFill="1" applyBorder="1" applyAlignment="1">
      <alignment vertical="center"/>
    </xf>
    <xf numFmtId="176"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77"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76" fontId="15" fillId="3" borderId="17" xfId="0" applyNumberFormat="1" applyFont="1" applyFill="1" applyBorder="1" applyAlignment="1">
      <alignment vertical="center"/>
    </xf>
    <xf numFmtId="176" fontId="15" fillId="3" borderId="0" xfId="0" applyNumberFormat="1" applyFont="1" applyFill="1" applyAlignment="1">
      <alignment vertical="center"/>
    </xf>
    <xf numFmtId="0" fontId="0" fillId="0" borderId="17" xfId="0" applyBorder="1"/>
    <xf numFmtId="0" fontId="16" fillId="0" borderId="17" xfId="0" applyFont="1" applyBorder="1"/>
    <xf numFmtId="0" fontId="30" fillId="0" borderId="0" xfId="0" applyFont="1"/>
    <xf numFmtId="0" fontId="31" fillId="0" borderId="0" xfId="0" applyFont="1"/>
    <xf numFmtId="0" fontId="30" fillId="0" borderId="17" xfId="0" applyFont="1" applyBorder="1"/>
    <xf numFmtId="0" fontId="30" fillId="0" borderId="31"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76" fontId="30" fillId="0" borderId="17" xfId="0" applyNumberFormat="1" applyFont="1" applyBorder="1"/>
    <xf numFmtId="179"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0" fontId="30" fillId="0" borderId="32" xfId="0" applyFont="1" applyBorder="1"/>
    <xf numFmtId="0" fontId="30" fillId="0" borderId="33" xfId="0" applyFont="1" applyBorder="1"/>
    <xf numFmtId="0" fontId="30" fillId="0" borderId="34" xfId="0" applyFont="1" applyBorder="1"/>
    <xf numFmtId="0" fontId="30" fillId="0" borderId="35" xfId="0" applyFont="1" applyBorder="1"/>
    <xf numFmtId="2" fontId="30" fillId="0" borderId="17" xfId="0" applyNumberFormat="1" applyFont="1" applyBorder="1"/>
    <xf numFmtId="2" fontId="30" fillId="0" borderId="18" xfId="0" applyNumberFormat="1" applyFont="1" applyBorder="1"/>
    <xf numFmtId="2" fontId="34" fillId="0" borderId="17" xfId="0" applyNumberFormat="1" applyFont="1" applyBorder="1"/>
    <xf numFmtId="0" fontId="35" fillId="3" borderId="17" xfId="0" applyFont="1" applyFill="1" applyBorder="1" applyAlignment="1">
      <alignment vertical="center"/>
    </xf>
    <xf numFmtId="176" fontId="35" fillId="3" borderId="17" xfId="0" applyNumberFormat="1" applyFont="1" applyFill="1" applyBorder="1" applyAlignment="1">
      <alignment vertical="center"/>
    </xf>
    <xf numFmtId="176" fontId="35" fillId="3" borderId="18" xfId="0" applyNumberFormat="1" applyFont="1" applyFill="1" applyBorder="1" applyAlignment="1">
      <alignment vertical="center"/>
    </xf>
    <xf numFmtId="179" fontId="32" fillId="0" borderId="17" xfId="0" applyNumberFormat="1" applyFont="1" applyBorder="1"/>
    <xf numFmtId="2" fontId="15" fillId="0" borderId="17" xfId="0" applyNumberFormat="1" applyFont="1" applyBorder="1"/>
    <xf numFmtId="179" fontId="35" fillId="3" borderId="17" xfId="0" applyNumberFormat="1" applyFont="1" applyFill="1" applyBorder="1" applyAlignment="1">
      <alignment vertical="center"/>
    </xf>
    <xf numFmtId="179" fontId="0" fillId="3" borderId="17" xfId="0" applyNumberFormat="1" applyFill="1" applyBorder="1" applyAlignment="1">
      <alignment vertical="center"/>
    </xf>
    <xf numFmtId="179"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77"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2" fontId="30" fillId="4" borderId="34" xfId="0" applyNumberFormat="1" applyFont="1" applyFill="1" applyBorder="1" applyProtection="1">
      <protection locked="0"/>
    </xf>
    <xf numFmtId="0" fontId="30" fillId="4" borderId="31" xfId="0" applyFont="1" applyFill="1" applyBorder="1" applyProtection="1">
      <protection locked="0"/>
    </xf>
    <xf numFmtId="179" fontId="30" fillId="4" borderId="17" xfId="0" applyNumberFormat="1"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79"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1" fontId="34" fillId="0" borderId="17" xfId="0" applyNumberFormat="1" applyFont="1" applyBorder="1"/>
    <xf numFmtId="2" fontId="30" fillId="3" borderId="17" xfId="0" applyNumberFormat="1" applyFont="1" applyFill="1" applyBorder="1"/>
    <xf numFmtId="0" fontId="30" fillId="3" borderId="17" xfId="0" applyFont="1" applyFill="1" applyBorder="1"/>
    <xf numFmtId="179" fontId="30" fillId="3" borderId="17" xfId="0" applyNumberFormat="1" applyFont="1" applyFill="1" applyBorder="1"/>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0" fontId="30" fillId="0" borderId="15" xfId="0" applyFont="1" applyBorder="1" applyAlignment="1">
      <alignment vertical="center" wrapText="1"/>
    </xf>
    <xf numFmtId="0" fontId="30" fillId="0" borderId="17" xfId="0" applyFont="1" applyBorder="1" applyAlignment="1">
      <alignment vertical="center"/>
    </xf>
    <xf numFmtId="2" fontId="0" fillId="0" borderId="0" xfId="0" applyNumberFormat="1"/>
    <xf numFmtId="176" fontId="34" fillId="0" borderId="17" xfId="0" applyNumberFormat="1" applyFont="1" applyBorder="1"/>
    <xf numFmtId="0" fontId="0" fillId="3" borderId="37" xfId="0" applyFill="1" applyBorder="1" applyAlignment="1">
      <alignment vertical="center"/>
    </xf>
    <xf numFmtId="176" fontId="34" fillId="3" borderId="17" xfId="0" applyNumberFormat="1" applyFont="1" applyFill="1" applyBorder="1"/>
    <xf numFmtId="0" fontId="0" fillId="0" borderId="0" xfId="0" applyAlignment="1">
      <alignment wrapText="1"/>
    </xf>
    <xf numFmtId="2" fontId="32" fillId="3" borderId="17" xfId="0" applyNumberFormat="1" applyFont="1" applyFill="1" applyBorder="1" applyAlignment="1">
      <alignment horizontal="right"/>
    </xf>
    <xf numFmtId="179" fontId="34" fillId="0" borderId="31" xfId="0" applyNumberFormat="1" applyFont="1" applyBorder="1"/>
    <xf numFmtId="176" fontId="30" fillId="3" borderId="31" xfId="0" applyNumberFormat="1" applyFont="1" applyFill="1" applyBorder="1"/>
    <xf numFmtId="1" fontId="34" fillId="3" borderId="17" xfId="0" applyNumberFormat="1" applyFont="1" applyFill="1" applyBorder="1"/>
    <xf numFmtId="179" fontId="34" fillId="0" borderId="18" xfId="0" applyNumberFormat="1" applyFont="1" applyBorder="1"/>
    <xf numFmtId="0" fontId="0" fillId="0" borderId="18" xfId="0" applyBorder="1"/>
    <xf numFmtId="179" fontId="30" fillId="4" borderId="31" xfId="0" applyNumberFormat="1" applyFont="1" applyFill="1" applyBorder="1" applyProtection="1">
      <protection locked="0"/>
    </xf>
    <xf numFmtId="0" fontId="30" fillId="4" borderId="17" xfId="0" applyFont="1" applyFill="1" applyBorder="1" applyAlignment="1" applyProtection="1">
      <alignment horizontal="right" vertical="center"/>
      <protection locked="0"/>
    </xf>
    <xf numFmtId="176" fontId="12" fillId="3" borderId="25" xfId="0" applyNumberFormat="1" applyFont="1" applyFill="1" applyBorder="1" applyAlignment="1">
      <alignment vertical="center"/>
    </xf>
    <xf numFmtId="176" fontId="32" fillId="4" borderId="17" xfId="0" applyNumberFormat="1" applyFont="1" applyFill="1" applyBorder="1" applyProtection="1">
      <protection locked="0"/>
    </xf>
    <xf numFmtId="176" fontId="32" fillId="3" borderId="17" xfId="0" applyNumberFormat="1" applyFont="1" applyFill="1" applyBorder="1"/>
    <xf numFmtId="176" fontId="30" fillId="4" borderId="17" xfId="0" applyNumberFormat="1" applyFont="1" applyFill="1" applyBorder="1" applyProtection="1">
      <protection locked="0"/>
    </xf>
    <xf numFmtId="0" fontId="30" fillId="0" borderId="15" xfId="0" applyFont="1" applyBorder="1" applyAlignment="1">
      <alignment wrapText="1"/>
    </xf>
    <xf numFmtId="0" fontId="30" fillId="0" borderId="8" xfId="0" applyFont="1" applyBorder="1"/>
    <xf numFmtId="2" fontId="30" fillId="0" borderId="0" xfId="0" applyNumberFormat="1" applyFont="1"/>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5"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176" fontId="32" fillId="3" borderId="17" xfId="0" applyNumberFormat="1" applyFont="1" applyFill="1" applyBorder="1" applyAlignment="1">
      <alignment horizontal="right"/>
    </xf>
    <xf numFmtId="2" fontId="32" fillId="3" borderId="17" xfId="0" applyNumberFormat="1" applyFont="1" applyFill="1" applyBorder="1" applyAlignment="1">
      <alignment horizontal="right" vertical="center" wrapText="1"/>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 fontId="30" fillId="4" borderId="31" xfId="0" applyNumberFormat="1" applyFont="1" applyFill="1" applyBorder="1" applyProtection="1">
      <protection locked="0"/>
    </xf>
    <xf numFmtId="0" fontId="30" fillId="0" borderId="17" xfId="0" applyFont="1" applyBorder="1" applyAlignment="1">
      <alignment horizontal="right" vertical="center"/>
    </xf>
    <xf numFmtId="176" fontId="0" fillId="0" borderId="0" xfId="0" applyNumberFormat="1"/>
    <xf numFmtId="1" fontId="34" fillId="3" borderId="31" xfId="0" applyNumberFormat="1" applyFont="1" applyFill="1" applyBorder="1"/>
    <xf numFmtId="2" fontId="0" fillId="4" borderId="17" xfId="0" applyNumberFormat="1" applyFill="1" applyBorder="1" applyProtection="1">
      <protection locked="0"/>
    </xf>
    <xf numFmtId="2" fontId="0" fillId="3" borderId="17" xfId="0" applyNumberFormat="1" applyFill="1" applyBorder="1" applyAlignment="1">
      <alignment vertical="center"/>
    </xf>
    <xf numFmtId="0" fontId="38"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80" fontId="0" fillId="0" borderId="17" xfId="0" applyNumberFormat="1" applyBorder="1"/>
    <xf numFmtId="180" fontId="0" fillId="0" borderId="17" xfId="0" quotePrefix="1" applyNumberFormat="1" applyBorder="1"/>
    <xf numFmtId="176" fontId="15" fillId="3" borderId="31" xfId="0" applyNumberFormat="1" applyFont="1" applyFill="1" applyBorder="1"/>
    <xf numFmtId="0" fontId="0" fillId="0" borderId="30" xfId="0" applyBorder="1"/>
    <xf numFmtId="1" fontId="0" fillId="0" borderId="31" xfId="0" applyNumberFormat="1" applyBorder="1"/>
    <xf numFmtId="0" fontId="0" fillId="0" borderId="32" xfId="0" applyBorder="1"/>
    <xf numFmtId="0" fontId="0" fillId="3" borderId="48" xfId="0" applyFill="1" applyBorder="1" applyAlignment="1">
      <alignment vertical="center"/>
    </xf>
    <xf numFmtId="1" fontId="32" fillId="3" borderId="31" xfId="0" applyNumberFormat="1" applyFont="1" applyFill="1" applyBorder="1" applyAlignment="1">
      <alignment horizontal="right"/>
    </xf>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8" xfId="6" applyFill="1" applyBorder="1">
      <alignment vertical="center"/>
    </xf>
    <xf numFmtId="0" fontId="41" fillId="3" borderId="0" xfId="6" applyFont="1" applyFill="1">
      <alignment vertical="center"/>
    </xf>
    <xf numFmtId="0" fontId="41" fillId="3" borderId="8" xfId="6" applyFont="1" applyFill="1" applyBorder="1">
      <alignment vertical="center"/>
    </xf>
    <xf numFmtId="0" fontId="42" fillId="3" borderId="0" xfId="6" applyFont="1" applyFill="1">
      <alignment vertical="center"/>
    </xf>
    <xf numFmtId="0" fontId="42" fillId="3" borderId="8" xfId="6" applyFont="1" applyFill="1" applyBorder="1">
      <alignment vertical="center"/>
    </xf>
    <xf numFmtId="0" fontId="42"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Alignment="1">
      <alignment horizontal="center" vertical="center"/>
    </xf>
    <xf numFmtId="0" fontId="43" fillId="0" borderId="0" xfId="6" applyFont="1" applyAlignment="1">
      <alignment horizontal="center" vertical="center"/>
    </xf>
    <xf numFmtId="0" fontId="43" fillId="0" borderId="6" xfId="6" applyFont="1" applyBorder="1" applyAlignment="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lignment vertical="center"/>
    </xf>
    <xf numFmtId="0" fontId="43" fillId="0" borderId="19" xfId="6" applyFont="1" applyBorder="1" applyAlignment="1">
      <alignment horizontal="center" vertical="center"/>
    </xf>
    <xf numFmtId="0" fontId="45" fillId="8" borderId="49" xfId="7" applyAlignment="1" applyProtection="1">
      <alignment horizontal="center" vertical="center"/>
      <protection locked="0"/>
    </xf>
    <xf numFmtId="0" fontId="19" fillId="3" borderId="19" xfId="6" applyFont="1" applyFill="1" applyBorder="1" applyAlignment="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6" borderId="0" xfId="6"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1" fillId="12" borderId="31" xfId="6" applyNumberFormat="1" applyFont="1" applyFill="1" applyBorder="1">
      <alignment vertical="center"/>
    </xf>
    <xf numFmtId="0" fontId="51" fillId="12" borderId="0" xfId="6" applyFont="1" applyFill="1">
      <alignment vertical="center"/>
    </xf>
    <xf numFmtId="0" fontId="43" fillId="4" borderId="0" xfId="6" applyFont="1" applyFill="1" applyAlignment="1">
      <alignment horizontal="center" vertical="center"/>
    </xf>
    <xf numFmtId="181" fontId="43" fillId="0" borderId="0" xfId="6" applyNumberFormat="1" applyFont="1" applyAlignment="1">
      <alignment horizontal="center" vertical="center"/>
    </xf>
    <xf numFmtId="2" fontId="43" fillId="0" borderId="0" xfId="6" applyNumberFormat="1" applyFont="1">
      <alignment vertical="center"/>
    </xf>
    <xf numFmtId="0" fontId="43" fillId="0" borderId="43" xfId="6" applyFont="1" applyBorder="1" applyAlignment="1">
      <alignment horizontal="center" vertical="center"/>
    </xf>
    <xf numFmtId="181" fontId="43" fillId="0" borderId="43" xfId="6" applyNumberFormat="1" applyFont="1" applyBorder="1" applyAlignment="1">
      <alignment horizontal="center" vertical="center"/>
    </xf>
    <xf numFmtId="0" fontId="40"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81" fontId="43" fillId="6" borderId="0" xfId="6" applyNumberFormat="1" applyFont="1" applyFill="1" applyAlignment="1">
      <alignment horizontal="center" vertical="center"/>
    </xf>
    <xf numFmtId="2" fontId="43" fillId="6" borderId="0" xfId="6" applyNumberFormat="1" applyFont="1" applyFill="1">
      <alignment vertical="center"/>
    </xf>
    <xf numFmtId="0" fontId="43" fillId="6" borderId="0" xfId="6" applyFont="1" applyFill="1">
      <alignment vertical="center"/>
    </xf>
    <xf numFmtId="0" fontId="43" fillId="6" borderId="0" xfId="6" applyFont="1" applyFill="1" applyAlignment="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Alignment="1">
      <alignment horizontal="center" vertical="center"/>
    </xf>
    <xf numFmtId="0" fontId="43" fillId="7" borderId="0" xfId="6" applyFont="1" applyFill="1" applyAlignment="1">
      <alignment horizontal="center" vertical="center"/>
    </xf>
    <xf numFmtId="0" fontId="40" fillId="0" borderId="17" xfId="6" applyBorder="1">
      <alignment vertical="center"/>
    </xf>
    <xf numFmtId="0" fontId="40" fillId="9" borderId="17" xfId="6"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lignment vertical="center"/>
    </xf>
    <xf numFmtId="2" fontId="43" fillId="16" borderId="17" xfId="4" applyNumberFormat="1" applyFont="1" applyFill="1" applyBorder="1" applyAlignment="1">
      <alignment vertical="center"/>
    </xf>
    <xf numFmtId="0" fontId="43" fillId="16" borderId="15" xfId="4" applyFont="1" applyFill="1" applyBorder="1" applyAlignment="1">
      <alignment vertical="center"/>
    </xf>
    <xf numFmtId="0" fontId="40" fillId="4" borderId="0" xfId="6" applyFill="1">
      <alignment vertical="center"/>
    </xf>
    <xf numFmtId="2" fontId="43" fillId="4" borderId="36" xfId="4" applyNumberFormat="1" applyFont="1" applyFill="1" applyBorder="1" applyAlignment="1">
      <alignment vertical="center"/>
    </xf>
    <xf numFmtId="2" fontId="43" fillId="4" borderId="17" xfId="4" applyNumberFormat="1" applyFont="1" applyFill="1" applyBorder="1" applyAlignment="1">
      <alignment vertical="center"/>
    </xf>
    <xf numFmtId="0" fontId="43" fillId="4" borderId="15" xfId="4" applyFont="1" applyFill="1" applyBorder="1" applyAlignment="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lignment horizontal="center" vertical="center"/>
    </xf>
    <xf numFmtId="2" fontId="43" fillId="16" borderId="17" xfId="4" applyNumberFormat="1" applyFont="1" applyFill="1" applyBorder="1" applyAlignment="1">
      <alignment horizontal="center" vertical="center"/>
    </xf>
    <xf numFmtId="2" fontId="52" fillId="16" borderId="36" xfId="4" applyNumberFormat="1" applyFont="1" applyFill="1" applyBorder="1" applyAlignment="1">
      <alignment horizontal="center" vertical="center"/>
    </xf>
    <xf numFmtId="0" fontId="19" fillId="0" borderId="0" xfId="6" applyFont="1">
      <alignment vertical="center"/>
    </xf>
    <xf numFmtId="0" fontId="43" fillId="0" borderId="0" xfId="4" applyFont="1" applyAlignment="1">
      <alignment horizontal="center" vertical="center"/>
    </xf>
    <xf numFmtId="0" fontId="40" fillId="0" borderId="0" xfId="6" applyAlignment="1">
      <alignment horizontal="center" vertical="center"/>
    </xf>
    <xf numFmtId="0" fontId="42" fillId="0" borderId="0" xfId="6" applyFont="1">
      <alignment vertical="center"/>
    </xf>
    <xf numFmtId="0" fontId="19" fillId="0" borderId="17" xfId="6" applyFont="1" applyBorder="1">
      <alignment vertical="center"/>
    </xf>
    <xf numFmtId="11" fontId="40" fillId="0" borderId="17" xfId="6" applyNumberFormat="1" applyBorder="1">
      <alignment vertical="center"/>
    </xf>
    <xf numFmtId="0" fontId="43" fillId="0" borderId="17" xfId="4" applyFont="1" applyBorder="1" applyAlignment="1">
      <alignment horizontal="center" vertical="center"/>
    </xf>
    <xf numFmtId="0" fontId="42" fillId="0" borderId="0" xfId="6" applyFont="1" applyAlignment="1">
      <alignment horizontal="center" vertical="center"/>
    </xf>
    <xf numFmtId="0" fontId="19" fillId="3" borderId="17" xfId="4" applyFont="1" applyFill="1" applyBorder="1" applyAlignment="1">
      <alignment horizontal="center"/>
    </xf>
    <xf numFmtId="0" fontId="42" fillId="0" borderId="17" xfId="6" applyFont="1" applyBorder="1" applyAlignment="1">
      <alignment horizontal="center" vertical="center"/>
    </xf>
    <xf numFmtId="0" fontId="42" fillId="0" borderId="17" xfId="6" applyFont="1" applyBorder="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0" fontId="0" fillId="4" borderId="25" xfId="0" applyFill="1" applyBorder="1" applyAlignment="1" applyProtection="1">
      <alignment horizontal="right" vertical="center"/>
      <protection locked="0"/>
    </xf>
    <xf numFmtId="1" fontId="15" fillId="3" borderId="17" xfId="0" applyNumberFormat="1" applyFont="1" applyFill="1" applyBorder="1" applyAlignment="1">
      <alignment vertical="center"/>
    </xf>
    <xf numFmtId="0" fontId="42" fillId="3" borderId="0" xfId="6" applyFont="1" applyFill="1" applyAlignment="1">
      <alignment horizontal="center" vertical="center"/>
    </xf>
    <xf numFmtId="0" fontId="27" fillId="3" borderId="17" xfId="4" applyFill="1" applyBorder="1" applyAlignment="1">
      <alignment horizontal="center"/>
    </xf>
    <xf numFmtId="0" fontId="42" fillId="3" borderId="30" xfId="6" applyFont="1" applyFill="1" applyBorder="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lignment vertical="center"/>
    </xf>
    <xf numFmtId="0" fontId="42" fillId="3" borderId="18" xfId="6" applyFont="1" applyFill="1" applyBorder="1" applyAlignment="1">
      <alignment horizontal="center" vertical="center"/>
    </xf>
    <xf numFmtId="2" fontId="43" fillId="4" borderId="0" xfId="6" applyNumberFormat="1" applyFont="1" applyFill="1">
      <alignment vertical="center"/>
    </xf>
    <xf numFmtId="2" fontId="43" fillId="3" borderId="0" xfId="6" applyNumberFormat="1" applyFont="1" applyFill="1">
      <alignment vertical="center"/>
    </xf>
    <xf numFmtId="0" fontId="43" fillId="3" borderId="0" xfId="6" applyFont="1" applyFill="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83"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2" fontId="51" fillId="12" borderId="31" xfId="6" applyNumberFormat="1" applyFont="1" applyFill="1" applyBorder="1" applyAlignment="1">
      <alignment horizontal="center" vertical="center"/>
    </xf>
    <xf numFmtId="0" fontId="43" fillId="11" borderId="0" xfId="6" applyFont="1" applyFill="1" applyAlignment="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4" borderId="0" xfId="6" applyFill="1">
      <alignment vertical="center"/>
    </xf>
    <xf numFmtId="0" fontId="61" fillId="19" borderId="52" xfId="6" applyFont="1" applyFill="1" applyBorder="1" applyAlignment="1">
      <alignment horizontal="left" vertical="center"/>
    </xf>
    <xf numFmtId="0" fontId="61" fillId="19" borderId="51" xfId="6" applyFont="1" applyFill="1" applyBorder="1">
      <alignment vertical="center"/>
    </xf>
    <xf numFmtId="0" fontId="61" fillId="19" borderId="37" xfId="6" applyFont="1" applyFill="1" applyBorder="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46" xfId="0" applyFill="1" applyBorder="1" applyAlignment="1">
      <alignment horizontal="center" vertical="center"/>
    </xf>
    <xf numFmtId="0" fontId="0" fillId="3" borderId="47" xfId="0" applyFill="1" applyBorder="1" applyAlignment="1">
      <alignment horizontal="center" vertical="center"/>
    </xf>
    <xf numFmtId="0" fontId="36" fillId="6" borderId="12" xfId="0" applyFont="1" applyFill="1" applyBorder="1" applyAlignment="1">
      <alignment horizontal="left" vertical="center"/>
    </xf>
    <xf numFmtId="0" fontId="36" fillId="6" borderId="13" xfId="0" applyFont="1" applyFill="1" applyBorder="1" applyAlignment="1">
      <alignment horizontal="left" vertical="center"/>
    </xf>
    <xf numFmtId="0" fontId="36" fillId="6" borderId="14" xfId="0" applyFont="1" applyFill="1" applyBorder="1" applyAlignment="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0" fillId="6" borderId="15" xfId="0" applyFill="1" applyBorder="1" applyAlignment="1">
      <alignment horizontal="left" vertical="center"/>
    </xf>
    <xf numFmtId="0" fontId="0" fillId="6" borderId="17" xfId="0" applyFill="1" applyBorder="1" applyAlignment="1">
      <alignment horizontal="left" vertical="center"/>
    </xf>
    <xf numFmtId="0" fontId="0" fillId="6" borderId="19" xfId="0" applyFill="1" applyBorder="1" applyAlignment="1">
      <alignment horizontal="left" vertical="center"/>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15"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19" xfId="0" applyFont="1" applyFill="1" applyBorder="1" applyAlignment="1">
      <alignment horizontal="left"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0" fontId="60" fillId="11" borderId="8" xfId="6" applyFont="1" applyFill="1" applyBorder="1" applyAlignment="1">
      <alignment horizontal="center" vertical="center"/>
    </xf>
    <xf numFmtId="0" fontId="60" fillId="11" borderId="0" xfId="6" applyFont="1" applyFill="1" applyAlignment="1">
      <alignment horizontal="center" vertical="center"/>
    </xf>
    <xf numFmtId="0" fontId="60" fillId="11" borderId="9" xfId="6" applyFont="1" applyFill="1" applyBorder="1" applyAlignment="1">
      <alignment horizontal="center" vertical="center"/>
    </xf>
    <xf numFmtId="0" fontId="66" fillId="2" borderId="0" xfId="4" applyFont="1" applyFill="1" applyAlignment="1">
      <alignment horizontal="center"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Alignment="1">
      <alignment horizontal="center" vertical="center"/>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lignment horizontal="center" vertical="center"/>
    </xf>
    <xf numFmtId="0" fontId="8" fillId="16" borderId="54"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0" borderId="36" xfId="6" applyFill="1" applyBorder="1" applyAlignment="1">
      <alignment horizontal="center" vertical="center"/>
    </xf>
    <xf numFmtId="0" fontId="40" fillId="10" borderId="51" xfId="6" applyFill="1" applyBorder="1" applyAlignment="1">
      <alignment horizontal="center" vertical="center"/>
    </xf>
    <xf numFmtId="0" fontId="40" fillId="10" borderId="37" xfId="6" applyFill="1" applyBorder="1" applyAlignment="1">
      <alignment horizontal="center" vertical="center"/>
    </xf>
    <xf numFmtId="0" fontId="40" fillId="15" borderId="36" xfId="6" applyFill="1" applyBorder="1" applyAlignment="1">
      <alignment horizontal="center" vertical="center"/>
    </xf>
    <xf numFmtId="0" fontId="40" fillId="15" borderId="51" xfId="6" applyFill="1" applyBorder="1" applyAlignment="1">
      <alignment horizontal="center" vertical="center"/>
    </xf>
    <xf numFmtId="0" fontId="40" fillId="15" borderId="37" xfId="6" applyFill="1" applyBorder="1" applyAlignment="1">
      <alignment horizontal="center" vertical="center"/>
    </xf>
    <xf numFmtId="0" fontId="40" fillId="14" borderId="36" xfId="6" applyFill="1" applyBorder="1" applyAlignment="1">
      <alignment horizontal="center" vertical="center"/>
    </xf>
    <xf numFmtId="0" fontId="40" fillId="14" borderId="51" xfId="6" applyFill="1" applyBorder="1" applyAlignment="1">
      <alignment horizontal="center" vertical="center"/>
    </xf>
    <xf numFmtId="0" fontId="40" fillId="14" borderId="37" xfId="6" applyFill="1" applyBorder="1" applyAlignment="1">
      <alignment horizontal="center" vertical="center"/>
    </xf>
    <xf numFmtId="0" fontId="43" fillId="16" borderId="15" xfId="4" applyFont="1" applyFill="1" applyBorder="1" applyAlignment="1">
      <alignment vertical="center" wrapText="1"/>
    </xf>
    <xf numFmtId="182" fontId="40" fillId="10" borderId="36" xfId="6" applyNumberFormat="1" applyFill="1" applyBorder="1" applyAlignment="1">
      <alignment horizontal="center" vertical="center" wrapText="1"/>
    </xf>
    <xf numFmtId="182" fontId="40" fillId="10" borderId="51" xfId="6" applyNumberFormat="1" applyFill="1" applyBorder="1" applyAlignment="1">
      <alignment horizontal="center" vertical="center" wrapText="1"/>
    </xf>
    <xf numFmtId="182" fontId="40" fillId="10" borderId="37" xfId="6" applyNumberFormat="1" applyFill="1" applyBorder="1" applyAlignment="1">
      <alignment horizontal="center" vertical="center" wrapText="1"/>
    </xf>
    <xf numFmtId="182" fontId="40" fillId="15" borderId="36" xfId="6" applyNumberFormat="1" applyFill="1" applyBorder="1" applyAlignment="1">
      <alignment horizontal="center" vertical="center" wrapText="1"/>
    </xf>
    <xf numFmtId="182" fontId="40" fillId="15" borderId="51" xfId="6" applyNumberFormat="1" applyFill="1" applyBorder="1" applyAlignment="1">
      <alignment horizontal="center" vertical="center" wrapText="1"/>
    </xf>
    <xf numFmtId="182" fontId="40" fillId="15" borderId="37" xfId="6" applyNumberFormat="1" applyFill="1" applyBorder="1" applyAlignment="1">
      <alignment horizontal="center" vertical="center" wrapText="1"/>
    </xf>
    <xf numFmtId="182" fontId="40" fillId="14" borderId="36" xfId="6" applyNumberFormat="1" applyFill="1" applyBorder="1" applyAlignment="1">
      <alignment horizontal="center" vertical="center" wrapText="1"/>
    </xf>
    <xf numFmtId="182" fontId="40" fillId="14" borderId="51" xfId="6" applyNumberFormat="1" applyFill="1" applyBorder="1" applyAlignment="1">
      <alignment horizontal="center" vertical="center" wrapText="1"/>
    </xf>
    <xf numFmtId="182" fontId="40" fillId="14" borderId="37" xfId="6" applyNumberFormat="1" applyFill="1" applyBorder="1" applyAlignment="1">
      <alignment horizontal="center" vertical="center" wrapText="1"/>
    </xf>
    <xf numFmtId="182" fontId="40" fillId="9" borderId="36" xfId="6" applyNumberFormat="1" applyFill="1" applyBorder="1" applyAlignment="1">
      <alignment horizontal="center" vertical="center" wrapText="1"/>
    </xf>
    <xf numFmtId="182" fontId="40" fillId="9" borderId="51" xfId="6" applyNumberFormat="1" applyFill="1" applyBorder="1" applyAlignment="1">
      <alignment horizontal="center" vertical="center" wrapText="1"/>
    </xf>
    <xf numFmtId="0" fontId="40" fillId="6" borderId="36" xfId="6" applyFill="1" applyBorder="1" applyAlignment="1">
      <alignment horizontal="center" vertical="center"/>
    </xf>
    <xf numFmtId="0" fontId="40" fillId="6" borderId="51" xfId="6" applyFill="1" applyBorder="1" applyAlignment="1">
      <alignment horizontal="center" vertical="center"/>
    </xf>
    <xf numFmtId="0" fontId="40" fillId="6" borderId="37" xfId="6" applyFill="1" applyBorder="1" applyAlignment="1">
      <alignment horizontal="center" vertical="center"/>
    </xf>
    <xf numFmtId="0" fontId="40" fillId="9" borderId="36" xfId="6" applyFill="1" applyBorder="1" applyAlignment="1">
      <alignment horizontal="center" vertical="center"/>
    </xf>
    <xf numFmtId="0" fontId="40" fillId="9" borderId="51" xfId="6" applyFill="1" applyBorder="1" applyAlignment="1">
      <alignment horizontal="center" vertical="center"/>
    </xf>
    <xf numFmtId="182" fontId="40" fillId="6" borderId="36" xfId="6" applyNumberFormat="1" applyFill="1" applyBorder="1" applyAlignment="1">
      <alignment horizontal="center" vertical="center" wrapText="1"/>
    </xf>
    <xf numFmtId="182" fontId="40" fillId="6" borderId="51" xfId="6" applyNumberFormat="1" applyFill="1" applyBorder="1" applyAlignment="1">
      <alignment horizontal="center" vertical="center" wrapText="1"/>
    </xf>
  </cellXfs>
  <cellStyles count="9">
    <cellStyle name="Calculation 2" xfId="7" xr:uid="{00000000-0005-0000-0000-00000000000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计算 2" xfId="5" xr:uid="{00000000-0005-0000-0000-000008000000}"/>
    <cellStyle name="常规 2" xfId="4" xr:uid="{00000000-0005-0000-0000-000007000000}"/>
    <cellStyle name="표준" xfId="0" builtinId="0"/>
    <cellStyle name="하이퍼링크" xfId="8" builtinId="8"/>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16.800330195454116</c:v>
                </c:pt>
                <c:pt idx="1">
                  <c:v>16.604563402123837</c:v>
                </c:pt>
                <c:pt idx="2">
                  <c:v>16.296704077231578</c:v>
                </c:pt>
                <c:pt idx="3">
                  <c:v>15.899366209673939</c:v>
                </c:pt>
                <c:pt idx="4">
                  <c:v>15.436717637279463</c:v>
                </c:pt>
                <c:pt idx="5">
                  <c:v>14.930961541523452</c:v>
                </c:pt>
                <c:pt idx="6">
                  <c:v>14.400497179688003</c:v>
                </c:pt>
                <c:pt idx="7">
                  <c:v>13.859470465603989</c:v>
                </c:pt>
                <c:pt idx="8">
                  <c:v>13.318145006189626</c:v>
                </c:pt>
                <c:pt idx="9">
                  <c:v>12.783608882810334</c:v>
                </c:pt>
                <c:pt idx="10">
                  <c:v>8.2679647708638235</c:v>
                </c:pt>
                <c:pt idx="11">
                  <c:v>5.0926853925227729</c:v>
                </c:pt>
                <c:pt idx="12">
                  <c:v>2.7220439882335681</c:v>
                </c:pt>
                <c:pt idx="13">
                  <c:v>0.84445572171267846</c:v>
                </c:pt>
                <c:pt idx="14">
                  <c:v>-0.70588612437172793</c:v>
                </c:pt>
                <c:pt idx="15">
                  <c:v>-2.0246293052986983</c:v>
                </c:pt>
                <c:pt idx="16">
                  <c:v>-3.171312041032631</c:v>
                </c:pt>
                <c:pt idx="17">
                  <c:v>-4.1853195559823098</c:v>
                </c:pt>
                <c:pt idx="18">
                  <c:v>-5.0939894389639706</c:v>
                </c:pt>
                <c:pt idx="19">
                  <c:v>-11.093805516990283</c:v>
                </c:pt>
                <c:pt idx="20">
                  <c:v>-14.611770900668855</c:v>
                </c:pt>
                <c:pt idx="21">
                  <c:v>-17.109193892892257</c:v>
                </c:pt>
                <c:pt idx="22">
                  <c:v>-19.046768348100905</c:v>
                </c:pt>
                <c:pt idx="23">
                  <c:v>-20.63005328782172</c:v>
                </c:pt>
                <c:pt idx="24">
                  <c:v>-21.968784069611289</c:v>
                </c:pt>
                <c:pt idx="25">
                  <c:v>-23.128489944076968</c:v>
                </c:pt>
                <c:pt idx="26">
                  <c:v>-24.151449161682418</c:v>
                </c:pt>
                <c:pt idx="27">
                  <c:v>-25.066533714477824</c:v>
                </c:pt>
                <c:pt idx="28">
                  <c:v>-31.086924965971882</c:v>
                </c:pt>
                <c:pt idx="29">
                  <c:v>-34.608711504913934</c:v>
                </c:pt>
                <c:pt idx="30">
                  <c:v>-37.107472712238547</c:v>
                </c:pt>
                <c:pt idx="31">
                  <c:v>-39.045666712316049</c:v>
                </c:pt>
                <c:pt idx="32">
                  <c:v>-40.629288232725486</c:v>
                </c:pt>
                <c:pt idx="33">
                  <c:v>-41.968221974916261</c:v>
                </c:pt>
                <c:pt idx="34">
                  <c:v>-43.128059583667053</c:v>
                </c:pt>
                <c:pt idx="35">
                  <c:v>-44.151109120220383</c:v>
                </c:pt>
                <c:pt idx="36">
                  <c:v>-45.066258278803474</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45.04006326242677</c:v>
                </c:pt>
                <c:pt idx="1">
                  <c:v>38.829157701302385</c:v>
                </c:pt>
                <c:pt idx="2">
                  <c:v>35.008558744684152</c:v>
                </c:pt>
                <c:pt idx="3">
                  <c:v>32.125131707444559</c:v>
                </c:pt>
                <c:pt idx="4">
                  <c:v>29.740534598221679</c:v>
                </c:pt>
                <c:pt idx="5">
                  <c:v>27.670928440506046</c:v>
                </c:pt>
                <c:pt idx="6">
                  <c:v>25.824774444615429</c:v>
                </c:pt>
                <c:pt idx="7">
                  <c:v>24.150566031367372</c:v>
                </c:pt>
                <c:pt idx="8">
                  <c:v>22.616190335066072</c:v>
                </c:pt>
                <c:pt idx="9">
                  <c:v>21.199772122656565</c:v>
                </c:pt>
                <c:pt idx="10">
                  <c:v>11.155301980001674</c:v>
                </c:pt>
                <c:pt idx="11">
                  <c:v>5.1631828080471287</c:v>
                </c:pt>
                <c:pt idx="12">
                  <c:v>1.1070980151108802</c:v>
                </c:pt>
                <c:pt idx="13">
                  <c:v>-1.8653234003721204</c:v>
                </c:pt>
                <c:pt idx="14">
                  <c:v>-4.1736744953155371</c:v>
                </c:pt>
                <c:pt idx="15">
                  <c:v>-6.04854181626642</c:v>
                </c:pt>
                <c:pt idx="16">
                  <c:v>-7.6260267891613687</c:v>
                </c:pt>
                <c:pt idx="17">
                  <c:v>-8.990898485053517</c:v>
                </c:pt>
                <c:pt idx="18">
                  <c:v>-10.198331547604766</c:v>
                </c:pt>
                <c:pt idx="19">
                  <c:v>-18.330105494089999</c:v>
                </c:pt>
                <c:pt idx="20">
                  <c:v>-23.695172851645609</c:v>
                </c:pt>
                <c:pt idx="21">
                  <c:v>-27.888571247386746</c:v>
                </c:pt>
                <c:pt idx="22">
                  <c:v>-31.346909307647319</c:v>
                </c:pt>
                <c:pt idx="23">
                  <c:v>-34.287755636438298</c:v>
                </c:pt>
                <c:pt idx="24">
                  <c:v>-36.844784473894634</c:v>
                </c:pt>
                <c:pt idx="25">
                  <c:v>-39.107219177270238</c:v>
                </c:pt>
                <c:pt idx="26">
                  <c:v>-41.137458350499841</c:v>
                </c:pt>
                <c:pt idx="27">
                  <c:v>-42.980641015311022</c:v>
                </c:pt>
                <c:pt idx="28">
                  <c:v>-55.831037730076275</c:v>
                </c:pt>
                <c:pt idx="29">
                  <c:v>-64.122323707690697</c:v>
                </c:pt>
                <c:pt idx="30">
                  <c:v>-70.437529198209845</c:v>
                </c:pt>
                <c:pt idx="31">
                  <c:v>-75.576728461229607</c:v>
                </c:pt>
                <c:pt idx="32">
                  <c:v>-79.912261301505993</c:v>
                </c:pt>
                <c:pt idx="33">
                  <c:v>-83.65831598130174</c:v>
                </c:pt>
                <c:pt idx="34">
                  <c:v>-86.952759195934902</c:v>
                </c:pt>
                <c:pt idx="35">
                  <c:v>-89.890375193803536</c:v>
                </c:pt>
                <c:pt idx="36">
                  <c:v>-92.539266756001552</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-7.1214875357440546</c:v>
                </c:pt>
                <c:pt idx="1">
                  <c:v>-14.029497060850929</c:v>
                </c:pt>
                <c:pt idx="2">
                  <c:v>-20.546618428923086</c:v>
                </c:pt>
                <c:pt idx="3">
                  <c:v>-26.553581474835685</c:v>
                </c:pt>
                <c:pt idx="4">
                  <c:v>-31.992495380453331</c:v>
                </c:pt>
                <c:pt idx="5">
                  <c:v>-36.856132901041214</c:v>
                </c:pt>
                <c:pt idx="6">
                  <c:v>-41.171713253565208</c:v>
                </c:pt>
                <c:pt idx="7">
                  <c:v>-44.985660719433298</c:v>
                </c:pt>
                <c:pt idx="8">
                  <c:v>-48.352219856599376</c:v>
                </c:pt>
                <c:pt idx="9">
                  <c:v>-51.32620143529666</c:v>
                </c:pt>
                <c:pt idx="10">
                  <c:v>-68.188699562008139</c:v>
                </c:pt>
                <c:pt idx="11">
                  <c:v>-75.061441381054124</c:v>
                </c:pt>
                <c:pt idx="12">
                  <c:v>-78.684551143597119</c:v>
                </c:pt>
                <c:pt idx="13">
                  <c:v>-80.905247980533971</c:v>
                </c:pt>
                <c:pt idx="14">
                  <c:v>-82.401598706961593</c:v>
                </c:pt>
                <c:pt idx="15">
                  <c:v>-83.476962166319453</c:v>
                </c:pt>
                <c:pt idx="16">
                  <c:v>-84.286566704220519</c:v>
                </c:pt>
                <c:pt idx="17">
                  <c:v>-84.917862295260633</c:v>
                </c:pt>
                <c:pt idx="18">
                  <c:v>-85.423798481792375</c:v>
                </c:pt>
                <c:pt idx="19">
                  <c:v>-87.708244361598716</c:v>
                </c:pt>
                <c:pt idx="20">
                  <c:v>-88.47171014854996</c:v>
                </c:pt>
                <c:pt idx="21">
                  <c:v>-88.853663676516973</c:v>
                </c:pt>
                <c:pt idx="22">
                  <c:v>-89.082886889286726</c:v>
                </c:pt>
                <c:pt idx="23">
                  <c:v>-89.235719130543174</c:v>
                </c:pt>
                <c:pt idx="24">
                  <c:v>-89.34489180352945</c:v>
                </c:pt>
                <c:pt idx="25">
                  <c:v>-89.426774473605292</c:v>
                </c:pt>
                <c:pt idx="26">
                  <c:v>-89.490462630814818</c:v>
                </c:pt>
                <c:pt idx="27">
                  <c:v>-89.541414070766322</c:v>
                </c:pt>
                <c:pt idx="28">
                  <c:v>-89.770703363119296</c:v>
                </c:pt>
                <c:pt idx="29">
                  <c:v>-89.84713512203146</c:v>
                </c:pt>
                <c:pt idx="30">
                  <c:v>-89.885351222510124</c:v>
                </c:pt>
                <c:pt idx="31">
                  <c:v>-89.908280933938997</c:v>
                </c:pt>
                <c:pt idx="32">
                  <c:v>-89.923567425000158</c:v>
                </c:pt>
                <c:pt idx="33">
                  <c:v>-89.934486353975601</c:v>
                </c:pt>
                <c:pt idx="34">
                  <c:v>-89.942675553873343</c:v>
                </c:pt>
                <c:pt idx="35">
                  <c:v>-89.949044933207986</c:v>
                </c:pt>
                <c:pt idx="36">
                  <c:v>-89.954140437590041</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83.83087724993166</c:v>
                </c:pt>
                <c:pt idx="1">
                  <c:v>77.874200634044954</c:v>
                </c:pt>
                <c:pt idx="2">
                  <c:v>72.306353828994645</c:v>
                </c:pt>
                <c:pt idx="3">
                  <c:v>67.245591273397324</c:v>
                </c:pt>
                <c:pt idx="4">
                  <c:v>62.748803999951107</c:v>
                </c:pt>
                <c:pt idx="5">
                  <c:v>58.822240403001061</c:v>
                </c:pt>
                <c:pt idx="6">
                  <c:v>55.437728080009634</c:v>
                </c:pt>
                <c:pt idx="7">
                  <c:v>52.547919640178065</c:v>
                </c:pt>
                <c:pt idx="8">
                  <c:v>50.097681538332949</c:v>
                </c:pt>
                <c:pt idx="9">
                  <c:v>48.031351780921284</c:v>
                </c:pt>
                <c:pt idx="10">
                  <c:v>39.613330898276672</c:v>
                </c:pt>
                <c:pt idx="11">
                  <c:v>39.728201593151965</c:v>
                </c:pt>
                <c:pt idx="12">
                  <c:v>41.523764711788886</c:v>
                </c:pt>
                <c:pt idx="13">
                  <c:v>43.308982790077607</c:v>
                </c:pt>
                <c:pt idx="14">
                  <c:v>44.656731438425965</c:v>
                </c:pt>
                <c:pt idx="15">
                  <c:v>45.511869458131201</c:v>
                </c:pt>
                <c:pt idx="16">
                  <c:v>45.928861352094941</c:v>
                </c:pt>
                <c:pt idx="17">
                  <c:v>45.986110930200965</c:v>
                </c:pt>
                <c:pt idx="18">
                  <c:v>45.75832749645491</c:v>
                </c:pt>
                <c:pt idx="19">
                  <c:v>37.138583286105131</c:v>
                </c:pt>
                <c:pt idx="20">
                  <c:v>27.491104288068698</c:v>
                </c:pt>
                <c:pt idx="21">
                  <c:v>19.764186787944368</c:v>
                </c:pt>
                <c:pt idx="22">
                  <c:v>13.667524537102508</c:v>
                </c:pt>
                <c:pt idx="23">
                  <c:v>8.713833990575381</c:v>
                </c:pt>
                <c:pt idx="24">
                  <c:v>4.5505338583108994</c:v>
                </c:pt>
                <c:pt idx="25">
                  <c:v>0.9468098359460555</c:v>
                </c:pt>
                <c:pt idx="26">
                  <c:v>357.75231165041083</c:v>
                </c:pt>
                <c:pt idx="27">
                  <c:v>354.86723409321576</c:v>
                </c:pt>
                <c:pt idx="28">
                  <c:v>334.45611861188394</c:v>
                </c:pt>
                <c:pt idx="29">
                  <c:v>321.32543532353725</c:v>
                </c:pt>
                <c:pt idx="30">
                  <c:v>312.11116638766134</c:v>
                </c:pt>
                <c:pt idx="31">
                  <c:v>305.43199582331732</c:v>
                </c:pt>
                <c:pt idx="32">
                  <c:v>300.44620195858244</c:v>
                </c:pt>
                <c:pt idx="33">
                  <c:v>296.61968806823592</c:v>
                </c:pt>
                <c:pt idx="34">
                  <c:v>293.60861293125265</c:v>
                </c:pt>
                <c:pt idx="35">
                  <c:v>291.18688592848127</c:v>
                </c:pt>
                <c:pt idx="36">
                  <c:v>289.20203860422276</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1.5119499373398536E-2</c:v>
                </c:pt>
                <c:pt idx="2">
                  <c:v>6.1899760434934913E-2</c:v>
                </c:pt>
                <c:pt idx="3">
                  <c:v>0.14443863381334462</c:v>
                </c:pt>
                <c:pt idx="4">
                  <c:v>0.26845986810117489</c:v>
                </c:pt>
                <c:pt idx="5">
                  <c:v>0.43745247661652442</c:v>
                </c:pt>
                <c:pt idx="6">
                  <c:v>0.64329850879138528</c:v>
                </c:pt>
                <c:pt idx="7">
                  <c:v>0.85508933941726717</c:v>
                </c:pt>
                <c:pt idx="8">
                  <c:v>1.0266372323497108</c:v>
                </c:pt>
                <c:pt idx="11">
                  <c:v>1.1303491594431454</c:v>
                </c:pt>
                <c:pt idx="12">
                  <c:v>1.1735504967785528</c:v>
                </c:pt>
                <c:pt idx="15">
                  <c:v>1.1790004632468822</c:v>
                </c:pt>
                <c:pt idx="16">
                  <c:v>1.1656684830391899</c:v>
                </c:pt>
                <c:pt idx="17">
                  <c:v>1.1445920384644959</c:v>
                </c:pt>
                <c:pt idx="18">
                  <c:v>1.1212104010343733</c:v>
                </c:pt>
                <c:pt idx="19">
                  <c:v>1.0979420221343454</c:v>
                </c:pt>
                <c:pt idx="20">
                  <c:v>1.0757427617923625</c:v>
                </c:pt>
                <c:pt idx="21">
                  <c:v>1.0548998240260434</c:v>
                </c:pt>
                <c:pt idx="22">
                  <c:v>1.0354110475534728</c:v>
                </c:pt>
                <c:pt idx="23">
                  <c:v>1.0171608716460772</c:v>
                </c:pt>
                <c:pt idx="24">
                  <c:v>1</c:v>
                </c:pt>
                <c:pt idx="25">
                  <c:v>0.98377998957948753</c:v>
                </c:pt>
                <c:pt idx="26">
                  <c:v>0.96836690622930188</c:v>
                </c:pt>
                <c:pt idx="27">
                  <c:v>0.95364541405275127</c:v>
                </c:pt>
                <c:pt idx="28">
                  <c:v>0.93951866030891795</c:v>
                </c:pt>
                <c:pt idx="29">
                  <c:v>0.92590647764877942</c:v>
                </c:pt>
                <c:pt idx="30">
                  <c:v>0.91274307223535323</c:v>
                </c:pt>
                <c:pt idx="31">
                  <c:v>0.89997471853755462</c:v>
                </c:pt>
                <c:pt idx="32">
                  <c:v>0.88755767240475891</c:v>
                </c:pt>
                <c:pt idx="33">
                  <c:v>0.87545636876243405</c:v>
                </c:pt>
                <c:pt idx="34">
                  <c:v>0.86364190466855306</c:v>
                </c:pt>
                <c:pt idx="35">
                  <c:v>0.8520907814283486</c:v>
                </c:pt>
                <c:pt idx="36">
                  <c:v>0.84078387076691663</c:v>
                </c:pt>
                <c:pt idx="37">
                  <c:v>0.82970556974215803</c:v>
                </c:pt>
                <c:pt idx="38">
                  <c:v>0.81884311226232565</c:v>
                </c:pt>
                <c:pt idx="39">
                  <c:v>0.80818600940508545</c:v>
                </c:pt>
                <c:pt idx="40">
                  <c:v>0.79772559513514518</c:v>
                </c:pt>
                <c:pt idx="41">
                  <c:v>0.78745465802797965</c:v>
                </c:pt>
                <c:pt idx="42">
                  <c:v>0.7773671430750132</c:v>
                </c:pt>
                <c:pt idx="43">
                  <c:v>0.76745791055909307</c:v>
                </c:pt>
                <c:pt idx="44">
                  <c:v>0.7577225413968619</c:v>
                </c:pt>
                <c:pt idx="45">
                  <c:v>0.74815718031559852</c:v>
                </c:pt>
                <c:pt idx="46">
                  <c:v>0.73875840983707675</c:v>
                </c:pt>
                <c:pt idx="47">
                  <c:v>0.72952314934456985</c:v>
                </c:pt>
                <c:pt idx="48">
                  <c:v>0.72044857456701383</c:v>
                </c:pt>
                <c:pt idx="49">
                  <c:v>0.71153205367301953</c:v>
                </c:pt>
                <c:pt idx="50">
                  <c:v>0.70277109686513128</c:v>
                </c:pt>
                <c:pt idx="51">
                  <c:v>0.69416331693233435</c:v>
                </c:pt>
                <c:pt idx="52">
                  <c:v>0.6857063986813734</c:v>
                </c:pt>
                <c:pt idx="53">
                  <c:v>0.67739807554499176</c:v>
                </c:pt>
                <c:pt idx="54">
                  <c:v>0.6692361119738558</c:v>
                </c:pt>
                <c:pt idx="55">
                  <c:v>0.66121829047169745</c:v>
                </c:pt>
                <c:pt idx="56">
                  <c:v>0.65334240234041907</c:v>
                </c:pt>
                <c:pt idx="57">
                  <c:v>0.64560624137207023</c:v>
                </c:pt>
                <c:pt idx="58">
                  <c:v>0.63800759986440392</c:v>
                </c:pt>
                <c:pt idx="59">
                  <c:v>0.63054426645172412</c:v>
                </c:pt>
                <c:pt idx="60">
                  <c:v>0.62321402533732473</c:v>
                </c:pt>
                <c:pt idx="61">
                  <c:v>0.61601465659172205</c:v>
                </c:pt>
                <c:pt idx="62">
                  <c:v>0.60894393724497253</c:v>
                </c:pt>
                <c:pt idx="63">
                  <c:v>0.60199964295408359</c:v>
                </c:pt>
                <c:pt idx="64">
                  <c:v>0.59517955006992185</c:v>
                </c:pt>
                <c:pt idx="65">
                  <c:v>0.58848143796362018</c:v>
                </c:pt>
                <c:pt idx="66">
                  <c:v>0.58190309150172992</c:v>
                </c:pt>
                <c:pt idx="67">
                  <c:v>0.57544230358329973</c:v>
                </c:pt>
                <c:pt idx="68">
                  <c:v>0.56909687767162398</c:v>
                </c:pt>
                <c:pt idx="69">
                  <c:v>0.5628646302693695</c:v>
                </c:pt>
                <c:pt idx="70">
                  <c:v>0.55674339329871059</c:v>
                </c:pt>
                <c:pt idx="71">
                  <c:v>0.55073101635864163</c:v>
                </c:pt>
                <c:pt idx="72">
                  <c:v>0.54482536884004429</c:v>
                </c:pt>
                <c:pt idx="73">
                  <c:v>0.53902434188585913</c:v>
                </c:pt>
                <c:pt idx="74">
                  <c:v>0.53332585018911738</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0.89205479452054803</c:v>
                </c:pt>
                <c:pt idx="1">
                  <c:v>0.89205479452054803</c:v>
                </c:pt>
                <c:pt idx="2">
                  <c:v>0.89205479452054803</c:v>
                </c:pt>
                <c:pt idx="3">
                  <c:v>0.89205479452054803</c:v>
                </c:pt>
                <c:pt idx="4">
                  <c:v>0.89205479452054803</c:v>
                </c:pt>
                <c:pt idx="5">
                  <c:v>0.89205479452054803</c:v>
                </c:pt>
                <c:pt idx="6">
                  <c:v>0.89205479452054803</c:v>
                </c:pt>
                <c:pt idx="7">
                  <c:v>0.89205479452054803</c:v>
                </c:pt>
                <c:pt idx="8">
                  <c:v>0.89205479452054803</c:v>
                </c:pt>
                <c:pt idx="11">
                  <c:v>0.89205479452054803</c:v>
                </c:pt>
                <c:pt idx="12">
                  <c:v>0.89205479452054803</c:v>
                </c:pt>
                <c:pt idx="15">
                  <c:v>0.89205479452054803</c:v>
                </c:pt>
                <c:pt idx="16">
                  <c:v>0.89205479452054803</c:v>
                </c:pt>
                <c:pt idx="17">
                  <c:v>0.89205479452054803</c:v>
                </c:pt>
                <c:pt idx="18">
                  <c:v>0.89205479452054803</c:v>
                </c:pt>
                <c:pt idx="19">
                  <c:v>0.89205479452054803</c:v>
                </c:pt>
                <c:pt idx="20">
                  <c:v>0.89205479452054803</c:v>
                </c:pt>
                <c:pt idx="21">
                  <c:v>0.89205479452054803</c:v>
                </c:pt>
                <c:pt idx="22">
                  <c:v>0.89205479452054803</c:v>
                </c:pt>
                <c:pt idx="23">
                  <c:v>0.89205479452054803</c:v>
                </c:pt>
                <c:pt idx="24">
                  <c:v>0.89205479452054803</c:v>
                </c:pt>
                <c:pt idx="25">
                  <c:v>0.89205479452054803</c:v>
                </c:pt>
                <c:pt idx="26">
                  <c:v>0.89205479452054803</c:v>
                </c:pt>
                <c:pt idx="27">
                  <c:v>0.89205479452054803</c:v>
                </c:pt>
                <c:pt idx="28">
                  <c:v>0.89205479452054803</c:v>
                </c:pt>
                <c:pt idx="29">
                  <c:v>0.89205479452054803</c:v>
                </c:pt>
                <c:pt idx="30">
                  <c:v>0.89205479452054803</c:v>
                </c:pt>
                <c:pt idx="31">
                  <c:v>0.89205479452054803</c:v>
                </c:pt>
                <c:pt idx="32">
                  <c:v>0.89205479452054803</c:v>
                </c:pt>
                <c:pt idx="33">
                  <c:v>0.89205479452054803</c:v>
                </c:pt>
                <c:pt idx="34">
                  <c:v>0.89205479452054803</c:v>
                </c:pt>
                <c:pt idx="35">
                  <c:v>0.89205479452054803</c:v>
                </c:pt>
                <c:pt idx="36">
                  <c:v>0.89205479452054803</c:v>
                </c:pt>
                <c:pt idx="37">
                  <c:v>0.89205479452054803</c:v>
                </c:pt>
                <c:pt idx="38">
                  <c:v>0.89205479452054803</c:v>
                </c:pt>
                <c:pt idx="39">
                  <c:v>0.89205479452054803</c:v>
                </c:pt>
                <c:pt idx="40">
                  <c:v>0.89205479452054803</c:v>
                </c:pt>
                <c:pt idx="41">
                  <c:v>0.89205479452054803</c:v>
                </c:pt>
                <c:pt idx="42">
                  <c:v>0.89205479452054803</c:v>
                </c:pt>
                <c:pt idx="43">
                  <c:v>0.89205479452054803</c:v>
                </c:pt>
                <c:pt idx="44">
                  <c:v>0.89205479452054803</c:v>
                </c:pt>
                <c:pt idx="45">
                  <c:v>0.89205479452054803</c:v>
                </c:pt>
                <c:pt idx="46">
                  <c:v>0.89205479452054803</c:v>
                </c:pt>
                <c:pt idx="47">
                  <c:v>0.89205479452054803</c:v>
                </c:pt>
                <c:pt idx="48">
                  <c:v>0.89205479452054803</c:v>
                </c:pt>
                <c:pt idx="49">
                  <c:v>0.89205479452054803</c:v>
                </c:pt>
                <c:pt idx="50">
                  <c:v>0.89205479452054803</c:v>
                </c:pt>
                <c:pt idx="51">
                  <c:v>0.89205479452054803</c:v>
                </c:pt>
                <c:pt idx="52">
                  <c:v>0.89205479452054803</c:v>
                </c:pt>
                <c:pt idx="53">
                  <c:v>0.89205479452054803</c:v>
                </c:pt>
                <c:pt idx="54">
                  <c:v>0.89205479452054803</c:v>
                </c:pt>
                <c:pt idx="55">
                  <c:v>0.89205479452054803</c:v>
                </c:pt>
                <c:pt idx="56">
                  <c:v>0.89205479452054803</c:v>
                </c:pt>
                <c:pt idx="57">
                  <c:v>0.89205479452054803</c:v>
                </c:pt>
                <c:pt idx="58">
                  <c:v>0.89205479452054803</c:v>
                </c:pt>
                <c:pt idx="59">
                  <c:v>0.89205479452054803</c:v>
                </c:pt>
                <c:pt idx="60">
                  <c:v>0.89205479452054803</c:v>
                </c:pt>
                <c:pt idx="61">
                  <c:v>0.89205479452054803</c:v>
                </c:pt>
                <c:pt idx="62">
                  <c:v>0.89205479452054803</c:v>
                </c:pt>
                <c:pt idx="63">
                  <c:v>0.89205479452054803</c:v>
                </c:pt>
                <c:pt idx="64">
                  <c:v>0.89205479452054803</c:v>
                </c:pt>
                <c:pt idx="65">
                  <c:v>0.89205479452054803</c:v>
                </c:pt>
                <c:pt idx="66">
                  <c:v>0.89205479452054803</c:v>
                </c:pt>
                <c:pt idx="67">
                  <c:v>0.89205479452054803</c:v>
                </c:pt>
                <c:pt idx="68">
                  <c:v>0.89205479452054803</c:v>
                </c:pt>
                <c:pt idx="69">
                  <c:v>0.89205479452054803</c:v>
                </c:pt>
                <c:pt idx="70">
                  <c:v>0.89205479452054803</c:v>
                </c:pt>
                <c:pt idx="71">
                  <c:v>0.89205479452054803</c:v>
                </c:pt>
                <c:pt idx="72">
                  <c:v>0.89205479452054803</c:v>
                </c:pt>
                <c:pt idx="73">
                  <c:v>0.89205479452054803</c:v>
                </c:pt>
                <c:pt idx="74">
                  <c:v>0.89205479452054803</c:v>
                </c:pt>
                <c:pt idx="75">
                  <c:v>0.89205479452054803</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0.77463414634146344</c:v>
                </c:pt>
                <c:pt idx="1">
                  <c:v>0.77463414634146344</c:v>
                </c:pt>
                <c:pt idx="2">
                  <c:v>0.77463414634146344</c:v>
                </c:pt>
                <c:pt idx="3">
                  <c:v>0.77463414634146344</c:v>
                </c:pt>
                <c:pt idx="4">
                  <c:v>0.77463414634146344</c:v>
                </c:pt>
                <c:pt idx="5">
                  <c:v>0.77463414634146344</c:v>
                </c:pt>
                <c:pt idx="6">
                  <c:v>0.77463414634146344</c:v>
                </c:pt>
                <c:pt idx="7">
                  <c:v>0.77463414634146344</c:v>
                </c:pt>
                <c:pt idx="8">
                  <c:v>0.77463414634146344</c:v>
                </c:pt>
                <c:pt idx="11">
                  <c:v>0.77463414634146344</c:v>
                </c:pt>
                <c:pt idx="12">
                  <c:v>0.77463414634146344</c:v>
                </c:pt>
                <c:pt idx="15">
                  <c:v>0.77463414634146344</c:v>
                </c:pt>
                <c:pt idx="16">
                  <c:v>0.77463414634146344</c:v>
                </c:pt>
                <c:pt idx="17">
                  <c:v>0.77463414634146344</c:v>
                </c:pt>
                <c:pt idx="18">
                  <c:v>0.77463414634146344</c:v>
                </c:pt>
                <c:pt idx="19">
                  <c:v>0.77463414634146344</c:v>
                </c:pt>
                <c:pt idx="20">
                  <c:v>0.77463414634146344</c:v>
                </c:pt>
                <c:pt idx="21">
                  <c:v>0.77463414634146344</c:v>
                </c:pt>
                <c:pt idx="22">
                  <c:v>0.77463414634146344</c:v>
                </c:pt>
                <c:pt idx="23">
                  <c:v>0.77463414634146344</c:v>
                </c:pt>
                <c:pt idx="24">
                  <c:v>0.77463414634146344</c:v>
                </c:pt>
                <c:pt idx="25">
                  <c:v>0.77463414634146344</c:v>
                </c:pt>
                <c:pt idx="26">
                  <c:v>0.77463414634146344</c:v>
                </c:pt>
                <c:pt idx="27">
                  <c:v>0.77463414634146344</c:v>
                </c:pt>
                <c:pt idx="28">
                  <c:v>0.77463414634146344</c:v>
                </c:pt>
                <c:pt idx="29">
                  <c:v>0.77463414634146344</c:v>
                </c:pt>
                <c:pt idx="30">
                  <c:v>0.77463414634146344</c:v>
                </c:pt>
                <c:pt idx="31">
                  <c:v>0.77463414634146344</c:v>
                </c:pt>
                <c:pt idx="32">
                  <c:v>0.77463414634146344</c:v>
                </c:pt>
                <c:pt idx="33">
                  <c:v>0.77463414634146344</c:v>
                </c:pt>
                <c:pt idx="34">
                  <c:v>0.77463414634146344</c:v>
                </c:pt>
                <c:pt idx="35">
                  <c:v>0.77463414634146344</c:v>
                </c:pt>
                <c:pt idx="36">
                  <c:v>0.77463414634146344</c:v>
                </c:pt>
                <c:pt idx="37">
                  <c:v>0.77463414634146344</c:v>
                </c:pt>
                <c:pt idx="38">
                  <c:v>0.77463414634146344</c:v>
                </c:pt>
                <c:pt idx="39">
                  <c:v>0.77463414634146344</c:v>
                </c:pt>
                <c:pt idx="40">
                  <c:v>0.77463414634146344</c:v>
                </c:pt>
                <c:pt idx="41">
                  <c:v>0.77463414634146344</c:v>
                </c:pt>
                <c:pt idx="42">
                  <c:v>0.77463414634146344</c:v>
                </c:pt>
                <c:pt idx="43">
                  <c:v>0.77463414634146344</c:v>
                </c:pt>
                <c:pt idx="44">
                  <c:v>0.77463414634146344</c:v>
                </c:pt>
                <c:pt idx="45">
                  <c:v>0.77463414634146344</c:v>
                </c:pt>
                <c:pt idx="46">
                  <c:v>0.77463414634146344</c:v>
                </c:pt>
                <c:pt idx="47">
                  <c:v>0.77463414634146344</c:v>
                </c:pt>
                <c:pt idx="48">
                  <c:v>0.77463414634146344</c:v>
                </c:pt>
                <c:pt idx="49">
                  <c:v>0.77463414634146344</c:v>
                </c:pt>
                <c:pt idx="50">
                  <c:v>0.77463414634146344</c:v>
                </c:pt>
                <c:pt idx="51">
                  <c:v>0.77463414634146344</c:v>
                </c:pt>
                <c:pt idx="52">
                  <c:v>0.77463414634146344</c:v>
                </c:pt>
                <c:pt idx="53">
                  <c:v>0.77463414634146344</c:v>
                </c:pt>
                <c:pt idx="54">
                  <c:v>0.77463414634146344</c:v>
                </c:pt>
                <c:pt idx="55">
                  <c:v>0.77463414634146344</c:v>
                </c:pt>
                <c:pt idx="56">
                  <c:v>0.77463414634146344</c:v>
                </c:pt>
                <c:pt idx="57">
                  <c:v>0.77463414634146344</c:v>
                </c:pt>
                <c:pt idx="58">
                  <c:v>0.77463414634146344</c:v>
                </c:pt>
                <c:pt idx="59">
                  <c:v>0.77463414634146344</c:v>
                </c:pt>
                <c:pt idx="60">
                  <c:v>0.77463414634146344</c:v>
                </c:pt>
                <c:pt idx="61">
                  <c:v>0.77463414634146344</c:v>
                </c:pt>
                <c:pt idx="62">
                  <c:v>0.77463414634146344</c:v>
                </c:pt>
                <c:pt idx="63">
                  <c:v>0.77463414634146344</c:v>
                </c:pt>
                <c:pt idx="64">
                  <c:v>0.77463414634146344</c:v>
                </c:pt>
                <c:pt idx="65">
                  <c:v>0.77463414634146344</c:v>
                </c:pt>
                <c:pt idx="66">
                  <c:v>0.77463414634146344</c:v>
                </c:pt>
                <c:pt idx="67">
                  <c:v>0.77463414634146344</c:v>
                </c:pt>
                <c:pt idx="68">
                  <c:v>0.77463414634146344</c:v>
                </c:pt>
                <c:pt idx="69">
                  <c:v>0.77463414634146344</c:v>
                </c:pt>
                <c:pt idx="70">
                  <c:v>0.77463414634146344</c:v>
                </c:pt>
                <c:pt idx="71">
                  <c:v>0.77463414634146344</c:v>
                </c:pt>
                <c:pt idx="72">
                  <c:v>0.77463414634146344</c:v>
                </c:pt>
                <c:pt idx="73">
                  <c:v>0.77463414634146344</c:v>
                </c:pt>
                <c:pt idx="74">
                  <c:v>0.77463414634146344</c:v>
                </c:pt>
                <c:pt idx="75">
                  <c:v>0.77463414634146344</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11">
                  <c:v>2.9101409366080859</c:v>
                </c:pt>
                <c:pt idx="12">
                  <c:v>1.9999910000607508</c:v>
                </c:pt>
                <c:pt idx="15">
                  <c:v>1.6241576285896306</c:v>
                </c:pt>
                <c:pt idx="16">
                  <c:v>1.4210509990639011</c:v>
                </c:pt>
                <c:pt idx="17">
                  <c:v>1.2950182999014366</c:v>
                </c:pt>
                <c:pt idx="18">
                  <c:v>1.2098760731673095</c:v>
                </c:pt>
                <c:pt idx="19">
                  <c:v>1.1489359121703191</c:v>
                </c:pt>
                <c:pt idx="20">
                  <c:v>1.1034481398269957</c:v>
                </c:pt>
                <c:pt idx="21">
                  <c:v>1.0683918019226357</c:v>
                </c:pt>
                <c:pt idx="22">
                  <c:v>1.0406851997234114</c:v>
                </c:pt>
                <c:pt idx="23">
                  <c:v>1.0183356785003961</c:v>
                </c:pt>
                <c:pt idx="24">
                  <c:v>1</c:v>
                </c:pt>
                <c:pt idx="25">
                  <c:v>0.98474134267745184</c:v>
                </c:pt>
                <c:pt idx="26">
                  <c:v>0.97188753347175427</c:v>
                </c:pt>
                <c:pt idx="27">
                  <c:v>0.96094456092974545</c:v>
                </c:pt>
                <c:pt idx="28">
                  <c:v>0.95154179230453773</c:v>
                </c:pt>
                <c:pt idx="29">
                  <c:v>0.94339614140365335</c:v>
                </c:pt>
                <c:pt idx="30">
                  <c:v>0.9362879730288014</c:v>
                </c:pt>
                <c:pt idx="31">
                  <c:v>0.93004450304070585</c:v>
                </c:pt>
                <c:pt idx="32">
                  <c:v>0.92452811609911845</c:v>
                </c:pt>
                <c:pt idx="33">
                  <c:v>0.91962798732143025</c:v>
                </c:pt>
                <c:pt idx="34">
                  <c:v>0.91525397107310913</c:v>
                </c:pt>
                <c:pt idx="35">
                  <c:v>0.91133207517299086</c:v>
                </c:pt>
                <c:pt idx="36">
                  <c:v>0.90780106284806938</c:v>
                </c:pt>
                <c:pt idx="37">
                  <c:v>0.90460986936871013</c:v>
                </c:pt>
                <c:pt idx="38">
                  <c:v>0.9017156155314715</c:v>
                </c:pt>
                <c:pt idx="39">
                  <c:v>0.89908206405285229</c:v>
                </c:pt>
                <c:pt idx="40">
                  <c:v>0.8966784085360161</c:v>
                </c:pt>
                <c:pt idx="41">
                  <c:v>0.8944783148848986</c:v>
                </c:pt>
                <c:pt idx="42">
                  <c:v>0.89245915627611483</c:v>
                </c:pt>
                <c:pt idx="43">
                  <c:v>0.89060139792274506</c:v>
                </c:pt>
                <c:pt idx="44">
                  <c:v>0.88888809876648611</c:v>
                </c:pt>
                <c:pt idx="45">
                  <c:v>0.88730450518312776</c:v>
                </c:pt>
                <c:pt idx="46">
                  <c:v>0.88583771764246522</c:v>
                </c:pt>
                <c:pt idx="47">
                  <c:v>0.88447641562085155</c:v>
                </c:pt>
                <c:pt idx="48">
                  <c:v>0.88321062933626382</c:v>
                </c:pt>
                <c:pt idx="49">
                  <c:v>0.88203154935363315</c:v>
                </c:pt>
                <c:pt idx="50">
                  <c:v>0.88093136700010399</c:v>
                </c:pt>
                <c:pt idx="51">
                  <c:v>0.87990313998542968</c:v>
                </c:pt>
                <c:pt idx="52">
                  <c:v>0.87894067875067028</c:v>
                </c:pt>
                <c:pt idx="53">
                  <c:v>0.87803844994828228</c:v>
                </c:pt>
                <c:pt idx="54">
                  <c:v>0.87719149414773434</c:v>
                </c:pt>
                <c:pt idx="55">
                  <c:v>0.87639535540657454</c:v>
                </c:pt>
                <c:pt idx="56">
                  <c:v>0.87564602078068188</c:v>
                </c:pt>
                <c:pt idx="57">
                  <c:v>0.87493986819391789</c:v>
                </c:pt>
                <c:pt idx="58">
                  <c:v>0.8742736213657476</c:v>
                </c:pt>
                <c:pt idx="59">
                  <c:v>0.87364431072005899</c:v>
                </c:pt>
                <c:pt idx="60">
                  <c:v>0.87304923938054246</c:v>
                </c:pt>
                <c:pt idx="61">
                  <c:v>0.87248595350650593</c:v>
                </c:pt>
                <c:pt idx="62">
                  <c:v>0.87195221634438103</c:v>
                </c:pt>
                <c:pt idx="63">
                  <c:v>0.87144598547001439</c:v>
                </c:pt>
                <c:pt idx="64">
                  <c:v>0.87096539277913221</c:v>
                </c:pt>
                <c:pt idx="65">
                  <c:v>0.87050872685154446</c:v>
                </c:pt>
                <c:pt idx="66">
                  <c:v>0.87007441737130309</c:v>
                </c:pt>
                <c:pt idx="67">
                  <c:v>0.86966102133229806</c:v>
                </c:pt>
                <c:pt idx="68">
                  <c:v>0.86926721079830527</c:v>
                </c:pt>
                <c:pt idx="69">
                  <c:v>0.86889176201970497</c:v>
                </c:pt>
                <c:pt idx="70">
                  <c:v>0.86853354573706754</c:v>
                </c:pt>
                <c:pt idx="71">
                  <c:v>0.86819151852541754</c:v>
                </c:pt>
                <c:pt idx="72">
                  <c:v>0.86786471505301521</c:v>
                </c:pt>
                <c:pt idx="73">
                  <c:v>0.8675522411454718</c:v>
                </c:pt>
                <c:pt idx="74">
                  <c:v>0.86725326756056476</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1.1911164479084635E-2</c:v>
                </c:pt>
                <c:pt idx="2">
                  <c:v>4.8472715889239001E-2</c:v>
                </c:pt>
                <c:pt idx="3">
                  <c:v>0.11214506312112163</c:v>
                </c:pt>
                <c:pt idx="4">
                  <c:v>0.20681315471961939</c:v>
                </c:pt>
                <c:pt idx="5">
                  <c:v>0.33688200673243712</c:v>
                </c:pt>
                <c:pt idx="6">
                  <c:v>0.50457412411832436</c:v>
                </c:pt>
                <c:pt idx="7">
                  <c:v>0.70413753267854196</c:v>
                </c:pt>
                <c:pt idx="8">
                  <c:v>0.91460758005671439</c:v>
                </c:pt>
                <c:pt idx="9">
                  <c:v>1.1008421426984578</c:v>
                </c:pt>
                <c:pt idx="10">
                  <c:v>1.2319523435297728</c:v>
                </c:pt>
                <c:pt idx="11">
                  <c:v>1.3009049470027656</c:v>
                </c:pt>
                <c:pt idx="12">
                  <c:v>1.3216049895401383</c:v>
                </c:pt>
                <c:pt idx="13">
                  <c:v>1.3129875670623947</c:v>
                </c:pt>
                <c:pt idx="14">
                  <c:v>1.2894504870104539</c:v>
                </c:pt>
                <c:pt idx="15">
                  <c:v>1.2595841182148491</c:v>
                </c:pt>
                <c:pt idx="16">
                  <c:v>1.227893948785453</c:v>
                </c:pt>
                <c:pt idx="17">
                  <c:v>1.1965401671021751</c:v>
                </c:pt>
                <c:pt idx="18">
                  <c:v>1.1664561471222445</c:v>
                </c:pt>
                <c:pt idx="19">
                  <c:v>1.1379671078558189</c:v>
                </c:pt>
                <c:pt idx="20">
                  <c:v>1.1111111111111107</c:v>
                </c:pt>
                <c:pt idx="21">
                  <c:v>1.085800362962801</c:v>
                </c:pt>
                <c:pt idx="22">
                  <c:v>1.0619003460377825</c:v>
                </c:pt>
                <c:pt idx="23">
                  <c:v>1.0392674148076986</c:v>
                </c:pt>
                <c:pt idx="24">
                  <c:v>1.0177656079231405</c:v>
                </c:pt>
                <c:pt idx="25">
                  <c:v>0.99727319389613966</c:v>
                </c:pt>
                <c:pt idx="26">
                  <c:v>0.97768426880277226</c:v>
                </c:pt>
                <c:pt idx="27">
                  <c:v>0.95890808939340033</c:v>
                </c:pt>
                <c:pt idx="28">
                  <c:v>0.94086748426627476</c:v>
                </c:pt>
                <c:pt idx="29">
                  <c:v>0.92349700120334099</c:v>
                </c:pt>
                <c:pt idx="30">
                  <c:v>0.90674109911693812</c:v>
                </c:pt>
                <c:pt idx="31">
                  <c:v>0.89055251558274728</c:v>
                </c:pt>
                <c:pt idx="32">
                  <c:v>0.87489085244750675</c:v>
                </c:pt>
                <c:pt idx="33">
                  <c:v>0.85972137956356587</c:v>
                </c:pt>
                <c:pt idx="34">
                  <c:v>0.84501403797283714</c:v>
                </c:pt>
                <c:pt idx="35">
                  <c:v>0.83074261714768838</c:v>
                </c:pt>
                <c:pt idx="36">
                  <c:v>0.81688408006782154</c:v>
                </c:pt>
                <c:pt idx="37">
                  <c:v>0.80341801177318306</c:v>
                </c:pt>
                <c:pt idx="38">
                  <c:v>0.7903261699384716</c:v>
                </c:pt>
                <c:pt idx="39">
                  <c:v>0.77759211914300908</c:v>
                </c:pt>
                <c:pt idx="40">
                  <c:v>0.76520093347343909</c:v>
                </c:pt>
                <c:pt idx="41">
                  <c:v>0.75313895473563919</c:v>
                </c:pt>
                <c:pt idx="42">
                  <c:v>0.74139359582134889</c:v>
                </c:pt>
                <c:pt idx="43">
                  <c:v>0.72995318068515391</c:v>
                </c:pt>
                <c:pt idx="44">
                  <c:v>0.71880681397378576</c:v>
                </c:pt>
                <c:pt idx="45">
                  <c:v>0.70794427465542098</c:v>
                </c:pt>
                <c:pt idx="46">
                  <c:v>0.69735592906508903</c:v>
                </c:pt>
                <c:pt idx="47">
                  <c:v>0.68703265965307181</c:v>
                </c:pt>
                <c:pt idx="48">
                  <c:v>0.67696580643098847</c:v>
                </c:pt>
                <c:pt idx="49">
                  <c:v>0.66714711868455367</c:v>
                </c:pt>
                <c:pt idx="50">
                  <c:v>0.65756871498745417</c:v>
                </c:pt>
                <c:pt idx="51">
                  <c:v>0.64822304992770396</c:v>
                </c:pt>
                <c:pt idx="52">
                  <c:v>0.6391028862629371</c:v>
                </c:pt>
                <c:pt idx="53">
                  <c:v>0.63020127146796534</c:v>
                </c:pt>
                <c:pt idx="54">
                  <c:v>0.62151151783763703</c:v>
                </c:pt>
                <c:pt idx="55">
                  <c:v>0.61302718546957313</c:v>
                </c:pt>
                <c:pt idx="56">
                  <c:v>0.6047420675819809</c:v>
                </c:pt>
                <c:pt idx="57">
                  <c:v>0.59665017772737183</c:v>
                </c:pt>
                <c:pt idx="58">
                  <c:v>0.58874573854837575</c:v>
                </c:pt>
                <c:pt idx="59">
                  <c:v>0.5810231717908334</c:v>
                </c:pt>
                <c:pt idx="60">
                  <c:v>0.57347708934506503</c:v>
                </c:pt>
                <c:pt idx="61">
                  <c:v>0.56610228513119598</c:v>
                </c:pt>
                <c:pt idx="62">
                  <c:v>0.55889372768069878</c:v>
                </c:pt>
                <c:pt idx="63">
                  <c:v>0.55184655329556975</c:v>
                </c:pt>
                <c:pt idx="64">
                  <c:v>0.54495605969010485</c:v>
                </c:pt>
                <c:pt idx="65">
                  <c:v>0.53821770003918901</c:v>
                </c:pt>
                <c:pt idx="66">
                  <c:v>0.5316270773722338</c:v>
                </c:pt>
                <c:pt idx="67">
                  <c:v>0.52517993926410733</c:v>
                </c:pt>
                <c:pt idx="68">
                  <c:v>0.51887217278416975</c:v>
                </c:pt>
                <c:pt idx="69">
                  <c:v>0.51269979967234913</c:v>
                </c:pt>
                <c:pt idx="70">
                  <c:v>0.50665897171740792</c:v>
                </c:pt>
                <c:pt idx="71">
                  <c:v>0.50074596631751267</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-20.033323886863105</c:v>
                </c:pt>
                <c:pt idx="1">
                  <c:v>-20.041033181957747</c:v>
                </c:pt>
                <c:pt idx="2">
                  <c:v>-20.05322363355388</c:v>
                </c:pt>
                <c:pt idx="3">
                  <c:v>-20.072474391524079</c:v>
                </c:pt>
                <c:pt idx="4">
                  <c:v>-20.102811097979053</c:v>
                </c:pt>
                <c:pt idx="5">
                  <c:v>-20.150461717737926</c:v>
                </c:pt>
                <c:pt idx="6">
                  <c:v>-20.224928193882192</c:v>
                </c:pt>
                <c:pt idx="7">
                  <c:v>-20.340395390686673</c:v>
                </c:pt>
                <c:pt idx="8">
                  <c:v>-20.517334641780195</c:v>
                </c:pt>
                <c:pt idx="9">
                  <c:v>-20.783788142066875</c:v>
                </c:pt>
                <c:pt idx="10">
                  <c:v>-21.175219980161252</c:v>
                </c:pt>
                <c:pt idx="11">
                  <c:v>-21.731307304654237</c:v>
                </c:pt>
                <c:pt idx="12">
                  <c:v>-22.488562455274543</c:v>
                </c:pt>
                <c:pt idx="13">
                  <c:v>-23.470207371609327</c:v>
                </c:pt>
                <c:pt idx="14">
                  <c:v>-24.678158357432377</c:v>
                </c:pt>
                <c:pt idx="15">
                  <c:v>-26.092334530907515</c:v>
                </c:pt>
                <c:pt idx="16">
                  <c:v>-27.677791321961266</c:v>
                </c:pt>
                <c:pt idx="17">
                  <c:v>-29.394930770463212</c:v>
                </c:pt>
                <c:pt idx="18">
                  <c:v>-31.207553104532305</c:v>
                </c:pt>
                <c:pt idx="19">
                  <c:v>-33.086761862773258</c:v>
                </c:pt>
                <c:pt idx="20">
                  <c:v>-35.011580505280243</c:v>
                </c:pt>
                <c:pt idx="21">
                  <c:v>-36.967943697425561</c:v>
                </c:pt>
                <c:pt idx="22">
                  <c:v>-38.947308957877702</c:v>
                </c:pt>
                <c:pt idx="23">
                  <c:v>-40.945523206615341</c:v>
                </c:pt>
                <c:pt idx="24">
                  <c:v>-42.962178865830076</c:v>
                </c:pt>
                <c:pt idx="25">
                  <c:v>-45.000507390449812</c:v>
                </c:pt>
                <c:pt idx="26">
                  <c:v>-47.067773766898704</c:v>
                </c:pt>
                <c:pt idx="27">
                  <c:v>-49.176037297370399</c:v>
                </c:pt>
                <c:pt idx="28">
                  <c:v>-51.342916608795299</c:v>
                </c:pt>
                <c:pt idx="29">
                  <c:v>-53.5915443822174</c:v>
                </c:pt>
                <c:pt idx="30">
                  <c:v>-55.948287037640519</c:v>
                </c:pt>
                <c:pt idx="31">
                  <c:v>-58.436594303698548</c:v>
                </c:pt>
                <c:pt idx="32">
                  <c:v>-61.066714279988702</c:v>
                </c:pt>
                <c:pt idx="33">
                  <c:v>-63.8246027588415</c:v>
                </c:pt>
                <c:pt idx="34">
                  <c:v>-66.666879901805501</c:v>
                </c:pt>
                <c:pt idx="35">
                  <c:v>-69.527537890731793</c:v>
                </c:pt>
                <c:pt idx="36">
                  <c:v>-72.335352423924533</c:v>
                </c:pt>
                <c:pt idx="37">
                  <c:v>-75.033895318008021</c:v>
                </c:pt>
                <c:pt idx="38">
                  <c:v>-77.594308058229046</c:v>
                </c:pt>
                <c:pt idx="39">
                  <c:v>-80.015829920473053</c:v>
                </c:pt>
                <c:pt idx="40">
                  <c:v>-82.316842918860942</c:v>
                </c:pt>
                <c:pt idx="41">
                  <c:v>-84.523517089489047</c:v>
                </c:pt>
                <c:pt idx="42">
                  <c:v>-86.661470136118112</c:v>
                </c:pt>
                <c:pt idx="43">
                  <c:v>-88.751777743860686</c:v>
                </c:pt>
                <c:pt idx="44">
                  <c:v>-90.810130065409368</c:v>
                </c:pt>
                <c:pt idx="45">
                  <c:v>-92.847513525412097</c:v>
                </c:pt>
                <c:pt idx="46">
                  <c:v>-94.871331167113937</c:v>
                </c:pt>
                <c:pt idx="47">
                  <c:v>-96.88645207103923</c:v>
                </c:pt>
                <c:pt idx="48">
                  <c:v>-98.896030071715217</c:v>
                </c:pt>
                <c:pt idx="49">
                  <c:v>-100.90208833837752</c:v>
                </c:pt>
                <c:pt idx="50">
                  <c:v>-102.90591682222831</c:v>
                </c:pt>
                <c:pt idx="51">
                  <c:v>-104.90833481677294</c:v>
                </c:pt>
                <c:pt idx="52">
                  <c:v>-106.90986141886546</c:v>
                </c:pt>
                <c:pt idx="53">
                  <c:v>-108.9108250184841</c:v>
                </c:pt>
                <c:pt idx="54">
                  <c:v>-110.91143315963706</c:v>
                </c:pt>
                <c:pt idx="55">
                  <c:v>-112.91181693085892</c:v>
                </c:pt>
                <c:pt idx="56">
                  <c:v>-114.91205909805925</c:v>
                </c:pt>
                <c:pt idx="57">
                  <c:v>-116.91221190476097</c:v>
                </c:pt>
                <c:pt idx="58">
                  <c:v>-118.91230832306536</c:v>
                </c:pt>
                <c:pt idx="59">
                  <c:v>-120.91236916041284</c:v>
                </c:pt>
                <c:pt idx="60">
                  <c:v>-122.91240754678543</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-3.1799775209625714</c:v>
                </c:pt>
                <c:pt idx="1">
                  <c:v>-4.0010007816653097</c:v>
                </c:pt>
                <c:pt idx="2">
                  <c:v>-5.0322781480365544</c:v>
                </c:pt>
                <c:pt idx="3">
                  <c:v>-6.3259587330682727</c:v>
                </c:pt>
                <c:pt idx="4">
                  <c:v>-7.9454729152108765</c:v>
                </c:pt>
                <c:pt idx="5">
                  <c:v>-9.9663652876227147</c:v>
                </c:pt>
                <c:pt idx="6">
                  <c:v>-12.475515349096726</c:v>
                </c:pt>
                <c:pt idx="7">
                  <c:v>-15.566992951694916</c:v>
                </c:pt>
                <c:pt idx="8">
                  <c:v>-19.331857751244755</c:v>
                </c:pt>
                <c:pt idx="9">
                  <c:v>-23.838741803063744</c:v>
                </c:pt>
                <c:pt idx="10">
                  <c:v>-29.103773628744918</c:v>
                </c:pt>
                <c:pt idx="11">
                  <c:v>-35.054902776290433</c:v>
                </c:pt>
                <c:pt idx="12">
                  <c:v>-41.507131826288671</c:v>
                </c:pt>
                <c:pt idx="13">
                  <c:v>-48.172735552233988</c:v>
                </c:pt>
                <c:pt idx="14">
                  <c:v>-54.717967968209798</c:v>
                </c:pt>
                <c:pt idx="15">
                  <c:v>-60.844658265764096</c:v>
                </c:pt>
                <c:pt idx="16">
                  <c:v>-66.353442253620486</c:v>
                </c:pt>
                <c:pt idx="17">
                  <c:v>-71.161651666235528</c:v>
                </c:pt>
                <c:pt idx="18">
                  <c:v>-75.282909123855035</c:v>
                </c:pt>
                <c:pt idx="19">
                  <c:v>-78.792219327981925</c:v>
                </c:pt>
                <c:pt idx="20">
                  <c:v>-81.7949522152893</c:v>
                </c:pt>
                <c:pt idx="21">
                  <c:v>-84.406363072246009</c:v>
                </c:pt>
                <c:pt idx="22">
                  <c:v>-86.740808752478245</c:v>
                </c:pt>
                <c:pt idx="23">
                  <c:v>-88.907412188575393</c:v>
                </c:pt>
                <c:pt idx="24">
                  <c:v>-91.009018678849955</c:v>
                </c:pt>
                <c:pt idx="25">
                  <c:v>-93.141893010612577</c:v>
                </c:pt>
                <c:pt idx="26">
                  <c:v>-95.393875222960432</c:v>
                </c:pt>
                <c:pt idx="27">
                  <c:v>-97.838478191804171</c:v>
                </c:pt>
                <c:pt idx="28">
                  <c:v>-100.52199673531955</c:v>
                </c:pt>
                <c:pt idx="29">
                  <c:v>-103.44120816166738</c:v>
                </c:pt>
                <c:pt idx="30">
                  <c:v>-106.51296192052111</c:v>
                </c:pt>
                <c:pt idx="31">
                  <c:v>-109.54631942790272</c:v>
                </c:pt>
                <c:pt idx="32">
                  <c:v>-112.24053289328154</c:v>
                </c:pt>
                <c:pt idx="33">
                  <c:v>-114.23458134684635</c:v>
                </c:pt>
                <c:pt idx="34">
                  <c:v>-115.20976641072129</c:v>
                </c:pt>
                <c:pt idx="35">
                  <c:v>-115.00471061108236</c:v>
                </c:pt>
                <c:pt idx="36">
                  <c:v>-113.68078596911425</c:v>
                </c:pt>
                <c:pt idx="37">
                  <c:v>-111.49978530511436</c:v>
                </c:pt>
                <c:pt idx="38">
                  <c:v>-108.8272282020863</c:v>
                </c:pt>
                <c:pt idx="39">
                  <c:v>-106.01667231104192</c:v>
                </c:pt>
                <c:pt idx="40">
                  <c:v>-103.33158377403045</c:v>
                </c:pt>
                <c:pt idx="41">
                  <c:v>-100.92446236379187</c:v>
                </c:pt>
                <c:pt idx="42">
                  <c:v>-98.85606803146257</c:v>
                </c:pt>
                <c:pt idx="43">
                  <c:v>-97.127744869469709</c:v>
                </c:pt>
                <c:pt idx="44">
                  <c:v>-95.709671307336563</c:v>
                </c:pt>
                <c:pt idx="45">
                  <c:v>-94.559765328537054</c:v>
                </c:pt>
                <c:pt idx="46">
                  <c:v>-93.634316295855129</c:v>
                </c:pt>
                <c:pt idx="47">
                  <c:v>-92.893079717596081</c:v>
                </c:pt>
                <c:pt idx="48">
                  <c:v>-92.301195561134293</c:v>
                </c:pt>
                <c:pt idx="49">
                  <c:v>-91.829482932004439</c:v>
                </c:pt>
                <c:pt idx="50">
                  <c:v>-91.454002338416558</c:v>
                </c:pt>
                <c:pt idx="51">
                  <c:v>-91.155352676218939</c:v>
                </c:pt>
                <c:pt idx="52">
                  <c:v>-90.9179286425192</c:v>
                </c:pt>
                <c:pt idx="53">
                  <c:v>-90.729236613354587</c:v>
                </c:pt>
                <c:pt idx="54">
                  <c:v>-90.579303351667392</c:v>
                </c:pt>
                <c:pt idx="55">
                  <c:v>-90.460182132455571</c:v>
                </c:pt>
                <c:pt idx="56">
                  <c:v>-90.365548253993765</c:v>
                </c:pt>
                <c:pt idx="57">
                  <c:v>-90.290371611217736</c:v>
                </c:pt>
                <c:pt idx="58">
                  <c:v>-90.230653532940849</c:v>
                </c:pt>
                <c:pt idx="59">
                  <c:v>-90.183216199246957</c:v>
                </c:pt>
                <c:pt idx="60">
                  <c:v>-90.145534594813412</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-6.5767841568190466</c:v>
                </c:pt>
                <c:pt idx="1">
                  <c:v>-6.5844925569724939</c:v>
                </c:pt>
                <c:pt idx="2">
                  <c:v>-6.5966815901828033</c:v>
                </c:pt>
                <c:pt idx="3">
                  <c:v>-6.6159301001639275</c:v>
                </c:pt>
                <c:pt idx="4">
                  <c:v>-6.6462632437986873</c:v>
                </c:pt>
                <c:pt idx="5">
                  <c:v>-6.6939082168740391</c:v>
                </c:pt>
                <c:pt idx="6">
                  <c:v>-6.7683657436430682</c:v>
                </c:pt>
                <c:pt idx="7">
                  <c:v>-6.8838187566814346</c:v>
                </c:pt>
                <c:pt idx="8">
                  <c:v>-7.060735528115492</c:v>
                </c:pt>
                <c:pt idx="9">
                  <c:v>-7.3271534007812722</c:v>
                </c:pt>
                <c:pt idx="10">
                  <c:v>-7.7185287735004868</c:v>
                </c:pt>
                <c:pt idx="11">
                  <c:v>-8.2745266079085802</c:v>
                </c:pt>
                <c:pt idx="12">
                  <c:v>-9.0316399300796828</c:v>
                </c:pt>
                <c:pt idx="13">
                  <c:v>-10.01306007295798</c:v>
                </c:pt>
                <c:pt idx="14">
                  <c:v>-11.220654840687986</c:v>
                </c:pt>
                <c:pt idx="15">
                  <c:v>-12.634266506375049</c:v>
                </c:pt>
                <c:pt idx="16">
                  <c:v>-14.218828763154434</c:v>
                </c:pt>
                <c:pt idx="17">
                  <c:v>-15.93455084768415</c:v>
                </c:pt>
                <c:pt idx="18">
                  <c:v>-17.744927758338754</c:v>
                </c:pt>
                <c:pt idx="19">
                  <c:v>-19.620580136659079</c:v>
                </c:pt>
                <c:pt idx="20">
                  <c:v>-21.539768255527786</c:v>
                </c:pt>
                <c:pt idx="21">
                  <c:v>-23.487222595111955</c:v>
                </c:pt>
                <c:pt idx="22">
                  <c:v>-25.452505603871266</c:v>
                </c:pt>
                <c:pt idx="23">
                  <c:v>-27.42849410294275</c:v>
                </c:pt>
                <c:pt idx="24">
                  <c:v>-29.410155670462856</c:v>
                </c:pt>
                <c:pt idx="25">
                  <c:v>-31.393593494974255</c:v>
                </c:pt>
                <c:pt idx="26">
                  <c:v>-33.375260587475609</c:v>
                </c:pt>
                <c:pt idx="27">
                  <c:v>-35.35122244958454</c:v>
                </c:pt>
                <c:pt idx="28">
                  <c:v>-37.316339533416688</c:v>
                </c:pt>
                <c:pt idx="29">
                  <c:v>-39.263238331834906</c:v>
                </c:pt>
                <c:pt idx="30">
                  <c:v>-41.180963193629381</c:v>
                </c:pt>
                <c:pt idx="31">
                  <c:v>-43.0533082450604</c:v>
                </c:pt>
                <c:pt idx="32">
                  <c:v>-44.857106917517555</c:v>
                </c:pt>
                <c:pt idx="33">
                  <c:v>-46.561249932074944</c:v>
                </c:pt>
                <c:pt idx="34">
                  <c:v>-48.127777584413138</c:v>
                </c:pt>
                <c:pt idx="35">
                  <c:v>-49.516568885282609</c:v>
                </c:pt>
                <c:pt idx="36">
                  <c:v>-50.694014317774105</c:v>
                </c:pt>
                <c:pt idx="37">
                  <c:v>-51.643079749276495</c:v>
                </c:pt>
                <c:pt idx="38">
                  <c:v>-52.369336174036114</c:v>
                </c:pt>
                <c:pt idx="39">
                  <c:v>-52.898853645923161</c:v>
                </c:pt>
                <c:pt idx="40">
                  <c:v>-53.269415481241225</c:v>
                </c:pt>
                <c:pt idx="41">
                  <c:v>-53.520552080282158</c:v>
                </c:pt>
                <c:pt idx="42">
                  <c:v>-53.686795060365327</c:v>
                </c:pt>
                <c:pt idx="43">
                  <c:v>-53.795047695798303</c:v>
                </c:pt>
                <c:pt idx="44">
                  <c:v>-53.864760835549049</c:v>
                </c:pt>
                <c:pt idx="45">
                  <c:v>-53.909327808867545</c:v>
                </c:pt>
                <c:pt idx="46">
                  <c:v>-53.937684062361051</c:v>
                </c:pt>
                <c:pt idx="47">
                  <c:v>-53.955671079129601</c:v>
                </c:pt>
                <c:pt idx="48">
                  <c:v>-53.967058448467355</c:v>
                </c:pt>
                <c:pt idx="49">
                  <c:v>-53.974258737564178</c:v>
                </c:pt>
                <c:pt idx="50">
                  <c:v>-53.978807943405656</c:v>
                </c:pt>
                <c:pt idx="51">
                  <c:v>-53.981680744332181</c:v>
                </c:pt>
                <c:pt idx="52">
                  <c:v>-53.983494334360174</c:v>
                </c:pt>
                <c:pt idx="53">
                  <c:v>-53.984639020882895</c:v>
                </c:pt>
                <c:pt idx="54">
                  <c:v>-53.985361424033172</c:v>
                </c:pt>
                <c:pt idx="55">
                  <c:v>-53.98581729124804</c:v>
                </c:pt>
                <c:pt idx="56">
                  <c:v>-53.986104948560765</c:v>
                </c:pt>
                <c:pt idx="57">
                  <c:v>-53.986286457828101</c:v>
                </c:pt>
                <c:pt idx="58">
                  <c:v>-53.986400986324526</c:v>
                </c:pt>
                <c:pt idx="59">
                  <c:v>-53.986473250469594</c:v>
                </c:pt>
                <c:pt idx="60">
                  <c:v>-53.986518846679552</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-3.145968863330757</c:v>
                </c:pt>
                <c:pt idx="1">
                  <c:v>-3.9581864212924787</c:v>
                </c:pt>
                <c:pt idx="2">
                  <c:v>-4.9783780676413345</c:v>
                </c:pt>
                <c:pt idx="3">
                  <c:v>-6.2581025638689374</c:v>
                </c:pt>
                <c:pt idx="4">
                  <c:v>-7.8600470828190083</c:v>
                </c:pt>
                <c:pt idx="5">
                  <c:v>-9.8588205830106883</c:v>
                </c:pt>
                <c:pt idx="6">
                  <c:v>-12.340124680555375</c:v>
                </c:pt>
                <c:pt idx="7">
                  <c:v>-15.396546384104349</c:v>
                </c:pt>
                <c:pt idx="8">
                  <c:v>-19.117278606182769</c:v>
                </c:pt>
                <c:pt idx="9">
                  <c:v>-23.568603403206133</c:v>
                </c:pt>
                <c:pt idx="10">
                  <c:v>-28.763691006348044</c:v>
                </c:pt>
                <c:pt idx="11">
                  <c:v>-34.626767061574057</c:v>
                </c:pt>
                <c:pt idx="12">
                  <c:v>-40.968146762672902</c:v>
                </c:pt>
                <c:pt idx="13">
                  <c:v>-47.494205265354836</c:v>
                </c:pt>
                <c:pt idx="14">
                  <c:v>-53.863772302618642</c:v>
                </c:pt>
                <c:pt idx="15">
                  <c:v>-59.769336229595929</c:v>
                </c:pt>
                <c:pt idx="16">
                  <c:v>-64.999784964718444</c:v>
                </c:pt>
                <c:pt idx="17">
                  <c:v>-69.457683503373474</c:v>
                </c:pt>
                <c:pt idx="18">
                  <c:v>-73.138110031227001</c:v>
                </c:pt>
                <c:pt idx="19">
                  <c:v>-76.092814361264189</c:v>
                </c:pt>
                <c:pt idx="20">
                  <c:v>-78.398071576306634</c:v>
                </c:pt>
                <c:pt idx="21">
                  <c:v>-80.132868613956219</c:v>
                </c:pt>
                <c:pt idx="22">
                  <c:v>-81.366615407158349</c:v>
                </c:pt>
                <c:pt idx="23">
                  <c:v>-82.153252791452033</c:v>
                </c:pt>
                <c:pt idx="24">
                  <c:v>-82.528897772425978</c:v>
                </c:pt>
                <c:pt idx="25">
                  <c:v>-82.511105103573612</c:v>
                </c:pt>
                <c:pt idx="26">
                  <c:v>-82.098664014798587</c:v>
                </c:pt>
                <c:pt idx="27">
                  <c:v>-81.271459896551235</c:v>
                </c:pt>
                <c:pt idx="28">
                  <c:v>-79.99041788730797</c:v>
                </c:pt>
                <c:pt idx="29">
                  <c:v>-78.198083179743293</c:v>
                </c:pt>
                <c:pt idx="30">
                  <c:v>-75.821156581750742</c:v>
                </c:pt>
                <c:pt idx="31">
                  <c:v>-72.777333226411088</c:v>
                </c:pt>
                <c:pt idx="32">
                  <c:v>-68.989679345095766</c:v>
                </c:pt>
                <c:pt idx="33">
                  <c:v>-64.41134460579687</c:v>
                </c:pt>
                <c:pt idx="34">
                  <c:v>-59.059815730723926</c:v>
                </c:pt>
                <c:pt idx="35">
                  <c:v>-53.051697611209697</c:v>
                </c:pt>
                <c:pt idx="36">
                  <c:v>-46.61827223948292</c:v>
                </c:pt>
                <c:pt idx="37">
                  <c:v>-40.079855023914</c:v>
                </c:pt>
                <c:pt idx="38">
                  <c:v>-33.77719234017345</c:v>
                </c:pt>
                <c:pt idx="39">
                  <c:v>-27.991438820731933</c:v>
                </c:pt>
                <c:pt idx="40">
                  <c:v>-22.894634622983759</c:v>
                </c:pt>
                <c:pt idx="41">
                  <c:v>-18.546710146535652</c:v>
                </c:pt>
                <c:pt idx="42">
                  <c:v>-14.92382086954216</c:v>
                </c:pt>
                <c:pt idx="43">
                  <c:v>-11.954183416458186</c:v>
                </c:pt>
                <c:pt idx="44">
                  <c:v>-9.5467947190371731</c:v>
                </c:pt>
                <c:pt idx="45">
                  <c:v>-7.6093825732262159</c:v>
                </c:pt>
                <c:pt idx="46">
                  <c:v>-6.0575576308333252</c:v>
                </c:pt>
                <c:pt idx="47">
                  <c:v>-4.8183522911956151</c:v>
                </c:pt>
                <c:pt idx="48">
                  <c:v>-3.8307063467680003</c:v>
                </c:pt>
                <c:pt idx="49">
                  <c:v>-3.0445230404047505</c:v>
                </c:pt>
                <c:pt idx="50">
                  <c:v>-2.419196396056368</c:v>
                </c:pt>
                <c:pt idx="51">
                  <c:v>-1.9220603325344123</c:v>
                </c:pt>
                <c:pt idx="52">
                  <c:v>-1.526959597032246</c:v>
                </c:pt>
                <c:pt idx="53">
                  <c:v>-1.2130138203685112</c:v>
                </c:pt>
                <c:pt idx="54">
                  <c:v>-0.96358461664667627</c:v>
                </c:pt>
                <c:pt idx="55">
                  <c:v>-0.76542928041482561</c:v>
                </c:pt>
                <c:pt idx="56">
                  <c:v>-0.60801552876130094</c:v>
                </c:pt>
                <c:pt idx="57">
                  <c:v>-0.48297063785890432</c:v>
                </c:pt>
                <c:pt idx="58">
                  <c:v>-0.38364059043577686</c:v>
                </c:pt>
                <c:pt idx="59">
                  <c:v>-0.30473824514220033</c:v>
                </c:pt>
                <c:pt idx="60">
                  <c:v>-0.24206304042594184</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45.618811784268154</c:v>
                </c:pt>
                <c:pt idx="1">
                  <c:v>43.643787902414616</c:v>
                </c:pt>
                <c:pt idx="2">
                  <c:v>41.682902240369984</c:v>
                </c:pt>
                <c:pt idx="3">
                  <c:v>39.743744055069456</c:v>
                </c:pt>
                <c:pt idx="4">
                  <c:v>37.837398832107539</c:v>
                </c:pt>
                <c:pt idx="5">
                  <c:v>35.979294343472915</c:v>
                </c:pt>
                <c:pt idx="6">
                  <c:v>34.189276087789146</c:v>
                </c:pt>
                <c:pt idx="7">
                  <c:v>32.489670508394084</c:v>
                </c:pt>
                <c:pt idx="8">
                  <c:v>30.899834050073526</c:v>
                </c:pt>
                <c:pt idx="9">
                  <c:v>29.426860201444683</c:v>
                </c:pt>
                <c:pt idx="10">
                  <c:v>28.055562870133976</c:v>
                </c:pt>
                <c:pt idx="11">
                  <c:v>26.7446109767831</c:v>
                </c:pt>
                <c:pt idx="12">
                  <c:v>25.434676524128463</c:v>
                </c:pt>
                <c:pt idx="13">
                  <c:v>24.066676454647904</c:v>
                </c:pt>
                <c:pt idx="14">
                  <c:v>22.600051348987851</c:v>
                </c:pt>
                <c:pt idx="15">
                  <c:v>21.021040210301788</c:v>
                </c:pt>
                <c:pt idx="16">
                  <c:v>19.339070839299421</c:v>
                </c:pt>
                <c:pt idx="17">
                  <c:v>17.57717220861602</c:v>
                </c:pt>
                <c:pt idx="18">
                  <c:v>15.763319148765156</c:v>
                </c:pt>
                <c:pt idx="19">
                  <c:v>13.925831348889044</c:v>
                </c:pt>
                <c:pt idx="20">
                  <c:v>12.09239942277109</c:v>
                </c:pt>
                <c:pt idx="21">
                  <c:v>10.290876625719072</c:v>
                </c:pt>
                <c:pt idx="22">
                  <c:v>8.5497398538368046</c:v>
                </c:pt>
                <c:pt idx="23">
                  <c:v>6.8960635784648296</c:v>
                </c:pt>
                <c:pt idx="24">
                  <c:v>5.3491042894251759</c:v>
                </c:pt>
                <c:pt idx="25">
                  <c:v>3.9093324321106779</c:v>
                </c:pt>
                <c:pt idx="26">
                  <c:v>2.546574206248962</c:v>
                </c:pt>
                <c:pt idx="27">
                  <c:v>1.1943561765434332</c:v>
                </c:pt>
                <c:pt idx="28">
                  <c:v>-0.24396646208720324</c:v>
                </c:pt>
                <c:pt idx="29">
                  <c:v>-1.8785137413403672</c:v>
                </c:pt>
                <c:pt idx="30">
                  <c:v>-3.8129835727270498</c:v>
                </c:pt>
                <c:pt idx="31">
                  <c:v>-6.1289286803695813</c:v>
                </c:pt>
                <c:pt idx="32">
                  <c:v>-8.8760157185030177</c:v>
                </c:pt>
                <c:pt idx="33">
                  <c:v>-12.065232184707863</c:v>
                </c:pt>
                <c:pt idx="34">
                  <c:v>-15.663606515755589</c:v>
                </c:pt>
                <c:pt idx="35">
                  <c:v>-19.594709135442471</c:v>
                </c:pt>
                <c:pt idx="36">
                  <c:v>-23.751372530115681</c:v>
                </c:pt>
                <c:pt idx="37">
                  <c:v>-28.020910763006121</c:v>
                </c:pt>
                <c:pt idx="38">
                  <c:v>-32.31212357008112</c:v>
                </c:pt>
                <c:pt idx="39">
                  <c:v>-36.569805448536037</c:v>
                </c:pt>
                <c:pt idx="40">
                  <c:v>-40.772342915364291</c:v>
                </c:pt>
                <c:pt idx="41">
                  <c:v>-44.919786385167413</c:v>
                </c:pt>
                <c:pt idx="42">
                  <c:v>-49.021838822472724</c:v>
                </c:pt>
                <c:pt idx="43">
                  <c:v>-53.090175699234862</c:v>
                </c:pt>
                <c:pt idx="44">
                  <c:v>-57.134963499674683</c:v>
                </c:pt>
                <c:pt idx="45">
                  <c:v>-61.163914302187038</c:v>
                </c:pt>
                <c:pt idx="46">
                  <c:v>-65.182463378268324</c:v>
                </c:pt>
                <c:pt idx="47">
                  <c:v>-69.194281276119696</c:v>
                </c:pt>
                <c:pt idx="48">
                  <c:v>-73.201783802435386</c:v>
                </c:pt>
                <c:pt idx="49">
                  <c:v>-77.206535982289694</c:v>
                </c:pt>
                <c:pt idx="50">
                  <c:v>-81.209541762393926</c:v>
                </c:pt>
                <c:pt idx="51">
                  <c:v>-85.211441217963269</c:v>
                </c:pt>
                <c:pt idx="52">
                  <c:v>-89.212640864359471</c:v>
                </c:pt>
                <c:pt idx="53">
                  <c:v>-93.213398256706853</c:v>
                </c:pt>
                <c:pt idx="54">
                  <c:v>-97.213876324865055</c:v>
                </c:pt>
                <c:pt idx="55">
                  <c:v>-101.21417803951702</c:v>
                </c:pt>
                <c:pt idx="56">
                  <c:v>-105.21436843807368</c:v>
                </c:pt>
                <c:pt idx="57">
                  <c:v>-109.21448858318045</c:v>
                </c:pt>
                <c:pt idx="58">
                  <c:v>-113.21456439429228</c:v>
                </c:pt>
                <c:pt idx="59">
                  <c:v>-117.21461222973061</c:v>
                </c:pt>
                <c:pt idx="60">
                  <c:v>-121.21464241259262</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93.422782923712219</c:v>
                </c:pt>
                <c:pt idx="1">
                  <c:v>94.290769991815921</c:v>
                </c:pt>
                <c:pt idx="2">
                  <c:v>95.365791066502595</c:v>
                </c:pt>
                <c:pt idx="3">
                  <c:v>96.684785729519163</c:v>
                </c:pt>
                <c:pt idx="4">
                  <c:v>98.279594971191656</c:v>
                </c:pt>
                <c:pt idx="5">
                  <c:v>100.16467244212643</c:v>
                </c:pt>
                <c:pt idx="6">
                  <c:v>102.31675364665696</c:v>
                </c:pt>
                <c:pt idx="7">
                  <c:v>104.6474681943579</c:v>
                </c:pt>
                <c:pt idx="8">
                  <c:v>106.97827100879168</c:v>
                </c:pt>
                <c:pt idx="9">
                  <c:v>109.03927227135978</c:v>
                </c:pt>
                <c:pt idx="10">
                  <c:v>110.51718959263668</c:v>
                </c:pt>
                <c:pt idx="11">
                  <c:v>111.15435718938649</c:v>
                </c:pt>
                <c:pt idx="12">
                  <c:v>110.85524633398794</c:v>
                </c:pt>
                <c:pt idx="13">
                  <c:v>109.73315362014731</c:v>
                </c:pt>
                <c:pt idx="14">
                  <c:v>108.06397753856901</c:v>
                </c:pt>
                <c:pt idx="15">
                  <c:v>106.18014224047272</c:v>
                </c:pt>
                <c:pt idx="16">
                  <c:v>104.37182237079793</c:v>
                </c:pt>
                <c:pt idx="17">
                  <c:v>102.83856949910476</c:v>
                </c:pt>
                <c:pt idx="18">
                  <c:v>101.68863646746655</c:v>
                </c:pt>
                <c:pt idx="19">
                  <c:v>100.95950943896918</c:v>
                </c:pt>
                <c:pt idx="20">
                  <c:v>100.63607270847139</c:v>
                </c:pt>
                <c:pt idx="21">
                  <c:v>100.65438702527511</c:v>
                </c:pt>
                <c:pt idx="22">
                  <c:v>100.8880206622284</c:v>
                </c:pt>
                <c:pt idx="23">
                  <c:v>101.12108524479098</c:v>
                </c:pt>
                <c:pt idx="24">
                  <c:v>101.0223442082457</c:v>
                </c:pt>
                <c:pt idx="25">
                  <c:v>100.14694392684761</c:v>
                </c:pt>
                <c:pt idx="26">
                  <c:v>97.993028696639499</c:v>
                </c:pt>
                <c:pt idx="27">
                  <c:v>94.114181745424347</c:v>
                </c:pt>
                <c:pt idx="28">
                  <c:v>88.246738101043775</c:v>
                </c:pt>
                <c:pt idx="29">
                  <c:v>80.393566291173812</c:v>
                </c:pt>
                <c:pt idx="30">
                  <c:v>70.833430303037289</c:v>
                </c:pt>
                <c:pt idx="31">
                  <c:v>60.071899663023451</c:v>
                </c:pt>
                <c:pt idx="32">
                  <c:v>48.772182581061706</c:v>
                </c:pt>
                <c:pt idx="33">
                  <c:v>37.682836538217309</c:v>
                </c:pt>
                <c:pt idx="34">
                  <c:v>27.545451989536925</c:v>
                </c:pt>
                <c:pt idx="35">
                  <c:v>18.967483274196727</c:v>
                </c:pt>
                <c:pt idx="36">
                  <c:v>12.28909327343216</c:v>
                </c:pt>
                <c:pt idx="37">
                  <c:v>7.5157951318247402</c:v>
                </c:pt>
                <c:pt idx="38">
                  <c:v>4.3715814150470216</c:v>
                </c:pt>
                <c:pt idx="39">
                  <c:v>2.4436846013494486</c:v>
                </c:pt>
                <c:pt idx="40">
                  <c:v>1.3279894881292591</c:v>
                </c:pt>
                <c:pt idx="41">
                  <c:v>0.70951806181790045</c:v>
                </c:pt>
                <c:pt idx="42">
                  <c:v>0.37662785165555684</c:v>
                </c:pt>
                <c:pt idx="43">
                  <c:v>0.20063910454271969</c:v>
                </c:pt>
                <c:pt idx="44">
                  <c:v>0.10837077615434276</c:v>
                </c:pt>
                <c:pt idx="45">
                  <c:v>5.9986527185033299E-2</c:v>
                </c:pt>
                <c:pt idx="46">
                  <c:v>3.4397223362864722E-2</c:v>
                </c:pt>
                <c:pt idx="47">
                  <c:v>2.0625451953625352E-2</c:v>
                </c:pt>
                <c:pt idx="48">
                  <c:v>1.3009042913505641E-2</c:v>
                </c:pt>
                <c:pt idx="49">
                  <c:v>8.6366208859551298E-3</c:v>
                </c:pt>
                <c:pt idx="50">
                  <c:v>6.0080870584830002E-3</c:v>
                </c:pt>
                <c:pt idx="51">
                  <c:v>4.344699720232402E-3</c:v>
                </c:pt>
                <c:pt idx="52">
                  <c:v>3.2365828329023521E-3</c:v>
                </c:pt>
                <c:pt idx="53">
                  <c:v>2.4633299309750286E-3</c:v>
                </c:pt>
                <c:pt idx="54">
                  <c:v>1.9027571329953623E-3</c:v>
                </c:pt>
                <c:pt idx="55">
                  <c:v>1.484376275178115E-3</c:v>
                </c:pt>
                <c:pt idx="56">
                  <c:v>1.1655293594408688E-3</c:v>
                </c:pt>
                <c:pt idx="57">
                  <c:v>9.190199033690049E-4</c:v>
                </c:pt>
                <c:pt idx="58">
                  <c:v>7.2659872425117906E-4</c:v>
                </c:pt>
                <c:pt idx="59">
                  <c:v>5.7545141597446943E-4</c:v>
                </c:pt>
                <c:pt idx="60">
                  <c:v>4.5624203035263803E-4</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18.152296196282023</c:v>
                </c:pt>
                <c:pt idx="1">
                  <c:v>18.144586901187381</c:v>
                </c:pt>
                <c:pt idx="2">
                  <c:v>18.132396449591248</c:v>
                </c:pt>
                <c:pt idx="3">
                  <c:v>18.113145691621053</c:v>
                </c:pt>
                <c:pt idx="4">
                  <c:v>18.082808985166064</c:v>
                </c:pt>
                <c:pt idx="5">
                  <c:v>18.035158365407199</c:v>
                </c:pt>
                <c:pt idx="6">
                  <c:v>17.960691889262939</c:v>
                </c:pt>
                <c:pt idx="7">
                  <c:v>17.845224692458462</c:v>
                </c:pt>
                <c:pt idx="8">
                  <c:v>17.66828544136493</c:v>
                </c:pt>
                <c:pt idx="9">
                  <c:v>17.401831941078253</c:v>
                </c:pt>
                <c:pt idx="10">
                  <c:v>17.01040010298388</c:v>
                </c:pt>
                <c:pt idx="11">
                  <c:v>16.454312778490888</c:v>
                </c:pt>
                <c:pt idx="12">
                  <c:v>15.697057627870592</c:v>
                </c:pt>
                <c:pt idx="13">
                  <c:v>14.715412711535802</c:v>
                </c:pt>
                <c:pt idx="14">
                  <c:v>13.507461725712748</c:v>
                </c:pt>
                <c:pt idx="15">
                  <c:v>12.09328555223763</c:v>
                </c:pt>
                <c:pt idx="16">
                  <c:v>10.507828761183834</c:v>
                </c:pt>
                <c:pt idx="17">
                  <c:v>8.7906893126819199</c:v>
                </c:pt>
                <c:pt idx="18">
                  <c:v>6.9780669786128193</c:v>
                </c:pt>
                <c:pt idx="19">
                  <c:v>5.0988582203718815</c:v>
                </c:pt>
                <c:pt idx="20">
                  <c:v>3.174039577864884</c:v>
                </c:pt>
                <c:pt idx="21">
                  <c:v>1.2176763857195545</c:v>
                </c:pt>
                <c:pt idx="22">
                  <c:v>-0.76168887473259406</c:v>
                </c:pt>
                <c:pt idx="23">
                  <c:v>-2.7599031234702083</c:v>
                </c:pt>
                <c:pt idx="24">
                  <c:v>-4.7765587826849432</c:v>
                </c:pt>
                <c:pt idx="25">
                  <c:v>-6.8148873073046881</c:v>
                </c:pt>
                <c:pt idx="26">
                  <c:v>-8.8821536837535806</c:v>
                </c:pt>
                <c:pt idx="27">
                  <c:v>-10.990417214225294</c:v>
                </c:pt>
                <c:pt idx="28">
                  <c:v>-13.15729652565016</c:v>
                </c:pt>
                <c:pt idx="29">
                  <c:v>-15.4059242990723</c:v>
                </c:pt>
                <c:pt idx="30">
                  <c:v>-17.762666954495362</c:v>
                </c:pt>
                <c:pt idx="31">
                  <c:v>-20.250974220553395</c:v>
                </c:pt>
                <c:pt idx="32">
                  <c:v>-22.881094196843573</c:v>
                </c:pt>
                <c:pt idx="33">
                  <c:v>-25.638982675696383</c:v>
                </c:pt>
                <c:pt idx="34">
                  <c:v>-28.481259818660366</c:v>
                </c:pt>
                <c:pt idx="35">
                  <c:v>-31.34191780758669</c:v>
                </c:pt>
                <c:pt idx="36">
                  <c:v>-34.149732340779416</c:v>
                </c:pt>
                <c:pt idx="37">
                  <c:v>-36.848275234862911</c:v>
                </c:pt>
                <c:pt idx="38">
                  <c:v>-39.408687975083893</c:v>
                </c:pt>
                <c:pt idx="39">
                  <c:v>-41.830209837327921</c:v>
                </c:pt>
                <c:pt idx="40">
                  <c:v>-44.131222835715803</c:v>
                </c:pt>
                <c:pt idx="41">
                  <c:v>-46.337897006343923</c:v>
                </c:pt>
                <c:pt idx="42">
                  <c:v>-48.47585005297298</c:v>
                </c:pt>
                <c:pt idx="43">
                  <c:v>-50.566157660715561</c:v>
                </c:pt>
                <c:pt idx="44">
                  <c:v>-52.624509982264257</c:v>
                </c:pt>
                <c:pt idx="45">
                  <c:v>-54.661893442267001</c:v>
                </c:pt>
                <c:pt idx="46">
                  <c:v>-56.685711083968862</c:v>
                </c:pt>
                <c:pt idx="47">
                  <c:v>-58.700831987894048</c:v>
                </c:pt>
                <c:pt idx="48">
                  <c:v>-60.710409988570106</c:v>
                </c:pt>
                <c:pt idx="49">
                  <c:v>-62.716468255232414</c:v>
                </c:pt>
                <c:pt idx="50">
                  <c:v>-64.720296739083182</c:v>
                </c:pt>
                <c:pt idx="51">
                  <c:v>-66.722714733627797</c:v>
                </c:pt>
                <c:pt idx="52">
                  <c:v>-68.724241335720336</c:v>
                </c:pt>
                <c:pt idx="53">
                  <c:v>-70.725204935338979</c:v>
                </c:pt>
                <c:pt idx="54">
                  <c:v>-72.725813076491931</c:v>
                </c:pt>
                <c:pt idx="55">
                  <c:v>-74.726196847713794</c:v>
                </c:pt>
                <c:pt idx="56">
                  <c:v>-76.726439014914092</c:v>
                </c:pt>
                <c:pt idx="57">
                  <c:v>-78.726591821615784</c:v>
                </c:pt>
                <c:pt idx="58">
                  <c:v>-80.726688239920264</c:v>
                </c:pt>
                <c:pt idx="59">
                  <c:v>-82.726749077267726</c:v>
                </c:pt>
                <c:pt idx="60">
                  <c:v>-84.726787463640321</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-3.1799775209625714</c:v>
                </c:pt>
                <c:pt idx="1">
                  <c:v>-4.0010007816653079</c:v>
                </c:pt>
                <c:pt idx="2">
                  <c:v>-5.032278148036557</c:v>
                </c:pt>
                <c:pt idx="3">
                  <c:v>-6.3259587330682878</c:v>
                </c:pt>
                <c:pt idx="4">
                  <c:v>-7.9454729152109209</c:v>
                </c:pt>
                <c:pt idx="5">
                  <c:v>-9.9663652876227022</c:v>
                </c:pt>
                <c:pt idx="6">
                  <c:v>-12.475515349096737</c:v>
                </c:pt>
                <c:pt idx="7">
                  <c:v>-15.566992951694928</c:v>
                </c:pt>
                <c:pt idx="8">
                  <c:v>-19.331857751244797</c:v>
                </c:pt>
                <c:pt idx="9">
                  <c:v>-23.838741803063737</c:v>
                </c:pt>
                <c:pt idx="10">
                  <c:v>-29.103773628744865</c:v>
                </c:pt>
                <c:pt idx="11">
                  <c:v>-35.054902776290497</c:v>
                </c:pt>
                <c:pt idx="12">
                  <c:v>-41.507131826288685</c:v>
                </c:pt>
                <c:pt idx="13">
                  <c:v>-48.172735552233895</c:v>
                </c:pt>
                <c:pt idx="14">
                  <c:v>-54.717967968209862</c:v>
                </c:pt>
                <c:pt idx="15">
                  <c:v>-60.844658265764188</c:v>
                </c:pt>
                <c:pt idx="16">
                  <c:v>-66.353442253620486</c:v>
                </c:pt>
                <c:pt idx="17">
                  <c:v>-71.161651666235528</c:v>
                </c:pt>
                <c:pt idx="18">
                  <c:v>-75.282909123855035</c:v>
                </c:pt>
                <c:pt idx="19">
                  <c:v>-78.792219327981925</c:v>
                </c:pt>
                <c:pt idx="20">
                  <c:v>-81.794952215289285</c:v>
                </c:pt>
                <c:pt idx="21">
                  <c:v>-84.406363072246037</c:v>
                </c:pt>
                <c:pt idx="22">
                  <c:v>-86.740808752478245</c:v>
                </c:pt>
                <c:pt idx="23">
                  <c:v>-88.907412188575393</c:v>
                </c:pt>
                <c:pt idx="24">
                  <c:v>-91.009018678849941</c:v>
                </c:pt>
                <c:pt idx="25">
                  <c:v>-93.141893010612591</c:v>
                </c:pt>
                <c:pt idx="26">
                  <c:v>-95.393875222960446</c:v>
                </c:pt>
                <c:pt idx="27">
                  <c:v>-97.838478191804171</c:v>
                </c:pt>
                <c:pt idx="28">
                  <c:v>-100.52199673531955</c:v>
                </c:pt>
                <c:pt idx="29">
                  <c:v>-103.44120816166743</c:v>
                </c:pt>
                <c:pt idx="30">
                  <c:v>-106.51296192052104</c:v>
                </c:pt>
                <c:pt idx="31">
                  <c:v>-109.5463194279027</c:v>
                </c:pt>
                <c:pt idx="32">
                  <c:v>-112.24053289328151</c:v>
                </c:pt>
                <c:pt idx="33">
                  <c:v>-114.23458134684641</c:v>
                </c:pt>
                <c:pt idx="34">
                  <c:v>-115.20976641072123</c:v>
                </c:pt>
                <c:pt idx="35">
                  <c:v>-115.00471061108239</c:v>
                </c:pt>
                <c:pt idx="36">
                  <c:v>-113.68078596911427</c:v>
                </c:pt>
                <c:pt idx="37">
                  <c:v>-111.49978530511441</c:v>
                </c:pt>
                <c:pt idx="38">
                  <c:v>-108.82722820208625</c:v>
                </c:pt>
                <c:pt idx="39">
                  <c:v>-106.01667231104193</c:v>
                </c:pt>
                <c:pt idx="40">
                  <c:v>-103.33158377403046</c:v>
                </c:pt>
                <c:pt idx="41">
                  <c:v>-100.92446236379193</c:v>
                </c:pt>
                <c:pt idx="42">
                  <c:v>-98.85606803146257</c:v>
                </c:pt>
                <c:pt idx="43">
                  <c:v>-97.127744869469709</c:v>
                </c:pt>
                <c:pt idx="44">
                  <c:v>-95.709671307336563</c:v>
                </c:pt>
                <c:pt idx="45">
                  <c:v>-94.559765328537082</c:v>
                </c:pt>
                <c:pt idx="46">
                  <c:v>-93.634316295855157</c:v>
                </c:pt>
                <c:pt idx="47">
                  <c:v>-92.893079717596066</c:v>
                </c:pt>
                <c:pt idx="48">
                  <c:v>-92.301195561134307</c:v>
                </c:pt>
                <c:pt idx="49">
                  <c:v>-91.829482932004424</c:v>
                </c:pt>
                <c:pt idx="50">
                  <c:v>-91.454002338416558</c:v>
                </c:pt>
                <c:pt idx="51">
                  <c:v>-91.155352676218939</c:v>
                </c:pt>
                <c:pt idx="52">
                  <c:v>-90.9179286425192</c:v>
                </c:pt>
                <c:pt idx="53">
                  <c:v>-90.729236613354587</c:v>
                </c:pt>
                <c:pt idx="54">
                  <c:v>-90.579303351667392</c:v>
                </c:pt>
                <c:pt idx="55">
                  <c:v>-90.460182132455571</c:v>
                </c:pt>
                <c:pt idx="56">
                  <c:v>-90.365548253993765</c:v>
                </c:pt>
                <c:pt idx="57">
                  <c:v>-90.290371611217736</c:v>
                </c:pt>
                <c:pt idx="58">
                  <c:v>-90.230653532940849</c:v>
                </c:pt>
                <c:pt idx="59">
                  <c:v>-90.183216199246957</c:v>
                </c:pt>
                <c:pt idx="60">
                  <c:v>-90.145534594813412</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-65.654969483400876</c:v>
                </c:pt>
                <c:pt idx="1">
                  <c:v>-63.689278473307702</c:v>
                </c:pt>
                <c:pt idx="2">
                  <c:v>-61.74310687379419</c:v>
                </c:pt>
                <c:pt idx="3">
                  <c:v>-59.827079274050618</c:v>
                </c:pt>
                <c:pt idx="4">
                  <c:v>-57.956936455472729</c:v>
                </c:pt>
                <c:pt idx="5">
                  <c:v>-56.155130194835536</c:v>
                </c:pt>
                <c:pt idx="6">
                  <c:v>-54.451867846039441</c:v>
                </c:pt>
                <c:pt idx="7">
                  <c:v>-52.884320680701975</c:v>
                </c:pt>
                <c:pt idx="8">
                  <c:v>-51.492357675610869</c:v>
                </c:pt>
                <c:pt idx="9">
                  <c:v>-50.310169208575736</c:v>
                </c:pt>
                <c:pt idx="10">
                  <c:v>-49.356173836427843</c:v>
                </c:pt>
                <c:pt idx="11">
                  <c:v>-48.626656442526077</c:v>
                </c:pt>
                <c:pt idx="12">
                  <c:v>-48.097522186447286</c:v>
                </c:pt>
                <c:pt idx="13">
                  <c:v>-47.733038801005456</c:v>
                </c:pt>
                <c:pt idx="14">
                  <c:v>-47.49617024671106</c:v>
                </c:pt>
                <c:pt idx="15">
                  <c:v>-47.355996183758798</c:v>
                </c:pt>
                <c:pt idx="16">
                  <c:v>-47.291219862800091</c:v>
                </c:pt>
                <c:pt idx="17">
                  <c:v>-47.291066677760483</c:v>
                </c:pt>
                <c:pt idx="18">
                  <c:v>-47.35515577335201</c:v>
                </c:pt>
                <c:pt idx="19">
                  <c:v>-47.493175438436658</c:v>
                </c:pt>
                <c:pt idx="20">
                  <c:v>-47.724194330627085</c:v>
                </c:pt>
                <c:pt idx="21">
                  <c:v>-48.074459986133924</c:v>
                </c:pt>
                <c:pt idx="22">
                  <c:v>-48.57192440917278</c:v>
                </c:pt>
                <c:pt idx="23">
                  <c:v>-49.236437895361256</c:v>
                </c:pt>
                <c:pt idx="24">
                  <c:v>-50.067450183035504</c:v>
                </c:pt>
                <c:pt idx="25">
                  <c:v>-51.03479020679606</c:v>
                </c:pt>
                <c:pt idx="26">
                  <c:v>-52.078785150756516</c:v>
                </c:pt>
                <c:pt idx="27">
                  <c:v>-53.122628295546683</c:v>
                </c:pt>
                <c:pt idx="28">
                  <c:v>-54.098050955146235</c:v>
                </c:pt>
                <c:pt idx="29">
                  <c:v>-54.990361075858907</c:v>
                </c:pt>
                <c:pt idx="30">
                  <c:v>-55.914723745358103</c:v>
                </c:pt>
                <c:pt idx="31">
                  <c:v>-57.193641810491798</c:v>
                </c:pt>
                <c:pt idx="32">
                  <c:v>-59.230001332771813</c:v>
                </c:pt>
                <c:pt idx="33">
                  <c:v>-62.069408807617272</c:v>
                </c:pt>
                <c:pt idx="34">
                  <c:v>-65.329732193746722</c:v>
                </c:pt>
                <c:pt idx="35">
                  <c:v>-68.627390377493754</c:v>
                </c:pt>
                <c:pt idx="36">
                  <c:v>-71.767008606118793</c:v>
                </c:pt>
                <c:pt idx="37">
                  <c:v>-74.685110928297348</c:v>
                </c:pt>
                <c:pt idx="38">
                  <c:v>-77.381880315695014</c:v>
                </c:pt>
                <c:pt idx="39">
                  <c:v>-79.886063272343193</c:v>
                </c:pt>
                <c:pt idx="40">
                  <c:v>-82.237029996095927</c:v>
                </c:pt>
                <c:pt idx="41">
                  <c:v>-84.47408297442081</c:v>
                </c:pt>
                <c:pt idx="42">
                  <c:v>-86.630674966436743</c:v>
                </c:pt>
                <c:pt idx="43">
                  <c:v>-88.732512061027151</c:v>
                </c:pt>
                <c:pt idx="44">
                  <c:v>-90.798041701429554</c:v>
                </c:pt>
                <c:pt idx="45">
                  <c:v>-92.839913617368836</c:v>
                </c:pt>
                <c:pt idx="46">
                  <c:v>-94.866546952430724</c:v>
                </c:pt>
                <c:pt idx="47">
                  <c:v>-96.883437846727134</c:v>
                </c:pt>
                <c:pt idx="48">
                  <c:v>-98.894129988564202</c:v>
                </c:pt>
                <c:pt idx="49">
                  <c:v>-100.90089017109419</c:v>
                </c:pt>
                <c:pt idx="50">
                  <c:v>-102.9051611105926</c:v>
                </c:pt>
                <c:pt idx="51">
                  <c:v>-104.90785810688244</c:v>
                </c:pt>
                <c:pt idx="52">
                  <c:v>-106.90956067984456</c:v>
                </c:pt>
                <c:pt idx="53">
                  <c:v>-108.91063528274776</c:v>
                </c:pt>
                <c:pt idx="54">
                  <c:v>-110.91131345155212</c:v>
                </c:pt>
                <c:pt idx="55">
                  <c:v>-112.91174140297919</c:v>
                </c:pt>
                <c:pt idx="56">
                  <c:v>-114.91201144430987</c:v>
                </c:pt>
                <c:pt idx="57">
                  <c:v>-116.91218183772412</c:v>
                </c:pt>
                <c:pt idx="58">
                  <c:v>-118.9122893522254</c:v>
                </c:pt>
                <c:pt idx="59">
                  <c:v>-120.91235719069275</c:v>
                </c:pt>
                <c:pt idx="60">
                  <c:v>-122.91239999443079</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83.097829122966886</c:v>
                </c:pt>
                <c:pt idx="1">
                  <c:v>81.332829004488744</c:v>
                </c:pt>
                <c:pt idx="2">
                  <c:v>79.132332976808684</c:v>
                </c:pt>
                <c:pt idx="3">
                  <c:v>76.403876249259369</c:v>
                </c:pt>
                <c:pt idx="4">
                  <c:v>73.049030710897213</c:v>
                </c:pt>
                <c:pt idx="5">
                  <c:v>68.975582066253452</c:v>
                </c:pt>
                <c:pt idx="6">
                  <c:v>64.119580740373962</c:v>
                </c:pt>
                <c:pt idx="7">
                  <c:v>58.477516793997424</c:v>
                </c:pt>
                <c:pt idx="8">
                  <c:v>52.140801297055106</c:v>
                </c:pt>
                <c:pt idx="9">
                  <c:v>45.312966668182135</c:v>
                </c:pt>
                <c:pt idx="10">
                  <c:v>38.286320297204583</c:v>
                </c:pt>
                <c:pt idx="11">
                  <c:v>31.374251490165726</c:v>
                </c:pt>
                <c:pt idx="12">
                  <c:v>24.829474697928713</c:v>
                </c:pt>
                <c:pt idx="13">
                  <c:v>18.79088438133655</c:v>
                </c:pt>
                <c:pt idx="14">
                  <c:v>13.276994788195992</c:v>
                </c:pt>
                <c:pt idx="15">
                  <c:v>8.2121218373808578</c:v>
                </c:pt>
                <c:pt idx="16">
                  <c:v>3.4618980139402278</c:v>
                </c:pt>
                <c:pt idx="17">
                  <c:v>-1.1360391106157481</c:v>
                </c:pt>
                <c:pt idx="18">
                  <c:v>-5.7484567397258548</c:v>
                </c:pt>
                <c:pt idx="19">
                  <c:v>-10.525566811752155</c:v>
                </c:pt>
                <c:pt idx="20">
                  <c:v>-15.576690792118701</c:v>
                </c:pt>
                <c:pt idx="21">
                  <c:v>-20.939564448111867</c:v>
                </c:pt>
                <c:pt idx="22">
                  <c:v>-26.548969655865967</c:v>
                </c:pt>
                <c:pt idx="23">
                  <c:v>-32.223792140887689</c:v>
                </c:pt>
                <c:pt idx="24">
                  <c:v>-37.699740788420975</c:v>
                </c:pt>
                <c:pt idx="25">
                  <c:v>-42.721797918241954</c:v>
                </c:pt>
                <c:pt idx="26">
                  <c:v>-47.178426035544923</c:v>
                </c:pt>
                <c:pt idx="27">
                  <c:v>-51.240234888698524</c:v>
                </c:pt>
                <c:pt idx="28">
                  <c:v>-55.474913038669513</c:v>
                </c:pt>
                <c:pt idx="29">
                  <c:v>-60.902854124303509</c:v>
                </c:pt>
                <c:pt idx="30">
                  <c:v>-68.828599888460261</c:v>
                </c:pt>
                <c:pt idx="31">
                  <c:v>-79.956047101881396</c:v>
                </c:pt>
                <c:pt idx="32">
                  <c:v>-92.702542729043543</c:v>
                </c:pt>
                <c:pt idx="33">
                  <c:v>-103.48431655029285</c:v>
                </c:pt>
                <c:pt idx="34">
                  <c:v>-110.11129757989515</c:v>
                </c:pt>
                <c:pt idx="35">
                  <c:v>-112.83988290719314</c:v>
                </c:pt>
                <c:pt idx="36">
                  <c:v>-112.83541141816944</c:v>
                </c:pt>
                <c:pt idx="37">
                  <c:v>-111.18995454418639</c:v>
                </c:pt>
                <c:pt idx="38">
                  <c:v>-108.71877744557302</c:v>
                </c:pt>
                <c:pt idx="39">
                  <c:v>-105.97986690894953</c:v>
                </c:pt>
                <c:pt idx="40">
                  <c:v>-103.31932267907628</c:v>
                </c:pt>
                <c:pt idx="41">
                  <c:v>-100.92041255291424</c:v>
                </c:pt>
                <c:pt idx="42">
                  <c:v>-98.854730336404117</c:v>
                </c:pt>
                <c:pt idx="43">
                  <c:v>-97.127299347430764</c:v>
                </c:pt>
                <c:pt idx="44">
                  <c:v>-95.70952037990962</c:v>
                </c:pt>
                <c:pt idx="45">
                  <c:v>-94.559712819032455</c:v>
                </c:pt>
                <c:pt idx="46">
                  <c:v>-93.634297344537885</c:v>
                </c:pt>
                <c:pt idx="47">
                  <c:v>-92.893072558798011</c:v>
                </c:pt>
                <c:pt idx="48">
                  <c:v>-92.301192715027724</c:v>
                </c:pt>
                <c:pt idx="49">
                  <c:v>-91.829481740551302</c:v>
                </c:pt>
                <c:pt idx="50">
                  <c:v>-91.454001815663105</c:v>
                </c:pt>
                <c:pt idx="51">
                  <c:v>-91.155352437761138</c:v>
                </c:pt>
                <c:pt idx="52">
                  <c:v>-90.917928530454262</c:v>
                </c:pt>
                <c:pt idx="53">
                  <c:v>-90.729236559544688</c:v>
                </c:pt>
                <c:pt idx="54">
                  <c:v>-90.579303325443604</c:v>
                </c:pt>
                <c:pt idx="55">
                  <c:v>-90.460182119548179</c:v>
                </c:pt>
                <c:pt idx="56">
                  <c:v>-90.36554824759925</c:v>
                </c:pt>
                <c:pt idx="57">
                  <c:v>-90.290371608036452</c:v>
                </c:pt>
                <c:pt idx="58">
                  <c:v>-90.23065353135388</c:v>
                </c:pt>
                <c:pt idx="59">
                  <c:v>-90.183216198453948</c:v>
                </c:pt>
                <c:pt idx="60">
                  <c:v>-90.145534594416702</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-52.19842975335682</c:v>
                </c:pt>
                <c:pt idx="1">
                  <c:v>-50.232737848322444</c:v>
                </c:pt>
                <c:pt idx="2">
                  <c:v>-48.286564830423103</c:v>
                </c:pt>
                <c:pt idx="3">
                  <c:v>-46.370534982690472</c:v>
                </c:pt>
                <c:pt idx="4">
                  <c:v>-44.500388601292343</c:v>
                </c:pt>
                <c:pt idx="5">
                  <c:v>-42.698576693971631</c:v>
                </c:pt>
                <c:pt idx="6">
                  <c:v>-40.995305395800337</c:v>
                </c:pt>
                <c:pt idx="7">
                  <c:v>-39.427744046696745</c:v>
                </c:pt>
                <c:pt idx="8">
                  <c:v>-38.03575856194616</c:v>
                </c:pt>
                <c:pt idx="9">
                  <c:v>-36.853534467290139</c:v>
                </c:pt>
                <c:pt idx="10">
                  <c:v>-35.899482629767057</c:v>
                </c:pt>
                <c:pt idx="11">
                  <c:v>-35.169875745780388</c:v>
                </c:pt>
                <c:pt idx="12">
                  <c:v>-34.640599661252416</c:v>
                </c:pt>
                <c:pt idx="13">
                  <c:v>-34.275891502354135</c:v>
                </c:pt>
                <c:pt idx="14">
                  <c:v>-34.038666729966664</c:v>
                </c:pt>
                <c:pt idx="15">
                  <c:v>-33.897928159226332</c:v>
                </c:pt>
                <c:pt idx="16">
                  <c:v>-33.832257303993273</c:v>
                </c:pt>
                <c:pt idx="17">
                  <c:v>-33.830686754981443</c:v>
                </c:pt>
                <c:pt idx="18">
                  <c:v>-33.892530427158469</c:v>
                </c:pt>
                <c:pt idx="19">
                  <c:v>-34.026993712322479</c:v>
                </c:pt>
                <c:pt idx="20">
                  <c:v>-34.252382080874639</c:v>
                </c:pt>
                <c:pt idx="21">
                  <c:v>-34.593738883820301</c:v>
                </c:pt>
                <c:pt idx="22">
                  <c:v>-35.077121055166337</c:v>
                </c:pt>
                <c:pt idx="23">
                  <c:v>-35.719408791688664</c:v>
                </c:pt>
                <c:pt idx="24">
                  <c:v>-36.51542698766827</c:v>
                </c:pt>
                <c:pt idx="25">
                  <c:v>-37.427876311320503</c:v>
                </c:pt>
                <c:pt idx="26">
                  <c:v>-38.386271971333422</c:v>
                </c:pt>
                <c:pt idx="27">
                  <c:v>-39.297813447760824</c:v>
                </c:pt>
                <c:pt idx="28">
                  <c:v>-40.071473879767609</c:v>
                </c:pt>
                <c:pt idx="29">
                  <c:v>-40.662055025476405</c:v>
                </c:pt>
                <c:pt idx="30">
                  <c:v>-41.147399901346979</c:v>
                </c:pt>
                <c:pt idx="31">
                  <c:v>-41.810355751853614</c:v>
                </c:pt>
                <c:pt idx="32">
                  <c:v>-43.020393970300653</c:v>
                </c:pt>
                <c:pt idx="33">
                  <c:v>-44.806055980850715</c:v>
                </c:pt>
                <c:pt idx="34">
                  <c:v>-46.790629876354366</c:v>
                </c:pt>
                <c:pt idx="35">
                  <c:v>-48.616421372044556</c:v>
                </c:pt>
                <c:pt idx="36">
                  <c:v>-50.125670499968358</c:v>
                </c:pt>
                <c:pt idx="37">
                  <c:v>-51.294295359565822</c:v>
                </c:pt>
                <c:pt idx="38">
                  <c:v>-52.156908431502103</c:v>
                </c:pt>
                <c:pt idx="39">
                  <c:v>-52.769086997793281</c:v>
                </c:pt>
                <c:pt idx="40">
                  <c:v>-53.189602558476217</c:v>
                </c:pt>
                <c:pt idx="41">
                  <c:v>-53.471117965213935</c:v>
                </c:pt>
                <c:pt idx="42">
                  <c:v>-53.655999890683944</c:v>
                </c:pt>
                <c:pt idx="43">
                  <c:v>-53.775782012964761</c:v>
                </c:pt>
                <c:pt idx="44">
                  <c:v>-53.852672471569235</c:v>
                </c:pt>
                <c:pt idx="45">
                  <c:v>-53.901727900824277</c:v>
                </c:pt>
                <c:pt idx="46">
                  <c:v>-53.932899847677788</c:v>
                </c:pt>
                <c:pt idx="47">
                  <c:v>-53.95265685481754</c:v>
                </c:pt>
                <c:pt idx="48">
                  <c:v>-53.96515836531637</c:v>
                </c:pt>
                <c:pt idx="49">
                  <c:v>-53.973060570280836</c:v>
                </c:pt>
                <c:pt idx="50">
                  <c:v>-53.978052231769958</c:v>
                </c:pt>
                <c:pt idx="51">
                  <c:v>-53.981204034441703</c:v>
                </c:pt>
                <c:pt idx="52">
                  <c:v>-53.983193595339245</c:v>
                </c:pt>
                <c:pt idx="53">
                  <c:v>-53.984449285146539</c:v>
                </c:pt>
                <c:pt idx="54">
                  <c:v>-53.985241715948227</c:v>
                </c:pt>
                <c:pt idx="55">
                  <c:v>-53.985741763368324</c:v>
                </c:pt>
                <c:pt idx="56">
                  <c:v>-53.98605729481141</c:v>
                </c:pt>
                <c:pt idx="57">
                  <c:v>-53.986256390791276</c:v>
                </c:pt>
                <c:pt idx="58">
                  <c:v>-53.986382015484523</c:v>
                </c:pt>
                <c:pt idx="59">
                  <c:v>-53.986461280749502</c:v>
                </c:pt>
                <c:pt idx="60">
                  <c:v>-53.986511294324913</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83.131837780598701</c:v>
                </c:pt>
                <c:pt idx="1">
                  <c:v>81.37564336486156</c:v>
                </c:pt>
                <c:pt idx="2">
                  <c:v>79.186233057203864</c:v>
                </c:pt>
                <c:pt idx="3">
                  <c:v>76.471732418458714</c:v>
                </c:pt>
                <c:pt idx="4">
                  <c:v>73.13445654328909</c:v>
                </c:pt>
                <c:pt idx="5">
                  <c:v>69.083126770865533</c:v>
                </c:pt>
                <c:pt idx="6">
                  <c:v>64.254971408915281</c:v>
                </c:pt>
                <c:pt idx="7">
                  <c:v>58.647963361587976</c:v>
                </c:pt>
                <c:pt idx="8">
                  <c:v>52.355380442117216</c:v>
                </c:pt>
                <c:pt idx="9">
                  <c:v>45.58310506803987</c:v>
                </c:pt>
                <c:pt idx="10">
                  <c:v>38.626402919601517</c:v>
                </c:pt>
                <c:pt idx="11">
                  <c:v>31.802387204881999</c:v>
                </c:pt>
                <c:pt idx="12">
                  <c:v>25.368459761544475</c:v>
                </c:pt>
                <c:pt idx="13">
                  <c:v>19.469414668215677</c:v>
                </c:pt>
                <c:pt idx="14">
                  <c:v>14.13119045378717</c:v>
                </c:pt>
                <c:pt idx="15">
                  <c:v>9.2874438735490266</c:v>
                </c:pt>
                <c:pt idx="16">
                  <c:v>4.8155553028422906</c:v>
                </c:pt>
                <c:pt idx="17">
                  <c:v>0.56792905224630252</c:v>
                </c:pt>
                <c:pt idx="18">
                  <c:v>-3.6036576470978354</c:v>
                </c:pt>
                <c:pt idx="19">
                  <c:v>-7.8261618450344308</c:v>
                </c:pt>
                <c:pt idx="20">
                  <c:v>-12.179810153136119</c:v>
                </c:pt>
                <c:pt idx="21">
                  <c:v>-16.66606998982212</c:v>
                </c:pt>
                <c:pt idx="22">
                  <c:v>-21.174776310546022</c:v>
                </c:pt>
                <c:pt idx="23">
                  <c:v>-25.469632743764365</c:v>
                </c:pt>
                <c:pt idx="24">
                  <c:v>-29.219619881996994</c:v>
                </c:pt>
                <c:pt idx="25">
                  <c:v>-32.091010011202826</c:v>
                </c:pt>
                <c:pt idx="26">
                  <c:v>-33.883214827383092</c:v>
                </c:pt>
                <c:pt idx="27">
                  <c:v>-34.673216593445453</c:v>
                </c:pt>
                <c:pt idx="28">
                  <c:v>-34.943334190657836</c:v>
                </c:pt>
                <c:pt idx="29">
                  <c:v>-35.659729142379405</c:v>
                </c:pt>
                <c:pt idx="30">
                  <c:v>-38.13679454968986</c:v>
                </c:pt>
                <c:pt idx="31">
                  <c:v>-43.187060900389817</c:v>
                </c:pt>
                <c:pt idx="32">
                  <c:v>-49.451689180857763</c:v>
                </c:pt>
                <c:pt idx="33">
                  <c:v>-53.661079809243283</c:v>
                </c:pt>
                <c:pt idx="34">
                  <c:v>-53.961346899897755</c:v>
                </c:pt>
                <c:pt idx="35">
                  <c:v>-50.886869907320587</c:v>
                </c:pt>
                <c:pt idx="36">
                  <c:v>-45.772897688538173</c:v>
                </c:pt>
                <c:pt idx="37">
                  <c:v>-39.770024262986077</c:v>
                </c:pt>
                <c:pt idx="38">
                  <c:v>-33.668741583660051</c:v>
                </c:pt>
                <c:pt idx="39">
                  <c:v>-27.954633418639595</c:v>
                </c:pt>
                <c:pt idx="40">
                  <c:v>-22.882373528029593</c:v>
                </c:pt>
                <c:pt idx="41">
                  <c:v>-18.54266033565802</c:v>
                </c:pt>
                <c:pt idx="42">
                  <c:v>-14.922483174483665</c:v>
                </c:pt>
                <c:pt idx="43">
                  <c:v>-11.953737894419232</c:v>
                </c:pt>
                <c:pt idx="44">
                  <c:v>-9.5466437916102524</c:v>
                </c:pt>
                <c:pt idx="45">
                  <c:v>-7.609330063721627</c:v>
                </c:pt>
                <c:pt idx="46">
                  <c:v>-6.0575386795160542</c:v>
                </c:pt>
                <c:pt idx="47">
                  <c:v>-4.8183451323975408</c:v>
                </c:pt>
                <c:pt idx="48">
                  <c:v>-3.8307035006614414</c:v>
                </c:pt>
                <c:pt idx="49">
                  <c:v>-3.0445218489516144</c:v>
                </c:pt>
                <c:pt idx="50">
                  <c:v>-2.4191958733029137</c:v>
                </c:pt>
                <c:pt idx="51">
                  <c:v>-1.9220600940766124</c:v>
                </c:pt>
                <c:pt idx="52">
                  <c:v>-1.5269594849673132</c:v>
                </c:pt>
                <c:pt idx="53">
                  <c:v>-1.2130137665586134</c:v>
                </c:pt>
                <c:pt idx="54">
                  <c:v>-0.96358459042288302</c:v>
                </c:pt>
                <c:pt idx="55">
                  <c:v>-0.76542926750742357</c:v>
                </c:pt>
                <c:pt idx="56">
                  <c:v>-0.60801552236679379</c:v>
                </c:pt>
                <c:pt idx="57">
                  <c:v>-0.48297063467762286</c:v>
                </c:pt>
                <c:pt idx="58">
                  <c:v>-0.38364058884881236</c:v>
                </c:pt>
                <c:pt idx="59">
                  <c:v>-0.30473824434919022</c:v>
                </c:pt>
                <c:pt idx="60">
                  <c:v>-0.24206304002924103</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7.5223401803847558</c:v>
                </c:pt>
                <c:pt idx="1">
                  <c:v>7.5223432404590778</c:v>
                </c:pt>
                <c:pt idx="2">
                  <c:v>7.5223571392317448</c:v>
                </c:pt>
                <c:pt idx="3">
                  <c:v>7.5223819426191678</c:v>
                </c:pt>
                <c:pt idx="4">
                  <c:v>7.5224177499646112</c:v>
                </c:pt>
                <c:pt idx="5">
                  <c:v>7.5224646948200968</c:v>
                </c:pt>
                <c:pt idx="6">
                  <c:v>7.5225229459905565</c:v>
                </c:pt>
                <c:pt idx="7">
                  <c:v>7.5225927088574114</c:v>
                </c:pt>
                <c:pt idx="8">
                  <c:v>7.5226742269999747</c:v>
                </c:pt>
                <c:pt idx="9">
                  <c:v>7.5227677841380221</c:v>
                </c:pt>
                <c:pt idx="10">
                  <c:v>7.5228737064254414</c:v>
                </c:pt>
                <c:pt idx="11">
                  <c:v>7.5229923651291193</c:v>
                </c:pt>
                <c:pt idx="12">
                  <c:v>7.5231241797356994</c:v>
                </c:pt>
                <c:pt idx="13">
                  <c:v>7.523269621534479</c:v>
                </c:pt>
                <c:pt idx="14">
                  <c:v>7.5234292177364992</c:v>
                </c:pt>
                <c:pt idx="15">
                  <c:v>7.5236035561981804</c:v>
                </c:pt>
                <c:pt idx="16">
                  <c:v>7.5237932908325007</c:v>
                </c:pt>
                <c:pt idx="17">
                  <c:v>7.5239991478045072</c:v>
                </c:pt>
                <c:pt idx="18">
                  <c:v>7.5242219326259399</c:v>
                </c:pt>
                <c:pt idx="19">
                  <c:v>7.5244625382869765</c:v>
                </c:pt>
                <c:pt idx="20">
                  <c:v>7.5247219545869122</c:v>
                </c:pt>
                <c:pt idx="21">
                  <c:v>7.5250012788584719</c:v>
                </c:pt>
                <c:pt idx="22">
                  <c:v>7.5253017283190191</c:v>
                </c:pt>
                <c:pt idx="23">
                  <c:v>7.5256246543280758</c:v>
                </c:pt>
                <c:pt idx="24">
                  <c:v>7.5259715588892186</c:v>
                </c:pt>
                <c:pt idx="25">
                  <c:v>7.5263441138053304</c:v>
                </c:pt>
                <c:pt idx="26">
                  <c:v>7.5267441829853849</c:v>
                </c:pt>
                <c:pt idx="27">
                  <c:v>7.5271738485118078</c:v>
                </c:pt>
                <c:pt idx="28">
                  <c:v>7.5276354412163213</c:v>
                </c:pt>
                <c:pt idx="29">
                  <c:v>7.5281315766901953</c:v>
                </c:pt>
                <c:pt idx="30">
                  <c:v>7.5286651978762276</c:v>
                </c:pt>
                <c:pt idx="31">
                  <c:v>7.5292396256811278</c:v>
                </c:pt>
                <c:pt idx="32">
                  <c:v>7.5298586194132238</c:v>
                </c:pt>
                <c:pt idx="33">
                  <c:v>7.5305264493367554</c:v>
                </c:pt>
                <c:pt idx="34">
                  <c:v>7.5312479842614914</c:v>
                </c:pt>
                <c:pt idx="35">
                  <c:v>7.5320287979234184</c:v>
                </c:pt>
                <c:pt idx="36">
                  <c:v>7.5328752990214021</c:v>
                </c:pt>
                <c:pt idx="37">
                  <c:v>7.5337948912745389</c:v>
                </c:pt>
                <c:pt idx="38">
                  <c:v>7.5347961718955503</c:v>
                </c:pt>
                <c:pt idx="39">
                  <c:v>7.5358891796757925</c:v>
                </c:pt>
                <c:pt idx="40">
                  <c:v>7.5370857077657538</c:v>
                </c:pt>
                <c:pt idx="41">
                  <c:v>7.5383997017158988</c:v>
                </c:pt>
                <c:pt idx="42">
                  <c:v>7.5398477711674907</c:v>
                </c:pt>
                <c:pt idx="43">
                  <c:v>7.5414498549271816</c:v>
                </c:pt>
                <c:pt idx="44">
                  <c:v>7.5432300958658853</c:v>
                </c:pt>
                <c:pt idx="45">
                  <c:v>7.5452180071342818</c:v>
                </c:pt>
                <c:pt idx="46">
                  <c:v>7.5474500494745964</c:v>
                </c:pt>
                <c:pt idx="47">
                  <c:v>7.5499717991959105</c:v>
                </c:pt>
                <c:pt idx="48">
                  <c:v>7.5528409819652342</c:v>
                </c:pt>
                <c:pt idx="49">
                  <c:v>7.5561318044517041</c:v>
                </c:pt>
                <c:pt idx="50">
                  <c:v>7.559941281077057</c:v>
                </c:pt>
                <c:pt idx="51">
                  <c:v>7.5643987166397224</c:v>
                </c:pt>
                <c:pt idx="52">
                  <c:v>7.5696803470059386</c:v>
                </c:pt>
                <c:pt idx="53">
                  <c:v>7.5760327356355726</c:v>
                </c:pt>
                <c:pt idx="54">
                  <c:v>7.5838117070118063</c:v>
                </c:pt>
                <c:pt idx="55">
                  <c:v>7.5935503411821648</c:v>
                </c:pt>
                <c:pt idx="56">
                  <c:v>7.6060849022489734</c:v>
                </c:pt>
                <c:pt idx="57">
                  <c:v>7.6228057269883269</c:v>
                </c:pt>
                <c:pt idx="58">
                  <c:v>7.6462060634028841</c:v>
                </c:pt>
                <c:pt idx="59">
                  <c:v>7.68124200928884</c:v>
                </c:pt>
                <c:pt idx="60">
                  <c:v>7.7393497896126462</c:v>
                </c:pt>
                <c:pt idx="61">
                  <c:v>7.8540146787964336</c:v>
                </c:pt>
                <c:pt idx="62">
                  <c:v>8.1801742316290138</c:v>
                </c:pt>
                <c:pt idx="63">
                  <c:v>16.718510151042306</c:v>
                </c:pt>
                <c:pt idx="64">
                  <c:v>21.824463945068619</c:v>
                </c:pt>
                <c:pt idx="65">
                  <c:v>22.153766647759731</c:v>
                </c:pt>
                <c:pt idx="66">
                  <c:v>22.269012324465265</c:v>
                </c:pt>
                <c:pt idx="67">
                  <c:v>22.327323286342832</c:v>
                </c:pt>
                <c:pt idx="68">
                  <c:v>22.362453259696707</c:v>
                </c:pt>
                <c:pt idx="69">
                  <c:v>22.385904668309237</c:v>
                </c:pt>
                <c:pt idx="70">
                  <c:v>22.402656286403914</c:v>
                </c:pt>
                <c:pt idx="71">
                  <c:v>22.415210832859728</c:v>
                </c:pt>
                <c:pt idx="72">
                  <c:v>22.424963168588118</c:v>
                </c:pt>
                <c:pt idx="73">
                  <c:v>22.432751940383923</c:v>
                </c:pt>
                <c:pt idx="74">
                  <c:v>22.439111580052852</c:v>
                </c:pt>
                <c:pt idx="75">
                  <c:v>22.444398725296089</c:v>
                </c:pt>
                <c:pt idx="76">
                  <c:v>22.448860452612273</c:v>
                </c:pt>
                <c:pt idx="77">
                  <c:v>22.452673334503228</c:v>
                </c:pt>
                <c:pt idx="78">
                  <c:v>22.455966904079027</c:v>
                </c:pt>
                <c:pt idx="79">
                  <c:v>22.458838335036511</c:v>
                </c:pt>
                <c:pt idx="80">
                  <c:v>22.461361947899157</c:v>
                </c:pt>
                <c:pt idx="81">
                  <c:v>22.46359555146816</c:v>
                </c:pt>
                <c:pt idx="82">
                  <c:v>22.465584783902393</c:v>
                </c:pt>
                <c:pt idx="83">
                  <c:v>22.46736615272841</c:v>
                </c:pt>
                <c:pt idx="84">
                  <c:v>22.468969207014467</c:v>
                </c:pt>
                <c:pt idx="85">
                  <c:v>22.470418117576127</c:v>
                </c:pt>
                <c:pt idx="86">
                  <c:v>22.47173284522469</c:v>
                </c:pt>
                <c:pt idx="87">
                  <c:v>22.472930017119378</c:v>
                </c:pt>
                <c:pt idx="88">
                  <c:v>22.474023592896462</c:v>
                </c:pt>
                <c:pt idx="89">
                  <c:v>22.475025377136603</c:v>
                </c:pt>
                <c:pt idx="90">
                  <c:v>22.475945417984377</c:v>
                </c:pt>
                <c:pt idx="91">
                  <c:v>22.476792320365689</c:v>
                </c:pt>
                <c:pt idx="92">
                  <c:v>22.477573494406258</c:v>
                </c:pt>
                <c:pt idx="93">
                  <c:v>22.478295354161908</c:v>
                </c:pt>
                <c:pt idx="94">
                  <c:v>22.478963477875219</c:v>
                </c:pt>
                <c:pt idx="95">
                  <c:v>22.479582738169704</c:v>
                </c:pt>
                <c:pt idx="96">
                  <c:v>22.480157408554057</c:v>
                </c:pt>
                <c:pt idx="97">
                  <c:v>22.480691251111129</c:v>
                </c:pt>
                <c:pt idx="98">
                  <c:v>22.481187589131036</c:v>
                </c:pt>
                <c:pt idx="99">
                  <c:v>22.48164936761378</c:v>
                </c:pt>
                <c:pt idx="100">
                  <c:v>22.482079203933004</c:v>
                </c:pt>
                <c:pt idx="101">
                  <c:v>22.482479430471734</c:v>
                </c:pt>
                <c:pt idx="102">
                  <c:v>22.482852130666725</c:v>
                </c:pt>
                <c:pt idx="103">
                  <c:v>22.483199169614171</c:v>
                </c:pt>
                <c:pt idx="104">
                  <c:v>22.483522220160872</c:v>
                </c:pt>
                <c:pt idx="105">
                  <c:v>22.483822785231226</c:v>
                </c:pt>
                <c:pt idx="106">
                  <c:v>22.484102216999762</c:v>
                </c:pt>
                <c:pt idx="107">
                  <c:v>22.484361733406679</c:v>
                </c:pt>
                <c:pt idx="108">
                  <c:v>22.484602432428243</c:v>
                </c:pt>
                <c:pt idx="109">
                  <c:v>22.484825304437436</c:v>
                </c:pt>
                <c:pt idx="110">
                  <c:v>22.485031242937698</c:v>
                </c:pt>
                <c:pt idx="111">
                  <c:v>22.485221053900887</c:v>
                </c:pt>
                <c:pt idx="112">
                  <c:v>22.485395463904986</c:v>
                </c:pt>
                <c:pt idx="113">
                  <c:v>22.485555127234917</c:v>
                </c:pt>
                <c:pt idx="114">
                  <c:v>22.485700632082725</c:v>
                </c:pt>
                <c:pt idx="115">
                  <c:v>22.485832505962474</c:v>
                </c:pt>
                <c:pt idx="116">
                  <c:v>22.485951220437901</c:v>
                </c:pt>
                <c:pt idx="117">
                  <c:v>22.486057195244229</c:v>
                </c:pt>
                <c:pt idx="118">
                  <c:v>22.486150801874512</c:v>
                </c:pt>
                <c:pt idx="119">
                  <c:v>22.48623236668789</c:v>
                </c:pt>
                <c:pt idx="120">
                  <c:v>22.486302173591202</c:v>
                </c:pt>
                <c:pt idx="121">
                  <c:v>22.486360466334091</c:v>
                </c:pt>
                <c:pt idx="122">
                  <c:v>22.486407450453751</c:v>
                </c:pt>
                <c:pt idx="123">
                  <c:v>22.486443294897146</c:v>
                </c:pt>
                <c:pt idx="124">
                  <c:v>22.486468133345937</c:v>
                </c:pt>
                <c:pt idx="125">
                  <c:v>22.486482065262315</c:v>
                </c:pt>
                <c:pt idx="126">
                  <c:v>22.486485156671051</c:v>
                </c:pt>
                <c:pt idx="127">
                  <c:v>22.486477440689221</c:v>
                </c:pt>
                <c:pt idx="128">
                  <c:v>22.486458917810435</c:v>
                </c:pt>
                <c:pt idx="129">
                  <c:v>22.486429555949162</c:v>
                </c:pt>
                <c:pt idx="130">
                  <c:v>22.486389290243935</c:v>
                </c:pt>
                <c:pt idx="131">
                  <c:v>22.486338022619499</c:v>
                </c:pt>
                <c:pt idx="132">
                  <c:v>22.486275621099658</c:v>
                </c:pt>
                <c:pt idx="133">
                  <c:v>22.486201918863411</c:v>
                </c:pt>
                <c:pt idx="134">
                  <c:v>22.486116713030984</c:v>
                </c:pt>
                <c:pt idx="135">
                  <c:v>22.486019763161696</c:v>
                </c:pt>
                <c:pt idx="136">
                  <c:v>22.485910789444844</c:v>
                </c:pt>
                <c:pt idx="137">
                  <c:v>22.485789470554934</c:v>
                </c:pt>
                <c:pt idx="138">
                  <c:v>22.485655441141681</c:v>
                </c:pt>
                <c:pt idx="139">
                  <c:v>22.485508288916286</c:v>
                </c:pt>
                <c:pt idx="140">
                  <c:v>22.485347551288953</c:v>
                </c:pt>
                <c:pt idx="141">
                  <c:v>22.485172711505697</c:v>
                </c:pt>
                <c:pt idx="142">
                  <c:v>22.484983194219332</c:v>
                </c:pt>
                <c:pt idx="143">
                  <c:v>22.484778360423455</c:v>
                </c:pt>
                <c:pt idx="144">
                  <c:v>22.484557501659868</c:v>
                </c:pt>
                <c:pt idx="145">
                  <c:v>22.484319833395716</c:v>
                </c:pt>
                <c:pt idx="146">
                  <c:v>22.484064487449075</c:v>
                </c:pt>
                <c:pt idx="147">
                  <c:v>22.483790503316666</c:v>
                </c:pt>
                <c:pt idx="148">
                  <c:v>22.483496818229604</c:v>
                </c:pt>
                <c:pt idx="149">
                  <c:v>22.48318225573265</c:v>
                </c:pt>
                <c:pt idx="150">
                  <c:v>22.482845512536336</c:v>
                </c:pt>
                <c:pt idx="151">
                  <c:v>22.482485143348232</c:v>
                </c:pt>
                <c:pt idx="152">
                  <c:v>22.482099543320491</c:v>
                </c:pt>
                <c:pt idx="153">
                  <c:v>22.481686927682155</c:v>
                </c:pt>
                <c:pt idx="154">
                  <c:v>22.481245308025198</c:v>
                </c:pt>
                <c:pt idx="155">
                  <c:v>22.480772464597564</c:v>
                </c:pt>
                <c:pt idx="156">
                  <c:v>22.480265913809081</c:v>
                </c:pt>
                <c:pt idx="157">
                  <c:v>22.479722869966196</c:v>
                </c:pt>
                <c:pt idx="158">
                  <c:v>22.479140200015859</c:v>
                </c:pt>
                <c:pt idx="159">
                  <c:v>22.478514369772455</c:v>
                </c:pt>
                <c:pt idx="160">
                  <c:v>22.477841379706327</c:v>
                </c:pt>
                <c:pt idx="161">
                  <c:v>22.4771166878641</c:v>
                </c:pt>
                <c:pt idx="162">
                  <c:v>22.47633511681601</c:v>
                </c:pt>
                <c:pt idx="163">
                  <c:v>22.475490740642414</c:v>
                </c:pt>
                <c:pt idx="164">
                  <c:v>22.474576746787129</c:v>
                </c:pt>
                <c:pt idx="165">
                  <c:v>22.473585266020052</c:v>
                </c:pt>
                <c:pt idx="166">
                  <c:v>22.472507161582246</c:v>
                </c:pt>
                <c:pt idx="167">
                  <c:v>22.471331765620675</c:v>
                </c:pt>
                <c:pt idx="168">
                  <c:v>22.470046546881274</c:v>
                </c:pt>
                <c:pt idx="169">
                  <c:v>22.468636687805748</c:v>
                </c:pt>
                <c:pt idx="170">
                  <c:v>22.467084540858526</c:v>
                </c:pt>
                <c:pt idx="171">
                  <c:v>22.465368921853361</c:v>
                </c:pt>
                <c:pt idx="172">
                  <c:v>22.463464180284156</c:v>
                </c:pt>
                <c:pt idx="173">
                  <c:v>22.46133896003289</c:v>
                </c:pt>
                <c:pt idx="174">
                  <c:v>22.45895452311353</c:v>
                </c:pt>
                <c:pt idx="175">
                  <c:v>22.45626244552993</c:v>
                </c:pt>
                <c:pt idx="176">
                  <c:v>22.453201392669278</c:v>
                </c:pt>
                <c:pt idx="177">
                  <c:v>22.449692514764507</c:v>
                </c:pt>
                <c:pt idx="178">
                  <c:v>22.445632720808163</c:v>
                </c:pt>
                <c:pt idx="179">
                  <c:v>22.440884596072589</c:v>
                </c:pt>
                <c:pt idx="180">
                  <c:v>22.435260832850162</c:v>
                </c:pt>
                <c:pt idx="181">
                  <c:v>22.428499345366909</c:v>
                </c:pt>
                <c:pt idx="182">
                  <c:v>22.420221849775267</c:v>
                </c:pt>
                <c:pt idx="183">
                  <c:v>22.409861506165491</c:v>
                </c:pt>
                <c:pt idx="184">
                  <c:v>22.396528859159528</c:v>
                </c:pt>
                <c:pt idx="185">
                  <c:v>22.378744617996453</c:v>
                </c:pt>
                <c:pt idx="186">
                  <c:v>22.35385468804521</c:v>
                </c:pt>
                <c:pt idx="187">
                  <c:v>22.316579211319628</c:v>
                </c:pt>
                <c:pt idx="188">
                  <c:v>22.254719100604813</c:v>
                </c:pt>
                <c:pt idx="189">
                  <c:v>22.132460895964151</c:v>
                </c:pt>
                <c:pt idx="190">
                  <c:v>21.782732567010019</c:v>
                </c:pt>
                <c:pt idx="191">
                  <c:v>15.579482704209237</c:v>
                </c:pt>
                <c:pt idx="192">
                  <c:v>8.2258113148073235</c:v>
                </c:pt>
                <c:pt idx="193">
                  <c:v>7.8762946553052675</c:v>
                </c:pt>
                <c:pt idx="194">
                  <c:v>7.7540756277569312</c:v>
                </c:pt>
                <c:pt idx="195">
                  <c:v>7.6922292270084336</c:v>
                </c:pt>
                <c:pt idx="196">
                  <c:v>7.654960095222112</c:v>
                </c:pt>
                <c:pt idx="197">
                  <c:v>7.6300736112476235</c:v>
                </c:pt>
                <c:pt idx="198">
                  <c:v>7.61229144726315</c:v>
                </c:pt>
                <c:pt idx="199">
                  <c:v>7.5989601477823951</c:v>
                </c:pt>
                <c:pt idx="200">
                  <c:v>7.5886007273752263</c:v>
                </c:pt>
                <c:pt idx="201">
                  <c:v>7.5803238914756097</c:v>
                </c:pt>
                <c:pt idx="202">
                  <c:v>7.573562891407537</c:v>
                </c:pt>
                <c:pt idx="203">
                  <c:v>7.5679394982098218</c:v>
                </c:pt>
                <c:pt idx="204">
                  <c:v>7.5631916607341667</c:v>
                </c:pt>
                <c:pt idx="205">
                  <c:v>7.5591320939918258</c:v>
                </c:pt>
                <c:pt idx="206">
                  <c:v>7.5556233986626946</c:v>
                </c:pt>
                <c:pt idx="207">
                  <c:v>7.5525624944865415</c:v>
                </c:pt>
                <c:pt idx="208">
                  <c:v>7.5498705393773067</c:v>
                </c:pt>
                <c:pt idx="209">
                  <c:v>7.5474862043294699</c:v>
                </c:pt>
                <c:pt idx="210">
                  <c:v>7.5453610695172353</c:v>
                </c:pt>
                <c:pt idx="211">
                  <c:v>7.5434564001076172</c:v>
                </c:pt>
                <c:pt idx="212">
                  <c:v>7.5417408424018566</c:v>
                </c:pt>
                <c:pt idx="213">
                  <c:v>7.5401887477743808</c:v>
                </c:pt>
                <c:pt idx="214">
                  <c:v>7.5387789335185058</c:v>
                </c:pt>
                <c:pt idx="215">
                  <c:v>7.5374937532748199</c:v>
                </c:pt>
                <c:pt idx="216">
                  <c:v>7.5363183904289146</c:v>
                </c:pt>
                <c:pt idx="217">
                  <c:v>7.5352403144911362</c:v>
                </c:pt>
                <c:pt idx="218">
                  <c:v>7.5342488582319938</c:v>
                </c:pt>
                <c:pt idx="219">
                  <c:v>7.5333348854051758</c:v>
                </c:pt>
                <c:pt idx="220">
                  <c:v>7.5324905272041347</c:v>
                </c:pt>
                <c:pt idx="221">
                  <c:v>7.5317089714257914</c:v>
                </c:pt>
                <c:pt idx="222">
                  <c:v>7.5309842924443062</c:v>
                </c:pt>
                <c:pt idx="223">
                  <c:v>7.5303113130771333</c:v>
                </c:pt>
                <c:pt idx="224">
                  <c:v>7.5296854915788973</c:v>
                </c:pt>
                <c:pt idx="225">
                  <c:v>7.529102828595831</c:v>
                </c:pt>
                <c:pt idx="226">
                  <c:v>7.5285597900905721</c:v>
                </c:pt>
                <c:pt idx="227">
                  <c:v>7.5280532431360019</c:v>
                </c:pt>
                <c:pt idx="228">
                  <c:v>7.5275804021448876</c:v>
                </c:pt>
                <c:pt idx="229">
                  <c:v>7.5271387836169801</c:v>
                </c:pt>
                <c:pt idx="230">
                  <c:v>7.5267261678761095</c:v>
                </c:pt>
                <c:pt idx="231">
                  <c:v>7.5263405665776446</c:v>
                </c:pt>
                <c:pt idx="232">
                  <c:v>7.5259801950035126</c:v>
                </c:pt>
                <c:pt idx="233">
                  <c:v>7.5256434483494168</c:v>
                </c:pt>
                <c:pt idx="234">
                  <c:v>7.5253288813575203</c:v>
                </c:pt>
                <c:pt idx="235">
                  <c:v>7.5250351907666371</c:v>
                </c:pt>
                <c:pt idx="236">
                  <c:v>7.5247612001419064</c:v>
                </c:pt>
                <c:pt idx="237">
                  <c:v>7.5245058467295882</c:v>
                </c:pt>
                <c:pt idx="238">
                  <c:v>7.5242681700351861</c:v>
                </c:pt>
                <c:pt idx="239">
                  <c:v>7.5240473018808522</c:v>
                </c:pt>
                <c:pt idx="240">
                  <c:v>7.5238424577328153</c:v>
                </c:pt>
                <c:pt idx="241">
                  <c:v>7.5236529291267669</c:v>
                </c:pt>
                <c:pt idx="242">
                  <c:v>7.5234780770459713</c:v>
                </c:pt>
                <c:pt idx="243">
                  <c:v>7.5233173261289581</c:v>
                </c:pt>
                <c:pt idx="244">
                  <c:v>7.5231701596022535</c:v>
                </c:pt>
                <c:pt idx="245">
                  <c:v>7.5230361148528377</c:v>
                </c:pt>
                <c:pt idx="246">
                  <c:v>7.5229147795639841</c:v>
                </c:pt>
                <c:pt idx="247">
                  <c:v>7.5228057883533559</c:v>
                </c:pt>
                <c:pt idx="248">
                  <c:v>7.5227088198585239</c:v>
                </c:pt>
                <c:pt idx="249">
                  <c:v>7.5226235942272242</c:v>
                </c:pt>
                <c:pt idx="250">
                  <c:v>7.5225498709726741</c:v>
                </c:pt>
                <c:pt idx="251">
                  <c:v>7.5224874471630567</c:v>
                </c:pt>
                <c:pt idx="252">
                  <c:v>7.5224361559205972</c:v>
                </c:pt>
                <c:pt idx="253">
                  <c:v>7.5223958652062315</c:v>
                </c:pt>
                <c:pt idx="254">
                  <c:v>7.5223664768755309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1.5119499373398536E-2</c:v>
                </c:pt>
                <c:pt idx="2">
                  <c:v>6.1899760434934913E-2</c:v>
                </c:pt>
                <c:pt idx="3">
                  <c:v>0.14443863381334462</c:v>
                </c:pt>
                <c:pt idx="4">
                  <c:v>0.26845986810117489</c:v>
                </c:pt>
                <c:pt idx="5">
                  <c:v>0.43745247661652442</c:v>
                </c:pt>
                <c:pt idx="6">
                  <c:v>0.64329850879138528</c:v>
                </c:pt>
                <c:pt idx="7">
                  <c:v>0.85508933941726717</c:v>
                </c:pt>
                <c:pt idx="8">
                  <c:v>1.0266372323497108</c:v>
                </c:pt>
                <c:pt idx="9">
                  <c:v>1.1303491594431454</c:v>
                </c:pt>
                <c:pt idx="10">
                  <c:v>1.1735504967785528</c:v>
                </c:pt>
                <c:pt idx="11">
                  <c:v>1.1790004632468822</c:v>
                </c:pt>
                <c:pt idx="12">
                  <c:v>1.1656684830391899</c:v>
                </c:pt>
                <c:pt idx="13">
                  <c:v>1.1445920384644959</c:v>
                </c:pt>
                <c:pt idx="14">
                  <c:v>1.1212104010343733</c:v>
                </c:pt>
                <c:pt idx="15">
                  <c:v>1.0979420221343454</c:v>
                </c:pt>
                <c:pt idx="16">
                  <c:v>1.0757427617923625</c:v>
                </c:pt>
                <c:pt idx="17">
                  <c:v>1.0548998240260434</c:v>
                </c:pt>
                <c:pt idx="18">
                  <c:v>1.0354110475534728</c:v>
                </c:pt>
                <c:pt idx="19">
                  <c:v>1.0171608716460772</c:v>
                </c:pt>
                <c:pt idx="20">
                  <c:v>1</c:v>
                </c:pt>
                <c:pt idx="21">
                  <c:v>0.98377998957948753</c:v>
                </c:pt>
                <c:pt idx="22">
                  <c:v>0.96836690622930188</c:v>
                </c:pt>
                <c:pt idx="23">
                  <c:v>0.95364541405275127</c:v>
                </c:pt>
                <c:pt idx="24">
                  <c:v>0.93951866030891795</c:v>
                </c:pt>
                <c:pt idx="25">
                  <c:v>0.92590647764877942</c:v>
                </c:pt>
                <c:pt idx="26">
                  <c:v>0.91274307223535323</c:v>
                </c:pt>
                <c:pt idx="27">
                  <c:v>0.89997471853755462</c:v>
                </c:pt>
                <c:pt idx="28">
                  <c:v>0.88755767240475891</c:v>
                </c:pt>
                <c:pt idx="29">
                  <c:v>0.87545636876243405</c:v>
                </c:pt>
                <c:pt idx="30">
                  <c:v>0.86364190466855306</c:v>
                </c:pt>
                <c:pt idx="31">
                  <c:v>0.8520907814283486</c:v>
                </c:pt>
                <c:pt idx="32">
                  <c:v>0.84078387076691663</c:v>
                </c:pt>
                <c:pt idx="33">
                  <c:v>0.82970556974215803</c:v>
                </c:pt>
                <c:pt idx="34">
                  <c:v>0.81884311226232565</c:v>
                </c:pt>
                <c:pt idx="35">
                  <c:v>0.80818600940508545</c:v>
                </c:pt>
                <c:pt idx="36">
                  <c:v>0.79772559513514518</c:v>
                </c:pt>
                <c:pt idx="37">
                  <c:v>0.78745465802797965</c:v>
                </c:pt>
                <c:pt idx="38">
                  <c:v>0.7773671430750132</c:v>
                </c:pt>
                <c:pt idx="39">
                  <c:v>0.76745791055909307</c:v>
                </c:pt>
                <c:pt idx="40">
                  <c:v>0.7577225413968619</c:v>
                </c:pt>
                <c:pt idx="41">
                  <c:v>0.74815718031559852</c:v>
                </c:pt>
                <c:pt idx="42">
                  <c:v>0.73875840983707675</c:v>
                </c:pt>
                <c:pt idx="43">
                  <c:v>0.72952314934456985</c:v>
                </c:pt>
                <c:pt idx="44">
                  <c:v>0.72044857456701383</c:v>
                </c:pt>
                <c:pt idx="45">
                  <c:v>0.71153205367301953</c:v>
                </c:pt>
                <c:pt idx="46">
                  <c:v>0.70277109686513128</c:v>
                </c:pt>
                <c:pt idx="47">
                  <c:v>0.69416331693233435</c:v>
                </c:pt>
                <c:pt idx="48">
                  <c:v>0.6857063986813734</c:v>
                </c:pt>
                <c:pt idx="49">
                  <c:v>0.67739807554499176</c:v>
                </c:pt>
                <c:pt idx="50">
                  <c:v>0.6692361119738558</c:v>
                </c:pt>
                <c:pt idx="51">
                  <c:v>0.66121829047169745</c:v>
                </c:pt>
                <c:pt idx="52">
                  <c:v>0.65334240234041907</c:v>
                </c:pt>
                <c:pt idx="53">
                  <c:v>0.64560624137207023</c:v>
                </c:pt>
                <c:pt idx="54">
                  <c:v>0.63800759986440392</c:v>
                </c:pt>
                <c:pt idx="55">
                  <c:v>0.63054426645172412</c:v>
                </c:pt>
                <c:pt idx="56">
                  <c:v>0.62321402533732473</c:v>
                </c:pt>
                <c:pt idx="57">
                  <c:v>0.61601465659172205</c:v>
                </c:pt>
                <c:pt idx="58">
                  <c:v>0.60894393724497253</c:v>
                </c:pt>
                <c:pt idx="59">
                  <c:v>0.60199964295408359</c:v>
                </c:pt>
                <c:pt idx="60">
                  <c:v>0.59517955006992185</c:v>
                </c:pt>
                <c:pt idx="61">
                  <c:v>0.58848143796362018</c:v>
                </c:pt>
                <c:pt idx="62">
                  <c:v>0.58190309150172992</c:v>
                </c:pt>
                <c:pt idx="63">
                  <c:v>0.57544230358329973</c:v>
                </c:pt>
                <c:pt idx="64">
                  <c:v>0.56909687767162398</c:v>
                </c:pt>
                <c:pt idx="65">
                  <c:v>0.5628646302693695</c:v>
                </c:pt>
                <c:pt idx="66">
                  <c:v>0.55674339329871059</c:v>
                </c:pt>
                <c:pt idx="67">
                  <c:v>0.55073101635864163</c:v>
                </c:pt>
                <c:pt idx="68">
                  <c:v>0.54482536884004429</c:v>
                </c:pt>
                <c:pt idx="69">
                  <c:v>0.53902434188585913</c:v>
                </c:pt>
                <c:pt idx="70">
                  <c:v>0.53332585018911738</c:v>
                </c:pt>
                <c:pt idx="71">
                  <c:v>0.52772783362577869</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0.89205479452054803</c:v>
                </c:pt>
                <c:pt idx="1">
                  <c:v>0.89205479452054803</c:v>
                </c:pt>
                <c:pt idx="2">
                  <c:v>0.89205479452054803</c:v>
                </c:pt>
                <c:pt idx="3">
                  <c:v>0.89205479452054803</c:v>
                </c:pt>
                <c:pt idx="4">
                  <c:v>0.89205479452054803</c:v>
                </c:pt>
                <c:pt idx="5">
                  <c:v>0.89205479452054803</c:v>
                </c:pt>
                <c:pt idx="6">
                  <c:v>0.89205479452054803</c:v>
                </c:pt>
                <c:pt idx="7">
                  <c:v>0.89205479452054803</c:v>
                </c:pt>
                <c:pt idx="8">
                  <c:v>0.89205479452054803</c:v>
                </c:pt>
                <c:pt idx="11">
                  <c:v>0.89205479452054803</c:v>
                </c:pt>
                <c:pt idx="12">
                  <c:v>0.89205479452054803</c:v>
                </c:pt>
                <c:pt idx="15">
                  <c:v>0.89205479452054803</c:v>
                </c:pt>
                <c:pt idx="16">
                  <c:v>0.89205479452054803</c:v>
                </c:pt>
                <c:pt idx="17">
                  <c:v>0.89205479452054803</c:v>
                </c:pt>
                <c:pt idx="18">
                  <c:v>0.89205479452054803</c:v>
                </c:pt>
                <c:pt idx="19">
                  <c:v>0.89205479452054803</c:v>
                </c:pt>
                <c:pt idx="20">
                  <c:v>0.89205479452054803</c:v>
                </c:pt>
                <c:pt idx="21">
                  <c:v>0.89205479452054803</c:v>
                </c:pt>
                <c:pt idx="22">
                  <c:v>0.89205479452054803</c:v>
                </c:pt>
                <c:pt idx="23">
                  <c:v>0.89205479452054803</c:v>
                </c:pt>
                <c:pt idx="24">
                  <c:v>0.89205479452054803</c:v>
                </c:pt>
                <c:pt idx="25">
                  <c:v>0.89205479452054803</c:v>
                </c:pt>
                <c:pt idx="26">
                  <c:v>0.89205479452054803</c:v>
                </c:pt>
                <c:pt idx="27">
                  <c:v>0.89205479452054803</c:v>
                </c:pt>
                <c:pt idx="28">
                  <c:v>0.89205479452054803</c:v>
                </c:pt>
                <c:pt idx="29">
                  <c:v>0.89205479452054803</c:v>
                </c:pt>
                <c:pt idx="30">
                  <c:v>0.89205479452054803</c:v>
                </c:pt>
                <c:pt idx="31">
                  <c:v>0.89205479452054803</c:v>
                </c:pt>
                <c:pt idx="32">
                  <c:v>0.89205479452054803</c:v>
                </c:pt>
                <c:pt idx="33">
                  <c:v>0.89205479452054803</c:v>
                </c:pt>
                <c:pt idx="34">
                  <c:v>0.89205479452054803</c:v>
                </c:pt>
                <c:pt idx="35">
                  <c:v>0.89205479452054803</c:v>
                </c:pt>
                <c:pt idx="36">
                  <c:v>0.89205479452054803</c:v>
                </c:pt>
                <c:pt idx="37">
                  <c:v>0.89205479452054803</c:v>
                </c:pt>
                <c:pt idx="38">
                  <c:v>0.89205479452054803</c:v>
                </c:pt>
                <c:pt idx="39">
                  <c:v>0.89205479452054803</c:v>
                </c:pt>
                <c:pt idx="40">
                  <c:v>0.89205479452054803</c:v>
                </c:pt>
                <c:pt idx="41">
                  <c:v>0.89205479452054803</c:v>
                </c:pt>
                <c:pt idx="42">
                  <c:v>0.89205479452054803</c:v>
                </c:pt>
                <c:pt idx="43">
                  <c:v>0.89205479452054803</c:v>
                </c:pt>
                <c:pt idx="44">
                  <c:v>0.89205479452054803</c:v>
                </c:pt>
                <c:pt idx="45">
                  <c:v>0.89205479452054803</c:v>
                </c:pt>
                <c:pt idx="46">
                  <c:v>0.89205479452054803</c:v>
                </c:pt>
                <c:pt idx="47">
                  <c:v>0.89205479452054803</c:v>
                </c:pt>
                <c:pt idx="48">
                  <c:v>0.89205479452054803</c:v>
                </c:pt>
                <c:pt idx="49">
                  <c:v>0.89205479452054803</c:v>
                </c:pt>
                <c:pt idx="50">
                  <c:v>0.89205479452054803</c:v>
                </c:pt>
                <c:pt idx="51">
                  <c:v>0.89205479452054803</c:v>
                </c:pt>
                <c:pt idx="52">
                  <c:v>0.89205479452054803</c:v>
                </c:pt>
                <c:pt idx="53">
                  <c:v>0.89205479452054803</c:v>
                </c:pt>
                <c:pt idx="54">
                  <c:v>0.89205479452054803</c:v>
                </c:pt>
                <c:pt idx="55">
                  <c:v>0.89205479452054803</c:v>
                </c:pt>
                <c:pt idx="56">
                  <c:v>0.89205479452054803</c:v>
                </c:pt>
                <c:pt idx="57">
                  <c:v>0.89205479452054803</c:v>
                </c:pt>
                <c:pt idx="58">
                  <c:v>0.89205479452054803</c:v>
                </c:pt>
                <c:pt idx="59">
                  <c:v>0.89205479452054803</c:v>
                </c:pt>
                <c:pt idx="60">
                  <c:v>0.89205479452054803</c:v>
                </c:pt>
                <c:pt idx="61">
                  <c:v>0.89205479452054803</c:v>
                </c:pt>
                <c:pt idx="62">
                  <c:v>0.89205479452054803</c:v>
                </c:pt>
                <c:pt idx="63">
                  <c:v>0.89205479452054803</c:v>
                </c:pt>
                <c:pt idx="64">
                  <c:v>0.89205479452054803</c:v>
                </c:pt>
                <c:pt idx="65">
                  <c:v>0.89205479452054803</c:v>
                </c:pt>
                <c:pt idx="66">
                  <c:v>0.89205479452054803</c:v>
                </c:pt>
                <c:pt idx="67">
                  <c:v>0.89205479452054803</c:v>
                </c:pt>
                <c:pt idx="68">
                  <c:v>0.89205479452054803</c:v>
                </c:pt>
                <c:pt idx="69">
                  <c:v>0.89205479452054803</c:v>
                </c:pt>
                <c:pt idx="70">
                  <c:v>0.89205479452054803</c:v>
                </c:pt>
                <c:pt idx="71">
                  <c:v>0.89205479452054803</c:v>
                </c:pt>
                <c:pt idx="72">
                  <c:v>0.89205479452054803</c:v>
                </c:pt>
                <c:pt idx="73">
                  <c:v>0.89205479452054803</c:v>
                </c:pt>
                <c:pt idx="74">
                  <c:v>0.89205479452054803</c:v>
                </c:pt>
                <c:pt idx="75">
                  <c:v>0.89205479452054803</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0.77463414634146344</c:v>
                </c:pt>
                <c:pt idx="1">
                  <c:v>0.77463414634146344</c:v>
                </c:pt>
                <c:pt idx="2">
                  <c:v>0.77463414634146344</c:v>
                </c:pt>
                <c:pt idx="3">
                  <c:v>0.77463414634146344</c:v>
                </c:pt>
                <c:pt idx="4">
                  <c:v>0.77463414634146344</c:v>
                </c:pt>
                <c:pt idx="5">
                  <c:v>0.77463414634146344</c:v>
                </c:pt>
                <c:pt idx="6">
                  <c:v>0.77463414634146344</c:v>
                </c:pt>
                <c:pt idx="7">
                  <c:v>0.77463414634146344</c:v>
                </c:pt>
                <c:pt idx="8">
                  <c:v>0.77463414634146344</c:v>
                </c:pt>
                <c:pt idx="11">
                  <c:v>0.77463414634146344</c:v>
                </c:pt>
                <c:pt idx="12">
                  <c:v>0.77463414634146344</c:v>
                </c:pt>
                <c:pt idx="15">
                  <c:v>0.77463414634146344</c:v>
                </c:pt>
                <c:pt idx="16">
                  <c:v>0.77463414634146344</c:v>
                </c:pt>
                <c:pt idx="17">
                  <c:v>0.77463414634146344</c:v>
                </c:pt>
                <c:pt idx="18">
                  <c:v>0.77463414634146344</c:v>
                </c:pt>
                <c:pt idx="19">
                  <c:v>0.77463414634146344</c:v>
                </c:pt>
                <c:pt idx="20">
                  <c:v>0.77463414634146344</c:v>
                </c:pt>
                <c:pt idx="21">
                  <c:v>0.77463414634146344</c:v>
                </c:pt>
                <c:pt idx="22">
                  <c:v>0.77463414634146344</c:v>
                </c:pt>
                <c:pt idx="23">
                  <c:v>0.77463414634146344</c:v>
                </c:pt>
                <c:pt idx="24">
                  <c:v>0.77463414634146344</c:v>
                </c:pt>
                <c:pt idx="25">
                  <c:v>0.77463414634146344</c:v>
                </c:pt>
                <c:pt idx="26">
                  <c:v>0.77463414634146344</c:v>
                </c:pt>
                <c:pt idx="27">
                  <c:v>0.77463414634146344</c:v>
                </c:pt>
                <c:pt idx="28">
                  <c:v>0.77463414634146344</c:v>
                </c:pt>
                <c:pt idx="29">
                  <c:v>0.77463414634146344</c:v>
                </c:pt>
                <c:pt idx="30">
                  <c:v>0.77463414634146344</c:v>
                </c:pt>
                <c:pt idx="31">
                  <c:v>0.77463414634146344</c:v>
                </c:pt>
                <c:pt idx="32">
                  <c:v>0.77463414634146344</c:v>
                </c:pt>
                <c:pt idx="33">
                  <c:v>0.77463414634146344</c:v>
                </c:pt>
                <c:pt idx="34">
                  <c:v>0.77463414634146344</c:v>
                </c:pt>
                <c:pt idx="35">
                  <c:v>0.77463414634146344</c:v>
                </c:pt>
                <c:pt idx="36">
                  <c:v>0.77463414634146344</c:v>
                </c:pt>
                <c:pt idx="37">
                  <c:v>0.77463414634146344</c:v>
                </c:pt>
                <c:pt idx="38">
                  <c:v>0.77463414634146344</c:v>
                </c:pt>
                <c:pt idx="39">
                  <c:v>0.77463414634146344</c:v>
                </c:pt>
                <c:pt idx="40">
                  <c:v>0.77463414634146344</c:v>
                </c:pt>
                <c:pt idx="41">
                  <c:v>0.77463414634146344</c:v>
                </c:pt>
                <c:pt idx="42">
                  <c:v>0.77463414634146344</c:v>
                </c:pt>
                <c:pt idx="43">
                  <c:v>0.77463414634146344</c:v>
                </c:pt>
                <c:pt idx="44">
                  <c:v>0.77463414634146344</c:v>
                </c:pt>
                <c:pt idx="45">
                  <c:v>0.77463414634146344</c:v>
                </c:pt>
                <c:pt idx="46">
                  <c:v>0.77463414634146344</c:v>
                </c:pt>
                <c:pt idx="47">
                  <c:v>0.77463414634146344</c:v>
                </c:pt>
                <c:pt idx="48">
                  <c:v>0.77463414634146344</c:v>
                </c:pt>
                <c:pt idx="49">
                  <c:v>0.77463414634146344</c:v>
                </c:pt>
                <c:pt idx="50">
                  <c:v>0.77463414634146344</c:v>
                </c:pt>
                <c:pt idx="51">
                  <c:v>0.77463414634146344</c:v>
                </c:pt>
                <c:pt idx="52">
                  <c:v>0.77463414634146344</c:v>
                </c:pt>
                <c:pt idx="53">
                  <c:v>0.77463414634146344</c:v>
                </c:pt>
                <c:pt idx="54">
                  <c:v>0.77463414634146344</c:v>
                </c:pt>
                <c:pt idx="55">
                  <c:v>0.77463414634146344</c:v>
                </c:pt>
                <c:pt idx="56">
                  <c:v>0.77463414634146344</c:v>
                </c:pt>
                <c:pt idx="57">
                  <c:v>0.77463414634146344</c:v>
                </c:pt>
                <c:pt idx="58">
                  <c:v>0.77463414634146344</c:v>
                </c:pt>
                <c:pt idx="59">
                  <c:v>0.77463414634146344</c:v>
                </c:pt>
                <c:pt idx="60">
                  <c:v>0.77463414634146344</c:v>
                </c:pt>
                <c:pt idx="61">
                  <c:v>0.77463414634146344</c:v>
                </c:pt>
                <c:pt idx="62">
                  <c:v>0.77463414634146344</c:v>
                </c:pt>
                <c:pt idx="63">
                  <c:v>0.77463414634146344</c:v>
                </c:pt>
                <c:pt idx="64">
                  <c:v>0.77463414634146344</c:v>
                </c:pt>
                <c:pt idx="65">
                  <c:v>0.77463414634146344</c:v>
                </c:pt>
                <c:pt idx="66">
                  <c:v>0.77463414634146344</c:v>
                </c:pt>
                <c:pt idx="67">
                  <c:v>0.77463414634146344</c:v>
                </c:pt>
                <c:pt idx="68">
                  <c:v>0.77463414634146344</c:v>
                </c:pt>
                <c:pt idx="69">
                  <c:v>0.77463414634146344</c:v>
                </c:pt>
                <c:pt idx="70">
                  <c:v>0.77463414634146344</c:v>
                </c:pt>
                <c:pt idx="71">
                  <c:v>0.77463414634146344</c:v>
                </c:pt>
                <c:pt idx="72">
                  <c:v>0.77463414634146344</c:v>
                </c:pt>
                <c:pt idx="73">
                  <c:v>0.77463414634146344</c:v>
                </c:pt>
                <c:pt idx="74">
                  <c:v>0.77463414634146344</c:v>
                </c:pt>
                <c:pt idx="75">
                  <c:v>0.77463414634146344</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9">
                  <c:v>2.9101409366080859</c:v>
                </c:pt>
                <c:pt idx="10">
                  <c:v>1.9999910000607508</c:v>
                </c:pt>
                <c:pt idx="11">
                  <c:v>1.6241576285896306</c:v>
                </c:pt>
                <c:pt idx="12">
                  <c:v>1.4210509990639011</c:v>
                </c:pt>
                <c:pt idx="13">
                  <c:v>1.2950182999014366</c:v>
                </c:pt>
                <c:pt idx="14">
                  <c:v>1.2098760731673095</c:v>
                </c:pt>
                <c:pt idx="15">
                  <c:v>1.1489359121703191</c:v>
                </c:pt>
                <c:pt idx="16">
                  <c:v>1.1034481398269957</c:v>
                </c:pt>
                <c:pt idx="17">
                  <c:v>1.0683918019226357</c:v>
                </c:pt>
                <c:pt idx="18">
                  <c:v>1.0406851997234114</c:v>
                </c:pt>
                <c:pt idx="19">
                  <c:v>1.0183356785003961</c:v>
                </c:pt>
                <c:pt idx="20">
                  <c:v>1</c:v>
                </c:pt>
                <c:pt idx="21">
                  <c:v>0.98474134267745184</c:v>
                </c:pt>
                <c:pt idx="22">
                  <c:v>0.97188753347175427</c:v>
                </c:pt>
                <c:pt idx="23">
                  <c:v>0.96094456092974545</c:v>
                </c:pt>
                <c:pt idx="24">
                  <c:v>0.95154179230453773</c:v>
                </c:pt>
                <c:pt idx="25">
                  <c:v>0.94339614140365335</c:v>
                </c:pt>
                <c:pt idx="26">
                  <c:v>0.9362879730288014</c:v>
                </c:pt>
                <c:pt idx="27">
                  <c:v>0.93004450304070585</c:v>
                </c:pt>
                <c:pt idx="28">
                  <c:v>0.92452811609911845</c:v>
                </c:pt>
                <c:pt idx="29">
                  <c:v>0.91962798732143025</c:v>
                </c:pt>
                <c:pt idx="30">
                  <c:v>0.91525397107310913</c:v>
                </c:pt>
                <c:pt idx="31">
                  <c:v>0.91133207517299086</c:v>
                </c:pt>
                <c:pt idx="32">
                  <c:v>0.90780106284806938</c:v>
                </c:pt>
                <c:pt idx="33">
                  <c:v>0.90460986936871013</c:v>
                </c:pt>
                <c:pt idx="34">
                  <c:v>0.9017156155314715</c:v>
                </c:pt>
                <c:pt idx="35">
                  <c:v>0.89908206405285229</c:v>
                </c:pt>
                <c:pt idx="36">
                  <c:v>0.8966784085360161</c:v>
                </c:pt>
                <c:pt idx="37">
                  <c:v>0.8944783148848986</c:v>
                </c:pt>
                <c:pt idx="38">
                  <c:v>0.89245915627611483</c:v>
                </c:pt>
                <c:pt idx="39">
                  <c:v>0.89060139792274506</c:v>
                </c:pt>
                <c:pt idx="40">
                  <c:v>0.88888809876648611</c:v>
                </c:pt>
                <c:pt idx="41">
                  <c:v>0.88730450518312776</c:v>
                </c:pt>
                <c:pt idx="42">
                  <c:v>0.88583771764246522</c:v>
                </c:pt>
                <c:pt idx="43">
                  <c:v>0.88447641562085155</c:v>
                </c:pt>
                <c:pt idx="44">
                  <c:v>0.88321062933626382</c:v>
                </c:pt>
                <c:pt idx="45">
                  <c:v>0.88203154935363315</c:v>
                </c:pt>
                <c:pt idx="46">
                  <c:v>0.88093136700010399</c:v>
                </c:pt>
                <c:pt idx="47">
                  <c:v>0.87990313998542968</c:v>
                </c:pt>
                <c:pt idx="48">
                  <c:v>0.87894067875067028</c:v>
                </c:pt>
                <c:pt idx="49">
                  <c:v>0.87803844994828228</c:v>
                </c:pt>
                <c:pt idx="50">
                  <c:v>0.87719149414773434</c:v>
                </c:pt>
                <c:pt idx="51">
                  <c:v>0.87639535540657454</c:v>
                </c:pt>
                <c:pt idx="52">
                  <c:v>0.87564602078068188</c:v>
                </c:pt>
                <c:pt idx="53">
                  <c:v>0.87493986819391789</c:v>
                </c:pt>
                <c:pt idx="54">
                  <c:v>0.8742736213657476</c:v>
                </c:pt>
                <c:pt idx="55">
                  <c:v>0.87364431072005899</c:v>
                </c:pt>
                <c:pt idx="56">
                  <c:v>0.87304923938054246</c:v>
                </c:pt>
                <c:pt idx="57">
                  <c:v>0.87248595350650593</c:v>
                </c:pt>
                <c:pt idx="58">
                  <c:v>0.87195221634438103</c:v>
                </c:pt>
                <c:pt idx="59">
                  <c:v>0.87144598547001439</c:v>
                </c:pt>
                <c:pt idx="60">
                  <c:v>0.87096539277913221</c:v>
                </c:pt>
                <c:pt idx="61">
                  <c:v>0.87050872685154446</c:v>
                </c:pt>
                <c:pt idx="62">
                  <c:v>0.87007441737130309</c:v>
                </c:pt>
                <c:pt idx="63">
                  <c:v>0.86966102133229806</c:v>
                </c:pt>
                <c:pt idx="64">
                  <c:v>0.86926721079830527</c:v>
                </c:pt>
                <c:pt idx="65">
                  <c:v>0.86889176201970497</c:v>
                </c:pt>
                <c:pt idx="66">
                  <c:v>0.86853354573706754</c:v>
                </c:pt>
                <c:pt idx="67">
                  <c:v>0.86819151852541754</c:v>
                </c:pt>
                <c:pt idx="68">
                  <c:v>0.86786471505301521</c:v>
                </c:pt>
                <c:pt idx="69">
                  <c:v>0.8675522411454718</c:v>
                </c:pt>
                <c:pt idx="70">
                  <c:v>0.86725326756056476</c:v>
                </c:pt>
                <c:pt idx="71">
                  <c:v>0.8669670243914237</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39.285125784306359</c:v>
                </c:pt>
                <c:pt idx="1">
                  <c:v>39.315966187362143</c:v>
                </c:pt>
                <c:pt idx="2">
                  <c:v>39.316733034299425</c:v>
                </c:pt>
                <c:pt idx="3">
                  <c:v>39.319249591339045</c:v>
                </c:pt>
                <c:pt idx="4">
                  <c:v>39.322410191528512</c:v>
                </c:pt>
                <c:pt idx="5">
                  <c:v>39.32090076777326</c:v>
                </c:pt>
                <c:pt idx="6">
                  <c:v>39.321870934459724</c:v>
                </c:pt>
                <c:pt idx="7">
                  <c:v>39.316666129495744</c:v>
                </c:pt>
                <c:pt idx="8">
                  <c:v>39.317638970554007</c:v>
                </c:pt>
                <c:pt idx="9">
                  <c:v>39.313779579493307</c:v>
                </c:pt>
                <c:pt idx="10">
                  <c:v>39.317175892219147</c:v>
                </c:pt>
                <c:pt idx="11">
                  <c:v>39.315714748668988</c:v>
                </c:pt>
                <c:pt idx="12">
                  <c:v>39.31915014641703</c:v>
                </c:pt>
                <c:pt idx="13">
                  <c:v>39.316911735830196</c:v>
                </c:pt>
                <c:pt idx="14">
                  <c:v>39.316900633440056</c:v>
                </c:pt>
                <c:pt idx="15">
                  <c:v>39.312672142570932</c:v>
                </c:pt>
                <c:pt idx="16">
                  <c:v>39.310320188754901</c:v>
                </c:pt>
                <c:pt idx="17">
                  <c:v>39.307349916643382</c:v>
                </c:pt>
                <c:pt idx="18">
                  <c:v>39.306391810474608</c:v>
                </c:pt>
                <c:pt idx="19">
                  <c:v>39.306990338764031</c:v>
                </c:pt>
                <c:pt idx="20">
                  <c:v>39.307505695621771</c:v>
                </c:pt>
                <c:pt idx="21">
                  <c:v>39.309027103463514</c:v>
                </c:pt>
                <c:pt idx="22">
                  <c:v>39.307533058560828</c:v>
                </c:pt>
                <c:pt idx="23">
                  <c:v>39.306658378511301</c:v>
                </c:pt>
                <c:pt idx="24">
                  <c:v>39.302376045473757</c:v>
                </c:pt>
                <c:pt idx="25">
                  <c:v>39.300455592228325</c:v>
                </c:pt>
                <c:pt idx="26">
                  <c:v>39.297002209971609</c:v>
                </c:pt>
                <c:pt idx="27">
                  <c:v>39.297404351738273</c:v>
                </c:pt>
                <c:pt idx="28">
                  <c:v>39.29696947333435</c:v>
                </c:pt>
                <c:pt idx="29">
                  <c:v>39.299015957134209</c:v>
                </c:pt>
                <c:pt idx="30">
                  <c:v>39.298915354609299</c:v>
                </c:pt>
                <c:pt idx="31">
                  <c:v>39.298793681646039</c:v>
                </c:pt>
                <c:pt idx="32">
                  <c:v>39.296252266385132</c:v>
                </c:pt>
                <c:pt idx="33">
                  <c:v>39.293370512852952</c:v>
                </c:pt>
                <c:pt idx="34">
                  <c:v>39.290360622477408</c:v>
                </c:pt>
                <c:pt idx="35">
                  <c:v>39.288303293522546</c:v>
                </c:pt>
                <c:pt idx="36">
                  <c:v>39.288187762951914</c:v>
                </c:pt>
                <c:pt idx="37">
                  <c:v>39.288628329254664</c:v>
                </c:pt>
                <c:pt idx="38">
                  <c:v>39.290357064360258</c:v>
                </c:pt>
                <c:pt idx="39">
                  <c:v>39.290291112031589</c:v>
                </c:pt>
                <c:pt idx="40">
                  <c:v>39.290082981431908</c:v>
                </c:pt>
                <c:pt idx="41">
                  <c:v>39.287074177474182</c:v>
                </c:pt>
                <c:pt idx="42">
                  <c:v>39.284743533461736</c:v>
                </c:pt>
                <c:pt idx="43">
                  <c:v>39.281201927930482</c:v>
                </c:pt>
                <c:pt idx="44">
                  <c:v>39.280358321858856</c:v>
                </c:pt>
                <c:pt idx="45">
                  <c:v>39.279528584010841</c:v>
                </c:pt>
                <c:pt idx="46">
                  <c:v>39.281325124999874</c:v>
                </c:pt>
                <c:pt idx="47">
                  <c:v>39.281819325610208</c:v>
                </c:pt>
                <c:pt idx="48">
                  <c:v>39.282924123575796</c:v>
                </c:pt>
                <c:pt idx="49">
                  <c:v>39.281127328850872</c:v>
                </c:pt>
                <c:pt idx="50">
                  <c:v>39.279376080836649</c:v>
                </c:pt>
                <c:pt idx="51">
                  <c:v>39.275624862782713</c:v>
                </c:pt>
                <c:pt idx="52">
                  <c:v>39.273698394957862</c:v>
                </c:pt>
                <c:pt idx="53">
                  <c:v>39.271695091508377</c:v>
                </c:pt>
                <c:pt idx="54">
                  <c:v>39.272535503952724</c:v>
                </c:pt>
                <c:pt idx="55">
                  <c:v>39.272995977740422</c:v>
                </c:pt>
                <c:pt idx="56">
                  <c:v>39.274780186202754</c:v>
                </c:pt>
                <c:pt idx="57">
                  <c:v>39.274123368418898</c:v>
                </c:pt>
                <c:pt idx="58">
                  <c:v>39.273387943375837</c:v>
                </c:pt>
                <c:pt idx="59">
                  <c:v>39.269560463283398</c:v>
                </c:pt>
                <c:pt idx="60">
                  <c:v>39.267228502585318</c:v>
                </c:pt>
                <c:pt idx="61">
                  <c:v>39.261866525645672</c:v>
                </c:pt>
                <c:pt idx="62">
                  <c:v>39.26251184476952</c:v>
                </c:pt>
                <c:pt idx="63">
                  <c:v>39.208283330704631</c:v>
                </c:pt>
                <c:pt idx="64">
                  <c:v>39.123179114976892</c:v>
                </c:pt>
                <c:pt idx="65">
                  <c:v>39.081977388410358</c:v>
                </c:pt>
                <c:pt idx="66">
                  <c:v>39.056200701533662</c:v>
                </c:pt>
                <c:pt idx="67">
                  <c:v>39.037221308945924</c:v>
                </c:pt>
                <c:pt idx="68">
                  <c:v>39.017359396287098</c:v>
                </c:pt>
                <c:pt idx="69">
                  <c:v>39.005564062737392</c:v>
                </c:pt>
                <c:pt idx="70">
                  <c:v>38.994012176846638</c:v>
                </c:pt>
                <c:pt idx="71">
                  <c:v>38.990300223427994</c:v>
                </c:pt>
                <c:pt idx="72">
                  <c:v>38.986092204061634</c:v>
                </c:pt>
                <c:pt idx="73">
                  <c:v>38.987581257073458</c:v>
                </c:pt>
                <c:pt idx="74">
                  <c:v>38.986475864067444</c:v>
                </c:pt>
                <c:pt idx="75">
                  <c:v>38.987935856061469</c:v>
                </c:pt>
                <c:pt idx="76">
                  <c:v>38.985947174338911</c:v>
                </c:pt>
                <c:pt idx="77">
                  <c:v>38.985500367739014</c:v>
                </c:pt>
                <c:pt idx="78">
                  <c:v>38.98377073770309</c:v>
                </c:pt>
                <c:pt idx="79">
                  <c:v>38.984278499074122</c:v>
                </c:pt>
                <c:pt idx="80">
                  <c:v>38.986045780452386</c:v>
                </c:pt>
                <c:pt idx="81">
                  <c:v>38.989128241966739</c:v>
                </c:pt>
                <c:pt idx="82">
                  <c:v>38.993556176411033</c:v>
                </c:pt>
                <c:pt idx="83">
                  <c:v>38.99622592260512</c:v>
                </c:pt>
                <c:pt idx="84">
                  <c:v>38.999387743197616</c:v>
                </c:pt>
                <c:pt idx="85">
                  <c:v>38.99889187627798</c:v>
                </c:pt>
                <c:pt idx="86">
                  <c:v>39.000091978580485</c:v>
                </c:pt>
                <c:pt idx="87">
                  <c:v>38.998602359546155</c:v>
                </c:pt>
                <c:pt idx="88">
                  <c:v>39.001183426695967</c:v>
                </c:pt>
                <c:pt idx="89">
                  <c:v>39.002255389576597</c:v>
                </c:pt>
                <c:pt idx="90">
                  <c:v>39.007497829518854</c:v>
                </c:pt>
                <c:pt idx="91">
                  <c:v>39.010272297907413</c:v>
                </c:pt>
                <c:pt idx="92">
                  <c:v>39.014813208192777</c:v>
                </c:pt>
                <c:pt idx="93">
                  <c:v>39.015790747836263</c:v>
                </c:pt>
                <c:pt idx="94">
                  <c:v>39.017001619561441</c:v>
                </c:pt>
                <c:pt idx="95">
                  <c:v>39.016299360184334</c:v>
                </c:pt>
                <c:pt idx="96">
                  <c:v>39.016485753925515</c:v>
                </c:pt>
                <c:pt idx="97">
                  <c:v>39.017846948018757</c:v>
                </c:pt>
                <c:pt idx="98">
                  <c:v>39.02013900870174</c:v>
                </c:pt>
                <c:pt idx="99">
                  <c:v>39.024641070803185</c:v>
                </c:pt>
                <c:pt idx="100">
                  <c:v>39.027610592724578</c:v>
                </c:pt>
                <c:pt idx="101">
                  <c:v>39.031790588072219</c:v>
                </c:pt>
                <c:pt idx="102">
                  <c:v>39.031985171299603</c:v>
                </c:pt>
                <c:pt idx="103">
                  <c:v>39.033584730568961</c:v>
                </c:pt>
                <c:pt idx="104">
                  <c:v>39.031638659372717</c:v>
                </c:pt>
                <c:pt idx="105">
                  <c:v>39.033188103741615</c:v>
                </c:pt>
                <c:pt idx="106">
                  <c:v>39.033047603411859</c:v>
                </c:pt>
                <c:pt idx="107">
                  <c:v>39.037213127869244</c:v>
                </c:pt>
                <c:pt idx="108">
                  <c:v>39.039751192154348</c:v>
                </c:pt>
                <c:pt idx="109">
                  <c:v>39.044435573221811</c:v>
                </c:pt>
                <c:pt idx="110">
                  <c:v>39.046300263644127</c:v>
                </c:pt>
                <c:pt idx="111">
                  <c:v>39.047910002725835</c:v>
                </c:pt>
                <c:pt idx="112">
                  <c:v>39.047521548992442</c:v>
                </c:pt>
                <c:pt idx="113">
                  <c:v>39.046870572601193</c:v>
                </c:pt>
                <c:pt idx="114">
                  <c:v>39.047293199530294</c:v>
                </c:pt>
                <c:pt idx="115">
                  <c:v>39.048100356759022</c:v>
                </c:pt>
                <c:pt idx="116">
                  <c:v>39.051864407551157</c:v>
                </c:pt>
                <c:pt idx="117">
                  <c:v>39.054422811096451</c:v>
                </c:pt>
                <c:pt idx="118">
                  <c:v>39.059129279838089</c:v>
                </c:pt>
                <c:pt idx="119">
                  <c:v>39.059945212721466</c:v>
                </c:pt>
                <c:pt idx="120">
                  <c:v>39.062168938014914</c:v>
                </c:pt>
                <c:pt idx="121">
                  <c:v>39.060162640054877</c:v>
                </c:pt>
                <c:pt idx="122">
                  <c:v>39.061024609620098</c:v>
                </c:pt>
                <c:pt idx="123">
                  <c:v>39.059673536750573</c:v>
                </c:pt>
                <c:pt idx="124">
                  <c:v>39.062614920476882</c:v>
                </c:pt>
                <c:pt idx="125">
                  <c:v>39.064337244301548</c:v>
                </c:pt>
                <c:pt idx="126">
                  <c:v>39.068939380084807</c:v>
                </c:pt>
                <c:pt idx="127">
                  <c:v>39.071257927197969</c:v>
                </c:pt>
                <c:pt idx="128">
                  <c:v>39.073696597456397</c:v>
                </c:pt>
                <c:pt idx="129">
                  <c:v>39.073691922498462</c:v>
                </c:pt>
                <c:pt idx="130">
                  <c:v>39.07308284222502</c:v>
                </c:pt>
                <c:pt idx="131">
                  <c:v>39.072510489398503</c:v>
                </c:pt>
                <c:pt idx="132">
                  <c:v>39.072335500798324</c:v>
                </c:pt>
                <c:pt idx="133">
                  <c:v>39.074663994527199</c:v>
                </c:pt>
                <c:pt idx="134">
                  <c:v>39.076847048254926</c:v>
                </c:pt>
                <c:pt idx="135">
                  <c:v>39.081275897136621</c:v>
                </c:pt>
                <c:pt idx="136">
                  <c:v>39.083007029489238</c:v>
                </c:pt>
                <c:pt idx="137">
                  <c:v>39.085690638207474</c:v>
                </c:pt>
                <c:pt idx="138">
                  <c:v>39.0843955873532</c:v>
                </c:pt>
                <c:pt idx="139">
                  <c:v>39.084810571848152</c:v>
                </c:pt>
                <c:pt idx="140">
                  <c:v>39.082756541816018</c:v>
                </c:pt>
                <c:pt idx="141">
                  <c:v>39.084376216039686</c:v>
                </c:pt>
                <c:pt idx="142">
                  <c:v>39.085024112632055</c:v>
                </c:pt>
                <c:pt idx="143">
                  <c:v>39.089177618811412</c:v>
                </c:pt>
                <c:pt idx="144">
                  <c:v>39.091479582309375</c:v>
                </c:pt>
                <c:pt idx="145">
                  <c:v>39.094898408121182</c:v>
                </c:pt>
                <c:pt idx="146">
                  <c:v>39.095252766848638</c:v>
                </c:pt>
                <c:pt idx="147">
                  <c:v>39.095506837248109</c:v>
                </c:pt>
                <c:pt idx="148">
                  <c:v>39.094023357193457</c:v>
                </c:pt>
                <c:pt idx="149">
                  <c:v>39.09357649339195</c:v>
                </c:pt>
                <c:pt idx="150">
                  <c:v>39.093957299328345</c:v>
                </c:pt>
                <c:pt idx="151">
                  <c:v>39.095920473946677</c:v>
                </c:pt>
                <c:pt idx="152">
                  <c:v>39.09916356410988</c:v>
                </c:pt>
                <c:pt idx="153">
                  <c:v>39.101987231404408</c:v>
                </c:pt>
                <c:pt idx="154">
                  <c:v>39.104665295300649</c:v>
                </c:pt>
                <c:pt idx="155">
                  <c:v>39.104820208123087</c:v>
                </c:pt>
                <c:pt idx="156">
                  <c:v>39.104880538523055</c:v>
                </c:pt>
                <c:pt idx="157">
                  <c:v>39.102944012056575</c:v>
                </c:pt>
                <c:pt idx="158">
                  <c:v>39.103139043960041</c:v>
                </c:pt>
                <c:pt idx="159">
                  <c:v>39.102894060098293</c:v>
                </c:pt>
                <c:pt idx="160">
                  <c:v>39.105993110749971</c:v>
                </c:pt>
                <c:pt idx="161">
                  <c:v>39.108074021118512</c:v>
                </c:pt>
                <c:pt idx="162">
                  <c:v>39.112030218685817</c:v>
                </c:pt>
                <c:pt idx="163">
                  <c:v>39.112957053641637</c:v>
                </c:pt>
                <c:pt idx="164">
                  <c:v>39.114278854508477</c:v>
                </c:pt>
                <c:pt idx="165">
                  <c:v>39.112526549711916</c:v>
                </c:pt>
                <c:pt idx="166">
                  <c:v>39.112102650991588</c:v>
                </c:pt>
                <c:pt idx="167">
                  <c:v>39.110844291787515</c:v>
                </c:pt>
                <c:pt idx="168">
                  <c:v>39.112286763547452</c:v>
                </c:pt>
                <c:pt idx="169">
                  <c:v>39.11412228594461</c:v>
                </c:pt>
                <c:pt idx="170">
                  <c:v>39.117464893903069</c:v>
                </c:pt>
                <c:pt idx="171">
                  <c:v>39.12011942395992</c:v>
                </c:pt>
                <c:pt idx="172">
                  <c:v>39.121639069578052</c:v>
                </c:pt>
                <c:pt idx="173">
                  <c:v>39.121956515376631</c:v>
                </c:pt>
                <c:pt idx="174">
                  <c:v>39.120439578332515</c:v>
                </c:pt>
                <c:pt idx="175">
                  <c:v>39.119839101348134</c:v>
                </c:pt>
                <c:pt idx="176">
                  <c:v>39.118616645585462</c:v>
                </c:pt>
                <c:pt idx="177">
                  <c:v>39.120684658928738</c:v>
                </c:pt>
                <c:pt idx="178">
                  <c:v>39.121978303981628</c:v>
                </c:pt>
                <c:pt idx="179">
                  <c:v>39.126295260418516</c:v>
                </c:pt>
                <c:pt idx="180">
                  <c:v>39.127531420175671</c:v>
                </c:pt>
                <c:pt idx="181">
                  <c:v>39.130268195030524</c:v>
                </c:pt>
                <c:pt idx="182">
                  <c:v>39.12865054317124</c:v>
                </c:pt>
                <c:pt idx="183">
                  <c:v>39.128932003054196</c:v>
                </c:pt>
                <c:pt idx="184">
                  <c:v>39.126460304629838</c:v>
                </c:pt>
                <c:pt idx="185">
                  <c:v>39.127678085280372</c:v>
                </c:pt>
                <c:pt idx="186">
                  <c:v>39.128037051683791</c:v>
                </c:pt>
                <c:pt idx="187">
                  <c:v>39.131988594668918</c:v>
                </c:pt>
                <c:pt idx="188">
                  <c:v>39.134631014968335</c:v>
                </c:pt>
                <c:pt idx="189">
                  <c:v>39.139110767251466</c:v>
                </c:pt>
                <c:pt idx="190">
                  <c:v>39.140982622293158</c:v>
                </c:pt>
                <c:pt idx="191">
                  <c:v>39.178344036938576</c:v>
                </c:pt>
                <c:pt idx="192">
                  <c:v>39.264136326739504</c:v>
                </c:pt>
                <c:pt idx="193">
                  <c:v>39.31662343782056</c:v>
                </c:pt>
                <c:pt idx="194">
                  <c:v>39.340569695249066</c:v>
                </c:pt>
                <c:pt idx="195">
                  <c:v>39.362020975295245</c:v>
                </c:pt>
                <c:pt idx="196">
                  <c:v>39.38096355685834</c:v>
                </c:pt>
                <c:pt idx="197">
                  <c:v>39.394765382699397</c:v>
                </c:pt>
                <c:pt idx="198">
                  <c:v>39.405597232859797</c:v>
                </c:pt>
                <c:pt idx="199">
                  <c:v>39.410681924168713</c:v>
                </c:pt>
                <c:pt idx="200">
                  <c:v>39.414196577695428</c:v>
                </c:pt>
                <c:pt idx="201">
                  <c:v>39.413780173336306</c:v>
                </c:pt>
                <c:pt idx="202">
                  <c:v>39.414196513029047</c:v>
                </c:pt>
                <c:pt idx="203">
                  <c:v>39.413643826905357</c:v>
                </c:pt>
                <c:pt idx="204">
                  <c:v>39.414939205769244</c:v>
                </c:pt>
                <c:pt idx="205">
                  <c:v>39.416190237663386</c:v>
                </c:pt>
                <c:pt idx="206">
                  <c:v>39.417244417904243</c:v>
                </c:pt>
                <c:pt idx="207">
                  <c:v>39.417444032378945</c:v>
                </c:pt>
                <c:pt idx="208">
                  <c:v>39.415065725056635</c:v>
                </c:pt>
                <c:pt idx="209">
                  <c:v>39.412561608014784</c:v>
                </c:pt>
                <c:pt idx="210">
                  <c:v>39.407650430975195</c:v>
                </c:pt>
                <c:pt idx="211">
                  <c:v>39.405376970357118</c:v>
                </c:pt>
                <c:pt idx="212">
                  <c:v>39.401927162741721</c:v>
                </c:pt>
                <c:pt idx="213">
                  <c:v>39.402581671793222</c:v>
                </c:pt>
                <c:pt idx="214">
                  <c:v>39.401345384681925</c:v>
                </c:pt>
                <c:pt idx="215">
                  <c:v>39.40271544061256</c:v>
                </c:pt>
                <c:pt idx="216">
                  <c:v>39.400381076466999</c:v>
                </c:pt>
                <c:pt idx="217">
                  <c:v>39.398900383277422</c:v>
                </c:pt>
                <c:pt idx="218">
                  <c:v>39.394182055786914</c:v>
                </c:pt>
                <c:pt idx="219">
                  <c:v>39.39073758666774</c:v>
                </c:pt>
                <c:pt idx="220">
                  <c:v>39.38695090158464</c:v>
                </c:pt>
                <c:pt idx="221">
                  <c:v>39.385111032533857</c:v>
                </c:pt>
                <c:pt idx="222">
                  <c:v>39.384797468122088</c:v>
                </c:pt>
                <c:pt idx="223">
                  <c:v>39.384549396087245</c:v>
                </c:pt>
                <c:pt idx="224">
                  <c:v>39.385286345818734</c:v>
                </c:pt>
                <c:pt idx="225">
                  <c:v>39.383013452513026</c:v>
                </c:pt>
                <c:pt idx="226">
                  <c:v>39.381540080199123</c:v>
                </c:pt>
                <c:pt idx="227">
                  <c:v>39.376295036936604</c:v>
                </c:pt>
                <c:pt idx="228">
                  <c:v>39.3739160898363</c:v>
                </c:pt>
                <c:pt idx="229">
                  <c:v>39.369273381812675</c:v>
                </c:pt>
                <c:pt idx="230">
                  <c:v>39.369347423666149</c:v>
                </c:pt>
                <c:pt idx="231">
                  <c:v>39.3676365938638</c:v>
                </c:pt>
                <c:pt idx="232">
                  <c:v>39.382781945587439</c:v>
                </c:pt>
                <c:pt idx="233">
                  <c:v>39.368188865889074</c:v>
                </c:pt>
                <c:pt idx="234">
                  <c:v>39.367888451189081</c:v>
                </c:pt>
                <c:pt idx="235">
                  <c:v>39.364281648372533</c:v>
                </c:pt>
                <c:pt idx="236">
                  <c:v>39.361053699716564</c:v>
                </c:pt>
                <c:pt idx="237">
                  <c:v>39.357102594716835</c:v>
                </c:pt>
                <c:pt idx="238">
                  <c:v>39.354465623525151</c:v>
                </c:pt>
                <c:pt idx="239">
                  <c:v>39.353564732127083</c:v>
                </c:pt>
                <c:pt idx="240">
                  <c:v>39.353326312531166</c:v>
                </c:pt>
                <c:pt idx="241">
                  <c:v>39.354409512141373</c:v>
                </c:pt>
                <c:pt idx="242">
                  <c:v>39.353777093886805</c:v>
                </c:pt>
                <c:pt idx="243">
                  <c:v>39.35283950076434</c:v>
                </c:pt>
                <c:pt idx="244">
                  <c:v>39.349578335205294</c:v>
                </c:pt>
                <c:pt idx="245">
                  <c:v>39.346025568152967</c:v>
                </c:pt>
                <c:pt idx="246">
                  <c:v>39.342839576751452</c:v>
                </c:pt>
                <c:pt idx="247">
                  <c:v>39.339855568773373</c:v>
                </c:pt>
                <c:pt idx="248">
                  <c:v>39.340491424182147</c:v>
                </c:pt>
                <c:pt idx="249">
                  <c:v>39.33880579479699</c:v>
                </c:pt>
                <c:pt idx="250">
                  <c:v>39.342557341348588</c:v>
                </c:pt>
                <c:pt idx="251">
                  <c:v>39.338136625108284</c:v>
                </c:pt>
                <c:pt idx="252">
                  <c:v>39.342434610442517</c:v>
                </c:pt>
                <c:pt idx="253">
                  <c:v>39.331203469610053</c:v>
                </c:pt>
                <c:pt idx="254">
                  <c:v>39.340659833861181</c:v>
                </c:pt>
                <c:pt idx="255">
                  <c:v>39.277060934410855</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39.210191870986321</c:v>
                </c:pt>
                <c:pt idx="1">
                  <c:v>39.210626484699219</c:v>
                </c:pt>
                <c:pt idx="2">
                  <c:v>39.210958759555439</c:v>
                </c:pt>
                <c:pt idx="3">
                  <c:v>39.211185495566475</c:v>
                </c:pt>
                <c:pt idx="4">
                  <c:v>39.211304509140589</c:v>
                </c:pt>
                <c:pt idx="5">
                  <c:v>39.211314654112002</c:v>
                </c:pt>
                <c:pt idx="6">
                  <c:v>39.211215832779104</c:v>
                </c:pt>
                <c:pt idx="7">
                  <c:v>39.211008996845337</c:v>
                </c:pt>
                <c:pt idx="8">
                  <c:v>39.21069613825383</c:v>
                </c:pt>
                <c:pt idx="9">
                  <c:v>39.210280270003821</c:v>
                </c:pt>
                <c:pt idx="10">
                  <c:v>39.209765397133928</c:v>
                </c:pt>
                <c:pt idx="11">
                  <c:v>39.209156478151307</c:v>
                </c:pt>
                <c:pt idx="12">
                  <c:v>39.208459377278665</c:v>
                </c:pt>
                <c:pt idx="13">
                  <c:v>39.207680807978448</c:v>
                </c:pt>
                <c:pt idx="14">
                  <c:v>39.206828268298651</c:v>
                </c:pt>
                <c:pt idx="15">
                  <c:v>39.205909968662425</c:v>
                </c:pt>
                <c:pt idx="16">
                  <c:v>39.204934752797257</c:v>
                </c:pt>
                <c:pt idx="17">
                  <c:v>39.203912012565056</c:v>
                </c:pt>
                <c:pt idx="18">
                  <c:v>39.202851597513316</c:v>
                </c:pt>
                <c:pt idx="19">
                  <c:v>39.201763720018683</c:v>
                </c:pt>
                <c:pt idx="20">
                  <c:v>39.20065885693613</c:v>
                </c:pt>
                <c:pt idx="21">
                  <c:v>39.199547648701106</c:v>
                </c:pt>
                <c:pt idx="22">
                  <c:v>39.198440796856367</c:v>
                </c:pt>
                <c:pt idx="23">
                  <c:v>39.197348960990261</c:v>
                </c:pt>
                <c:pt idx="24">
                  <c:v>39.196282656079021</c:v>
                </c:pt>
                <c:pt idx="25">
                  <c:v>39.195252151221844</c:v>
                </c:pt>
                <c:pt idx="26">
                  <c:v>39.194267370743837</c:v>
                </c:pt>
                <c:pt idx="27">
                  <c:v>39.193337798619346</c:v>
                </c:pt>
                <c:pt idx="28">
                  <c:v>39.192472387136078</c:v>
                </c:pt>
                <c:pt idx="29">
                  <c:v>39.191679470679695</c:v>
                </c:pt>
                <c:pt idx="30">
                  <c:v>39.190966685469135</c:v>
                </c:pt>
                <c:pt idx="31">
                  <c:v>39.190340896015627</c:v>
                </c:pt>
                <c:pt idx="32">
                  <c:v>39.189808129013684</c:v>
                </c:pt>
                <c:pt idx="33">
                  <c:v>39.189373515300787</c:v>
                </c:pt>
                <c:pt idx="34">
                  <c:v>39.18904124044456</c:v>
                </c:pt>
                <c:pt idx="35">
                  <c:v>39.188814504433537</c:v>
                </c:pt>
                <c:pt idx="36">
                  <c:v>39.188695490859416</c:v>
                </c:pt>
                <c:pt idx="37">
                  <c:v>39.188685345888004</c:v>
                </c:pt>
                <c:pt idx="38">
                  <c:v>39.188784167220902</c:v>
                </c:pt>
                <c:pt idx="39">
                  <c:v>39.188991003154669</c:v>
                </c:pt>
                <c:pt idx="40">
                  <c:v>39.189303861746176</c:v>
                </c:pt>
                <c:pt idx="41">
                  <c:v>39.189719729996177</c:v>
                </c:pt>
                <c:pt idx="42">
                  <c:v>39.190234602866084</c:v>
                </c:pt>
                <c:pt idx="43">
                  <c:v>39.190843521848691</c:v>
                </c:pt>
                <c:pt idx="44">
                  <c:v>39.191540622721348</c:v>
                </c:pt>
                <c:pt idx="45">
                  <c:v>39.192319192021564</c:v>
                </c:pt>
                <c:pt idx="46">
                  <c:v>39.193171731701348</c:v>
                </c:pt>
                <c:pt idx="47">
                  <c:v>39.194090031337588</c:v>
                </c:pt>
                <c:pt idx="48">
                  <c:v>39.195065247202741</c:v>
                </c:pt>
                <c:pt idx="49">
                  <c:v>39.196087987434957</c:v>
                </c:pt>
                <c:pt idx="50">
                  <c:v>39.197148402486697</c:v>
                </c:pt>
                <c:pt idx="51">
                  <c:v>39.198236279981316</c:v>
                </c:pt>
                <c:pt idx="52">
                  <c:v>39.199341143063883</c:v>
                </c:pt>
                <c:pt idx="53">
                  <c:v>39.2004523512989</c:v>
                </c:pt>
                <c:pt idx="54">
                  <c:v>39.201559203143631</c:v>
                </c:pt>
                <c:pt idx="55">
                  <c:v>39.202651039009744</c:v>
                </c:pt>
                <c:pt idx="56">
                  <c:v>39.203717343920985</c:v>
                </c:pt>
                <c:pt idx="57">
                  <c:v>39.204747848778162</c:v>
                </c:pt>
                <c:pt idx="58">
                  <c:v>39.205732629256168</c:v>
                </c:pt>
                <c:pt idx="59">
                  <c:v>39.206662201380659</c:v>
                </c:pt>
                <c:pt idx="60">
                  <c:v>39.207527612863935</c:v>
                </c:pt>
                <c:pt idx="61">
                  <c:v>39.208320529320311</c:v>
                </c:pt>
                <c:pt idx="62">
                  <c:v>39.20903331453087</c:v>
                </c:pt>
                <c:pt idx="63">
                  <c:v>39.209659103984379</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1.5119499373398536E-2</c:v>
                </c:pt>
                <c:pt idx="2">
                  <c:v>6.1899760434934913E-2</c:v>
                </c:pt>
                <c:pt idx="3">
                  <c:v>0.14443863381334462</c:v>
                </c:pt>
                <c:pt idx="4">
                  <c:v>0.26845986810117489</c:v>
                </c:pt>
                <c:pt idx="5">
                  <c:v>0.43745247661652442</c:v>
                </c:pt>
                <c:pt idx="6">
                  <c:v>0.64329850879138528</c:v>
                </c:pt>
                <c:pt idx="7">
                  <c:v>0.85508933941726717</c:v>
                </c:pt>
                <c:pt idx="8">
                  <c:v>1.0266372323497108</c:v>
                </c:pt>
                <c:pt idx="11">
                  <c:v>1.1303491594431454</c:v>
                </c:pt>
                <c:pt idx="12">
                  <c:v>1.1735504967785528</c:v>
                </c:pt>
                <c:pt idx="15">
                  <c:v>1.1790004632468822</c:v>
                </c:pt>
                <c:pt idx="16">
                  <c:v>1.1656684830391899</c:v>
                </c:pt>
                <c:pt idx="17">
                  <c:v>1.1445920384644959</c:v>
                </c:pt>
                <c:pt idx="18">
                  <c:v>1.1212104010343733</c:v>
                </c:pt>
                <c:pt idx="19">
                  <c:v>1.0979420221343454</c:v>
                </c:pt>
                <c:pt idx="20">
                  <c:v>1.0757427617923625</c:v>
                </c:pt>
                <c:pt idx="21">
                  <c:v>1.0548998240260434</c:v>
                </c:pt>
                <c:pt idx="22">
                  <c:v>1.0354110475534728</c:v>
                </c:pt>
                <c:pt idx="23">
                  <c:v>1.0171608716460772</c:v>
                </c:pt>
                <c:pt idx="24">
                  <c:v>1</c:v>
                </c:pt>
                <c:pt idx="25">
                  <c:v>0.98377998957948753</c:v>
                </c:pt>
                <c:pt idx="26">
                  <c:v>0.96836690622930188</c:v>
                </c:pt>
                <c:pt idx="27">
                  <c:v>0.95364541405275127</c:v>
                </c:pt>
                <c:pt idx="28">
                  <c:v>0.93951866030891795</c:v>
                </c:pt>
                <c:pt idx="29">
                  <c:v>0.92590647764877942</c:v>
                </c:pt>
                <c:pt idx="30">
                  <c:v>0.91274307223535323</c:v>
                </c:pt>
                <c:pt idx="31">
                  <c:v>0.89997471853755462</c:v>
                </c:pt>
                <c:pt idx="32">
                  <c:v>0.88755767240475891</c:v>
                </c:pt>
                <c:pt idx="33">
                  <c:v>0.87545636876243405</c:v>
                </c:pt>
                <c:pt idx="34">
                  <c:v>0.86364190466855306</c:v>
                </c:pt>
                <c:pt idx="35">
                  <c:v>0.8520907814283486</c:v>
                </c:pt>
                <c:pt idx="36">
                  <c:v>0.84078387076691663</c:v>
                </c:pt>
                <c:pt idx="37">
                  <c:v>0.82970556974215803</c:v>
                </c:pt>
                <c:pt idx="38">
                  <c:v>0.81884311226232565</c:v>
                </c:pt>
                <c:pt idx="39">
                  <c:v>0.80818600940508545</c:v>
                </c:pt>
                <c:pt idx="40">
                  <c:v>0.79772559513514518</c:v>
                </c:pt>
                <c:pt idx="41">
                  <c:v>0.78745465802797965</c:v>
                </c:pt>
                <c:pt idx="42">
                  <c:v>0.7773671430750132</c:v>
                </c:pt>
                <c:pt idx="43">
                  <c:v>0.76745791055909307</c:v>
                </c:pt>
                <c:pt idx="44">
                  <c:v>0.7577225413968619</c:v>
                </c:pt>
                <c:pt idx="45">
                  <c:v>0.74815718031559852</c:v>
                </c:pt>
                <c:pt idx="46">
                  <c:v>0.73875840983707675</c:v>
                </c:pt>
                <c:pt idx="47">
                  <c:v>0.72952314934456985</c:v>
                </c:pt>
                <c:pt idx="48">
                  <c:v>0.72044857456701383</c:v>
                </c:pt>
                <c:pt idx="49">
                  <c:v>0.71153205367301953</c:v>
                </c:pt>
                <c:pt idx="50">
                  <c:v>0.70277109686513128</c:v>
                </c:pt>
                <c:pt idx="51">
                  <c:v>0.69416331693233435</c:v>
                </c:pt>
                <c:pt idx="52">
                  <c:v>0.6857063986813734</c:v>
                </c:pt>
                <c:pt idx="53">
                  <c:v>0.67739807554499176</c:v>
                </c:pt>
                <c:pt idx="54">
                  <c:v>0.6692361119738558</c:v>
                </c:pt>
                <c:pt idx="55">
                  <c:v>0.66121829047169745</c:v>
                </c:pt>
                <c:pt idx="56">
                  <c:v>0.65334240234041907</c:v>
                </c:pt>
                <c:pt idx="57">
                  <c:v>0.64560624137207023</c:v>
                </c:pt>
                <c:pt idx="58">
                  <c:v>0.63800759986440392</c:v>
                </c:pt>
                <c:pt idx="59">
                  <c:v>0.63054426645172412</c:v>
                </c:pt>
                <c:pt idx="60">
                  <c:v>0.62321402533732473</c:v>
                </c:pt>
                <c:pt idx="61">
                  <c:v>0.61601465659172205</c:v>
                </c:pt>
                <c:pt idx="62">
                  <c:v>0.60894393724497253</c:v>
                </c:pt>
                <c:pt idx="63">
                  <c:v>0.60199964295408359</c:v>
                </c:pt>
                <c:pt idx="64">
                  <c:v>0.59517955006992185</c:v>
                </c:pt>
                <c:pt idx="65">
                  <c:v>0.58848143796362018</c:v>
                </c:pt>
                <c:pt idx="66">
                  <c:v>0.58190309150172992</c:v>
                </c:pt>
                <c:pt idx="67">
                  <c:v>0.57544230358329973</c:v>
                </c:pt>
                <c:pt idx="68">
                  <c:v>0.56909687767162398</c:v>
                </c:pt>
                <c:pt idx="69">
                  <c:v>0.5628646302693695</c:v>
                </c:pt>
                <c:pt idx="70">
                  <c:v>0.55674339329871059</c:v>
                </c:pt>
                <c:pt idx="71">
                  <c:v>0.55073101635864163</c:v>
                </c:pt>
                <c:pt idx="72">
                  <c:v>0.54482536884004429</c:v>
                </c:pt>
                <c:pt idx="73">
                  <c:v>0.53902434188585913</c:v>
                </c:pt>
                <c:pt idx="74">
                  <c:v>0.53332585018911738</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0.89205479452054803</c:v>
                </c:pt>
                <c:pt idx="1">
                  <c:v>0.89205479452054803</c:v>
                </c:pt>
                <c:pt idx="2">
                  <c:v>0.89205479452054803</c:v>
                </c:pt>
                <c:pt idx="3">
                  <c:v>0.89205479452054803</c:v>
                </c:pt>
                <c:pt idx="4">
                  <c:v>0.89205479452054803</c:v>
                </c:pt>
                <c:pt idx="5">
                  <c:v>0.89205479452054803</c:v>
                </c:pt>
                <c:pt idx="6">
                  <c:v>0.89205479452054803</c:v>
                </c:pt>
                <c:pt idx="7">
                  <c:v>0.89205479452054803</c:v>
                </c:pt>
                <c:pt idx="8">
                  <c:v>0.89205479452054803</c:v>
                </c:pt>
                <c:pt idx="11">
                  <c:v>0.89205479452054803</c:v>
                </c:pt>
                <c:pt idx="12">
                  <c:v>0.89205479452054803</c:v>
                </c:pt>
                <c:pt idx="15">
                  <c:v>0.89205479452054803</c:v>
                </c:pt>
                <c:pt idx="16">
                  <c:v>0.89205479452054803</c:v>
                </c:pt>
                <c:pt idx="17">
                  <c:v>0.89205479452054803</c:v>
                </c:pt>
                <c:pt idx="18">
                  <c:v>0.89205479452054803</c:v>
                </c:pt>
                <c:pt idx="19">
                  <c:v>0.89205479452054803</c:v>
                </c:pt>
                <c:pt idx="20">
                  <c:v>0.89205479452054803</c:v>
                </c:pt>
                <c:pt idx="21">
                  <c:v>0.89205479452054803</c:v>
                </c:pt>
                <c:pt idx="22">
                  <c:v>0.89205479452054803</c:v>
                </c:pt>
                <c:pt idx="23">
                  <c:v>0.89205479452054803</c:v>
                </c:pt>
                <c:pt idx="24">
                  <c:v>0.89205479452054803</c:v>
                </c:pt>
                <c:pt idx="25">
                  <c:v>0.89205479452054803</c:v>
                </c:pt>
                <c:pt idx="26">
                  <c:v>0.89205479452054803</c:v>
                </c:pt>
                <c:pt idx="27">
                  <c:v>0.89205479452054803</c:v>
                </c:pt>
                <c:pt idx="28">
                  <c:v>0.89205479452054803</c:v>
                </c:pt>
                <c:pt idx="29">
                  <c:v>0.89205479452054803</c:v>
                </c:pt>
                <c:pt idx="30">
                  <c:v>0.89205479452054803</c:v>
                </c:pt>
                <c:pt idx="31">
                  <c:v>0.89205479452054803</c:v>
                </c:pt>
                <c:pt idx="32">
                  <c:v>0.89205479452054803</c:v>
                </c:pt>
                <c:pt idx="33">
                  <c:v>0.89205479452054803</c:v>
                </c:pt>
                <c:pt idx="34">
                  <c:v>0.89205479452054803</c:v>
                </c:pt>
                <c:pt idx="35">
                  <c:v>0.89205479452054803</c:v>
                </c:pt>
                <c:pt idx="36">
                  <c:v>0.89205479452054803</c:v>
                </c:pt>
                <c:pt idx="37">
                  <c:v>0.89205479452054803</c:v>
                </c:pt>
                <c:pt idx="38">
                  <c:v>0.89205479452054803</c:v>
                </c:pt>
                <c:pt idx="39">
                  <c:v>0.89205479452054803</c:v>
                </c:pt>
                <c:pt idx="40">
                  <c:v>0.89205479452054803</c:v>
                </c:pt>
                <c:pt idx="41">
                  <c:v>0.89205479452054803</c:v>
                </c:pt>
                <c:pt idx="42">
                  <c:v>0.89205479452054803</c:v>
                </c:pt>
                <c:pt idx="43">
                  <c:v>0.89205479452054803</c:v>
                </c:pt>
                <c:pt idx="44">
                  <c:v>0.89205479452054803</c:v>
                </c:pt>
                <c:pt idx="45">
                  <c:v>0.89205479452054803</c:v>
                </c:pt>
                <c:pt idx="46">
                  <c:v>0.89205479452054803</c:v>
                </c:pt>
                <c:pt idx="47">
                  <c:v>0.89205479452054803</c:v>
                </c:pt>
                <c:pt idx="48">
                  <c:v>0.89205479452054803</c:v>
                </c:pt>
                <c:pt idx="49">
                  <c:v>0.89205479452054803</c:v>
                </c:pt>
                <c:pt idx="50">
                  <c:v>0.89205479452054803</c:v>
                </c:pt>
                <c:pt idx="51">
                  <c:v>0.89205479452054803</c:v>
                </c:pt>
                <c:pt idx="52">
                  <c:v>0.89205479452054803</c:v>
                </c:pt>
                <c:pt idx="53">
                  <c:v>0.89205479452054803</c:v>
                </c:pt>
                <c:pt idx="54">
                  <c:v>0.89205479452054803</c:v>
                </c:pt>
                <c:pt idx="55">
                  <c:v>0.89205479452054803</c:v>
                </c:pt>
                <c:pt idx="56">
                  <c:v>0.89205479452054803</c:v>
                </c:pt>
                <c:pt idx="57">
                  <c:v>0.89205479452054803</c:v>
                </c:pt>
                <c:pt idx="58">
                  <c:v>0.89205479452054803</c:v>
                </c:pt>
                <c:pt idx="59">
                  <c:v>0.89205479452054803</c:v>
                </c:pt>
                <c:pt idx="60">
                  <c:v>0.89205479452054803</c:v>
                </c:pt>
                <c:pt idx="61">
                  <c:v>0.89205479452054803</c:v>
                </c:pt>
                <c:pt idx="62">
                  <c:v>0.89205479452054803</c:v>
                </c:pt>
                <c:pt idx="63">
                  <c:v>0.89205479452054803</c:v>
                </c:pt>
                <c:pt idx="64">
                  <c:v>0.89205479452054803</c:v>
                </c:pt>
                <c:pt idx="65">
                  <c:v>0.89205479452054803</c:v>
                </c:pt>
                <c:pt idx="66">
                  <c:v>0.89205479452054803</c:v>
                </c:pt>
                <c:pt idx="67">
                  <c:v>0.89205479452054803</c:v>
                </c:pt>
                <c:pt idx="68">
                  <c:v>0.89205479452054803</c:v>
                </c:pt>
                <c:pt idx="69">
                  <c:v>0.89205479452054803</c:v>
                </c:pt>
                <c:pt idx="70">
                  <c:v>0.89205479452054803</c:v>
                </c:pt>
                <c:pt idx="71">
                  <c:v>0.89205479452054803</c:v>
                </c:pt>
                <c:pt idx="72">
                  <c:v>0.89205479452054803</c:v>
                </c:pt>
                <c:pt idx="73">
                  <c:v>0.89205479452054803</c:v>
                </c:pt>
                <c:pt idx="74">
                  <c:v>0.89205479452054803</c:v>
                </c:pt>
                <c:pt idx="75">
                  <c:v>0.89205479452054803</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0.77463414634146344</c:v>
                </c:pt>
                <c:pt idx="1">
                  <c:v>0.77463414634146344</c:v>
                </c:pt>
                <c:pt idx="2">
                  <c:v>0.77463414634146344</c:v>
                </c:pt>
                <c:pt idx="3">
                  <c:v>0.77463414634146344</c:v>
                </c:pt>
                <c:pt idx="4">
                  <c:v>0.77463414634146344</c:v>
                </c:pt>
                <c:pt idx="5">
                  <c:v>0.77463414634146344</c:v>
                </c:pt>
                <c:pt idx="6">
                  <c:v>0.77463414634146344</c:v>
                </c:pt>
                <c:pt idx="7">
                  <c:v>0.77463414634146344</c:v>
                </c:pt>
                <c:pt idx="8">
                  <c:v>0.77463414634146344</c:v>
                </c:pt>
                <c:pt idx="11">
                  <c:v>0.77463414634146344</c:v>
                </c:pt>
                <c:pt idx="12">
                  <c:v>0.77463414634146344</c:v>
                </c:pt>
                <c:pt idx="15">
                  <c:v>0.77463414634146344</c:v>
                </c:pt>
                <c:pt idx="16">
                  <c:v>0.77463414634146344</c:v>
                </c:pt>
                <c:pt idx="17">
                  <c:v>0.77463414634146344</c:v>
                </c:pt>
                <c:pt idx="18">
                  <c:v>0.77463414634146344</c:v>
                </c:pt>
                <c:pt idx="19">
                  <c:v>0.77463414634146344</c:v>
                </c:pt>
                <c:pt idx="20">
                  <c:v>0.77463414634146344</c:v>
                </c:pt>
                <c:pt idx="21">
                  <c:v>0.77463414634146344</c:v>
                </c:pt>
                <c:pt idx="22">
                  <c:v>0.77463414634146344</c:v>
                </c:pt>
                <c:pt idx="23">
                  <c:v>0.77463414634146344</c:v>
                </c:pt>
                <c:pt idx="24">
                  <c:v>0.77463414634146344</c:v>
                </c:pt>
                <c:pt idx="25">
                  <c:v>0.77463414634146344</c:v>
                </c:pt>
                <c:pt idx="26">
                  <c:v>0.77463414634146344</c:v>
                </c:pt>
                <c:pt idx="27">
                  <c:v>0.77463414634146344</c:v>
                </c:pt>
                <c:pt idx="28">
                  <c:v>0.77463414634146344</c:v>
                </c:pt>
                <c:pt idx="29">
                  <c:v>0.77463414634146344</c:v>
                </c:pt>
                <c:pt idx="30">
                  <c:v>0.77463414634146344</c:v>
                </c:pt>
                <c:pt idx="31">
                  <c:v>0.77463414634146344</c:v>
                </c:pt>
                <c:pt idx="32">
                  <c:v>0.77463414634146344</c:v>
                </c:pt>
                <c:pt idx="33">
                  <c:v>0.77463414634146344</c:v>
                </c:pt>
                <c:pt idx="34">
                  <c:v>0.77463414634146344</c:v>
                </c:pt>
                <c:pt idx="35">
                  <c:v>0.77463414634146344</c:v>
                </c:pt>
                <c:pt idx="36">
                  <c:v>0.77463414634146344</c:v>
                </c:pt>
                <c:pt idx="37">
                  <c:v>0.77463414634146344</c:v>
                </c:pt>
                <c:pt idx="38">
                  <c:v>0.77463414634146344</c:v>
                </c:pt>
                <c:pt idx="39">
                  <c:v>0.77463414634146344</c:v>
                </c:pt>
                <c:pt idx="40">
                  <c:v>0.77463414634146344</c:v>
                </c:pt>
                <c:pt idx="41">
                  <c:v>0.77463414634146344</c:v>
                </c:pt>
                <c:pt idx="42">
                  <c:v>0.77463414634146344</c:v>
                </c:pt>
                <c:pt idx="43">
                  <c:v>0.77463414634146344</c:v>
                </c:pt>
                <c:pt idx="44">
                  <c:v>0.77463414634146344</c:v>
                </c:pt>
                <c:pt idx="45">
                  <c:v>0.77463414634146344</c:v>
                </c:pt>
                <c:pt idx="46">
                  <c:v>0.77463414634146344</c:v>
                </c:pt>
                <c:pt idx="47">
                  <c:v>0.77463414634146344</c:v>
                </c:pt>
                <c:pt idx="48">
                  <c:v>0.77463414634146344</c:v>
                </c:pt>
                <c:pt idx="49">
                  <c:v>0.77463414634146344</c:v>
                </c:pt>
                <c:pt idx="50">
                  <c:v>0.77463414634146344</c:v>
                </c:pt>
                <c:pt idx="51">
                  <c:v>0.77463414634146344</c:v>
                </c:pt>
                <c:pt idx="52">
                  <c:v>0.77463414634146344</c:v>
                </c:pt>
                <c:pt idx="53">
                  <c:v>0.77463414634146344</c:v>
                </c:pt>
                <c:pt idx="54">
                  <c:v>0.77463414634146344</c:v>
                </c:pt>
                <c:pt idx="55">
                  <c:v>0.77463414634146344</c:v>
                </c:pt>
                <c:pt idx="56">
                  <c:v>0.77463414634146344</c:v>
                </c:pt>
                <c:pt idx="57">
                  <c:v>0.77463414634146344</c:v>
                </c:pt>
                <c:pt idx="58">
                  <c:v>0.77463414634146344</c:v>
                </c:pt>
                <c:pt idx="59">
                  <c:v>0.77463414634146344</c:v>
                </c:pt>
                <c:pt idx="60">
                  <c:v>0.77463414634146344</c:v>
                </c:pt>
                <c:pt idx="61">
                  <c:v>0.77463414634146344</c:v>
                </c:pt>
                <c:pt idx="62">
                  <c:v>0.77463414634146344</c:v>
                </c:pt>
                <c:pt idx="63">
                  <c:v>0.77463414634146344</c:v>
                </c:pt>
                <c:pt idx="64">
                  <c:v>0.77463414634146344</c:v>
                </c:pt>
                <c:pt idx="65">
                  <c:v>0.77463414634146344</c:v>
                </c:pt>
                <c:pt idx="66">
                  <c:v>0.77463414634146344</c:v>
                </c:pt>
                <c:pt idx="67">
                  <c:v>0.77463414634146344</c:v>
                </c:pt>
                <c:pt idx="68">
                  <c:v>0.77463414634146344</c:v>
                </c:pt>
                <c:pt idx="69">
                  <c:v>0.77463414634146344</c:v>
                </c:pt>
                <c:pt idx="70">
                  <c:v>0.77463414634146344</c:v>
                </c:pt>
                <c:pt idx="71">
                  <c:v>0.77463414634146344</c:v>
                </c:pt>
                <c:pt idx="72">
                  <c:v>0.77463414634146344</c:v>
                </c:pt>
                <c:pt idx="73">
                  <c:v>0.77463414634146344</c:v>
                </c:pt>
                <c:pt idx="74">
                  <c:v>0.77463414634146344</c:v>
                </c:pt>
                <c:pt idx="75">
                  <c:v>0.77463414634146344</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11">
                  <c:v>2.9101409366080859</c:v>
                </c:pt>
                <c:pt idx="12">
                  <c:v>1.9999910000607508</c:v>
                </c:pt>
                <c:pt idx="15">
                  <c:v>1.6241576285896306</c:v>
                </c:pt>
                <c:pt idx="16">
                  <c:v>1.4210509990639011</c:v>
                </c:pt>
                <c:pt idx="17">
                  <c:v>1.2950182999014366</c:v>
                </c:pt>
                <c:pt idx="18">
                  <c:v>1.2098760731673095</c:v>
                </c:pt>
                <c:pt idx="19">
                  <c:v>1.1489359121703191</c:v>
                </c:pt>
                <c:pt idx="20">
                  <c:v>1.1034481398269957</c:v>
                </c:pt>
                <c:pt idx="21">
                  <c:v>1.0683918019226357</c:v>
                </c:pt>
                <c:pt idx="22">
                  <c:v>1.0406851997234114</c:v>
                </c:pt>
                <c:pt idx="23">
                  <c:v>1.0183356785003961</c:v>
                </c:pt>
                <c:pt idx="24">
                  <c:v>1</c:v>
                </c:pt>
                <c:pt idx="25">
                  <c:v>0.98474134267745184</c:v>
                </c:pt>
                <c:pt idx="26">
                  <c:v>0.97188753347175427</c:v>
                </c:pt>
                <c:pt idx="27">
                  <c:v>0.96094456092974545</c:v>
                </c:pt>
                <c:pt idx="28">
                  <c:v>0.95154179230453773</c:v>
                </c:pt>
                <c:pt idx="29">
                  <c:v>0.94339614140365335</c:v>
                </c:pt>
                <c:pt idx="30">
                  <c:v>0.9362879730288014</c:v>
                </c:pt>
                <c:pt idx="31">
                  <c:v>0.93004450304070585</c:v>
                </c:pt>
                <c:pt idx="32">
                  <c:v>0.92452811609911845</c:v>
                </c:pt>
                <c:pt idx="33">
                  <c:v>0.91962798732143025</c:v>
                </c:pt>
                <c:pt idx="34">
                  <c:v>0.91525397107310913</c:v>
                </c:pt>
                <c:pt idx="35">
                  <c:v>0.91133207517299086</c:v>
                </c:pt>
                <c:pt idx="36">
                  <c:v>0.90780106284806938</c:v>
                </c:pt>
                <c:pt idx="37">
                  <c:v>0.90460986936871013</c:v>
                </c:pt>
                <c:pt idx="38">
                  <c:v>0.9017156155314715</c:v>
                </c:pt>
                <c:pt idx="39">
                  <c:v>0.89908206405285229</c:v>
                </c:pt>
                <c:pt idx="40">
                  <c:v>0.8966784085360161</c:v>
                </c:pt>
                <c:pt idx="41">
                  <c:v>0.8944783148848986</c:v>
                </c:pt>
                <c:pt idx="42">
                  <c:v>0.89245915627611483</c:v>
                </c:pt>
                <c:pt idx="43">
                  <c:v>0.89060139792274506</c:v>
                </c:pt>
                <c:pt idx="44">
                  <c:v>0.88888809876648611</c:v>
                </c:pt>
                <c:pt idx="45">
                  <c:v>0.88730450518312776</c:v>
                </c:pt>
                <c:pt idx="46">
                  <c:v>0.88583771764246522</c:v>
                </c:pt>
                <c:pt idx="47">
                  <c:v>0.88447641562085155</c:v>
                </c:pt>
                <c:pt idx="48">
                  <c:v>0.88321062933626382</c:v>
                </c:pt>
                <c:pt idx="49">
                  <c:v>0.88203154935363315</c:v>
                </c:pt>
                <c:pt idx="50">
                  <c:v>0.88093136700010399</c:v>
                </c:pt>
                <c:pt idx="51">
                  <c:v>0.87990313998542968</c:v>
                </c:pt>
                <c:pt idx="52">
                  <c:v>0.87894067875067028</c:v>
                </c:pt>
                <c:pt idx="53">
                  <c:v>0.87803844994828228</c:v>
                </c:pt>
                <c:pt idx="54">
                  <c:v>0.87719149414773434</c:v>
                </c:pt>
                <c:pt idx="55">
                  <c:v>0.87639535540657454</c:v>
                </c:pt>
                <c:pt idx="56">
                  <c:v>0.87564602078068188</c:v>
                </c:pt>
                <c:pt idx="57">
                  <c:v>0.87493986819391789</c:v>
                </c:pt>
                <c:pt idx="58">
                  <c:v>0.8742736213657476</c:v>
                </c:pt>
                <c:pt idx="59">
                  <c:v>0.87364431072005899</c:v>
                </c:pt>
                <c:pt idx="60">
                  <c:v>0.87304923938054246</c:v>
                </c:pt>
                <c:pt idx="61">
                  <c:v>0.87248595350650593</c:v>
                </c:pt>
                <c:pt idx="62">
                  <c:v>0.87195221634438103</c:v>
                </c:pt>
                <c:pt idx="63">
                  <c:v>0.87144598547001439</c:v>
                </c:pt>
                <c:pt idx="64">
                  <c:v>0.87096539277913221</c:v>
                </c:pt>
                <c:pt idx="65">
                  <c:v>0.87050872685154446</c:v>
                </c:pt>
                <c:pt idx="66">
                  <c:v>0.87007441737130309</c:v>
                </c:pt>
                <c:pt idx="67">
                  <c:v>0.86966102133229806</c:v>
                </c:pt>
                <c:pt idx="68">
                  <c:v>0.86926721079830527</c:v>
                </c:pt>
                <c:pt idx="69">
                  <c:v>0.86889176201970497</c:v>
                </c:pt>
                <c:pt idx="70">
                  <c:v>0.86853354573706754</c:v>
                </c:pt>
                <c:pt idx="71">
                  <c:v>0.86819151852541754</c:v>
                </c:pt>
                <c:pt idx="72">
                  <c:v>0.86786471505301521</c:v>
                </c:pt>
                <c:pt idx="73">
                  <c:v>0.8675522411454718</c:v>
                </c:pt>
                <c:pt idx="74">
                  <c:v>0.86725326756056476</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1.5119499373398536E-2</c:v>
                </c:pt>
                <c:pt idx="2">
                  <c:v>6.1899760434934913E-2</c:v>
                </c:pt>
                <c:pt idx="3">
                  <c:v>0.14443863381334462</c:v>
                </c:pt>
                <c:pt idx="4">
                  <c:v>0.26845986810117489</c:v>
                </c:pt>
                <c:pt idx="5">
                  <c:v>0.43745247661652442</c:v>
                </c:pt>
                <c:pt idx="6">
                  <c:v>0.64329850879138528</c:v>
                </c:pt>
                <c:pt idx="7">
                  <c:v>0.85508933941726717</c:v>
                </c:pt>
                <c:pt idx="8">
                  <c:v>1.0266372323497108</c:v>
                </c:pt>
                <c:pt idx="11">
                  <c:v>1.1303491594431454</c:v>
                </c:pt>
                <c:pt idx="12">
                  <c:v>1.1735504967785528</c:v>
                </c:pt>
                <c:pt idx="15">
                  <c:v>1.1790004632468822</c:v>
                </c:pt>
                <c:pt idx="16">
                  <c:v>1.1656684830391899</c:v>
                </c:pt>
                <c:pt idx="17">
                  <c:v>1.1445920384644959</c:v>
                </c:pt>
                <c:pt idx="18">
                  <c:v>1.1212104010343733</c:v>
                </c:pt>
                <c:pt idx="19">
                  <c:v>1.0979420221343454</c:v>
                </c:pt>
                <c:pt idx="20">
                  <c:v>1.0757427617923625</c:v>
                </c:pt>
                <c:pt idx="21">
                  <c:v>1.0548998240260434</c:v>
                </c:pt>
                <c:pt idx="22">
                  <c:v>1.0354110475534728</c:v>
                </c:pt>
                <c:pt idx="23">
                  <c:v>1.0171608716460772</c:v>
                </c:pt>
                <c:pt idx="24">
                  <c:v>1</c:v>
                </c:pt>
                <c:pt idx="25">
                  <c:v>0.98377998957948753</c:v>
                </c:pt>
                <c:pt idx="26">
                  <c:v>0.96836690622930188</c:v>
                </c:pt>
                <c:pt idx="27">
                  <c:v>0.95364541405275127</c:v>
                </c:pt>
                <c:pt idx="28">
                  <c:v>0.93951866030891795</c:v>
                </c:pt>
                <c:pt idx="29">
                  <c:v>0.92590647764877942</c:v>
                </c:pt>
                <c:pt idx="30">
                  <c:v>0.91274307223535323</c:v>
                </c:pt>
                <c:pt idx="31">
                  <c:v>0.89997471853755462</c:v>
                </c:pt>
                <c:pt idx="32">
                  <c:v>0.88755767240475891</c:v>
                </c:pt>
                <c:pt idx="33">
                  <c:v>0.87545636876243405</c:v>
                </c:pt>
                <c:pt idx="34">
                  <c:v>0.86364190466855306</c:v>
                </c:pt>
                <c:pt idx="35">
                  <c:v>0.8520907814283486</c:v>
                </c:pt>
                <c:pt idx="36">
                  <c:v>0.84078387076691663</c:v>
                </c:pt>
                <c:pt idx="37">
                  <c:v>0.82970556974215803</c:v>
                </c:pt>
                <c:pt idx="38">
                  <c:v>0.81884311226232565</c:v>
                </c:pt>
                <c:pt idx="39">
                  <c:v>0.80818600940508545</c:v>
                </c:pt>
                <c:pt idx="40">
                  <c:v>0.79772559513514518</c:v>
                </c:pt>
                <c:pt idx="41">
                  <c:v>0.78745465802797965</c:v>
                </c:pt>
                <c:pt idx="42">
                  <c:v>0.7773671430750132</c:v>
                </c:pt>
                <c:pt idx="43">
                  <c:v>0.76745791055909307</c:v>
                </c:pt>
                <c:pt idx="44">
                  <c:v>0.7577225413968619</c:v>
                </c:pt>
                <c:pt idx="45">
                  <c:v>0.74815718031559852</c:v>
                </c:pt>
                <c:pt idx="46">
                  <c:v>0.73875840983707675</c:v>
                </c:pt>
                <c:pt idx="47">
                  <c:v>0.72952314934456985</c:v>
                </c:pt>
                <c:pt idx="48">
                  <c:v>0.72044857456701383</c:v>
                </c:pt>
                <c:pt idx="49">
                  <c:v>0.71153205367301953</c:v>
                </c:pt>
                <c:pt idx="50">
                  <c:v>0.70277109686513128</c:v>
                </c:pt>
                <c:pt idx="51">
                  <c:v>0.69416331693233435</c:v>
                </c:pt>
                <c:pt idx="52">
                  <c:v>0.6857063986813734</c:v>
                </c:pt>
                <c:pt idx="53">
                  <c:v>0.67739807554499176</c:v>
                </c:pt>
                <c:pt idx="54">
                  <c:v>0.6692361119738558</c:v>
                </c:pt>
                <c:pt idx="55">
                  <c:v>0.66121829047169745</c:v>
                </c:pt>
                <c:pt idx="56">
                  <c:v>0.65334240234041907</c:v>
                </c:pt>
                <c:pt idx="57">
                  <c:v>0.64560624137207023</c:v>
                </c:pt>
                <c:pt idx="58">
                  <c:v>0.63800759986440392</c:v>
                </c:pt>
                <c:pt idx="59">
                  <c:v>0.63054426645172412</c:v>
                </c:pt>
                <c:pt idx="60">
                  <c:v>0.62321402533732473</c:v>
                </c:pt>
                <c:pt idx="61">
                  <c:v>0.61601465659172205</c:v>
                </c:pt>
                <c:pt idx="62">
                  <c:v>0.60894393724497253</c:v>
                </c:pt>
                <c:pt idx="63">
                  <c:v>0.60199964295408359</c:v>
                </c:pt>
                <c:pt idx="64">
                  <c:v>0.59517955006992185</c:v>
                </c:pt>
                <c:pt idx="65">
                  <c:v>0.58848143796362018</c:v>
                </c:pt>
                <c:pt idx="66">
                  <c:v>0.58190309150172992</c:v>
                </c:pt>
                <c:pt idx="67">
                  <c:v>0.57544230358329973</c:v>
                </c:pt>
                <c:pt idx="68">
                  <c:v>0.56909687767162398</c:v>
                </c:pt>
                <c:pt idx="69">
                  <c:v>0.5628646302693695</c:v>
                </c:pt>
                <c:pt idx="70">
                  <c:v>0.55674339329871059</c:v>
                </c:pt>
                <c:pt idx="71">
                  <c:v>0.55073101635864163</c:v>
                </c:pt>
                <c:pt idx="72">
                  <c:v>0.54482536884004429</c:v>
                </c:pt>
                <c:pt idx="73">
                  <c:v>0.53902434188585913</c:v>
                </c:pt>
                <c:pt idx="74">
                  <c:v>0.53332585018911738</c:v>
                </c:pt>
                <c:pt idx="75">
                  <c:v>0.52772783362577869</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0.81435897435897442</c:v>
                </c:pt>
                <c:pt idx="1">
                  <c:v>0.81435897435897442</c:v>
                </c:pt>
                <c:pt idx="2">
                  <c:v>0.81435897435897442</c:v>
                </c:pt>
                <c:pt idx="3">
                  <c:v>0.81435897435897442</c:v>
                </c:pt>
                <c:pt idx="4">
                  <c:v>0.81435897435897442</c:v>
                </c:pt>
                <c:pt idx="5">
                  <c:v>0.81435897435897442</c:v>
                </c:pt>
                <c:pt idx="6">
                  <c:v>0.81435897435897442</c:v>
                </c:pt>
                <c:pt idx="7">
                  <c:v>0.81435897435897442</c:v>
                </c:pt>
                <c:pt idx="8">
                  <c:v>0.81435897435897442</c:v>
                </c:pt>
                <c:pt idx="11">
                  <c:v>0.81435897435897442</c:v>
                </c:pt>
                <c:pt idx="12">
                  <c:v>0.81435897435897442</c:v>
                </c:pt>
                <c:pt idx="15">
                  <c:v>0.81435897435897442</c:v>
                </c:pt>
                <c:pt idx="16">
                  <c:v>0.81435897435897442</c:v>
                </c:pt>
                <c:pt idx="17">
                  <c:v>0.81435897435897442</c:v>
                </c:pt>
                <c:pt idx="18">
                  <c:v>0.81435897435897442</c:v>
                </c:pt>
                <c:pt idx="19">
                  <c:v>0.81435897435897442</c:v>
                </c:pt>
                <c:pt idx="20">
                  <c:v>0.81435897435897442</c:v>
                </c:pt>
                <c:pt idx="21">
                  <c:v>0.81435897435897442</c:v>
                </c:pt>
                <c:pt idx="22">
                  <c:v>0.81435897435897442</c:v>
                </c:pt>
                <c:pt idx="23">
                  <c:v>0.81435897435897442</c:v>
                </c:pt>
                <c:pt idx="24">
                  <c:v>0.81435897435897442</c:v>
                </c:pt>
                <c:pt idx="25">
                  <c:v>0.81435897435897442</c:v>
                </c:pt>
                <c:pt idx="26">
                  <c:v>0.81435897435897442</c:v>
                </c:pt>
                <c:pt idx="27">
                  <c:v>0.81435897435897442</c:v>
                </c:pt>
                <c:pt idx="28">
                  <c:v>0.81435897435897442</c:v>
                </c:pt>
                <c:pt idx="29">
                  <c:v>0.81435897435897442</c:v>
                </c:pt>
                <c:pt idx="30">
                  <c:v>0.81435897435897442</c:v>
                </c:pt>
                <c:pt idx="31">
                  <c:v>0.81435897435897442</c:v>
                </c:pt>
                <c:pt idx="32">
                  <c:v>0.81435897435897442</c:v>
                </c:pt>
                <c:pt idx="33">
                  <c:v>0.81435897435897442</c:v>
                </c:pt>
                <c:pt idx="34">
                  <c:v>0.81435897435897442</c:v>
                </c:pt>
                <c:pt idx="35">
                  <c:v>0.81435897435897442</c:v>
                </c:pt>
                <c:pt idx="36">
                  <c:v>0.81435897435897442</c:v>
                </c:pt>
                <c:pt idx="37">
                  <c:v>0.81435897435897442</c:v>
                </c:pt>
                <c:pt idx="38">
                  <c:v>0.81435897435897442</c:v>
                </c:pt>
                <c:pt idx="39">
                  <c:v>0.81435897435897442</c:v>
                </c:pt>
                <c:pt idx="40">
                  <c:v>0.81435897435897442</c:v>
                </c:pt>
                <c:pt idx="41">
                  <c:v>0.81435897435897442</c:v>
                </c:pt>
                <c:pt idx="42">
                  <c:v>0.81435897435897442</c:v>
                </c:pt>
                <c:pt idx="43">
                  <c:v>0.81435897435897442</c:v>
                </c:pt>
                <c:pt idx="44">
                  <c:v>0.81435897435897442</c:v>
                </c:pt>
                <c:pt idx="45">
                  <c:v>0.81435897435897442</c:v>
                </c:pt>
                <c:pt idx="46">
                  <c:v>0.81435897435897442</c:v>
                </c:pt>
                <c:pt idx="47">
                  <c:v>0.81435897435897442</c:v>
                </c:pt>
                <c:pt idx="48">
                  <c:v>0.81435897435897442</c:v>
                </c:pt>
                <c:pt idx="49">
                  <c:v>0.81435897435897442</c:v>
                </c:pt>
                <c:pt idx="50">
                  <c:v>0.81435897435897442</c:v>
                </c:pt>
                <c:pt idx="51">
                  <c:v>0.81435897435897442</c:v>
                </c:pt>
                <c:pt idx="52">
                  <c:v>0.81435897435897442</c:v>
                </c:pt>
                <c:pt idx="53">
                  <c:v>0.81435897435897442</c:v>
                </c:pt>
                <c:pt idx="54">
                  <c:v>0.81435897435897442</c:v>
                </c:pt>
                <c:pt idx="55">
                  <c:v>0.81435897435897442</c:v>
                </c:pt>
                <c:pt idx="56">
                  <c:v>0.81435897435897442</c:v>
                </c:pt>
                <c:pt idx="57">
                  <c:v>0.81435897435897442</c:v>
                </c:pt>
                <c:pt idx="58">
                  <c:v>0.81435897435897442</c:v>
                </c:pt>
                <c:pt idx="59">
                  <c:v>0.81435897435897442</c:v>
                </c:pt>
                <c:pt idx="60">
                  <c:v>0.81435897435897442</c:v>
                </c:pt>
                <c:pt idx="61">
                  <c:v>0.81435897435897442</c:v>
                </c:pt>
                <c:pt idx="62">
                  <c:v>0.81435897435897442</c:v>
                </c:pt>
                <c:pt idx="63">
                  <c:v>0.81435897435897442</c:v>
                </c:pt>
                <c:pt idx="64">
                  <c:v>0.81435897435897442</c:v>
                </c:pt>
                <c:pt idx="65">
                  <c:v>0.81435897435897442</c:v>
                </c:pt>
                <c:pt idx="66">
                  <c:v>0.81435897435897442</c:v>
                </c:pt>
                <c:pt idx="67">
                  <c:v>0.81435897435897442</c:v>
                </c:pt>
                <c:pt idx="68">
                  <c:v>0.81435897435897442</c:v>
                </c:pt>
                <c:pt idx="69">
                  <c:v>0.81435897435897442</c:v>
                </c:pt>
                <c:pt idx="70">
                  <c:v>0.81435897435897442</c:v>
                </c:pt>
                <c:pt idx="71">
                  <c:v>0.81435897435897442</c:v>
                </c:pt>
                <c:pt idx="72">
                  <c:v>0.81435897435897442</c:v>
                </c:pt>
                <c:pt idx="73">
                  <c:v>0.81435897435897442</c:v>
                </c:pt>
                <c:pt idx="74">
                  <c:v>0.81435897435897442</c:v>
                </c:pt>
                <c:pt idx="75">
                  <c:v>0.81435897435897442</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16.800330195454116</c:v>
                </c:pt>
                <c:pt idx="1">
                  <c:v>16.604563402123837</c:v>
                </c:pt>
                <c:pt idx="2">
                  <c:v>16.296704077231578</c:v>
                </c:pt>
                <c:pt idx="3">
                  <c:v>15.899366209673939</c:v>
                </c:pt>
                <c:pt idx="4">
                  <c:v>15.436717637279463</c:v>
                </c:pt>
                <c:pt idx="5">
                  <c:v>14.930961541523452</c:v>
                </c:pt>
                <c:pt idx="6">
                  <c:v>14.400497179688003</c:v>
                </c:pt>
                <c:pt idx="7">
                  <c:v>13.859470465603989</c:v>
                </c:pt>
                <c:pt idx="8">
                  <c:v>13.318145006189626</c:v>
                </c:pt>
                <c:pt idx="9">
                  <c:v>12.783608882810334</c:v>
                </c:pt>
                <c:pt idx="10">
                  <c:v>8.2679647708638235</c:v>
                </c:pt>
                <c:pt idx="11">
                  <c:v>5.0926853925227729</c:v>
                </c:pt>
                <c:pt idx="12">
                  <c:v>2.7220439882335681</c:v>
                </c:pt>
                <c:pt idx="13">
                  <c:v>0.84445572171267846</c:v>
                </c:pt>
                <c:pt idx="14">
                  <c:v>-0.70588612437172793</c:v>
                </c:pt>
                <c:pt idx="15">
                  <c:v>-2.0246293052986983</c:v>
                </c:pt>
                <c:pt idx="16">
                  <c:v>-3.171312041032631</c:v>
                </c:pt>
                <c:pt idx="17">
                  <c:v>-4.1853195559823098</c:v>
                </c:pt>
                <c:pt idx="18">
                  <c:v>-5.0939894389639706</c:v>
                </c:pt>
                <c:pt idx="19">
                  <c:v>-11.093805516990283</c:v>
                </c:pt>
                <c:pt idx="20">
                  <c:v>-14.611770900668855</c:v>
                </c:pt>
                <c:pt idx="21">
                  <c:v>-17.109193892892257</c:v>
                </c:pt>
                <c:pt idx="22">
                  <c:v>-19.046768348100905</c:v>
                </c:pt>
                <c:pt idx="23">
                  <c:v>-20.63005328782172</c:v>
                </c:pt>
                <c:pt idx="24">
                  <c:v>-21.968784069611289</c:v>
                </c:pt>
                <c:pt idx="25">
                  <c:v>-23.128489944076968</c:v>
                </c:pt>
                <c:pt idx="26">
                  <c:v>-24.151449161682418</c:v>
                </c:pt>
                <c:pt idx="27">
                  <c:v>-25.066533714477824</c:v>
                </c:pt>
                <c:pt idx="28">
                  <c:v>-31.086924965971882</c:v>
                </c:pt>
                <c:pt idx="29">
                  <c:v>-34.608711504913934</c:v>
                </c:pt>
                <c:pt idx="30">
                  <c:v>-37.107472712238547</c:v>
                </c:pt>
                <c:pt idx="31">
                  <c:v>-39.045666712316049</c:v>
                </c:pt>
                <c:pt idx="32">
                  <c:v>-40.629288232725486</c:v>
                </c:pt>
                <c:pt idx="33">
                  <c:v>-41.968221974916261</c:v>
                </c:pt>
                <c:pt idx="34">
                  <c:v>-43.128059583667053</c:v>
                </c:pt>
                <c:pt idx="35">
                  <c:v>-44.151109120220383</c:v>
                </c:pt>
                <c:pt idx="36">
                  <c:v>-45.066258278803474</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45.094599673600683</c:v>
                </c:pt>
                <c:pt idx="1">
                  <c:v>39.043038621390053</c:v>
                </c:pt>
                <c:pt idx="2">
                  <c:v>35.474819437215061</c:v>
                </c:pt>
                <c:pt idx="3">
                  <c:v>32.920113339598188</c:v>
                </c:pt>
                <c:pt idx="4">
                  <c:v>30.922033766888024</c:v>
                </c:pt>
                <c:pt idx="5">
                  <c:v>29.278910292561346</c:v>
                </c:pt>
                <c:pt idx="6">
                  <c:v>27.883675143909233</c:v>
                </c:pt>
                <c:pt idx="7">
                  <c:v>26.672245030724429</c:v>
                </c:pt>
                <c:pt idx="8">
                  <c:v>25.602876015925347</c:v>
                </c:pt>
                <c:pt idx="9">
                  <c:v>24.646650946024256</c:v>
                </c:pt>
                <c:pt idx="10">
                  <c:v>18.404016786099884</c:v>
                </c:pt>
                <c:pt idx="11">
                  <c:v>14.789928963012288</c:v>
                </c:pt>
                <c:pt idx="12">
                  <c:v>12.2217937789205</c:v>
                </c:pt>
                <c:pt idx="13">
                  <c:v>10.21374757700457</c:v>
                </c:pt>
                <c:pt idx="14">
                  <c:v>8.5533288419238378</c:v>
                </c:pt>
                <c:pt idx="15">
                  <c:v>7.1286651937774632</c:v>
                </c:pt>
                <c:pt idx="16">
                  <c:v>5.8736982059502649</c:v>
                </c:pt>
                <c:pt idx="17">
                  <c:v>4.7462748880366341</c:v>
                </c:pt>
                <c:pt idx="18">
                  <c:v>3.7179524059589242</c:v>
                </c:pt>
                <c:pt idx="19">
                  <c:v>-3.7745372384149856</c:v>
                </c:pt>
                <c:pt idx="20">
                  <c:v>-8.9972941160912061</c:v>
                </c:pt>
                <c:pt idx="21">
                  <c:v>-13.125475228928769</c:v>
                </c:pt>
                <c:pt idx="22">
                  <c:v>-16.53772366839943</c:v>
                </c:pt>
                <c:pt idx="23">
                  <c:v>-19.436942444318621</c:v>
                </c:pt>
                <c:pt idx="24">
                  <c:v>-21.951794161881125</c:v>
                </c:pt>
                <c:pt idx="25">
                  <c:v>-24.169474877482834</c:v>
                </c:pt>
                <c:pt idx="26">
                  <c:v>-26.151491776126026</c:v>
                </c:pt>
                <c:pt idx="27">
                  <c:v>-27.942593633645355</c:v>
                </c:pt>
                <c:pt idx="28">
                  <c:v>-40.06655225279264</c:v>
                </c:pt>
                <c:pt idx="29">
                  <c:v>-47.372259705744526</c:v>
                </c:pt>
                <c:pt idx="30">
                  <c:v>-52.601693173254837</c:v>
                </c:pt>
                <c:pt idx="31">
                  <c:v>-56.654013485221661</c:v>
                </c:pt>
                <c:pt idx="32">
                  <c:v>-59.94948529080488</c:v>
                </c:pt>
                <c:pt idx="33">
                  <c:v>-62.720601751231385</c:v>
                </c:pt>
                <c:pt idx="34">
                  <c:v>-65.108912293124646</c:v>
                </c:pt>
                <c:pt idx="35">
                  <c:v>-67.206401055095668</c:v>
                </c:pt>
                <c:pt idx="36">
                  <c:v>-69.075882375070307</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-7.1214875357440546</c:v>
                </c:pt>
                <c:pt idx="1">
                  <c:v>-14.029497060850929</c:v>
                </c:pt>
                <c:pt idx="2">
                  <c:v>-20.546618428923086</c:v>
                </c:pt>
                <c:pt idx="3">
                  <c:v>-26.553581474835685</c:v>
                </c:pt>
                <c:pt idx="4">
                  <c:v>-31.992495380453331</c:v>
                </c:pt>
                <c:pt idx="5">
                  <c:v>-36.856132901041214</c:v>
                </c:pt>
                <c:pt idx="6">
                  <c:v>-41.171713253565208</c:v>
                </c:pt>
                <c:pt idx="7">
                  <c:v>-44.985660719433298</c:v>
                </c:pt>
                <c:pt idx="8">
                  <c:v>-48.352219856599376</c:v>
                </c:pt>
                <c:pt idx="9">
                  <c:v>-51.32620143529666</c:v>
                </c:pt>
                <c:pt idx="10">
                  <c:v>-68.188699562008139</c:v>
                </c:pt>
                <c:pt idx="11">
                  <c:v>-75.061441381054124</c:v>
                </c:pt>
                <c:pt idx="12">
                  <c:v>-78.684551143597119</c:v>
                </c:pt>
                <c:pt idx="13">
                  <c:v>-80.905247980533971</c:v>
                </c:pt>
                <c:pt idx="14">
                  <c:v>-82.401598706961593</c:v>
                </c:pt>
                <c:pt idx="15">
                  <c:v>-83.476962166319453</c:v>
                </c:pt>
                <c:pt idx="16">
                  <c:v>-84.286566704220519</c:v>
                </c:pt>
                <c:pt idx="17">
                  <c:v>-84.917862295260633</c:v>
                </c:pt>
                <c:pt idx="18">
                  <c:v>-85.423798481792375</c:v>
                </c:pt>
                <c:pt idx="19">
                  <c:v>-87.708244361598716</c:v>
                </c:pt>
                <c:pt idx="20">
                  <c:v>-88.47171014854996</c:v>
                </c:pt>
                <c:pt idx="21">
                  <c:v>-88.853663676516973</c:v>
                </c:pt>
                <c:pt idx="22">
                  <c:v>-89.082886889286726</c:v>
                </c:pt>
                <c:pt idx="23">
                  <c:v>-89.235719130543174</c:v>
                </c:pt>
                <c:pt idx="24">
                  <c:v>-89.34489180352945</c:v>
                </c:pt>
                <c:pt idx="25">
                  <c:v>-89.426774473605292</c:v>
                </c:pt>
                <c:pt idx="26">
                  <c:v>-89.490462630814818</c:v>
                </c:pt>
                <c:pt idx="27">
                  <c:v>-89.541414070766322</c:v>
                </c:pt>
                <c:pt idx="28">
                  <c:v>-89.770703363119296</c:v>
                </c:pt>
                <c:pt idx="29">
                  <c:v>-89.84713512203146</c:v>
                </c:pt>
                <c:pt idx="30">
                  <c:v>-89.885351222510124</c:v>
                </c:pt>
                <c:pt idx="31">
                  <c:v>-89.908280933938997</c:v>
                </c:pt>
                <c:pt idx="32">
                  <c:v>-89.923567425000158</c:v>
                </c:pt>
                <c:pt idx="33">
                  <c:v>-89.934486353975601</c:v>
                </c:pt>
                <c:pt idx="34">
                  <c:v>-89.942675553873343</c:v>
                </c:pt>
                <c:pt idx="35">
                  <c:v>-89.949044933207986</c:v>
                </c:pt>
                <c:pt idx="36">
                  <c:v>-89.954140437590041</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89.174091489189522</c:v>
                </c:pt>
                <c:pt idx="1">
                  <c:v>88.396770956340234</c:v>
                </c:pt>
                <c:pt idx="2">
                  <c:v>87.704274449975372</c:v>
                </c:pt>
                <c:pt idx="3">
                  <c:v>87.114200718085968</c:v>
                </c:pt>
                <c:pt idx="4">
                  <c:v>86.626731101280001</c:v>
                </c:pt>
                <c:pt idx="5">
                  <c:v>86.230373638578413</c:v>
                </c:pt>
                <c:pt idx="6">
                  <c:v>85.908326134910297</c:v>
                </c:pt>
                <c:pt idx="7">
                  <c:v>85.643169554482</c:v>
                </c:pt>
                <c:pt idx="8">
                  <c:v>85.419440482642401</c:v>
                </c:pt>
                <c:pt idx="9">
                  <c:v>85.224585547439304</c:v>
                </c:pt>
                <c:pt idx="10">
                  <c:v>83.640364651719963</c:v>
                </c:pt>
                <c:pt idx="11">
                  <c:v>81.873270360091595</c:v>
                </c:pt>
                <c:pt idx="12">
                  <c:v>79.929326207382942</c:v>
                </c:pt>
                <c:pt idx="13">
                  <c:v>77.906664514253336</c:v>
                </c:pt>
                <c:pt idx="14">
                  <c:v>75.857160032800948</c:v>
                </c:pt>
                <c:pt idx="15">
                  <c:v>73.809259244946603</c:v>
                </c:pt>
                <c:pt idx="16">
                  <c:v>71.780206466656807</c:v>
                </c:pt>
                <c:pt idx="17">
                  <c:v>69.78136658764879</c:v>
                </c:pt>
                <c:pt idx="18">
                  <c:v>67.820666351289447</c:v>
                </c:pt>
                <c:pt idx="19">
                  <c:v>51.007578507122986</c:v>
                </c:pt>
                <c:pt idx="20">
                  <c:v>39.235979094867872</c:v>
                </c:pt>
                <c:pt idx="21">
                  <c:v>31.118284969379545</c:v>
                </c:pt>
                <c:pt idx="22">
                  <c:v>25.344014996507809</c:v>
                </c:pt>
                <c:pt idx="23">
                  <c:v>21.069269050436276</c:v>
                </c:pt>
                <c:pt idx="24">
                  <c:v>17.784755935163872</c:v>
                </c:pt>
                <c:pt idx="25">
                  <c:v>15.179759678498726</c:v>
                </c:pt>
                <c:pt idx="26">
                  <c:v>13.058658899039244</c:v>
                </c:pt>
                <c:pt idx="27">
                  <c:v>11.293879318575762</c:v>
                </c:pt>
                <c:pt idx="28">
                  <c:v>2.3930043371352951</c:v>
                </c:pt>
                <c:pt idx="29">
                  <c:v>359.2424160713573</c:v>
                </c:pt>
                <c:pt idx="30">
                  <c:v>357.98312869172617</c:v>
                </c:pt>
                <c:pt idx="31">
                  <c:v>357.52394913733247</c:v>
                </c:pt>
                <c:pt idx="32">
                  <c:v>357.41649663954871</c:v>
                </c:pt>
                <c:pt idx="33">
                  <c:v>357.46245448868643</c:v>
                </c:pt>
                <c:pt idx="34">
                  <c:v>357.5719269475992</c:v>
                </c:pt>
                <c:pt idx="35">
                  <c:v>357.7036144907305</c:v>
                </c:pt>
                <c:pt idx="36">
                  <c:v>357.83855204216536</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16.800330195454116</c:v>
                </c:pt>
                <c:pt idx="1">
                  <c:v>16.604563402123837</c:v>
                </c:pt>
                <c:pt idx="2">
                  <c:v>16.296704077231578</c:v>
                </c:pt>
                <c:pt idx="3">
                  <c:v>15.899366209673939</c:v>
                </c:pt>
                <c:pt idx="4">
                  <c:v>15.436717637279463</c:v>
                </c:pt>
                <c:pt idx="5">
                  <c:v>14.930961541523452</c:v>
                </c:pt>
                <c:pt idx="6">
                  <c:v>14.400497179688003</c:v>
                </c:pt>
                <c:pt idx="7">
                  <c:v>13.859470465603989</c:v>
                </c:pt>
                <c:pt idx="8">
                  <c:v>13.318145006189626</c:v>
                </c:pt>
                <c:pt idx="9">
                  <c:v>12.783608882810334</c:v>
                </c:pt>
                <c:pt idx="10">
                  <c:v>8.2679647708638235</c:v>
                </c:pt>
                <c:pt idx="11">
                  <c:v>5.0926853925227729</c:v>
                </c:pt>
                <c:pt idx="12">
                  <c:v>2.7220439882335681</c:v>
                </c:pt>
                <c:pt idx="13">
                  <c:v>0.84445572171267846</c:v>
                </c:pt>
                <c:pt idx="14">
                  <c:v>-0.70588612437172793</c:v>
                </c:pt>
                <c:pt idx="15">
                  <c:v>-2.0246293052986983</c:v>
                </c:pt>
                <c:pt idx="16">
                  <c:v>-3.171312041032631</c:v>
                </c:pt>
                <c:pt idx="17">
                  <c:v>-4.1853195559823098</c:v>
                </c:pt>
                <c:pt idx="18">
                  <c:v>-5.0939894389639706</c:v>
                </c:pt>
                <c:pt idx="19">
                  <c:v>-11.093805516990283</c:v>
                </c:pt>
                <c:pt idx="20">
                  <c:v>-14.611770900668855</c:v>
                </c:pt>
                <c:pt idx="21">
                  <c:v>-17.109193892892257</c:v>
                </c:pt>
                <c:pt idx="22">
                  <c:v>-19.046768348100905</c:v>
                </c:pt>
                <c:pt idx="23">
                  <c:v>-20.63005328782172</c:v>
                </c:pt>
                <c:pt idx="24">
                  <c:v>-21.968784069611289</c:v>
                </c:pt>
                <c:pt idx="25">
                  <c:v>-23.128489944076968</c:v>
                </c:pt>
                <c:pt idx="26">
                  <c:v>-24.151449161682418</c:v>
                </c:pt>
                <c:pt idx="27">
                  <c:v>-25.066533714477824</c:v>
                </c:pt>
                <c:pt idx="28">
                  <c:v>-31.086924965971882</c:v>
                </c:pt>
                <c:pt idx="29">
                  <c:v>-34.608711504913934</c:v>
                </c:pt>
                <c:pt idx="30">
                  <c:v>-37.107472712238547</c:v>
                </c:pt>
                <c:pt idx="31">
                  <c:v>-39.045666712316049</c:v>
                </c:pt>
                <c:pt idx="32">
                  <c:v>-40.629288232725486</c:v>
                </c:pt>
                <c:pt idx="33">
                  <c:v>-41.968221974916261</c:v>
                </c:pt>
                <c:pt idx="34">
                  <c:v>-43.128059583667053</c:v>
                </c:pt>
                <c:pt idx="35">
                  <c:v>-44.151109120220383</c:v>
                </c:pt>
                <c:pt idx="36">
                  <c:v>-45.066258278803474</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45.094639299299537</c:v>
                </c:pt>
                <c:pt idx="1">
                  <c:v>39.043197121955259</c:v>
                </c:pt>
                <c:pt idx="2">
                  <c:v>35.47517605512477</c:v>
                </c:pt>
                <c:pt idx="3">
                  <c:v>32.920747306182726</c:v>
                </c:pt>
                <c:pt idx="4">
                  <c:v>30.923024297873706</c:v>
                </c:pt>
                <c:pt idx="5">
                  <c:v>29.280336583617128</c:v>
                </c:pt>
                <c:pt idx="6">
                  <c:v>27.885616366196984</c:v>
                </c:pt>
                <c:pt idx="7">
                  <c:v>26.674780326454059</c:v>
                </c:pt>
                <c:pt idx="8">
                  <c:v>25.60608449391481</c:v>
                </c:pt>
                <c:pt idx="9">
                  <c:v>24.650611677266081</c:v>
                </c:pt>
                <c:pt idx="10">
                  <c:v>18.41983747925417</c:v>
                </c:pt>
                <c:pt idx="11">
                  <c:v>14.825442562051034</c:v>
                </c:pt>
                <c:pt idx="12">
                  <c:v>12.28472409676513</c:v>
                </c:pt>
                <c:pt idx="13">
                  <c:v>10.311668417464745</c:v>
                </c:pt>
                <c:pt idx="14">
                  <c:v>8.6936257702691435</c:v>
                </c:pt>
                <c:pt idx="15">
                  <c:v>7.3185005421209297</c:v>
                </c:pt>
                <c:pt idx="16">
                  <c:v>6.1199797865585808</c:v>
                </c:pt>
                <c:pt idx="17">
                  <c:v>5.0556287642562205</c:v>
                </c:pt>
                <c:pt idx="18">
                  <c:v>4.0966999433305338</c:v>
                </c:pt>
                <c:pt idx="19">
                  <c:v>-2.4292174368164914</c:v>
                </c:pt>
                <c:pt idx="20">
                  <c:v>-6.4160751746978084</c:v>
                </c:pt>
                <c:pt idx="21">
                  <c:v>-9.2682599661520388</c:v>
                </c:pt>
                <c:pt idx="22">
                  <c:v>-11.472010583044526</c:v>
                </c:pt>
                <c:pt idx="23">
                  <c:v>-13.266557549125569</c:v>
                </c:pt>
                <c:pt idx="24">
                  <c:v>-14.785407258542371</c:v>
                </c:pt>
                <c:pt idx="25">
                  <c:v>-16.108791472417249</c:v>
                </c:pt>
                <c:pt idx="26">
                  <c:v>-17.287773113526303</c:v>
                </c:pt>
                <c:pt idx="27">
                  <c:v>-18.356421836793416</c:v>
                </c:pt>
                <c:pt idx="28">
                  <c:v>-26.059708802784456</c:v>
                </c:pt>
                <c:pt idx="29">
                  <c:v>-31.438313787369431</c:v>
                </c:pt>
                <c:pt idx="30">
                  <c:v>-35.701825254561982</c:v>
                </c:pt>
                <c:pt idx="31">
                  <c:v>-39.217816375846397</c:v>
                </c:pt>
                <c:pt idx="32">
                  <c:v>-42.190318391612543</c:v>
                </c:pt>
                <c:pt idx="33">
                  <c:v>-44.753965523933637</c:v>
                </c:pt>
                <c:pt idx="34">
                  <c:v>-47.001927901166631</c:v>
                </c:pt>
                <c:pt idx="35">
                  <c:v>-49.000417824353804</c:v>
                </c:pt>
                <c:pt idx="36">
                  <c:v>-50.797631122241391</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-7.1214875357440546</c:v>
                </c:pt>
                <c:pt idx="1">
                  <c:v>-14.029497060850929</c:v>
                </c:pt>
                <c:pt idx="2">
                  <c:v>-20.546618428923086</c:v>
                </c:pt>
                <c:pt idx="3">
                  <c:v>-26.553581474835685</c:v>
                </c:pt>
                <c:pt idx="4">
                  <c:v>-31.992495380453331</c:v>
                </c:pt>
                <c:pt idx="5">
                  <c:v>-36.856132901041214</c:v>
                </c:pt>
                <c:pt idx="6">
                  <c:v>-41.171713253565208</c:v>
                </c:pt>
                <c:pt idx="7">
                  <c:v>-44.985660719433298</c:v>
                </c:pt>
                <c:pt idx="8">
                  <c:v>-48.352219856599376</c:v>
                </c:pt>
                <c:pt idx="9">
                  <c:v>-51.32620143529666</c:v>
                </c:pt>
                <c:pt idx="10">
                  <c:v>-68.188699562008139</c:v>
                </c:pt>
                <c:pt idx="11">
                  <c:v>-75.061441381054124</c:v>
                </c:pt>
                <c:pt idx="12">
                  <c:v>-78.684551143597119</c:v>
                </c:pt>
                <c:pt idx="13">
                  <c:v>-80.905247980533971</c:v>
                </c:pt>
                <c:pt idx="14">
                  <c:v>-82.401598706961593</c:v>
                </c:pt>
                <c:pt idx="15">
                  <c:v>-83.476962166319453</c:v>
                </c:pt>
                <c:pt idx="16">
                  <c:v>-84.286566704220519</c:v>
                </c:pt>
                <c:pt idx="17">
                  <c:v>-84.917862295260633</c:v>
                </c:pt>
                <c:pt idx="18">
                  <c:v>-85.423798481792375</c:v>
                </c:pt>
                <c:pt idx="19">
                  <c:v>-87.708244361598716</c:v>
                </c:pt>
                <c:pt idx="20">
                  <c:v>-88.47171014854996</c:v>
                </c:pt>
                <c:pt idx="21">
                  <c:v>-88.853663676516973</c:v>
                </c:pt>
                <c:pt idx="22">
                  <c:v>-89.082886889286726</c:v>
                </c:pt>
                <c:pt idx="23">
                  <c:v>-89.235719130543174</c:v>
                </c:pt>
                <c:pt idx="24">
                  <c:v>-89.34489180352945</c:v>
                </c:pt>
                <c:pt idx="25">
                  <c:v>-89.426774473605292</c:v>
                </c:pt>
                <c:pt idx="26">
                  <c:v>-89.490462630814818</c:v>
                </c:pt>
                <c:pt idx="27">
                  <c:v>-89.541414070766322</c:v>
                </c:pt>
                <c:pt idx="28">
                  <c:v>-89.770703363119296</c:v>
                </c:pt>
                <c:pt idx="29">
                  <c:v>-89.84713512203146</c:v>
                </c:pt>
                <c:pt idx="30">
                  <c:v>-89.885351222510124</c:v>
                </c:pt>
                <c:pt idx="31">
                  <c:v>-89.908280933938997</c:v>
                </c:pt>
                <c:pt idx="32">
                  <c:v>-89.923567425000158</c:v>
                </c:pt>
                <c:pt idx="33">
                  <c:v>-89.934486353975601</c:v>
                </c:pt>
                <c:pt idx="34">
                  <c:v>-89.942675553873343</c:v>
                </c:pt>
                <c:pt idx="35">
                  <c:v>-89.949044933207986</c:v>
                </c:pt>
                <c:pt idx="36">
                  <c:v>-89.954140437590041</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89.327893752603742</c:v>
                </c:pt>
                <c:pt idx="1">
                  <c:v>88.704372263725588</c:v>
                </c:pt>
                <c:pt idx="2">
                  <c:v>88.165668362803842</c:v>
                </c:pt>
                <c:pt idx="3">
                  <c:v>87.729377579460191</c:v>
                </c:pt>
                <c:pt idx="4">
                  <c:v>87.395678037007116</c:v>
                </c:pt>
                <c:pt idx="5">
                  <c:v>87.153074558600721</c:v>
                </c:pt>
                <c:pt idx="6">
                  <c:v>86.984761735093315</c:v>
                </c:pt>
                <c:pt idx="7">
                  <c:v>86.873317318758623</c:v>
                </c:pt>
                <c:pt idx="8">
                  <c:v>86.803274685514012</c:v>
                </c:pt>
                <c:pt idx="9">
                  <c:v>86.762077256830182</c:v>
                </c:pt>
                <c:pt idx="10">
                  <c:v>86.712137463519184</c:v>
                </c:pt>
                <c:pt idx="11">
                  <c:v>86.472938532891561</c:v>
                </c:pt>
                <c:pt idx="12">
                  <c:v>86.047398837874226</c:v>
                </c:pt>
                <c:pt idx="13">
                  <c:v>85.530648113926858</c:v>
                </c:pt>
                <c:pt idx="14">
                  <c:v>84.971690984661095</c:v>
                </c:pt>
                <c:pt idx="15">
                  <c:v>84.396262720369151</c:v>
                </c:pt>
                <c:pt idx="16">
                  <c:v>83.819077847218509</c:v>
                </c:pt>
                <c:pt idx="17">
                  <c:v>83.249171077806679</c:v>
                </c:pt>
                <c:pt idx="18">
                  <c:v>82.692352289115021</c:v>
                </c:pt>
                <c:pt idx="19">
                  <c:v>78.23362648058847</c:v>
                </c:pt>
                <c:pt idx="20">
                  <c:v>75.498054667050994</c:v>
                </c:pt>
                <c:pt idx="21">
                  <c:v>73.566918815927252</c:v>
                </c:pt>
                <c:pt idx="22">
                  <c:v>71.888205789489703</c:v>
                </c:pt>
                <c:pt idx="23">
                  <c:v>70.248392149338812</c:v>
                </c:pt>
                <c:pt idx="24">
                  <c:v>68.583905759587537</c:v>
                </c:pt>
                <c:pt idx="25">
                  <c:v>66.886162637729498</c:v>
                </c:pt>
                <c:pt idx="26">
                  <c:v>65.16432386855135</c:v>
                </c:pt>
                <c:pt idx="27">
                  <c:v>63.431778498555019</c:v>
                </c:pt>
                <c:pt idx="28">
                  <c:v>47.506599246502248</c:v>
                </c:pt>
                <c:pt idx="29">
                  <c:v>35.998945300675473</c:v>
                </c:pt>
                <c:pt idx="30">
                  <c:v>28.262799997997149</c:v>
                </c:pt>
                <c:pt idx="31">
                  <c:v>22.998390860574602</c:v>
                </c:pt>
                <c:pt idx="32">
                  <c:v>19.285878139686417</c:v>
                </c:pt>
                <c:pt idx="33">
                  <c:v>16.564807293769746</c:v>
                </c:pt>
                <c:pt idx="34">
                  <c:v>14.49959987207572</c:v>
                </c:pt>
                <c:pt idx="35">
                  <c:v>12.884789243659299</c:v>
                </c:pt>
                <c:pt idx="36">
                  <c:v>11.590221360789172</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17FE247F-0917-4F00-82F0-2F6217C482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A80CE2DD-0286-47E6-9B01-B2478C0803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EB194A00-6EF5-4C5B-A63E-A7E67FCA7E56}"/>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205</xdr:row>
          <xdr:rowOff>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300-000020000000}"/>
                </a:ext>
              </a:extLst>
            </xdr:cNvPr>
            <xdr:cNvPicPr>
              <a:picLocks noChangeAspect="1"/>
              <a:extLst>
                <a:ext uri="{84589F7E-364E-4C9E-8A38-B11213B215E9}">
                  <a14:cameraTool cellRange="TypeLookup" spid="_x0000_s4695"/>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zoomScale="130" zoomScaleNormal="130" workbookViewId="0">
      <selection activeCell="B75" sqref="B75"/>
    </sheetView>
  </sheetViews>
  <sheetFormatPr defaultRowHeight="16.5"/>
  <sheetData>
    <row r="35" spans="2:4">
      <c r="B35" s="89" t="s">
        <v>192</v>
      </c>
      <c r="C35" s="89" t="s">
        <v>193</v>
      </c>
      <c r="D35" s="89" t="s">
        <v>194</v>
      </c>
    </row>
    <row r="36" spans="2:4" ht="18">
      <c r="B36" s="54" t="s">
        <v>190</v>
      </c>
      <c r="C36" s="54">
        <f>'DESIGN INPUTS AND CALCULATIONS'!C154</f>
        <v>14.97</v>
      </c>
      <c r="D36" s="55" t="s">
        <v>147</v>
      </c>
    </row>
    <row r="37" spans="2:4" ht="18">
      <c r="B37" s="54" t="s">
        <v>191</v>
      </c>
      <c r="C37" s="54">
        <f>'DESIGN INPUTS AND CALCULATIONS'!C152</f>
        <v>125</v>
      </c>
      <c r="D37" s="55" t="s">
        <v>148</v>
      </c>
    </row>
    <row r="38" spans="2:4" ht="18">
      <c r="B38" s="58" t="s">
        <v>174</v>
      </c>
      <c r="C38" s="88">
        <f>'DESIGN INPUTS AND CALCULATIONS'!C191</f>
        <v>27</v>
      </c>
      <c r="D38" s="58" t="s">
        <v>179</v>
      </c>
    </row>
    <row r="39" spans="2:4" ht="18">
      <c r="B39" s="58" t="s">
        <v>173</v>
      </c>
      <c r="C39" s="54">
        <f>'DESIGN INPUTS AND CALCULATIONS'!C189</f>
        <v>5.6</v>
      </c>
      <c r="D39" s="58" t="s">
        <v>179</v>
      </c>
    </row>
    <row r="40" spans="2:4" ht="18">
      <c r="B40" s="58" t="s">
        <v>175</v>
      </c>
      <c r="C40" s="54">
        <f>'DESIGN INPUTS AND CALCULATIONS'!C226</f>
        <v>180</v>
      </c>
      <c r="D40" s="58" t="s">
        <v>70</v>
      </c>
    </row>
    <row r="41" spans="2:4" ht="18">
      <c r="B41" s="58" t="s">
        <v>176</v>
      </c>
      <c r="C41" s="54">
        <f>'DESIGN INPUTS AND CALCULATIONS'!C228</f>
        <v>110</v>
      </c>
      <c r="D41" s="58" t="s">
        <v>155</v>
      </c>
    </row>
    <row r="42" spans="2:4" ht="18">
      <c r="B42" s="58" t="s">
        <v>188</v>
      </c>
      <c r="C42" s="54">
        <f>'DESIGN INPUTS AND CALCULATIONS'!C172</f>
        <v>68</v>
      </c>
      <c r="D42" s="58" t="s">
        <v>70</v>
      </c>
    </row>
    <row r="43" spans="2:4" ht="18">
      <c r="B43" s="58" t="s">
        <v>189</v>
      </c>
      <c r="C43" s="54">
        <f>'DESIGN INPUTS AND CALCULATIONS'!C170</f>
        <v>10000</v>
      </c>
      <c r="D43" s="58" t="s">
        <v>70</v>
      </c>
    </row>
    <row r="44" spans="2:4">
      <c r="B44" s="58" t="s">
        <v>195</v>
      </c>
      <c r="C44" s="54">
        <f>Lr</f>
        <v>40</v>
      </c>
      <c r="D44" s="58" t="s">
        <v>73</v>
      </c>
    </row>
    <row r="45" spans="2:4">
      <c r="B45" s="58" t="s">
        <v>196</v>
      </c>
      <c r="C45" s="54">
        <f>Lm</f>
        <v>240</v>
      </c>
      <c r="D45" s="58" t="s">
        <v>73</v>
      </c>
    </row>
    <row r="46" spans="2:4">
      <c r="B46" s="58" t="s">
        <v>197</v>
      </c>
      <c r="C46" s="54">
        <f>Cr</f>
        <v>0.06</v>
      </c>
      <c r="D46" s="58" t="s">
        <v>198</v>
      </c>
    </row>
    <row r="47" spans="2:4" ht="18">
      <c r="B47" s="58" t="s">
        <v>168</v>
      </c>
      <c r="C47" s="61">
        <f>'DESIGN INPUTS AND CALCULATIONS'!$C$203</f>
        <v>150</v>
      </c>
      <c r="D47" s="58" t="s">
        <v>156</v>
      </c>
    </row>
    <row r="48" spans="2:4" ht="18">
      <c r="B48" s="60" t="s">
        <v>186</v>
      </c>
      <c r="C48" s="88">
        <f>'DESIGN INPUTS AND CALCULATIONS'!C209</f>
        <v>200</v>
      </c>
      <c r="D48" s="58" t="s">
        <v>179</v>
      </c>
    </row>
    <row r="49" spans="2:4" ht="18">
      <c r="B49" s="60" t="s">
        <v>187</v>
      </c>
      <c r="C49" s="88">
        <f>'DESIGN INPUTS AND CALCULATIONS'!C210</f>
        <v>82</v>
      </c>
      <c r="D49" s="58" t="s">
        <v>179</v>
      </c>
    </row>
  </sheetData>
  <sheetProtection algorithmName="SHA-512" hashValue="HnLEVItdVmsxxYRNlAaY9QPykGOuQThpE19stUVc819msxd4qLxBUkfFkMtAAeZNzfoInO8JzFptTLpLXqGOLA==" saltValue="nN6OzZK3Sh6SRxTCHTwHhQ==" spinCount="100000" sheet="1" objects="1" scenarios="1"/>
  <phoneticPr fontId="67" type="noConversion"/>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25" defaultRowHeight="16.5"/>
  <cols>
    <col min="1" max="1" width="15" style="222" customWidth="1"/>
    <col min="2" max="2" width="15.375" style="222" customWidth="1"/>
    <col min="3" max="3" width="17" style="222" customWidth="1"/>
    <col min="4" max="4" width="16.75" style="222" customWidth="1"/>
    <col min="5" max="5" width="15.25" style="222" customWidth="1"/>
    <col min="6" max="6" width="39.25" style="222" customWidth="1"/>
    <col min="7" max="7" width="19.25" style="222" customWidth="1"/>
    <col min="8" max="8" width="40.75" style="222" customWidth="1"/>
    <col min="9" max="9" width="16.375" style="222" customWidth="1"/>
    <col min="10" max="10" width="44" style="222" customWidth="1"/>
    <col min="11" max="11" width="54.125" style="222" customWidth="1"/>
    <col min="12" max="12" width="32.125" style="222" customWidth="1"/>
    <col min="13" max="13" width="15.25" style="222" customWidth="1"/>
    <col min="14" max="14" width="15.875" style="222" customWidth="1"/>
    <col min="15" max="15" width="43" style="222" customWidth="1"/>
    <col min="16" max="16" width="42.375" style="222" customWidth="1"/>
    <col min="17" max="17" width="41.25" style="222" customWidth="1"/>
    <col min="18" max="18" width="28" style="222" customWidth="1"/>
    <col min="19" max="19" width="23.75" style="222" customWidth="1"/>
    <col min="20" max="24" width="25.75" style="222" customWidth="1"/>
    <col min="25" max="25" width="36.375" style="222" customWidth="1"/>
    <col min="26" max="79" width="40.75" style="222" customWidth="1"/>
    <col min="80" max="85" width="25.75" style="222" customWidth="1"/>
    <col min="86" max="16384" width="9.125" style="222"/>
  </cols>
  <sheetData>
    <row r="2" spans="2:25">
      <c r="B2" s="268"/>
      <c r="C2" s="268"/>
      <c r="D2" s="268"/>
      <c r="E2" s="268"/>
      <c r="F2" s="268"/>
      <c r="G2" s="268"/>
      <c r="H2" s="268"/>
      <c r="I2" s="268"/>
      <c r="J2" s="268"/>
      <c r="K2" s="268"/>
      <c r="L2" s="268"/>
      <c r="M2" s="268"/>
      <c r="N2" s="268"/>
    </row>
    <row r="3" spans="2:25" ht="23.25">
      <c r="B3" s="300"/>
      <c r="C3" s="300"/>
      <c r="D3" s="458"/>
      <c r="E3" s="459"/>
      <c r="F3" s="459"/>
      <c r="G3" s="459"/>
      <c r="H3" s="459"/>
      <c r="I3" s="459"/>
      <c r="J3" s="459"/>
      <c r="K3" s="459"/>
      <c r="L3" s="459"/>
      <c r="M3" s="459"/>
      <c r="N3" s="459"/>
      <c r="T3" s="293" t="s">
        <v>742</v>
      </c>
      <c r="U3" s="268">
        <f>(Lseries2*microhenry2/(res_cap2*nanoF2))^0.5*1/(rload2*ratio2^2)</f>
        <v>0.6021429331790138</v>
      </c>
    </row>
    <row r="4" spans="2:25">
      <c r="B4" s="300"/>
      <c r="C4" s="300"/>
      <c r="D4" s="300"/>
      <c r="E4" s="300"/>
      <c r="F4" s="300"/>
      <c r="G4" s="300"/>
      <c r="H4" s="300"/>
      <c r="I4" s="300"/>
      <c r="J4" s="300"/>
      <c r="K4" s="300"/>
      <c r="L4" s="300"/>
      <c r="M4" s="300"/>
      <c r="N4" s="300"/>
      <c r="O4" s="298" t="s">
        <v>646</v>
      </c>
      <c r="Q4" s="297" t="s">
        <v>17</v>
      </c>
      <c r="R4" s="294">
        <v>1E-3</v>
      </c>
      <c r="T4" s="293" t="s">
        <v>586</v>
      </c>
      <c r="U4" s="268">
        <f>2*PI()*switchingf2*1000</f>
        <v>628318.5307179587</v>
      </c>
    </row>
    <row r="5" spans="2:25">
      <c r="B5" s="460"/>
      <c r="C5" s="460"/>
      <c r="D5" s="460"/>
      <c r="E5" s="460"/>
      <c r="F5" s="300"/>
      <c r="G5" s="460"/>
      <c r="H5" s="460"/>
      <c r="I5" s="460"/>
      <c r="J5" s="460"/>
      <c r="K5" s="300"/>
      <c r="L5" s="300"/>
      <c r="M5" s="300"/>
      <c r="N5" s="300"/>
      <c r="O5" s="298" t="s">
        <v>653</v>
      </c>
      <c r="Q5" s="297" t="s">
        <v>743</v>
      </c>
      <c r="R5" s="294">
        <v>9.9999999999999995E-7</v>
      </c>
      <c r="T5" s="293" t="s">
        <v>585</v>
      </c>
      <c r="U5" s="268">
        <f>2*PI()*foutput2*1000</f>
        <v>645497.22436790285</v>
      </c>
    </row>
    <row r="6" spans="2:25">
      <c r="B6" s="299"/>
      <c r="C6" s="298"/>
      <c r="D6" s="298"/>
      <c r="E6" s="298"/>
      <c r="F6" s="268"/>
      <c r="G6" s="299"/>
      <c r="H6" s="298"/>
      <c r="I6" s="298"/>
      <c r="J6" s="298"/>
      <c r="K6" s="268"/>
      <c r="L6" s="268"/>
      <c r="M6" s="268"/>
      <c r="N6" s="268"/>
      <c r="O6" s="298" t="s">
        <v>659</v>
      </c>
      <c r="Q6" s="297" t="s">
        <v>744</v>
      </c>
      <c r="R6" s="294">
        <v>1000</v>
      </c>
      <c r="T6" s="293" t="s">
        <v>745</v>
      </c>
      <c r="U6" s="268">
        <f>magL2/Lseries2</f>
        <v>6</v>
      </c>
      <c r="Y6" s="222" t="s">
        <v>746</v>
      </c>
    </row>
    <row r="7" spans="2:25">
      <c r="B7" s="299"/>
      <c r="C7" s="298"/>
      <c r="D7" s="298"/>
      <c r="E7" s="298"/>
      <c r="F7" s="268"/>
      <c r="G7" s="299"/>
      <c r="H7" s="298"/>
      <c r="I7" s="298"/>
      <c r="J7" s="298"/>
      <c r="K7" s="268"/>
      <c r="L7" s="268"/>
      <c r="M7" s="268"/>
      <c r="N7" s="268"/>
      <c r="O7" s="298" t="s">
        <v>666</v>
      </c>
      <c r="Q7" s="297" t="s">
        <v>584</v>
      </c>
      <c r="R7" s="294">
        <v>1E-3</v>
      </c>
      <c r="T7" s="293" t="s">
        <v>747</v>
      </c>
      <c r="U7" s="268">
        <f>ohm_second/ohm_second0</f>
        <v>0.97338688223366687</v>
      </c>
    </row>
    <row r="8" spans="2:25">
      <c r="B8" s="292"/>
      <c r="C8" s="296"/>
      <c r="D8" s="296"/>
      <c r="E8" s="296"/>
      <c r="G8" s="292"/>
      <c r="H8" s="296"/>
      <c r="I8" s="296"/>
      <c r="J8" s="296"/>
      <c r="O8" s="298" t="s">
        <v>674</v>
      </c>
      <c r="Q8" s="297" t="s">
        <v>154</v>
      </c>
      <c r="R8" s="294">
        <v>1E-3</v>
      </c>
      <c r="T8" s="293" t="s">
        <v>748</v>
      </c>
      <c r="U8" s="268">
        <f>8*ratio2^2*rload2/((PI())^2)</f>
        <v>34.757218836667555</v>
      </c>
    </row>
    <row r="9" spans="2:25">
      <c r="B9" s="292"/>
      <c r="C9" s="296"/>
      <c r="D9" s="296"/>
      <c r="E9" s="296"/>
      <c r="G9" s="292"/>
      <c r="H9" s="296"/>
      <c r="I9" s="296"/>
      <c r="J9" s="296"/>
      <c r="O9" s="298" t="s">
        <v>681</v>
      </c>
      <c r="Q9" s="297" t="s">
        <v>749</v>
      </c>
      <c r="R9" s="294">
        <v>1E-3</v>
      </c>
      <c r="T9" s="293" t="s">
        <v>750</v>
      </c>
      <c r="U9" s="268">
        <f>ohm_second*Lseries2*microhenry2-1/(ohm_second*res_cap2*nanoF2)</f>
        <v>-1.393082619930869</v>
      </c>
    </row>
    <row r="10" spans="2:25">
      <c r="B10" s="292"/>
      <c r="C10" s="296"/>
      <c r="D10" s="296"/>
      <c r="E10" s="296"/>
      <c r="G10" s="292"/>
      <c r="H10" s="296"/>
      <c r="I10" s="296"/>
      <c r="J10" s="296"/>
      <c r="O10" s="298" t="s">
        <v>688</v>
      </c>
      <c r="Q10" s="297" t="s">
        <v>583</v>
      </c>
      <c r="R10" s="294">
        <v>9.9999999999999995E-7</v>
      </c>
      <c r="T10" s="293" t="s">
        <v>751</v>
      </c>
      <c r="U10" s="268">
        <f>IF(freq_ratio2&gt;1,Lseries2*microhenry2*(1+1/freq_ratio2^2),Lseries2*microhenry2*(1+1/freq_ratio2^2)+magL2*microhenry2*(1-freq_ratio2))</f>
        <v>8.8604308114894012E-5</v>
      </c>
    </row>
    <row r="11" spans="2:25">
      <c r="B11" s="292"/>
      <c r="C11" s="296"/>
      <c r="D11" s="296"/>
      <c r="E11" s="296"/>
      <c r="G11" s="292"/>
      <c r="H11" s="296"/>
      <c r="I11" s="296"/>
      <c r="J11" s="296"/>
      <c r="O11" s="298" t="s">
        <v>694</v>
      </c>
      <c r="Q11" s="297" t="s">
        <v>582</v>
      </c>
      <c r="R11" s="294">
        <v>9.9999999999999995E-7</v>
      </c>
      <c r="T11" s="293" t="s">
        <v>752</v>
      </c>
      <c r="U11" s="268">
        <f>8*ratio2*rload2*(Coutput2*microF2/(effectiveL2))^0.5/(PI()^2)</f>
        <v>40.025478472822975</v>
      </c>
    </row>
    <row r="12" spans="2:25">
      <c r="B12" s="292"/>
      <c r="C12" s="296"/>
      <c r="D12" s="296"/>
      <c r="E12" s="296"/>
      <c r="G12" s="292"/>
      <c r="H12" s="296"/>
      <c r="I12" s="296"/>
      <c r="J12" s="296"/>
      <c r="O12" s="298" t="s">
        <v>700</v>
      </c>
      <c r="Q12" s="297" t="s">
        <v>685</v>
      </c>
      <c r="R12" s="294">
        <v>9.9999999999999995E-7</v>
      </c>
      <c r="T12" s="293" t="s">
        <v>581</v>
      </c>
      <c r="U12" s="268">
        <f>(8*ratio2^2/(effectiveL2*Coutput2*microhenry2*PI()^2))^0.5</f>
        <v>8823.6600606606353</v>
      </c>
    </row>
    <row r="13" spans="2:25">
      <c r="B13" s="292"/>
      <c r="C13" s="296"/>
      <c r="D13" s="296"/>
      <c r="E13" s="296"/>
      <c r="G13" s="292"/>
      <c r="H13" s="296"/>
      <c r="I13" s="296"/>
      <c r="J13" s="296"/>
      <c r="O13" s="298" t="s">
        <v>706</v>
      </c>
      <c r="Q13" s="297" t="s">
        <v>753</v>
      </c>
      <c r="R13" s="294">
        <v>1.0000000000000001E-9</v>
      </c>
      <c r="T13" s="293" t="s">
        <v>580</v>
      </c>
      <c r="U13" s="268">
        <f>(8*ratio2^2/(effectiveL2*Coutput2*microhenry2*PI()^2*(1+Rc_2*miliOhm2*PI()/(rload2*2^1.5))))^0.5</f>
        <v>8820.005383938058</v>
      </c>
    </row>
    <row r="14" spans="2:25">
      <c r="B14" s="292">
        <v>1</v>
      </c>
      <c r="C14" s="296"/>
      <c r="D14" s="296"/>
      <c r="E14" s="296"/>
      <c r="G14" s="292"/>
      <c r="H14" s="296"/>
      <c r="I14" s="296"/>
      <c r="J14" s="296"/>
      <c r="O14" s="298" t="s">
        <v>754</v>
      </c>
      <c r="Q14" s="297" t="s">
        <v>330</v>
      </c>
      <c r="R14" s="294">
        <v>1E-3</v>
      </c>
      <c r="T14" s="293" t="s">
        <v>755</v>
      </c>
      <c r="U14" s="268">
        <f>(rload2+Rc_2*miliOhm2*PI()/(2)^1.5)^0.5*8*ratio2*PI()*(effectiveL2*Coutput2*microF2*rload2)^0.5/(16*2^0.5*ratio2^2*rload2*Coutput2*microF2*Rc_2*miliOhm2+effectiveL2*PI()^3)</f>
        <v>17.200762331146908</v>
      </c>
    </row>
    <row r="15" spans="2:25">
      <c r="B15" s="292">
        <v>1</v>
      </c>
      <c r="C15" s="296"/>
      <c r="D15" s="296"/>
      <c r="E15" s="296"/>
      <c r="G15" s="292"/>
      <c r="H15" s="296"/>
      <c r="I15" s="296"/>
      <c r="J15" s="296"/>
      <c r="O15" s="298" t="s">
        <v>756</v>
      </c>
      <c r="Q15" s="297" t="s">
        <v>757</v>
      </c>
      <c r="R15" s="294">
        <v>9.9999999999999998E-13</v>
      </c>
      <c r="T15" s="293" t="s">
        <v>758</v>
      </c>
      <c r="U15" s="268">
        <f>(Vinput2*Lnratio2*freq_ratio2/(2*ratio2*foutput2*kilihertz2))*((1/(freq_ratio2^2)-freq_ratio2^2)*(PI()^2*Qfactor2*Lnratio2/8)^2-(1+Lnratio2-1/(freq_ratio2^2))*2/(freq_ratio2^2))/((Lnratio2+1-1/freq_ratio2^2)^2+((1/freq_ratio2-freq_ratio2)*Lnratio2*Qfactor2*PI()^2/8)^2)^1.5</f>
        <v>-1.3691607191107047E-4</v>
      </c>
    </row>
    <row r="16" spans="2:25">
      <c r="B16" s="292">
        <v>1</v>
      </c>
      <c r="C16" s="296"/>
      <c r="D16" s="296"/>
      <c r="E16" s="296"/>
      <c r="O16" s="298" t="s">
        <v>759</v>
      </c>
      <c r="Q16" s="297" t="s">
        <v>579</v>
      </c>
      <c r="R16" s="294">
        <v>1000000</v>
      </c>
      <c r="T16" s="293" t="s">
        <v>760</v>
      </c>
      <c r="U16" s="268">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-1.7141544677311472E-4</v>
      </c>
    </row>
    <row r="17" spans="1:29">
      <c r="B17" s="292">
        <v>1</v>
      </c>
      <c r="C17" s="296"/>
      <c r="D17" s="296"/>
      <c r="E17" s="296"/>
      <c r="O17" s="298" t="s">
        <v>761</v>
      </c>
      <c r="Q17" s="297" t="s">
        <v>578</v>
      </c>
      <c r="R17" s="294">
        <v>9.9999999999999995E-7</v>
      </c>
      <c r="T17" s="293" t="s">
        <v>762</v>
      </c>
      <c r="U17" s="268">
        <f>Lnratio2/((1+Lnratio2-1/freq_ratio2^2)^2+((1/freq_ratio2-freq_ratio2)*PI()^2*Qfactor2*Lnratio2/8)^2)^0.5</f>
        <v>1.0084994208127867</v>
      </c>
    </row>
    <row r="18" spans="1:29">
      <c r="B18" s="292">
        <v>1</v>
      </c>
      <c r="C18" s="296"/>
      <c r="D18" s="296"/>
      <c r="E18" s="296"/>
      <c r="Q18" s="297" t="s">
        <v>577</v>
      </c>
      <c r="R18" s="294">
        <v>1000</v>
      </c>
      <c r="T18" s="293" t="s">
        <v>763</v>
      </c>
      <c r="U18" s="268">
        <f>Lnratio2/(SIN(0.5*freq_ratio2*PI())*((1+Lnratio2-1/freq_ratio2^2)^2+((1/freq_ratio2-freq_ratio2)*PI()^2*Qfactor2*Lnratio2/(8*SIN(0.5*PI()*freq_ratio2)))^2)^0.5)</f>
        <v>1.0093798251547124</v>
      </c>
    </row>
    <row r="19" spans="1:29">
      <c r="B19" s="292">
        <v>1</v>
      </c>
      <c r="C19" s="296"/>
      <c r="D19" s="296"/>
      <c r="E19" s="296"/>
      <c r="Q19" s="297" t="s">
        <v>576</v>
      </c>
      <c r="R19" s="294">
        <v>1.0000000000000001E-9</v>
      </c>
      <c r="T19" s="293" t="s">
        <v>764</v>
      </c>
      <c r="U19" s="268">
        <f>-1/rload2</f>
        <v>-0.37313432835820892</v>
      </c>
    </row>
    <row r="20" spans="1:29">
      <c r="B20" s="292">
        <v>1</v>
      </c>
      <c r="C20" s="296"/>
      <c r="D20" s="296"/>
      <c r="E20" s="296"/>
      <c r="Q20" s="297" t="s">
        <v>765</v>
      </c>
      <c r="R20" s="294">
        <v>1.0000000000000001E-9</v>
      </c>
      <c r="T20" s="293" t="s">
        <v>766</v>
      </c>
      <c r="U20" s="268">
        <f>2*Vinput2*res_cap2*nanoF2*switchingf2*kilihertz2/(Voutput2*lmabda2)</f>
        <v>17.236698858647937</v>
      </c>
      <c r="W20" s="222" t="s">
        <v>900</v>
      </c>
      <c r="X20" s="222">
        <f>INDEX(B35:B95,MATCH(0,V35:V95,-1),1)</f>
        <v>5011.8723362727224</v>
      </c>
      <c r="Y20" s="222">
        <f>MATCH(0,V35:V95,-1)</f>
        <v>28</v>
      </c>
    </row>
    <row r="21" spans="1:29">
      <c r="B21" s="292">
        <v>1</v>
      </c>
      <c r="C21" s="296"/>
      <c r="D21" s="296"/>
      <c r="E21" s="296"/>
      <c r="Q21" s="297" t="s">
        <v>575</v>
      </c>
      <c r="R21" s="294">
        <v>9.9999999999999995E-7</v>
      </c>
      <c r="T21" s="293" t="s">
        <v>767</v>
      </c>
      <c r="U21" s="268">
        <f>Voutput2/(rload2*switchingf2*kilihertz2)+2*junctioncap2*nanoF2*Vinput2^2/Voutput2+0.5*Vinput2*res_cap2*nanoF2*Iramp2/(Voutput2*switchingf2*kilihertz2*CdivH2*picoF2)</f>
        <v>2.3702403160667253E-4</v>
      </c>
      <c r="W21" s="222" t="s">
        <v>901</v>
      </c>
      <c r="X21" s="222">
        <f>INDEX(W35:W95,MATCH(0,V35:V95,-1),1)</f>
        <v>94.114181745424347</v>
      </c>
    </row>
    <row r="22" spans="1:29">
      <c r="B22" s="292">
        <v>1</v>
      </c>
      <c r="C22" s="296"/>
      <c r="D22" s="296"/>
      <c r="E22" s="296"/>
      <c r="F22" s="222" t="str">
        <f>IMPRODUCT(Kth_2/(2/rload2-Kfeed2/Gdc_ccm2),IMDIV(COMPLEX(1,Rc_2*Coutput2*microF2*miliOhm2*C35),IMSUM(1,IMPRODUCT(D36,1/omega1_2),IMPRODUCT(D36,D36,1/omega2_2),IMPRODUCT(D36,D36,D36,1/omega3_2))))</f>
        <v>6.93234490823952-0.419896295948207i</v>
      </c>
      <c r="Q22" s="295" t="s">
        <v>574</v>
      </c>
      <c r="R22" s="294">
        <v>1000000</v>
      </c>
      <c r="T22" s="293" t="s">
        <v>768</v>
      </c>
      <c r="U22" s="268">
        <f>Voutput2/(Vinput2*rload2)-2*Vinput2*junctioncap2*nanoF2*switchingf2*kilihertz2/Voutput2</f>
        <v>3.8096762342135479E-2</v>
      </c>
    </row>
    <row r="23" spans="1:29">
      <c r="B23" s="292">
        <v>1</v>
      </c>
      <c r="C23" s="296"/>
      <c r="D23" s="296"/>
      <c r="E23" s="296"/>
      <c r="N23" s="222" t="str">
        <f>IMSUM(feedtype2,IMDIV(COMPLEX(1,Rvolt2*Cvolt2*nanoF2*kiliOhm2*C35),IMPRODUCT(Rupper2*kiliOhm2*(Cvolt2*nanoF2+Cforward2*picoF2),COMPLEX(1,Rvolt2*Cvolt2*Cforward2*picoF2*nanoF2*kiliOhm2*C35/(Cvolt2*nanoF2+Cforward2*picoF2)),D35)))</f>
        <v>1.2192242652549-10.6669315003433i</v>
      </c>
      <c r="Q23" s="295" t="s">
        <v>573</v>
      </c>
      <c r="R23" s="294">
        <v>1E-3</v>
      </c>
      <c r="T23" s="293" t="s">
        <v>769</v>
      </c>
      <c r="U23" s="268">
        <f>IF(freq_ratio2&gt;1,Gdc_ccm2,Gdc_dcm2)</f>
        <v>-1.7141544677311472E-4</v>
      </c>
    </row>
    <row r="24" spans="1:29">
      <c r="B24" s="292">
        <v>1</v>
      </c>
      <c r="C24" s="296"/>
      <c r="D24" s="296"/>
      <c r="E24" s="296"/>
      <c r="N24" s="222" t="str">
        <f>IMPRODUCT(-currentransferratio2*RFB_2/(Rfeedforward2),IMDIV(COMPLEX(1,(Rfeedforward2*kiliOhm2+q_Rz_Cz_2*Rzero2)*q_Rz_Cz_2*Czero2*nanoF2*C35),IMPRODUCT(COMPLEX(1,q_Rz_Cz_2*Rzero2*Czero2*nanoF2*C35),COMPLEX(1,C35/(2*PI()*F_roll2*kilihertz2)))))</f>
        <v>-2.20022607731982-0.0031559108379905i</v>
      </c>
      <c r="Q24" s="295" t="s">
        <v>572</v>
      </c>
      <c r="R24" s="294">
        <v>1.0000000000000001E-9</v>
      </c>
      <c r="T24" s="268"/>
      <c r="U24" s="268"/>
    </row>
    <row r="25" spans="1:29">
      <c r="B25" s="292">
        <v>1</v>
      </c>
      <c r="C25" s="292"/>
      <c r="D25" s="292"/>
      <c r="E25" s="292"/>
      <c r="I25" s="222">
        <f>freq_ratio2</f>
        <v>0.97338688223366687</v>
      </c>
      <c r="Q25" s="295" t="s">
        <v>770</v>
      </c>
      <c r="R25" s="268">
        <f>2*miliampere2</f>
        <v>2E-3</v>
      </c>
      <c r="T25" s="293" t="s">
        <v>771</v>
      </c>
      <c r="U25" s="268">
        <f>(2/rload2-Kfeed2/GainDC2)/(Coutput2*microF2*(1+Rc_2*miliOhm2/rload2)-Kfeed2/(Gdc_dcm2*QpoleL2*omegapole0))</f>
        <v>1126.1545509693747</v>
      </c>
    </row>
    <row r="26" spans="1:29">
      <c r="B26" s="292">
        <v>1</v>
      </c>
      <c r="C26" s="292"/>
      <c r="D26" s="292"/>
      <c r="E26" s="292"/>
      <c r="I26" s="222">
        <f>(Kinput2-Kfeed2*Metccm2/(2*ratio2*Gdc_ccm2))/(2/rload2-Kfeed2/Gdc_ccm2)</f>
        <v>0.10346657635520662</v>
      </c>
      <c r="Q26" s="295" t="s">
        <v>772</v>
      </c>
      <c r="R26" s="294">
        <v>256</v>
      </c>
      <c r="T26" s="293" t="s">
        <v>773</v>
      </c>
      <c r="U26" s="268">
        <f>(Xequiv2^2+Requiv2^2)*(2*Gdc_ccm2/(rload2*Kfeed2)-1)/((Xequiv2^2+Requiv2^2)*(1+Rc_2*miliOhm2/rload2)*(Coutput2*microF2*Gdc_ccm2/Kfeed2)-2*Requiv2*effectiveL2-rload2*Coutput2*Xequiv2^2*microF2-Rc_2*miliOhm2*Coutput2*Requiv2*microF2)</f>
        <v>1300.9046248055415</v>
      </c>
    </row>
    <row r="27" spans="1:29">
      <c r="B27" s="292">
        <v>1</v>
      </c>
      <c r="C27" s="292"/>
      <c r="D27" s="292"/>
      <c r="E27" s="292"/>
      <c r="K27" s="222">
        <f>freq_ratio2</f>
        <v>0.97338688223366687</v>
      </c>
      <c r="Q27" s="295" t="s">
        <v>774</v>
      </c>
      <c r="R27" s="268">
        <f>time_load2/Nt_load2</f>
        <v>1.953125E-5</v>
      </c>
      <c r="T27" s="293" t="s">
        <v>775</v>
      </c>
      <c r="U27" s="268">
        <f>(Xequiv2^2+Requiv2^2)*(1-2*Gdc_ccm2/(Kfeed2*rload2))/(effectiveL2^2+effectiveL2*rload2*Coutput2*Requiv2*microF2+effectiveL2*Rc_2*miliOhm2*Coutput2*Requiv2*microF2)</f>
        <v>111458930.57902527</v>
      </c>
    </row>
    <row r="28" spans="1:29">
      <c r="B28" s="292">
        <v>1</v>
      </c>
      <c r="C28" s="292"/>
      <c r="D28" s="292"/>
      <c r="E28" s="292"/>
      <c r="Q28" s="295" t="s">
        <v>776</v>
      </c>
      <c r="R28" s="294">
        <v>256</v>
      </c>
      <c r="T28" s="293" t="s">
        <v>777</v>
      </c>
      <c r="U28" s="268">
        <f>(Xequiv2^2+Requiv2^2)*(1-2*Gdc_ccm2/(Kfeed2*rload2))/(effectiveL2^2*rload2*Coutput2*microF2)</f>
        <v>43777257170860.781</v>
      </c>
    </row>
    <row r="29" spans="1:29">
      <c r="B29" s="292"/>
      <c r="C29" s="292"/>
      <c r="D29" s="292"/>
      <c r="E29" s="292"/>
      <c r="Q29" s="295" t="s">
        <v>778</v>
      </c>
      <c r="R29" s="268">
        <v>64</v>
      </c>
      <c r="T29" s="293" t="s">
        <v>779</v>
      </c>
      <c r="U29" s="268">
        <f>((Xequiv2^2+Requiv2^2)*Gdc_ccm2-Kfeed2*rload2*Xequiv2^2)/(-Kfeed2*rload2*effectiveL2*Requiv2)</f>
        <v>85316.734288505337</v>
      </c>
    </row>
    <row r="30" spans="1:29">
      <c r="B30" s="292"/>
      <c r="C30" s="292"/>
      <c r="D30" s="292"/>
      <c r="E30" s="292"/>
      <c r="F30" s="222">
        <f>Rc_2*Coutput2*microF2*miliOhm2</f>
        <v>3.76E-6</v>
      </c>
      <c r="Q30" s="295" t="s">
        <v>780</v>
      </c>
      <c r="R30" s="294">
        <f>1/(Nt_input*Fline)</f>
        <v>3.1250000000000001E-4</v>
      </c>
      <c r="T30" s="293" t="s">
        <v>571</v>
      </c>
      <c r="U30" s="268">
        <f>((Xequiv2^2+Requiv2^2)*Gdc_ccm2-Kfeed2*rload2*Xequiv2^2)/(-Kfeed2*rload2*effectiveL2^2)</f>
        <v>33467587154.454983</v>
      </c>
    </row>
    <row r="31" spans="1:29" ht="17.25" thickBot="1">
      <c r="B31" s="292"/>
      <c r="C31" s="292"/>
      <c r="D31" s="292"/>
      <c r="E31" s="292"/>
      <c r="G31" s="291"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8.07133870436333-0.448428534493532i</v>
      </c>
      <c r="Q31" s="290"/>
      <c r="T31" s="289"/>
    </row>
    <row r="32" spans="1:29">
      <c r="A32" s="461" t="s">
        <v>570</v>
      </c>
      <c r="B32" s="462"/>
      <c r="C32" s="462"/>
      <c r="D32" s="463" t="s">
        <v>781</v>
      </c>
      <c r="E32" s="465" t="s">
        <v>782</v>
      </c>
      <c r="F32" s="466"/>
      <c r="G32" s="466"/>
      <c r="H32" s="467"/>
      <c r="I32" s="468" t="s">
        <v>783</v>
      </c>
      <c r="J32" s="469"/>
      <c r="K32" s="469"/>
      <c r="L32" s="470"/>
      <c r="M32" s="471" t="s">
        <v>784</v>
      </c>
      <c r="N32" s="472"/>
      <c r="O32" s="472"/>
      <c r="P32" s="473"/>
      <c r="Q32" s="465" t="s">
        <v>785</v>
      </c>
      <c r="R32" s="466"/>
      <c r="S32" s="466"/>
      <c r="T32" s="467"/>
      <c r="U32" s="486" t="s">
        <v>786</v>
      </c>
      <c r="V32" s="487"/>
      <c r="W32" s="488"/>
      <c r="X32" s="489" t="s">
        <v>787</v>
      </c>
      <c r="Y32" s="490"/>
      <c r="Z32" s="490"/>
      <c r="AA32" s="465" t="s">
        <v>788</v>
      </c>
      <c r="AB32" s="466"/>
      <c r="AC32" s="466"/>
    </row>
    <row r="33" spans="1:29" ht="27" customHeight="1">
      <c r="A33" s="474" t="s">
        <v>569</v>
      </c>
      <c r="B33" s="287" t="s">
        <v>568</v>
      </c>
      <c r="C33" s="288" t="s">
        <v>455</v>
      </c>
      <c r="D33" s="464"/>
      <c r="E33" s="281" t="s">
        <v>789</v>
      </c>
      <c r="F33" s="475" t="s">
        <v>790</v>
      </c>
      <c r="G33" s="476"/>
      <c r="H33" s="477"/>
      <c r="I33" s="285" t="s">
        <v>791</v>
      </c>
      <c r="J33" s="478" t="s">
        <v>792</v>
      </c>
      <c r="K33" s="479"/>
      <c r="L33" s="480"/>
      <c r="M33" s="283" t="s">
        <v>793</v>
      </c>
      <c r="N33" s="481" t="s">
        <v>794</v>
      </c>
      <c r="O33" s="482"/>
      <c r="P33" s="483"/>
      <c r="Q33" s="281" t="s">
        <v>795</v>
      </c>
      <c r="R33" s="475" t="s">
        <v>796</v>
      </c>
      <c r="S33" s="476"/>
      <c r="T33" s="477"/>
      <c r="U33" s="491" t="s">
        <v>797</v>
      </c>
      <c r="V33" s="492"/>
      <c r="W33" s="492"/>
      <c r="X33" s="484" t="s">
        <v>798</v>
      </c>
      <c r="Y33" s="485"/>
      <c r="Z33" s="485"/>
      <c r="AA33" s="475" t="s">
        <v>794</v>
      </c>
      <c r="AB33" s="476"/>
      <c r="AC33" s="476"/>
    </row>
    <row r="34" spans="1:29">
      <c r="A34" s="474"/>
      <c r="B34" s="287" t="s">
        <v>567</v>
      </c>
      <c r="C34" s="286" t="s">
        <v>799</v>
      </c>
      <c r="D34" s="281" t="s">
        <v>800</v>
      </c>
      <c r="E34" s="281" t="s">
        <v>801</v>
      </c>
      <c r="F34" s="229" t="s">
        <v>802</v>
      </c>
      <c r="G34" s="230" t="s">
        <v>803</v>
      </c>
      <c r="H34" s="229" t="s">
        <v>804</v>
      </c>
      <c r="I34" s="285" t="s">
        <v>805</v>
      </c>
      <c r="J34" s="271" t="s">
        <v>802</v>
      </c>
      <c r="K34" s="284" t="s">
        <v>803</v>
      </c>
      <c r="L34" s="271" t="s">
        <v>804</v>
      </c>
      <c r="M34" s="283" t="s">
        <v>805</v>
      </c>
      <c r="N34" s="270" t="s">
        <v>802</v>
      </c>
      <c r="O34" s="282" t="s">
        <v>803</v>
      </c>
      <c r="P34" s="270" t="s">
        <v>804</v>
      </c>
      <c r="Q34" s="281" t="s">
        <v>805</v>
      </c>
      <c r="R34" s="229"/>
      <c r="S34" s="230" t="s">
        <v>803</v>
      </c>
      <c r="T34" s="229" t="s">
        <v>804</v>
      </c>
      <c r="U34" s="227"/>
      <c r="V34" s="227" t="s">
        <v>806</v>
      </c>
      <c r="W34" s="227" t="s">
        <v>807</v>
      </c>
      <c r="X34" s="269"/>
      <c r="Y34" s="269" t="s">
        <v>806</v>
      </c>
      <c r="Z34" s="269" t="s">
        <v>807</v>
      </c>
      <c r="AA34" s="229"/>
      <c r="AB34" s="229" t="s">
        <v>806</v>
      </c>
      <c r="AC34" s="229" t="s">
        <v>807</v>
      </c>
    </row>
    <row r="35" spans="1:29">
      <c r="A35" s="276">
        <v>-3</v>
      </c>
      <c r="B35" s="275">
        <f>10^A35*10000</f>
        <v>10</v>
      </c>
      <c r="C35" s="274">
        <f>2*PI()*B35</f>
        <v>62.831853071795862</v>
      </c>
      <c r="D35" s="273" t="str">
        <f>COMPLEX(0,C35)</f>
        <v>62.8318530717959i</v>
      </c>
      <c r="E35" s="272">
        <f t="shared" ref="E35:E66" si="0">IF(freq_ratio2&gt;1,Kth_2/(2/rload2-Kfeed2/Gdc_ccm2),Kth_2/(2/rload2-Kfeed2/Gdc_dcm2))</f>
        <v>8.0960919714435118</v>
      </c>
      <c r="F35" s="229"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8.07133870436333-0.448428534493532i</v>
      </c>
      <c r="G35" s="229">
        <f>20*LOG(IMABS(F35))</f>
        <v>18.152296196282023</v>
      </c>
      <c r="H35" s="229">
        <f>(180/PI()*IMARGUMENT(F35))</f>
        <v>-3.1799775209625714</v>
      </c>
      <c r="I35" s="271">
        <f>IF(freq_ratio2&gt;1,(Kinput2-Kfeed2*Metccm2/(2*ratio2*Gdc_ccm2))/(2/rload2-Kfeed2/Gdc_ccm2),(Kinput2-Kfeed2*Metccm2/(2*ratio2*Gdc_dcm2))/(2/rload2-Kfeed2/Gdc_dcm2))</f>
        <v>9.9768726557538864E-2</v>
      </c>
      <c r="J35" s="271"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0.0994636902581194-0.00552601724341654i</v>
      </c>
      <c r="K35" s="271">
        <f>20*LOG(IMABS(J35))</f>
        <v>-20.033323886863105</v>
      </c>
      <c r="L35" s="271">
        <f>(180/PI()*IMARGUMENT(J35))</f>
        <v>-3.1799775209625714</v>
      </c>
      <c r="M35" s="270">
        <f t="shared" ref="M35:M66" si="1">IF(freq_ratio2&gt;1,(1-Kfeed2*rload2*Xequiv2^2/(Gdc_ccm2*(Xequiv2^2+Requiv2^2)))/(2/rload2-Kfeed2/Gdc_ccm2),1/(2/rload2-Kfeed2/Gdc_dcm2))</f>
        <v>0.46970084224576258</v>
      </c>
      <c r="N35" s="270"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0.468280204997229-0.0257379727493768i</v>
      </c>
      <c r="O35" s="270">
        <f>20*LOG(IMABS(N35))</f>
        <v>-6.5767841568190466</v>
      </c>
      <c r="P35" s="270">
        <f>(180/PI()*IMARGUMENT(N35))</f>
        <v>-3.145968863330757</v>
      </c>
      <c r="Q35" s="229">
        <f t="shared" ref="Q35:Q66" si="3">-currentransferratio2*RFB_2/(Rfeedforward2*(Cvolt2*nanoF2+Cforward2*picoF2*alpha_Cf2)*Rupper2*kiliOhm2)</f>
        <v>-1474.628881071144</v>
      </c>
      <c r="R35" s="229"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229">
        <f>20*LOG(IMABS(R35))</f>
        <v>27.466515587986137</v>
      </c>
      <c r="T35" s="229">
        <f>(180/PI()*IMARGUMENT(R35))</f>
        <v>96.6027604446748</v>
      </c>
      <c r="U35" s="227" t="str">
        <f t="shared" ref="U35:U95" si="5">IMPRODUCT(F35,R35)</f>
        <v>-11.400895620127+190.618561756273i</v>
      </c>
      <c r="V35" s="227">
        <f>20*LOG(IMABS(U35))</f>
        <v>45.618811784268154</v>
      </c>
      <c r="W35" s="227">
        <f>(180/PI()*IMARGUMENT(U35))</f>
        <v>93.422782923712219</v>
      </c>
      <c r="X35" s="269" t="str">
        <f t="shared" ref="X35:X95" si="6">IMDIV(J35,IMSUM(1,IMPRODUCT(F35,R35,-1)))</f>
        <v>0.0000626705752196424+0.000517717257370502i</v>
      </c>
      <c r="Y35" s="269">
        <f>20*LOG(IMABS(X35))</f>
        <v>-65.654969483400876</v>
      </c>
      <c r="Z35" s="269">
        <f>(180/PI()*IMARGUMENT(X35))</f>
        <v>83.097829122966886</v>
      </c>
      <c r="AA35" s="268" t="str">
        <f t="shared" ref="AA35:AA95" si="7">IMDIV(IMPRODUCT(1,N35),IMSUM(1,IMPRODUCT(F35,R35,-1)))</f>
        <v>0.00029359985745915+0.00243753441181078i</v>
      </c>
      <c r="AB35" s="268">
        <f>20*LOG(IMABS(AA35))</f>
        <v>-52.19842975335682</v>
      </c>
      <c r="AC35" s="268">
        <f>(180/PI()*IMARGUMENT(AA35))</f>
        <v>83.131837780598701</v>
      </c>
    </row>
    <row r="36" spans="1:29">
      <c r="A36" s="276">
        <v>-2.9</v>
      </c>
      <c r="B36" s="275">
        <f t="shared" ref="B36:B95" si="8">10^A36*10000</f>
        <v>12.589254117941662</v>
      </c>
      <c r="C36" s="274">
        <f t="shared" ref="C36:C95" si="9">2*PI()*B36</f>
        <v>79.100616502201149</v>
      </c>
      <c r="D36" s="273" t="str">
        <f t="shared" ref="D36:D95" si="10">COMPLEX(0,C36)</f>
        <v>79.1006165022011i</v>
      </c>
      <c r="E36" s="272">
        <f t="shared" si="0"/>
        <v>8.0960919714435118</v>
      </c>
      <c r="F36" s="229"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8.05693025900863-0.56353686524998i</v>
      </c>
      <c r="G36" s="229">
        <f t="shared" ref="G36:G95" si="12">20*LOG(IMABS(F36))</f>
        <v>18.144586901187381</v>
      </c>
      <c r="H36" s="229">
        <f t="shared" ref="H36:H95" si="13">(180/PI()*IMARGUMENT(F36))</f>
        <v>-4.0010007816653079</v>
      </c>
      <c r="I36" s="271">
        <f t="shared" ref="I36:I66" si="14">IF(freq_ratio2&gt;1,(Kinput2-Kfeed2*Metccm2/(2*ratio2*Gdc_ccm2))/(2/rload2-Kfeed2/Gdc_ccm2),(Kinput2-Kfeed2*Metccm2/(2*ratio2*Gdc_dcm2))/(2/rload2-Kfeed2/Gdc_dcm2))</f>
        <v>9.9768726557538864E-2</v>
      </c>
      <c r="J36" s="271"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0.0992861339445569-0.0069445055234709i</v>
      </c>
      <c r="K36" s="271">
        <f t="shared" ref="K36:K95" si="16">20*LOG(IMABS(J36))</f>
        <v>-20.041033181957747</v>
      </c>
      <c r="L36" s="271">
        <f t="shared" ref="L36:L95" si="17">(180/PI()*IMARGUMENT(J36))</f>
        <v>-4.0010007816653097</v>
      </c>
      <c r="M36" s="270">
        <f t="shared" si="1"/>
        <v>0.46970084224576258</v>
      </c>
      <c r="N36" s="270" t="str">
        <f t="shared" si="2"/>
        <v>0.467453276811396-0.0323447265066032i</v>
      </c>
      <c r="O36" s="270">
        <f t="shared" ref="O36:O95" si="18">20*LOG(IMABS(N36))</f>
        <v>-6.5844925569724939</v>
      </c>
      <c r="P36" s="270">
        <f t="shared" ref="P36:P95" si="19">(180/PI()*IMARGUMENT(N36))</f>
        <v>-3.9581864212924787</v>
      </c>
      <c r="Q36" s="229">
        <f t="shared" si="3"/>
        <v>-1474.628881071144</v>
      </c>
      <c r="R36" s="229" t="str">
        <f t="shared" si="4"/>
        <v>-2.71623727138411+18.6378693278196i</v>
      </c>
      <c r="S36" s="229">
        <f t="shared" ref="S36:S95" si="20">20*LOG(IMABS(R36))</f>
        <v>25.499201001227206</v>
      </c>
      <c r="T36" s="229">
        <f t="shared" ref="T36:T95" si="21">(180/PI()*IMARGUMENT(R36))</f>
        <v>98.291770773481218</v>
      </c>
      <c r="U36" s="227" t="str">
        <f t="shared" si="5"/>
        <v>-11.3814078065235+151.69471318795i</v>
      </c>
      <c r="V36" s="227">
        <f t="shared" ref="V36:V95" si="22">20*LOG(IMABS(U36))</f>
        <v>43.643787902414616</v>
      </c>
      <c r="W36" s="227">
        <f t="shared" ref="W36:W95" si="23">(180/PI()*IMARGUMENT(U36))</f>
        <v>94.290769991815921</v>
      </c>
      <c r="X36" s="269" t="str">
        <f t="shared" si="6"/>
        <v>0.0000985446905723463+0.000646469543219407i</v>
      </c>
      <c r="Y36" s="269">
        <f t="shared" ref="Y36:Y95" si="24">20*LOG(IMABS(X36))</f>
        <v>-63.689278473307702</v>
      </c>
      <c r="Z36" s="269">
        <f t="shared" ref="Z36:Z95" si="25">(180/PI()*IMARGUMENT(X36))</f>
        <v>81.332829004488744</v>
      </c>
      <c r="AA36" s="268" t="str">
        <f t="shared" si="7"/>
        <v>0.000461663938176648+0.00304385840231078i</v>
      </c>
      <c r="AB36" s="268">
        <f t="shared" ref="AB36:AB95" si="26">20*LOG(IMABS(AA36))</f>
        <v>-50.232737848322444</v>
      </c>
      <c r="AC36" s="268">
        <f t="shared" ref="AC36:AC95" si="27">(180/PI()*IMARGUMENT(AA36))</f>
        <v>81.37564336486156</v>
      </c>
    </row>
    <row r="37" spans="1:29">
      <c r="A37" s="276">
        <v>-2.8</v>
      </c>
      <c r="B37" s="275">
        <f t="shared" si="8"/>
        <v>15.848931924611135</v>
      </c>
      <c r="C37" s="274">
        <f t="shared" si="9"/>
        <v>99.581776203206161</v>
      </c>
      <c r="D37" s="273" t="str">
        <f t="shared" si="10"/>
        <v>99.5817762032062i</v>
      </c>
      <c r="E37" s="272">
        <f t="shared" si="0"/>
        <v>8.0960919714435118</v>
      </c>
      <c r="F37" s="229" t="str">
        <f t="shared" si="11"/>
        <v>8.03419879825178-0.70746233088165i</v>
      </c>
      <c r="G37" s="229">
        <f t="shared" si="12"/>
        <v>18.132396449591248</v>
      </c>
      <c r="H37" s="229">
        <f t="shared" si="13"/>
        <v>-5.032278148036557</v>
      </c>
      <c r="I37" s="271">
        <f t="shared" si="14"/>
        <v>9.9768726557538864E-2</v>
      </c>
      <c r="J37" s="271" t="str">
        <f t="shared" si="15"/>
        <v>0.0990060125105981-0.00871810943952329i</v>
      </c>
      <c r="K37" s="271">
        <f t="shared" si="16"/>
        <v>-20.05322363355388</v>
      </c>
      <c r="L37" s="271">
        <f t="shared" si="17"/>
        <v>-5.0322781480365544</v>
      </c>
      <c r="M37" s="270">
        <f t="shared" si="1"/>
        <v>0.46970084224576258</v>
      </c>
      <c r="N37" s="270" t="str">
        <f t="shared" si="2"/>
        <v>0.466148674877689-0.040605471585019i</v>
      </c>
      <c r="O37" s="270">
        <f t="shared" si="18"/>
        <v>-6.5966815901828033</v>
      </c>
      <c r="P37" s="270">
        <f t="shared" si="19"/>
        <v>-4.9783780676413345</v>
      </c>
      <c r="Q37" s="229">
        <f t="shared" si="3"/>
        <v>-1474.628881071144</v>
      </c>
      <c r="R37" s="229" t="str">
        <f t="shared" si="4"/>
        <v>-2.71624418805944+14.8024600809933i</v>
      </c>
      <c r="S37" s="229">
        <f t="shared" si="20"/>
        <v>23.550505790778704</v>
      </c>
      <c r="T37" s="229">
        <f t="shared" si="21"/>
        <v>100.39806921453919</v>
      </c>
      <c r="U37" s="227" t="str">
        <f t="shared" si="5"/>
        <v>-11.3506628797834+120.847547438415i</v>
      </c>
      <c r="V37" s="227">
        <f t="shared" si="22"/>
        <v>41.682902240369984</v>
      </c>
      <c r="W37" s="227">
        <f t="shared" si="23"/>
        <v>95.365791066502595</v>
      </c>
      <c r="X37" s="269" t="str">
        <f t="shared" si="6"/>
        <v>0.000154259209179365+0.00080349838354316i</v>
      </c>
      <c r="Y37" s="269">
        <f t="shared" si="24"/>
        <v>-61.74310687379419</v>
      </c>
      <c r="Z37" s="269">
        <f t="shared" si="25"/>
        <v>79.132332976808684</v>
      </c>
      <c r="AA37" s="268" t="str">
        <f t="shared" si="7"/>
        <v>0.000722677799526518+0.00378347045262163i</v>
      </c>
      <c r="AB37" s="268">
        <f t="shared" si="26"/>
        <v>-48.286564830423103</v>
      </c>
      <c r="AC37" s="268">
        <f t="shared" si="27"/>
        <v>79.186233057203864</v>
      </c>
    </row>
    <row r="38" spans="1:29">
      <c r="A38" s="276">
        <v>-2.7</v>
      </c>
      <c r="B38" s="275">
        <f t="shared" si="8"/>
        <v>19.95262314968878</v>
      </c>
      <c r="C38" s="274">
        <f t="shared" si="9"/>
        <v>125.36602861381581</v>
      </c>
      <c r="D38" s="273" t="str">
        <f t="shared" si="10"/>
        <v>125.366028613816i</v>
      </c>
      <c r="E38" s="272">
        <f t="shared" si="0"/>
        <v>8.0960919714435118</v>
      </c>
      <c r="F38" s="229" t="str">
        <f t="shared" si="11"/>
        <v>7.998431714257-0.886703246681866i</v>
      </c>
      <c r="G38" s="229">
        <f t="shared" si="12"/>
        <v>18.113145691621053</v>
      </c>
      <c r="H38" s="229">
        <f t="shared" si="13"/>
        <v>-6.3259587330682878</v>
      </c>
      <c r="I38" s="271">
        <f t="shared" si="14"/>
        <v>9.9768726557538864E-2</v>
      </c>
      <c r="J38" s="271" t="str">
        <f t="shared" si="15"/>
        <v>0.0985652521492506-0.0109269082006379i</v>
      </c>
      <c r="K38" s="271">
        <f t="shared" si="16"/>
        <v>-20.072474391524079</v>
      </c>
      <c r="L38" s="271">
        <f t="shared" si="17"/>
        <v>-6.3259587330682727</v>
      </c>
      <c r="M38" s="270">
        <f t="shared" si="1"/>
        <v>0.46970084224576258</v>
      </c>
      <c r="N38" s="270" t="str">
        <f t="shared" si="2"/>
        <v>0.464095933626083-0.0508931900607233i</v>
      </c>
      <c r="O38" s="270">
        <f t="shared" si="18"/>
        <v>-6.6159301001639275</v>
      </c>
      <c r="P38" s="270">
        <f t="shared" si="19"/>
        <v>-6.2581025638689374</v>
      </c>
      <c r="Q38" s="229">
        <f t="shared" si="3"/>
        <v>-1474.628881071144</v>
      </c>
      <c r="R38" s="229" t="str">
        <f t="shared" si="4"/>
        <v>-2.71625515020334+11.7553358294407i</v>
      </c>
      <c r="S38" s="229">
        <f t="shared" si="20"/>
        <v>21.630598363448406</v>
      </c>
      <c r="T38" s="229">
        <f t="shared" si="21"/>
        <v>103.01074446258744</v>
      </c>
      <c r="U38" s="227" t="str">
        <f t="shared" si="5"/>
        <v>-11.3022868915996+96.4327631704417i</v>
      </c>
      <c r="V38" s="227">
        <f t="shared" si="22"/>
        <v>39.743744055069456</v>
      </c>
      <c r="W38" s="227">
        <f t="shared" si="23"/>
        <v>96.684785729519163</v>
      </c>
      <c r="X38" s="269" t="str">
        <f t="shared" si="6"/>
        <v>0.000239803206866247+0.000991521150668055i</v>
      </c>
      <c r="Y38" s="269">
        <f t="shared" si="24"/>
        <v>-59.827079274050618</v>
      </c>
      <c r="Z38" s="269">
        <f t="shared" si="25"/>
        <v>76.403876249259369</v>
      </c>
      <c r="AA38" s="268" t="str">
        <f t="shared" si="7"/>
        <v>0.00112344033367993+0.00466931604500134i</v>
      </c>
      <c r="AB38" s="268">
        <f t="shared" si="26"/>
        <v>-46.370534982690472</v>
      </c>
      <c r="AC38" s="268">
        <f t="shared" si="27"/>
        <v>76.471732418458714</v>
      </c>
    </row>
    <row r="39" spans="1:29">
      <c r="A39" s="276">
        <v>-2.6</v>
      </c>
      <c r="B39" s="275">
        <f t="shared" si="8"/>
        <v>25.118864315095777</v>
      </c>
      <c r="C39" s="274">
        <f t="shared" si="9"/>
        <v>157.82647919764742</v>
      </c>
      <c r="D39" s="273" t="str">
        <f t="shared" si="10"/>
        <v>157.826479197647i</v>
      </c>
      <c r="E39" s="272">
        <f t="shared" si="0"/>
        <v>8.0960919714435118</v>
      </c>
      <c r="F39" s="229" t="str">
        <f t="shared" si="11"/>
        <v>7.94238821032067-1.10852301241649i</v>
      </c>
      <c r="G39" s="229">
        <f t="shared" si="12"/>
        <v>18.082808985166064</v>
      </c>
      <c r="H39" s="229">
        <f t="shared" si="13"/>
        <v>-7.9454729152109209</v>
      </c>
      <c r="I39" s="271">
        <f t="shared" si="14"/>
        <v>9.9768726557538864E-2</v>
      </c>
      <c r="J39" s="271" t="str">
        <f t="shared" si="15"/>
        <v>0.0978746239993641-0.0136604092071351i</v>
      </c>
      <c r="K39" s="271">
        <f t="shared" si="16"/>
        <v>-20.102811097979053</v>
      </c>
      <c r="L39" s="271">
        <f t="shared" si="17"/>
        <v>-7.9454729152108765</v>
      </c>
      <c r="M39" s="270">
        <f t="shared" si="1"/>
        <v>0.46970084224576258</v>
      </c>
      <c r="N39" s="270" t="str">
        <f t="shared" si="2"/>
        <v>0.46087948988523-0.0636247818271305i</v>
      </c>
      <c r="O39" s="270">
        <f t="shared" si="18"/>
        <v>-6.6462632437986873</v>
      </c>
      <c r="P39" s="270">
        <f t="shared" si="19"/>
        <v>-7.8600470828190083</v>
      </c>
      <c r="Q39" s="229">
        <f t="shared" si="3"/>
        <v>-1474.628881071144</v>
      </c>
      <c r="R39" s="229" t="str">
        <f t="shared" si="4"/>
        <v>-2.71627252391052+9.33422611380069i</v>
      </c>
      <c r="S39" s="229">
        <f t="shared" si="20"/>
        <v>19.754589846941471</v>
      </c>
      <c r="T39" s="229">
        <f t="shared" si="21"/>
        <v>106.22506788640257</v>
      </c>
      <c r="U39" s="227" t="str">
        <f t="shared" si="5"/>
        <v>-11.2264864196779+77.1470980394674i</v>
      </c>
      <c r="V39" s="227">
        <f t="shared" si="22"/>
        <v>37.837398832107539</v>
      </c>
      <c r="W39" s="227">
        <f t="shared" si="23"/>
        <v>98.279594971191656</v>
      </c>
      <c r="X39" s="269" t="str">
        <f t="shared" si="6"/>
        <v>0.000368868061188746+0.00121021614592454i</v>
      </c>
      <c r="Y39" s="269">
        <f t="shared" si="24"/>
        <v>-57.956936455472729</v>
      </c>
      <c r="Z39" s="269">
        <f t="shared" si="25"/>
        <v>73.049030710897213</v>
      </c>
      <c r="AA39" s="268" t="str">
        <f t="shared" si="7"/>
        <v>0.00172809779734855+0.00570016159790096i</v>
      </c>
      <c r="AB39" s="268">
        <f t="shared" si="26"/>
        <v>-44.500388601292343</v>
      </c>
      <c r="AC39" s="268">
        <f t="shared" si="27"/>
        <v>73.13445654328909</v>
      </c>
    </row>
    <row r="40" spans="1:29">
      <c r="A40" s="276">
        <v>-2.5</v>
      </c>
      <c r="B40" s="275">
        <f t="shared" si="8"/>
        <v>31.622776601683764</v>
      </c>
      <c r="C40" s="274">
        <f t="shared" si="9"/>
        <v>198.69176531592183</v>
      </c>
      <c r="D40" s="273" t="str">
        <f t="shared" si="10"/>
        <v>198.691765315922i</v>
      </c>
      <c r="E40" s="272">
        <f t="shared" si="0"/>
        <v>8.0960919714435118</v>
      </c>
      <c r="F40" s="229" t="str">
        <f t="shared" si="11"/>
        <v>7.85514586590214-1.38032001844708i</v>
      </c>
      <c r="G40" s="229">
        <f t="shared" si="12"/>
        <v>18.035158365407199</v>
      </c>
      <c r="H40" s="229">
        <f t="shared" si="13"/>
        <v>-9.9663652876227022</v>
      </c>
      <c r="I40" s="271">
        <f t="shared" si="14"/>
        <v>9.9768726557538864E-2</v>
      </c>
      <c r="J40" s="271" t="str">
        <f t="shared" si="15"/>
        <v>0.0967995302831326-0.0170097833582034i</v>
      </c>
      <c r="K40" s="271">
        <f t="shared" si="16"/>
        <v>-20.150461717737926</v>
      </c>
      <c r="L40" s="271">
        <f t="shared" si="17"/>
        <v>-9.9663652876227147</v>
      </c>
      <c r="M40" s="270">
        <f t="shared" si="1"/>
        <v>0.46970084224576258</v>
      </c>
      <c r="N40" s="270" t="str">
        <f t="shared" si="2"/>
        <v>0.455872485024025-0.0792249044531357i</v>
      </c>
      <c r="O40" s="270">
        <f t="shared" si="18"/>
        <v>-6.6939082168740391</v>
      </c>
      <c r="P40" s="270">
        <f t="shared" si="19"/>
        <v>-9.8588205830106883</v>
      </c>
      <c r="Q40" s="229">
        <f t="shared" si="3"/>
        <v>-1474.628881071144</v>
      </c>
      <c r="R40" s="229" t="str">
        <f t="shared" si="4"/>
        <v>-2.71630005907927+7.41019804986408i</v>
      </c>
      <c r="S40" s="229">
        <f t="shared" si="20"/>
        <v>17.94413597806572</v>
      </c>
      <c r="T40" s="229">
        <f t="shared" si="21"/>
        <v>110.1310377297491</v>
      </c>
      <c r="U40" s="227" t="str">
        <f t="shared" si="5"/>
        <v>-11.1084884707414+61.957549924562i</v>
      </c>
      <c r="V40" s="227">
        <f t="shared" si="22"/>
        <v>35.979294343472915</v>
      </c>
      <c r="W40" s="227">
        <f t="shared" si="23"/>
        <v>100.16467244212643</v>
      </c>
      <c r="X40" s="269" t="str">
        <f t="shared" si="6"/>
        <v>0.000558540291599006+0.00145319580440943i</v>
      </c>
      <c r="Y40" s="269">
        <f t="shared" si="24"/>
        <v>-56.155130194835536</v>
      </c>
      <c r="Z40" s="269">
        <f t="shared" si="25"/>
        <v>68.975582066253452</v>
      </c>
      <c r="AA40" s="268" t="str">
        <f t="shared" si="7"/>
        <v>0.00261670833951935+0.00684643119006712i</v>
      </c>
      <c r="AB40" s="268">
        <f t="shared" si="26"/>
        <v>-42.698576693971631</v>
      </c>
      <c r="AC40" s="268">
        <f t="shared" si="27"/>
        <v>69.083126770865533</v>
      </c>
    </row>
    <row r="41" spans="1:29">
      <c r="A41" s="276">
        <v>-2.4</v>
      </c>
      <c r="B41" s="275">
        <f t="shared" si="8"/>
        <v>39.81071705534972</v>
      </c>
      <c r="C41" s="274">
        <f t="shared" si="9"/>
        <v>250.13811247045712</v>
      </c>
      <c r="D41" s="273" t="str">
        <f t="shared" si="10"/>
        <v>250.138112470457i</v>
      </c>
      <c r="E41" s="272">
        <f t="shared" si="0"/>
        <v>8.0960919714435118</v>
      </c>
      <c r="F41" s="229" t="str">
        <f t="shared" si="11"/>
        <v>7.72070947213495-1.70817890046216i</v>
      </c>
      <c r="G41" s="229">
        <f t="shared" si="12"/>
        <v>17.960691889262939</v>
      </c>
      <c r="H41" s="229">
        <f t="shared" si="13"/>
        <v>-12.475515349096737</v>
      </c>
      <c r="I41" s="271">
        <f t="shared" si="14"/>
        <v>9.9768726557538864E-2</v>
      </c>
      <c r="J41" s="271" t="str">
        <f t="shared" si="15"/>
        <v>0.0951428608855455-0.0210500120592356i</v>
      </c>
      <c r="K41" s="271">
        <f t="shared" si="16"/>
        <v>-20.224928193882192</v>
      </c>
      <c r="L41" s="271">
        <f t="shared" si="17"/>
        <v>-12.475515349096726</v>
      </c>
      <c r="M41" s="270">
        <f t="shared" si="1"/>
        <v>0.46970084224576258</v>
      </c>
      <c r="N41" s="270" t="str">
        <f t="shared" si="2"/>
        <v>0.448156923309141-0.0980428296598517i</v>
      </c>
      <c r="O41" s="270">
        <f t="shared" si="18"/>
        <v>-6.7683657436430682</v>
      </c>
      <c r="P41" s="270">
        <f t="shared" si="19"/>
        <v>-12.340124680555375</v>
      </c>
      <c r="Q41" s="229">
        <f t="shared" si="3"/>
        <v>-1474.628881071144</v>
      </c>
      <c r="R41" s="229" t="str">
        <f t="shared" si="4"/>
        <v>-2.71634369862335+5.88079020058624i</v>
      </c>
      <c r="S41" s="229">
        <f t="shared" si="20"/>
        <v>16.228584198526214</v>
      </c>
      <c r="T41" s="229">
        <f t="shared" si="21"/>
        <v>114.79226899575373</v>
      </c>
      <c r="U41" s="227" t="str">
        <f t="shared" si="5"/>
        <v>-10.9266587848493+50.0438735976963i</v>
      </c>
      <c r="V41" s="227">
        <f t="shared" si="22"/>
        <v>34.189276087789146</v>
      </c>
      <c r="W41" s="227">
        <f t="shared" si="23"/>
        <v>102.31675364665696</v>
      </c>
      <c r="X41" s="269" t="str">
        <f t="shared" si="6"/>
        <v>0.000826770980827607+0.00170414956662998i</v>
      </c>
      <c r="Y41" s="269">
        <f t="shared" si="24"/>
        <v>-54.451867846039441</v>
      </c>
      <c r="Z41" s="269">
        <f t="shared" si="25"/>
        <v>64.119580740373962</v>
      </c>
      <c r="AA41" s="268" t="str">
        <f t="shared" si="7"/>
        <v>0.00387339384416978+0.008032157538838i</v>
      </c>
      <c r="AB41" s="268">
        <f t="shared" si="26"/>
        <v>-40.995305395800337</v>
      </c>
      <c r="AC41" s="268">
        <f t="shared" si="27"/>
        <v>64.254971408915281</v>
      </c>
    </row>
    <row r="42" spans="1:29">
      <c r="A42" s="276">
        <v>-2.2999999999999998</v>
      </c>
      <c r="B42" s="275">
        <f t="shared" si="8"/>
        <v>50.118723362727209</v>
      </c>
      <c r="C42" s="274">
        <f t="shared" si="9"/>
        <v>314.90522624728584</v>
      </c>
      <c r="D42" s="273" t="str">
        <f t="shared" si="10"/>
        <v>314.905226247286i</v>
      </c>
      <c r="E42" s="272">
        <f t="shared" si="0"/>
        <v>8.0960919714435118</v>
      </c>
      <c r="F42" s="229" t="str">
        <f t="shared" si="11"/>
        <v>7.51675865696323-2.09404964229585i</v>
      </c>
      <c r="G42" s="229">
        <f t="shared" si="12"/>
        <v>17.845224692458462</v>
      </c>
      <c r="H42" s="229">
        <f t="shared" si="13"/>
        <v>-15.566992951694928</v>
      </c>
      <c r="I42" s="271">
        <f t="shared" si="14"/>
        <v>9.9768726557538864E-2</v>
      </c>
      <c r="J42" s="271" t="str">
        <f t="shared" si="15"/>
        <v>0.0926295602484201-0.0258051251019665i</v>
      </c>
      <c r="K42" s="271">
        <f t="shared" si="16"/>
        <v>-20.340395390686673</v>
      </c>
      <c r="L42" s="271">
        <f t="shared" si="17"/>
        <v>-15.566992951694916</v>
      </c>
      <c r="M42" s="270">
        <f t="shared" si="1"/>
        <v>0.46970084224576258</v>
      </c>
      <c r="N42" s="270" t="str">
        <f t="shared" si="2"/>
        <v>0.43645179558891-0.120190550130432i</v>
      </c>
      <c r="O42" s="270">
        <f t="shared" si="18"/>
        <v>-6.8838187566814346</v>
      </c>
      <c r="P42" s="270">
        <f t="shared" si="19"/>
        <v>-15.396546384104349</v>
      </c>
      <c r="Q42" s="229">
        <f t="shared" si="3"/>
        <v>-1474.628881071144</v>
      </c>
      <c r="R42" s="229" t="str">
        <f t="shared" si="4"/>
        <v>-2.71641286073741+4.66455616735301i</v>
      </c>
      <c r="S42" s="229">
        <f t="shared" si="20"/>
        <v>14.644445815935619</v>
      </c>
      <c r="T42" s="229">
        <f t="shared" si="21"/>
        <v>120.21446114605286</v>
      </c>
      <c r="U42" s="227" t="str">
        <f t="shared" si="5"/>
        <v>-10.6508077131197+40.750646331197i</v>
      </c>
      <c r="V42" s="227">
        <f t="shared" si="22"/>
        <v>32.489670508394084</v>
      </c>
      <c r="W42" s="227">
        <f t="shared" si="23"/>
        <v>104.6474681943579</v>
      </c>
      <c r="X42" s="269" t="str">
        <f t="shared" si="6"/>
        <v>0.00118617029826156+0.00193395014027121i</v>
      </c>
      <c r="Y42" s="269">
        <f t="shared" si="24"/>
        <v>-52.884320680701975</v>
      </c>
      <c r="Z42" s="269">
        <f t="shared" si="25"/>
        <v>58.477516793997424</v>
      </c>
      <c r="AA42" s="268" t="str">
        <f t="shared" si="7"/>
        <v>0.00555728139991859+0.00912144989234686i</v>
      </c>
      <c r="AB42" s="268">
        <f t="shared" si="26"/>
        <v>-39.427744046696745</v>
      </c>
      <c r="AC42" s="268">
        <f t="shared" si="27"/>
        <v>58.647963361587976</v>
      </c>
    </row>
    <row r="43" spans="1:29">
      <c r="A43" s="276">
        <v>-2.2000000000000002</v>
      </c>
      <c r="B43" s="275">
        <f t="shared" si="8"/>
        <v>63.09573444801925</v>
      </c>
      <c r="C43" s="274">
        <f t="shared" si="9"/>
        <v>396.44219162949946</v>
      </c>
      <c r="D43" s="273" t="str">
        <f t="shared" si="10"/>
        <v>396.442191629499i</v>
      </c>
      <c r="E43" s="272">
        <f t="shared" si="0"/>
        <v>8.0960919714435118</v>
      </c>
      <c r="F43" s="229" t="str">
        <f t="shared" si="11"/>
        <v>7.21456321863185-2.53100839734851i</v>
      </c>
      <c r="G43" s="229">
        <f t="shared" si="12"/>
        <v>17.66828544136493</v>
      </c>
      <c r="H43" s="229">
        <f t="shared" si="13"/>
        <v>-19.331857751244797</v>
      </c>
      <c r="I43" s="271">
        <f t="shared" si="14"/>
        <v>9.9768726557538864E-2</v>
      </c>
      <c r="J43" s="271" t="str">
        <f t="shared" si="15"/>
        <v>0.088905584018881-0.0311897994242863i</v>
      </c>
      <c r="K43" s="271">
        <f t="shared" si="16"/>
        <v>-20.517334641780195</v>
      </c>
      <c r="L43" s="271">
        <f t="shared" si="17"/>
        <v>-19.331857751244755</v>
      </c>
      <c r="M43" s="270">
        <f t="shared" si="1"/>
        <v>0.46970084224576258</v>
      </c>
      <c r="N43" s="270" t="str">
        <f t="shared" si="2"/>
        <v>0.419108219827846-0.145270793441123i</v>
      </c>
      <c r="O43" s="270">
        <f t="shared" si="18"/>
        <v>-7.060735528115492</v>
      </c>
      <c r="P43" s="270">
        <f t="shared" si="19"/>
        <v>-19.117278606182769</v>
      </c>
      <c r="Q43" s="229">
        <f t="shared" si="3"/>
        <v>-1474.628881071144</v>
      </c>
      <c r="R43" s="229" t="str">
        <f t="shared" si="4"/>
        <v>-2.71652247052286+3.69672734490938i</v>
      </c>
      <c r="S43" s="229">
        <f t="shared" si="20"/>
        <v>13.231548608708595</v>
      </c>
      <c r="T43" s="229">
        <f t="shared" si="21"/>
        <v>126.31012876003658</v>
      </c>
      <c r="U43" s="227" t="str">
        <f t="shared" si="5"/>
        <v>-10.2420751457476+33.5458143163731i</v>
      </c>
      <c r="V43" s="227">
        <f t="shared" si="22"/>
        <v>30.899834050073526</v>
      </c>
      <c r="W43" s="227">
        <f t="shared" si="23"/>
        <v>106.97827100879168</v>
      </c>
      <c r="X43" s="269" t="str">
        <f t="shared" si="6"/>
        <v>0.00163438588672909+0.00210254830596549i</v>
      </c>
      <c r="Y43" s="269">
        <f t="shared" si="24"/>
        <v>-51.492357675610869</v>
      </c>
      <c r="Z43" s="269">
        <f t="shared" si="25"/>
        <v>52.140801297055106</v>
      </c>
      <c r="AA43" s="268" t="str">
        <f t="shared" si="7"/>
        <v>0.00765744818654451+0.00992739686535205i</v>
      </c>
      <c r="AB43" s="268">
        <f t="shared" si="26"/>
        <v>-38.03575856194616</v>
      </c>
      <c r="AC43" s="268">
        <f t="shared" si="27"/>
        <v>52.355380442117216</v>
      </c>
    </row>
    <row r="44" spans="1:29">
      <c r="A44" s="276">
        <v>-2.1</v>
      </c>
      <c r="B44" s="275">
        <f t="shared" si="8"/>
        <v>79.432823472428126</v>
      </c>
      <c r="C44" s="274">
        <f t="shared" si="9"/>
        <v>499.09114934975014</v>
      </c>
      <c r="D44" s="273" t="str">
        <f t="shared" si="10"/>
        <v>499.09114934975i</v>
      </c>
      <c r="E44" s="272">
        <f t="shared" si="0"/>
        <v>8.0960919714435118</v>
      </c>
      <c r="F44" s="229" t="str">
        <f t="shared" si="11"/>
        <v>6.78209564828836-2.99674016679895i</v>
      </c>
      <c r="G44" s="229">
        <f t="shared" si="12"/>
        <v>17.401831941078253</v>
      </c>
      <c r="H44" s="229">
        <f t="shared" si="13"/>
        <v>-23.838741803063737</v>
      </c>
      <c r="I44" s="271">
        <f t="shared" si="14"/>
        <v>9.9768726557538864E-2</v>
      </c>
      <c r="J44" s="271" t="str">
        <f t="shared" si="15"/>
        <v>0.0835762548903594-0.0369290456827716i</v>
      </c>
      <c r="K44" s="271">
        <f t="shared" si="16"/>
        <v>-20.783788142066875</v>
      </c>
      <c r="L44" s="271">
        <f t="shared" si="17"/>
        <v>-23.838741803063744</v>
      </c>
      <c r="M44" s="270">
        <f t="shared" si="1"/>
        <v>0.46970084224576258</v>
      </c>
      <c r="N44" s="270" t="str">
        <f t="shared" si="2"/>
        <v>0.394288074113291-0.172002986128507i</v>
      </c>
      <c r="O44" s="270">
        <f t="shared" si="18"/>
        <v>-7.3271534007812722</v>
      </c>
      <c r="P44" s="270">
        <f t="shared" si="19"/>
        <v>-23.568603403206133</v>
      </c>
      <c r="Q44" s="229">
        <f t="shared" si="3"/>
        <v>-1474.628881071144</v>
      </c>
      <c r="R44" s="229" t="str">
        <f t="shared" si="4"/>
        <v>-2.71669617832409+2.92576390187852i</v>
      </c>
      <c r="S44" s="229">
        <f t="shared" si="20"/>
        <v>12.02502826036643</v>
      </c>
      <c r="T44" s="229">
        <f t="shared" si="21"/>
        <v>132.8780140744235</v>
      </c>
      <c r="U44" s="227" t="str">
        <f t="shared" si="5"/>
        <v>-9.65713912540365+27.9840431854225i</v>
      </c>
      <c r="V44" s="227">
        <f t="shared" si="22"/>
        <v>29.426860201444683</v>
      </c>
      <c r="W44" s="227">
        <f t="shared" si="23"/>
        <v>109.03927227135978</v>
      </c>
      <c r="X44" s="269" t="str">
        <f t="shared" si="6"/>
        <v>0.00214581012483696+0.00216938122382888i</v>
      </c>
      <c r="Y44" s="269">
        <f t="shared" si="24"/>
        <v>-50.310169208575736</v>
      </c>
      <c r="Z44" s="269">
        <f t="shared" si="25"/>
        <v>45.312966668182135</v>
      </c>
      <c r="AA44" s="268" t="str">
        <f t="shared" si="7"/>
        <v>0.0100540983518016+0.0102608528472836i</v>
      </c>
      <c r="AB44" s="268">
        <f t="shared" si="26"/>
        <v>-36.853534467290139</v>
      </c>
      <c r="AC44" s="268">
        <f t="shared" si="27"/>
        <v>45.58310506803987</v>
      </c>
    </row>
    <row r="45" spans="1:29">
      <c r="A45" s="276">
        <v>-2</v>
      </c>
      <c r="B45" s="275">
        <f t="shared" si="8"/>
        <v>100</v>
      </c>
      <c r="C45" s="274">
        <f t="shared" si="9"/>
        <v>628.31853071795865</v>
      </c>
      <c r="D45" s="273" t="str">
        <f t="shared" si="10"/>
        <v>628.318530717959i</v>
      </c>
      <c r="E45" s="272">
        <f t="shared" si="0"/>
        <v>8.0960919714435118</v>
      </c>
      <c r="F45" s="229" t="str">
        <f t="shared" si="11"/>
        <v>6.19301765149055-3.44752367231677i</v>
      </c>
      <c r="G45" s="229">
        <f t="shared" si="12"/>
        <v>17.01040010298388</v>
      </c>
      <c r="H45" s="229">
        <f t="shared" si="13"/>
        <v>-29.103773628744865</v>
      </c>
      <c r="I45" s="271">
        <f t="shared" si="14"/>
        <v>9.9768726557538864E-2</v>
      </c>
      <c r="J45" s="271" t="str">
        <f t="shared" si="15"/>
        <v>0.0763170041566866-0.0424840834043401i</v>
      </c>
      <c r="K45" s="271">
        <f t="shared" si="16"/>
        <v>-21.175219980161252</v>
      </c>
      <c r="L45" s="271">
        <f t="shared" si="17"/>
        <v>-29.103773628744918</v>
      </c>
      <c r="M45" s="270">
        <f t="shared" si="1"/>
        <v>0.46970084224576258</v>
      </c>
      <c r="N45" s="270" t="str">
        <f t="shared" si="2"/>
        <v>0.360479749138875-0.197878041005402i</v>
      </c>
      <c r="O45" s="270">
        <f t="shared" si="18"/>
        <v>-7.7185287735004868</v>
      </c>
      <c r="P45" s="270">
        <f t="shared" si="19"/>
        <v>-28.763691006348044</v>
      </c>
      <c r="Q45" s="229">
        <f t="shared" si="3"/>
        <v>-1474.628881071144</v>
      </c>
      <c r="R45" s="229" t="str">
        <f t="shared" si="4"/>
        <v>-2.71697145649282+2.31061038587941i</v>
      </c>
      <c r="S45" s="229">
        <f t="shared" si="20"/>
        <v>11.045162767150114</v>
      </c>
      <c r="T45" s="229">
        <f t="shared" si="21"/>
        <v>139.62096322138149</v>
      </c>
      <c r="U45" s="227" t="str">
        <f t="shared" si="5"/>
        <v>-8.86036818583577+23.6764743187365i</v>
      </c>
      <c r="V45" s="227">
        <f t="shared" si="22"/>
        <v>28.055562870133976</v>
      </c>
      <c r="W45" s="227">
        <f t="shared" si="23"/>
        <v>110.51718959263668</v>
      </c>
      <c r="X45" s="269" t="str">
        <f t="shared" si="6"/>
        <v>0.00267312394274071+0.00211006998771582i</v>
      </c>
      <c r="Y45" s="269">
        <f t="shared" si="24"/>
        <v>-49.356173836427843</v>
      </c>
      <c r="Z45" s="269">
        <f t="shared" si="25"/>
        <v>38.286320297204583</v>
      </c>
      <c r="AA45" s="268" t="str">
        <f t="shared" si="7"/>
        <v>0.0125258264445979+0.0100086898654389i</v>
      </c>
      <c r="AB45" s="268">
        <f t="shared" si="26"/>
        <v>-35.899482629767057</v>
      </c>
      <c r="AC45" s="268">
        <f t="shared" si="27"/>
        <v>38.626402919601517</v>
      </c>
    </row>
    <row r="46" spans="1:29">
      <c r="A46" s="276">
        <v>-1.9</v>
      </c>
      <c r="B46" s="275">
        <f t="shared" si="8"/>
        <v>125.89254117941664</v>
      </c>
      <c r="C46" s="274">
        <f t="shared" si="9"/>
        <v>791.0061650220116</v>
      </c>
      <c r="D46" s="273" t="str">
        <f t="shared" si="10"/>
        <v>791.006165022012i</v>
      </c>
      <c r="E46" s="272">
        <f t="shared" si="0"/>
        <v>8.0960919714435118</v>
      </c>
      <c r="F46" s="229" t="str">
        <f t="shared" si="11"/>
        <v>5.44237503297384-3.81856921416947i</v>
      </c>
      <c r="G46" s="229">
        <f t="shared" si="12"/>
        <v>16.454312778490888</v>
      </c>
      <c r="H46" s="229">
        <f t="shared" si="13"/>
        <v>-35.054902776290497</v>
      </c>
      <c r="I46" s="271">
        <f t="shared" si="14"/>
        <v>9.9768726557538864E-2</v>
      </c>
      <c r="J46" s="271" t="str">
        <f t="shared" si="15"/>
        <v>0.0670667809115232-0.0470565044361252i</v>
      </c>
      <c r="K46" s="271">
        <f t="shared" si="16"/>
        <v>-21.731307304654237</v>
      </c>
      <c r="L46" s="271">
        <f t="shared" si="17"/>
        <v>-35.054902776290433</v>
      </c>
      <c r="M46" s="270">
        <f t="shared" si="1"/>
        <v>0.46970084224576258</v>
      </c>
      <c r="N46" s="270" t="str">
        <f t="shared" si="2"/>
        <v>0.317398905730499-0.219177755873295i</v>
      </c>
      <c r="O46" s="270">
        <f t="shared" si="18"/>
        <v>-8.2745266079085802</v>
      </c>
      <c r="P46" s="270">
        <f t="shared" si="19"/>
        <v>-34.626767061574057</v>
      </c>
      <c r="Q46" s="229">
        <f t="shared" si="3"/>
        <v>-1474.628881071144</v>
      </c>
      <c r="R46" s="229" t="str">
        <f t="shared" si="4"/>
        <v>-2.71740766728697+1.81850994747918i</v>
      </c>
      <c r="S46" s="229">
        <f t="shared" si="20"/>
        <v>10.290298198292193</v>
      </c>
      <c r="T46" s="229">
        <f t="shared" si="21"/>
        <v>146.20925996567703</v>
      </c>
      <c r="U46" s="227" t="str">
        <f t="shared" si="5"/>
        <v>-7.84504554174935+20.2736223960254i</v>
      </c>
      <c r="V46" s="227">
        <f t="shared" si="22"/>
        <v>26.7446109767831</v>
      </c>
      <c r="W46" s="227">
        <f t="shared" si="23"/>
        <v>111.15435718938649</v>
      </c>
      <c r="X46" s="269" t="str">
        <f t="shared" si="6"/>
        <v>0.00316239141612293+0.00192838181807821i</v>
      </c>
      <c r="Y46" s="269">
        <f t="shared" si="24"/>
        <v>-48.626656442526077</v>
      </c>
      <c r="Z46" s="269">
        <f t="shared" si="25"/>
        <v>31.374251490165726</v>
      </c>
      <c r="AA46" s="268" t="str">
        <f t="shared" si="7"/>
        <v>0.0148203714387431+0.00918987449651333i</v>
      </c>
      <c r="AB46" s="268">
        <f t="shared" si="26"/>
        <v>-35.169875745780388</v>
      </c>
      <c r="AC46" s="268">
        <f t="shared" si="27"/>
        <v>31.802387204881999</v>
      </c>
    </row>
    <row r="47" spans="1:29">
      <c r="A47" s="276">
        <v>-1.8</v>
      </c>
      <c r="B47" s="275">
        <f t="shared" si="8"/>
        <v>158.48931924611125</v>
      </c>
      <c r="C47" s="274">
        <f t="shared" si="9"/>
        <v>995.81776203206107</v>
      </c>
      <c r="D47" s="273" t="str">
        <f t="shared" si="10"/>
        <v>995.817762032061i</v>
      </c>
      <c r="E47" s="272">
        <f t="shared" si="0"/>
        <v>8.0960919714435118</v>
      </c>
      <c r="F47" s="229" t="str">
        <f t="shared" si="11"/>
        <v>4.56311265724688-4.03811373901147i</v>
      </c>
      <c r="G47" s="229">
        <f t="shared" si="12"/>
        <v>15.697057627870592</v>
      </c>
      <c r="H47" s="229">
        <f t="shared" si="13"/>
        <v>-41.507131826288685</v>
      </c>
      <c r="I47" s="271">
        <f t="shared" si="14"/>
        <v>9.9768726557538864E-2</v>
      </c>
      <c r="J47" s="271" t="str">
        <f t="shared" si="15"/>
        <v>0.0562315671014959-0.049761967484646i</v>
      </c>
      <c r="K47" s="271">
        <f t="shared" si="16"/>
        <v>-22.488562455274543</v>
      </c>
      <c r="L47" s="271">
        <f t="shared" si="17"/>
        <v>-41.507131826288671</v>
      </c>
      <c r="M47" s="270">
        <f t="shared" si="1"/>
        <v>0.46970084224576258</v>
      </c>
      <c r="N47" s="270" t="str">
        <f t="shared" si="2"/>
        <v>0.266936297363927-0.231783766301142i</v>
      </c>
      <c r="O47" s="270">
        <f t="shared" si="18"/>
        <v>-9.0316399300796828</v>
      </c>
      <c r="P47" s="270">
        <f t="shared" si="19"/>
        <v>-40.968146762672902</v>
      </c>
      <c r="Q47" s="229">
        <f t="shared" si="3"/>
        <v>-1474.628881071144</v>
      </c>
      <c r="R47" s="229" t="str">
        <f t="shared" si="4"/>
        <v>-2.7180988247083+1.42326106787333i</v>
      </c>
      <c r="S47" s="229">
        <f t="shared" si="20"/>
        <v>9.7376188962578798</v>
      </c>
      <c r="T47" s="229">
        <f t="shared" si="21"/>
        <v>152.36237816027662</v>
      </c>
      <c r="U47" s="227" t="str">
        <f t="shared" si="5"/>
        <v>-6.65570107829488+17.470492801425i</v>
      </c>
      <c r="V47" s="227">
        <f t="shared" si="22"/>
        <v>25.434676524128463</v>
      </c>
      <c r="W47" s="227">
        <f t="shared" si="23"/>
        <v>110.85524633398794</v>
      </c>
      <c r="X47" s="269" t="str">
        <f t="shared" si="6"/>
        <v>0.00357272832347781+0.0016530631019542i</v>
      </c>
      <c r="Y47" s="269">
        <f t="shared" si="24"/>
        <v>-48.097522186447286</v>
      </c>
      <c r="Z47" s="269">
        <f t="shared" si="25"/>
        <v>24.829474697928713</v>
      </c>
      <c r="AA47" s="268" t="str">
        <f t="shared" si="7"/>
        <v>0.0167468231360332+0.00794068186857721i</v>
      </c>
      <c r="AB47" s="268">
        <f t="shared" si="26"/>
        <v>-34.640599661252416</v>
      </c>
      <c r="AC47" s="268">
        <f t="shared" si="27"/>
        <v>25.368459761544475</v>
      </c>
    </row>
    <row r="48" spans="1:29">
      <c r="A48" s="276">
        <v>-1.7</v>
      </c>
      <c r="B48" s="275">
        <f t="shared" si="8"/>
        <v>199.52623149688793</v>
      </c>
      <c r="C48" s="274">
        <f t="shared" si="9"/>
        <v>1253.6602861381591</v>
      </c>
      <c r="D48" s="273" t="str">
        <f t="shared" si="10"/>
        <v>1253.66028613816i</v>
      </c>
      <c r="E48" s="272">
        <f t="shared" si="0"/>
        <v>8.0960919714435118</v>
      </c>
      <c r="F48" s="229" t="str">
        <f t="shared" si="11"/>
        <v>3.62930087661865-4.05526684475798i</v>
      </c>
      <c r="G48" s="229">
        <f t="shared" si="12"/>
        <v>14.715412711535802</v>
      </c>
      <c r="H48" s="229">
        <f t="shared" si="13"/>
        <v>-48.172735552233895</v>
      </c>
      <c r="I48" s="271">
        <f t="shared" si="14"/>
        <v>9.9768726557538864E-2</v>
      </c>
      <c r="J48" s="271" t="str">
        <f t="shared" si="15"/>
        <v>0.044724137031986-0.0499733464466036i</v>
      </c>
      <c r="K48" s="271">
        <f t="shared" si="16"/>
        <v>-23.470207371609327</v>
      </c>
      <c r="L48" s="271">
        <f t="shared" si="17"/>
        <v>-48.172735552233988</v>
      </c>
      <c r="M48" s="270">
        <f t="shared" si="1"/>
        <v>0.46970084224576258</v>
      </c>
      <c r="N48" s="270" t="str">
        <f t="shared" si="2"/>
        <v>0.213342937924745-0.232775693001086i</v>
      </c>
      <c r="O48" s="270">
        <f t="shared" si="18"/>
        <v>-10.01306007295798</v>
      </c>
      <c r="P48" s="270">
        <f t="shared" si="19"/>
        <v>-47.494205265354836</v>
      </c>
      <c r="Q48" s="229">
        <f t="shared" si="3"/>
        <v>-1474.628881071144</v>
      </c>
      <c r="R48" s="229" t="str">
        <f t="shared" si="4"/>
        <v>-2.71919375812387+1.10382452286556i</v>
      </c>
      <c r="S48" s="229">
        <f t="shared" si="20"/>
        <v>9.3512637431121153</v>
      </c>
      <c r="T48" s="229">
        <f t="shared" si="21"/>
        <v>157.90588917238119</v>
      </c>
      <c r="U48" s="227" t="str">
        <f t="shared" si="5"/>
        <v>-5.39246930004742+15.0331676002617i</v>
      </c>
      <c r="V48" s="227">
        <f t="shared" si="22"/>
        <v>24.066676454647904</v>
      </c>
      <c r="W48" s="227">
        <f t="shared" si="23"/>
        <v>109.73315362014731</v>
      </c>
      <c r="X48" s="269" t="str">
        <f t="shared" si="6"/>
        <v>0.00388651792927398+0.00132238866841824i</v>
      </c>
      <c r="Y48" s="269">
        <f t="shared" si="24"/>
        <v>-47.733038801005456</v>
      </c>
      <c r="Z48" s="269">
        <f t="shared" si="25"/>
        <v>18.79088438133655</v>
      </c>
      <c r="AA48" s="268" t="str">
        <f t="shared" si="7"/>
        <v>0.0182235928219525+0.00644236682840966i</v>
      </c>
      <c r="AB48" s="268">
        <f t="shared" si="26"/>
        <v>-34.275891502354135</v>
      </c>
      <c r="AC48" s="268">
        <f t="shared" si="27"/>
        <v>19.469414668215677</v>
      </c>
    </row>
    <row r="49" spans="1:29">
      <c r="A49" s="276">
        <v>-1.6</v>
      </c>
      <c r="B49" s="275">
        <f t="shared" si="8"/>
        <v>251.1886431509578</v>
      </c>
      <c r="C49" s="274">
        <f t="shared" si="9"/>
        <v>1578.2647919764743</v>
      </c>
      <c r="D49" s="273" t="str">
        <f t="shared" si="10"/>
        <v>1578.26479197647i</v>
      </c>
      <c r="E49" s="272">
        <f t="shared" si="0"/>
        <v>8.0960919714435118</v>
      </c>
      <c r="F49" s="229" t="str">
        <f t="shared" si="11"/>
        <v>2.73527826980876-3.86574200907378i</v>
      </c>
      <c r="G49" s="229">
        <f t="shared" si="12"/>
        <v>13.507461725712748</v>
      </c>
      <c r="H49" s="229">
        <f t="shared" si="13"/>
        <v>-54.717967968209862</v>
      </c>
      <c r="I49" s="271">
        <f t="shared" si="14"/>
        <v>9.9768726557538864E-2</v>
      </c>
      <c r="J49" s="271" t="str">
        <f t="shared" si="15"/>
        <v>0.0337070318274401-0.0476378181974268i</v>
      </c>
      <c r="K49" s="271">
        <f t="shared" si="16"/>
        <v>-24.678158357432377</v>
      </c>
      <c r="L49" s="271">
        <f t="shared" si="17"/>
        <v>-54.717967968209798</v>
      </c>
      <c r="M49" s="270">
        <f t="shared" si="1"/>
        <v>0.46970084224576258</v>
      </c>
      <c r="N49" s="270" t="str">
        <f t="shared" si="2"/>
        <v>0.162033059891464-0.221907921550976i</v>
      </c>
      <c r="O49" s="270">
        <f t="shared" si="18"/>
        <v>-11.220654840687986</v>
      </c>
      <c r="P49" s="270">
        <f t="shared" si="19"/>
        <v>-53.863772302618642</v>
      </c>
      <c r="Q49" s="229">
        <f t="shared" si="3"/>
        <v>-1474.628881071144</v>
      </c>
      <c r="R49" s="229" t="str">
        <f t="shared" si="4"/>
        <v>-2.72092791267242+0.843207528326164i</v>
      </c>
      <c r="S49" s="229">
        <f t="shared" si="20"/>
        <v>9.0925896232751118</v>
      </c>
      <c r="T49" s="229">
        <f t="shared" si="21"/>
        <v>162.78194550677884</v>
      </c>
      <c r="U49" s="227" t="str">
        <f t="shared" si="5"/>
        <v>-4.18287222863126+12.8248125648489i</v>
      </c>
      <c r="V49" s="227">
        <f t="shared" si="22"/>
        <v>22.600051348987851</v>
      </c>
      <c r="W49" s="227">
        <f t="shared" si="23"/>
        <v>108.06397753856901</v>
      </c>
      <c r="X49" s="269" t="str">
        <f t="shared" si="6"/>
        <v>0.00410606049516994+0.000968890956894096i</v>
      </c>
      <c r="Y49" s="269">
        <f t="shared" si="24"/>
        <v>-47.49617024671106</v>
      </c>
      <c r="Z49" s="269">
        <f t="shared" si="25"/>
        <v>13.276994788195992</v>
      </c>
      <c r="AA49" s="268" t="str">
        <f t="shared" si="7"/>
        <v>0.019262898620096+0.00484965509444556i</v>
      </c>
      <c r="AB49" s="268">
        <f t="shared" si="26"/>
        <v>-34.038666729966664</v>
      </c>
      <c r="AC49" s="268">
        <f t="shared" si="27"/>
        <v>14.13119045378717</v>
      </c>
    </row>
    <row r="50" spans="1:29">
      <c r="A50" s="276">
        <v>-1.5</v>
      </c>
      <c r="B50" s="275">
        <f t="shared" si="8"/>
        <v>316.22776601683785</v>
      </c>
      <c r="C50" s="274">
        <f t="shared" si="9"/>
        <v>1986.9176531592195</v>
      </c>
      <c r="D50" s="273" t="str">
        <f t="shared" si="10"/>
        <v>1986.91765315922i</v>
      </c>
      <c r="E50" s="272">
        <f t="shared" si="0"/>
        <v>8.0960919714435118</v>
      </c>
      <c r="F50" s="229" t="str">
        <f t="shared" si="11"/>
        <v>1.96043726686086-3.51421853798477i</v>
      </c>
      <c r="G50" s="229">
        <f t="shared" si="12"/>
        <v>12.09328555223763</v>
      </c>
      <c r="H50" s="229">
        <f t="shared" si="13"/>
        <v>-60.844658265764188</v>
      </c>
      <c r="I50" s="271">
        <f t="shared" si="14"/>
        <v>9.9768726557538864E-2</v>
      </c>
      <c r="J50" s="271" t="str">
        <f t="shared" si="15"/>
        <v>0.0241586101418481-0.0433059690547368i</v>
      </c>
      <c r="K50" s="271">
        <f t="shared" si="16"/>
        <v>-26.092334530907515</v>
      </c>
      <c r="L50" s="271">
        <f t="shared" si="17"/>
        <v>-60.844658265764096</v>
      </c>
      <c r="M50" s="270">
        <f t="shared" si="1"/>
        <v>0.46970084224576258</v>
      </c>
      <c r="N50" s="270" t="str">
        <f t="shared" si="2"/>
        <v>0.117563088257686-0.201745179610791i</v>
      </c>
      <c r="O50" s="270">
        <f t="shared" si="18"/>
        <v>-12.634266506375049</v>
      </c>
      <c r="P50" s="270">
        <f t="shared" si="19"/>
        <v>-59.769336229595929</v>
      </c>
      <c r="Q50" s="229">
        <f t="shared" si="3"/>
        <v>-1474.628881071144</v>
      </c>
      <c r="R50" s="229" t="str">
        <f t="shared" si="4"/>
        <v>-2.72367335681385+0.62756788393658i</v>
      </c>
      <c r="S50" s="229">
        <f t="shared" si="20"/>
        <v>8.9277546580641758</v>
      </c>
      <c r="T50" s="229">
        <f t="shared" si="21"/>
        <v>167.02480050623689</v>
      </c>
      <c r="U50" s="227" t="str">
        <f t="shared" si="5"/>
        <v>-3.13418005988008+10.8018908690847i</v>
      </c>
      <c r="V50" s="227">
        <f t="shared" si="22"/>
        <v>21.021040210301788</v>
      </c>
      <c r="W50" s="227">
        <f t="shared" si="23"/>
        <v>106.18014224047272</v>
      </c>
      <c r="X50" s="269" t="str">
        <f t="shared" si="6"/>
        <v>0.00424349759804545+0.000612413795698729i</v>
      </c>
      <c r="Y50" s="269">
        <f t="shared" si="24"/>
        <v>-47.355996183758798</v>
      </c>
      <c r="Z50" s="269">
        <f t="shared" si="25"/>
        <v>8.2121218373808578</v>
      </c>
      <c r="AA50" s="268" t="str">
        <f t="shared" si="7"/>
        <v>0.0199238300140854+0.00325816914126963i</v>
      </c>
      <c r="AB50" s="268">
        <f t="shared" si="26"/>
        <v>-33.897928159226332</v>
      </c>
      <c r="AC50" s="268">
        <f t="shared" si="27"/>
        <v>9.2874438735490266</v>
      </c>
    </row>
    <row r="51" spans="1:29">
      <c r="A51" s="276">
        <v>-1.4</v>
      </c>
      <c r="B51" s="275">
        <f t="shared" si="8"/>
        <v>398.10717055349727</v>
      </c>
      <c r="C51" s="274">
        <f t="shared" si="9"/>
        <v>2501.3811247045714</v>
      </c>
      <c r="D51" s="273" t="str">
        <f t="shared" si="10"/>
        <v>2501.38112470457i</v>
      </c>
      <c r="E51" s="272">
        <f t="shared" si="0"/>
        <v>8.0960919714435118</v>
      </c>
      <c r="F51" s="229" t="str">
        <f t="shared" si="11"/>
        <v>1.34473617421653-3.07117458746034i</v>
      </c>
      <c r="G51" s="229">
        <f t="shared" si="12"/>
        <v>10.507828761183834</v>
      </c>
      <c r="H51" s="229">
        <f t="shared" si="13"/>
        <v>-66.353442253620486</v>
      </c>
      <c r="I51" s="271">
        <f t="shared" si="14"/>
        <v>9.9768726557538864E-2</v>
      </c>
      <c r="J51" s="271" t="str">
        <f t="shared" si="15"/>
        <v>0.0165712810737153-0.0378463064287747i</v>
      </c>
      <c r="K51" s="271">
        <f t="shared" si="16"/>
        <v>-27.677791321961266</v>
      </c>
      <c r="L51" s="271">
        <f t="shared" si="17"/>
        <v>-66.353442253620486</v>
      </c>
      <c r="M51" s="270">
        <f t="shared" si="1"/>
        <v>0.46970084224576258</v>
      </c>
      <c r="N51" s="270" t="str">
        <f t="shared" si="2"/>
        <v>0.0822262182512964-0.17633296627163i</v>
      </c>
      <c r="O51" s="270">
        <f t="shared" si="18"/>
        <v>-14.218828763154434</v>
      </c>
      <c r="P51" s="270">
        <f t="shared" si="19"/>
        <v>-64.999784964718444</v>
      </c>
      <c r="Q51" s="229">
        <f t="shared" si="3"/>
        <v>-1474.628881071144</v>
      </c>
      <c r="R51" s="229" t="str">
        <f t="shared" si="4"/>
        <v>-2.72801705697849+0.445494835164111i</v>
      </c>
      <c r="S51" s="229">
        <f t="shared" si="20"/>
        <v>8.8312420781155883</v>
      </c>
      <c r="T51" s="229">
        <f t="shared" si="21"/>
        <v>170.72526462441843</v>
      </c>
      <c r="U51" s="227" t="str">
        <f t="shared" si="5"/>
        <v>-2.30027080379784+8.97728967982249i</v>
      </c>
      <c r="V51" s="227">
        <f t="shared" si="22"/>
        <v>19.339070839299421</v>
      </c>
      <c r="W51" s="227">
        <f t="shared" si="23"/>
        <v>104.37182237079793</v>
      </c>
      <c r="X51" s="269" t="str">
        <f t="shared" si="6"/>
        <v>0.00431167255648512+0.000260835297013317i</v>
      </c>
      <c r="Y51" s="269">
        <f t="shared" si="24"/>
        <v>-47.291219862800091</v>
      </c>
      <c r="Z51" s="269">
        <f t="shared" si="25"/>
        <v>3.4618980139402278</v>
      </c>
      <c r="AA51" s="268" t="str">
        <f t="shared" si="7"/>
        <v>0.0202698907842207+0.00170765231453075i</v>
      </c>
      <c r="AB51" s="268">
        <f t="shared" si="26"/>
        <v>-33.832257303993273</v>
      </c>
      <c r="AC51" s="268">
        <f t="shared" si="27"/>
        <v>4.8155553028422906</v>
      </c>
    </row>
    <row r="52" spans="1:29">
      <c r="A52" s="276">
        <v>-1.3</v>
      </c>
      <c r="B52" s="275">
        <f t="shared" si="8"/>
        <v>501.18723362727206</v>
      </c>
      <c r="C52" s="274">
        <f t="shared" si="9"/>
        <v>3149.0522624728583</v>
      </c>
      <c r="D52" s="273" t="str">
        <f t="shared" si="10"/>
        <v>3149.05226247286i</v>
      </c>
      <c r="E52" s="272">
        <f t="shared" si="0"/>
        <v>8.0960919714435118</v>
      </c>
      <c r="F52" s="229" t="str">
        <f t="shared" si="11"/>
        <v>0.888385499564702-2.60390120698094i</v>
      </c>
      <c r="G52" s="229">
        <f t="shared" si="12"/>
        <v>8.7906893126819199</v>
      </c>
      <c r="H52" s="229">
        <f t="shared" si="13"/>
        <v>-71.161651666235528</v>
      </c>
      <c r="I52" s="271">
        <f t="shared" si="14"/>
        <v>9.9768726557538864E-2</v>
      </c>
      <c r="J52" s="271" t="str">
        <f t="shared" si="15"/>
        <v>0.010947638724508-0.0320880627861503i</v>
      </c>
      <c r="K52" s="271">
        <f t="shared" si="16"/>
        <v>-29.394930770463212</v>
      </c>
      <c r="L52" s="271">
        <f t="shared" si="17"/>
        <v>-71.161651666235528</v>
      </c>
      <c r="M52" s="270">
        <f t="shared" si="1"/>
        <v>0.46970084224576258</v>
      </c>
      <c r="N52" s="270" t="str">
        <f t="shared" si="2"/>
        <v>0.0560343944092955-0.149534025066863i</v>
      </c>
      <c r="O52" s="270">
        <f t="shared" si="18"/>
        <v>-15.93455084768415</v>
      </c>
      <c r="P52" s="270">
        <f t="shared" si="19"/>
        <v>-69.457683503373474</v>
      </c>
      <c r="Q52" s="229">
        <f t="shared" si="3"/>
        <v>-1474.628881071144</v>
      </c>
      <c r="R52" s="229" t="str">
        <f t="shared" si="4"/>
        <v>-2.73488248547439+0.287437058741744i</v>
      </c>
      <c r="S52" s="229">
        <f t="shared" si="20"/>
        <v>8.7864828959340997</v>
      </c>
      <c r="T52" s="229">
        <f t="shared" si="21"/>
        <v>174.00022116534029</v>
      </c>
      <c r="U52" s="227" t="str">
        <f t="shared" si="5"/>
        <v>-1.68117223892024+7.37671871990149i</v>
      </c>
      <c r="V52" s="227">
        <f t="shared" si="22"/>
        <v>17.57717220861602</v>
      </c>
      <c r="W52" s="227">
        <f t="shared" si="23"/>
        <v>102.83856949910476</v>
      </c>
      <c r="X52" s="269" t="str">
        <f t="shared" si="6"/>
        <v>0.00431878209729503-0.0000856424061555653i</v>
      </c>
      <c r="Y52" s="269">
        <f t="shared" si="24"/>
        <v>-47.291066677760483</v>
      </c>
      <c r="Z52" s="269">
        <f t="shared" si="25"/>
        <v>-1.1360391106157481</v>
      </c>
      <c r="AA52" s="268" t="str">
        <f t="shared" si="7"/>
        <v>0.0203443737938946+0.000201664755208209i</v>
      </c>
      <c r="AB52" s="268">
        <f t="shared" si="26"/>
        <v>-33.830686754981443</v>
      </c>
      <c r="AC52" s="268">
        <f t="shared" si="27"/>
        <v>0.56792905224630252</v>
      </c>
    </row>
    <row r="53" spans="1:29">
      <c r="A53" s="276">
        <v>-1.2</v>
      </c>
      <c r="B53" s="275">
        <f t="shared" si="8"/>
        <v>630.95734448019311</v>
      </c>
      <c r="C53" s="274">
        <f t="shared" si="9"/>
        <v>3964.421916294998</v>
      </c>
      <c r="D53" s="273" t="str">
        <f t="shared" si="10"/>
        <v>3964.421916295i</v>
      </c>
      <c r="E53" s="272">
        <f t="shared" si="0"/>
        <v>8.0960919714435118</v>
      </c>
      <c r="F53" s="229" t="str">
        <f t="shared" si="11"/>
        <v>0.567304853679184-2.1598125065982i</v>
      </c>
      <c r="G53" s="229">
        <f t="shared" si="12"/>
        <v>6.9780669786128193</v>
      </c>
      <c r="H53" s="229">
        <f t="shared" si="13"/>
        <v>-75.282909123855035</v>
      </c>
      <c r="I53" s="271">
        <f t="shared" si="14"/>
        <v>9.9768726557538864E-2</v>
      </c>
      <c r="J53" s="271" t="str">
        <f t="shared" si="15"/>
        <v>0.00699093871723787-0.0266155256321685i</v>
      </c>
      <c r="K53" s="271">
        <f t="shared" si="16"/>
        <v>-31.207553104532305</v>
      </c>
      <c r="L53" s="271">
        <f t="shared" si="17"/>
        <v>-75.282909123855035</v>
      </c>
      <c r="M53" s="270">
        <f t="shared" si="1"/>
        <v>0.46970084224576258</v>
      </c>
      <c r="N53" s="270" t="str">
        <f t="shared" si="2"/>
        <v>0.0376053818204278-0.124070520655885i</v>
      </c>
      <c r="O53" s="270">
        <f t="shared" si="18"/>
        <v>-17.744927758338754</v>
      </c>
      <c r="P53" s="270">
        <f t="shared" si="19"/>
        <v>-73.138110031227001</v>
      </c>
      <c r="Q53" s="229">
        <f t="shared" si="3"/>
        <v>-1474.628881071144</v>
      </c>
      <c r="R53" s="229" t="str">
        <f t="shared" si="4"/>
        <v>-2.74571627363361+0.145264259512714i</v>
      </c>
      <c r="S53" s="229">
        <f t="shared" si="20"/>
        <v>8.7852521701523401</v>
      </c>
      <c r="T53" s="229">
        <f t="shared" si="21"/>
        <v>176.97154559132161</v>
      </c>
      <c r="U53" s="227" t="str">
        <f t="shared" si="5"/>
        <v>-1.24391460440098+6.01264146685175i</v>
      </c>
      <c r="V53" s="227">
        <f t="shared" si="22"/>
        <v>15.763319148765156</v>
      </c>
      <c r="W53" s="227">
        <f t="shared" si="23"/>
        <v>101.68863646746655</v>
      </c>
      <c r="X53" s="269" t="str">
        <f t="shared" si="6"/>
        <v>0.004266313138009-0.000429479065785774i</v>
      </c>
      <c r="Y53" s="269">
        <f t="shared" si="24"/>
        <v>-47.35515577335201</v>
      </c>
      <c r="Z53" s="269">
        <f t="shared" si="25"/>
        <v>-5.7484567397258548</v>
      </c>
      <c r="AA53" s="268" t="str">
        <f t="shared" si="7"/>
        <v>0.0201610852436124-0.00126972011226283i</v>
      </c>
      <c r="AB53" s="268">
        <f t="shared" si="26"/>
        <v>-33.892530427158469</v>
      </c>
      <c r="AC53" s="268">
        <f t="shared" si="27"/>
        <v>-3.6036576470978354</v>
      </c>
    </row>
    <row r="54" spans="1:29">
      <c r="A54" s="276">
        <v>-1.1000000000000001</v>
      </c>
      <c r="B54" s="275">
        <f t="shared" si="8"/>
        <v>794.32823472428095</v>
      </c>
      <c r="C54" s="274">
        <f t="shared" si="9"/>
        <v>4990.9114934974996</v>
      </c>
      <c r="D54" s="273" t="str">
        <f t="shared" si="10"/>
        <v>4990.9114934975i</v>
      </c>
      <c r="E54" s="272">
        <f t="shared" si="0"/>
        <v>8.0960919714435118</v>
      </c>
      <c r="F54" s="229" t="str">
        <f t="shared" si="11"/>
        <v>0.349596195031099-1.76433229277621i</v>
      </c>
      <c r="G54" s="229">
        <f t="shared" si="12"/>
        <v>5.0988582203718815</v>
      </c>
      <c r="H54" s="229">
        <f t="shared" si="13"/>
        <v>-78.792219327981925</v>
      </c>
      <c r="I54" s="271">
        <f t="shared" si="14"/>
        <v>9.9768726557538864E-2</v>
      </c>
      <c r="J54" s="271" t="str">
        <f t="shared" si="15"/>
        <v>0.00430809918052288-0.0217419943715437i</v>
      </c>
      <c r="K54" s="271">
        <f t="shared" si="16"/>
        <v>-33.086761862773258</v>
      </c>
      <c r="L54" s="271">
        <f t="shared" si="17"/>
        <v>-78.792219327981925</v>
      </c>
      <c r="M54" s="270">
        <f t="shared" si="1"/>
        <v>0.46970084224576258</v>
      </c>
      <c r="N54" s="270" t="str">
        <f t="shared" si="2"/>
        <v>0.0251081505537964-0.101402792251114i</v>
      </c>
      <c r="O54" s="270">
        <f t="shared" si="18"/>
        <v>-19.620580136659079</v>
      </c>
      <c r="P54" s="270">
        <f t="shared" si="19"/>
        <v>-76.092814361264189</v>
      </c>
      <c r="Q54" s="229">
        <f t="shared" si="3"/>
        <v>-1474.628881071144</v>
      </c>
      <c r="R54" s="229" t="str">
        <f t="shared" si="4"/>
        <v>-2.76276903123181+0.0119715688108065i</v>
      </c>
      <c r="S54" s="229">
        <f t="shared" si="20"/>
        <v>8.826973128517162</v>
      </c>
      <c r="T54" s="229">
        <f t="shared" si="21"/>
        <v>179.75172876695109</v>
      </c>
      <c r="U54" s="227" t="str">
        <f t="shared" si="5"/>
        <v>-0.944731715620298+4.87862783418914i</v>
      </c>
      <c r="V54" s="227">
        <f t="shared" si="22"/>
        <v>13.925831348889044</v>
      </c>
      <c r="W54" s="227">
        <f t="shared" si="23"/>
        <v>100.95950943896918</v>
      </c>
      <c r="X54" s="269" t="str">
        <f t="shared" si="6"/>
        <v>0.00414926706326347-0.000770936460376549i</v>
      </c>
      <c r="Y54" s="269">
        <f t="shared" si="24"/>
        <v>-47.493175438436658</v>
      </c>
      <c r="Z54" s="269">
        <f t="shared" si="25"/>
        <v>-10.525566811752155</v>
      </c>
      <c r="AA54" s="268" t="str">
        <f t="shared" si="7"/>
        <v>0.0197054446211132-0.00270847726458685i</v>
      </c>
      <c r="AB54" s="268">
        <f t="shared" si="26"/>
        <v>-34.026993712322479</v>
      </c>
      <c r="AC54" s="268">
        <f t="shared" si="27"/>
        <v>-7.8261618450344308</v>
      </c>
    </row>
    <row r="55" spans="1:29" s="277" customFormat="1">
      <c r="A55" s="280">
        <v>-1</v>
      </c>
      <c r="B55" s="279">
        <f t="shared" si="8"/>
        <v>1000</v>
      </c>
      <c r="C55" s="278">
        <f t="shared" si="9"/>
        <v>6283.1853071795858</v>
      </c>
      <c r="D55" s="273" t="str">
        <f t="shared" si="10"/>
        <v>6283.18530717959i</v>
      </c>
      <c r="E55" s="272">
        <f t="shared" si="0"/>
        <v>8.0960919714435118</v>
      </c>
      <c r="F55" s="229" t="str">
        <f t="shared" si="11"/>
        <v>0.205671941738218-1.42637422952282i</v>
      </c>
      <c r="G55" s="229">
        <f t="shared" si="12"/>
        <v>3.174039577864884</v>
      </c>
      <c r="H55" s="229">
        <f t="shared" si="13"/>
        <v>-81.794952215289285</v>
      </c>
      <c r="I55" s="271">
        <f t="shared" si="14"/>
        <v>9.9768726557538864E-2</v>
      </c>
      <c r="J55" s="271" t="str">
        <f t="shared" si="15"/>
        <v>0.00253451020420902-0.0175773127301331i</v>
      </c>
      <c r="K55" s="271">
        <f t="shared" si="16"/>
        <v>-35.011580505280243</v>
      </c>
      <c r="L55" s="271">
        <f t="shared" si="17"/>
        <v>-81.7949522152893</v>
      </c>
      <c r="M55" s="270">
        <f t="shared" si="1"/>
        <v>0.46970084224576258</v>
      </c>
      <c r="N55" s="270" t="str">
        <f t="shared" si="2"/>
        <v>0.0168440754145331-0.0820439176425457i</v>
      </c>
      <c r="O55" s="270">
        <f t="shared" si="18"/>
        <v>-21.539768255527786</v>
      </c>
      <c r="P55" s="270">
        <f t="shared" si="19"/>
        <v>-78.398071576306634</v>
      </c>
      <c r="Q55" s="229">
        <f t="shared" si="3"/>
        <v>-1474.628881071144</v>
      </c>
      <c r="R55" s="229" t="str">
        <f t="shared" si="4"/>
        <v>-2.7895037842448-0.118428016837543i</v>
      </c>
      <c r="S55" s="229">
        <f t="shared" si="20"/>
        <v>8.9183598449062096</v>
      </c>
      <c r="T55" s="229">
        <f t="shared" si="21"/>
        <v>-177.56897507623933</v>
      </c>
      <c r="U55" s="227" t="str">
        <f t="shared" si="5"/>
        <v>-0.742645331062301+3.95451899082398i</v>
      </c>
      <c r="V55" s="227">
        <f t="shared" si="22"/>
        <v>12.09239942277109</v>
      </c>
      <c r="W55" s="227">
        <f t="shared" si="23"/>
        <v>100.63607270847139</v>
      </c>
      <c r="X55" s="269" t="str">
        <f t="shared" si="6"/>
        <v>0.0039585776681864-0.00110351896072048i</v>
      </c>
      <c r="Y55" s="269">
        <f t="shared" si="24"/>
        <v>-47.724194330627085</v>
      </c>
      <c r="Z55" s="269">
        <f t="shared" si="25"/>
        <v>-15.576690792118701</v>
      </c>
      <c r="AA55" s="268" t="str">
        <f t="shared" si="7"/>
        <v>0.0189449451582027-0.00408905478774067i</v>
      </c>
      <c r="AB55" s="268">
        <f t="shared" si="26"/>
        <v>-34.252382080874639</v>
      </c>
      <c r="AC55" s="268">
        <f t="shared" si="27"/>
        <v>-12.179810153136119</v>
      </c>
    </row>
    <row r="56" spans="1:29">
      <c r="A56" s="276">
        <v>-0.9</v>
      </c>
      <c r="B56" s="275">
        <f t="shared" si="8"/>
        <v>1258.9254117941666</v>
      </c>
      <c r="C56" s="274">
        <f t="shared" si="9"/>
        <v>7910.0616502201183</v>
      </c>
      <c r="D56" s="273" t="str">
        <f t="shared" si="10"/>
        <v>7910.06165022012i</v>
      </c>
      <c r="E56" s="272">
        <f t="shared" si="0"/>
        <v>8.0960919714435118</v>
      </c>
      <c r="F56" s="229" t="str">
        <f t="shared" si="11"/>
        <v>0.112141240741111-1.14501419283368i</v>
      </c>
      <c r="G56" s="229">
        <f t="shared" si="12"/>
        <v>1.2176763857195545</v>
      </c>
      <c r="H56" s="229">
        <f t="shared" si="13"/>
        <v>-84.406363072246037</v>
      </c>
      <c r="I56" s="271">
        <f t="shared" si="14"/>
        <v>9.9768726557538864E-2</v>
      </c>
      <c r="J56" s="271" t="str">
        <f t="shared" si="15"/>
        <v>0.0013819246153312-0.0141100926610344i</v>
      </c>
      <c r="K56" s="271">
        <f t="shared" si="16"/>
        <v>-36.967943697425561</v>
      </c>
      <c r="L56" s="271">
        <f t="shared" si="17"/>
        <v>-84.406363072246009</v>
      </c>
      <c r="M56" s="270">
        <f t="shared" si="1"/>
        <v>0.46970084224576258</v>
      </c>
      <c r="N56" s="270" t="str">
        <f t="shared" si="2"/>
        <v>0.0114698656610759-0.0659426975510553i</v>
      </c>
      <c r="O56" s="270">
        <f t="shared" si="18"/>
        <v>-23.487222595111955</v>
      </c>
      <c r="P56" s="270">
        <f t="shared" si="19"/>
        <v>-80.132868613956219</v>
      </c>
      <c r="Q56" s="229">
        <f t="shared" si="3"/>
        <v>-1474.628881071144</v>
      </c>
      <c r="R56" s="229" t="str">
        <f t="shared" si="4"/>
        <v>-2.8311553824763-0.250719102848493i</v>
      </c>
      <c r="S56" s="229">
        <f t="shared" si="20"/>
        <v>9.0732002399995189</v>
      </c>
      <c r="T56" s="229">
        <f t="shared" si="21"/>
        <v>-174.93924990247888</v>
      </c>
      <c r="U56" s="227" t="str">
        <f t="shared" si="5"/>
        <v>-0.604566208497819+3.2135971437819i</v>
      </c>
      <c r="V56" s="227">
        <f t="shared" si="22"/>
        <v>10.290876625719072</v>
      </c>
      <c r="W56" s="227">
        <f t="shared" si="23"/>
        <v>100.65438702527511</v>
      </c>
      <c r="X56" s="269" t="str">
        <f t="shared" si="6"/>
        <v>0.00368641569894682-0.00141062281389132i</v>
      </c>
      <c r="Y56" s="269">
        <f t="shared" si="24"/>
        <v>-48.074459986133924</v>
      </c>
      <c r="Z56" s="269">
        <f t="shared" si="25"/>
        <v>-20.939564448111867</v>
      </c>
      <c r="AA56" s="268" t="str">
        <f t="shared" si="7"/>
        <v>0.0178515185042268-0.0053441912389083i</v>
      </c>
      <c r="AB56" s="268">
        <f t="shared" si="26"/>
        <v>-34.593738883820301</v>
      </c>
      <c r="AC56" s="268">
        <f t="shared" si="27"/>
        <v>-16.66606998982212</v>
      </c>
    </row>
    <row r="57" spans="1:29">
      <c r="A57" s="276">
        <v>-0.8</v>
      </c>
      <c r="B57" s="275">
        <f t="shared" si="8"/>
        <v>1584.8931924611131</v>
      </c>
      <c r="C57" s="274">
        <f t="shared" si="9"/>
        <v>9958.1776203206136</v>
      </c>
      <c r="D57" s="273" t="str">
        <f t="shared" si="10"/>
        <v>9958.17762032061i</v>
      </c>
      <c r="E57" s="272">
        <f t="shared" si="0"/>
        <v>8.0960919714435118</v>
      </c>
      <c r="F57" s="229" t="str">
        <f t="shared" si="11"/>
        <v>0.0520797070744692-0.914560717919657i</v>
      </c>
      <c r="G57" s="229">
        <f t="shared" si="12"/>
        <v>-0.76168887473259406</v>
      </c>
      <c r="H57" s="229">
        <f t="shared" si="13"/>
        <v>-86.740808752478245</v>
      </c>
      <c r="I57" s="271">
        <f t="shared" si="14"/>
        <v>9.9768726557538864E-2</v>
      </c>
      <c r="J57" s="271" t="str">
        <f t="shared" si="15"/>
        <v>0.000641781994650812-0.0112701978322665i</v>
      </c>
      <c r="K57" s="271">
        <f t="shared" si="16"/>
        <v>-38.947308957877702</v>
      </c>
      <c r="L57" s="271">
        <f t="shared" si="17"/>
        <v>-86.740808752478245</v>
      </c>
      <c r="M57" s="270">
        <f t="shared" si="1"/>
        <v>0.46970084224576258</v>
      </c>
      <c r="N57" s="270" t="str">
        <f t="shared" si="2"/>
        <v>0.00801287752009252-0.052774687861975i</v>
      </c>
      <c r="O57" s="270">
        <f t="shared" si="18"/>
        <v>-25.452505603871266</v>
      </c>
      <c r="P57" s="270">
        <f t="shared" si="19"/>
        <v>-81.366615407158349</v>
      </c>
      <c r="Q57" s="229">
        <f t="shared" si="3"/>
        <v>-1474.628881071144</v>
      </c>
      <c r="R57" s="229" t="str">
        <f t="shared" si="4"/>
        <v>-2.89541170356191-0.387813319961766i</v>
      </c>
      <c r="S57" s="229">
        <f t="shared" si="20"/>
        <v>9.3114287285694015</v>
      </c>
      <c r="T57" s="229">
        <f t="shared" si="21"/>
        <v>-172.37117058529336</v>
      </c>
      <c r="U57" s="227" t="str">
        <f t="shared" si="5"/>
        <v>-0.505471021704532+2.62783260217937i</v>
      </c>
      <c r="V57" s="227">
        <f t="shared" si="22"/>
        <v>8.5497398538368046</v>
      </c>
      <c r="W57" s="227">
        <f t="shared" si="23"/>
        <v>100.8880206622284</v>
      </c>
      <c r="X57" s="269" t="str">
        <f t="shared" si="6"/>
        <v>0.0033343385961665-0.00166599962828606i</v>
      </c>
      <c r="Y57" s="269">
        <f t="shared" si="24"/>
        <v>-48.57192440917278</v>
      </c>
      <c r="Z57" s="269">
        <f t="shared" si="25"/>
        <v>-26.548969655865967</v>
      </c>
      <c r="AA57" s="268" t="str">
        <f t="shared" si="7"/>
        <v>0.0164355722121826-0.00636661564994869i</v>
      </c>
      <c r="AB57" s="268">
        <f t="shared" si="26"/>
        <v>-35.077121055166337</v>
      </c>
      <c r="AC57" s="268">
        <f t="shared" si="27"/>
        <v>-21.174776310546022</v>
      </c>
    </row>
    <row r="58" spans="1:29">
      <c r="A58" s="276">
        <v>-0.7</v>
      </c>
      <c r="B58" s="275">
        <f t="shared" si="8"/>
        <v>1995.2623149688795</v>
      </c>
      <c r="C58" s="274">
        <f t="shared" si="9"/>
        <v>12536.602861381592</v>
      </c>
      <c r="D58" s="273" t="str">
        <f t="shared" si="10"/>
        <v>12536.6028613816i</v>
      </c>
      <c r="E58" s="272">
        <f t="shared" si="0"/>
        <v>8.0960919714435118</v>
      </c>
      <c r="F58" s="229" t="str">
        <f t="shared" si="11"/>
        <v>0.0138775321317597-0.727655600638075i</v>
      </c>
      <c r="G58" s="229">
        <f t="shared" si="12"/>
        <v>-2.7599031234702083</v>
      </c>
      <c r="H58" s="229">
        <f t="shared" si="13"/>
        <v>-88.907412188575393</v>
      </c>
      <c r="I58" s="271">
        <f t="shared" si="14"/>
        <v>9.9768726557538864E-2</v>
      </c>
      <c r="J58" s="271" t="str">
        <f t="shared" si="15"/>
        <v>0.000171013831541261-0.00896695256232099i</v>
      </c>
      <c r="K58" s="271">
        <f t="shared" si="16"/>
        <v>-40.945523206615341</v>
      </c>
      <c r="L58" s="271">
        <f t="shared" si="17"/>
        <v>-88.907412188575393</v>
      </c>
      <c r="M58" s="270">
        <f t="shared" si="1"/>
        <v>0.46970084224576258</v>
      </c>
      <c r="N58" s="270" t="str">
        <f t="shared" si="2"/>
        <v>0.00580475492891618-0.0421201339572511i</v>
      </c>
      <c r="O58" s="270">
        <f t="shared" si="18"/>
        <v>-27.42849410294275</v>
      </c>
      <c r="P58" s="270">
        <f t="shared" si="19"/>
        <v>-82.153252791452033</v>
      </c>
      <c r="Q58" s="229">
        <f t="shared" si="3"/>
        <v>-1474.628881071144</v>
      </c>
      <c r="R58" s="229" t="str">
        <f t="shared" si="4"/>
        <v>-2.99303400358564-0.529287725331156i</v>
      </c>
      <c r="S58" s="229">
        <f t="shared" si="20"/>
        <v>9.6559667019350464</v>
      </c>
      <c r="T58" s="229">
        <f t="shared" si="21"/>
        <v>-169.97150256663363</v>
      </c>
      <c r="U58" s="227" t="str">
        <f t="shared" si="5"/>
        <v>-0.426675103242412+2.17055274819406i</v>
      </c>
      <c r="V58" s="227">
        <f t="shared" si="22"/>
        <v>6.8960635784648296</v>
      </c>
      <c r="W58" s="227">
        <f t="shared" si="23"/>
        <v>101.12108524479098</v>
      </c>
      <c r="X58" s="269" t="str">
        <f t="shared" si="6"/>
        <v>0.00292101642872214-0.00184115663017344i</v>
      </c>
      <c r="Y58" s="269">
        <f t="shared" si="24"/>
        <v>-49.236437895361256</v>
      </c>
      <c r="Z58" s="269">
        <f t="shared" si="25"/>
        <v>-32.223792140887689</v>
      </c>
      <c r="AA58" s="268" t="str">
        <f t="shared" si="7"/>
        <v>0.0147784036416502-0.00703932471809577i</v>
      </c>
      <c r="AB58" s="268">
        <f t="shared" si="26"/>
        <v>-35.719408791688664</v>
      </c>
      <c r="AC58" s="268">
        <f t="shared" si="27"/>
        <v>-25.469632743764365</v>
      </c>
    </row>
    <row r="59" spans="1:29">
      <c r="A59" s="276">
        <v>-0.6</v>
      </c>
      <c r="B59" s="275">
        <f t="shared" si="8"/>
        <v>2511.8864315095802</v>
      </c>
      <c r="C59" s="274">
        <f t="shared" si="9"/>
        <v>15782.647919764757</v>
      </c>
      <c r="D59" s="273" t="str">
        <f t="shared" si="10"/>
        <v>15782.6479197648i</v>
      </c>
      <c r="E59" s="272">
        <f t="shared" si="0"/>
        <v>8.0960919714435118</v>
      </c>
      <c r="F59" s="229" t="str">
        <f t="shared" si="11"/>
        <v>-0.0101607598217321-0.576905543411072i</v>
      </c>
      <c r="G59" s="229">
        <f t="shared" si="12"/>
        <v>-4.7765587826849432</v>
      </c>
      <c r="H59" s="229">
        <f t="shared" si="13"/>
        <v>-91.009018678849941</v>
      </c>
      <c r="I59" s="271">
        <f t="shared" si="14"/>
        <v>9.9768726557538864E-2</v>
      </c>
      <c r="J59" s="271" t="str">
        <f t="shared" si="15"/>
        <v>-0.000125211777712856-0.00710924871075116i</v>
      </c>
      <c r="K59" s="271">
        <f t="shared" si="16"/>
        <v>-42.962178865830076</v>
      </c>
      <c r="L59" s="271">
        <f t="shared" si="17"/>
        <v>-91.009018678849955</v>
      </c>
      <c r="M59" s="270">
        <f t="shared" si="1"/>
        <v>0.46970084224576258</v>
      </c>
      <c r="N59" s="270" t="str">
        <f t="shared" si="2"/>
        <v>0.00440071101848105-0.0335574972909684i</v>
      </c>
      <c r="O59" s="270">
        <f t="shared" si="18"/>
        <v>-29.410155670462856</v>
      </c>
      <c r="P59" s="270">
        <f t="shared" si="19"/>
        <v>-82.528897772425978</v>
      </c>
      <c r="Q59" s="229">
        <f t="shared" si="3"/>
        <v>-1474.628881071144</v>
      </c>
      <c r="R59" s="229" t="str">
        <f t="shared" si="4"/>
        <v>-3.13788446620628-0.668773378196153i</v>
      </c>
      <c r="S59" s="229">
        <f t="shared" si="20"/>
        <v>10.125663072110097</v>
      </c>
      <c r="T59" s="229">
        <f t="shared" si="21"/>
        <v>-167.9686371129043</v>
      </c>
      <c r="U59" s="227" t="str">
        <f t="shared" si="5"/>
        <v>-0.353935778757644+1.81705818880892i</v>
      </c>
      <c r="V59" s="227">
        <f t="shared" si="22"/>
        <v>5.3491042894251759</v>
      </c>
      <c r="W59" s="227">
        <f t="shared" si="23"/>
        <v>101.0223442082457</v>
      </c>
      <c r="X59" s="269" t="str">
        <f t="shared" si="6"/>
        <v>0.00248272264339758-0.001918848177133i</v>
      </c>
      <c r="Y59" s="269">
        <f t="shared" si="24"/>
        <v>-50.067450183035504</v>
      </c>
      <c r="Z59" s="269">
        <f t="shared" si="25"/>
        <v>-37.699740788420975</v>
      </c>
      <c r="AA59" s="268" t="str">
        <f t="shared" si="7"/>
        <v>0.013035298480475-0.00729104112494238i</v>
      </c>
      <c r="AB59" s="268">
        <f t="shared" si="26"/>
        <v>-36.51542698766827</v>
      </c>
      <c r="AC59" s="268">
        <f t="shared" si="27"/>
        <v>-29.219619881996994</v>
      </c>
    </row>
    <row r="60" spans="1:29">
      <c r="A60" s="276">
        <v>-0.5</v>
      </c>
      <c r="B60" s="275">
        <f t="shared" si="8"/>
        <v>3162.2776601683795</v>
      </c>
      <c r="C60" s="274">
        <f t="shared" si="9"/>
        <v>19869.176531592202</v>
      </c>
      <c r="D60" s="273" t="str">
        <f t="shared" si="10"/>
        <v>19869.1765315922i</v>
      </c>
      <c r="E60" s="272">
        <f t="shared" si="0"/>
        <v>8.0960919714435118</v>
      </c>
      <c r="F60" s="229" t="str">
        <f t="shared" si="11"/>
        <v>-0.025009598320043-0.455619537872849i</v>
      </c>
      <c r="G60" s="229">
        <f t="shared" si="12"/>
        <v>-6.8148873073046881</v>
      </c>
      <c r="H60" s="229">
        <f t="shared" si="13"/>
        <v>-93.141893010612591</v>
      </c>
      <c r="I60" s="271">
        <f t="shared" si="14"/>
        <v>9.9768726557538864E-2</v>
      </c>
      <c r="J60" s="271" t="str">
        <f t="shared" si="15"/>
        <v>-0.000308195087816099-0.00561463249783262i</v>
      </c>
      <c r="K60" s="271">
        <f t="shared" si="16"/>
        <v>-45.000507390449812</v>
      </c>
      <c r="L60" s="271">
        <f t="shared" si="17"/>
        <v>-93.141893010612577</v>
      </c>
      <c r="M60" s="270">
        <f t="shared" si="1"/>
        <v>0.46970084224576258</v>
      </c>
      <c r="N60" s="270" t="str">
        <f t="shared" si="2"/>
        <v>0.00351057406745289-0.026705453970368i</v>
      </c>
      <c r="O60" s="270">
        <f t="shared" si="18"/>
        <v>-31.393593494974255</v>
      </c>
      <c r="P60" s="270">
        <f t="shared" si="19"/>
        <v>-82.511105103573612</v>
      </c>
      <c r="Q60" s="229">
        <f t="shared" si="3"/>
        <v>-1474.628881071144</v>
      </c>
      <c r="R60" s="229" t="str">
        <f t="shared" si="4"/>
        <v>-3.34521204869549-0.7900864757695i</v>
      </c>
      <c r="S60" s="229">
        <f t="shared" si="20"/>
        <v>10.724219739415357</v>
      </c>
      <c r="T60" s="229">
        <f t="shared" si="21"/>
        <v>-166.71116306253978</v>
      </c>
      <c r="U60" s="227" t="str">
        <f t="shared" si="5"/>
        <v>-0.276316425336445+1.54390371311042i</v>
      </c>
      <c r="V60" s="227">
        <f t="shared" si="22"/>
        <v>3.9093324321106779</v>
      </c>
      <c r="W60" s="227">
        <f t="shared" si="23"/>
        <v>100.14694392684761</v>
      </c>
      <c r="X60" s="269" t="str">
        <f t="shared" si="6"/>
        <v>0.00206226674335301-0.0019044581477552i</v>
      </c>
      <c r="Y60" s="269">
        <f t="shared" si="24"/>
        <v>-51.03479020679606</v>
      </c>
      <c r="Z60" s="269">
        <f t="shared" si="25"/>
        <v>-42.721797918241954</v>
      </c>
      <c r="AA60" s="268" t="str">
        <f t="shared" si="7"/>
        <v>0.0113918653570336-0.007143613108314i</v>
      </c>
      <c r="AB60" s="268">
        <f t="shared" si="26"/>
        <v>-37.427876311320503</v>
      </c>
      <c r="AC60" s="268">
        <f t="shared" si="27"/>
        <v>-32.091010011202826</v>
      </c>
    </row>
    <row r="61" spans="1:29">
      <c r="A61" s="276">
        <v>-0.4</v>
      </c>
      <c r="B61" s="275">
        <f t="shared" si="8"/>
        <v>3981.0717055349719</v>
      </c>
      <c r="C61" s="274">
        <f t="shared" si="9"/>
        <v>25013.811247045713</v>
      </c>
      <c r="D61" s="273" t="str">
        <f t="shared" si="10"/>
        <v>25013.8112470457i</v>
      </c>
      <c r="E61" s="272">
        <f t="shared" si="0"/>
        <v>8.0960919714435118</v>
      </c>
      <c r="F61" s="229" t="str">
        <f t="shared" si="11"/>
        <v>-0.0338087333298351-0.358067577303022i</v>
      </c>
      <c r="G61" s="229">
        <f t="shared" si="12"/>
        <v>-8.8821536837535806</v>
      </c>
      <c r="H61" s="229">
        <f t="shared" si="13"/>
        <v>-95.393875222960446</v>
      </c>
      <c r="I61" s="271">
        <f t="shared" si="14"/>
        <v>9.9768726557538864E-2</v>
      </c>
      <c r="J61" s="271" t="str">
        <f t="shared" si="15"/>
        <v>-0.000416627464551846-0.00441249263657959i</v>
      </c>
      <c r="K61" s="271">
        <f t="shared" si="16"/>
        <v>-47.067773766898704</v>
      </c>
      <c r="L61" s="271">
        <f t="shared" si="17"/>
        <v>-95.393875222960432</v>
      </c>
      <c r="M61" s="270">
        <f t="shared" si="1"/>
        <v>0.46970084224576258</v>
      </c>
      <c r="N61" s="270" t="str">
        <f t="shared" si="2"/>
        <v>0.00294738897045624-0.0212370502390078i</v>
      </c>
      <c r="O61" s="270">
        <f t="shared" si="18"/>
        <v>-33.375260587475609</v>
      </c>
      <c r="P61" s="270">
        <f t="shared" si="19"/>
        <v>-82.098664014798587</v>
      </c>
      <c r="Q61" s="229">
        <f t="shared" si="3"/>
        <v>-1474.628881071144</v>
      </c>
      <c r="R61" s="229" t="str">
        <f t="shared" si="4"/>
        <v>-3.62637593523357-0.863048733708743i</v>
      </c>
      <c r="S61" s="229">
        <f t="shared" si="20"/>
        <v>11.428727890002516</v>
      </c>
      <c r="T61" s="229">
        <f t="shared" si="21"/>
        <v>-166.61309608040003</v>
      </c>
      <c r="U61" s="227" t="str">
        <f t="shared" si="5"/>
        <v>-0.186426592225487+1.32766623000768i</v>
      </c>
      <c r="V61" s="227">
        <f t="shared" si="22"/>
        <v>2.546574206248962</v>
      </c>
      <c r="W61" s="227">
        <f t="shared" si="23"/>
        <v>97.993028696639499</v>
      </c>
      <c r="X61" s="269" t="str">
        <f t="shared" si="6"/>
        <v>0.00169195658311166-0.00182576742019903i</v>
      </c>
      <c r="Y61" s="269">
        <f t="shared" si="24"/>
        <v>-52.078785150756516</v>
      </c>
      <c r="Z61" s="269">
        <f t="shared" si="25"/>
        <v>-47.178426035544923</v>
      </c>
      <c r="AA61" s="268" t="str">
        <f t="shared" si="7"/>
        <v>0.00999669379170177-0.0067132492918063i</v>
      </c>
      <c r="AB61" s="268">
        <f t="shared" si="26"/>
        <v>-38.386271971333422</v>
      </c>
      <c r="AC61" s="268">
        <f t="shared" si="27"/>
        <v>-33.883214827383092</v>
      </c>
    </row>
    <row r="62" spans="1:29">
      <c r="A62" s="276">
        <v>-0.3</v>
      </c>
      <c r="B62" s="275">
        <f t="shared" si="8"/>
        <v>5011.8723362727224</v>
      </c>
      <c r="C62" s="274">
        <f t="shared" si="9"/>
        <v>31490.522624728597</v>
      </c>
      <c r="D62" s="273" t="str">
        <f t="shared" si="10"/>
        <v>31490.5226247286i</v>
      </c>
      <c r="E62" s="272">
        <f t="shared" si="0"/>
        <v>8.0960919714435118</v>
      </c>
      <c r="F62" s="229" t="str">
        <f t="shared" si="11"/>
        <v>-0.03847978967531-0.279513135150422i</v>
      </c>
      <c r="G62" s="229">
        <f t="shared" si="12"/>
        <v>-10.990417214225294</v>
      </c>
      <c r="H62" s="229">
        <f t="shared" si="13"/>
        <v>-97.838478191804171</v>
      </c>
      <c r="I62" s="271">
        <f t="shared" si="14"/>
        <v>9.9768726557538864E-2</v>
      </c>
      <c r="J62" s="271" t="str">
        <f t="shared" si="15"/>
        <v>-0.000474189229525652-0.00344446056794125i</v>
      </c>
      <c r="K62" s="271">
        <f t="shared" si="16"/>
        <v>-49.176037297370399</v>
      </c>
      <c r="L62" s="271">
        <f t="shared" si="17"/>
        <v>-97.838478191804171</v>
      </c>
      <c r="M62" s="270">
        <f t="shared" si="1"/>
        <v>0.46970084224576258</v>
      </c>
      <c r="N62" s="270" t="str">
        <f t="shared" si="2"/>
        <v>0.00259165210779821-0.0168802823656053i</v>
      </c>
      <c r="O62" s="270">
        <f t="shared" si="18"/>
        <v>-35.35122244958454</v>
      </c>
      <c r="P62" s="270">
        <f t="shared" si="19"/>
        <v>-81.271459896551235</v>
      </c>
      <c r="Q62" s="229">
        <f t="shared" si="3"/>
        <v>-1474.628881071144</v>
      </c>
      <c r="R62" s="229" t="str">
        <f t="shared" si="4"/>
        <v>-3.97849833455969-0.84222081838784i</v>
      </c>
      <c r="S62" s="229">
        <f t="shared" si="20"/>
        <v>12.184773390768749</v>
      </c>
      <c r="T62" s="229">
        <f t="shared" si="21"/>
        <v>-168.0473400627715</v>
      </c>
      <c r="U62" s="227" t="str">
        <f t="shared" si="5"/>
        <v>-0.0823200022991113+1.14445102263524i</v>
      </c>
      <c r="V62" s="227">
        <f t="shared" si="22"/>
        <v>1.1943561765434332</v>
      </c>
      <c r="W62" s="227">
        <f t="shared" si="23"/>
        <v>94.114181745424347</v>
      </c>
      <c r="X62" s="269" t="str">
        <f t="shared" si="6"/>
        <v>0.00138191723056618-0.00172123214600601i</v>
      </c>
      <c r="Y62" s="269">
        <f t="shared" si="24"/>
        <v>-53.122628295546683</v>
      </c>
      <c r="Z62" s="269">
        <f t="shared" si="25"/>
        <v>-51.240234888698524</v>
      </c>
      <c r="AA62" s="268" t="str">
        <f t="shared" si="7"/>
        <v>0.0089165683869576-0.00616796006964095i</v>
      </c>
      <c r="AB62" s="268">
        <f t="shared" si="26"/>
        <v>-39.297813447760824</v>
      </c>
      <c r="AC62" s="268">
        <f t="shared" si="27"/>
        <v>-34.673216593445453</v>
      </c>
    </row>
    <row r="63" spans="1:29">
      <c r="A63" s="276">
        <v>-0.2</v>
      </c>
      <c r="B63" s="275">
        <f t="shared" si="8"/>
        <v>6309.5734448019321</v>
      </c>
      <c r="C63" s="274">
        <f t="shared" si="9"/>
        <v>39644.219162949987</v>
      </c>
      <c r="D63" s="273" t="str">
        <f t="shared" si="10"/>
        <v>39644.21916295i</v>
      </c>
      <c r="E63" s="272">
        <f t="shared" si="0"/>
        <v>8.0960919714435118</v>
      </c>
      <c r="F63" s="229" t="str">
        <f t="shared" si="11"/>
        <v>-0.0401482723977618-0.216157526126885i</v>
      </c>
      <c r="G63" s="229">
        <f t="shared" si="12"/>
        <v>-13.15729652565016</v>
      </c>
      <c r="H63" s="229">
        <f t="shared" si="13"/>
        <v>-100.52199673531955</v>
      </c>
      <c r="I63" s="271">
        <f t="shared" si="14"/>
        <v>9.9768726557538864E-2</v>
      </c>
      <c r="J63" s="271" t="str">
        <f t="shared" si="15"/>
        <v>-0.000494750062713986-0.00266372481853885i</v>
      </c>
      <c r="K63" s="271">
        <f t="shared" si="16"/>
        <v>-51.342916608795299</v>
      </c>
      <c r="L63" s="271">
        <f t="shared" si="17"/>
        <v>-100.52199673531955</v>
      </c>
      <c r="M63" s="270">
        <f t="shared" si="1"/>
        <v>0.46970084224576258</v>
      </c>
      <c r="N63" s="270" t="str">
        <f t="shared" si="2"/>
        <v>0.00236736358954701-0.0134128685749446i</v>
      </c>
      <c r="O63" s="270">
        <f t="shared" si="18"/>
        <v>-37.316339533416688</v>
      </c>
      <c r="P63" s="270">
        <f t="shared" si="19"/>
        <v>-79.99041788730797</v>
      </c>
      <c r="Q63" s="229">
        <f t="shared" si="3"/>
        <v>-1474.628881071144</v>
      </c>
      <c r="R63" s="229" t="str">
        <f t="shared" si="4"/>
        <v>-4.37079509248785-0.674192820718087i</v>
      </c>
      <c r="S63" s="229">
        <f t="shared" si="20"/>
        <v>12.913330063562958</v>
      </c>
      <c r="T63" s="229">
        <f t="shared" si="21"/>
        <v>-171.23126516363669</v>
      </c>
      <c r="U63" s="227" t="str">
        <f t="shared" si="5"/>
        <v>0.0297480197090745+0.971847931414508i</v>
      </c>
      <c r="V63" s="227">
        <f t="shared" si="22"/>
        <v>-0.24396646208720324</v>
      </c>
      <c r="W63" s="227">
        <f t="shared" si="23"/>
        <v>88.246738101043775</v>
      </c>
      <c r="X63" s="269" t="str">
        <f t="shared" si="6"/>
        <v>0.00111815504580848-0.00162540059933329i</v>
      </c>
      <c r="Y63" s="269">
        <f t="shared" si="24"/>
        <v>-54.098050955146235</v>
      </c>
      <c r="Z63" s="269">
        <f t="shared" si="25"/>
        <v>-55.474913038669513</v>
      </c>
      <c r="AA63" s="268" t="str">
        <f t="shared" si="7"/>
        <v>0.00813001340669365-0.00568072209615537i</v>
      </c>
      <c r="AB63" s="268">
        <f t="shared" si="26"/>
        <v>-40.071473879767609</v>
      </c>
      <c r="AC63" s="268">
        <f t="shared" si="27"/>
        <v>-34.943334190657836</v>
      </c>
    </row>
    <row r="64" spans="1:29">
      <c r="A64" s="276">
        <v>-0.1</v>
      </c>
      <c r="B64" s="275">
        <f t="shared" si="8"/>
        <v>7943.2823472428145</v>
      </c>
      <c r="C64" s="274">
        <f t="shared" si="9"/>
        <v>49909.114934975027</v>
      </c>
      <c r="D64" s="273" t="str">
        <f t="shared" si="10"/>
        <v>49909.114934975i</v>
      </c>
      <c r="E64" s="272">
        <f t="shared" si="0"/>
        <v>8.0960919714435118</v>
      </c>
      <c r="F64" s="229" t="str">
        <f t="shared" si="11"/>
        <v>-0.0394483306894555-0.165060078152915i</v>
      </c>
      <c r="G64" s="229">
        <f t="shared" si="12"/>
        <v>-15.4059242990723</v>
      </c>
      <c r="H64" s="229">
        <f t="shared" si="13"/>
        <v>-103.44120816166743</v>
      </c>
      <c r="I64" s="271">
        <f t="shared" si="14"/>
        <v>9.9768726557538864E-2</v>
      </c>
      <c r="J64" s="271" t="str">
        <f t="shared" si="15"/>
        <v>-0.000486124630450057-0.00203404727378215i</v>
      </c>
      <c r="K64" s="271">
        <f t="shared" si="16"/>
        <v>-53.5915443822174</v>
      </c>
      <c r="L64" s="271">
        <f t="shared" si="17"/>
        <v>-103.44120816166738</v>
      </c>
      <c r="M64" s="270">
        <f t="shared" si="1"/>
        <v>0.46970084224576258</v>
      </c>
      <c r="N64" s="270" t="str">
        <f t="shared" si="2"/>
        <v>0.00222634545214231-0.0106551338069249i</v>
      </c>
      <c r="O64" s="270">
        <f t="shared" si="18"/>
        <v>-39.263238331834906</v>
      </c>
      <c r="P64" s="270">
        <f t="shared" si="19"/>
        <v>-78.198083179743293</v>
      </c>
      <c r="Q64" s="229">
        <f t="shared" si="3"/>
        <v>-1474.628881071144</v>
      </c>
      <c r="R64" s="229" t="str">
        <f t="shared" si="4"/>
        <v>-4.7358406272134-0.317441302076207i</v>
      </c>
      <c r="S64" s="229">
        <f t="shared" si="20"/>
        <v>13.527410557731939</v>
      </c>
      <c r="T64" s="229">
        <f t="shared" si="21"/>
        <v>-176.16522554715871</v>
      </c>
      <c r="U64" s="227" t="str">
        <f t="shared" si="5"/>
        <v>0.134424121025211+0.794220753506387i</v>
      </c>
      <c r="V64" s="227">
        <f t="shared" si="22"/>
        <v>-1.8785137413403672</v>
      </c>
      <c r="W64" s="227">
        <f t="shared" si="23"/>
        <v>80.393566291173812</v>
      </c>
      <c r="X64" s="269" t="str">
        <f t="shared" si="6"/>
        <v>0.00086572297005924-0.00155557953598327i</v>
      </c>
      <c r="Y64" s="269">
        <f t="shared" si="24"/>
        <v>-54.990361075858907</v>
      </c>
      <c r="Z64" s="269">
        <f t="shared" si="25"/>
        <v>-60.902854124303509</v>
      </c>
      <c r="AA64" s="268" t="str">
        <f t="shared" si="7"/>
        <v>0.00752865038450203-0.00540186428392344i</v>
      </c>
      <c r="AB64" s="268">
        <f t="shared" si="26"/>
        <v>-40.662055025476405</v>
      </c>
      <c r="AC64" s="268">
        <f t="shared" si="27"/>
        <v>-35.659729142379405</v>
      </c>
    </row>
    <row r="65" spans="1:29">
      <c r="A65" s="276">
        <v>0</v>
      </c>
      <c r="B65" s="275">
        <f t="shared" si="8"/>
        <v>10000</v>
      </c>
      <c r="C65" s="274">
        <f t="shared" si="9"/>
        <v>62831.853071795864</v>
      </c>
      <c r="D65" s="273" t="str">
        <f t="shared" si="10"/>
        <v>62831.8530717959i</v>
      </c>
      <c r="E65" s="272">
        <f t="shared" si="0"/>
        <v>8.0960919714435118</v>
      </c>
      <c r="F65" s="229" t="str">
        <f t="shared" si="11"/>
        <v>-0.0367739265644032-0.124043639915178i</v>
      </c>
      <c r="G65" s="229">
        <f t="shared" si="12"/>
        <v>-17.762666954495362</v>
      </c>
      <c r="H65" s="229">
        <f t="shared" si="13"/>
        <v>-106.51296192052104</v>
      </c>
      <c r="I65" s="271">
        <f t="shared" si="14"/>
        <v>9.9768726557538864E-2</v>
      </c>
      <c r="J65" s="271" t="str">
        <f t="shared" si="15"/>
        <v>-0.000453167755108494-0.00152859874067026i</v>
      </c>
      <c r="K65" s="271">
        <f t="shared" si="16"/>
        <v>-55.948287037640519</v>
      </c>
      <c r="L65" s="271">
        <f t="shared" si="17"/>
        <v>-106.51296192052111</v>
      </c>
      <c r="M65" s="270">
        <f t="shared" si="1"/>
        <v>0.46970084224576258</v>
      </c>
      <c r="N65" s="270" t="str">
        <f t="shared" si="2"/>
        <v>0.00213810101390214-0.00846283198898368i</v>
      </c>
      <c r="O65" s="270">
        <f t="shared" si="18"/>
        <v>-41.180963193629381</v>
      </c>
      <c r="P65" s="270">
        <f t="shared" si="19"/>
        <v>-75.821156581750742</v>
      </c>
      <c r="Q65" s="229">
        <f t="shared" si="3"/>
        <v>-1474.628881071144</v>
      </c>
      <c r="R65" s="229" t="str">
        <f t="shared" si="4"/>
        <v>-4.97757967807358+0.230697557354168i</v>
      </c>
      <c r="S65" s="229">
        <f t="shared" si="20"/>
        <v>13.94968338176832</v>
      </c>
      <c r="T65" s="229">
        <f t="shared" si="21"/>
        <v>177.34639222355833</v>
      </c>
      <c r="U65" s="227" t="str">
        <f t="shared" si="5"/>
        <v>0.211661714283695+0.608953446203337i</v>
      </c>
      <c r="V65" s="227">
        <f t="shared" si="22"/>
        <v>-3.8129835727270498</v>
      </c>
      <c r="W65" s="227">
        <f t="shared" si="23"/>
        <v>70.833430303037289</v>
      </c>
      <c r="X65" s="269" t="str">
        <f t="shared" si="6"/>
        <v>0.000578046036932708-0.00149250091709909i</v>
      </c>
      <c r="Y65" s="269">
        <f t="shared" si="24"/>
        <v>-55.914723745358103</v>
      </c>
      <c r="Z65" s="269">
        <f t="shared" si="25"/>
        <v>-68.828599888460261</v>
      </c>
      <c r="AA65" s="268" t="str">
        <f t="shared" si="7"/>
        <v>0.00689207587753111-0.00541122854129827i</v>
      </c>
      <c r="AB65" s="268">
        <f t="shared" si="26"/>
        <v>-41.147399901346979</v>
      </c>
      <c r="AC65" s="268">
        <f t="shared" si="27"/>
        <v>-38.13679454968986</v>
      </c>
    </row>
    <row r="66" spans="1:29">
      <c r="A66" s="276">
        <v>0.1</v>
      </c>
      <c r="B66" s="275">
        <f t="shared" si="8"/>
        <v>12589.254117941673</v>
      </c>
      <c r="C66" s="274">
        <f t="shared" si="9"/>
        <v>79100.616502201228</v>
      </c>
      <c r="D66" s="273" t="str">
        <f t="shared" si="10"/>
        <v>79100.6165022012i</v>
      </c>
      <c r="E66" s="272">
        <f t="shared" si="0"/>
        <v>8.0960919714435118</v>
      </c>
      <c r="F66" s="229" t="str">
        <f t="shared" si="11"/>
        <v>-0.0325039945134552-0.0915531626946721i</v>
      </c>
      <c r="G66" s="229">
        <f t="shared" si="12"/>
        <v>-20.250974220553395</v>
      </c>
      <c r="H66" s="229">
        <f t="shared" si="13"/>
        <v>-109.5463194279027</v>
      </c>
      <c r="I66" s="271">
        <f t="shared" si="14"/>
        <v>9.9768726557538864E-2</v>
      </c>
      <c r="J66" s="271" t="str">
        <f t="shared" si="15"/>
        <v>-0.000400549073809799-0.00112821624143852i</v>
      </c>
      <c r="K66" s="271">
        <f t="shared" si="16"/>
        <v>-58.436594303698548</v>
      </c>
      <c r="L66" s="271">
        <f t="shared" si="17"/>
        <v>-109.54631942790272</v>
      </c>
      <c r="M66" s="270">
        <f t="shared" si="1"/>
        <v>0.46970084224576258</v>
      </c>
      <c r="N66" s="270" t="str">
        <f t="shared" si="2"/>
        <v>0.00208330271139046-0.00672065043487659i</v>
      </c>
      <c r="O66" s="270">
        <f t="shared" si="18"/>
        <v>-43.0533082450604</v>
      </c>
      <c r="P66" s="270">
        <f t="shared" si="19"/>
        <v>-72.777333226411088</v>
      </c>
      <c r="Q66" s="229">
        <f t="shared" si="3"/>
        <v>-1474.628881071144</v>
      </c>
      <c r="R66" s="229" t="str">
        <f t="shared" si="4"/>
        <v>-4.99958001451871+0.915951403373983i</v>
      </c>
      <c r="S66" s="229">
        <f t="shared" si="20"/>
        <v>14.122045540183819</v>
      </c>
      <c r="T66" s="229">
        <f t="shared" si="21"/>
        <v>169.61821909092615</v>
      </c>
      <c r="U66" s="227" t="str">
        <f t="shared" si="5"/>
        <v>0.246364569215008+0.427955283084403i</v>
      </c>
      <c r="V66" s="227">
        <f t="shared" si="22"/>
        <v>-6.1289286803695813</v>
      </c>
      <c r="W66" s="227">
        <f t="shared" si="23"/>
        <v>60.071899663023451</v>
      </c>
      <c r="X66" s="269" t="str">
        <f t="shared" si="6"/>
        <v>0.000240920270570962-0.00136022418396357i</v>
      </c>
      <c r="Y66" s="269">
        <f t="shared" si="24"/>
        <v>-57.193641810491798</v>
      </c>
      <c r="Z66" s="269">
        <f t="shared" si="25"/>
        <v>-79.956047101881396</v>
      </c>
      <c r="AA66" s="268" t="str">
        <f t="shared" si="7"/>
        <v>0.00591947416842128-0.0055562411483991i</v>
      </c>
      <c r="AB66" s="268">
        <f t="shared" si="26"/>
        <v>-41.810355751853614</v>
      </c>
      <c r="AC66" s="268">
        <f t="shared" si="27"/>
        <v>-43.187060900389817</v>
      </c>
    </row>
    <row r="67" spans="1:29">
      <c r="A67" s="276">
        <v>0.2</v>
      </c>
      <c r="B67" s="275">
        <f t="shared" si="8"/>
        <v>15848.931924611135</v>
      </c>
      <c r="C67" s="274">
        <f t="shared" si="9"/>
        <v>99581.776203206173</v>
      </c>
      <c r="D67" s="273" t="str">
        <f t="shared" si="10"/>
        <v>99581.7762032062i</v>
      </c>
      <c r="E67" s="272">
        <f t="shared" ref="E67:E95" si="28">IF(freq_ratio2&gt;1,Kth_2/(2/rload2-Kfeed2/Gdc_ccm2),Kth_2/(2/rload2-Kfeed2/Gdc_dcm2))</f>
        <v>8.0960919714435118</v>
      </c>
      <c r="F67" s="229"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-0.0271647817868694-0.0664308898845062i</v>
      </c>
      <c r="G67" s="229">
        <f t="shared" si="12"/>
        <v>-22.881094196843573</v>
      </c>
      <c r="H67" s="229">
        <f t="shared" si="13"/>
        <v>-112.24053289328151</v>
      </c>
      <c r="I67" s="271">
        <f t="shared" ref="I67:I95" si="30">IF(freq_ratio2&gt;1,(Kinput2-Kfeed2*Metccm2/(2*ratio2*Gdc_ccm2))/(2/rload2-Kfeed2/Gdc_ccm2),(Kinput2-Kfeed2*Metccm2/(2*ratio2*Gdc_dcm2))/(2/rload2-Kfeed2/Gdc_dcm2))</f>
        <v>9.9768726557538864E-2</v>
      </c>
      <c r="J67" s="271"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-0.000334753569456569-0.000818632657736417i</v>
      </c>
      <c r="K67" s="271">
        <f t="shared" si="16"/>
        <v>-61.066714279988702</v>
      </c>
      <c r="L67" s="271">
        <f t="shared" si="17"/>
        <v>-112.24053289328154</v>
      </c>
      <c r="M67" s="270">
        <f t="shared" ref="M67:M95" si="32">IF(freq_ratio2&gt;1,(1-Kfeed2*rload2*Xequiv2^2/(Gdc_ccm2*(Xequiv2^2+Requiv2^2)))/(2/rload2-Kfeed2/Gdc_ccm2),1/(2/rload2-Kfeed2/Gdc_dcm2))</f>
        <v>0.46970084224576258</v>
      </c>
      <c r="N67" s="270"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0.00204963984494868-0.00533662091999448i</v>
      </c>
      <c r="O67" s="270">
        <f t="shared" si="18"/>
        <v>-44.857106917517555</v>
      </c>
      <c r="P67" s="270">
        <f t="shared" si="19"/>
        <v>-68.989679345095766</v>
      </c>
      <c r="Q67" s="229">
        <f t="shared" ref="Q67:Q95" si="34">-currentransferratio2*RFB_2/(Rfeedforward2*(Cvolt2*nanoF2+Cforward2*picoF2*alpha_Cf2)*Rupper2*kiliOhm2)</f>
        <v>-1474.628881071144</v>
      </c>
      <c r="R67" s="229"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229">
        <f t="shared" si="20"/>
        <v>14.005078478340556</v>
      </c>
      <c r="T67" s="229">
        <f t="shared" si="21"/>
        <v>161.01271547434311</v>
      </c>
      <c r="U67" s="227" t="str">
        <f t="shared" si="5"/>
        <v>0.237203266363902+0.27068982338138i</v>
      </c>
      <c r="V67" s="227">
        <f t="shared" si="22"/>
        <v>-8.8760157185030177</v>
      </c>
      <c r="W67" s="227">
        <f t="shared" si="23"/>
        <v>48.772182581061706</v>
      </c>
      <c r="X67" s="269" t="str">
        <f t="shared" si="6"/>
        <v>-0.0000515215379476187-0.00109148214331629i</v>
      </c>
      <c r="Y67" s="269">
        <f t="shared" si="24"/>
        <v>-59.230001332771813</v>
      </c>
      <c r="Z67" s="269">
        <f t="shared" si="25"/>
        <v>-92.702542729043543</v>
      </c>
      <c r="AA67" s="268" t="str">
        <f t="shared" si="7"/>
        <v>0.00459148431163371-0.00536676766181979i</v>
      </c>
      <c r="AB67" s="268">
        <f t="shared" si="26"/>
        <v>-43.020393970300653</v>
      </c>
      <c r="AC67" s="268">
        <f t="shared" si="27"/>
        <v>-49.451689180857763</v>
      </c>
    </row>
    <row r="68" spans="1:29">
      <c r="A68" s="276">
        <v>0.3</v>
      </c>
      <c r="B68" s="275">
        <f t="shared" si="8"/>
        <v>19952.623149688796</v>
      </c>
      <c r="C68" s="274">
        <f t="shared" si="9"/>
        <v>125366.02861381591</v>
      </c>
      <c r="D68" s="273" t="str">
        <f t="shared" si="10"/>
        <v>125366.028613816i</v>
      </c>
      <c r="E68" s="272">
        <f t="shared" si="28"/>
        <v>8.0960919714435118</v>
      </c>
      <c r="F68" s="229" t="str">
        <f t="shared" si="29"/>
        <v>-0.0214454896300004-0.0476414534691227i</v>
      </c>
      <c r="G68" s="229">
        <f t="shared" si="12"/>
        <v>-25.638982675696383</v>
      </c>
      <c r="H68" s="229">
        <f t="shared" si="13"/>
        <v>-114.23458134684641</v>
      </c>
      <c r="I68" s="271">
        <f t="shared" si="30"/>
        <v>9.9768726557538864E-2</v>
      </c>
      <c r="J68" s="271" t="str">
        <f t="shared" si="31"/>
        <v>-0.000264274318811445-0.000587089074670819i</v>
      </c>
      <c r="K68" s="271">
        <f t="shared" si="16"/>
        <v>-63.8246027588415</v>
      </c>
      <c r="L68" s="271">
        <f t="shared" si="17"/>
        <v>-114.23458134684635</v>
      </c>
      <c r="M68" s="270">
        <f t="shared" si="32"/>
        <v>0.46970084224576258</v>
      </c>
      <c r="N68" s="270" t="str">
        <f t="shared" si="33"/>
        <v>0.0020292143460553-0.00423745000905076i</v>
      </c>
      <c r="O68" s="270">
        <f t="shared" si="18"/>
        <v>-46.561249932074944</v>
      </c>
      <c r="P68" s="270">
        <f t="shared" si="19"/>
        <v>-64.41134460579687</v>
      </c>
      <c r="Q68" s="229">
        <f t="shared" si="34"/>
        <v>-1474.628881071144</v>
      </c>
      <c r="R68" s="229" t="str">
        <f t="shared" si="35"/>
        <v>-4.21006734389943+2.24632212649915i</v>
      </c>
      <c r="S68" s="229">
        <f t="shared" si="20"/>
        <v>13.573750490988502</v>
      </c>
      <c r="T68" s="229">
        <f t="shared" si="21"/>
        <v>151.91741788506371</v>
      </c>
      <c r="U68" s="227" t="str">
        <f t="shared" si="5"/>
        <v>0.197305006631469+0.15240024959678i</v>
      </c>
      <c r="V68" s="227">
        <f t="shared" si="22"/>
        <v>-12.065232184707863</v>
      </c>
      <c r="W68" s="227">
        <f t="shared" si="23"/>
        <v>37.682836538217309</v>
      </c>
      <c r="X68" s="269" t="str">
        <f t="shared" si="6"/>
        <v>-0.000183746616058764-0.000766283719099191i</v>
      </c>
      <c r="Y68" s="269">
        <f t="shared" si="24"/>
        <v>-62.069408807617272</v>
      </c>
      <c r="Z68" s="269">
        <f t="shared" si="25"/>
        <v>-103.48431655029285</v>
      </c>
      <c r="AA68" s="268" t="str">
        <f t="shared" si="7"/>
        <v>0.00340745318094435-0.00463208731149819i</v>
      </c>
      <c r="AB68" s="268">
        <f t="shared" si="26"/>
        <v>-44.806055980850715</v>
      </c>
      <c r="AC68" s="268">
        <f t="shared" si="27"/>
        <v>-53.661079809243283</v>
      </c>
    </row>
    <row r="69" spans="1:29">
      <c r="A69" s="276">
        <v>0.4</v>
      </c>
      <c r="B69" s="275">
        <f t="shared" si="8"/>
        <v>25118.864315095805</v>
      </c>
      <c r="C69" s="274">
        <f t="shared" si="9"/>
        <v>157826.4791976476</v>
      </c>
      <c r="D69" s="273" t="str">
        <f t="shared" si="10"/>
        <v>157826.479197648i</v>
      </c>
      <c r="E69" s="272">
        <f t="shared" si="28"/>
        <v>8.0960919714435118</v>
      </c>
      <c r="F69" s="229" t="str">
        <f t="shared" si="29"/>
        <v>-0.0160427504160186-0.0340775012969508i</v>
      </c>
      <c r="G69" s="229">
        <f t="shared" si="12"/>
        <v>-28.481259818660366</v>
      </c>
      <c r="H69" s="229">
        <f t="shared" si="13"/>
        <v>-115.20976641072123</v>
      </c>
      <c r="I69" s="271">
        <f t="shared" si="30"/>
        <v>9.9768726557538864E-2</v>
      </c>
      <c r="J69" s="271" t="str">
        <f t="shared" si="31"/>
        <v>-0.000197695972962277-0.000419939511637424i</v>
      </c>
      <c r="K69" s="271">
        <f t="shared" si="16"/>
        <v>-66.666879901805501</v>
      </c>
      <c r="L69" s="271">
        <f t="shared" si="17"/>
        <v>-115.20976641072129</v>
      </c>
      <c r="M69" s="270">
        <f t="shared" si="32"/>
        <v>0.46970084224576258</v>
      </c>
      <c r="N69" s="270" t="str">
        <f t="shared" si="33"/>
        <v>0.0020169493254041-0.00336471916159002i</v>
      </c>
      <c r="O69" s="270">
        <f t="shared" si="18"/>
        <v>-48.127777584413138</v>
      </c>
      <c r="P69" s="270">
        <f t="shared" si="19"/>
        <v>-59.059815730723926</v>
      </c>
      <c r="Q69" s="229">
        <f t="shared" si="34"/>
        <v>-1474.628881071144</v>
      </c>
      <c r="R69" s="229" t="str">
        <f t="shared" si="35"/>
        <v>-3.48198503912871+2.64726247425169i</v>
      </c>
      <c r="S69" s="229">
        <f t="shared" si="20"/>
        <v>12.817653302904763</v>
      </c>
      <c r="T69" s="229">
        <f t="shared" si="21"/>
        <v>142.75521840025817</v>
      </c>
      <c r="U69" s="227" t="str">
        <f t="shared" si="5"/>
        <v>0.146072707334734+0.0761879785267602i</v>
      </c>
      <c r="V69" s="227">
        <f t="shared" si="22"/>
        <v>-15.663606515755589</v>
      </c>
      <c r="W69" s="227">
        <f t="shared" si="23"/>
        <v>27.545451989536925</v>
      </c>
      <c r="X69" s="269" t="str">
        <f t="shared" si="6"/>
        <v>-0.000186155522701731-0.00050838324097674i</v>
      </c>
      <c r="Y69" s="269">
        <f t="shared" si="24"/>
        <v>-65.329732193746722</v>
      </c>
      <c r="Z69" s="269">
        <f t="shared" si="25"/>
        <v>-110.11129757989515</v>
      </c>
      <c r="AA69" s="268" t="str">
        <f t="shared" si="7"/>
        <v>0.00269209366117382-0.00370009720345012i</v>
      </c>
      <c r="AB69" s="268">
        <f t="shared" si="26"/>
        <v>-46.790629876354366</v>
      </c>
      <c r="AC69" s="268">
        <f t="shared" si="27"/>
        <v>-53.961346899897755</v>
      </c>
    </row>
    <row r="70" spans="1:29">
      <c r="A70" s="276">
        <v>0.5</v>
      </c>
      <c r="B70" s="275">
        <f t="shared" si="8"/>
        <v>31622.776601683796</v>
      </c>
      <c r="C70" s="274">
        <f t="shared" si="9"/>
        <v>198691.76531592204</v>
      </c>
      <c r="D70" s="273" t="str">
        <f t="shared" si="10"/>
        <v>198691.765315922i</v>
      </c>
      <c r="E70" s="272">
        <f t="shared" si="28"/>
        <v>8.0960919714435118</v>
      </c>
      <c r="F70" s="229" t="str">
        <f t="shared" si="29"/>
        <v>-0.0114532550535874-0.0245563135129785i</v>
      </c>
      <c r="G70" s="229">
        <f t="shared" si="12"/>
        <v>-31.34191780758669</v>
      </c>
      <c r="H70" s="229">
        <f t="shared" si="13"/>
        <v>-115.00471061108239</v>
      </c>
      <c r="I70" s="271">
        <f t="shared" si="30"/>
        <v>9.9768726557538864E-2</v>
      </c>
      <c r="J70" s="271" t="str">
        <f t="shared" si="31"/>
        <v>-0.000141139289877827-0.000302609226374776i</v>
      </c>
      <c r="K70" s="271">
        <f t="shared" si="16"/>
        <v>-69.527537890731793</v>
      </c>
      <c r="L70" s="271">
        <f t="shared" si="17"/>
        <v>-115.00471061108236</v>
      </c>
      <c r="M70" s="270">
        <f t="shared" si="32"/>
        <v>0.46970084224576258</v>
      </c>
      <c r="N70" s="270" t="str">
        <f t="shared" si="33"/>
        <v>0.00200962060438973-0.00267186913875294i</v>
      </c>
      <c r="O70" s="270">
        <f t="shared" si="18"/>
        <v>-49.516568885282609</v>
      </c>
      <c r="P70" s="270">
        <f t="shared" si="19"/>
        <v>-53.051697611209697</v>
      </c>
      <c r="Q70" s="229">
        <f t="shared" si="34"/>
        <v>-1474.628881071144</v>
      </c>
      <c r="R70" s="229" t="str">
        <f t="shared" si="35"/>
        <v>-2.68480869406935+2.78290230094058i</v>
      </c>
      <c r="S70" s="229">
        <f t="shared" si="20"/>
        <v>11.747208672144216</v>
      </c>
      <c r="T70" s="229">
        <f t="shared" si="21"/>
        <v>133.97219388527913</v>
      </c>
      <c r="U70" s="227" t="str">
        <f t="shared" si="5"/>
        <v>0.0990876201211513+0.0340557141720496i</v>
      </c>
      <c r="V70" s="227">
        <f t="shared" si="22"/>
        <v>-19.594709135442471</v>
      </c>
      <c r="W70" s="227">
        <f t="shared" si="23"/>
        <v>18.967483274196727</v>
      </c>
      <c r="X70" s="269" t="str">
        <f t="shared" si="6"/>
        <v>-0.000143760017447282-0.000341326285781178i</v>
      </c>
      <c r="Y70" s="269">
        <f t="shared" si="24"/>
        <v>-68.627390377493754</v>
      </c>
      <c r="Z70" s="269">
        <f t="shared" si="25"/>
        <v>-112.83988290719314</v>
      </c>
      <c r="AA70" s="268" t="str">
        <f t="shared" si="7"/>
        <v>0.00233941644966872-0.00287730382966013i</v>
      </c>
      <c r="AB70" s="268">
        <f t="shared" si="26"/>
        <v>-48.616421372044556</v>
      </c>
      <c r="AC70" s="268">
        <f t="shared" si="27"/>
        <v>-50.886869907320587</v>
      </c>
    </row>
    <row r="71" spans="1:29">
      <c r="A71" s="276">
        <v>0.6</v>
      </c>
      <c r="B71" s="275">
        <f t="shared" si="8"/>
        <v>39810.717055349727</v>
      </c>
      <c r="C71" s="274">
        <f t="shared" si="9"/>
        <v>250138.11247045716</v>
      </c>
      <c r="D71" s="273" t="str">
        <f t="shared" si="10"/>
        <v>250138.112470457i</v>
      </c>
      <c r="E71" s="272">
        <f t="shared" si="28"/>
        <v>8.0960919714435118</v>
      </c>
      <c r="F71" s="229" t="str">
        <f t="shared" si="29"/>
        <v>-0.00787682298414951-0.017960265731787i</v>
      </c>
      <c r="G71" s="229">
        <f t="shared" si="12"/>
        <v>-34.149732340779416</v>
      </c>
      <c r="H71" s="229">
        <f t="shared" si="13"/>
        <v>-113.68078596911427</v>
      </c>
      <c r="I71" s="271">
        <f t="shared" si="30"/>
        <v>9.9768726557538864E-2</v>
      </c>
      <c r="J71" s="271" t="str">
        <f t="shared" si="31"/>
        <v>-0.0000970666589781382-0.000221325652798372i</v>
      </c>
      <c r="K71" s="271">
        <f t="shared" si="16"/>
        <v>-72.335352423924533</v>
      </c>
      <c r="L71" s="271">
        <f t="shared" si="17"/>
        <v>-113.68078596911425</v>
      </c>
      <c r="M71" s="270">
        <f t="shared" si="32"/>
        <v>0.46970084224576258</v>
      </c>
      <c r="N71" s="270" t="str">
        <f t="shared" si="33"/>
        <v>0.00200523294327186-0.00212182943690719i</v>
      </c>
      <c r="O71" s="270">
        <f t="shared" si="18"/>
        <v>-50.694014317774105</v>
      </c>
      <c r="P71" s="270">
        <f t="shared" si="19"/>
        <v>-46.61827223948292</v>
      </c>
      <c r="Q71" s="229">
        <f t="shared" si="34"/>
        <v>-1474.628881071144</v>
      </c>
      <c r="R71" s="229" t="str">
        <f t="shared" si="35"/>
        <v>-1.94456407633462+2.67942386605301i</v>
      </c>
      <c r="S71" s="229">
        <f t="shared" si="20"/>
        <v>10.398359810663738</v>
      </c>
      <c r="T71" s="229">
        <f t="shared" si="21"/>
        <v>125.96987924254644</v>
      </c>
      <c r="U71" s="227" t="str">
        <f t="shared" si="5"/>
        <v>0.0634401516530281+0.0138195400510516i</v>
      </c>
      <c r="V71" s="227">
        <f t="shared" si="22"/>
        <v>-23.751372530115681</v>
      </c>
      <c r="W71" s="227">
        <f t="shared" si="23"/>
        <v>12.28909327343216</v>
      </c>
      <c r="X71" s="269" t="str">
        <f t="shared" si="6"/>
        <v>-0.000100132883930197-0.00023779520720577i</v>
      </c>
      <c r="Y71" s="269">
        <f t="shared" si="24"/>
        <v>-71.767008606118793</v>
      </c>
      <c r="Z71" s="269">
        <f t="shared" si="25"/>
        <v>-112.83541141816944</v>
      </c>
      <c r="AA71" s="268" t="str">
        <f t="shared" si="7"/>
        <v>0.00217401865011552-0.00223347766060246i</v>
      </c>
      <c r="AB71" s="268">
        <f t="shared" si="26"/>
        <v>-50.125670499968358</v>
      </c>
      <c r="AC71" s="268">
        <f t="shared" si="27"/>
        <v>-45.772897688538173</v>
      </c>
    </row>
    <row r="72" spans="1:29">
      <c r="A72" s="276">
        <v>0.7</v>
      </c>
      <c r="B72" s="275">
        <f t="shared" si="8"/>
        <v>50118.723362727229</v>
      </c>
      <c r="C72" s="274">
        <f t="shared" si="9"/>
        <v>314905.22624728602</v>
      </c>
      <c r="D72" s="273" t="str">
        <f t="shared" si="10"/>
        <v>314905.226247286i</v>
      </c>
      <c r="E72" s="272">
        <f t="shared" si="28"/>
        <v>8.0960919714435118</v>
      </c>
      <c r="F72" s="229" t="str">
        <f t="shared" si="29"/>
        <v>-0.00526814281190385-0.0133741066271293i</v>
      </c>
      <c r="G72" s="229">
        <f t="shared" si="12"/>
        <v>-36.848275234862911</v>
      </c>
      <c r="H72" s="229">
        <f t="shared" si="13"/>
        <v>-111.49978530511441</v>
      </c>
      <c r="I72" s="271">
        <f t="shared" si="30"/>
        <v>9.9768726557538864E-2</v>
      </c>
      <c r="J72" s="271" t="str">
        <f t="shared" si="31"/>
        <v>-0.0000649197046576024-0.000164810082659613i</v>
      </c>
      <c r="K72" s="271">
        <f t="shared" si="16"/>
        <v>-75.033895318008021</v>
      </c>
      <c r="L72" s="271">
        <f t="shared" si="17"/>
        <v>-111.49978530511436</v>
      </c>
      <c r="M72" s="270">
        <f t="shared" si="32"/>
        <v>0.46970084224576258</v>
      </c>
      <c r="N72" s="270" t="str">
        <f t="shared" si="33"/>
        <v>0.00200258685267426-0.00168513169349642i</v>
      </c>
      <c r="O72" s="270">
        <f t="shared" si="18"/>
        <v>-51.643079749276495</v>
      </c>
      <c r="P72" s="270">
        <f t="shared" si="19"/>
        <v>-40.079855023914</v>
      </c>
      <c r="Q72" s="229">
        <f t="shared" si="34"/>
        <v>-1474.628881071144</v>
      </c>
      <c r="R72" s="229" t="str">
        <f t="shared" si="35"/>
        <v>-1.34014699914353+2.41613946285612i</v>
      </c>
      <c r="S72" s="229">
        <f t="shared" si="20"/>
        <v>8.8273644718567841</v>
      </c>
      <c r="T72" s="229">
        <f t="shared" si="21"/>
        <v>119.01558043693916</v>
      </c>
      <c r="U72" s="227" t="str">
        <f t="shared" si="5"/>
        <v>0.0393737925826852+0.00519470111877023i</v>
      </c>
      <c r="V72" s="227">
        <f t="shared" si="22"/>
        <v>-28.020910763006121</v>
      </c>
      <c r="W72" s="227">
        <f t="shared" si="23"/>
        <v>7.5157951318247402</v>
      </c>
      <c r="X72" s="269" t="str">
        <f t="shared" si="6"/>
        <v>-0.0000666509008808324-0.000171925680242491i</v>
      </c>
      <c r="Y72" s="269">
        <f t="shared" si="24"/>
        <v>-74.685110928297348</v>
      </c>
      <c r="Z72" s="269">
        <f t="shared" si="25"/>
        <v>-111.18995454418639</v>
      </c>
      <c r="AA72" s="268" t="str">
        <f t="shared" si="7"/>
        <v>0.00209409296065234-0.00174287719148556i</v>
      </c>
      <c r="AB72" s="268">
        <f t="shared" si="26"/>
        <v>-51.294295359565822</v>
      </c>
      <c r="AC72" s="268">
        <f t="shared" si="27"/>
        <v>-39.770024262986077</v>
      </c>
    </row>
    <row r="73" spans="1:29">
      <c r="A73" s="276">
        <v>0.8</v>
      </c>
      <c r="B73" s="275">
        <f t="shared" si="8"/>
        <v>63095.734448019342</v>
      </c>
      <c r="C73" s="274">
        <f t="shared" si="9"/>
        <v>396442.19162950001</v>
      </c>
      <c r="D73" s="273" t="str">
        <f t="shared" si="10"/>
        <v>396442.1916295i</v>
      </c>
      <c r="E73" s="272">
        <f t="shared" si="28"/>
        <v>8.0960919714435118</v>
      </c>
      <c r="F73" s="229" t="str">
        <f t="shared" si="29"/>
        <v>-0.00345450211440532-0.0101317481720315i</v>
      </c>
      <c r="G73" s="229">
        <f t="shared" si="12"/>
        <v>-39.408687975083893</v>
      </c>
      <c r="H73" s="229">
        <f t="shared" si="13"/>
        <v>-108.82722820208625</v>
      </c>
      <c r="I73" s="271">
        <f t="shared" si="30"/>
        <v>9.9768726557538864E-2</v>
      </c>
      <c r="J73" s="271" t="str">
        <f t="shared" si="31"/>
        <v>-0.0000425700792506059-0.000124854265056604i</v>
      </c>
      <c r="K73" s="271">
        <f t="shared" si="16"/>
        <v>-77.594308058229046</v>
      </c>
      <c r="L73" s="271">
        <f t="shared" si="17"/>
        <v>-108.8272282020863</v>
      </c>
      <c r="M73" s="270">
        <f t="shared" si="32"/>
        <v>0.46970084224576258</v>
      </c>
      <c r="N73" s="270" t="str">
        <f t="shared" si="33"/>
        <v>0.00200097554543534-0.00133838319043131i</v>
      </c>
      <c r="O73" s="270">
        <f t="shared" si="18"/>
        <v>-52.369336174036114</v>
      </c>
      <c r="P73" s="270">
        <f t="shared" si="19"/>
        <v>-33.77719234017345</v>
      </c>
      <c r="Q73" s="229">
        <f t="shared" si="34"/>
        <v>-1474.628881071144</v>
      </c>
      <c r="R73" s="229" t="str">
        <f t="shared" si="35"/>
        <v>-0.891742269862364+2.08070998706435i</v>
      </c>
      <c r="S73" s="229">
        <f t="shared" si="20"/>
        <v>7.0965644050027574</v>
      </c>
      <c r="T73" s="229">
        <f t="shared" si="21"/>
        <v>113.19880961713328</v>
      </c>
      <c r="U73" s="227" t="str">
        <f t="shared" si="5"/>
        <v>0.0241617551647111+0.00184709106282316i</v>
      </c>
      <c r="V73" s="227">
        <f t="shared" si="22"/>
        <v>-32.31212357008112</v>
      </c>
      <c r="W73" s="227">
        <f t="shared" si="23"/>
        <v>4.3715814150470216</v>
      </c>
      <c r="X73" s="269" t="str">
        <f t="shared" si="6"/>
        <v>-0.0000433817802524221-0.000128027770807738i</v>
      </c>
      <c r="Y73" s="269">
        <f t="shared" si="24"/>
        <v>-77.381880315695014</v>
      </c>
      <c r="Z73" s="269">
        <f t="shared" si="25"/>
        <v>-108.71877744557302</v>
      </c>
      <c r="AA73" s="268" t="str">
        <f t="shared" si="7"/>
        <v>0.00205310839489354-0.00136763538355617i</v>
      </c>
      <c r="AB73" s="268">
        <f t="shared" si="26"/>
        <v>-52.156908431502103</v>
      </c>
      <c r="AC73" s="268">
        <f t="shared" si="27"/>
        <v>-33.668741583660051</v>
      </c>
    </row>
    <row r="74" spans="1:29">
      <c r="A74" s="276">
        <v>0.9</v>
      </c>
      <c r="B74" s="275">
        <f t="shared" si="8"/>
        <v>79432.823472428179</v>
      </c>
      <c r="C74" s="274">
        <f t="shared" si="9"/>
        <v>499091.14934975049</v>
      </c>
      <c r="D74" s="273" t="str">
        <f t="shared" si="10"/>
        <v>499091.14934975i</v>
      </c>
      <c r="E74" s="272">
        <f t="shared" si="28"/>
        <v>8.0960919714435118</v>
      </c>
      <c r="F74" s="229" t="str">
        <f t="shared" si="29"/>
        <v>-0.00223495127644677-0.00778565021130782i</v>
      </c>
      <c r="G74" s="229">
        <f t="shared" si="12"/>
        <v>-41.830209837327921</v>
      </c>
      <c r="H74" s="229">
        <f t="shared" si="13"/>
        <v>-106.01667231104193</v>
      </c>
      <c r="I74" s="271">
        <f t="shared" si="30"/>
        <v>9.9768726557538864E-2</v>
      </c>
      <c r="J74" s="271" t="str">
        <f t="shared" si="31"/>
        <v>-0.0000275414661241161-0.0000959431303083528i</v>
      </c>
      <c r="K74" s="271">
        <f t="shared" si="16"/>
        <v>-80.015829920473053</v>
      </c>
      <c r="L74" s="271">
        <f t="shared" si="17"/>
        <v>-106.01667231104192</v>
      </c>
      <c r="M74" s="270">
        <f t="shared" si="32"/>
        <v>0.46970084224576258</v>
      </c>
      <c r="N74" s="270" t="str">
        <f t="shared" si="33"/>
        <v>0.00199998501821663-0.00106302760219632i</v>
      </c>
      <c r="O74" s="270">
        <f t="shared" si="18"/>
        <v>-52.898853645923161</v>
      </c>
      <c r="P74" s="270">
        <f t="shared" si="19"/>
        <v>-27.991438820731933</v>
      </c>
      <c r="Q74" s="229">
        <f t="shared" si="34"/>
        <v>-1474.628881071144</v>
      </c>
      <c r="R74" s="229" t="str">
        <f t="shared" si="35"/>
        <v>-0.580226503734826+1.73810988718705i</v>
      </c>
      <c r="S74" s="229">
        <f t="shared" si="20"/>
        <v>5.2604043887918603</v>
      </c>
      <c r="T74" s="229">
        <f t="shared" si="21"/>
        <v>108.46035691239138</v>
      </c>
      <c r="U74" s="227" t="str">
        <f t="shared" si="5"/>
        <v>0.0148290935756045+0.000632849690435997i</v>
      </c>
      <c r="V74" s="227">
        <f t="shared" si="22"/>
        <v>-36.569805448536037</v>
      </c>
      <c r="W74" s="227">
        <f t="shared" si="23"/>
        <v>2.4436846013494486</v>
      </c>
      <c r="X74" s="269" t="str">
        <f t="shared" si="6"/>
        <v>-0.0000278934579630585-0.0000974052137033486i</v>
      </c>
      <c r="Y74" s="269">
        <f t="shared" si="24"/>
        <v>-79.886063272343193</v>
      </c>
      <c r="Z74" s="269">
        <f t="shared" si="25"/>
        <v>-105.97986690894953</v>
      </c>
      <c r="AA74" s="268" t="str">
        <f t="shared" si="7"/>
        <v>0.0020307817075488-0.00107772409406087i</v>
      </c>
      <c r="AB74" s="268">
        <f t="shared" si="26"/>
        <v>-52.769086997793281</v>
      </c>
      <c r="AC74" s="268">
        <f t="shared" si="27"/>
        <v>-27.954633418639595</v>
      </c>
    </row>
    <row r="75" spans="1:29">
      <c r="A75" s="276">
        <v>1</v>
      </c>
      <c r="B75" s="275">
        <f t="shared" si="8"/>
        <v>100000</v>
      </c>
      <c r="C75" s="274">
        <f t="shared" si="9"/>
        <v>628318.53071795858</v>
      </c>
      <c r="D75" s="273" t="str">
        <f t="shared" si="10"/>
        <v>628318.530717959i</v>
      </c>
      <c r="E75" s="272">
        <f t="shared" si="28"/>
        <v>8.0960919714435118</v>
      </c>
      <c r="F75" s="229" t="str">
        <f t="shared" si="29"/>
        <v>-0.0014330854666457-0.00604748595795908i</v>
      </c>
      <c r="G75" s="229">
        <f t="shared" si="12"/>
        <v>-44.131222835715803</v>
      </c>
      <c r="H75" s="229">
        <f t="shared" si="13"/>
        <v>-103.33158377403046</v>
      </c>
      <c r="I75" s="271">
        <f t="shared" si="30"/>
        <v>9.9768726557538864E-2</v>
      </c>
      <c r="J75" s="271" t="str">
        <f t="shared" si="31"/>
        <v>-0.0000176600157902931-0.0000745236065781253i</v>
      </c>
      <c r="K75" s="271">
        <f t="shared" si="16"/>
        <v>-82.316842918860942</v>
      </c>
      <c r="L75" s="271">
        <f t="shared" si="17"/>
        <v>-103.33158377403045</v>
      </c>
      <c r="M75" s="270">
        <f t="shared" si="32"/>
        <v>0.46970084224576258</v>
      </c>
      <c r="N75" s="270" t="str">
        <f t="shared" si="33"/>
        <v>0.00199937129048675-0.000844346871705645i</v>
      </c>
      <c r="O75" s="270">
        <f t="shared" si="18"/>
        <v>-53.269415481241225</v>
      </c>
      <c r="P75" s="270">
        <f t="shared" si="19"/>
        <v>-22.894634622983759</v>
      </c>
      <c r="Q75" s="229">
        <f t="shared" si="34"/>
        <v>-1474.628881071144</v>
      </c>
      <c r="R75" s="229" t="str">
        <f t="shared" si="35"/>
        <v>-0.372558025144574+1.42419999538656i</v>
      </c>
      <c r="S75" s="229">
        <f t="shared" si="20"/>
        <v>3.3588799203515105</v>
      </c>
      <c r="T75" s="229">
        <f t="shared" si="21"/>
        <v>104.65957326215971</v>
      </c>
      <c r="U75" s="227" t="str">
        <f t="shared" si="5"/>
        <v>0.00914673696474252+0.000212039110601425i</v>
      </c>
      <c r="V75" s="227">
        <f t="shared" si="22"/>
        <v>-40.772342915364291</v>
      </c>
      <c r="W75" s="227">
        <f t="shared" si="23"/>
        <v>1.3279894881292591</v>
      </c>
      <c r="X75" s="269" t="str">
        <f t="shared" si="6"/>
        <v>-0.0000178069426130263-0.000075215357436581i</v>
      </c>
      <c r="Y75" s="269">
        <f t="shared" si="24"/>
        <v>-82.237029996095927</v>
      </c>
      <c r="Z75" s="269">
        <f t="shared" si="25"/>
        <v>-103.31932267907628</v>
      </c>
      <c r="AA75" s="268" t="str">
        <f t="shared" si="7"/>
        <v>0.00201801009369606-0.000851709335906142i</v>
      </c>
      <c r="AB75" s="268">
        <f t="shared" si="26"/>
        <v>-53.189602558476217</v>
      </c>
      <c r="AC75" s="268">
        <f t="shared" si="27"/>
        <v>-22.882373528029593</v>
      </c>
    </row>
    <row r="76" spans="1:29">
      <c r="A76" s="276">
        <v>1.1000000000000001</v>
      </c>
      <c r="B76" s="275">
        <f t="shared" si="8"/>
        <v>125892.5411794168</v>
      </c>
      <c r="C76" s="274">
        <f t="shared" si="9"/>
        <v>791006.16502201266</v>
      </c>
      <c r="D76" s="273" t="str">
        <f t="shared" si="10"/>
        <v>791006.165022013i</v>
      </c>
      <c r="E76" s="272">
        <f t="shared" si="28"/>
        <v>8.0960919714435118</v>
      </c>
      <c r="F76" s="229" t="str">
        <f t="shared" si="29"/>
        <v>-0.000913582953409509-0.00473328472770877i</v>
      </c>
      <c r="G76" s="229">
        <f t="shared" si="12"/>
        <v>-46.337897006343923</v>
      </c>
      <c r="H76" s="229">
        <f t="shared" si="13"/>
        <v>-100.92446236379193</v>
      </c>
      <c r="I76" s="271">
        <f t="shared" si="30"/>
        <v>9.9768726557538864E-2</v>
      </c>
      <c r="J76" s="271" t="str">
        <f t="shared" si="31"/>
        <v>-0.0000112581487695341-0.0000583286098260014i</v>
      </c>
      <c r="K76" s="271">
        <f t="shared" si="16"/>
        <v>-84.523517089489047</v>
      </c>
      <c r="L76" s="271">
        <f t="shared" si="17"/>
        <v>-100.92446236379187</v>
      </c>
      <c r="M76" s="270">
        <f t="shared" si="32"/>
        <v>0.46970084224576258</v>
      </c>
      <c r="N76" s="270" t="str">
        <f t="shared" si="33"/>
        <v>0.00199898876653533-0.000670664894977095i</v>
      </c>
      <c r="O76" s="270">
        <f t="shared" si="18"/>
        <v>-53.520552080282158</v>
      </c>
      <c r="P76" s="270">
        <f t="shared" si="19"/>
        <v>-18.546710146535652</v>
      </c>
      <c r="Q76" s="229">
        <f t="shared" si="34"/>
        <v>-1474.628881071144</v>
      </c>
      <c r="R76" s="229" t="str">
        <f t="shared" si="35"/>
        <v>-0.237423007299929+1.15316216280938i</v>
      </c>
      <c r="S76" s="229">
        <f t="shared" si="20"/>
        <v>1.4181106211765115</v>
      </c>
      <c r="T76" s="229">
        <f t="shared" si="21"/>
        <v>101.63398042560982</v>
      </c>
      <c r="U76" s="227" t="str">
        <f t="shared" si="5"/>
        <v>0.00567515046601369+0.0000702813999999513i</v>
      </c>
      <c r="V76" s="227">
        <f t="shared" si="22"/>
        <v>-44.919786385167413</v>
      </c>
      <c r="W76" s="227">
        <f t="shared" si="23"/>
        <v>0.70951806181790045</v>
      </c>
      <c r="X76" s="269" t="str">
        <f t="shared" si="6"/>
        <v>-0.0000113182587206134-0.0000586623227976323i</v>
      </c>
      <c r="Y76" s="269">
        <f t="shared" si="24"/>
        <v>-84.47408297442081</v>
      </c>
      <c r="Z76" s="269">
        <f t="shared" si="25"/>
        <v>-100.92041255291424</v>
      </c>
      <c r="AA76" s="268" t="str">
        <f t="shared" si="7"/>
        <v>0.00201044574293728-0.000674350639380997i</v>
      </c>
      <c r="AB76" s="268">
        <f t="shared" si="26"/>
        <v>-53.471117965213935</v>
      </c>
      <c r="AC76" s="268">
        <f t="shared" si="27"/>
        <v>-18.54266033565802</v>
      </c>
    </row>
    <row r="77" spans="1:29">
      <c r="A77" s="276">
        <v>1.2</v>
      </c>
      <c r="B77" s="275">
        <f t="shared" si="8"/>
        <v>158489.31924611135</v>
      </c>
      <c r="C77" s="274">
        <f t="shared" si="9"/>
        <v>995817.7620320617</v>
      </c>
      <c r="D77" s="273" t="str">
        <f t="shared" si="10"/>
        <v>995817.762032062i</v>
      </c>
      <c r="E77" s="272">
        <f t="shared" si="28"/>
        <v>8.0960919714435118</v>
      </c>
      <c r="F77" s="229" t="str">
        <f t="shared" si="29"/>
        <v>-0.000580223256761297-0.00372390690334022i</v>
      </c>
      <c r="G77" s="229">
        <f t="shared" si="12"/>
        <v>-48.47585005297298</v>
      </c>
      <c r="H77" s="229">
        <f t="shared" si="13"/>
        <v>-98.85606803146257</v>
      </c>
      <c r="I77" s="271">
        <f t="shared" si="30"/>
        <v>9.9768726557538864E-2</v>
      </c>
      <c r="J77" s="271" t="str">
        <f t="shared" si="31"/>
        <v>-7.15013313217354E-06-0.0000458899739374921i</v>
      </c>
      <c r="K77" s="271">
        <f t="shared" si="16"/>
        <v>-86.661470136118112</v>
      </c>
      <c r="L77" s="271">
        <f t="shared" si="17"/>
        <v>-98.85606803146257</v>
      </c>
      <c r="M77" s="270">
        <f t="shared" si="32"/>
        <v>0.46970084224576258</v>
      </c>
      <c r="N77" s="270" t="str">
        <f t="shared" si="33"/>
        <v>0.0019987493479156-0.000532715996648234i</v>
      </c>
      <c r="O77" s="270">
        <f t="shared" si="18"/>
        <v>-53.686795060365327</v>
      </c>
      <c r="P77" s="270">
        <f t="shared" si="19"/>
        <v>-14.92382086954216</v>
      </c>
      <c r="Q77" s="229">
        <f t="shared" si="34"/>
        <v>-1474.628881071144</v>
      </c>
      <c r="R77" s="229" t="str">
        <f t="shared" si="35"/>
        <v>-0.150669490337394+0.926909762558312i</v>
      </c>
      <c r="S77" s="229">
        <f t="shared" si="20"/>
        <v>-0.54598876949974684</v>
      </c>
      <c r="T77" s="229">
        <f t="shared" si="21"/>
        <v>99.23269588311814</v>
      </c>
      <c r="U77" s="227" t="str">
        <f t="shared" si="5"/>
        <v>0.00353914760594247+0.0000232645540347498i</v>
      </c>
      <c r="V77" s="227">
        <f t="shared" si="22"/>
        <v>-49.021838822472724</v>
      </c>
      <c r="W77" s="227">
        <f t="shared" si="23"/>
        <v>0.37662785165555684</v>
      </c>
      <c r="X77" s="269" t="str">
        <f t="shared" si="6"/>
        <v>-7.17445317542959E-06-0.0000460531296715689i</v>
      </c>
      <c r="Y77" s="269">
        <f t="shared" si="24"/>
        <v>-86.630674966436743</v>
      </c>
      <c r="Z77" s="269">
        <f t="shared" si="25"/>
        <v>-98.854730336404117</v>
      </c>
      <c r="AA77" s="268" t="str">
        <f t="shared" si="7"/>
        <v>0.00200586082176926-0.000534561222260753i</v>
      </c>
      <c r="AB77" s="268">
        <f t="shared" si="26"/>
        <v>-53.655999890683944</v>
      </c>
      <c r="AC77" s="268">
        <f t="shared" si="27"/>
        <v>-14.922483174483665</v>
      </c>
    </row>
    <row r="78" spans="1:29">
      <c r="A78" s="276">
        <v>1.3</v>
      </c>
      <c r="B78" s="275">
        <f t="shared" si="8"/>
        <v>199526.23149688804</v>
      </c>
      <c r="C78" s="274">
        <f t="shared" si="9"/>
        <v>1253660.2861381597</v>
      </c>
      <c r="D78" s="273" t="str">
        <f t="shared" si="10"/>
        <v>1253660.28613816i</v>
      </c>
      <c r="E78" s="272">
        <f t="shared" si="28"/>
        <v>8.0960919714435118</v>
      </c>
      <c r="F78" s="229" t="str">
        <f t="shared" si="29"/>
        <v>-0.000367621464868894-0.00293983421374084i</v>
      </c>
      <c r="G78" s="229">
        <f t="shared" si="12"/>
        <v>-50.566157660715561</v>
      </c>
      <c r="H78" s="229">
        <f t="shared" si="13"/>
        <v>-97.127744869469709</v>
      </c>
      <c r="I78" s="271">
        <f t="shared" si="30"/>
        <v>9.9768726557538864E-2</v>
      </c>
      <c r="J78" s="271" t="str">
        <f t="shared" si="31"/>
        <v>-4.53022588361816E-06-0.0000362277895100186i</v>
      </c>
      <c r="K78" s="271">
        <f t="shared" si="16"/>
        <v>-88.751777743860686</v>
      </c>
      <c r="L78" s="271">
        <f t="shared" si="17"/>
        <v>-97.127744869469709</v>
      </c>
      <c r="M78" s="270">
        <f t="shared" si="32"/>
        <v>0.46970084224576258</v>
      </c>
      <c r="N78" s="270" t="str">
        <f t="shared" si="33"/>
        <v>0.0019985990724741-0.000423145244048553i</v>
      </c>
      <c r="O78" s="270">
        <f t="shared" si="18"/>
        <v>-53.795047695798303</v>
      </c>
      <c r="P78" s="270">
        <f t="shared" si="19"/>
        <v>-11.954183416458186</v>
      </c>
      <c r="Q78" s="229">
        <f t="shared" si="34"/>
        <v>-1474.628881071144</v>
      </c>
      <c r="R78" s="229" t="str">
        <f t="shared" si="35"/>
        <v>-0.0953893506423918+0.741714791550166i</v>
      </c>
      <c r="S78" s="229">
        <f t="shared" si="20"/>
        <v>-2.5240180385192952</v>
      </c>
      <c r="T78" s="229">
        <f t="shared" si="21"/>
        <v>97.328383974012439</v>
      </c>
      <c r="U78" s="227" t="str">
        <f t="shared" si="5"/>
        <v>0.00221558569385288+7.75859846042679E-06i</v>
      </c>
      <c r="V78" s="227">
        <f t="shared" si="22"/>
        <v>-53.090175699234862</v>
      </c>
      <c r="W78" s="227">
        <f t="shared" si="23"/>
        <v>0.20063910454271969</v>
      </c>
      <c r="X78" s="269" t="str">
        <f t="shared" si="6"/>
        <v>-0.0000045400029479211-0.0000363082688150336i</v>
      </c>
      <c r="Y78" s="269">
        <f t="shared" si="24"/>
        <v>-88.732512061027151</v>
      </c>
      <c r="Z78" s="269">
        <f t="shared" si="25"/>
        <v>-97.127299347430764</v>
      </c>
      <c r="AA78" s="268" t="str">
        <f t="shared" si="7"/>
        <v>0.00200304027002372-0.000424069265060268i</v>
      </c>
      <c r="AB78" s="268">
        <f t="shared" si="26"/>
        <v>-53.775782012964761</v>
      </c>
      <c r="AC78" s="268">
        <f t="shared" si="27"/>
        <v>-11.953737894419232</v>
      </c>
    </row>
    <row r="79" spans="1:29">
      <c r="A79" s="276">
        <v>1.4</v>
      </c>
      <c r="B79" s="275">
        <f t="shared" si="8"/>
        <v>251188.643150958</v>
      </c>
      <c r="C79" s="274">
        <f t="shared" si="9"/>
        <v>1578264.7919764756</v>
      </c>
      <c r="D79" s="273" t="str">
        <f t="shared" si="10"/>
        <v>1578264.79197648i</v>
      </c>
      <c r="E79" s="272">
        <f t="shared" si="28"/>
        <v>8.0960919714435118</v>
      </c>
      <c r="F79" s="229" t="str">
        <f t="shared" si="29"/>
        <v>-0.000232564774492006-0.0023260257202631i</v>
      </c>
      <c r="G79" s="229">
        <f t="shared" si="12"/>
        <v>-52.624509982264257</v>
      </c>
      <c r="H79" s="229">
        <f t="shared" si="13"/>
        <v>-95.709671307336563</v>
      </c>
      <c r="I79" s="271">
        <f t="shared" si="30"/>
        <v>9.9768726557538864E-2</v>
      </c>
      <c r="J79" s="271" t="str">
        <f t="shared" si="31"/>
        <v>-2.86591252607419E-06-0.0000286637830782146i</v>
      </c>
      <c r="K79" s="271">
        <f t="shared" si="16"/>
        <v>-90.810130065409368</v>
      </c>
      <c r="L79" s="271">
        <f t="shared" si="17"/>
        <v>-95.709671307336563</v>
      </c>
      <c r="M79" s="270">
        <f t="shared" si="32"/>
        <v>0.46970084224576258</v>
      </c>
      <c r="N79" s="270" t="str">
        <f t="shared" si="33"/>
        <v>0.00199850457272507-0.000336113129705704i</v>
      </c>
      <c r="O79" s="270">
        <f t="shared" si="18"/>
        <v>-53.864760835549049</v>
      </c>
      <c r="P79" s="270">
        <f t="shared" si="19"/>
        <v>-9.5467947190371731</v>
      </c>
      <c r="Q79" s="229">
        <f t="shared" si="34"/>
        <v>-1474.628881071144</v>
      </c>
      <c r="R79" s="229" t="str">
        <f t="shared" si="35"/>
        <v>-0.0603093912865929+0.591881030042218i</v>
      </c>
      <c r="S79" s="229">
        <f t="shared" si="20"/>
        <v>-4.5104535174104186</v>
      </c>
      <c r="T79" s="229">
        <f t="shared" si="21"/>
        <v>95.818042083490909</v>
      </c>
      <c r="U79" s="227" t="str">
        <f t="shared" si="5"/>
        <v>0.00139075633919833+2.63051702816171E-06i</v>
      </c>
      <c r="V79" s="227">
        <f t="shared" si="22"/>
        <v>-57.134963499674683</v>
      </c>
      <c r="W79" s="227">
        <f t="shared" si="23"/>
        <v>0.10837077615434276</v>
      </c>
      <c r="X79" s="269" t="str">
        <f t="shared" si="6"/>
        <v>-2.86982825230927E-06-0.0000287037104946757i</v>
      </c>
      <c r="Y79" s="269">
        <f t="shared" si="24"/>
        <v>-90.798041701429554</v>
      </c>
      <c r="Z79" s="269">
        <f t="shared" si="25"/>
        <v>-95.70952037990962</v>
      </c>
      <c r="AA79" s="268" t="str">
        <f t="shared" si="7"/>
        <v>0.00200128876312775-0.000336575960432127i</v>
      </c>
      <c r="AB79" s="268">
        <f t="shared" si="26"/>
        <v>-53.852672471569235</v>
      </c>
      <c r="AC79" s="268">
        <f t="shared" si="27"/>
        <v>-9.5466437916102524</v>
      </c>
    </row>
    <row r="80" spans="1:29">
      <c r="A80" s="276">
        <v>1.5</v>
      </c>
      <c r="B80" s="275">
        <f t="shared" si="8"/>
        <v>316227.76601683802</v>
      </c>
      <c r="C80" s="274">
        <f t="shared" si="9"/>
        <v>1986917.6531592207</v>
      </c>
      <c r="D80" s="273" t="str">
        <f t="shared" si="10"/>
        <v>1986917.65315922i</v>
      </c>
      <c r="E80" s="272">
        <f t="shared" si="28"/>
        <v>8.0960919714435118</v>
      </c>
      <c r="F80" s="229" t="str">
        <f t="shared" si="29"/>
        <v>-0.000146982848914889-0.00184301378892702i</v>
      </c>
      <c r="G80" s="229">
        <f t="shared" si="12"/>
        <v>-54.661893442267001</v>
      </c>
      <c r="H80" s="229">
        <f t="shared" si="13"/>
        <v>-94.559765328537082</v>
      </c>
      <c r="I80" s="271">
        <f t="shared" si="30"/>
        <v>9.9768726557538864E-2</v>
      </c>
      <c r="J80" s="271" t="str">
        <f t="shared" si="31"/>
        <v>-1.81128027124215E-06-0.0000227115921357857i</v>
      </c>
      <c r="K80" s="271">
        <f t="shared" si="16"/>
        <v>-92.847513525412097</v>
      </c>
      <c r="L80" s="271">
        <f t="shared" si="17"/>
        <v>-94.559765328537054</v>
      </c>
      <c r="M80" s="270">
        <f t="shared" si="32"/>
        <v>0.46970084224576258</v>
      </c>
      <c r="N80" s="270" t="str">
        <f t="shared" si="33"/>
        <v>0.00199844507492556-0.000266982596053523i</v>
      </c>
      <c r="O80" s="270">
        <f t="shared" si="18"/>
        <v>-53.909327808867545</v>
      </c>
      <c r="P80" s="270">
        <f t="shared" si="19"/>
        <v>-7.6093825732262159</v>
      </c>
      <c r="Q80" s="229">
        <f t="shared" si="34"/>
        <v>-1474.628881071144</v>
      </c>
      <c r="R80" s="229" t="str">
        <f t="shared" si="35"/>
        <v>-0.0380999407449605+0.471504358823824i</v>
      </c>
      <c r="S80" s="229">
        <f t="shared" si="20"/>
        <v>-6.5020208599200346</v>
      </c>
      <c r="T80" s="229">
        <f t="shared" si="21"/>
        <v>94.6197518557221</v>
      </c>
      <c r="U80" s="227" t="str">
        <f t="shared" si="5"/>
        <v>0.000874589072685684+9.15662214550869E-07i</v>
      </c>
      <c r="V80" s="227">
        <f t="shared" si="22"/>
        <v>-61.163914302187038</v>
      </c>
      <c r="W80" s="227">
        <f t="shared" si="23"/>
        <v>5.9986527185033299E-2</v>
      </c>
      <c r="X80" s="269" t="str">
        <f t="shared" si="6"/>
        <v>-1.81284495127473E-06-0.0000227314744949386i</v>
      </c>
      <c r="Y80" s="269">
        <f t="shared" si="24"/>
        <v>-92.839913617368836</v>
      </c>
      <c r="Z80" s="269">
        <f t="shared" si="25"/>
        <v>-94.559712819032455</v>
      </c>
      <c r="AA80" s="268" t="str">
        <f t="shared" si="7"/>
        <v>0.00200019466800363-0.000267214467404099i</v>
      </c>
      <c r="AB80" s="268">
        <f t="shared" si="26"/>
        <v>-53.901727900824277</v>
      </c>
      <c r="AC80" s="268">
        <f t="shared" si="27"/>
        <v>-7.609330063721627</v>
      </c>
    </row>
    <row r="81" spans="1:29">
      <c r="A81" s="276">
        <v>1.6</v>
      </c>
      <c r="B81" s="275">
        <f t="shared" si="8"/>
        <v>398107.17055349756</v>
      </c>
      <c r="C81" s="274">
        <f t="shared" si="9"/>
        <v>2501381.1247045733</v>
      </c>
      <c r="D81" s="273" t="str">
        <f t="shared" si="10"/>
        <v>2501381.12470457i</v>
      </c>
      <c r="E81" s="272">
        <f t="shared" si="28"/>
        <v>8.0960919714435118</v>
      </c>
      <c r="F81" s="229" t="str">
        <f t="shared" si="29"/>
        <v>-0.0000928374638196155-0.00146163917692078i</v>
      </c>
      <c r="G81" s="229">
        <f t="shared" si="12"/>
        <v>-56.685711083968862</v>
      </c>
      <c r="H81" s="229">
        <f t="shared" si="13"/>
        <v>-93.634316295855157</v>
      </c>
      <c r="I81" s="271">
        <f t="shared" si="30"/>
        <v>9.9768726557538864E-2</v>
      </c>
      <c r="J81" s="271" t="str">
        <f t="shared" si="31"/>
        <v>-1.14404277703174E-06-0.0000180118852259031i</v>
      </c>
      <c r="K81" s="271">
        <f t="shared" si="16"/>
        <v>-94.871331167113937</v>
      </c>
      <c r="L81" s="271">
        <f t="shared" si="17"/>
        <v>-93.634316295855129</v>
      </c>
      <c r="M81" s="270">
        <f t="shared" si="32"/>
        <v>0.46970084224576258</v>
      </c>
      <c r="N81" s="270" t="str">
        <f t="shared" si="33"/>
        <v>0.0019984075853825-0.000212071033767627i</v>
      </c>
      <c r="O81" s="270">
        <f t="shared" si="18"/>
        <v>-53.937684062361051</v>
      </c>
      <c r="P81" s="270">
        <f t="shared" si="19"/>
        <v>-6.0575576308333252</v>
      </c>
      <c r="Q81" s="229">
        <f t="shared" si="34"/>
        <v>-1474.628881071144</v>
      </c>
      <c r="R81" s="229" t="str">
        <f t="shared" si="35"/>
        <v>-0.0240578462776156+0.375207469589132i</v>
      </c>
      <c r="S81" s="229">
        <f t="shared" si="20"/>
        <v>-8.4967522942994425</v>
      </c>
      <c r="T81" s="229">
        <f t="shared" si="21"/>
        <v>93.668713519218016</v>
      </c>
      <c r="U81" s="227" t="str">
        <f t="shared" si="5"/>
        <v>0.000550651406458163+3.30580748870189E-07i</v>
      </c>
      <c r="V81" s="227">
        <f t="shared" si="22"/>
        <v>-65.182463378268324</v>
      </c>
      <c r="W81" s="227">
        <f t="shared" si="23"/>
        <v>3.4397223362864722E-2</v>
      </c>
      <c r="X81" s="269" t="str">
        <f t="shared" si="6"/>
        <v>-1.14466713193464E-06-0.0000180218093389674i</v>
      </c>
      <c r="Y81" s="269">
        <f t="shared" si="24"/>
        <v>-94.866546952430724</v>
      </c>
      <c r="Z81" s="269">
        <f t="shared" si="25"/>
        <v>-93.634297344537885</v>
      </c>
      <c r="AA81" s="268" t="str">
        <f t="shared" si="7"/>
        <v>0.00199950868779867-0.000212187213956345i</v>
      </c>
      <c r="AB81" s="268">
        <f t="shared" si="26"/>
        <v>-53.932899847677788</v>
      </c>
      <c r="AC81" s="268">
        <f t="shared" si="27"/>
        <v>-6.0575386795160542</v>
      </c>
    </row>
    <row r="82" spans="1:29">
      <c r="A82" s="276">
        <v>1.7</v>
      </c>
      <c r="B82" s="275">
        <f t="shared" si="8"/>
        <v>501187.23362727236</v>
      </c>
      <c r="C82" s="274">
        <f t="shared" si="9"/>
        <v>3149052.2624728605</v>
      </c>
      <c r="D82" s="273" t="str">
        <f t="shared" si="10"/>
        <v>3149052.26247286i</v>
      </c>
      <c r="E82" s="272">
        <f t="shared" si="28"/>
        <v>8.0960919714435118</v>
      </c>
      <c r="F82" s="229" t="str">
        <f t="shared" si="29"/>
        <v>-0.0000586153827809539-0.00115985719825045i</v>
      </c>
      <c r="G82" s="229">
        <f t="shared" si="12"/>
        <v>-58.700831987894048</v>
      </c>
      <c r="H82" s="229">
        <f t="shared" si="13"/>
        <v>-92.893079717596066</v>
      </c>
      <c r="I82" s="271">
        <f t="shared" si="30"/>
        <v>9.9768726557538864E-2</v>
      </c>
      <c r="J82" s="271" t="str">
        <f t="shared" si="31"/>
        <v>-7.2232159878685E-07-0.0000142930040896521i</v>
      </c>
      <c r="K82" s="271">
        <f t="shared" si="16"/>
        <v>-96.88645207103923</v>
      </c>
      <c r="L82" s="271">
        <f t="shared" si="17"/>
        <v>-92.893079717596081</v>
      </c>
      <c r="M82" s="270">
        <f t="shared" si="32"/>
        <v>0.46970084224576258</v>
      </c>
      <c r="N82" s="270" t="str">
        <f t="shared" si="33"/>
        <v>0.00199838395146312-0.000168453618052061i</v>
      </c>
      <c r="O82" s="270">
        <f t="shared" si="18"/>
        <v>-53.955671079129601</v>
      </c>
      <c r="P82" s="270">
        <f t="shared" si="19"/>
        <v>-4.8183522911956151</v>
      </c>
      <c r="Q82" s="229">
        <f t="shared" si="34"/>
        <v>-1474.628881071144</v>
      </c>
      <c r="R82" s="229" t="str">
        <f t="shared" si="35"/>
        <v>-0.0151866961249261+0.298377264518938i</v>
      </c>
      <c r="S82" s="229">
        <f t="shared" si="20"/>
        <v>-10.493449288225642</v>
      </c>
      <c r="T82" s="229">
        <f t="shared" si="21"/>
        <v>92.913705169549687</v>
      </c>
      <c r="U82" s="227" t="str">
        <f t="shared" si="5"/>
        <v>0.000346965192053109+1.24901245226269E-07i</v>
      </c>
      <c r="V82" s="227">
        <f t="shared" si="22"/>
        <v>-69.194281276119696</v>
      </c>
      <c r="W82" s="227">
        <f t="shared" si="23"/>
        <v>2.0625451953625352E-2</v>
      </c>
      <c r="X82" s="269" t="str">
        <f t="shared" si="6"/>
        <v>-7.22570519772372E-07-0.0000142979650761007i</v>
      </c>
      <c r="Y82" s="269">
        <f t="shared" si="24"/>
        <v>-96.883437846727134</v>
      </c>
      <c r="Z82" s="269">
        <f t="shared" si="25"/>
        <v>-92.893072558798011</v>
      </c>
      <c r="AA82" s="268" t="str">
        <f t="shared" si="7"/>
        <v>0.00199907758284792-0.000168511836106359i</v>
      </c>
      <c r="AB82" s="268">
        <f t="shared" si="26"/>
        <v>-53.95265685481754</v>
      </c>
      <c r="AC82" s="268">
        <f t="shared" si="27"/>
        <v>-4.8183451323975408</v>
      </c>
    </row>
    <row r="83" spans="1:29">
      <c r="A83" s="276">
        <v>1.8</v>
      </c>
      <c r="B83" s="275">
        <f t="shared" si="8"/>
        <v>630957.34448019369</v>
      </c>
      <c r="C83" s="274">
        <f t="shared" si="9"/>
        <v>3964421.9162950017</v>
      </c>
      <c r="D83" s="273" t="str">
        <f t="shared" si="10"/>
        <v>3964421.916295i</v>
      </c>
      <c r="E83" s="272">
        <f t="shared" si="28"/>
        <v>8.0960919714435118</v>
      </c>
      <c r="F83" s="229" t="str">
        <f t="shared" si="29"/>
        <v>-0.0000369993103678903-0.000920723283275118i</v>
      </c>
      <c r="G83" s="229">
        <f t="shared" si="12"/>
        <v>-60.710409988570106</v>
      </c>
      <c r="H83" s="229">
        <f t="shared" si="13"/>
        <v>-92.301195561134307</v>
      </c>
      <c r="I83" s="271">
        <f t="shared" si="30"/>
        <v>9.9768726557538864E-2</v>
      </c>
      <c r="J83" s="271" t="str">
        <f t="shared" si="31"/>
        <v>-4.55945176009826E-07-0.0000113461395705781i</v>
      </c>
      <c r="K83" s="271">
        <f t="shared" si="16"/>
        <v>-98.896030071715217</v>
      </c>
      <c r="L83" s="271">
        <f t="shared" si="17"/>
        <v>-92.301195561134293</v>
      </c>
      <c r="M83" s="270">
        <f t="shared" si="32"/>
        <v>0.46970084224576258</v>
      </c>
      <c r="N83" s="270" t="str">
        <f t="shared" si="33"/>
        <v>0.00199836904759984-0.000133807268460745i</v>
      </c>
      <c r="O83" s="270">
        <f t="shared" si="18"/>
        <v>-53.967058448467355</v>
      </c>
      <c r="P83" s="270">
        <f t="shared" si="19"/>
        <v>-3.8307063467680003</v>
      </c>
      <c r="Q83" s="229">
        <f t="shared" si="34"/>
        <v>-1474.628881071144</v>
      </c>
      <c r="R83" s="229" t="str">
        <f t="shared" si="35"/>
        <v>-0.00958500490980266+0.237179397085381i</v>
      </c>
      <c r="S83" s="229">
        <f t="shared" si="20"/>
        <v>-12.491373813865252</v>
      </c>
      <c r="T83" s="229">
        <f t="shared" si="21"/>
        <v>92.314204604047816</v>
      </c>
      <c r="U83" s="227" t="str">
        <f t="shared" si="5"/>
        <v>0.0002187312317812+4.96630651305243E-08i</v>
      </c>
      <c r="V83" s="227">
        <f t="shared" si="22"/>
        <v>-73.201783802435386</v>
      </c>
      <c r="W83" s="227">
        <f t="shared" si="23"/>
        <v>1.3009042913505641E-2</v>
      </c>
      <c r="X83" s="269" t="str">
        <f t="shared" si="6"/>
        <v>-4.56044363547863E-07-0.000011348621891272i</v>
      </c>
      <c r="Y83" s="269">
        <f t="shared" si="24"/>
        <v>-98.894129988564202</v>
      </c>
      <c r="Z83" s="269">
        <f t="shared" si="25"/>
        <v>-92.301192715027724</v>
      </c>
      <c r="AA83" s="268" t="str">
        <f t="shared" si="7"/>
        <v>0.00199880625560095-0.000133836443404023i</v>
      </c>
      <c r="AB83" s="268">
        <f t="shared" si="26"/>
        <v>-53.96515836531637</v>
      </c>
      <c r="AC83" s="268">
        <f t="shared" si="27"/>
        <v>-3.8307035006614414</v>
      </c>
    </row>
    <row r="84" spans="1:29">
      <c r="A84" s="276">
        <v>1.9</v>
      </c>
      <c r="B84" s="275">
        <f t="shared" si="8"/>
        <v>794328.23472428194</v>
      </c>
      <c r="C84" s="274">
        <f t="shared" si="9"/>
        <v>4990911.4934975058</v>
      </c>
      <c r="D84" s="273" t="str">
        <f t="shared" si="10"/>
        <v>4990911.49349751i</v>
      </c>
      <c r="E84" s="272">
        <f t="shared" si="28"/>
        <v>8.0960919714435118</v>
      </c>
      <c r="F84" s="229" t="str">
        <f t="shared" si="29"/>
        <v>-0.0000233511630576982-0.000731063591461548i</v>
      </c>
      <c r="G84" s="229">
        <f t="shared" si="12"/>
        <v>-62.716468255232414</v>
      </c>
      <c r="H84" s="229">
        <f t="shared" si="13"/>
        <v>-91.829482932004424</v>
      </c>
      <c r="I84" s="271">
        <f t="shared" si="30"/>
        <v>9.9768726557538864E-2</v>
      </c>
      <c r="J84" s="271" t="str">
        <f t="shared" si="31"/>
        <v>-2.87758070204904E-07-9.00894947957156E-06i</v>
      </c>
      <c r="K84" s="271">
        <f t="shared" si="16"/>
        <v>-100.90208833837752</v>
      </c>
      <c r="L84" s="271">
        <f t="shared" si="17"/>
        <v>-91.829482932004439</v>
      </c>
      <c r="M84" s="270">
        <f t="shared" si="32"/>
        <v>0.46970084224576258</v>
      </c>
      <c r="N84" s="270" t="str">
        <f t="shared" si="33"/>
        <v>0.0019983596471394-0.000106286792748193i</v>
      </c>
      <c r="O84" s="270">
        <f t="shared" si="18"/>
        <v>-53.974258737564178</v>
      </c>
      <c r="P84" s="270">
        <f t="shared" si="19"/>
        <v>-3.0445230404047505</v>
      </c>
      <c r="Q84" s="229">
        <f t="shared" si="34"/>
        <v>-1474.628881071144</v>
      </c>
      <c r="R84" s="229" t="str">
        <f t="shared" si="35"/>
        <v>-0.00604885588005747+0.188483390796859i</v>
      </c>
      <c r="S84" s="229">
        <f t="shared" si="20"/>
        <v>-14.490067727057287</v>
      </c>
      <c r="T84" s="229">
        <f t="shared" si="21"/>
        <v>91.83811955289039</v>
      </c>
      <c r="U84" s="227" t="str">
        <f t="shared" si="5"/>
        <v>0.00013793459242677+2.07919117428096E-08i</v>
      </c>
      <c r="V84" s="227">
        <f t="shared" si="22"/>
        <v>-77.206535982289694</v>
      </c>
      <c r="W84" s="227">
        <f t="shared" si="23"/>
        <v>8.6366208859551298E-3</v>
      </c>
      <c r="X84" s="269" t="str">
        <f t="shared" si="6"/>
        <v>-2.87797580107695E-07-9.01019230275839E-06i</v>
      </c>
      <c r="Y84" s="269">
        <f t="shared" si="24"/>
        <v>-100.90089017109419</v>
      </c>
      <c r="Z84" s="269">
        <f t="shared" si="25"/>
        <v>-91.829481740551302</v>
      </c>
      <c r="AA84" s="268" t="str">
        <f t="shared" si="7"/>
        <v>0.0019986353302993-0.000106301413834935i</v>
      </c>
      <c r="AB84" s="268">
        <f t="shared" si="26"/>
        <v>-53.973060570280836</v>
      </c>
      <c r="AC84" s="268">
        <f t="shared" si="27"/>
        <v>-3.0445218489516144</v>
      </c>
    </row>
    <row r="85" spans="1:29">
      <c r="A85" s="276">
        <v>2</v>
      </c>
      <c r="B85" s="275">
        <f t="shared" si="8"/>
        <v>1000000</v>
      </c>
      <c r="C85" s="274">
        <f t="shared" si="9"/>
        <v>6283185.307179586</v>
      </c>
      <c r="D85" s="273" t="str">
        <f t="shared" si="10"/>
        <v>6283185.30717959i</v>
      </c>
      <c r="E85" s="272">
        <f t="shared" si="28"/>
        <v>8.0960919714435118</v>
      </c>
      <c r="F85" s="229" t="str">
        <f t="shared" si="29"/>
        <v>-0.0000147360477608863-0.000580557587681155i</v>
      </c>
      <c r="G85" s="229">
        <f t="shared" si="12"/>
        <v>-64.720296739083182</v>
      </c>
      <c r="H85" s="229">
        <f t="shared" si="13"/>
        <v>-91.454002338416558</v>
      </c>
      <c r="I85" s="271">
        <f t="shared" si="30"/>
        <v>9.9768726557538864E-2</v>
      </c>
      <c r="J85" s="271" t="str">
        <f t="shared" si="31"/>
        <v>-1.81593381693337E-07-7.15425311626473E-06i</v>
      </c>
      <c r="K85" s="271">
        <f t="shared" si="16"/>
        <v>-102.90591682222831</v>
      </c>
      <c r="L85" s="271">
        <f t="shared" si="17"/>
        <v>-91.454002338416558</v>
      </c>
      <c r="M85" s="270">
        <f t="shared" si="32"/>
        <v>0.46970084224576258</v>
      </c>
      <c r="N85" s="270" t="str">
        <f t="shared" si="33"/>
        <v>0.00199835371714144-0.0000844265510187249i</v>
      </c>
      <c r="O85" s="270">
        <f t="shared" si="18"/>
        <v>-53.978807943405656</v>
      </c>
      <c r="P85" s="270">
        <f t="shared" si="19"/>
        <v>-2.419196396056368</v>
      </c>
      <c r="Q85" s="229">
        <f t="shared" si="34"/>
        <v>-1474.628881071144</v>
      </c>
      <c r="R85" s="229" t="str">
        <f t="shared" si="35"/>
        <v>-0.00381701680642485+0.1497603108958i</v>
      </c>
      <c r="S85" s="229">
        <f t="shared" si="20"/>
        <v>-16.489245023310733</v>
      </c>
      <c r="T85" s="229">
        <f t="shared" si="21"/>
        <v>91.460010425475033</v>
      </c>
      <c r="U85" s="227" t="str">
        <f t="shared" si="5"/>
        <v>0.000087000732566009+9.12297523074793E-09i</v>
      </c>
      <c r="V85" s="227">
        <f t="shared" si="22"/>
        <v>-81.209541762393926</v>
      </c>
      <c r="W85" s="227">
        <f t="shared" si="23"/>
        <v>6.0080870584830002E-3</v>
      </c>
      <c r="X85" s="269" t="str">
        <f t="shared" si="6"/>
        <v>-1.81609116545764E-07-7.15487559733993E-06i</v>
      </c>
      <c r="Y85" s="269">
        <f t="shared" si="24"/>
        <v>-102.9051611105926</v>
      </c>
      <c r="Z85" s="269">
        <f t="shared" si="25"/>
        <v>-91.454001815663105</v>
      </c>
      <c r="AA85" s="268" t="str">
        <f t="shared" si="7"/>
        <v>0.00199852759127622-0.0000844338785954984i</v>
      </c>
      <c r="AB85" s="268">
        <f t="shared" si="26"/>
        <v>-53.978052231769958</v>
      </c>
      <c r="AC85" s="268">
        <f t="shared" si="27"/>
        <v>-2.4191958733029137</v>
      </c>
    </row>
    <row r="86" spans="1:29">
      <c r="A86" s="276">
        <v>2.1</v>
      </c>
      <c r="B86" s="275">
        <f t="shared" si="8"/>
        <v>1258925.4117941677</v>
      </c>
      <c r="C86" s="274">
        <f t="shared" si="9"/>
        <v>7910061.650220125</v>
      </c>
      <c r="D86" s="273" t="str">
        <f t="shared" si="10"/>
        <v>7910061.65022012i</v>
      </c>
      <c r="E86" s="272">
        <f t="shared" si="28"/>
        <v>8.0960919714435118</v>
      </c>
      <c r="F86" s="229" t="str">
        <f t="shared" si="29"/>
        <v>-9.29879714005551E-06-0.000461079657526431i</v>
      </c>
      <c r="G86" s="229">
        <f t="shared" si="12"/>
        <v>-66.722714733627797</v>
      </c>
      <c r="H86" s="229">
        <f t="shared" si="13"/>
        <v>-91.155352676218939</v>
      </c>
      <c r="I86" s="271">
        <f t="shared" si="30"/>
        <v>9.9768726557538864E-2</v>
      </c>
      <c r="J86" s="271" t="str">
        <f t="shared" si="31"/>
        <v>-1.1458974928305E-07-5.68191794698649E-06i</v>
      </c>
      <c r="K86" s="271">
        <f t="shared" si="16"/>
        <v>-104.90833481677294</v>
      </c>
      <c r="L86" s="271">
        <f t="shared" si="17"/>
        <v>-91.155352676218939</v>
      </c>
      <c r="M86" s="270">
        <f t="shared" si="32"/>
        <v>0.46970084224576258</v>
      </c>
      <c r="N86" s="270" t="str">
        <f t="shared" si="33"/>
        <v>0.00199834997608015-0.0000670623684492939i</v>
      </c>
      <c r="O86" s="270">
        <f t="shared" si="18"/>
        <v>-53.981680744332181</v>
      </c>
      <c r="P86" s="270">
        <f t="shared" si="19"/>
        <v>-1.9220603325344123</v>
      </c>
      <c r="Q86" s="229">
        <f t="shared" si="34"/>
        <v>-1474.628881071144</v>
      </c>
      <c r="R86" s="229" t="str">
        <f t="shared" si="35"/>
        <v>-0.00240855220416514+0.118980203930797i</v>
      </c>
      <c r="S86" s="229">
        <f t="shared" si="20"/>
        <v>-18.488726484335473</v>
      </c>
      <c r="T86" s="229">
        <f t="shared" si="21"/>
        <v>91.15969737593916</v>
      </c>
      <c r="U86" s="227" t="str">
        <f t="shared" si="5"/>
        <v>0.0000548817483191846+4.16164539607683E-09i</v>
      </c>
      <c r="V86" s="227">
        <f t="shared" si="22"/>
        <v>-85.211441217963269</v>
      </c>
      <c r="W86" s="227">
        <f t="shared" si="23"/>
        <v>4.344699720232402E-3</v>
      </c>
      <c r="X86" s="269" t="str">
        <f t="shared" si="6"/>
        <v>-1.14596014865271E-07-5.68222979816907E-06i</v>
      </c>
      <c r="Y86" s="269">
        <f t="shared" si="24"/>
        <v>-104.90785810688244</v>
      </c>
      <c r="Z86" s="269">
        <f t="shared" si="25"/>
        <v>-91.155352437761138</v>
      </c>
      <c r="AA86" s="268" t="str">
        <f t="shared" si="7"/>
        <v>0.00199845965531908-0.0000670660408339873i</v>
      </c>
      <c r="AB86" s="268">
        <f t="shared" si="26"/>
        <v>-53.981204034441703</v>
      </c>
      <c r="AC86" s="268">
        <f t="shared" si="27"/>
        <v>-1.9220600940766124</v>
      </c>
    </row>
    <row r="87" spans="1:29">
      <c r="A87" s="276">
        <v>2.2000000000000002</v>
      </c>
      <c r="B87" s="275">
        <f t="shared" si="8"/>
        <v>1584893.1924611153</v>
      </c>
      <c r="C87" s="274">
        <f t="shared" si="9"/>
        <v>9958177.6203206275</v>
      </c>
      <c r="D87" s="273" t="str">
        <f t="shared" si="10"/>
        <v>9958177.62032063i</v>
      </c>
      <c r="E87" s="272">
        <f t="shared" si="28"/>
        <v>8.0960919714435118</v>
      </c>
      <c r="F87" s="229" t="str">
        <f t="shared" si="29"/>
        <v>-5.86753439268281E-06-0.00036621168366341i</v>
      </c>
      <c r="G87" s="229">
        <f t="shared" si="12"/>
        <v>-68.724241335720336</v>
      </c>
      <c r="H87" s="229">
        <f t="shared" si="13"/>
        <v>-90.9179286425192</v>
      </c>
      <c r="I87" s="271">
        <f t="shared" si="30"/>
        <v>9.9768726557538864E-2</v>
      </c>
      <c r="J87" s="271" t="str">
        <f t="shared" si="31"/>
        <v>-7.23060504321508E-08-4.51285304792262E-06i</v>
      </c>
      <c r="K87" s="271">
        <f t="shared" si="16"/>
        <v>-106.90986141886546</v>
      </c>
      <c r="L87" s="271">
        <f t="shared" si="17"/>
        <v>-90.9179286425192</v>
      </c>
      <c r="M87" s="270">
        <f t="shared" si="32"/>
        <v>0.46970084224576258</v>
      </c>
      <c r="N87" s="270" t="str">
        <f t="shared" si="33"/>
        <v>0.00199834761583492-0.0000532695203225314i</v>
      </c>
      <c r="O87" s="270">
        <f t="shared" si="18"/>
        <v>-53.983494334360174</v>
      </c>
      <c r="P87" s="270">
        <f t="shared" si="19"/>
        <v>-1.526959597032246</v>
      </c>
      <c r="Q87" s="229">
        <f t="shared" si="34"/>
        <v>-1474.628881071144</v>
      </c>
      <c r="R87" s="229" t="str">
        <f t="shared" si="35"/>
        <v>-0.00151976422173813+0.0945200390884537i</v>
      </c>
      <c r="S87" s="229">
        <f t="shared" si="20"/>
        <v>-20.488399528639142</v>
      </c>
      <c r="T87" s="229">
        <f t="shared" si="21"/>
        <v>90.921165225352098</v>
      </c>
      <c r="U87" s="227" t="str">
        <f t="shared" si="5"/>
        <v>0.0000346232599233538+1.95583426490693E-09i</v>
      </c>
      <c r="V87" s="227">
        <f t="shared" si="22"/>
        <v>-89.212640864359471</v>
      </c>
      <c r="W87" s="227">
        <f t="shared" si="23"/>
        <v>3.2365828329023521E-3</v>
      </c>
      <c r="X87" s="269" t="str">
        <f t="shared" si="6"/>
        <v>-7.23085451630064E-08-4.51300930315818E-06i</v>
      </c>
      <c r="Y87" s="269">
        <f t="shared" si="24"/>
        <v>-106.90956067984456</v>
      </c>
      <c r="Z87" s="269">
        <f t="shared" si="25"/>
        <v>-90.917928530454262</v>
      </c>
      <c r="AA87" s="268" t="str">
        <f t="shared" si="7"/>
        <v>0.00199841680764368-0.0000532713608421322i</v>
      </c>
      <c r="AB87" s="268">
        <f t="shared" si="26"/>
        <v>-53.983193595339245</v>
      </c>
      <c r="AC87" s="268">
        <f t="shared" si="27"/>
        <v>-1.5269594849673132</v>
      </c>
    </row>
    <row r="88" spans="1:29">
      <c r="A88" s="276">
        <v>2.2999999999999998</v>
      </c>
      <c r="B88" s="275">
        <f t="shared" si="8"/>
        <v>1995262.3149688803</v>
      </c>
      <c r="C88" s="274">
        <f t="shared" si="9"/>
        <v>12536602.861381596</v>
      </c>
      <c r="D88" s="273" t="str">
        <f t="shared" si="10"/>
        <v>12536602.8613816i</v>
      </c>
      <c r="E88" s="272">
        <f t="shared" si="28"/>
        <v>8.0960919714435118</v>
      </c>
      <c r="F88" s="229" t="str">
        <f t="shared" si="29"/>
        <v>-3.70231921423973E-06-0.000290873781049129i</v>
      </c>
      <c r="G88" s="229">
        <f t="shared" si="12"/>
        <v>-70.725204935338979</v>
      </c>
      <c r="H88" s="229">
        <f t="shared" si="13"/>
        <v>-90.729236613354587</v>
      </c>
      <c r="I88" s="271">
        <f t="shared" si="30"/>
        <v>9.9768726557538864E-2</v>
      </c>
      <c r="J88" s="271" t="str">
        <f t="shared" si="31"/>
        <v>-4.56239472843274E-08-0.0000035844586285096i</v>
      </c>
      <c r="K88" s="271">
        <f t="shared" si="16"/>
        <v>-108.9108250184841</v>
      </c>
      <c r="L88" s="271">
        <f t="shared" si="17"/>
        <v>-90.729236613354587</v>
      </c>
      <c r="M88" s="270">
        <f t="shared" si="32"/>
        <v>0.46970084224576258</v>
      </c>
      <c r="N88" s="270" t="str">
        <f t="shared" si="33"/>
        <v>0.00199834612670243-0.0000423134778148576i</v>
      </c>
      <c r="O88" s="270">
        <f t="shared" si="18"/>
        <v>-53.984639020882895</v>
      </c>
      <c r="P88" s="270">
        <f t="shared" si="19"/>
        <v>-1.2130138203685112</v>
      </c>
      <c r="Q88" s="229">
        <f t="shared" si="34"/>
        <v>-1474.628881071144</v>
      </c>
      <c r="R88" s="229" t="str">
        <f t="shared" si="35"/>
        <v>-0.00095893444358693+0.0750852997666929i</v>
      </c>
      <c r="S88" s="229">
        <f t="shared" si="20"/>
        <v>-22.488193321367852</v>
      </c>
      <c r="T88" s="229">
        <f t="shared" si="21"/>
        <v>90.731699943285562</v>
      </c>
      <c r="U88" s="227" t="str">
        <f t="shared" si="5"/>
        <v>0.0000218438953257609+9.39139351196014E-10i</v>
      </c>
      <c r="V88" s="227">
        <f t="shared" si="22"/>
        <v>-93.213398256706853</v>
      </c>
      <c r="W88" s="227">
        <f t="shared" si="23"/>
        <v>2.4633299309750286E-3</v>
      </c>
      <c r="X88" s="269" t="str">
        <f t="shared" si="6"/>
        <v>-4.56249405443732E-08-3.58453692880191E-06i</v>
      </c>
      <c r="Y88" s="269">
        <f t="shared" si="24"/>
        <v>-108.91063528274776</v>
      </c>
      <c r="Z88" s="269">
        <f t="shared" si="25"/>
        <v>-90.729236559544688</v>
      </c>
      <c r="AA88" s="268" t="str">
        <f t="shared" si="7"/>
        <v>0.00199838977935933-0.0000423144002494209i</v>
      </c>
      <c r="AB88" s="268">
        <f t="shared" si="26"/>
        <v>-53.984449285146539</v>
      </c>
      <c r="AC88" s="268">
        <f t="shared" si="27"/>
        <v>-1.2130137665586134</v>
      </c>
    </row>
    <row r="89" spans="1:29">
      <c r="A89" s="276">
        <v>2.4</v>
      </c>
      <c r="B89" s="275">
        <f t="shared" si="8"/>
        <v>2511886.4315095805</v>
      </c>
      <c r="C89" s="274">
        <f t="shared" si="9"/>
        <v>15782647.919764757</v>
      </c>
      <c r="D89" s="273" t="str">
        <f t="shared" si="10"/>
        <v>15782647.9197648i</v>
      </c>
      <c r="E89" s="272">
        <f t="shared" si="28"/>
        <v>8.0960919714435118</v>
      </c>
      <c r="F89" s="229" t="str">
        <f t="shared" si="29"/>
        <v>-2.33606732811628E-06-0.000231039984857041i</v>
      </c>
      <c r="G89" s="229">
        <f t="shared" si="12"/>
        <v>-72.725813076491931</v>
      </c>
      <c r="H89" s="229">
        <f t="shared" si="13"/>
        <v>-90.579303351667392</v>
      </c>
      <c r="I89" s="271">
        <f t="shared" si="30"/>
        <v>9.9768726557538864E-2</v>
      </c>
      <c r="J89" s="271" t="str">
        <f t="shared" si="31"/>
        <v>-2.87875265376066E-08-2.84712243318923E-06i</v>
      </c>
      <c r="K89" s="271">
        <f t="shared" si="16"/>
        <v>-110.91143315963706</v>
      </c>
      <c r="L89" s="271">
        <f t="shared" si="17"/>
        <v>-90.579303351667392</v>
      </c>
      <c r="M89" s="270">
        <f t="shared" si="32"/>
        <v>0.46970084224576258</v>
      </c>
      <c r="N89" s="270" t="str">
        <f t="shared" si="33"/>
        <v>0.00199834518715582-0.0000336107870163362i</v>
      </c>
      <c r="O89" s="270">
        <f t="shared" si="18"/>
        <v>-53.985361424033172</v>
      </c>
      <c r="P89" s="270">
        <f t="shared" si="19"/>
        <v>-0.96358461664667627</v>
      </c>
      <c r="Q89" s="229">
        <f t="shared" si="34"/>
        <v>-1474.628881071144</v>
      </c>
      <c r="R89" s="229" t="str">
        <f t="shared" si="35"/>
        <v>-0.000605057888305754+0.0596450617803996i</v>
      </c>
      <c r="S89" s="229">
        <f t="shared" si="20"/>
        <v>-24.488063248373134</v>
      </c>
      <c r="T89" s="229">
        <f t="shared" si="21"/>
        <v>90.581206108800401</v>
      </c>
      <c r="U89" s="227" t="str">
        <f t="shared" si="5"/>
        <v>0.0000137818076265053+4.57685243126076E-10i</v>
      </c>
      <c r="V89" s="227">
        <f t="shared" si="22"/>
        <v>-97.213876324865055</v>
      </c>
      <c r="W89" s="227">
        <f t="shared" si="23"/>
        <v>1.9027571329953623E-3</v>
      </c>
      <c r="X89" s="269" t="str">
        <f t="shared" si="6"/>
        <v>-2.87879219841055E-08-2.84716167223685E-06i</v>
      </c>
      <c r="Y89" s="269">
        <f t="shared" si="24"/>
        <v>-110.91131345155212</v>
      </c>
      <c r="Z89" s="269">
        <f t="shared" si="25"/>
        <v>-90.579303325443604</v>
      </c>
      <c r="AA89" s="268" t="str">
        <f t="shared" si="7"/>
        <v>0.00199837272835971-0.0000336112493254828i</v>
      </c>
      <c r="AB89" s="268">
        <f t="shared" si="26"/>
        <v>-53.985241715948227</v>
      </c>
      <c r="AC89" s="268">
        <f t="shared" si="27"/>
        <v>-0.96358459042288302</v>
      </c>
    </row>
    <row r="90" spans="1:29">
      <c r="A90" s="276">
        <v>2.5000000000000102</v>
      </c>
      <c r="B90" s="275">
        <f t="shared" si="8"/>
        <v>3162277.660168455</v>
      </c>
      <c r="C90" s="274">
        <f t="shared" si="9"/>
        <v>19869176.531592678</v>
      </c>
      <c r="D90" s="273" t="str">
        <f t="shared" si="10"/>
        <v>19869176.5315927i</v>
      </c>
      <c r="E90" s="272">
        <f t="shared" si="28"/>
        <v>8.0960919714435118</v>
      </c>
      <c r="F90" s="229" t="str">
        <f t="shared" si="29"/>
        <v>-0.000001473983453201-0.000183516936031267i</v>
      </c>
      <c r="G90" s="229">
        <f t="shared" si="12"/>
        <v>-74.726196847713794</v>
      </c>
      <c r="H90" s="229">
        <f t="shared" si="13"/>
        <v>-90.460182132455571</v>
      </c>
      <c r="I90" s="271">
        <f t="shared" si="30"/>
        <v>9.9768726557538864E-2</v>
      </c>
      <c r="J90" s="271" t="str">
        <f t="shared" si="31"/>
        <v>-1.81640046347605E-08-0.0000022614924674968i</v>
      </c>
      <c r="K90" s="271">
        <f t="shared" si="16"/>
        <v>-112.91181693085892</v>
      </c>
      <c r="L90" s="271">
        <f t="shared" si="17"/>
        <v>-90.460182132455571</v>
      </c>
      <c r="M90" s="270">
        <f t="shared" si="32"/>
        <v>0.46970084224576258</v>
      </c>
      <c r="N90" s="270" t="str">
        <f t="shared" si="33"/>
        <v>0.00199834459435493-0.0000266979955539132i</v>
      </c>
      <c r="O90" s="270">
        <f t="shared" si="18"/>
        <v>-53.98581729124804</v>
      </c>
      <c r="P90" s="270">
        <f t="shared" si="19"/>
        <v>-0.76542928041482561</v>
      </c>
      <c r="Q90" s="229">
        <f t="shared" si="34"/>
        <v>-1474.628881071144</v>
      </c>
      <c r="R90" s="229" t="str">
        <f t="shared" si="35"/>
        <v>-0.000381770158865447+0.0473791038465095i</v>
      </c>
      <c r="S90" s="229">
        <f t="shared" si="20"/>
        <v>-26.487981191803229</v>
      </c>
      <c r="T90" s="229">
        <f t="shared" si="21"/>
        <v>90.461666508730758</v>
      </c>
      <c r="U90" s="227" t="str">
        <f t="shared" si="5"/>
        <v>8.69543069271573E-06+2.2527472591002E-10i</v>
      </c>
      <c r="V90" s="227">
        <f t="shared" si="22"/>
        <v>-101.21417803951702</v>
      </c>
      <c r="W90" s="227">
        <f t="shared" si="23"/>
        <v>1.484376275178115E-3</v>
      </c>
      <c r="X90" s="269" t="str">
        <f t="shared" si="6"/>
        <v>-1.81641620705114E-08-0.0000022615121323229i</v>
      </c>
      <c r="Y90" s="269">
        <f t="shared" si="24"/>
        <v>-112.91174140297919</v>
      </c>
      <c r="Z90" s="269">
        <f t="shared" si="25"/>
        <v>-90.460182119548179</v>
      </c>
      <c r="AA90" s="268" t="str">
        <f t="shared" si="7"/>
        <v>0.00199836197097896-0.0000266982272563175i</v>
      </c>
      <c r="AB90" s="268">
        <f t="shared" si="26"/>
        <v>-53.985741763368324</v>
      </c>
      <c r="AC90" s="268">
        <f t="shared" si="27"/>
        <v>-0.76542926750742357</v>
      </c>
    </row>
    <row r="91" spans="1:29">
      <c r="A91" s="276">
        <v>2.6</v>
      </c>
      <c r="B91" s="275">
        <f t="shared" si="8"/>
        <v>3981071.705534976</v>
      </c>
      <c r="C91" s="274">
        <f t="shared" si="9"/>
        <v>25013811.247045737</v>
      </c>
      <c r="D91" s="273" t="str">
        <f t="shared" si="10"/>
        <v>25013811.2470457i</v>
      </c>
      <c r="E91" s="272">
        <f t="shared" si="28"/>
        <v>8.0960919714435118</v>
      </c>
      <c r="F91" s="229" t="str">
        <f t="shared" si="29"/>
        <v>-9.30030485239384E-07-0.000145770354614514i</v>
      </c>
      <c r="G91" s="229">
        <f t="shared" si="12"/>
        <v>-76.726439014914092</v>
      </c>
      <c r="H91" s="229">
        <f t="shared" si="13"/>
        <v>-90.365548253993765</v>
      </c>
      <c r="I91" s="271">
        <f t="shared" si="30"/>
        <v>9.9768726557538864E-2</v>
      </c>
      <c r="J91" s="271" t="str">
        <f t="shared" si="31"/>
        <v>-1.14608328931174E-08-1.79633861633835E-06i</v>
      </c>
      <c r="K91" s="271">
        <f t="shared" si="16"/>
        <v>-114.91205909805925</v>
      </c>
      <c r="L91" s="271">
        <f t="shared" si="17"/>
        <v>-90.365548253993765</v>
      </c>
      <c r="M91" s="270">
        <f t="shared" si="32"/>
        <v>0.46970084224576258</v>
      </c>
      <c r="N91" s="270" t="str">
        <f t="shared" si="33"/>
        <v>0.00199834422032802-0.0000212069708949048i</v>
      </c>
      <c r="O91" s="270">
        <f t="shared" si="18"/>
        <v>-53.986104948560765</v>
      </c>
      <c r="P91" s="270">
        <f t="shared" si="19"/>
        <v>-0.60801552876130094</v>
      </c>
      <c r="Q91" s="229">
        <f t="shared" si="34"/>
        <v>-1474.628881071144</v>
      </c>
      <c r="R91" s="229" t="str">
        <f t="shared" si="35"/>
        <v>-0.000240882452949659+0.0376352351077566i</v>
      </c>
      <c r="S91" s="229">
        <f t="shared" si="20"/>
        <v>-28.487929423159599</v>
      </c>
      <c r="T91" s="229">
        <f t="shared" si="21"/>
        <v>90.366713783353191</v>
      </c>
      <c r="U91" s="227" t="str">
        <f t="shared" si="5"/>
        <v>5.48632559568289E-06+1.11604617520603E-10i</v>
      </c>
      <c r="V91" s="227">
        <f t="shared" si="22"/>
        <v>-105.21436843807368</v>
      </c>
      <c r="W91" s="227">
        <f t="shared" si="23"/>
        <v>1.1655293594408688E-3</v>
      </c>
      <c r="X91" s="269" t="str">
        <f t="shared" si="6"/>
        <v>-1.14608955708413E-08-1.79634847169223E-06i</v>
      </c>
      <c r="Y91" s="269">
        <f t="shared" si="24"/>
        <v>-114.91201144430987</v>
      </c>
      <c r="Z91" s="269">
        <f t="shared" si="25"/>
        <v>-90.36554824759925</v>
      </c>
      <c r="AA91" s="268" t="str">
        <f t="shared" si="7"/>
        <v>0.00199835518395758-0.0000212070870208635i</v>
      </c>
      <c r="AB91" s="268">
        <f t="shared" si="26"/>
        <v>-53.98605729481141</v>
      </c>
      <c r="AC91" s="268">
        <f t="shared" si="27"/>
        <v>-0.60801552236679379</v>
      </c>
    </row>
    <row r="92" spans="1:29">
      <c r="A92" s="276">
        <v>2.7</v>
      </c>
      <c r="B92" s="275">
        <f t="shared" si="8"/>
        <v>5011872.3362727268</v>
      </c>
      <c r="C92" s="274">
        <f t="shared" si="9"/>
        <v>31490522.624728624</v>
      </c>
      <c r="D92" s="273" t="str">
        <f t="shared" si="10"/>
        <v>31490522.6247286i</v>
      </c>
      <c r="E92" s="272">
        <f t="shared" si="28"/>
        <v>8.0960919714435118</v>
      </c>
      <c r="F92" s="229" t="str">
        <f t="shared" si="29"/>
        <v>-5.86813466688726E-07-0.000115788341058429i</v>
      </c>
      <c r="G92" s="229">
        <f t="shared" si="12"/>
        <v>-78.726591821615784</v>
      </c>
      <c r="H92" s="229">
        <f t="shared" si="13"/>
        <v>-90.290371611217736</v>
      </c>
      <c r="I92" s="271">
        <f t="shared" si="30"/>
        <v>9.9768726557538864E-2</v>
      </c>
      <c r="J92" s="271" t="str">
        <f t="shared" si="31"/>
        <v>-7.23134476545606E-09-1.42686809615747E-06i</v>
      </c>
      <c r="K92" s="271">
        <f t="shared" si="16"/>
        <v>-116.91221190476097</v>
      </c>
      <c r="L92" s="271">
        <f t="shared" si="17"/>
        <v>-90.290371611217736</v>
      </c>
      <c r="M92" s="270">
        <f t="shared" si="32"/>
        <v>0.46970084224576258</v>
      </c>
      <c r="N92" s="270" t="str">
        <f t="shared" si="33"/>
        <v>0.00199834398433503-0.0000168452953618051i</v>
      </c>
      <c r="O92" s="270">
        <f t="shared" si="18"/>
        <v>-53.986286457828101</v>
      </c>
      <c r="P92" s="270">
        <f t="shared" si="19"/>
        <v>-0.48297063785890432</v>
      </c>
      <c r="Q92" s="229">
        <f t="shared" si="34"/>
        <v>-1474.628881071144</v>
      </c>
      <c r="R92" s="229" t="str">
        <f t="shared" si="35"/>
        <v>-0.000151987256311701+0.0298950682553927i</v>
      </c>
      <c r="S92" s="229">
        <f t="shared" si="20"/>
        <v>-30.48789676156467</v>
      </c>
      <c r="T92" s="229">
        <f t="shared" si="21"/>
        <v>90.291290631121115</v>
      </c>
      <c r="U92" s="227" t="str">
        <f t="shared" si="5"/>
        <v>3.46158954728919E-06+5.55236305110277E-11i</v>
      </c>
      <c r="V92" s="227">
        <f t="shared" si="22"/>
        <v>-109.21448858318045</v>
      </c>
      <c r="W92" s="227">
        <f t="shared" si="23"/>
        <v>9.190199033690049E-4</v>
      </c>
      <c r="X92" s="269" t="str">
        <f t="shared" si="6"/>
        <v>-7.23136971826472E-09-1.42687303540666E-06i</v>
      </c>
      <c r="Y92" s="269">
        <f t="shared" si="24"/>
        <v>-116.91218183772412</v>
      </c>
      <c r="Z92" s="269">
        <f t="shared" si="25"/>
        <v>-90.290371608036452</v>
      </c>
      <c r="AA92" s="268" t="str">
        <f t="shared" si="7"/>
        <v>0.00199835090180656-0.0000168453535625492i</v>
      </c>
      <c r="AB92" s="268">
        <f t="shared" si="26"/>
        <v>-53.986256390791276</v>
      </c>
      <c r="AC92" s="268">
        <f t="shared" si="27"/>
        <v>-0.48297063467762286</v>
      </c>
    </row>
    <row r="93" spans="1:29">
      <c r="A93" s="276">
        <v>2.80000000000001</v>
      </c>
      <c r="B93" s="275">
        <f t="shared" si="8"/>
        <v>6309573.4448020831</v>
      </c>
      <c r="C93" s="274">
        <f t="shared" si="9"/>
        <v>39644219.162950933</v>
      </c>
      <c r="D93" s="273" t="str">
        <f t="shared" si="10"/>
        <v>39644219.1629509i</v>
      </c>
      <c r="E93" s="272">
        <f t="shared" si="28"/>
        <v>8.0960919714435118</v>
      </c>
      <c r="F93" s="229" t="str">
        <f t="shared" si="29"/>
        <v>-3.70255819853493E-07-0.0000919733634635605i</v>
      </c>
      <c r="G93" s="229">
        <f t="shared" si="12"/>
        <v>-80.726688239920264</v>
      </c>
      <c r="H93" s="229">
        <f t="shared" si="13"/>
        <v>-90.230653532940849</v>
      </c>
      <c r="I93" s="271">
        <f t="shared" si="30"/>
        <v>9.9768726557538864E-2</v>
      </c>
      <c r="J93" s="271" t="str">
        <f t="shared" si="31"/>
        <v>-4.56268923050712E-09-1.13339440588606E-06i</v>
      </c>
      <c r="K93" s="271">
        <f t="shared" si="16"/>
        <v>-118.91230832306536</v>
      </c>
      <c r="L93" s="271">
        <f t="shared" si="17"/>
        <v>-90.230653532940849</v>
      </c>
      <c r="M93" s="270">
        <f t="shared" si="32"/>
        <v>0.46970084224576258</v>
      </c>
      <c r="N93" s="270" t="str">
        <f t="shared" si="33"/>
        <v>0.00199834383543433-0.0000133806935311857i</v>
      </c>
      <c r="O93" s="270">
        <f t="shared" si="18"/>
        <v>-53.986400986324526</v>
      </c>
      <c r="P93" s="270">
        <f t="shared" si="19"/>
        <v>-0.38364059043577686</v>
      </c>
      <c r="Q93" s="229">
        <f t="shared" si="34"/>
        <v>-1474.628881071144</v>
      </c>
      <c r="R93" s="229" t="str">
        <f t="shared" si="35"/>
        <v>-0.0000958977556642265+0.0237466663885048i</v>
      </c>
      <c r="S93" s="229">
        <f t="shared" si="20"/>
        <v>-32.48787615437201</v>
      </c>
      <c r="T93" s="229">
        <f t="shared" si="21"/>
        <v>90.231380131665105</v>
      </c>
      <c r="U93" s="227" t="str">
        <f t="shared" si="5"/>
        <v>2.18409628550001E-06+2.76977045823902E-11i</v>
      </c>
      <c r="V93" s="227">
        <f t="shared" si="22"/>
        <v>-113.21456439429228</v>
      </c>
      <c r="W93" s="227">
        <f t="shared" si="23"/>
        <v>7.2659872425117906E-4</v>
      </c>
      <c r="X93" s="269" t="str">
        <f t="shared" si="6"/>
        <v>-4.56269916448892E-09-0.0000011333968813341i</v>
      </c>
      <c r="Y93" s="269">
        <f t="shared" si="24"/>
        <v>-118.9122893522254</v>
      </c>
      <c r="Z93" s="269">
        <f t="shared" si="25"/>
        <v>-90.23065353135388</v>
      </c>
      <c r="AA93" s="268" t="str">
        <f t="shared" si="7"/>
        <v>0.00199834820001958-0.0000133807227006228i</v>
      </c>
      <c r="AB93" s="268">
        <f t="shared" si="26"/>
        <v>-53.986382015484523</v>
      </c>
      <c r="AC93" s="268">
        <f t="shared" si="27"/>
        <v>-0.38364058884881236</v>
      </c>
    </row>
    <row r="94" spans="1:29">
      <c r="A94" s="276">
        <v>2.9000000000000101</v>
      </c>
      <c r="B94" s="275">
        <f t="shared" si="8"/>
        <v>7943282.3472430035</v>
      </c>
      <c r="C94" s="274">
        <f t="shared" si="9"/>
        <v>49909114.934976213</v>
      </c>
      <c r="D94" s="273" t="str">
        <f t="shared" si="10"/>
        <v>49909114.9349762i</v>
      </c>
      <c r="E94" s="272">
        <f t="shared" si="28"/>
        <v>8.0960919714435118</v>
      </c>
      <c r="F94" s="229" t="str">
        <f t="shared" si="29"/>
        <v>-2.33616247219845E-07-0.0000730567461995385i</v>
      </c>
      <c r="G94" s="229">
        <f t="shared" si="12"/>
        <v>-82.726749077267726</v>
      </c>
      <c r="H94" s="229">
        <f t="shared" si="13"/>
        <v>-90.183216199246957</v>
      </c>
      <c r="I94" s="271">
        <f t="shared" si="30"/>
        <v>9.9768726557538864E-2</v>
      </c>
      <c r="J94" s="271" t="str">
        <f t="shared" si="31"/>
        <v>-2.87886990050082E-09-9.00283564029931E-07i</v>
      </c>
      <c r="K94" s="271">
        <f t="shared" si="16"/>
        <v>-120.91236916041284</v>
      </c>
      <c r="L94" s="271">
        <f t="shared" si="17"/>
        <v>-90.183216199246957</v>
      </c>
      <c r="M94" s="270">
        <f t="shared" si="32"/>
        <v>0.46970084224576258</v>
      </c>
      <c r="N94" s="270" t="str">
        <f t="shared" si="33"/>
        <v>0.00199834374148468-0.000010628662573296i</v>
      </c>
      <c r="O94" s="270">
        <f t="shared" si="18"/>
        <v>-53.986473250469594</v>
      </c>
      <c r="P94" s="270">
        <f t="shared" si="19"/>
        <v>-0.30473824514220033</v>
      </c>
      <c r="Q94" s="229">
        <f t="shared" si="34"/>
        <v>-1474.628881071144</v>
      </c>
      <c r="R94" s="229" t="str">
        <f t="shared" si="35"/>
        <v>-0.000060507504729181+0.0188627325908278i</v>
      </c>
      <c r="S94" s="229">
        <f t="shared" si="20"/>
        <v>-34.48786315246285</v>
      </c>
      <c r="T94" s="229">
        <f t="shared" si="21"/>
        <v>90.18379165066294</v>
      </c>
      <c r="U94" s="227" t="str">
        <f t="shared" si="5"/>
        <v>1.37806400305405E-06+1.38406159864968E-11i</v>
      </c>
      <c r="V94" s="227">
        <f t="shared" si="22"/>
        <v>-117.21461222973061</v>
      </c>
      <c r="W94" s="227">
        <f t="shared" si="23"/>
        <v>5.7545141597446943E-4</v>
      </c>
      <c r="X94" s="269" t="str">
        <f t="shared" si="6"/>
        <v>-2.87887385531275E-09-9.00284804680053E-07i</v>
      </c>
      <c r="Y94" s="269">
        <f t="shared" si="24"/>
        <v>-120.91235719069275</v>
      </c>
      <c r="Z94" s="269">
        <f t="shared" si="25"/>
        <v>-90.183216198453948</v>
      </c>
      <c r="AA94" s="268" t="str">
        <f t="shared" si="7"/>
        <v>0.0019983464953342-0.0000106286771926351i</v>
      </c>
      <c r="AB94" s="268">
        <f t="shared" si="26"/>
        <v>-53.986461280749502</v>
      </c>
      <c r="AC94" s="268">
        <f t="shared" si="27"/>
        <v>-0.30473824434919022</v>
      </c>
    </row>
    <row r="95" spans="1:29">
      <c r="A95" s="276">
        <v>3.0000000000000102</v>
      </c>
      <c r="B95" s="275">
        <f t="shared" si="8"/>
        <v>10000000.000000238</v>
      </c>
      <c r="C95" s="274">
        <f t="shared" si="9"/>
        <v>62831853.071797363</v>
      </c>
      <c r="D95" s="273" t="str">
        <f t="shared" si="10"/>
        <v>62831853.0717974i</v>
      </c>
      <c r="E95" s="272">
        <f t="shared" si="28"/>
        <v>8.0960919714435118</v>
      </c>
      <c r="F95" s="229" t="str">
        <f t="shared" si="29"/>
        <v>-1.4740213314258E-07-0.0000580308892735452i</v>
      </c>
      <c r="G95" s="229">
        <f t="shared" si="12"/>
        <v>-84.726787463640321</v>
      </c>
      <c r="H95" s="229">
        <f t="shared" si="13"/>
        <v>-90.145534594813412</v>
      </c>
      <c r="I95" s="271">
        <f t="shared" si="30"/>
        <v>9.9768726557538864E-2</v>
      </c>
      <c r="J95" s="271" t="str">
        <f t="shared" si="31"/>
        <v>-1.81644714108626E-09-7.15118843047292E-07i</v>
      </c>
      <c r="K95" s="271">
        <f t="shared" si="16"/>
        <v>-122.91240754678543</v>
      </c>
      <c r="L95" s="271">
        <f t="shared" si="17"/>
        <v>-90.145534594813412</v>
      </c>
      <c r="M95" s="270">
        <f t="shared" si="32"/>
        <v>0.46970084224576258</v>
      </c>
      <c r="N95" s="270" t="str">
        <f t="shared" si="33"/>
        <v>0.00199834368220656-8.44264672985009E-06i</v>
      </c>
      <c r="O95" s="270">
        <f t="shared" si="18"/>
        <v>-53.986518846679552</v>
      </c>
      <c r="P95" s="270">
        <f t="shared" si="19"/>
        <v>-0.24206304042594184</v>
      </c>
      <c r="Q95" s="229">
        <f t="shared" si="34"/>
        <v>-1474.628881071144</v>
      </c>
      <c r="R95" s="229" t="str">
        <f t="shared" si="35"/>
        <v>-0.0000381776988817355+0.0149832436805992i</v>
      </c>
      <c r="S95" s="229">
        <f t="shared" si="20"/>
        <v>-36.487854948952304</v>
      </c>
      <c r="T95" s="229">
        <f t="shared" si="21"/>
        <v>90.145990836843765</v>
      </c>
      <c r="U95" s="227" t="str">
        <f t="shared" si="5"/>
        <v>8.69496582461652E-07+6.92373660933944E-12i</v>
      </c>
      <c r="V95" s="227">
        <f t="shared" si="22"/>
        <v>-121.21464241259262</v>
      </c>
      <c r="W95" s="227">
        <f t="shared" si="23"/>
        <v>4.5624203035263803E-4</v>
      </c>
      <c r="X95" s="269" t="str">
        <f t="shared" si="6"/>
        <v>-1.81644871553091E-09-7.15119464841236E-07i</v>
      </c>
      <c r="Y95" s="269">
        <f t="shared" si="24"/>
        <v>-122.91239999443079</v>
      </c>
      <c r="Z95" s="269">
        <f t="shared" si="25"/>
        <v>-90.145534594416702</v>
      </c>
      <c r="AA95" s="268" t="str">
        <f t="shared" si="7"/>
        <v>0.00199834541976113-8.44265405687293E-06i</v>
      </c>
      <c r="AB95" s="268">
        <f t="shared" si="26"/>
        <v>-53.986511294324913</v>
      </c>
      <c r="AC95" s="268">
        <f t="shared" si="27"/>
        <v>-0.24206304002924103</v>
      </c>
    </row>
    <row r="99" spans="1:146">
      <c r="A99" s="267" t="s">
        <v>808</v>
      </c>
      <c r="B99" s="266" t="s">
        <v>809</v>
      </c>
      <c r="C99" s="264" t="s">
        <v>810</v>
      </c>
      <c r="D99" s="265" t="s">
        <v>811</v>
      </c>
      <c r="E99" s="264" t="s">
        <v>812</v>
      </c>
      <c r="F99" s="246" t="s">
        <v>813</v>
      </c>
      <c r="G99" s="246" t="s">
        <v>814</v>
      </c>
      <c r="H99" s="246" t="s">
        <v>815</v>
      </c>
      <c r="I99" s="246" t="s">
        <v>816</v>
      </c>
      <c r="J99" s="246" t="s">
        <v>817</v>
      </c>
      <c r="K99" s="246" t="s">
        <v>566</v>
      </c>
      <c r="N99" s="263" t="s">
        <v>818</v>
      </c>
      <c r="O99" s="262" t="s">
        <v>819</v>
      </c>
      <c r="P99" s="260" t="s">
        <v>820</v>
      </c>
      <c r="Q99" s="260" t="s">
        <v>821</v>
      </c>
      <c r="R99" s="261" t="s">
        <v>822</v>
      </c>
      <c r="S99" s="260" t="s">
        <v>823</v>
      </c>
      <c r="T99" s="261" t="s">
        <v>824</v>
      </c>
      <c r="U99" s="260" t="s">
        <v>825</v>
      </c>
      <c r="V99" s="260" t="s">
        <v>826</v>
      </c>
      <c r="W99" s="261" t="s">
        <v>827</v>
      </c>
      <c r="X99" s="261" t="s">
        <v>828</v>
      </c>
      <c r="Y99" s="261" t="s">
        <v>829</v>
      </c>
      <c r="Z99" s="260" t="s">
        <v>830</v>
      </c>
      <c r="AA99" s="260" t="s">
        <v>831</v>
      </c>
      <c r="AB99" s="261" t="s">
        <v>832</v>
      </c>
      <c r="AC99" s="260" t="s">
        <v>833</v>
      </c>
      <c r="AD99" s="261" t="s">
        <v>834</v>
      </c>
      <c r="AE99" s="260" t="s">
        <v>835</v>
      </c>
      <c r="AF99" s="260" t="s">
        <v>836</v>
      </c>
      <c r="AG99" s="261" t="s">
        <v>837</v>
      </c>
      <c r="AH99" s="261" t="s">
        <v>838</v>
      </c>
      <c r="AI99" s="261" t="s">
        <v>839</v>
      </c>
      <c r="AJ99" s="260" t="s">
        <v>840</v>
      </c>
      <c r="AK99" s="260" t="s">
        <v>841</v>
      </c>
      <c r="AL99" s="261" t="s">
        <v>842</v>
      </c>
      <c r="AM99" s="260" t="s">
        <v>843</v>
      </c>
      <c r="AN99" s="261" t="s">
        <v>844</v>
      </c>
      <c r="AO99" s="260" t="s">
        <v>845</v>
      </c>
      <c r="AP99" s="260" t="s">
        <v>846</v>
      </c>
      <c r="AQ99" s="261" t="s">
        <v>847</v>
      </c>
      <c r="AR99" s="261" t="s">
        <v>848</v>
      </c>
      <c r="AS99" s="261" t="s">
        <v>849</v>
      </c>
      <c r="AT99" s="260" t="s">
        <v>850</v>
      </c>
      <c r="AU99" s="260" t="s">
        <v>851</v>
      </c>
      <c r="AV99" s="261" t="s">
        <v>852</v>
      </c>
      <c r="AW99" s="260" t="s">
        <v>853</v>
      </c>
      <c r="AX99" s="261" t="s">
        <v>854</v>
      </c>
      <c r="AY99" s="260" t="s">
        <v>855</v>
      </c>
      <c r="AZ99" s="260" t="s">
        <v>856</v>
      </c>
      <c r="BA99" s="261" t="s">
        <v>857</v>
      </c>
      <c r="BB99" s="261" t="s">
        <v>858</v>
      </c>
      <c r="BC99" s="261" t="s">
        <v>859</v>
      </c>
      <c r="BD99" s="260" t="s">
        <v>860</v>
      </c>
      <c r="BE99" s="260" t="s">
        <v>861</v>
      </c>
      <c r="BF99" s="261" t="s">
        <v>862</v>
      </c>
      <c r="BG99" s="260" t="s">
        <v>863</v>
      </c>
      <c r="BH99" s="261" t="s">
        <v>864</v>
      </c>
      <c r="BI99" s="260" t="s">
        <v>865</v>
      </c>
      <c r="BJ99" s="260" t="s">
        <v>866</v>
      </c>
      <c r="BK99" s="261" t="s">
        <v>867</v>
      </c>
      <c r="BL99" s="261" t="s">
        <v>868</v>
      </c>
      <c r="BM99" s="261" t="s">
        <v>869</v>
      </c>
      <c r="BN99" s="260" t="s">
        <v>870</v>
      </c>
      <c r="BO99" s="260" t="s">
        <v>871</v>
      </c>
      <c r="BP99" s="261" t="s">
        <v>872</v>
      </c>
      <c r="BQ99" s="260" t="s">
        <v>873</v>
      </c>
      <c r="BR99" s="261" t="s">
        <v>874</v>
      </c>
      <c r="BS99" s="260" t="s">
        <v>875</v>
      </c>
      <c r="BT99" s="260" t="s">
        <v>876</v>
      </c>
      <c r="BU99" s="261" t="s">
        <v>877</v>
      </c>
      <c r="BV99" s="261" t="s">
        <v>878</v>
      </c>
      <c r="BW99" s="261" t="s">
        <v>879</v>
      </c>
      <c r="BX99" s="260" t="s">
        <v>880</v>
      </c>
      <c r="BY99" s="260" t="s">
        <v>881</v>
      </c>
      <c r="BZ99" s="261" t="s">
        <v>882</v>
      </c>
      <c r="CA99" s="260" t="s">
        <v>883</v>
      </c>
      <c r="CB99" s="260">
        <v>65</v>
      </c>
      <c r="CC99" s="259">
        <v>66</v>
      </c>
      <c r="CD99" s="259">
        <v>67</v>
      </c>
      <c r="CE99" s="259">
        <v>68</v>
      </c>
      <c r="CF99" s="259">
        <v>69</v>
      </c>
      <c r="CG99" s="259">
        <v>70</v>
      </c>
      <c r="CH99" s="259">
        <v>71</v>
      </c>
      <c r="CI99" s="259">
        <v>72</v>
      </c>
      <c r="CJ99" s="259">
        <v>73</v>
      </c>
      <c r="CK99" s="259">
        <v>74</v>
      </c>
      <c r="CL99" s="259">
        <v>75</v>
      </c>
      <c r="CM99" s="259">
        <v>76</v>
      </c>
      <c r="CN99" s="259">
        <v>77</v>
      </c>
      <c r="CO99" s="259">
        <v>78</v>
      </c>
      <c r="CP99" s="259">
        <v>79</v>
      </c>
      <c r="CQ99" s="259">
        <v>80</v>
      </c>
      <c r="CR99" s="259">
        <v>81</v>
      </c>
      <c r="CS99" s="259">
        <v>82</v>
      </c>
      <c r="CT99" s="259">
        <v>83</v>
      </c>
      <c r="CU99" s="259">
        <v>84</v>
      </c>
      <c r="CV99" s="259">
        <v>85</v>
      </c>
      <c r="CW99" s="259">
        <v>86</v>
      </c>
      <c r="CX99" s="259">
        <v>87</v>
      </c>
      <c r="CY99" s="259">
        <v>88</v>
      </c>
      <c r="CZ99" s="259">
        <v>89</v>
      </c>
      <c r="DA99" s="259">
        <v>90</v>
      </c>
      <c r="DB99" s="259">
        <v>91</v>
      </c>
      <c r="DC99" s="259">
        <v>92</v>
      </c>
      <c r="DD99" s="259">
        <v>93</v>
      </c>
      <c r="DE99" s="259">
        <v>94</v>
      </c>
      <c r="DF99" s="259">
        <v>95</v>
      </c>
      <c r="DG99" s="259">
        <v>96</v>
      </c>
      <c r="DH99" s="259">
        <v>97</v>
      </c>
      <c r="DI99" s="259">
        <v>98</v>
      </c>
      <c r="DJ99" s="259">
        <v>99</v>
      </c>
      <c r="DK99" s="259">
        <v>100</v>
      </c>
      <c r="DL99" s="259">
        <v>101</v>
      </c>
      <c r="DM99" s="259">
        <v>102</v>
      </c>
      <c r="DN99" s="259">
        <v>103</v>
      </c>
      <c r="DO99" s="259">
        <v>104</v>
      </c>
      <c r="DP99" s="259">
        <v>105</v>
      </c>
      <c r="DQ99" s="259">
        <v>106</v>
      </c>
      <c r="DR99" s="259">
        <v>107</v>
      </c>
      <c r="DS99" s="259">
        <v>108</v>
      </c>
      <c r="DT99" s="259">
        <v>109</v>
      </c>
      <c r="DU99" s="259">
        <v>110</v>
      </c>
      <c r="DV99" s="259">
        <v>111</v>
      </c>
      <c r="DW99" s="259">
        <v>112</v>
      </c>
      <c r="DX99" s="259">
        <v>113</v>
      </c>
      <c r="DY99" s="259">
        <v>114</v>
      </c>
      <c r="DZ99" s="259">
        <v>115</v>
      </c>
      <c r="EA99" s="259">
        <v>116</v>
      </c>
      <c r="EB99" s="259">
        <v>117</v>
      </c>
      <c r="EC99" s="259">
        <v>118</v>
      </c>
      <c r="ED99" s="259">
        <v>119</v>
      </c>
      <c r="EE99" s="259">
        <v>120</v>
      </c>
      <c r="EF99" s="259">
        <v>121</v>
      </c>
      <c r="EG99" s="259">
        <v>122</v>
      </c>
      <c r="EH99" s="259">
        <v>123</v>
      </c>
      <c r="EI99" s="259">
        <v>124</v>
      </c>
      <c r="EJ99" s="259">
        <v>125</v>
      </c>
      <c r="EK99" s="259">
        <v>126</v>
      </c>
      <c r="EL99" s="259">
        <v>127</v>
      </c>
      <c r="EM99" s="259">
        <v>128</v>
      </c>
      <c r="EN99" s="223"/>
      <c r="EO99" s="223"/>
      <c r="EP99" s="223"/>
    </row>
    <row r="100" spans="1:146" ht="17.25" thickBot="1">
      <c r="A100" s="248">
        <v>0</v>
      </c>
      <c r="B100" s="248">
        <v>0</v>
      </c>
      <c r="C100" s="247">
        <v>0</v>
      </c>
      <c r="D100" s="243"/>
      <c r="E100" s="243"/>
      <c r="F100" s="243"/>
      <c r="G100" s="243"/>
      <c r="H100" s="243"/>
      <c r="I100" s="243"/>
      <c r="J100" s="243"/>
      <c r="K100" s="243"/>
      <c r="N100" s="246"/>
      <c r="O100" s="223"/>
      <c r="P100" s="223" t="str">
        <f ca="1">IMSUM(P101:P357)</f>
        <v>-1210.22066900192-1.13275732122243i</v>
      </c>
      <c r="Q100" s="223" t="str">
        <f ca="1">IMSUM(Q101:Q357)</f>
        <v>5.19549196789798+0.134838322718822i</v>
      </c>
      <c r="R100" s="223" t="str">
        <f t="shared" ref="R100:CC100" ca="1" si="36">IMSUM(R101:R357)</f>
        <v>410.261926284872+1.13305306732018i</v>
      </c>
      <c r="S100" s="223" t="str">
        <f t="shared" ca="1" si="36"/>
        <v>9.76014807168738-0.132712722713919i</v>
      </c>
      <c r="T100" s="223" t="str">
        <f t="shared" ca="1" si="36"/>
        <v>-232.29061755775-1.13334415712059i</v>
      </c>
      <c r="U100" s="223" t="str">
        <f t="shared" ca="1" si="36"/>
        <v>5.1948255203225+0.130586418798491i</v>
      </c>
      <c r="V100" s="223" t="str">
        <f t="shared" ca="1" si="36"/>
        <v>177.357676098565+1.13363058880948i</v>
      </c>
      <c r="W100" s="223" t="str">
        <f t="shared" ca="1" si="36"/>
        <v>9.76080384627459-0.128459422225667i</v>
      </c>
      <c r="X100" s="223" t="str">
        <f t="shared" ca="1" si="36"/>
        <v>-123.556284885659-1.13391236058397i</v>
      </c>
      <c r="Y100" s="223" t="str">
        <f t="shared" ca="1" si="36"/>
        <v>5.19418042242619+0.126331744248657i</v>
      </c>
      <c r="Z100" s="223" t="str">
        <f t="shared" ca="1" si="36"/>
        <v>113.775212623343+1.13418947066809i</v>
      </c>
      <c r="AA100" s="223" t="str">
        <f t="shared" ca="1" si="36"/>
        <v>9.76143826382963-0.124203396146453i</v>
      </c>
      <c r="AB100" s="223" t="str">
        <f t="shared" ca="1" si="36"/>
        <v>-81.680752713144-1.13446191733647i</v>
      </c>
      <c r="AC100" s="223" t="str">
        <f t="shared" ca="1" si="36"/>
        <v>5.193556688805+0.122074389168027i</v>
      </c>
      <c r="AD100" s="223" t="str">
        <f t="shared" ca="1" si="36"/>
        <v>84.0549506728822+1.13472969888219i</v>
      </c>
      <c r="AE100" s="223" t="str">
        <f t="shared" ca="1" si="36"/>
        <v>9.76205130999126-0.119944734591159i</v>
      </c>
      <c r="AF100" s="223" t="str">
        <f t="shared" ca="1" si="36"/>
        <v>-59.467608649629-1.13499281363218i</v>
      </c>
      <c r="AG100" s="223" t="str">
        <f t="shared" ca="1" si="36"/>
        <v>5.19295433359194+0.117814443712824i</v>
      </c>
      <c r="AH100" s="223" t="str">
        <f t="shared" ca="1" si="36"/>
        <v>66.8084199921961+1.13525125991828i</v>
      </c>
      <c r="AI100" s="223" t="str">
        <f t="shared" ca="1" si="36"/>
        <v>9.76264297088588-0.115683527752164i</v>
      </c>
      <c r="AJ100" s="223" t="str">
        <f t="shared" ca="1" si="36"/>
        <v>-45.6795035273213-1.13550503610918i</v>
      </c>
      <c r="AK100" s="223" t="str">
        <f t="shared" ca="1" si="36"/>
        <v>5.19237337035683+0.113551998062448i</v>
      </c>
      <c r="AL100" s="223" t="str">
        <f t="shared" ca="1" si="36"/>
        <v>55.5259832654224+1.13575414060292i</v>
      </c>
      <c r="AM100" s="223" t="str">
        <f t="shared" ca="1" si="36"/>
        <v>9.7632132331476-0.111419865971394i</v>
      </c>
      <c r="AN100" s="223" t="str">
        <f t="shared" ca="1" si="36"/>
        <v>-36.270892954286-1.13599857197194i</v>
      </c>
      <c r="AO100" s="223" t="str">
        <f t="shared" ca="1" si="36"/>
        <v>5.19181381228896+0.109287142581646i</v>
      </c>
      <c r="AP100" s="223" t="str">
        <f t="shared" ca="1" si="36"/>
        <v>47.5554707234855+1.13623832853138i</v>
      </c>
      <c r="AQ100" s="223" t="str">
        <f t="shared" ca="1" si="36"/>
        <v>9.76376208385765-0.107153839364797i</v>
      </c>
      <c r="AR100" s="223" t="str">
        <f t="shared" ca="1" si="36"/>
        <v>9.76376208385765-0.107153839364797i</v>
      </c>
      <c r="AS100" s="223" t="str">
        <f t="shared" ca="1" si="36"/>
        <v>5.19127567199858+0.105019967620488i</v>
      </c>
      <c r="AT100" s="223" t="str">
        <f t="shared" ca="1" si="36"/>
        <v>41.6134840211079+1.13670381136349i</v>
      </c>
      <c r="AU100" s="223" t="str">
        <f t="shared" ca="1" si="36"/>
        <v>9.76428951059129-0.10288553853197i</v>
      </c>
      <c r="AV100" s="223" t="str">
        <f t="shared" ca="1" si="36"/>
        <v>-24.216944142807-1.13692953471889i</v>
      </c>
      <c r="AW100" s="223" t="str">
        <f t="shared" ca="1" si="36"/>
        <v>5.19075896180616+0.10075056355605i</v>
      </c>
      <c r="AX100" s="223" t="str">
        <f t="shared" ca="1" si="36"/>
        <v>37.0032338881228+1.1371505775065i</v>
      </c>
      <c r="AY100" s="223" t="str">
        <f t="shared" ca="1" si="36"/>
        <v>9.76479550142419-0.0986150539031545i</v>
      </c>
      <c r="AZ100" s="223" t="str">
        <f t="shared" ca="1" si="36"/>
        <v>-20.1068254226302-1.13736693828735i</v>
      </c>
      <c r="BA100" s="223" t="str">
        <f t="shared" ca="1" si="36"/>
        <v>5.19026369327698+0.0964790209420681i</v>
      </c>
      <c r="BB100" s="223" t="str">
        <f t="shared" ca="1" si="36"/>
        <v>33.313707737548+1.13757861574689i</v>
      </c>
      <c r="BC100" s="223" t="str">
        <f t="shared" ca="1" si="36"/>
        <v>9.76528004484715-0.0943424759830043i</v>
      </c>
      <c r="BD100" s="223" t="str">
        <f t="shared" ca="1" si="36"/>
        <v>-16.7743045004511-1.13778560850147i</v>
      </c>
      <c r="BE100" s="223" t="str">
        <f t="shared" ca="1" si="36"/>
        <v>5.1897898776163+0.0922054303068558i</v>
      </c>
      <c r="BF100" s="223" t="str">
        <f t="shared" ca="1" si="36"/>
        <v>30.2867429861441+1.13798791530979i</v>
      </c>
      <c r="BG100" s="223" t="str">
        <f t="shared" ca="1" si="36"/>
        <v>9.76574312997962-0.090067895347504i</v>
      </c>
      <c r="BH100" s="223" t="str">
        <f t="shared" ca="1" si="36"/>
        <v>-14.0108162401794-1.13818553488709i</v>
      </c>
      <c r="BI100" s="223" t="str">
        <f t="shared" ca="1" si="36"/>
        <v>5.18933752559263+0.0879298823868933i</v>
      </c>
      <c r="BJ100" s="223" t="str">
        <f t="shared" ca="1" si="36"/>
        <v>27.7519770626129+1.13837846598289i</v>
      </c>
      <c r="BK100" s="223" t="str">
        <f t="shared" ca="1" si="36"/>
        <v>9.76618474628717-0.0857914026367341i</v>
      </c>
      <c r="BL100" s="223" t="str">
        <f t="shared" ca="1" si="36"/>
        <v>-11.6758128857699-1.13856670740554i</v>
      </c>
      <c r="BM100" s="223" t="str">
        <f t="shared" ca="1" si="36"/>
        <v>5.18890664749836+0.083652467615245i</v>
      </c>
      <c r="BN100" s="223" t="str">
        <f t="shared" ca="1" si="36"/>
        <v>25.5924083740675+1.13875025794456i</v>
      </c>
      <c r="BO100" s="223" t="str">
        <f t="shared" ca="1" si="36"/>
        <v>9.76660488381295-0.0815130886098485i</v>
      </c>
      <c r="BP100" s="223" t="str">
        <f t="shared" ca="1" si="36"/>
        <v>-9.67108933262945-1.13892911647275i</v>
      </c>
      <c r="BQ100" s="223" t="str">
        <f t="shared" ca="1" si="36"/>
        <v>5.18849725299352+0.0793732769187843i</v>
      </c>
      <c r="BR100" s="223" t="str">
        <f t="shared" ca="1" si="36"/>
        <v>23.7249843667153+1.13910328186014i</v>
      </c>
      <c r="BS100" s="223" t="str">
        <f t="shared" ca="1" si="36"/>
        <v>9.76700353301234-0.0772330439186391i</v>
      </c>
      <c r="BT100" s="223" t="str">
        <f t="shared" ca="1" si="36"/>
        <v>-7.92591793719086-1.13927275300393i</v>
      </c>
      <c r="BU100" s="223" t="str">
        <f t="shared" ca="1" si="36"/>
        <v>5.1881093513887+0.0750924009903624i</v>
      </c>
      <c r="BV100" s="223" t="str">
        <f t="shared" ca="1" si="36"/>
        <v>22.0890850661237+1.13943752889149i</v>
      </c>
      <c r="BW100" s="223" t="str">
        <f t="shared" ca="1" si="36"/>
        <v>9.76738068483921-0.0729513594546081i</v>
      </c>
      <c r="BX100" s="223" t="str">
        <f t="shared" ca="1" si="36"/>
        <v>-6.38803099213773-1.13959760839987i</v>
      </c>
      <c r="BY100" s="223" t="str">
        <f t="shared" ca="1" si="36"/>
        <v>5.18774295142014+0.0708099306459271i</v>
      </c>
      <c r="BZ100" s="223" t="str">
        <f t="shared" ca="1" si="36"/>
        <v>20.639392872416+1.13975299063128i</v>
      </c>
      <c r="CA100" s="223" t="str">
        <f t="shared" ca="1" si="36"/>
        <v>9.76773633082766-0.0686681259868704i</v>
      </c>
      <c r="CB100" s="223" t="str">
        <f t="shared" ca="1" si="36"/>
        <v>-5.01793174449763-1.13990367454104i</v>
      </c>
      <c r="CC100" s="223" t="str">
        <f t="shared" ca="1" si="36"/>
        <v>5.18739806144521+0.0665259568183592i</v>
      </c>
      <c r="CD100" s="223" t="str">
        <f t="shared" ref="CD100:EM100" ca="1" si="37">IMSUM(CD101:CD357)</f>
        <v>19.3413154136803+1.14004965919029i</v>
      </c>
      <c r="CE100" s="223" t="str">
        <f t="shared" ca="1" si="37"/>
        <v>9.76807046283091-0.0643834344591676i</v>
      </c>
      <c r="CF100" s="223" t="str">
        <f t="shared" ca="1" si="37"/>
        <v>-3.78518310163443-1.14019094365314i</v>
      </c>
      <c r="CG100" s="223" t="str">
        <f t="shared" ca="1" si="37"/>
        <v>5.18707468925074+0.0622405703074218i</v>
      </c>
      <c r="CH100" s="223" t="str">
        <f t="shared" ca="1" si="37"/>
        <v>18.1679544685841+1.14032752705726i</v>
      </c>
      <c r="CI100" s="223" t="str">
        <f t="shared" ca="1" si="37"/>
        <v>9.76838307341699-0.060097375741595i</v>
      </c>
      <c r="CJ100" s="223" t="str">
        <f t="shared" ca="1" si="37"/>
        <v>-2.66591530262754-1.14045940856479i</v>
      </c>
      <c r="CK100" s="223" t="str">
        <f t="shared" ca="1" si="37"/>
        <v>5.18677284214689+0.0579538621388505i</v>
      </c>
      <c r="CL100" s="223" t="str">
        <f t="shared" ca="1" si="37"/>
        <v>17.0980435928818+1.14058658739068i</v>
      </c>
      <c r="CM100" s="223" t="str">
        <f t="shared" ca="1" si="37"/>
        <v>9.76867415534571-0.0558100408500835i</v>
      </c>
      <c r="CN100" s="223" t="str">
        <f t="shared" ca="1" si="37"/>
        <v>-1.64110911938282-1.14070906259317i</v>
      </c>
      <c r="CO100" s="223" t="str">
        <f t="shared" ca="1" si="37"/>
        <v>5.18649252698294+0.0536659233104384i</v>
      </c>
      <c r="CP100" s="223" t="str">
        <f t="shared" ca="1" si="37"/>
        <v>16.1145109252097+1.14082683354731i</v>
      </c>
      <c r="CQ100" s="223" t="str">
        <f t="shared" ca="1" si="37"/>
        <v>9.76894370214765-0.0515215208091133i</v>
      </c>
      <c r="CR100" s="223" t="str">
        <f t="shared" ca="1" si="37"/>
        <v>-0.695386304012669-1.14093989943459i</v>
      </c>
      <c r="CS100" s="223" t="str">
        <f t="shared" ca="1" si="37"/>
        <v>5.18623375010304+0.0493768447937404i</v>
      </c>
      <c r="CT100" s="223" t="str">
        <f t="shared" ca="1" si="37"/>
        <v>15.20345605792+1.14104825959206i</v>
      </c>
      <c r="CU100" s="223" t="str">
        <f t="shared" ca="1" si="37"/>
        <v>9.76919170768234-0.0472319065999578i</v>
      </c>
      <c r="CV100" s="223" t="str">
        <f t="shared" ca="1" si="37"/>
        <v>0.183860032084279-1.14115191327755i</v>
      </c>
      <c r="CW100" s="223" t="str">
        <f t="shared" ca="1" si="37"/>
        <v>5.18599651734986+0.0450867177014036i</v>
      </c>
      <c r="CX100" s="223" t="str">
        <f t="shared" ca="1" si="37"/>
        <v>14.3534074726952+1.14125085990571i</v>
      </c>
      <c r="CY100" s="223" t="str">
        <f t="shared" ca="1" si="37"/>
        <v>9.76941816625488-0.0429412893625907i</v>
      </c>
      <c r="CZ100" s="223" t="str">
        <f t="shared" ca="1" si="37"/>
        <v>1.00710230857433-1.14134509883418i</v>
      </c>
      <c r="DA100" s="223" t="str">
        <f t="shared" ca="1" si="37"/>
        <v>5.18578083418573+0.0407956330471846i</v>
      </c>
      <c r="DB100" s="223" t="str">
        <f t="shared" ca="1" si="37"/>
        <v>13.5547739405065+1.14143462947078i</v>
      </c>
      <c r="DC100" s="223" t="str">
        <f t="shared" ca="1" si="37"/>
        <v>9.76962307286718-0.0386497601214737i</v>
      </c>
      <c r="DD100" s="223" t="str">
        <f t="shared" ca="1" si="37"/>
        <v>1.78315299643153-1.14151945123937i</v>
      </c>
      <c r="DE100" s="223" t="str">
        <f t="shared" ca="1" si="37"/>
        <v>5.18558670531042+0.0365036819727163i</v>
      </c>
      <c r="DF100" s="223" t="str">
        <f t="shared" ca="1" si="37"/>
        <v>12.7994324049363+1.14159956360216i</v>
      </c>
      <c r="DG100" s="223" t="str">
        <f t="shared" ca="1" si="37"/>
        <v>9.76980642285158-0.0343574100157671i</v>
      </c>
      <c r="DH100" s="223" t="str">
        <f t="shared" ca="1" si="37"/>
        <v>2.51952397314534-1.1416749661127i</v>
      </c>
      <c r="DI100" s="223" t="str">
        <f t="shared" ca="1" si="37"/>
        <v>5.18541413527196+0.0322109556385408i</v>
      </c>
      <c r="DJ100" s="223" t="str">
        <f t="shared" ca="1" si="37"/>
        <v>12.0804133869659+1.14174565823795i</v>
      </c>
      <c r="DK100" s="223" t="str">
        <f t="shared" ca="1" si="37"/>
        <v>9.76996821195913-0.0300643302259305i</v>
      </c>
      <c r="DL100" s="223" t="str">
        <f t="shared" ca="1" si="37"/>
        <v>3.22270302927979-1.14181163950563i</v>
      </c>
      <c r="DM100" s="223" t="str">
        <f t="shared" ca="1" si="37"/>
        <v>5.18526312795953+0.027917545155753i</v>
      </c>
      <c r="DN100" s="223" t="str">
        <f t="shared" ca="1" si="37"/>
        <v>11.3916569797+1.14187290968703i</v>
      </c>
      <c r="DO100" s="223" t="str">
        <f t="shared" ca="1" si="37"/>
        <v>9.7701084366213-0.0257706118973804i</v>
      </c>
      <c r="DP100" s="223" t="str">
        <f t="shared" ca="1" si="37"/>
        <v>3.8983700728682-1.14192946816004i</v>
      </c>
      <c r="DQ100" s="223" t="str">
        <f t="shared" ca="1" si="37"/>
        <v>5.18513368674162+0.0236235417795063i</v>
      </c>
      <c r="DR100" s="223" t="str">
        <f t="shared" ca="1" si="37"/>
        <v>10.7278204715778+1.14198131467878i</v>
      </c>
      <c r="DS100" s="223" t="str">
        <f t="shared" ca="1" si="37"/>
        <v>9.77022709364703-0.0214763462212981i</v>
      </c>
      <c r="DT100" s="223" t="str">
        <f t="shared" ca="1" si="37"/>
        <v>4.55156905372744-1.1420284489727i</v>
      </c>
      <c r="DU100" s="223" t="str">
        <f t="shared" ca="1" si="37"/>
        <v>5.1850258145887+0.0193290366056664i</v>
      </c>
      <c r="DV100" s="223" t="str">
        <f t="shared" ca="1" si="37"/>
        <v>10.0841239954352+1.14207087061031i</v>
      </c>
      <c r="DW100" s="223" t="str">
        <f t="shared" ca="1" si="37"/>
        <v>9.77032418032285-0.0171816243822938i</v>
      </c>
      <c r="DX100" s="223" t="str">
        <f t="shared" ca="1" si="37"/>
        <v>5.18684720812128-1.1421085794165i</v>
      </c>
      <c r="DY100" s="223" t="str">
        <f t="shared" ca="1" si="37"/>
        <v>5.18493951392944+0.0150341209234397i</v>
      </c>
      <c r="DZ100" s="223" t="str">
        <f t="shared" ca="1" si="37"/>
        <v>9.45622426280075+1.14214157515581i</v>
      </c>
      <c r="EA100" s="223" t="str">
        <f t="shared" ca="1" si="37"/>
        <v>9.77039969445774-0.0128865376088529i</v>
      </c>
      <c r="EB100" s="223" t="str">
        <f t="shared" ca="1" si="37"/>
        <v>5.80837019041859-1.14216985759913i</v>
      </c>
      <c r="EC100" s="223" t="str">
        <f t="shared" ca="1" si="37"/>
        <v>5.18487478673798+0.0107388858855966i</v>
      </c>
      <c r="ED100" s="223" t="str">
        <f t="shared" ca="1" si="37"/>
        <v>8.84010895838122+1.14219342658925i</v>
      </c>
      <c r="EE100" s="223" t="str">
        <f t="shared" ca="1" si="37"/>
        <v>9.77045363437843-0.00859117712591773i</v>
      </c>
      <c r="EF100" s="223" t="str">
        <f t="shared" ca="1" si="37"/>
        <v>6.42001956411609-1.14221228190742i</v>
      </c>
      <c r="EG100" s="223" t="str">
        <f t="shared" ca="1" si="37"/>
        <v>5.18483163446583+0.00644342276447074i</v>
      </c>
      <c r="EH100" s="223" t="str">
        <f t="shared" ca="1" si="37"/>
        <v>8.23200611370162+1.14222642355069i</v>
      </c>
      <c r="EI100" s="223" t="str">
        <f t="shared" ca="1" si="37"/>
        <v>9.77048599877066-0.00429563419426893i</v>
      </c>
      <c r="EJ100" s="223" t="str">
        <f t="shared" ca="1" si="37"/>
        <v>7.02547767877483-1.14223585134664i</v>
      </c>
      <c r="EK100" s="223" t="str">
        <f t="shared" ca="1" si="37"/>
        <v>5.18481005809068+0.0021478227815922i</v>
      </c>
      <c r="EL100" s="223" t="str">
        <f t="shared" ca="1" si="37"/>
        <v>7.62830397466436+1.14224056523036i</v>
      </c>
      <c r="EM100" s="223" t="str">
        <f t="shared" ca="1" si="37"/>
        <v>9.77049678699155-6.28206542675114E-12i</v>
      </c>
      <c r="EN100" s="223"/>
      <c r="EO100" s="223"/>
      <c r="EP100" s="223"/>
    </row>
    <row r="101" spans="1:146" ht="17.25" thickBot="1">
      <c r="A101" s="257">
        <f>A100+Div_Nt_load2</f>
        <v>1.953125E-5</v>
      </c>
      <c r="B101" s="256">
        <v>1</v>
      </c>
      <c r="C101" s="230">
        <f>C100+1/time_load2</f>
        <v>200</v>
      </c>
      <c r="D101" s="229">
        <f>2*PI()*C101</f>
        <v>1256.6370614359173</v>
      </c>
      <c r="E101" s="229" t="str">
        <f>COMPLEX(0,D101)</f>
        <v>1256.63706143592i</v>
      </c>
      <c r="F101" s="229"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3.61972853176554-4.05432877470907i</v>
      </c>
      <c r="G101" s="229"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229"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0.212793561142399-0.232721941737153i</v>
      </c>
      <c r="I101" s="229" t="str">
        <f>IMDIV(IMPRODUCT(-1,H101),IMSUM(1,IMPRODUCT(F101,G101,-1)))</f>
        <v>-0.0182364487299599-0.00642622484461196i</v>
      </c>
      <c r="J101" s="255" t="str">
        <f ca="1">IMPRODUCT(1/N_FFT2,P100)</f>
        <v>-4.72742448828875-0.00442483328602512i</v>
      </c>
      <c r="K101" s="254" t="str">
        <f ca="1">IMPRODUCT(I101,J101)</f>
        <v>0.0861829993318388+0.0304601859430274i</v>
      </c>
      <c r="M101" s="258"/>
      <c r="N101" s="246">
        <f ca="1">Ioutput2+O101</f>
        <v>7.5223401803847558</v>
      </c>
      <c r="O101" s="223">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223" t="str">
        <f t="shared" ref="P101:P164" ca="1" si="40">IMPRODUCT(O101,IMEXP(COMPLEX(0,-2*PI()*1*B101/Nt_load2)))</f>
        <v>-7.47540768828143+0.183510958449777i</v>
      </c>
      <c r="Q101" s="223" t="str">
        <f t="shared" ref="Q101:Q164" ca="1" si="41">IMPRODUCT(O101,IMEXP(COMPLEX(0,-2*PI()*2*B101/Nt_load2)))</f>
        <v>-7.46865265087969+0.3669113767601i</v>
      </c>
      <c r="R101" s="223" t="str">
        <f t="shared" ref="R101:R164" ca="1" si="42">IMPRODUCT(O101,IMEXP(COMPLEX(0,-2*PI()*3*B101/Nt_load2)))</f>
        <v>-7.45739877639198+0.550090781376764i</v>
      </c>
      <c r="S101" s="223" t="str">
        <f t="shared" ref="S101:S164" ca="1" si="43">IMPRODUCT(O101,IMEXP(COMPLEX(0,-2*PI()*4*B101/Nt_load2)))</f>
        <v>-7.44165284373147+0.732938831875944i</v>
      </c>
      <c r="T101" s="223" t="str">
        <f t="shared" ref="T101:T164" ca="1" si="44">IMPRODUCT(O101,IMEXP(COMPLEX(0,-2*PI()*5*B101/Nt_load2)))</f>
        <v>-7.42142433765921+0.91534538742915i</v>
      </c>
      <c r="U101" s="223" t="str">
        <f t="shared" ref="U101:U164" ca="1" si="45">IMPRODUCT(O101,IMEXP(COMPLEX(0,-2*PI()*6*B101/Nt_load2)))</f>
        <v>-7.39672544307088+1.09720057314794i</v>
      </c>
      <c r="V101" s="223" t="str">
        <f t="shared" ref="V101:V164" ca="1" si="46">IMPRODUCT(O101,IMEXP(COMPLEX(0,-2*PI()*7*B101/Nt_load2)))</f>
        <v>-7.36757103765702+1.27839484626843i</v>
      </c>
      <c r="W101" s="223" t="str">
        <f t="shared" ref="W101:W164" ca="1" si="47">IMPRODUCT(O101,IMEXP(COMPLEX(0,-2*PI()*8*B101/Nt_load2)))</f>
        <v>-7.3339786829413+1.4588190621358i</v>
      </c>
      <c r="X101" s="223" t="str">
        <f t="shared" ref="X101:X164" ca="1" si="48">IMPRODUCT(O101,IMEXP(COMPLEX(0,-2*PI()*9*B101/Nt_load2)))</f>
        <v>-7.29596861370212+1.63836453994889i</v>
      </c>
      <c r="Y101" s="223" t="str">
        <f t="shared" ref="Y101:Y164" ca="1" si="49">IMPRODUCT(O101,IMEXP(COMPLEX(0,-2*PI()*10*B101/Nt_load2)))</f>
        <v>-7.25356372578386+1.81692312822552i</v>
      </c>
      <c r="Z101" s="223" t="str">
        <f t="shared" ref="Z101:Z164" ca="1" si="50">IMPRODUCT(O101,IMEXP(COMPLEX(0,-2*PI()*11*B101/Nt_load2)))</f>
        <v>-7.20678956230542+1.99438726994884i</v>
      </c>
      <c r="AA101" s="223" t="str">
        <f t="shared" ref="AA101:AA164" ca="1" si="51">IMPRODUCT(O101,IMEXP(COMPLEX(0,-2*PI()*12*B101/Nt_load2)))</f>
        <v>-7.15567429827386+2.17065006735567i</v>
      </c>
      <c r="AB101" s="223" t="str">
        <f t="shared" ref="AB101:AB164" ca="1" si="52">IMPRODUCT(O101,IMEXP(COMPLEX(0,-2*PI()*13*B101/Nt_load2)))</f>
        <v>-7.10024872361292+2.34560534632777i</v>
      </c>
      <c r="AC101" s="223" t="str">
        <f t="shared" ref="AC101:AC164" ca="1" si="53">IMPRODUCT(O101,IMEXP(COMPLEX(0,-2*PI()*14*B101/Nt_load2)))</f>
        <v>-7.04054622461627+2.51914772034707i</v>
      </c>
      <c r="AD101" s="223" t="str">
        <f t="shared" ref="AD101:AD164" ca="1" si="54">IMPRODUCT(O101,IMEXP(COMPLEX(0,-2*PI()*15*B101/Nt_load2)))</f>
        <v>-6.9766027638369+2.69117265397664i</v>
      </c>
      <c r="AE101" s="223" t="str">
        <f t="shared" ref="AE101:AE164" ca="1" si="55">IMPRODUCT(O101,IMEXP(COMPLEX(0,-2*PI()*16*B101/Nt_load2)))</f>
        <v>-6.90845685842457+2.86157652582888i</v>
      </c>
      <c r="AF101" s="223" t="str">
        <f t="shared" ref="AF101:AF164" ca="1" si="56">IMPRODUCT(O101,IMEXP(COMPLEX(0,-2*PI()*17*B101/Nt_load2)))</f>
        <v>-6.83614955692456+3.03025669098319i</v>
      </c>
      <c r="AG101" s="223" t="str">
        <f t="shared" ref="AG101:AG164" ca="1" si="57">IMPRODUCT(O101,IMEXP(COMPLEX(0,-2*PI()*18*B101/Nt_load2)))</f>
        <v>-6.75972441455156+3.19711154281546i</v>
      </c>
      <c r="AH101" s="223" t="str">
        <f t="shared" ref="AH101:AH164" ca="1" si="58">IMPRODUCT(O101,IMEXP(COMPLEX(0,-2*PI()*19*B101/Nt_load2)))</f>
        <v>-6.67922746695361+3.36204057420204i</v>
      </c>
      <c r="AI101" s="223" t="str">
        <f t="shared" ref="AI101:AI164" ca="1" si="59">IMPRODUCT(O101,IMEXP(COMPLEX(0,-2*PI()*20*B101/Nt_load2)))</f>
        <v>-6.59470720248197+3.5249444380615i</v>
      </c>
      <c r="AJ101" s="223" t="str">
        <f t="shared" ref="AJ101:AJ164" ca="1" si="60">IMPRODUCT(O101,IMEXP(COMPLEX(0,-2*PI()*21*B101/Nt_load2)))</f>
        <v>-6.50621453298354+3.68572500719765i</v>
      </c>
      <c r="AK101" s="223" t="str">
        <f t="shared" ref="AK101:AK164" ca="1" si="61">IMPRODUCT(O101,IMEXP(COMPLEX(0,-2*PI()*22*B101/Nt_load2)))</f>
        <v>-6.41380276313347+3.84428543340759i</v>
      </c>
      <c r="AL101" s="223" t="str">
        <f t="shared" ref="AL101:AL164" ca="1" si="62">IMPRODUCT(O101,IMEXP(COMPLEX(0,-2*PI()*23*B101/Nt_load2)))</f>
        <v>-6.31752755832642+4.00053020581954i</v>
      </c>
      <c r="AM101" s="223" t="str">
        <f t="shared" ref="AM101:AM164" ca="1" si="63">IMPRODUCT(O101,IMEXP(COMPLEX(0,-2*PI()*24*B101/Nt_load2)))</f>
        <v>-6.21744691114581+4.15436520842496i</v>
      </c>
      <c r="AN101" s="223" t="str">
        <f t="shared" ref="AN101:AN164" ca="1" si="64">IMPRODUCT(O101,IMEXP(COMPLEX(0,-2*PI()*25*B101/Nt_load2)))</f>
        <v>-6.11362110643124+4.30569777677054i</v>
      </c>
      <c r="AO101" s="223" t="str">
        <f t="shared" ref="AO101:AO164" ca="1" si="65">IMPRODUCT(O101,IMEXP(COMPLEX(0,-2*PI()*26*B101/Nt_load2)))</f>
        <v>-6.00611268496517+4.45443675377582i</v>
      </c>
      <c r="AP101" s="223" t="str">
        <f t="shared" ref="AP101:AP164" ca="1" si="66">IMPRODUCT(O101,IMEXP(COMPLEX(0,-2*PI()*27*B101/Nt_load2)))</f>
        <v>-5.89498640580069+4.60049254464273i</v>
      </c>
      <c r="AQ101" s="223" t="str">
        <f t="shared" ref="AQ101:AQ164" ca="1" si="67">IMPRODUCT(O101,IMEXP(COMPLEX(0,-2*PI()*28*B101/Nt_load2)))</f>
        <v>-5.7803092072531+4.74377717082424i</v>
      </c>
      <c r="AR101" s="223" t="str">
        <f t="shared" ref="AR101:AR164" ca="1" si="68">IMPRODUCT(O101,IMEXP(COMPLEX(0,-2*PI()*28*B101/Nt_load2)))</f>
        <v>-5.7803092072531+4.74377717082424i</v>
      </c>
      <c r="AS101" s="223" t="str">
        <f t="shared" ref="AS101:AS164" ca="1" si="69">IMPRODUCT(O101,IMEXP(COMPLEX(0,-2*PI()*30*B101/Nt_load2)))</f>
        <v>-5.54058045836547+5.02168941316236i</v>
      </c>
      <c r="AT101" s="223" t="str">
        <f t="shared" ref="AT101:AT164" ca="1" si="70">IMPRODUCT(O101,IMEXP(COMPLEX(0,-2*PI()*31*B101/Nt_load2)))</f>
        <v>-5.41567331165973+5.15614962537597i</v>
      </c>
      <c r="AU101" s="223" t="str">
        <f t="shared" ref="AU101:AU164" ca="1" si="71">IMPRODUCT(O101,IMEXP(COMPLEX(0,-2*PI()*32*B101/Nt_load2)))</f>
        <v>-5.28750396585612+5.28750396585611i</v>
      </c>
      <c r="AV101" s="223" t="str">
        <f t="shared" ref="AV101:AV164" ca="1" si="72">IMPRODUCT(O101,IMEXP(COMPLEX(0,-2*PI()*33*B101/Nt_load2)))</f>
        <v>-5.15614962537597+5.41567331165973i</v>
      </c>
      <c r="AW101" s="223" t="str">
        <f t="shared" ref="AW101:AW164" ca="1" si="73">IMPRODUCT(O101,IMEXP(COMPLEX(0,-2*PI()*34*B101/Nt_load2)))</f>
        <v>-5.02168941316235+5.54058045836547i</v>
      </c>
      <c r="AX101" s="223" t="str">
        <f t="shared" ref="AX101:AX164" ca="1" si="74">IMPRODUCT(O101,IMEXP(COMPLEX(0,-2*PI()*35*B101/Nt_load2)))</f>
        <v>-4.88420432301932+5.66215016657874i</v>
      </c>
      <c r="AY101" s="223" t="str">
        <f t="shared" ref="AY101:AY164" ca="1" si="75">IMPRODUCT(O101,IMEXP(COMPLEX(0,-2*PI()*36*B101/Nt_load2)))</f>
        <v>-4.74377717082425+5.7803092072531i</v>
      </c>
      <c r="AZ101" s="223" t="str">
        <f t="shared" ref="AZ101:AZ164" ca="1" si="76">IMPRODUCT(O101,IMEXP(COMPLEX(0,-2*PI()*37*B101/Nt_load2)))</f>
        <v>-4.60049254464272+5.8949864058007i</v>
      </c>
      <c r="BA101" s="223" t="str">
        <f t="shared" ref="BA101:BA164" ca="1" si="77">IMPRODUCT(O101,IMEXP(COMPLEX(0,-2*PI()*38*B101/Nt_load2)))</f>
        <v>-4.45443675377581+6.00611268496517i</v>
      </c>
      <c r="BB101" s="223" t="str">
        <f t="shared" ref="BB101:BB164" ca="1" si="78">IMPRODUCT(O101,IMEXP(COMPLEX(0,-2*PI()*39*B101/Nt_load2)))</f>
        <v>-4.30569777677054+6.11362110643124i</v>
      </c>
      <c r="BC101" s="223" t="str">
        <f t="shared" ref="BC101:BC164" ca="1" si="79">IMPRODUCT(O101,IMEXP(COMPLEX(0,-2*PI()*40*B101/Nt_load2)))</f>
        <v>-4.15436520842496+6.21744691114581i</v>
      </c>
      <c r="BD101" s="223" t="str">
        <f t="shared" ref="BD101:BD164" ca="1" si="80">IMPRODUCT(O101,IMEXP(COMPLEX(0,-2*PI()*41*B101/Nt_load2)))</f>
        <v>-4.00053020581954+6.31752755832642i</v>
      </c>
      <c r="BE101" s="223" t="str">
        <f t="shared" ref="BE101:BE164" ca="1" si="81">IMPRODUCT(O101,IMEXP(COMPLEX(0,-2*PI()*42*B101/Nt_load2)))</f>
        <v>-3.84428543340759+6.41380276313347i</v>
      </c>
      <c r="BF101" s="223" t="str">
        <f t="shared" ref="BF101:BF164" ca="1" si="82">IMPRODUCT(O101,IMEXP(COMPLEX(0,-2*PI()*43*B101/Nt_load2)))</f>
        <v>-3.68572500719765+6.50621453298353i</v>
      </c>
      <c r="BG101" s="223" t="str">
        <f t="shared" ref="BG101:BG164" ca="1" si="83">IMPRODUCT(O101,IMEXP(COMPLEX(0,-2*PI()*44*B101/Nt_load2)))</f>
        <v>-3.52494443806151+6.59470720248196i</v>
      </c>
      <c r="BH101" s="223" t="str">
        <f t="shared" ref="BH101:BH164" ca="1" si="84">IMPRODUCT(O101,IMEXP(COMPLEX(0,-2*PI()*45*B101/Nt_load2)))</f>
        <v>-3.36204057420205+6.67922746695361i</v>
      </c>
      <c r="BI101" s="223" t="str">
        <f t="shared" ref="BI101:BI164" ca="1" si="85">IMPRODUCT(O101,IMEXP(COMPLEX(0,-2*PI()*46*B101/Nt_load2)))</f>
        <v>-3.19711154281548+6.75972441455156i</v>
      </c>
      <c r="BJ101" s="223" t="str">
        <f t="shared" ref="BJ101:BJ164" ca="1" si="86">IMPRODUCT(O101,IMEXP(COMPLEX(0,-2*PI()*47*B101/Nt_load2)))</f>
        <v>-3.03025669098321+6.83614955692456i</v>
      </c>
      <c r="BK101" s="223" t="str">
        <f t="shared" ref="BK101:BK164" ca="1" si="87">IMPRODUCT(O101,IMEXP(COMPLEX(0,-2*PI()*48*B101/Nt_load2)))</f>
        <v>-2.8615765258289+6.90845685842456i</v>
      </c>
      <c r="BL101" s="223" t="str">
        <f t="shared" ref="BL101:BL164" ca="1" si="88">IMPRODUCT(O101,IMEXP(COMPLEX(0,-2*PI()*49*B101/Nt_load2)))</f>
        <v>-2.69117265397666+6.97660276383689i</v>
      </c>
      <c r="BM101" s="223" t="str">
        <f t="shared" ref="BM101:BM164" ca="1" si="89">IMPRODUCT(O101,IMEXP(COMPLEX(0,-2*PI()*50*B101/Nt_load2)))</f>
        <v>-2.5191477203471+7.04054622461627i</v>
      </c>
      <c r="BN101" s="223" t="str">
        <f t="shared" ref="BN101:BN164" ca="1" si="90">IMPRODUCT(O101,IMEXP(COMPLEX(0,-2*PI()*51*B101/Nt_load2)))</f>
        <v>-2.3456053463278+7.10024872361291i</v>
      </c>
      <c r="BO101" s="223" t="str">
        <f t="shared" ref="BO101:BO164" ca="1" si="91">IMPRODUCT(O101,IMEXP(COMPLEX(0,-2*PI()*52*B101/Nt_load2)))</f>
        <v>-2.1706500673557+7.15567429827385i</v>
      </c>
      <c r="BP101" s="223" t="str">
        <f t="shared" ref="BP101:BP164" ca="1" si="92">IMPRODUCT(O101,IMEXP(COMPLEX(0,-2*PI()*53*B101/Nt_load2)))</f>
        <v>-1.99438726994886+7.20678956230541i</v>
      </c>
      <c r="BQ101" s="223" t="str">
        <f t="shared" ref="BQ101:BQ164" ca="1" si="93">IMPRODUCT(O101,IMEXP(COMPLEX(0,-2*PI()*54*B101/Nt_load2)))</f>
        <v>-1.81692312822555+7.25356372578386i</v>
      </c>
      <c r="BR101" s="223" t="str">
        <f t="shared" ref="BR101:BR164" ca="1" si="94">IMPRODUCT(O101,IMEXP(COMPLEX(0,-2*PI()*55*B101/Nt_load2)))</f>
        <v>-1.63836453994893+7.29596861370211i</v>
      </c>
      <c r="BS101" s="223" t="str">
        <f t="shared" ref="BS101:BS164" ca="1" si="95">IMPRODUCT(O101,IMEXP(COMPLEX(0,-2*PI()*56*B101/Nt_load2)))</f>
        <v>-1.45881906213584+7.3339786829413i</v>
      </c>
      <c r="BT101" s="223" t="str">
        <f t="shared" ref="BT101:BT164" ca="1" si="96">IMPRODUCT(O101,IMEXP(COMPLEX(0,-2*PI()*57*B101/Nt_load2)))</f>
        <v>-1.27839484626847+7.36757103765701i</v>
      </c>
      <c r="BU101" s="223" t="str">
        <f t="shared" ref="BU101:BU164" ca="1" si="97">IMPRODUCT(O101,IMEXP(COMPLEX(0,-2*PI()*58*B101/Nt_load2)))</f>
        <v>-1.0972005731479+7.39672544307089i</v>
      </c>
      <c r="BV101" s="223" t="str">
        <f t="shared" ref="BV101:BV164" ca="1" si="98">IMPRODUCT(O101,IMEXP(COMPLEX(0,-2*PI()*59*B101/Nt_load2)))</f>
        <v>-0.91534538742912+7.42142433765922i</v>
      </c>
      <c r="BW101" s="223" t="str">
        <f t="shared" ref="BW101:BW164" ca="1" si="99">IMPRODUCT(O101,IMEXP(COMPLEX(0,-2*PI()*60*B101/Nt_load2)))</f>
        <v>-0.73293883187591+7.44165284373147i</v>
      </c>
      <c r="BX101" s="223" t="str">
        <f t="shared" ref="BX101:BX164" ca="1" si="100">IMPRODUCT(O101,IMEXP(COMPLEX(0,-2*PI()*61*B101/Nt_load2)))</f>
        <v>-0.550090781376732+7.45739877639198i</v>
      </c>
      <c r="BY101" s="223" t="str">
        <f t="shared" ref="BY101:BY164" ca="1" si="101">IMPRODUCT(O101,IMEXP(COMPLEX(0,-2*PI()*62*B101/Nt_load2)))</f>
        <v>-0.366911376760071+7.4686526508797i</v>
      </c>
      <c r="BZ101" s="223" t="str">
        <f t="shared" ref="BZ101:BZ164" ca="1" si="102">IMPRODUCT(O101,IMEXP(COMPLEX(0,-2*PI()*63*B101/Nt_load2)))</f>
        <v>-0.18351095844975+7.47540768828143i</v>
      </c>
      <c r="CA101" s="223" t="str">
        <f t="shared" ref="CA101:CA164" ca="1" si="103">IMPRODUCT(O101,IMEXP(COMPLEX(0,-2*PI()*64*B101/Nt_load2)))</f>
        <v>2.61079221578473E-14+7.47765981961524i</v>
      </c>
      <c r="CB101" s="223" t="str">
        <f t="shared" ref="CB101:CB164" ca="1" si="104">IMPRODUCT(O101,IMEXP(COMPLEX(0,-2*PI()*65*B101/Nt_load2)))</f>
        <v>0.183510958449801+7.47540768828143i</v>
      </c>
      <c r="CC101" s="223" t="str">
        <f t="shared" ref="CC101:CC164" ca="1" si="105">IMPRODUCT(O101,IMEXP(COMPLEX(0,-2*PI()*66*B101/Nt_load2)))</f>
        <v>0.366911376760122+7.46865265087969i</v>
      </c>
      <c r="CD101" s="223" t="str">
        <f t="shared" ref="CD101:CD164" ca="1" si="106">IMPRODUCT(O101,IMEXP(COMPLEX(0,-2*PI()*67*B101/Nt_load2)))</f>
        <v>0.550090781376782+7.45739877639198i</v>
      </c>
      <c r="CE101" s="223" t="str">
        <f t="shared" ref="CE101:CE164" ca="1" si="107">IMPRODUCT(O101,IMEXP(COMPLEX(0,-2*PI()*68*B101/Nt_load2)))</f>
        <v>0.732938831875961+7.44165284373147i</v>
      </c>
      <c r="CF101" s="223" t="str">
        <f t="shared" ref="CF101:CF164" ca="1" si="108">IMPRODUCT(O101,IMEXP(COMPLEX(0,-2*PI()*69*B101/Nt_load2)))</f>
        <v>0.915345387429165+7.42142433765921i</v>
      </c>
      <c r="CG101" s="223" t="str">
        <f t="shared" ref="CG101:CG164" ca="1" si="109">IMPRODUCT(O101,IMEXP(COMPLEX(0,-2*PI()*70*B101/Nt_load2)))</f>
        <v>1.09720057314796+7.39672544307088i</v>
      </c>
      <c r="CH101" s="223" t="str">
        <f t="shared" ref="CH101:CH164" ca="1" si="110">IMPRODUCT(O101,IMEXP(COMPLEX(0,-2*PI()*71*B101/Nt_load2)))</f>
        <v>1.27839484626845+7.36757103765702i</v>
      </c>
      <c r="CI101" s="223" t="str">
        <f t="shared" ref="CI101:CI164" ca="1" si="111">IMPRODUCT(O101,IMEXP(COMPLEX(0,-2*PI()*72*B101/Nt_load2)))</f>
        <v>1.45881906213581+7.3339786829413i</v>
      </c>
      <c r="CJ101" s="223" t="str">
        <f t="shared" ref="CJ101:CJ164" ca="1" si="112">IMPRODUCT(O101,IMEXP(COMPLEX(0,-2*PI()*73*B101/Nt_load2)))</f>
        <v>1.6383645399489+7.29596861370211i</v>
      </c>
      <c r="CK101" s="223" t="str">
        <f t="shared" ref="CK101:CK164" ca="1" si="113">IMPRODUCT(O101,IMEXP(COMPLEX(0,-2*PI()*74*B101/Nt_load2)))</f>
        <v>1.81692312822553+7.25356372578386i</v>
      </c>
      <c r="CL101" s="223" t="str">
        <f t="shared" ref="CL101:CL164" ca="1" si="114">IMPRODUCT(O101,IMEXP(COMPLEX(0,-2*PI()*75*B101/Nt_load2)))</f>
        <v>1.99438726994884+7.20678956230542i</v>
      </c>
      <c r="CM101" s="223" t="str">
        <f t="shared" ref="CM101:CM164" ca="1" si="115">IMPRODUCT(O101,IMEXP(COMPLEX(0,-2*PI()*76*B101/Nt_load2)))</f>
        <v>2.17065006735568+7.15567429827386i</v>
      </c>
      <c r="CN101" s="223" t="str">
        <f t="shared" ref="CN101:CN164" ca="1" si="116">IMPRODUCT(O101,IMEXP(COMPLEX(0,-2*PI()*77*B101/Nt_load2)))</f>
        <v>2.34560534632777+7.10024872361292i</v>
      </c>
      <c r="CO101" s="223" t="str">
        <f t="shared" ref="CO101:CO164" ca="1" si="117">IMPRODUCT(O101,IMEXP(COMPLEX(0,-2*PI()*78*B101/Nt_load2)))</f>
        <v>2.51914772034707+7.04054622461627i</v>
      </c>
      <c r="CP101" s="223" t="str">
        <f t="shared" ref="CP101:CP164" ca="1" si="118">IMPRODUCT(O101,IMEXP(COMPLEX(0,-2*PI()*79*B101/Nt_load2)))</f>
        <v>2.69117265397664+6.9766027638369i</v>
      </c>
      <c r="CQ101" s="223" t="str">
        <f t="shared" ref="CQ101:CQ164" ca="1" si="119">IMPRODUCT(O101,IMEXP(COMPLEX(0,-2*PI()*80*B101/Nt_load2)))</f>
        <v>2.86157652582887+6.90845685842457i</v>
      </c>
      <c r="CR101" s="223" t="str">
        <f t="shared" ref="CR101:CR164" ca="1" si="120">IMPRODUCT(O101,IMEXP(COMPLEX(0,-2*PI()*81*B101/Nt_load2)))</f>
        <v>3.03025669098319+6.83614955692456i</v>
      </c>
      <c r="CS101" s="223" t="str">
        <f t="shared" ref="CS101:CS164" ca="1" si="121">IMPRODUCT(O101,IMEXP(COMPLEX(0,-2*PI()*82*B101/Nt_load2)))</f>
        <v>3.19711154281545+6.75972441455156i</v>
      </c>
      <c r="CT101" s="223" t="str">
        <f t="shared" ref="CT101:CT164" ca="1" si="122">IMPRODUCT(O101,IMEXP(COMPLEX(0,-2*PI()*83*B101/Nt_load2)))</f>
        <v>3.36204057420202+6.67922746695361i</v>
      </c>
      <c r="CU101" s="223" t="str">
        <f t="shared" ref="CU101:CU164" ca="1" si="123">IMPRODUCT(O101,IMEXP(COMPLEX(0,-2*PI()*84*B101/Nt_load2)))</f>
        <v>3.52494443806149+6.59470720248198i</v>
      </c>
      <c r="CV101" s="223" t="str">
        <f t="shared" ref="CV101:CV164" ca="1" si="124">IMPRODUCT(O101,IMEXP(COMPLEX(0,-2*PI()*85*B101/Nt_load2)))</f>
        <v>3.68572500719763+6.50621453298355i</v>
      </c>
      <c r="CW101" s="223" t="str">
        <f t="shared" ref="CW101:CW164" ca="1" si="125">IMPRODUCT(O101,IMEXP(COMPLEX(0,-2*PI()*86*B101/Nt_load2)))</f>
        <v>3.84428543340758+6.41380276313348i</v>
      </c>
      <c r="CX101" s="223" t="str">
        <f t="shared" ref="CX101:CX164" ca="1" si="126">IMPRODUCT(O101,IMEXP(COMPLEX(0,-2*PI()*87*B101/Nt_load2)))</f>
        <v>4.00053020581952+6.31752755832643i</v>
      </c>
      <c r="CY101" s="223" t="str">
        <f t="shared" ref="CY101:CY164" ca="1" si="127">IMPRODUCT(O101,IMEXP(COMPLEX(0,-2*PI()*88*B101/Nt_load2)))</f>
        <v>4.15436520842494+6.21744691114582i</v>
      </c>
      <c r="CZ101" s="223" t="str">
        <f t="shared" ref="CZ101:CZ164" ca="1" si="128">IMPRODUCT(O101,IMEXP(COMPLEX(0,-2*PI()*89*B101/Nt_load2)))</f>
        <v>4.30569777677053+6.11362110643124i</v>
      </c>
      <c r="DA101" s="223" t="str">
        <f t="shared" ref="DA101:DA164" ca="1" si="129">IMPRODUCT(O101,IMEXP(COMPLEX(0,-2*PI()*90*B101/Nt_load2)))</f>
        <v>4.45443675377579+6.00611268496518i</v>
      </c>
      <c r="DB101" s="223" t="str">
        <f t="shared" ref="DB101:DB164" ca="1" si="130">IMPRODUCT(O101,IMEXP(COMPLEX(0,-2*PI()*91*B101/Nt_load2)))</f>
        <v>4.60049254464271+5.89498640580071i</v>
      </c>
      <c r="DC101" s="223" t="str">
        <f t="shared" ref="DC101:DC164" ca="1" si="131">IMPRODUCT(O101,IMEXP(COMPLEX(0,-2*PI()*92*B101/Nt_load2)))</f>
        <v>4.74377717082423+5.78030920725312i</v>
      </c>
      <c r="DD101" s="223" t="str">
        <f t="shared" ref="DD101:DD164" ca="1" si="132">IMPRODUCT(O101,IMEXP(COMPLEX(0,-2*PI()*93*B101/Nt_load2)))</f>
        <v>4.88420432301929+5.66215016657876i</v>
      </c>
      <c r="DE101" s="223" t="str">
        <f t="shared" ref="DE101:DE164" ca="1" si="133">IMPRODUCT(O101,IMEXP(COMPLEX(0,-2*PI()*94*B101/Nt_load2)))</f>
        <v>5.02168941316233+5.5405804583655i</v>
      </c>
      <c r="DF101" s="223" t="str">
        <f t="shared" ref="DF101:DF164" ca="1" si="134">IMPRODUCT(O101,IMEXP(COMPLEX(0,-2*PI()*95*B101/Nt_load2)))</f>
        <v>5.15614962537595+5.41567331165976i</v>
      </c>
      <c r="DG101" s="223" t="str">
        <f t="shared" ref="DG101:DG164" ca="1" si="135">IMPRODUCT(O101,IMEXP(COMPLEX(0,-2*PI()*96*B101/Nt_load2)))</f>
        <v>5.28750396585609+5.28750396585614i</v>
      </c>
      <c r="DH101" s="223" t="str">
        <f t="shared" ref="DH101:DH164" ca="1" si="136">IMPRODUCT(O101,IMEXP(COMPLEX(0,-2*PI()*97*B101/Nt_load2)))</f>
        <v>5.41567331165976+5.15614962537594i</v>
      </c>
      <c r="DI101" s="223" t="str">
        <f t="shared" ref="DI101:DI164" ca="1" si="137">IMPRODUCT(O101,IMEXP(COMPLEX(0,-2*PI()*98*B101/Nt_load2)))</f>
        <v>5.5405804583655+5.02168941316233i</v>
      </c>
      <c r="DJ101" s="223" t="str">
        <f t="shared" ref="DJ101:DJ164" ca="1" si="138">IMPRODUCT(O101,IMEXP(COMPLEX(0,-2*PI()*99*B101/Nt_load2)))</f>
        <v>5.66215016657876+4.88420432301929i</v>
      </c>
      <c r="DK101" s="223" t="str">
        <f t="shared" ref="DK101:DK164" ca="1" si="139">IMPRODUCT(O101,IMEXP(COMPLEX(0,-2*PI()*100*B101/Nt_load2)))</f>
        <v>5.78030920725312+4.74377717082422i</v>
      </c>
      <c r="DL101" s="223" t="str">
        <f t="shared" ref="DL101:DL164" ca="1" si="140">IMPRODUCT(O101,IMEXP(COMPLEX(0,-2*PI()*101*B101/Nt_load2)))</f>
        <v>5.89498640580071+4.60049254464271i</v>
      </c>
      <c r="DM101" s="223" t="str">
        <f t="shared" ref="DM101:DM164" ca="1" si="141">IMPRODUCT(O101,IMEXP(COMPLEX(0,-2*PI()*102*B101/Nt_load2)))</f>
        <v>6.00611268496518+4.4544367537758i</v>
      </c>
      <c r="DN101" s="223" t="str">
        <f t="shared" ref="DN101:DN164" ca="1" si="142">IMPRODUCT(O101,IMEXP(COMPLEX(0,-2*PI()*103*B101/Nt_load2)))</f>
        <v>6.11362110643125+4.30569777677053i</v>
      </c>
      <c r="DO101" s="223" t="str">
        <f t="shared" ref="DO101:DO164" ca="1" si="143">IMPRODUCT(O101,IMEXP(COMPLEX(0,-2*PI()*104*B101/Nt_load2)))</f>
        <v>6.21744691114582+4.15436520842494i</v>
      </c>
      <c r="DP101" s="223" t="str">
        <f t="shared" ref="DP101:DP164" ca="1" si="144">IMPRODUCT(O101,IMEXP(COMPLEX(0,-2*PI()*105*B101/Nt_load2)))</f>
        <v>6.31752755832643+4.00053020581952i</v>
      </c>
      <c r="DQ101" s="223" t="str">
        <f t="shared" ref="DQ101:DQ164" ca="1" si="145">IMPRODUCT(O101,IMEXP(COMPLEX(0,-2*PI()*106*B101/Nt_load2)))</f>
        <v>6.41380276313348+3.84428543340757i</v>
      </c>
      <c r="DR101" s="223" t="str">
        <f t="shared" ref="DR101:DR164" ca="1" si="146">IMPRODUCT(O101,IMEXP(COMPLEX(0,-2*PI()*107*B101/Nt_load2)))</f>
        <v>6.50621453298354+3.68572500719763i</v>
      </c>
      <c r="DS101" s="223" t="str">
        <f t="shared" ref="DS101:DS164" ca="1" si="147">IMPRODUCT(O101,IMEXP(COMPLEX(0,-2*PI()*108*B101/Nt_load2)))</f>
        <v>6.59470720248198+3.52494443806149i</v>
      </c>
      <c r="DT101" s="223" t="str">
        <f t="shared" ref="DT101:DT164" ca="1" si="148">IMPRODUCT(O101,IMEXP(COMPLEX(0,-2*PI()*109*B101/Nt_load2)))</f>
        <v>6.67922746695361+3.36204057420202i</v>
      </c>
      <c r="DU101" s="223" t="str">
        <f t="shared" ref="DU101:DU164" ca="1" si="149">IMPRODUCT(O101,IMEXP(COMPLEX(0,-2*PI()*110*B101/Nt_load2)))</f>
        <v>6.75972441455156+3.19711154281545i</v>
      </c>
      <c r="DV101" s="223" t="str">
        <f t="shared" ref="DV101:DV164" ca="1" si="150">IMPRODUCT(O101,IMEXP(COMPLEX(0,-2*PI()*111*B101/Nt_load2)))</f>
        <v>6.83614955692456+3.03025669098319i</v>
      </c>
      <c r="DW101" s="223" t="str">
        <f t="shared" ref="DW101:DW164" ca="1" si="151">IMPRODUCT(O101,IMEXP(COMPLEX(0,-2*PI()*112*B101/Nt_load2)))</f>
        <v>6.90845685842457+2.86157652582887i</v>
      </c>
      <c r="DX101" s="223" t="str">
        <f t="shared" ref="DX101:DX164" ca="1" si="152">IMPRODUCT(O101,IMEXP(COMPLEX(0,-2*PI()*113*B101/Nt_load2)))</f>
        <v>6.9766027638369+2.69117265397664i</v>
      </c>
      <c r="DY101" s="223" t="str">
        <f t="shared" ref="DY101:DY164" ca="1" si="153">IMPRODUCT(O101,IMEXP(COMPLEX(0,-2*PI()*114*B101/Nt_load2)))</f>
        <v>7.04054622461627+2.51914772034707i</v>
      </c>
      <c r="DZ101" s="223" t="str">
        <f t="shared" ref="DZ101:DZ164" ca="1" si="154">IMPRODUCT(O101,IMEXP(COMPLEX(0,-2*PI()*115*B101/Nt_load2)))</f>
        <v>7.10024872361292+2.34560534632777i</v>
      </c>
      <c r="EA101" s="223" t="str">
        <f t="shared" ref="EA101:EA164" ca="1" si="155">IMPRODUCT(O101,IMEXP(COMPLEX(0,-2*PI()*116*B101/Nt_load2)))</f>
        <v>7.15567429827386+2.17065006735567i</v>
      </c>
      <c r="EB101" s="223" t="str">
        <f t="shared" ref="EB101:EB164" ca="1" si="156">IMPRODUCT(O101,IMEXP(COMPLEX(0,-2*PI()*117*B101/Nt_load2)))</f>
        <v>7.20678956230542+1.99438726994884i</v>
      </c>
      <c r="EC101" s="223" t="str">
        <f t="shared" ref="EC101:EC164" ca="1" si="157">IMPRODUCT(O101,IMEXP(COMPLEX(0,-2*PI()*118*B101/Nt_load2)))</f>
        <v>7.25356372578386+1.81692312822552i</v>
      </c>
      <c r="ED101" s="223" t="str">
        <f t="shared" ref="ED101:ED164" ca="1" si="158">IMPRODUCT(O101,IMEXP(COMPLEX(0,-2*PI()*119*B101/Nt_load2)))</f>
        <v>7.29596861370211+1.6383645399489i</v>
      </c>
      <c r="EE101" s="223" t="str">
        <f t="shared" ref="EE101:EE164" ca="1" si="159">IMPRODUCT(O101,IMEXP(COMPLEX(0,-2*PI()*120*B101/Nt_load2)))</f>
        <v>7.3339786829413+1.45881906213581i</v>
      </c>
      <c r="EF101" s="223" t="str">
        <f t="shared" ref="EF101:EF164" ca="1" si="160">IMPRODUCT(O101,IMEXP(COMPLEX(0,-2*PI()*121*B101/Nt_load2)))</f>
        <v>7.36757103765702+1.27839484626845i</v>
      </c>
      <c r="EG101" s="223" t="str">
        <f t="shared" ref="EG101:EG164" ca="1" si="161">IMPRODUCT(O101,IMEXP(COMPLEX(0,-2*PI()*122*B101/Nt_load2)))</f>
        <v>7.39672544307088+1.09720057314796i</v>
      </c>
      <c r="EH101" s="223" t="str">
        <f t="shared" ref="EH101:EH164" ca="1" si="162">IMPRODUCT(O101,IMEXP(COMPLEX(0,-2*PI()*123*B101/Nt_load2)))</f>
        <v>7.42142433765921+0.915345387429165i</v>
      </c>
      <c r="EI101" s="223" t="str">
        <f t="shared" ref="EI101:EI164" ca="1" si="163">IMPRODUCT(O101,IMEXP(COMPLEX(0,-2*PI()*124*B101/Nt_load2)))</f>
        <v>7.44165284373147+0.732938831875959i</v>
      </c>
      <c r="EJ101" s="223" t="str">
        <f t="shared" ref="EJ101:EJ164" ca="1" si="164">IMPRODUCT(O101,IMEXP(COMPLEX(0,-2*PI()*125*B101/Nt_load2)))</f>
        <v>7.45739877639198+0.550090781376782i</v>
      </c>
      <c r="EK101" s="223" t="str">
        <f t="shared" ref="EK101:EK164" ca="1" si="165">IMPRODUCT(O101,IMEXP(COMPLEX(0,-2*PI()*126*B101/Nt_load2)))</f>
        <v>7.46865265087969+0.366911376760119i</v>
      </c>
      <c r="EL101" s="223" t="str">
        <f t="shared" ref="EL101:EL164" ca="1" si="166">IMPRODUCT(O101,IMEXP(COMPLEX(0,-2*PI()*127*B101/Nt_load2)))</f>
        <v>7.47540768828143+0.1835109584498i</v>
      </c>
      <c r="EM101" s="223" t="str">
        <f t="shared" ref="EM101:EM164" ca="1" si="167">IMPRODUCT(O101,IMEXP(COMPLEX(0,-2*PI()*128*B101/Nt_load2)))</f>
        <v>7.47765981961524+2.41613606231769E-14i</v>
      </c>
      <c r="EN101" s="223"/>
      <c r="EO101" s="223"/>
      <c r="EP101" s="223"/>
    </row>
    <row r="102" spans="1:146" ht="17.25" thickBot="1">
      <c r="A102" s="257">
        <f t="shared" ref="A102:A164" si="168">A101+Div_Nt_load2</f>
        <v>3.9062500000000001E-5</v>
      </c>
      <c r="B102" s="256">
        <v>2</v>
      </c>
      <c r="C102" s="230">
        <f t="shared" ref="C102:C164" si="169">C101+1/time_load2</f>
        <v>400</v>
      </c>
      <c r="D102" s="229">
        <f t="shared" ref="D102:D165" si="170">2*PI()*C102</f>
        <v>2513.2741228718346</v>
      </c>
      <c r="E102" s="229" t="str">
        <f t="shared" ref="E102:E165" si="171">COMPLEX(0,D102)</f>
        <v>2513.27412287183i</v>
      </c>
      <c r="F102" s="229"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1.33378205937584-3.06159108870162i</v>
      </c>
      <c r="G102" s="229"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229" t="str">
        <f t="shared" si="38"/>
        <v>0.0815975247469172-0.175783295859002i</v>
      </c>
      <c r="I102" s="229" t="str">
        <f t="shared" ref="I102:I165" si="174">IMDIV(IMPRODUCT(-1,H102),IMSUM(1,IMPRODUCT(F102,G102,-1)))</f>
        <v>-0.020274065026579-0.00167620633318865i</v>
      </c>
      <c r="J102" s="255" t="str">
        <f ca="1">IMPRODUCT(1/N_FFT2,Q100)</f>
        <v>0.0202948904996015+0.000526712198120398i</v>
      </c>
      <c r="K102" s="254" t="str">
        <f t="shared" ref="K102:K165" ca="1" si="175">IMPRODUCT(I102,J102)</f>
        <v>-0.000410577051373964-0.0000446970213417875i</v>
      </c>
      <c r="M102" s="258"/>
      <c r="N102" s="246">
        <f t="shared" ref="N102:N164" ca="1" si="176">Ioutput2+O102</f>
        <v>7.5223432404590778</v>
      </c>
      <c r="O102" s="223">
        <f t="shared" ca="1" si="39"/>
        <v>-7.4776567595409222</v>
      </c>
      <c r="P102" s="223" t="str">
        <f t="shared" ca="1" si="40"/>
        <v>-7.46864959449136+0.36691122660937i</v>
      </c>
      <c r="Q102" s="223" t="str">
        <f t="shared" ca="1" si="41"/>
        <v>-7.44164979839224+0.73293853193621i</v>
      </c>
      <c r="R102" s="223" t="str">
        <f t="shared" ca="1" si="42"/>
        <v>-7.39672241611724+1.09720012414178i</v>
      </c>
      <c r="S102" s="223" t="str">
        <f t="shared" ca="1" si="43"/>
        <v>-7.33397568166545+1.45881846514491i</v>
      </c>
      <c r="T102" s="223" t="str">
        <f t="shared" ca="1" si="44"/>
        <v>-7.25356075741613+1.81692238468811i</v>
      </c>
      <c r="U102" s="223" t="str">
        <f t="shared" ca="1" si="45"/>
        <v>-7.15567136996531+2.17064917906298i</v>
      </c>
      <c r="V102" s="223" t="str">
        <f t="shared" ca="1" si="46"/>
        <v>-7.04054334342146+2.51914668943908i</v>
      </c>
      <c r="W102" s="223" t="str">
        <f t="shared" ca="1" si="47"/>
        <v>-6.90845403128453+2.86157535478914i</v>
      </c>
      <c r="X102" s="223" t="str">
        <f t="shared" ca="1" si="48"/>
        <v>-6.75972164827713+3.1971102344651i</v>
      </c>
      <c r="Y102" s="223" t="str">
        <f t="shared" ca="1" si="49"/>
        <v>-6.59470450373735+3.52494299555245i</v>
      </c>
      <c r="Z102" s="223" t="str">
        <f t="shared" ca="1" si="50"/>
        <v>-6.41380013842017+3.84428386021498i</v>
      </c>
      <c r="AA102" s="223" t="str">
        <f t="shared" ca="1" si="51"/>
        <v>-6.217444366787+4.15436350833875i</v>
      </c>
      <c r="AB102" s="223" t="str">
        <f t="shared" ca="1" si="52"/>
        <v>-6.00611022709042+4.45443493089168i</v>
      </c>
      <c r="AC102" s="223" t="str">
        <f t="shared" ca="1" si="53"/>
        <v>-5.78030684178366+4.74377522953365i</v>
      </c>
      <c r="AD102" s="223" t="str">
        <f t="shared" ca="1" si="54"/>
        <v>-5.54057819099996+5.02168735814205i</v>
      </c>
      <c r="AE102" s="223" t="str">
        <f t="shared" ca="1" si="55"/>
        <v>-5.28750180205681+5.28750180205681i</v>
      </c>
      <c r="AF102" s="223" t="str">
        <f t="shared" ca="1" si="56"/>
        <v>-5.02168735814204+5.54057819099996i</v>
      </c>
      <c r="AG102" s="223" t="str">
        <f t="shared" ca="1" si="57"/>
        <v>-4.74377522953365+5.78030684178366i</v>
      </c>
      <c r="AH102" s="223" t="str">
        <f t="shared" ca="1" si="58"/>
        <v>-4.45443493089167+6.00611022709042i</v>
      </c>
      <c r="AI102" s="223" t="str">
        <f t="shared" ca="1" si="59"/>
        <v>-4.15436350833876+6.217444366787i</v>
      </c>
      <c r="AJ102" s="223" t="str">
        <f t="shared" ca="1" si="60"/>
        <v>-3.84428386021498+6.41380013842017i</v>
      </c>
      <c r="AK102" s="223" t="str">
        <f t="shared" ca="1" si="61"/>
        <v>-3.52494299555246+6.59470450373735i</v>
      </c>
      <c r="AL102" s="223" t="str">
        <f t="shared" ca="1" si="62"/>
        <v>-3.19711023446511+6.75972164827713i</v>
      </c>
      <c r="AM102" s="223" t="str">
        <f t="shared" ca="1" si="63"/>
        <v>-2.86157535478915+6.90845403128453i</v>
      </c>
      <c r="AN102" s="223" t="str">
        <f t="shared" ca="1" si="64"/>
        <v>-2.51914668943911+7.04054334342145i</v>
      </c>
      <c r="AO102" s="223" t="str">
        <f t="shared" ca="1" si="65"/>
        <v>-2.17064917906301+7.15567136996531i</v>
      </c>
      <c r="AP102" s="223" t="str">
        <f t="shared" ca="1" si="66"/>
        <v>-1.81692238468814+7.25356075741613i</v>
      </c>
      <c r="AQ102" s="223" t="str">
        <f t="shared" ca="1" si="67"/>
        <v>-1.45881846514495+7.33397568166545i</v>
      </c>
      <c r="AR102" s="223" t="str">
        <f t="shared" ca="1" si="68"/>
        <v>-1.45881846514495+7.33397568166545i</v>
      </c>
      <c r="AS102" s="223" t="str">
        <f t="shared" ca="1" si="69"/>
        <v>-0.732938531936176+7.44164979839224i</v>
      </c>
      <c r="AT102" s="223" t="str">
        <f t="shared" ca="1" si="70"/>
        <v>-0.366911226609341+7.46864959449137i</v>
      </c>
      <c r="AU102" s="223" t="str">
        <f t="shared" ca="1" si="71"/>
        <v>2.61079114737316E-14+7.47765675954092i</v>
      </c>
      <c r="AV102" s="223" t="str">
        <f t="shared" ca="1" si="72"/>
        <v>0.366911226609391+7.46864959449136i</v>
      </c>
      <c r="AW102" s="223" t="str">
        <f t="shared" ca="1" si="73"/>
        <v>0.732938531936227+7.44164979839224i</v>
      </c>
      <c r="AX102" s="223" t="str">
        <f t="shared" ca="1" si="74"/>
        <v>1.0972001241418+7.39672241611724i</v>
      </c>
      <c r="AY102" s="223" t="str">
        <f t="shared" ca="1" si="75"/>
        <v>1.45881846514492+7.33397568166545i</v>
      </c>
      <c r="AZ102" s="223" t="str">
        <f t="shared" ca="1" si="76"/>
        <v>1.81692238468812+7.25356075741613i</v>
      </c>
      <c r="BA102" s="223" t="str">
        <f t="shared" ca="1" si="77"/>
        <v>2.17064917906299+7.15567136996531i</v>
      </c>
      <c r="BB102" s="223" t="str">
        <f t="shared" ca="1" si="78"/>
        <v>2.51914668943908+7.04054334342146i</v>
      </c>
      <c r="BC102" s="223" t="str">
        <f t="shared" ca="1" si="79"/>
        <v>2.86157535478913+6.90845403128453i</v>
      </c>
      <c r="BD102" s="223" t="str">
        <f t="shared" ca="1" si="80"/>
        <v>3.19711023446509+6.75972164827714i</v>
      </c>
      <c r="BE102" s="223" t="str">
        <f t="shared" ca="1" si="81"/>
        <v>3.52494299555244+6.59470450373736i</v>
      </c>
      <c r="BF102" s="223" t="str">
        <f t="shared" ca="1" si="82"/>
        <v>3.84428386021497+6.41380013842018i</v>
      </c>
      <c r="BG102" s="223" t="str">
        <f t="shared" ca="1" si="83"/>
        <v>4.15436350833874+6.21744436678701i</v>
      </c>
      <c r="BH102" s="223" t="str">
        <f t="shared" ca="1" si="84"/>
        <v>4.45443493089165+6.00611022709044i</v>
      </c>
      <c r="BI102" s="223" t="str">
        <f t="shared" ca="1" si="85"/>
        <v>4.74377522953363+5.78030684178368i</v>
      </c>
      <c r="BJ102" s="223" t="str">
        <f t="shared" ca="1" si="86"/>
        <v>5.02168735814202+5.54057819099998i</v>
      </c>
      <c r="BK102" s="223" t="str">
        <f t="shared" ca="1" si="87"/>
        <v>5.28750180205678+5.28750180205684i</v>
      </c>
      <c r="BL102" s="223" t="str">
        <f t="shared" ca="1" si="88"/>
        <v>5.54057819099998+5.02168735814202i</v>
      </c>
      <c r="BM102" s="223" t="str">
        <f t="shared" ca="1" si="89"/>
        <v>5.78030684178369+4.74377522953362i</v>
      </c>
      <c r="BN102" s="223" t="str">
        <f t="shared" ca="1" si="90"/>
        <v>6.00611022709044+4.45443493089165i</v>
      </c>
      <c r="BO102" s="223" t="str">
        <f t="shared" ca="1" si="91"/>
        <v>6.21744436678701+4.15436350833874i</v>
      </c>
      <c r="BP102" s="223" t="str">
        <f t="shared" ca="1" si="92"/>
        <v>6.41380013842018+3.84428386021496i</v>
      </c>
      <c r="BQ102" s="223" t="str">
        <f t="shared" ca="1" si="93"/>
        <v>6.59470450373736+3.52494299555244i</v>
      </c>
      <c r="BR102" s="223" t="str">
        <f t="shared" ca="1" si="94"/>
        <v>6.75972164827714+3.19711023446509i</v>
      </c>
      <c r="BS102" s="223" t="str">
        <f t="shared" ca="1" si="95"/>
        <v>6.90845403128453+2.86157535478913i</v>
      </c>
      <c r="BT102" s="223" t="str">
        <f t="shared" ca="1" si="96"/>
        <v>7.04054334342146+2.51914668943908i</v>
      </c>
      <c r="BU102" s="223" t="str">
        <f t="shared" ca="1" si="97"/>
        <v>7.15567136996531+2.17064917906298i</v>
      </c>
      <c r="BV102" s="223" t="str">
        <f t="shared" ca="1" si="98"/>
        <v>7.25356075741613+1.81692238468811i</v>
      </c>
      <c r="BW102" s="223" t="str">
        <f t="shared" ca="1" si="99"/>
        <v>7.33397568166545+1.45881846514492i</v>
      </c>
      <c r="BX102" s="223" t="str">
        <f t="shared" ca="1" si="100"/>
        <v>7.39672241611724+1.0972001241418i</v>
      </c>
      <c r="BY102" s="223" t="str">
        <f t="shared" ca="1" si="101"/>
        <v>7.44164979839224+0.732938531936225i</v>
      </c>
      <c r="BZ102" s="223" t="str">
        <f t="shared" ca="1" si="102"/>
        <v>7.46864959449136+0.366911226609389i</v>
      </c>
      <c r="CA102" s="223" t="str">
        <f t="shared" ca="1" si="103"/>
        <v>7.47765675954092+2.41613507356504E-14i</v>
      </c>
      <c r="CB102" s="223" t="str">
        <f t="shared" ca="1" si="104"/>
        <v>7.46864959449137-0.366911226609341i</v>
      </c>
      <c r="CC102" s="223" t="str">
        <f t="shared" ca="1" si="105"/>
        <v>7.44164979839224-0.732938531936177i</v>
      </c>
      <c r="CD102" s="223" t="str">
        <f t="shared" ca="1" si="106"/>
        <v>7.39672241611725-1.09720012414175i</v>
      </c>
      <c r="CE102" s="223" t="str">
        <f t="shared" ca="1" si="107"/>
        <v>7.33397568166545-1.45881846514495i</v>
      </c>
      <c r="CF102" s="223" t="str">
        <f t="shared" ca="1" si="108"/>
        <v>7.25356075741613-1.81692238468814i</v>
      </c>
      <c r="CG102" s="223" t="str">
        <f t="shared" ca="1" si="109"/>
        <v>7.15567136996531-2.17064917906301i</v>
      </c>
      <c r="CH102" s="223" t="str">
        <f t="shared" ca="1" si="110"/>
        <v>7.04054334342145-2.51914668943911i</v>
      </c>
      <c r="CI102" s="223" t="str">
        <f t="shared" ca="1" si="111"/>
        <v>6.90845403128453-2.86157535478915i</v>
      </c>
      <c r="CJ102" s="223" t="str">
        <f t="shared" ca="1" si="112"/>
        <v>6.75972164827713-3.19711023446511i</v>
      </c>
      <c r="CK102" s="223" t="str">
        <f t="shared" ca="1" si="113"/>
        <v>6.59470450373735-3.52494299555246i</v>
      </c>
      <c r="CL102" s="223" t="str">
        <f t="shared" ca="1" si="114"/>
        <v>6.41380013842017-3.84428386021499i</v>
      </c>
      <c r="CM102" s="223" t="str">
        <f t="shared" ca="1" si="115"/>
        <v>6.217444366787-4.15436350833876i</v>
      </c>
      <c r="CN102" s="223" t="str">
        <f t="shared" ca="1" si="116"/>
        <v>6.00611022709042-4.45443493089167i</v>
      </c>
      <c r="CO102" s="223" t="str">
        <f t="shared" ca="1" si="117"/>
        <v>5.78030684178366-4.74377522953365i</v>
      </c>
      <c r="CP102" s="223" t="str">
        <f t="shared" ca="1" si="118"/>
        <v>5.54057819099997-5.02168735814204i</v>
      </c>
      <c r="CQ102" s="223" t="str">
        <f t="shared" ca="1" si="119"/>
        <v>5.28750180205682-5.2875018020568i</v>
      </c>
      <c r="CR102" s="223" t="str">
        <f t="shared" ca="1" si="120"/>
        <v>5.02168735814206-5.54057819099995i</v>
      </c>
      <c r="CS102" s="223" t="str">
        <f t="shared" ca="1" si="121"/>
        <v>4.74377522953366-5.78030684178366i</v>
      </c>
      <c r="CT102" s="223" t="str">
        <f t="shared" ca="1" si="122"/>
        <v>4.45443493089169-6.00611022709041i</v>
      </c>
      <c r="CU102" s="223" t="str">
        <f t="shared" ca="1" si="123"/>
        <v>4.15436350833877-6.21744436678698i</v>
      </c>
      <c r="CV102" s="223" t="str">
        <f t="shared" ca="1" si="124"/>
        <v>3.84428386021501-6.41380013842016i</v>
      </c>
      <c r="CW102" s="223" t="str">
        <f t="shared" ca="1" si="125"/>
        <v>3.52494299555249-6.59470450373734i</v>
      </c>
      <c r="CX102" s="223" t="str">
        <f t="shared" ca="1" si="126"/>
        <v>3.19711023446514-6.75972164827712i</v>
      </c>
      <c r="CY102" s="223" t="str">
        <f t="shared" ca="1" si="127"/>
        <v>2.8615753547891-6.90845403128455i</v>
      </c>
      <c r="CZ102" s="223" t="str">
        <f t="shared" ca="1" si="128"/>
        <v>2.51914668943906-7.04054334342146i</v>
      </c>
      <c r="DA102" s="223" t="str">
        <f t="shared" ca="1" si="129"/>
        <v>2.17064917906296-7.15567136996532i</v>
      </c>
      <c r="DB102" s="223" t="str">
        <f t="shared" ca="1" si="130"/>
        <v>1.8169223846881-7.25356075741614i</v>
      </c>
      <c r="DC102" s="223" t="str">
        <f t="shared" ca="1" si="131"/>
        <v>1.4588184651449-7.33397568166546i</v>
      </c>
      <c r="DD102" s="223" t="str">
        <f t="shared" ca="1" si="132"/>
        <v>1.09720012414177-7.39672241611724i</v>
      </c>
      <c r="DE102" s="223" t="str">
        <f t="shared" ca="1" si="133"/>
        <v>0.732938531936203-7.44164979839224i</v>
      </c>
      <c r="DF102" s="223" t="str">
        <f t="shared" ca="1" si="134"/>
        <v>0.366911226609363-7.46864959449136i</v>
      </c>
      <c r="DG102" s="223" t="str">
        <f t="shared" ca="1" si="135"/>
        <v>1.37418594379328E-15-7.47765675954092i</v>
      </c>
      <c r="DH102" s="223" t="str">
        <f t="shared" ca="1" si="136"/>
        <v>-0.366911226609368-7.46864959449136i</v>
      </c>
      <c r="DI102" s="223" t="str">
        <f t="shared" ca="1" si="137"/>
        <v>-0.732938531936206-7.44164979839224i</v>
      </c>
      <c r="DJ102" s="223" t="str">
        <f t="shared" ca="1" si="138"/>
        <v>-1.09720012414177-7.39672241611724i</v>
      </c>
      <c r="DK102" s="223" t="str">
        <f t="shared" ca="1" si="139"/>
        <v>-1.45881846514491-7.33397568166546i</v>
      </c>
      <c r="DL102" s="223" t="str">
        <f t="shared" ca="1" si="140"/>
        <v>-1.81692238468809-7.25356075741614i</v>
      </c>
      <c r="DM102" s="223" t="str">
        <f t="shared" ca="1" si="141"/>
        <v>-2.17064917906296-7.15567136996532i</v>
      </c>
      <c r="DN102" s="223" t="str">
        <f t="shared" ca="1" si="142"/>
        <v>-2.51914668943906-7.04054334342146i</v>
      </c>
      <c r="DO102" s="223" t="str">
        <f t="shared" ca="1" si="143"/>
        <v>-2.86157535478911-6.90845403128454i</v>
      </c>
      <c r="DP102" s="223" t="str">
        <f t="shared" ca="1" si="144"/>
        <v>-3.19711023446507-6.75972164827715i</v>
      </c>
      <c r="DQ102" s="223" t="str">
        <f t="shared" ca="1" si="145"/>
        <v>-3.52494299555242-6.59470450373738i</v>
      </c>
      <c r="DR102" s="223" t="str">
        <f t="shared" ca="1" si="146"/>
        <v>-3.84428386021501-6.41380013842016i</v>
      </c>
      <c r="DS102" s="223" t="str">
        <f t="shared" ca="1" si="147"/>
        <v>-4.15436350833878-6.21744436678698i</v>
      </c>
      <c r="DT102" s="223" t="str">
        <f t="shared" ca="1" si="148"/>
        <v>-4.45443493089169-6.00611022709041i</v>
      </c>
      <c r="DU102" s="223" t="str">
        <f t="shared" ca="1" si="149"/>
        <v>-4.74377522953367-5.78030684178365i</v>
      </c>
      <c r="DV102" s="223" t="str">
        <f t="shared" ca="1" si="150"/>
        <v>-5.02168735814206-5.54057819099995i</v>
      </c>
      <c r="DW102" s="223" t="str">
        <f t="shared" ca="1" si="151"/>
        <v>-5.28750180205682-5.2875018020568i</v>
      </c>
      <c r="DX102" s="223" t="str">
        <f t="shared" ca="1" si="152"/>
        <v>-5.54057819099997-5.02168735814203i</v>
      </c>
      <c r="DY102" s="223" t="str">
        <f t="shared" ca="1" si="153"/>
        <v>-5.78030684178367-4.74377522953365i</v>
      </c>
      <c r="DZ102" s="223" t="str">
        <f t="shared" ca="1" si="154"/>
        <v>-6.00611022709042-4.45443493089167i</v>
      </c>
      <c r="EA102" s="223" t="str">
        <f t="shared" ca="1" si="155"/>
        <v>-6.217444366787-4.15436350833875i</v>
      </c>
      <c r="EB102" s="223" t="str">
        <f t="shared" ca="1" si="156"/>
        <v>-6.41380013842017-3.84428386021499i</v>
      </c>
      <c r="EC102" s="223" t="str">
        <f t="shared" ca="1" si="157"/>
        <v>-6.59470450373735-3.52494299555246i</v>
      </c>
      <c r="ED102" s="223" t="str">
        <f t="shared" ca="1" si="158"/>
        <v>-6.75972164827713-3.19711023446511i</v>
      </c>
      <c r="EE102" s="223" t="str">
        <f t="shared" ca="1" si="159"/>
        <v>-6.90845403128453-2.86157535478915i</v>
      </c>
      <c r="EF102" s="223" t="str">
        <f t="shared" ca="1" si="160"/>
        <v>-7.04054334342145-2.5191466894391i</v>
      </c>
      <c r="EG102" s="223" t="str">
        <f t="shared" ca="1" si="161"/>
        <v>-7.15567136996531-2.17064917906301i</v>
      </c>
      <c r="EH102" s="223" t="str">
        <f t="shared" ca="1" si="162"/>
        <v>-7.25356075741613-1.81692238468814i</v>
      </c>
      <c r="EI102" s="223" t="str">
        <f t="shared" ca="1" si="163"/>
        <v>-7.33397568166545-1.45881846514494i</v>
      </c>
      <c r="EJ102" s="223" t="str">
        <f t="shared" ca="1" si="164"/>
        <v>-7.39672241611724-1.09720012414182i</v>
      </c>
      <c r="EK102" s="223" t="str">
        <f t="shared" ca="1" si="165"/>
        <v>-7.44164979839224-0.732938531936176i</v>
      </c>
      <c r="EL102" s="223" t="str">
        <f t="shared" ca="1" si="166"/>
        <v>-7.46864959449137-0.366911226609338i</v>
      </c>
      <c r="EM102" s="223" t="str">
        <f t="shared" ca="1" si="167"/>
        <v>-7.47765675954092+2.47337255299384E-14i</v>
      </c>
      <c r="EN102" s="223"/>
      <c r="EO102" s="223"/>
      <c r="EP102" s="223"/>
    </row>
    <row r="103" spans="1:146" ht="17.25" thickBot="1">
      <c r="A103" s="257">
        <f t="shared" si="168"/>
        <v>5.8593749999999998E-5</v>
      </c>
      <c r="B103" s="256">
        <v>3</v>
      </c>
      <c r="C103" s="230">
        <f t="shared" si="169"/>
        <v>600</v>
      </c>
      <c r="D103" s="229">
        <f t="shared" si="170"/>
        <v>3769.9111843077517</v>
      </c>
      <c r="E103" s="229" t="str">
        <f t="shared" si="171"/>
        <v>3769.91118430775i</v>
      </c>
      <c r="F103" s="229" t="str">
        <f t="shared" si="172"/>
        <v>0.627514928521498-2.25326884878475i</v>
      </c>
      <c r="G103" s="229" t="str">
        <f t="shared" si="173"/>
        <v>-2.74291178646029+0.175341925627024i</v>
      </c>
      <c r="H103" s="229" t="str">
        <f t="shared" si="38"/>
        <v>0.0410613639857592-0.129428534081084i</v>
      </c>
      <c r="I103" s="229" t="str">
        <f t="shared" si="174"/>
        <v>-0.0202234965118903+0.000950796254068089i</v>
      </c>
      <c r="J103" s="255" t="str">
        <f ca="1">IMPRODUCT(1/N_FFT2,R100)</f>
        <v>1.60258564955028+0.00442598854421945i</v>
      </c>
      <c r="K103" s="254" t="str">
        <f t="shared" ca="1" si="175"/>
        <v>-0.0324140935070139+0.00143422346852999i</v>
      </c>
      <c r="M103" s="258"/>
      <c r="N103" s="246">
        <f t="shared" ca="1" si="176"/>
        <v>7.5223571392317448</v>
      </c>
      <c r="O103" s="223">
        <f t="shared" ca="1" si="39"/>
        <v>-7.4776428607682552</v>
      </c>
      <c r="P103" s="223" t="str">
        <f t="shared" ca="1" si="40"/>
        <v>-7.45738186349572+0.550089533806586i</v>
      </c>
      <c r="Q103" s="223" t="str">
        <f t="shared" ca="1" si="41"/>
        <v>-7.3967086677778+1.09719808476828i</v>
      </c>
      <c r="R103" s="223" t="str">
        <f t="shared" ca="1" si="42"/>
        <v>-7.29595206691899+1.63836082424448i</v>
      </c>
      <c r="S103" s="223" t="str">
        <f t="shared" ca="1" si="43"/>
        <v>-7.15565806966913+2.17064514446224i</v>
      </c>
      <c r="T103" s="223" t="str">
        <f t="shared" ca="1" si="44"/>
        <v>-6.97658694135478+2.69116655057178i</v>
      </c>
      <c r="U103" s="223" t="str">
        <f t="shared" ca="1" si="45"/>
        <v>-6.75970908393545+3.19710429197405i</v>
      </c>
      <c r="V103" s="223" t="str">
        <f t="shared" ca="1" si="46"/>
        <v>-6.50619977731139+3.68571664821262i</v>
      </c>
      <c r="W103" s="223" t="str">
        <f t="shared" ca="1" si="47"/>
        <v>-6.21743281037987+4.15435578659438i</v>
      </c>
      <c r="X103" s="223" t="str">
        <f t="shared" ca="1" si="48"/>
        <v>-5.89497303635425+4.60048211102432i</v>
      </c>
      <c r="Y103" s="223" t="str">
        <f t="shared" ca="1" si="49"/>
        <v>-5.54056789268871+5.0216780242968i</v>
      </c>
      <c r="Z103" s="223" t="str">
        <f t="shared" ca="1" si="50"/>
        <v>-5.15613793156338+5.41566102926427i</v>
      </c>
      <c r="AA103" s="223" t="str">
        <f t="shared" ca="1" si="51"/>
        <v>-4.74376641224561+5.7802960978871i</v>
      </c>
      <c r="AB103" s="223" t="str">
        <f t="shared" ca="1" si="52"/>
        <v>-4.30568801172753+6.11360724113549i</v>
      </c>
      <c r="AC103" s="223" t="str">
        <f t="shared" ca="1" si="53"/>
        <v>-3.84427671481781+6.41378821704521i</v>
      </c>
      <c r="AD103" s="223" t="str">
        <f t="shared" ca="1" si="54"/>
        <v>-3.3620329493123+6.67921231889936i</v>
      </c>
      <c r="AE103" s="223" t="str">
        <f t="shared" ca="1" si="55"/>
        <v>-2.86157003595912+6.90844119049293i</v>
      </c>
      <c r="AF103" s="223" t="str">
        <f t="shared" ca="1" si="56"/>
        <v>-2.34560002664716+7.10023262070979i</v>
      </c>
      <c r="AG103" s="223" t="str">
        <f t="shared" ca="1" si="57"/>
        <v>-1.81691900756186+7.25354727517226i</v>
      </c>
      <c r="AH103" s="223" t="str">
        <f t="shared" ca="1" si="58"/>
        <v>-1.27839194695196+7.36755432848424i</v>
      </c>
      <c r="AI103" s="223" t="str">
        <f t="shared" ca="1" si="59"/>
        <v>-0.732937169618225+7.44163596654596i</v>
      </c>
      <c r="AJ103" s="223" t="str">
        <f t="shared" ca="1" si="60"/>
        <v>-0.183510542258811+7.47539073454213i</v>
      </c>
      <c r="AK103" s="223" t="str">
        <f t="shared" ca="1" si="61"/>
        <v>0.366910544628941+7.46863571246038i</v>
      </c>
      <c r="AL103" s="223" t="str">
        <f t="shared" ca="1" si="62"/>
        <v>0.915343311485254+7.42140750635064i</v>
      </c>
      <c r="AM103" s="223" t="str">
        <f t="shared" ca="1" si="63"/>
        <v>1.45881575362889+7.3339620499538i</v>
      </c>
      <c r="AN103" s="223" t="str">
        <f t="shared" ca="1" si="64"/>
        <v>1.99438274680799+7.20677321777459i</v>
      </c>
      <c r="AO103" s="223" t="str">
        <f t="shared" ca="1" si="65"/>
        <v>2.5191420070836+7.04053025711454i</v>
      </c>
      <c r="AP103" s="223" t="str">
        <f t="shared" ca="1" si="66"/>
        <v>3.03024981855775+6.8361340529812i</v>
      </c>
      <c r="AQ103" s="223" t="str">
        <f t="shared" ca="1" si="67"/>
        <v>3.52493644371636+6.5946922461142i</v>
      </c>
      <c r="AR103" s="223" t="str">
        <f t="shared" ca="1" si="68"/>
        <v>3.52493644371636+6.5946922461142i</v>
      </c>
      <c r="AS103" s="223" t="str">
        <f t="shared" ca="1" si="69"/>
        <v>4.45442665140243+6.00609906349155i</v>
      </c>
      <c r="AT103" s="223" t="str">
        <f t="shared" ca="1" si="70"/>
        <v>4.88419324596099+5.6621373251898i</v>
      </c>
      <c r="AU103" s="223" t="str">
        <f t="shared" ca="1" si="71"/>
        <v>5.28749197414038+5.28749197414043i</v>
      </c>
      <c r="AV103" s="223" t="str">
        <f t="shared" ca="1" si="72"/>
        <v>5.6621373251898+4.88419324596099i</v>
      </c>
      <c r="AW103" s="223" t="str">
        <f t="shared" ca="1" si="73"/>
        <v>6.00609906349155+4.45442665140244i</v>
      </c>
      <c r="AX103" s="223" t="str">
        <f t="shared" ca="1" si="74"/>
        <v>6.31751323058409+4.00052113287675i</v>
      </c>
      <c r="AY103" s="223" t="str">
        <f t="shared" ca="1" si="75"/>
        <v>6.5946922461142+3.52493644371636i</v>
      </c>
      <c r="AZ103" s="223" t="str">
        <f t="shared" ca="1" si="76"/>
        <v>6.8361340529812+3.03024981855775i</v>
      </c>
      <c r="BA103" s="223" t="str">
        <f t="shared" ca="1" si="77"/>
        <v>7.04053025711454+2.51914200708359i</v>
      </c>
      <c r="BB103" s="223" t="str">
        <f t="shared" ca="1" si="78"/>
        <v>7.20677321777459+1.99438274680799i</v>
      </c>
      <c r="BC103" s="223" t="str">
        <f t="shared" ca="1" si="79"/>
        <v>7.3339620499538+1.45881575362889i</v>
      </c>
      <c r="BD103" s="223" t="str">
        <f t="shared" ca="1" si="80"/>
        <v>7.42140750635064+0.915343311485254i</v>
      </c>
      <c r="BE103" s="223" t="str">
        <f t="shared" ca="1" si="81"/>
        <v>7.46863571246038+0.366910544628938i</v>
      </c>
      <c r="BF103" s="223" t="str">
        <f t="shared" ca="1" si="82"/>
        <v>7.47539073454213-0.183510542258813i</v>
      </c>
      <c r="BG103" s="223" t="str">
        <f t="shared" ca="1" si="83"/>
        <v>7.44163596654596-0.732937169618226i</v>
      </c>
      <c r="BH103" s="223" t="str">
        <f t="shared" ca="1" si="84"/>
        <v>7.36755432848424-1.27839194695196i</v>
      </c>
      <c r="BI103" s="223" t="str">
        <f t="shared" ca="1" si="85"/>
        <v>7.25354727517226-1.81691900756186i</v>
      </c>
      <c r="BJ103" s="223" t="str">
        <f t="shared" ca="1" si="86"/>
        <v>7.10023262070979-2.34560002664716i</v>
      </c>
      <c r="BK103" s="223" t="str">
        <f t="shared" ca="1" si="87"/>
        <v>6.90844119049293-2.86157003595912i</v>
      </c>
      <c r="BL103" s="223" t="str">
        <f t="shared" ca="1" si="88"/>
        <v>6.67921231889936-3.3620329493123i</v>
      </c>
      <c r="BM103" s="223" t="str">
        <f t="shared" ca="1" si="89"/>
        <v>6.41378821704521-3.84427671481782i</v>
      </c>
      <c r="BN103" s="223" t="str">
        <f t="shared" ca="1" si="90"/>
        <v>6.11360724113548-4.30568801172754i</v>
      </c>
      <c r="BO103" s="223" t="str">
        <f t="shared" ca="1" si="91"/>
        <v>5.7802960978871-4.74376641224561i</v>
      </c>
      <c r="BP103" s="223" t="str">
        <f t="shared" ca="1" si="92"/>
        <v>5.41566102926428-5.15613793156338i</v>
      </c>
      <c r="BQ103" s="223" t="str">
        <f t="shared" ca="1" si="93"/>
        <v>5.02167802429681-5.54056789268871i</v>
      </c>
      <c r="BR103" s="223" t="str">
        <f t="shared" ca="1" si="94"/>
        <v>4.60048211102434-5.89497303635423i</v>
      </c>
      <c r="BS103" s="223" t="str">
        <f t="shared" ca="1" si="95"/>
        <v>4.1543557865944-6.21743281037986i</v>
      </c>
      <c r="BT103" s="223" t="str">
        <f t="shared" ca="1" si="96"/>
        <v>3.68571664821265-6.50619977731137i</v>
      </c>
      <c r="BU103" s="223" t="str">
        <f t="shared" ca="1" si="97"/>
        <v>3.19710429197409-6.75970908393544i</v>
      </c>
      <c r="BV103" s="223" t="str">
        <f t="shared" ca="1" si="98"/>
        <v>2.69116655057176-6.97658694135479i</v>
      </c>
      <c r="BW103" s="223" t="str">
        <f t="shared" ca="1" si="99"/>
        <v>2.17064514446222-7.15565806966914i</v>
      </c>
      <c r="BX103" s="223" t="str">
        <f t="shared" ca="1" si="100"/>
        <v>1.63836082424447-7.29595206691899i</v>
      </c>
      <c r="BY103" s="223" t="str">
        <f t="shared" ca="1" si="101"/>
        <v>1.09719808476826-7.3967086677778i</v>
      </c>
      <c r="BZ103" s="223" t="str">
        <f t="shared" ca="1" si="102"/>
        <v>0.550089533806578-7.45738186349572i</v>
      </c>
      <c r="CA103" s="223" t="str">
        <f t="shared" ca="1" si="103"/>
        <v>1.37418338958431E-15-7.47764286076826i</v>
      </c>
      <c r="CB103" s="223" t="str">
        <f t="shared" ca="1" si="104"/>
        <v>-0.550089533806582-7.45738186349572i</v>
      </c>
      <c r="CC103" s="223" t="str">
        <f t="shared" ca="1" si="105"/>
        <v>-1.09719808476826-7.3967086677778i</v>
      </c>
      <c r="CD103" s="223" t="str">
        <f t="shared" ca="1" si="106"/>
        <v>-1.63836082424447-7.29595206691899i</v>
      </c>
      <c r="CE103" s="223" t="str">
        <f t="shared" ca="1" si="107"/>
        <v>-2.17064514446222-7.15565806966914i</v>
      </c>
      <c r="CF103" s="223" t="str">
        <f t="shared" ca="1" si="108"/>
        <v>-2.69116655057175-6.97658694135479i</v>
      </c>
      <c r="CG103" s="223" t="str">
        <f t="shared" ca="1" si="109"/>
        <v>-3.19710429197402-6.75970908393547i</v>
      </c>
      <c r="CH103" s="223" t="str">
        <f t="shared" ca="1" si="110"/>
        <v>-3.68571664821265-6.50619977731137i</v>
      </c>
      <c r="CI103" s="223" t="str">
        <f t="shared" ca="1" si="111"/>
        <v>-4.15435578659441-6.21743281037986i</v>
      </c>
      <c r="CJ103" s="223" t="str">
        <f t="shared" ca="1" si="112"/>
        <v>-4.60048211102434-5.89497303635423i</v>
      </c>
      <c r="CK103" s="223" t="str">
        <f t="shared" ca="1" si="113"/>
        <v>-5.02167802429681-5.5405678926887i</v>
      </c>
      <c r="CL103" s="223" t="str">
        <f t="shared" ca="1" si="114"/>
        <v>-5.41566102926428-5.15613793156338i</v>
      </c>
      <c r="CM103" s="223" t="str">
        <f t="shared" ca="1" si="115"/>
        <v>-5.78029609788711-4.74376641224561i</v>
      </c>
      <c r="CN103" s="223" t="str">
        <f t="shared" ca="1" si="116"/>
        <v>-6.11360724113549-4.30568801172753i</v>
      </c>
      <c r="CO103" s="223" t="str">
        <f t="shared" ca="1" si="117"/>
        <v>-6.41378821704521-3.84427671481782i</v>
      </c>
      <c r="CP103" s="223" t="str">
        <f t="shared" ca="1" si="118"/>
        <v>-6.67921231889936-3.3620329493123i</v>
      </c>
      <c r="CQ103" s="223" t="str">
        <f t="shared" ca="1" si="119"/>
        <v>-6.90844119049293-2.86157003595912i</v>
      </c>
      <c r="CR103" s="223" t="str">
        <f t="shared" ca="1" si="120"/>
        <v>-7.10023262070979-2.34560002664715i</v>
      </c>
      <c r="CS103" s="223" t="str">
        <f t="shared" ca="1" si="121"/>
        <v>-7.25354727517226-1.81691900756186i</v>
      </c>
      <c r="CT103" s="223" t="str">
        <f t="shared" ca="1" si="122"/>
        <v>-7.36755432848425-1.27839194695188i</v>
      </c>
      <c r="CU103" s="223" t="str">
        <f t="shared" ca="1" si="123"/>
        <v>-7.44163596654596-0.732937169618225i</v>
      </c>
      <c r="CV103" s="223" t="str">
        <f t="shared" ca="1" si="124"/>
        <v>-7.47539073454213-0.183510542258812i</v>
      </c>
      <c r="CW103" s="223" t="str">
        <f t="shared" ca="1" si="125"/>
        <v>-7.46863571246038+0.366910544628943i</v>
      </c>
      <c r="CX103" s="223" t="str">
        <f t="shared" ca="1" si="126"/>
        <v>-7.42140750635064+0.915343311485254i</v>
      </c>
      <c r="CY103" s="223" t="str">
        <f t="shared" ca="1" si="127"/>
        <v>-7.3339620499538+1.45881575362889i</v>
      </c>
      <c r="CZ103" s="223" t="str">
        <f t="shared" ca="1" si="128"/>
        <v>-7.20677321777459+1.99438274680799i</v>
      </c>
      <c r="DA103" s="223" t="str">
        <f t="shared" ca="1" si="129"/>
        <v>-7.04053025711454+2.5191420070836i</v>
      </c>
      <c r="DB103" s="223" t="str">
        <f t="shared" ca="1" si="130"/>
        <v>-6.8361340529812+3.03024981855775i</v>
      </c>
      <c r="DC103" s="223" t="str">
        <f t="shared" ca="1" si="131"/>
        <v>-6.5946922461142+3.52493644371636i</v>
      </c>
      <c r="DD103" s="223" t="str">
        <f t="shared" ca="1" si="132"/>
        <v>-6.31751323058409+4.00052113287675i</v>
      </c>
      <c r="DE103" s="223" t="str">
        <f t="shared" ca="1" si="133"/>
        <v>-6.00609906349155+4.45442665140244i</v>
      </c>
      <c r="DF103" s="223" t="str">
        <f t="shared" ca="1" si="134"/>
        <v>-5.6621373251898+4.88419324596099i</v>
      </c>
      <c r="DG103" s="223" t="str">
        <f t="shared" ca="1" si="135"/>
        <v>-5.28749197414043+5.28749197414038i</v>
      </c>
      <c r="DH103" s="223" t="str">
        <f t="shared" ca="1" si="136"/>
        <v>-4.88419324596099+5.66213732518981i</v>
      </c>
      <c r="DI103" s="223" t="str">
        <f t="shared" ca="1" si="137"/>
        <v>-4.45442665140243+6.00609906349155i</v>
      </c>
      <c r="DJ103" s="223" t="str">
        <f t="shared" ca="1" si="138"/>
        <v>-4.00052113287675+6.31751323058409i</v>
      </c>
      <c r="DK103" s="223" t="str">
        <f t="shared" ca="1" si="139"/>
        <v>-3.52493644371636+6.5946922461142i</v>
      </c>
      <c r="DL103" s="223" t="str">
        <f t="shared" ca="1" si="140"/>
        <v>-3.03024981855775+6.8361340529812i</v>
      </c>
      <c r="DM103" s="223" t="str">
        <f t="shared" ca="1" si="141"/>
        <v>-2.51914200708359+7.04053025711454i</v>
      </c>
      <c r="DN103" s="223" t="str">
        <f t="shared" ca="1" si="142"/>
        <v>-1.99438274680799+7.20677321777459i</v>
      </c>
      <c r="DO103" s="223" t="str">
        <f t="shared" ca="1" si="143"/>
        <v>-1.45881575362889+7.3339620499538i</v>
      </c>
      <c r="DP103" s="223" t="str">
        <f t="shared" ca="1" si="144"/>
        <v>-0.915343311485254+7.42140750635064i</v>
      </c>
      <c r="DQ103" s="223" t="str">
        <f t="shared" ca="1" si="145"/>
        <v>-0.36691054462894+7.46863571246038i</v>
      </c>
      <c r="DR103" s="223" t="str">
        <f t="shared" ca="1" si="146"/>
        <v>0.183510542258814+7.47539073454213i</v>
      </c>
      <c r="DS103" s="223" t="str">
        <f t="shared" ca="1" si="147"/>
        <v>0.732937169618228+7.44163596654596i</v>
      </c>
      <c r="DT103" s="223" t="str">
        <f t="shared" ca="1" si="148"/>
        <v>1.27839194695188+7.36755432848425i</v>
      </c>
      <c r="DU103" s="223" t="str">
        <f t="shared" ca="1" si="149"/>
        <v>1.81691900756186+7.25354727517226i</v>
      </c>
      <c r="DV103" s="223" t="str">
        <f t="shared" ca="1" si="150"/>
        <v>2.34560002664715+7.10023262070979i</v>
      </c>
      <c r="DW103" s="223" t="str">
        <f t="shared" ca="1" si="151"/>
        <v>2.86157003595912+6.90844119049293i</v>
      </c>
      <c r="DX103" s="223" t="str">
        <f t="shared" ca="1" si="152"/>
        <v>3.36203294931231+6.67921231889935i</v>
      </c>
      <c r="DY103" s="223" t="str">
        <f t="shared" ca="1" si="153"/>
        <v>3.84427671481782+6.41378821704521i</v>
      </c>
      <c r="DZ103" s="223" t="str">
        <f t="shared" ca="1" si="154"/>
        <v>4.30568801172754+6.11360724113549i</v>
      </c>
      <c r="EA103" s="223" t="str">
        <f t="shared" ca="1" si="155"/>
        <v>4.74376641224561+5.78029609788711i</v>
      </c>
      <c r="EB103" s="223" t="str">
        <f t="shared" ca="1" si="156"/>
        <v>5.15613793156337+5.41566102926428i</v>
      </c>
      <c r="EC103" s="223" t="str">
        <f t="shared" ca="1" si="157"/>
        <v>5.54056789268871+5.0216780242968i</v>
      </c>
      <c r="ED103" s="223" t="str">
        <f t="shared" ca="1" si="158"/>
        <v>5.89497303635424+4.60048211102434i</v>
      </c>
      <c r="EE103" s="223" t="str">
        <f t="shared" ca="1" si="159"/>
        <v>6.21743281037986+4.1543557865944i</v>
      </c>
      <c r="EF103" s="223" t="str">
        <f t="shared" ca="1" si="160"/>
        <v>6.50619977731137+3.68571664821265i</v>
      </c>
      <c r="EG103" s="223" t="str">
        <f t="shared" ca="1" si="161"/>
        <v>6.75970908393545+3.19710429197408i</v>
      </c>
      <c r="EH103" s="223" t="str">
        <f t="shared" ca="1" si="162"/>
        <v>6.97658694135479+2.69116655057176i</v>
      </c>
      <c r="EI103" s="223" t="str">
        <f t="shared" ca="1" si="163"/>
        <v>7.15565806966914+2.17064514446222i</v>
      </c>
      <c r="EJ103" s="223" t="str">
        <f t="shared" ca="1" si="164"/>
        <v>7.29595206691899+1.63836082424447i</v>
      </c>
      <c r="EK103" s="223" t="str">
        <f t="shared" ca="1" si="165"/>
        <v>7.3967086677778+1.09719808476826i</v>
      </c>
      <c r="EL103" s="223" t="str">
        <f t="shared" ca="1" si="166"/>
        <v>7.45738186349572+0.550089533806579i</v>
      </c>
      <c r="EM103" s="223" t="str">
        <f t="shared" ca="1" si="167"/>
        <v>7.47764286076826+2.74836677916861E-15i</v>
      </c>
      <c r="EN103" s="223"/>
      <c r="EO103" s="223"/>
      <c r="EP103" s="223"/>
    </row>
    <row r="104" spans="1:146" ht="17.25" thickBot="1">
      <c r="A104" s="257">
        <f t="shared" si="168"/>
        <v>7.8125000000000002E-5</v>
      </c>
      <c r="B104" s="256">
        <v>4</v>
      </c>
      <c r="C104" s="230">
        <f t="shared" si="169"/>
        <v>800</v>
      </c>
      <c r="D104" s="229">
        <f t="shared" si="170"/>
        <v>5026.5482457436692</v>
      </c>
      <c r="E104" s="229" t="str">
        <f t="shared" si="171"/>
        <v>5026.54824574367i</v>
      </c>
      <c r="F104" s="229" t="str">
        <f t="shared" si="172"/>
        <v>0.344181776065394-1.75301430327662i</v>
      </c>
      <c r="G104" s="229" t="str">
        <f t="shared" si="173"/>
        <v>-2.76342837699534+0.00792697160431133i</v>
      </c>
      <c r="H104" s="229" t="str">
        <f t="shared" si="38"/>
        <v>0.0247973089656154-0.100754258621242i</v>
      </c>
      <c r="I104" s="229" t="str">
        <f t="shared" si="174"/>
        <v>-0.0196866955089531+0.00275223898253513i</v>
      </c>
      <c r="J104" s="255" t="str">
        <f ca="1">IMPRODUCT(1/N_FFT2,S100)</f>
        <v>0.0381255784050288-0.000518409073101246i</v>
      </c>
      <c r="K104" s="254" t="str">
        <f t="shared" ca="1" si="175"/>
        <v>-0.000749139867502631+0.000115136464689243i</v>
      </c>
      <c r="M104" s="258"/>
      <c r="N104" s="246">
        <f t="shared" ca="1" si="176"/>
        <v>7.5223819426191678</v>
      </c>
      <c r="O104" s="223">
        <f t="shared" ca="1" si="39"/>
        <v>-7.4776180573808322</v>
      </c>
      <c r="P104" s="223" t="str">
        <f t="shared" ca="1" si="40"/>
        <v>-7.44161128259363+0.732934738461153i</v>
      </c>
      <c r="Q104" s="223" t="str">
        <f t="shared" ca="1" si="41"/>
        <v>-7.33393772315652+1.45881091472804i</v>
      </c>
      <c r="R104" s="223" t="str">
        <f t="shared" ca="1" si="42"/>
        <v>-7.15563433430724+2.17063794441893i</v>
      </c>
      <c r="S104" s="223" t="str">
        <f t="shared" ca="1" si="43"/>
        <v>-6.90841827515096+2.86156054411367i</v>
      </c>
      <c r="T104" s="223" t="str">
        <f t="shared" ca="1" si="44"/>
        <v>-6.59467037147939+3.52492475148047i</v>
      </c>
      <c r="U104" s="223" t="str">
        <f t="shared" ca="1" si="45"/>
        <v>-6.21741218711695+4.15434200657065i</v>
      </c>
      <c r="V104" s="223" t="str">
        <f t="shared" ca="1" si="46"/>
        <v>-5.78027692460935+4.7437506771432i</v>
      </c>
      <c r="W104" s="223" t="str">
        <f t="shared" ca="1" si="47"/>
        <v>-5.28747443549697+5.28747443549696i</v>
      </c>
      <c r="X104" s="223" t="str">
        <f t="shared" ca="1" si="48"/>
        <v>-4.74375067714321+5.78027692460935i</v>
      </c>
      <c r="Y104" s="223" t="str">
        <f t="shared" ca="1" si="49"/>
        <v>-4.15434200657066+6.21741218711695i</v>
      </c>
      <c r="Z104" s="223" t="str">
        <f t="shared" ca="1" si="50"/>
        <v>-3.52492475148049+6.59467037147939i</v>
      </c>
      <c r="AA104" s="223" t="str">
        <f t="shared" ca="1" si="51"/>
        <v>-2.86156054411369+6.90841827515095i</v>
      </c>
      <c r="AB104" s="223" t="str">
        <f t="shared" ca="1" si="52"/>
        <v>-2.17063794441896+7.15563433430724i</v>
      </c>
      <c r="AC104" s="223" t="str">
        <f t="shared" ca="1" si="53"/>
        <v>-1.45881091472808+7.33393772315652i</v>
      </c>
      <c r="AD104" s="223" t="str">
        <f t="shared" ca="1" si="54"/>
        <v>-0.73293473846112+7.44161128259363i</v>
      </c>
      <c r="AE104" s="223" t="str">
        <f t="shared" ca="1" si="55"/>
        <v>2.61077763468327E-14+7.47761805738083i</v>
      </c>
      <c r="AF104" s="223" t="str">
        <f t="shared" ca="1" si="56"/>
        <v>0.732934738461171+7.44161128259363i</v>
      </c>
      <c r="AG104" s="223" t="str">
        <f t="shared" ca="1" si="57"/>
        <v>1.45881091472805+7.33393772315652i</v>
      </c>
      <c r="AH104" s="223" t="str">
        <f t="shared" ca="1" si="58"/>
        <v>2.17063794441894+7.15563433430724i</v>
      </c>
      <c r="AI104" s="223" t="str">
        <f t="shared" ca="1" si="59"/>
        <v>2.86156054411367+6.90841827515096i</v>
      </c>
      <c r="AJ104" s="223" t="str">
        <f t="shared" ca="1" si="60"/>
        <v>3.52492475148047+6.5946703714794i</v>
      </c>
      <c r="AK104" s="223" t="str">
        <f t="shared" ca="1" si="61"/>
        <v>4.15434200657064+6.21741218711696i</v>
      </c>
      <c r="AL104" s="223" t="str">
        <f t="shared" ca="1" si="62"/>
        <v>4.74375067714319+5.78027692460936i</v>
      </c>
      <c r="AM104" s="223" t="str">
        <f t="shared" ca="1" si="63"/>
        <v>5.28747443549694+5.28747443549699i</v>
      </c>
      <c r="AN104" s="223" t="str">
        <f t="shared" ca="1" si="64"/>
        <v>5.78027692460937+4.74375067714318i</v>
      </c>
      <c r="AO104" s="223" t="str">
        <f t="shared" ca="1" si="65"/>
        <v>6.21741218711696+4.15434200657064i</v>
      </c>
      <c r="AP104" s="223" t="str">
        <f t="shared" ca="1" si="66"/>
        <v>6.5946703714794+3.52492475148047i</v>
      </c>
      <c r="AQ104" s="223" t="str">
        <f t="shared" ca="1" si="67"/>
        <v>6.90841827515096+2.86156054411367i</v>
      </c>
      <c r="AR104" s="223" t="str">
        <f t="shared" ca="1" si="68"/>
        <v>6.90841827515096+2.86156054411367i</v>
      </c>
      <c r="AS104" s="223" t="str">
        <f t="shared" ca="1" si="69"/>
        <v>7.33393772315652+1.45881091472805i</v>
      </c>
      <c r="AT104" s="223" t="str">
        <f t="shared" ca="1" si="70"/>
        <v>7.44161128259363+0.732934738461168i</v>
      </c>
      <c r="AU104" s="223" t="str">
        <f t="shared" ca="1" si="71"/>
        <v>7.47761805738083+2.41612256835794E-14i</v>
      </c>
      <c r="AV104" s="223" t="str">
        <f t="shared" ca="1" si="72"/>
        <v>7.44161128259363-0.73293473846112i</v>
      </c>
      <c r="AW104" s="223" t="str">
        <f t="shared" ca="1" si="73"/>
        <v>7.33393772315652-1.45881091472808i</v>
      </c>
      <c r="AX104" s="223" t="str">
        <f t="shared" ca="1" si="74"/>
        <v>7.15563433430724-2.17063794441896i</v>
      </c>
      <c r="AY104" s="223" t="str">
        <f t="shared" ca="1" si="75"/>
        <v>6.90841827515095-2.86156054411369i</v>
      </c>
      <c r="AZ104" s="223" t="str">
        <f t="shared" ca="1" si="76"/>
        <v>6.59467037147939-3.52492475148049i</v>
      </c>
      <c r="BA104" s="223" t="str">
        <f t="shared" ca="1" si="77"/>
        <v>6.21741218711695-4.15434200657066i</v>
      </c>
      <c r="BB104" s="223" t="str">
        <f t="shared" ca="1" si="78"/>
        <v>5.78027692460935-4.7437506771432i</v>
      </c>
      <c r="BC104" s="223" t="str">
        <f t="shared" ca="1" si="79"/>
        <v>5.28747443549698-5.28747443549695i</v>
      </c>
      <c r="BD104" s="223" t="str">
        <f t="shared" ca="1" si="80"/>
        <v>4.74375067714322-5.78027692460934i</v>
      </c>
      <c r="BE104" s="223" t="str">
        <f t="shared" ca="1" si="81"/>
        <v>4.15434200657067-6.21741218711694i</v>
      </c>
      <c r="BF104" s="223" t="str">
        <f t="shared" ca="1" si="82"/>
        <v>3.52492475148051-6.59467037147938i</v>
      </c>
      <c r="BG104" s="223" t="str">
        <f t="shared" ca="1" si="83"/>
        <v>2.86156054411364-6.90841827515098i</v>
      </c>
      <c r="BH104" s="223" t="str">
        <f t="shared" ca="1" si="84"/>
        <v>2.17063794441891-7.15563433430725i</v>
      </c>
      <c r="BI104" s="223" t="str">
        <f t="shared" ca="1" si="85"/>
        <v>1.45881091472803-7.33393772315652i</v>
      </c>
      <c r="BJ104" s="223" t="str">
        <f t="shared" ca="1" si="86"/>
        <v>0.732934738461146-7.44161128259363i</v>
      </c>
      <c r="BK104" s="223" t="str">
        <f t="shared" ca="1" si="87"/>
        <v>1.37417883140954E-15-7.47761805738083i</v>
      </c>
      <c r="BL104" s="223" t="str">
        <f t="shared" ca="1" si="88"/>
        <v>-0.73293473846115-7.44161128259363i</v>
      </c>
      <c r="BM104" s="223" t="str">
        <f t="shared" ca="1" si="89"/>
        <v>-1.45881091472803-7.33393772315652i</v>
      </c>
      <c r="BN104" s="223" t="str">
        <f t="shared" ca="1" si="90"/>
        <v>-2.17063794441891-7.15563433430725i</v>
      </c>
      <c r="BO104" s="223" t="str">
        <f t="shared" ca="1" si="91"/>
        <v>-2.86156054411364-6.90841827515097i</v>
      </c>
      <c r="BP104" s="223" t="str">
        <f t="shared" ca="1" si="92"/>
        <v>-3.52492475148044-6.59467037147942i</v>
      </c>
      <c r="BQ104" s="223" t="str">
        <f t="shared" ca="1" si="93"/>
        <v>-4.15434200657068-6.21741218711694i</v>
      </c>
      <c r="BR104" s="223" t="str">
        <f t="shared" ca="1" si="94"/>
        <v>-4.74375067714322-5.78027692460933i</v>
      </c>
      <c r="BS104" s="223" t="str">
        <f t="shared" ca="1" si="95"/>
        <v>-5.28747443549698-5.28747443549695i</v>
      </c>
      <c r="BT104" s="223" t="str">
        <f t="shared" ca="1" si="96"/>
        <v>-5.78027692460935-4.7437506771432i</v>
      </c>
      <c r="BU104" s="223" t="str">
        <f t="shared" ca="1" si="97"/>
        <v>-6.21741218711695-4.15434200657065i</v>
      </c>
      <c r="BV104" s="223" t="str">
        <f t="shared" ca="1" si="98"/>
        <v>-6.59467037147939-3.52492475148049i</v>
      </c>
      <c r="BW104" s="223" t="str">
        <f t="shared" ca="1" si="99"/>
        <v>-6.90841827515095-2.86156054411369i</v>
      </c>
      <c r="BX104" s="223" t="str">
        <f t="shared" ca="1" si="100"/>
        <v>-7.15563433430724-2.17063794441896i</v>
      </c>
      <c r="BY104" s="223" t="str">
        <f t="shared" ca="1" si="101"/>
        <v>-7.33393772315652-1.45881091472807i</v>
      </c>
      <c r="BZ104" s="223" t="str">
        <f t="shared" ca="1" si="102"/>
        <v>-7.44161128259363-0.73293473846112i</v>
      </c>
      <c r="CA104" s="223" t="str">
        <f t="shared" ca="1" si="103"/>
        <v>-7.47761805738083+2.47335975154232E-14i</v>
      </c>
      <c r="CB104" s="223" t="str">
        <f t="shared" ca="1" si="104"/>
        <v>-7.44161128259363+0.732934738461169i</v>
      </c>
      <c r="CC104" s="223" t="str">
        <f t="shared" ca="1" si="105"/>
        <v>-7.33393772315652+1.45881091472806i</v>
      </c>
      <c r="CD104" s="223" t="str">
        <f t="shared" ca="1" si="106"/>
        <v>-7.15563433430724+2.17063794441894i</v>
      </c>
      <c r="CE104" s="223" t="str">
        <f t="shared" ca="1" si="107"/>
        <v>-6.90841827515096+2.86156054411367i</v>
      </c>
      <c r="CF104" s="223" t="str">
        <f t="shared" ca="1" si="108"/>
        <v>-6.5946703714794+3.52492475148047i</v>
      </c>
      <c r="CG104" s="223" t="str">
        <f t="shared" ca="1" si="109"/>
        <v>-6.21741218711696+4.15434200657064i</v>
      </c>
      <c r="CH104" s="223" t="str">
        <f t="shared" ca="1" si="110"/>
        <v>-5.78027692460936+4.74375067714319i</v>
      </c>
      <c r="CI104" s="223" t="str">
        <f t="shared" ca="1" si="111"/>
        <v>-5.28747443549699+5.28747443549694i</v>
      </c>
      <c r="CJ104" s="223" t="str">
        <f t="shared" ca="1" si="112"/>
        <v>-4.74375067714318+5.78027692460936i</v>
      </c>
      <c r="CK104" s="223" t="str">
        <f t="shared" ca="1" si="113"/>
        <v>-4.15434200657063+6.21741218711696i</v>
      </c>
      <c r="CL104" s="223" t="str">
        <f t="shared" ca="1" si="114"/>
        <v>-3.52492475148047+6.5946703714794i</v>
      </c>
      <c r="CM104" s="223" t="str">
        <f t="shared" ca="1" si="115"/>
        <v>-2.86156054411367+6.90841827515096i</v>
      </c>
      <c r="CN104" s="223" t="str">
        <f t="shared" ca="1" si="116"/>
        <v>-2.17063794441894+7.15563433430724i</v>
      </c>
      <c r="CO104" s="223" t="str">
        <f t="shared" ca="1" si="117"/>
        <v>-1.45881091472806+7.33393772315652i</v>
      </c>
      <c r="CP104" s="223" t="str">
        <f t="shared" ca="1" si="118"/>
        <v>-0.732934738461166+7.44161128259363i</v>
      </c>
      <c r="CQ104" s="223" t="str">
        <f t="shared" ca="1" si="119"/>
        <v>-2.22146750203261E-14+7.47761805738083i</v>
      </c>
      <c r="CR104" s="223" t="str">
        <f t="shared" ca="1" si="120"/>
        <v>0.732934738461122+7.44161128259363i</v>
      </c>
      <c r="CS104" s="223" t="str">
        <f t="shared" ca="1" si="121"/>
        <v>1.45881091472801+7.33393772315652i</v>
      </c>
      <c r="CT104" s="223" t="str">
        <f t="shared" ca="1" si="122"/>
        <v>2.17063794441896+7.15563433430724i</v>
      </c>
      <c r="CU104" s="223" t="str">
        <f t="shared" ca="1" si="123"/>
        <v>2.86156054411369+6.90841827515095i</v>
      </c>
      <c r="CV104" s="223" t="str">
        <f t="shared" ca="1" si="124"/>
        <v>3.52492475148049+6.59467037147939i</v>
      </c>
      <c r="CW104" s="223" t="str">
        <f t="shared" ca="1" si="125"/>
        <v>4.15434200657066+6.21741218711695i</v>
      </c>
      <c r="CX104" s="223" t="str">
        <f t="shared" ca="1" si="126"/>
        <v>4.7437506771432+5.78027692460935i</v>
      </c>
      <c r="CY104" s="223" t="str">
        <f t="shared" ca="1" si="127"/>
        <v>5.28747443549696+5.28747443549697i</v>
      </c>
      <c r="CZ104" s="223" t="str">
        <f t="shared" ca="1" si="128"/>
        <v>5.78027692460934+4.74375067714322i</v>
      </c>
      <c r="DA104" s="223" t="str">
        <f t="shared" ca="1" si="129"/>
        <v>6.21741218711694+4.15434200657067i</v>
      </c>
      <c r="DB104" s="223" t="str">
        <f t="shared" ca="1" si="130"/>
        <v>6.59467037147938+3.5249247514805i</v>
      </c>
      <c r="DC104" s="223" t="str">
        <f t="shared" ca="1" si="131"/>
        <v>6.90841827515094+2.86156054411371i</v>
      </c>
      <c r="DD104" s="223" t="str">
        <f t="shared" ca="1" si="132"/>
        <v>7.15563433430725+2.1706379444189i</v>
      </c>
      <c r="DE104" s="223" t="str">
        <f t="shared" ca="1" si="133"/>
        <v>7.33393772315652+1.45881091472803i</v>
      </c>
      <c r="DF104" s="223" t="str">
        <f t="shared" ca="1" si="134"/>
        <v>7.44161128259363+0.732934738461141i</v>
      </c>
      <c r="DG104" s="223" t="str">
        <f t="shared" ca="1" si="135"/>
        <v>7.47761805738083+2.74835766281908E-15i</v>
      </c>
      <c r="DH104" s="223" t="str">
        <f t="shared" ca="1" si="136"/>
        <v>7.44161128259363-0.732934738461148i</v>
      </c>
      <c r="DI104" s="223" t="str">
        <f t="shared" ca="1" si="137"/>
        <v>7.33393772315652-1.45881091472803i</v>
      </c>
      <c r="DJ104" s="223" t="str">
        <f t="shared" ca="1" si="138"/>
        <v>7.15563433430725-2.17063794441891i</v>
      </c>
      <c r="DK104" s="223" t="str">
        <f t="shared" ca="1" si="139"/>
        <v>6.90841827515097-2.86156054411365i</v>
      </c>
      <c r="DL104" s="223" t="str">
        <f t="shared" ca="1" si="140"/>
        <v>6.59467037147942-3.52492475148044i</v>
      </c>
      <c r="DM104" s="223" t="str">
        <f t="shared" ca="1" si="141"/>
        <v>6.21741218711681-4.15434200657087i</v>
      </c>
      <c r="DN104" s="223" t="str">
        <f t="shared" ca="1" si="142"/>
        <v>5.78027692460957-4.74375067714293i</v>
      </c>
      <c r="DO104" s="223" t="str">
        <f t="shared" ca="1" si="143"/>
        <v>5.28747443549711-5.28747443549682i</v>
      </c>
      <c r="DP104" s="223" t="str">
        <f t="shared" ca="1" si="144"/>
        <v>4.74375067714325-5.7802769246093i</v>
      </c>
      <c r="DQ104" s="223" t="str">
        <f t="shared" ca="1" si="145"/>
        <v>4.15434200657059-6.217412187117i</v>
      </c>
      <c r="DR104" s="223" t="str">
        <f t="shared" ca="1" si="146"/>
        <v>3.52492475148028-6.5946703714795i</v>
      </c>
      <c r="DS104" s="223" t="str">
        <f t="shared" ca="1" si="147"/>
        <v>2.86156054411334-6.9084182751511i</v>
      </c>
      <c r="DT104" s="223" t="str">
        <f t="shared" ca="1" si="148"/>
        <v>2.17063794441917-7.15563433430717i</v>
      </c>
      <c r="DU104" s="223" t="str">
        <f t="shared" ca="1" si="149"/>
        <v>1.45881091472814-7.3339377231565i</v>
      </c>
      <c r="DV104" s="223" t="str">
        <f t="shared" ca="1" si="150"/>
        <v>0.732934738461114-7.44161128259363i</v>
      </c>
      <c r="DW104" s="223" t="str">
        <f t="shared" ca="1" si="151"/>
        <v>-1.82754434427829E-13-7.47761805738083i</v>
      </c>
      <c r="DX104" s="223" t="str">
        <f t="shared" ca="1" si="152"/>
        <v>-0.732934738461465-7.4416112825936i</v>
      </c>
      <c r="DY104" s="223" t="str">
        <f t="shared" ca="1" si="153"/>
        <v>-1.45881091472776-7.33393772315658i</v>
      </c>
      <c r="DZ104" s="223" t="str">
        <f t="shared" ca="1" si="154"/>
        <v>-2.1706379444188-7.15563433430728i</v>
      </c>
      <c r="EA104" s="223" t="str">
        <f t="shared" ca="1" si="155"/>
        <v>-2.86156054411367-6.90841827515096i</v>
      </c>
      <c r="EB104" s="223" t="str">
        <f t="shared" ca="1" si="156"/>
        <v>-3.52492475148061-6.59467037147933i</v>
      </c>
      <c r="EC104" s="223" t="str">
        <f t="shared" ca="1" si="157"/>
        <v>-4.15434200657088-6.2174121871168i</v>
      </c>
      <c r="ED104" s="223" t="str">
        <f t="shared" ca="1" si="158"/>
        <v>-4.74375067714295-5.78027692460955i</v>
      </c>
      <c r="EE104" s="223" t="str">
        <f t="shared" ca="1" si="159"/>
        <v>-5.28747443549683-5.2874744354971i</v>
      </c>
      <c r="EF104" s="223" t="str">
        <f t="shared" ca="1" si="160"/>
        <v>-5.78027692460932-4.74375067714324i</v>
      </c>
      <c r="EG104" s="223" t="str">
        <f t="shared" ca="1" si="161"/>
        <v>-6.21741218711701-4.15434200657057i</v>
      </c>
      <c r="EH104" s="223" t="str">
        <f t="shared" ca="1" si="162"/>
        <v>-6.59467037147951-3.52492475148027i</v>
      </c>
      <c r="EI104" s="223" t="str">
        <f t="shared" ca="1" si="163"/>
        <v>-6.90841827515082-2.86156054411401i</v>
      </c>
      <c r="EJ104" s="223" t="str">
        <f t="shared" ca="1" si="164"/>
        <v>-7.15563433430717-2.17063794441915i</v>
      </c>
      <c r="EK104" s="223" t="str">
        <f t="shared" ca="1" si="165"/>
        <v>-7.3339377231565-1.45881091472812i</v>
      </c>
      <c r="EL104" s="223" t="str">
        <f t="shared" ca="1" si="166"/>
        <v>-7.44161128259364-0.732934738461088i</v>
      </c>
      <c r="EM104" s="223" t="str">
        <f t="shared" ca="1" si="167"/>
        <v>-7.47761805738083+2.08862210774662E-13i</v>
      </c>
      <c r="EN104" s="223"/>
      <c r="EO104" s="223"/>
      <c r="EP104" s="223"/>
    </row>
    <row r="105" spans="1:146" ht="17.25" thickBot="1">
      <c r="A105" s="257">
        <f t="shared" si="168"/>
        <v>9.7656250000000005E-5</v>
      </c>
      <c r="B105" s="256">
        <v>5</v>
      </c>
      <c r="C105" s="230">
        <f t="shared" si="169"/>
        <v>1000</v>
      </c>
      <c r="D105" s="229">
        <f t="shared" si="170"/>
        <v>6283.1853071795858</v>
      </c>
      <c r="E105" s="229" t="str">
        <f t="shared" si="171"/>
        <v>6283.18530717959i</v>
      </c>
      <c r="F105" s="229" t="str">
        <f t="shared" si="172"/>
        <v>0.205671941738218-1.42637422952282i</v>
      </c>
      <c r="G105" s="229" t="str">
        <f t="shared" si="173"/>
        <v>-2.7895037842448-0.118428016837543i</v>
      </c>
      <c r="H105" s="229" t="str">
        <f t="shared" si="38"/>
        <v>0.0168440754145331-0.0820439176425457i</v>
      </c>
      <c r="I105" s="229" t="str">
        <f t="shared" si="174"/>
        <v>-0.0189449451582027+0.00408905478774067i</v>
      </c>
      <c r="J105" s="255" t="str">
        <f ca="1">IMPRODUCT(1/N_FFT2,T100)</f>
        <v>-0.907385224834961-0.0044271256137523i</v>
      </c>
      <c r="K105" s="254" t="str">
        <f t="shared" ca="1" si="175"/>
        <v>0.0172084660810486-0.00362647624597553i</v>
      </c>
      <c r="M105" s="258"/>
      <c r="N105" s="246">
        <f t="shared" ca="1" si="176"/>
        <v>7.5224177499646112</v>
      </c>
      <c r="O105" s="223">
        <f t="shared" ca="1" si="39"/>
        <v>-7.4775822500353888</v>
      </c>
      <c r="P105" s="223" t="str">
        <f t="shared" ca="1" si="40"/>
        <v>-7.4213473514387+0.915335892084505i</v>
      </c>
      <c r="Q105" s="223" t="str">
        <f t="shared" ca="1" si="41"/>
        <v>-7.25348848086711+1.81690428035505i</v>
      </c>
      <c r="R105" s="223" t="str">
        <f t="shared" ca="1" si="42"/>
        <v>-6.97653039197748+2.69114473706986i</v>
      </c>
      <c r="S105" s="223" t="str">
        <f t="shared" ca="1" si="43"/>
        <v>-6.59463879222003+3.52490787201468i</v>
      </c>
      <c r="T105" s="223" t="str">
        <f t="shared" ca="1" si="44"/>
        <v>-6.11355768672078+4.30565311157106i</v>
      </c>
      <c r="U105" s="223" t="str">
        <f t="shared" ca="1" si="45"/>
        <v>-5.54052298309799+5.02163732061639i</v>
      </c>
      <c r="V105" s="223" t="str">
        <f t="shared" ca="1" si="46"/>
        <v>-4.88415365667632+5.66209143020666i</v>
      </c>
      <c r="W105" s="223" t="str">
        <f t="shared" ca="1" si="47"/>
        <v>-4.15432211307541+6.21738241439732i</v>
      </c>
      <c r="X105" s="223" t="str">
        <f t="shared" ca="1" si="48"/>
        <v>-3.36200569804011+6.67915817991985i</v>
      </c>
      <c r="Y105" s="223" t="str">
        <f t="shared" ca="1" si="49"/>
        <v>-2.51912158794271+7.04047318943871i</v>
      </c>
      <c r="Z105" s="223" t="str">
        <f t="shared" ca="1" si="50"/>
        <v>-1.63834754435778+7.29589292889782i</v>
      </c>
      <c r="AA105" s="223" t="str">
        <f t="shared" ca="1" si="51"/>
        <v>-0.732931228727516+7.44157564767034i</v>
      </c>
      <c r="AB105" s="223" t="str">
        <f t="shared" ca="1" si="52"/>
        <v>0.183509054797015+7.47533014206408i</v>
      </c>
      <c r="AC105" s="223" t="str">
        <f t="shared" ca="1" si="53"/>
        <v>1.0971891913267+7.3966487130646i</v>
      </c>
      <c r="AD105" s="223" t="str">
        <f t="shared" ca="1" si="54"/>
        <v>1.9943665811523+7.20671480260092i</v>
      </c>
      <c r="AE105" s="223" t="str">
        <f t="shared" ca="1" si="55"/>
        <v>2.86154684123581+6.90838519347739i</v>
      </c>
      <c r="AF105" s="223" t="str">
        <f t="shared" ca="1" si="56"/>
        <v>3.68568677329195+6.50614704070121i</v>
      </c>
      <c r="AG105" s="223" t="str">
        <f t="shared" ca="1" si="57"/>
        <v>4.45439054563102+6.00605038049443i</v>
      </c>
      <c r="AH105" s="223" t="str">
        <f t="shared" ca="1" si="58"/>
        <v>5.1560961380056+5.41561713211782i</v>
      </c>
      <c r="AI105" s="223" t="str">
        <f t="shared" ca="1" si="59"/>
        <v>5.78024924515703+4.74372796120371i</v>
      </c>
      <c r="AJ105" s="223" t="str">
        <f t="shared" ca="1" si="60"/>
        <v>6.31746202339034+4.00048870627892i</v>
      </c>
      <c r="AK105" s="223" t="str">
        <f t="shared" ca="1" si="61"/>
        <v>6.7596542924819+3.19707837754649i</v>
      </c>
      <c r="AL105" s="223" t="str">
        <f t="shared" ca="1" si="62"/>
        <v>7.10017506911089+2.34558101416696i</v>
      </c>
      <c r="AM105" s="223" t="str">
        <f t="shared" ca="1" si="63"/>
        <v>7.33390260383917+1.45880392906149i</v>
      </c>
      <c r="AN105" s="223" t="str">
        <f t="shared" ca="1" si="64"/>
        <v>7.45732141699026+0.550085075004492i</v>
      </c>
      <c r="AO105" s="223" t="str">
        <f t="shared" ca="1" si="65"/>
        <v>7.4685751747358-0.36690757060119i</v>
      </c>
      <c r="AP105" s="223" t="str">
        <f t="shared" ca="1" si="66"/>
        <v>7.36749461008427-1.27838158482651i</v>
      </c>
      <c r="AQ105" s="223" t="str">
        <f t="shared" ca="1" si="67"/>
        <v>7.15560006881406-2.17062755009525i</v>
      </c>
      <c r="AR105" s="223" t="str">
        <f t="shared" ca="1" si="68"/>
        <v>7.15560006881406-2.17062755009525i</v>
      </c>
      <c r="AS105" s="223" t="str">
        <f t="shared" ca="1" si="69"/>
        <v>6.41373622948555-3.84424555467373i</v>
      </c>
      <c r="AT105" s="223" t="str">
        <f t="shared" ca="1" si="70"/>
        <v>5.89492525409952-4.60044482138674i</v>
      </c>
      <c r="AU105" s="223" t="str">
        <f t="shared" ca="1" si="71"/>
        <v>5.2874491158802-5.28744911588017i</v>
      </c>
      <c r="AV105" s="223" t="str">
        <f t="shared" ca="1" si="72"/>
        <v>4.60044482138675-5.8949252540995i</v>
      </c>
      <c r="AW105" s="223" t="str">
        <f t="shared" ca="1" si="73"/>
        <v>3.84424555467375-6.41373622948555i</v>
      </c>
      <c r="AX105" s="223" t="str">
        <f t="shared" ca="1" si="74"/>
        <v>3.03022525658477-6.83607864205789i</v>
      </c>
      <c r="AY105" s="223" t="str">
        <f t="shared" ca="1" si="75"/>
        <v>2.17062755009519-7.15560006881408i</v>
      </c>
      <c r="AZ105" s="223" t="str">
        <f t="shared" ca="1" si="76"/>
        <v>1.27838158482654-7.36749461008427i</v>
      </c>
      <c r="BA105" s="223" t="str">
        <f t="shared" ca="1" si="77"/>
        <v>0.366907570601211-7.46857517473579i</v>
      </c>
      <c r="BB105" s="223" t="str">
        <f t="shared" ca="1" si="78"/>
        <v>-0.550085075004469-7.45732141699026i</v>
      </c>
      <c r="BC105" s="223" t="str">
        <f t="shared" ca="1" si="79"/>
        <v>-1.45880392906148-7.33390260383918i</v>
      </c>
      <c r="BD105" s="223" t="str">
        <f t="shared" ca="1" si="80"/>
        <v>-2.34558101416694-7.1001750691109i</v>
      </c>
      <c r="BE105" s="223" t="str">
        <f t="shared" ca="1" si="81"/>
        <v>-3.19707837754647-6.75965429248191i</v>
      </c>
      <c r="BF105" s="223" t="str">
        <f t="shared" ca="1" si="82"/>
        <v>-4.00048870627897-6.31746202339031i</v>
      </c>
      <c r="BG105" s="223" t="str">
        <f t="shared" ca="1" si="83"/>
        <v>-4.74372796120375-5.780249245157i</v>
      </c>
      <c r="BH105" s="223" t="str">
        <f t="shared" ca="1" si="84"/>
        <v>-5.4156171321178-5.15609613800562i</v>
      </c>
      <c r="BI105" s="223" t="str">
        <f t="shared" ca="1" si="85"/>
        <v>-6.00605038049441-4.45439054563104i</v>
      </c>
      <c r="BJ105" s="223" t="str">
        <f t="shared" ca="1" si="86"/>
        <v>-6.5061470407012-3.68568677329197i</v>
      </c>
      <c r="BK105" s="223" t="str">
        <f t="shared" ca="1" si="87"/>
        <v>-6.90838519347739-2.86154684123583i</v>
      </c>
      <c r="BL105" s="223" t="str">
        <f t="shared" ca="1" si="88"/>
        <v>-7.20671480260091-1.99436658115232i</v>
      </c>
      <c r="BM105" s="223" t="str">
        <f t="shared" ca="1" si="89"/>
        <v>-7.39664871306461-1.09718919132665i</v>
      </c>
      <c r="BN105" s="223" t="str">
        <f t="shared" ca="1" si="90"/>
        <v>-7.47533014206408-0.183509054796966i</v>
      </c>
      <c r="BO105" s="223" t="str">
        <f t="shared" ca="1" si="91"/>
        <v>-7.44157564767034+0.732931228727566i</v>
      </c>
      <c r="BP105" s="223" t="str">
        <f t="shared" ca="1" si="92"/>
        <v>-7.29589292889782+1.63834754435776i</v>
      </c>
      <c r="BQ105" s="223" t="str">
        <f t="shared" ca="1" si="93"/>
        <v>-7.04047318943872+2.51912158794269i</v>
      </c>
      <c r="BR105" s="223" t="str">
        <f t="shared" ca="1" si="94"/>
        <v>-6.67915817991985+3.36200569804008i</v>
      </c>
      <c r="BS105" s="223" t="str">
        <f t="shared" ca="1" si="95"/>
        <v>-6.21738241439732+4.15432211307539i</v>
      </c>
      <c r="BT105" s="223" t="str">
        <f t="shared" ca="1" si="96"/>
        <v>-5.66209143020668+4.88415365667629i</v>
      </c>
      <c r="BU105" s="223" t="str">
        <f t="shared" ca="1" si="97"/>
        <v>-5.02163732061636+5.54052298309801i</v>
      </c>
      <c r="BV105" s="223" t="str">
        <f t="shared" ca="1" si="98"/>
        <v>-4.30565311157103+6.1135576867208i</v>
      </c>
      <c r="BW105" s="223" t="str">
        <f t="shared" ca="1" si="99"/>
        <v>-3.52490787201467+6.59463879222004i</v>
      </c>
      <c r="BX105" s="223" t="str">
        <f t="shared" ca="1" si="100"/>
        <v>-2.69114473706986+6.97653039197748i</v>
      </c>
      <c r="BY105" s="223" t="str">
        <f t="shared" ca="1" si="101"/>
        <v>-1.81690428035505+7.25348848086711i</v>
      </c>
      <c r="BZ105" s="223" t="str">
        <f t="shared" ca="1" si="102"/>
        <v>-0.91533589208452+7.4213473514387i</v>
      </c>
      <c r="CA105" s="223" t="str">
        <f t="shared" ca="1" si="103"/>
        <v>-2.22145686430632E-14+7.47758225003539i</v>
      </c>
      <c r="CB105" s="223" t="str">
        <f t="shared" ca="1" si="104"/>
        <v>0.915335892084475+7.4213473514387i</v>
      </c>
      <c r="CC105" s="223" t="str">
        <f t="shared" ca="1" si="105"/>
        <v>1.81690428035508+7.2534884808671i</v>
      </c>
      <c r="CD105" s="223" t="str">
        <f t="shared" ca="1" si="106"/>
        <v>2.69114473706989+6.97653039197747i</v>
      </c>
      <c r="CE105" s="223" t="str">
        <f t="shared" ca="1" si="107"/>
        <v>3.52490787201469+6.59463879222002i</v>
      </c>
      <c r="CF105" s="223" t="str">
        <f t="shared" ca="1" si="108"/>
        <v>4.30565311157106+6.11355768672078i</v>
      </c>
      <c r="CG105" s="223" t="str">
        <f t="shared" ca="1" si="109"/>
        <v>5.02163732061638+5.540522983098i</v>
      </c>
      <c r="CH105" s="223" t="str">
        <f t="shared" ca="1" si="110"/>
        <v>5.66209143020665+4.88415365667633i</v>
      </c>
      <c r="CI105" s="223" t="str">
        <f t="shared" ca="1" si="111"/>
        <v>6.2173824143973+4.15432211307542i</v>
      </c>
      <c r="CJ105" s="223" t="str">
        <f t="shared" ca="1" si="112"/>
        <v>6.67915817991983+3.36200569804013i</v>
      </c>
      <c r="CK105" s="223" t="str">
        <f t="shared" ca="1" si="113"/>
        <v>7.04047318943873+2.51912158794266i</v>
      </c>
      <c r="CL105" s="223" t="str">
        <f t="shared" ca="1" si="114"/>
        <v>7.29589292889783+1.63834754435773i</v>
      </c>
      <c r="CM105" s="223" t="str">
        <f t="shared" ca="1" si="115"/>
        <v>7.44157564767034+0.732931228727537i</v>
      </c>
      <c r="CN105" s="223" t="str">
        <f t="shared" ca="1" si="116"/>
        <v>7.47533014206408-0.183509054796994i</v>
      </c>
      <c r="CO105" s="223" t="str">
        <f t="shared" ca="1" si="117"/>
        <v>7.3966487130646-1.09718919132668i</v>
      </c>
      <c r="CP105" s="223" t="str">
        <f t="shared" ca="1" si="118"/>
        <v>7.20671480260092-1.99436658115228i</v>
      </c>
      <c r="CQ105" s="223" t="str">
        <f t="shared" ca="1" si="119"/>
        <v>6.9083851934774-2.86154684123579i</v>
      </c>
      <c r="CR105" s="223" t="str">
        <f t="shared" ca="1" si="120"/>
        <v>6.50614704070122-3.68568677329193i</v>
      </c>
      <c r="CS105" s="223" t="str">
        <f t="shared" ca="1" si="121"/>
        <v>6.00605038049443-4.45439054563101i</v>
      </c>
      <c r="CT105" s="223" t="str">
        <f t="shared" ca="1" si="122"/>
        <v>5.41561713211758-5.15609613800586i</v>
      </c>
      <c r="CU105" s="223" t="str">
        <f t="shared" ca="1" si="123"/>
        <v>4.74372796120378-5.78024924515697i</v>
      </c>
      <c r="CV105" s="223" t="str">
        <f t="shared" ca="1" si="124"/>
        <v>4.00048870627869-6.31746202339048i</v>
      </c>
      <c r="CW105" s="223" t="str">
        <f t="shared" ca="1" si="125"/>
        <v>3.19707837754657-6.75965429248186i</v>
      </c>
      <c r="CX105" s="223" t="str">
        <f t="shared" ca="1" si="126"/>
        <v>2.34558101416669-7.10017506911097i</v>
      </c>
      <c r="CY105" s="223" t="str">
        <f t="shared" ca="1" si="127"/>
        <v>1.45880392906159-7.33390260383916i</v>
      </c>
      <c r="CZ105" s="223" t="str">
        <f t="shared" ca="1" si="128"/>
        <v>0.550085075004216-7.45732141699028i</v>
      </c>
      <c r="DA105" s="223" t="str">
        <f t="shared" ca="1" si="129"/>
        <v>-0.366907570601095-7.4685751747358i</v>
      </c>
      <c r="DB105" s="223" t="str">
        <f t="shared" ca="1" si="130"/>
        <v>-1.27838158482679-7.36749461008422i</v>
      </c>
      <c r="DC105" s="223" t="str">
        <f t="shared" ca="1" si="131"/>
        <v>-2.17062755009508-7.15560006881411i</v>
      </c>
      <c r="DD105" s="223" t="str">
        <f t="shared" ca="1" si="132"/>
        <v>-3.03022525658493-6.83607864205782i</v>
      </c>
      <c r="DE105" s="223" t="str">
        <f t="shared" ca="1" si="133"/>
        <v>-3.84424555467358-6.41373622948564i</v>
      </c>
      <c r="DF105" s="223" t="str">
        <f t="shared" ca="1" si="134"/>
        <v>-4.60044482138689-5.8949252540994i</v>
      </c>
      <c r="DG105" s="223" t="str">
        <f t="shared" ca="1" si="135"/>
        <v>-5.28744911588005-5.28744911588032i</v>
      </c>
      <c r="DH105" s="223" t="str">
        <f t="shared" ca="1" si="136"/>
        <v>-5.89492525409963-4.60044482138659i</v>
      </c>
      <c r="DI105" s="223" t="str">
        <f t="shared" ca="1" si="137"/>
        <v>-6.41373622948546-3.84424555467389i</v>
      </c>
      <c r="DJ105" s="223" t="str">
        <f t="shared" ca="1" si="138"/>
        <v>-6.83607864205797-3.03022525658458i</v>
      </c>
      <c r="DK105" s="223" t="str">
        <f t="shared" ca="1" si="139"/>
        <v>-7.155600068814-2.17062755009543i</v>
      </c>
      <c r="DL105" s="223" t="str">
        <f t="shared" ca="1" si="140"/>
        <v>-7.36749461008428-1.27838158482642i</v>
      </c>
      <c r="DM105" s="223" t="str">
        <f t="shared" ca="1" si="141"/>
        <v>-7.46857517473578-0.36690757060146i</v>
      </c>
      <c r="DN105" s="223" t="str">
        <f t="shared" ca="1" si="142"/>
        <v>-7.45732141699025+0.550085075004593i</v>
      </c>
      <c r="DO105" s="223" t="str">
        <f t="shared" ca="1" si="143"/>
        <v>-7.33390260383923+1.45880392906123i</v>
      </c>
      <c r="DP105" s="223" t="str">
        <f t="shared" ca="1" si="144"/>
        <v>-7.10017506911085+2.34558101416705i</v>
      </c>
      <c r="DQ105" s="223" t="str">
        <f t="shared" ca="1" si="145"/>
        <v>-6.75965429248201+3.19707837754624i</v>
      </c>
      <c r="DR105" s="223" t="str">
        <f t="shared" ca="1" si="146"/>
        <v>-6.31746202339028+4.000488706279i</v>
      </c>
      <c r="DS105" s="223" t="str">
        <f t="shared" ca="1" si="147"/>
        <v>-5.7802492451572+4.7437279612035i</v>
      </c>
      <c r="DT105" s="223" t="str">
        <f t="shared" ca="1" si="148"/>
        <v>-5.15609613800558+5.41561713211784i</v>
      </c>
      <c r="DU105" s="223" t="str">
        <f t="shared" ca="1" si="149"/>
        <v>-4.4543905456313+6.00605038049422i</v>
      </c>
      <c r="DV105" s="223" t="str">
        <f t="shared" ca="1" si="150"/>
        <v>-3.68568677329193+6.50614704070122i</v>
      </c>
      <c r="DW105" s="223" t="str">
        <f t="shared" ca="1" si="151"/>
        <v>-2.86154684123613+6.90838519347726i</v>
      </c>
      <c r="DX105" s="223" t="str">
        <f t="shared" ca="1" si="152"/>
        <v>-1.99436658115227+7.20671480260093i</v>
      </c>
      <c r="DY105" s="223" t="str">
        <f t="shared" ca="1" si="153"/>
        <v>-1.09718919132704+7.39664871306455i</v>
      </c>
      <c r="DZ105" s="223" t="str">
        <f t="shared" ca="1" si="154"/>
        <v>-0.183509054796988+7.47533014206408i</v>
      </c>
      <c r="EA105" s="223" t="str">
        <f t="shared" ca="1" si="155"/>
        <v>0.732931228727914+7.4415756476703i</v>
      </c>
      <c r="EB105" s="223" t="str">
        <f t="shared" ca="1" si="156"/>
        <v>1.63834754435774+7.29589292889783i</v>
      </c>
      <c r="EC105" s="223" t="str">
        <f t="shared" ca="1" si="157"/>
        <v>2.51912158794302+7.0404731894386i</v>
      </c>
      <c r="ED105" s="223" t="str">
        <f t="shared" ca="1" si="158"/>
        <v>3.36200569804006+6.67915817991986i</v>
      </c>
      <c r="EE105" s="223" t="str">
        <f t="shared" ca="1" si="159"/>
        <v>4.15432211307567+6.21738241439714i</v>
      </c>
      <c r="EF105" s="223" t="str">
        <f t="shared" ca="1" si="160"/>
        <v>4.88415365667627+5.66209143020669i</v>
      </c>
      <c r="EG105" s="223" t="str">
        <f t="shared" ca="1" si="161"/>
        <v>5.5405229830982+5.02163732061616i</v>
      </c>
      <c r="EH105" s="223" t="str">
        <f t="shared" ca="1" si="162"/>
        <v>6.11355768672074+4.30565311157112i</v>
      </c>
      <c r="EI105" s="223" t="str">
        <f t="shared" ca="1" si="163"/>
        <v>6.59463879222016+3.52490787201443i</v>
      </c>
      <c r="EJ105" s="223" t="str">
        <f t="shared" ca="1" si="164"/>
        <v>6.97653039197744+2.69114473706995i</v>
      </c>
      <c r="EK105" s="223" t="str">
        <f t="shared" ca="1" si="165"/>
        <v>7.25348848086717+1.81690428035479i</v>
      </c>
      <c r="EL105" s="223" t="str">
        <f t="shared" ca="1" si="166"/>
        <v>7.42134735143868+0.915335892084617i</v>
      </c>
      <c r="EM105" s="223" t="str">
        <f t="shared" ca="1" si="167"/>
        <v>7.47758225003539-2.47793658898495E-13i</v>
      </c>
      <c r="EN105" s="223"/>
      <c r="EO105" s="223"/>
      <c r="EP105" s="223"/>
    </row>
    <row r="106" spans="1:146" ht="17.25" thickBot="1">
      <c r="A106" s="257">
        <f t="shared" si="168"/>
        <v>1.1718750000000001E-4</v>
      </c>
      <c r="B106" s="256">
        <v>6</v>
      </c>
      <c r="C106" s="230">
        <f t="shared" si="169"/>
        <v>1200</v>
      </c>
      <c r="D106" s="229">
        <f t="shared" si="170"/>
        <v>7539.8223686155034</v>
      </c>
      <c r="E106" s="229" t="str">
        <f t="shared" si="171"/>
        <v>7539.8223686155i</v>
      </c>
      <c r="F106" s="229" t="str">
        <f t="shared" si="172"/>
        <v>0.128381139558974-1.19916529419605i</v>
      </c>
      <c r="G106" s="229" t="str">
        <f t="shared" si="173"/>
        <v>-2.82091845532597-0.222841550873823i</v>
      </c>
      <c r="H106" s="229" t="str">
        <f t="shared" si="38"/>
        <v>0.0124034640542286-0.0690399610036806i</v>
      </c>
      <c r="I106" s="229" t="str">
        <f t="shared" si="174"/>
        <v>-0.0181069714611433+0.00509806299147228i</v>
      </c>
      <c r="J106" s="255" t="str">
        <f ca="1">IMPRODUCT(1/N_FFT2,U100)</f>
        <v>0.0202922871887598+0.000510103198431605i</v>
      </c>
      <c r="K106" s="254" t="str">
        <f t="shared" ca="1" si="175"/>
        <v>-0.000370032403245953+0.0000942149342731044i</v>
      </c>
      <c r="M106" s="258"/>
      <c r="N106" s="246">
        <f t="shared" ca="1" si="176"/>
        <v>7.5224646948200968</v>
      </c>
      <c r="O106" s="223">
        <f t="shared" ca="1" si="39"/>
        <v>-7.4775353051799032</v>
      </c>
      <c r="P106" s="223" t="str">
        <f t="shared" ca="1" si="40"/>
        <v>-7.39660227631629+1.09718230308577i</v>
      </c>
      <c r="Q106" s="223" t="str">
        <f t="shared" ca="1" si="41"/>
        <v>-7.1555551453883+2.17061392272299i</v>
      </c>
      <c r="R106" s="223" t="str">
        <f t="shared" ca="1" si="42"/>
        <v>-6.75961185483517+3.19705830603443i</v>
      </c>
      <c r="S106" s="223" t="str">
        <f t="shared" ca="1" si="43"/>
        <v>-6.21734338117653+4.1542960319111i</v>
      </c>
      <c r="T106" s="223" t="str">
        <f t="shared" ca="1" si="44"/>
        <v>-5.54048819925449+5.0216057943783i</v>
      </c>
      <c r="U106" s="223" t="str">
        <f t="shared" ca="1" si="45"/>
        <v>-4.74369817970269+5.78021295629299i</v>
      </c>
      <c r="V106" s="223" t="str">
        <f t="shared" ca="1" si="46"/>
        <v>-3.84422142019469+6.41369596353992i</v>
      </c>
      <c r="W106" s="223" t="str">
        <f t="shared" ca="1" si="47"/>
        <v>-2.8615288762174+6.90834182208625i</v>
      </c>
      <c r="X106" s="223" t="str">
        <f t="shared" ca="1" si="48"/>
        <v>-1.81689287368565+7.2534429428901i</v>
      </c>
      <c r="Y106" s="223" t="str">
        <f t="shared" ca="1" si="49"/>
        <v>-0.732926627327029+7.44152892886717i</v>
      </c>
      <c r="Z106" s="223" t="str">
        <f t="shared" ca="1" si="50"/>
        <v>0.366905267126359+7.46852828642744i</v>
      </c>
      <c r="AA106" s="223" t="str">
        <f t="shared" ca="1" si="51"/>
        <v>1.45879477057452+7.33385656101592i</v>
      </c>
      <c r="AB106" s="223" t="str">
        <f t="shared" ca="1" si="52"/>
        <v>2.51910577269721+7.04042898878865i</v>
      </c>
      <c r="AC106" s="223" t="str">
        <f t="shared" ca="1" si="53"/>
        <v>3.52488574236298+6.59459739055373i</v>
      </c>
      <c r="AD106" s="223" t="str">
        <f t="shared" ca="1" si="54"/>
        <v>4.45436258061326+6.00601267403294i</v>
      </c>
      <c r="AE106" s="223" t="str">
        <f t="shared" ca="1" si="55"/>
        <v>5.2874159208545+5.28741592085456i</v>
      </c>
      <c r="AF106" s="223" t="str">
        <f t="shared" ca="1" si="56"/>
        <v>6.00601267403294+4.45436258061327i</v>
      </c>
      <c r="AG106" s="223" t="str">
        <f t="shared" ca="1" si="57"/>
        <v>6.59459739055373+3.52488574236298i</v>
      </c>
      <c r="AH106" s="223" t="str">
        <f t="shared" ca="1" si="58"/>
        <v>7.04042898878865+2.5191057726972i</v>
      </c>
      <c r="AI106" s="223" t="str">
        <f t="shared" ca="1" si="59"/>
        <v>7.33385656101592+1.45879477057452i</v>
      </c>
      <c r="AJ106" s="223" t="str">
        <f t="shared" ca="1" si="60"/>
        <v>7.46852828642744+0.366905267126357i</v>
      </c>
      <c r="AK106" s="223" t="str">
        <f t="shared" ca="1" si="61"/>
        <v>7.44152892886717-0.732926627327029i</v>
      </c>
      <c r="AL106" s="223" t="str">
        <f t="shared" ca="1" si="62"/>
        <v>7.2534429428901-1.81689287368565i</v>
      </c>
      <c r="AM106" s="223" t="str">
        <f t="shared" ca="1" si="63"/>
        <v>6.90834182208625-2.8615288762174i</v>
      </c>
      <c r="AN106" s="223" t="str">
        <f t="shared" ca="1" si="64"/>
        <v>6.41369596353991-3.8442214201947i</v>
      </c>
      <c r="AO106" s="223" t="str">
        <f t="shared" ca="1" si="65"/>
        <v>5.78021295629299-4.74369817970268i</v>
      </c>
      <c r="AP106" s="223" t="str">
        <f t="shared" ca="1" si="66"/>
        <v>5.02160579437831-5.54048819925448i</v>
      </c>
      <c r="AQ106" s="223" t="str">
        <f t="shared" ca="1" si="67"/>
        <v>4.15429603191112-6.21734338117651i</v>
      </c>
      <c r="AR106" s="223" t="str">
        <f t="shared" ca="1" si="68"/>
        <v>4.15429603191112-6.21734338117651i</v>
      </c>
      <c r="AS106" s="223" t="str">
        <f t="shared" ca="1" si="69"/>
        <v>2.17061392272297-7.15555514538831i</v>
      </c>
      <c r="AT106" s="223" t="str">
        <f t="shared" ca="1" si="70"/>
        <v>1.09718230308575-7.39660227631629i</v>
      </c>
      <c r="AU106" s="223" t="str">
        <f t="shared" ca="1" si="71"/>
        <v>1.37416362384987E-15-7.4775353051799i</v>
      </c>
      <c r="AV106" s="223" t="str">
        <f t="shared" ca="1" si="72"/>
        <v>-1.09718230308575-7.39660227631629i</v>
      </c>
      <c r="AW106" s="223" t="str">
        <f t="shared" ca="1" si="73"/>
        <v>-2.17061392272297-7.15555514538831i</v>
      </c>
      <c r="AX106" s="223" t="str">
        <f t="shared" ca="1" si="74"/>
        <v>-3.1970583060344-6.75961185483518i</v>
      </c>
      <c r="AY106" s="223" t="str">
        <f t="shared" ca="1" si="75"/>
        <v>-4.15429603191113-6.21734338117651i</v>
      </c>
      <c r="AZ106" s="223" t="str">
        <f t="shared" ca="1" si="76"/>
        <v>-5.02160579437831-5.54048819925447i</v>
      </c>
      <c r="BA106" s="223" t="str">
        <f t="shared" ca="1" si="77"/>
        <v>-5.780212956293-4.74369817970268i</v>
      </c>
      <c r="BB106" s="223" t="str">
        <f t="shared" ca="1" si="78"/>
        <v>-6.41369596353992-3.8442214201947i</v>
      </c>
      <c r="BC106" s="223" t="str">
        <f t="shared" ca="1" si="79"/>
        <v>-6.90834182208625-2.8615288762174i</v>
      </c>
      <c r="BD106" s="223" t="str">
        <f t="shared" ca="1" si="80"/>
        <v>-7.2534429428901-1.81689287368565i</v>
      </c>
      <c r="BE106" s="223" t="str">
        <f t="shared" ca="1" si="81"/>
        <v>-7.44152892886717-0.732926627327029i</v>
      </c>
      <c r="BF106" s="223" t="str">
        <f t="shared" ca="1" si="82"/>
        <v>-7.46852828642744+0.366905267126362i</v>
      </c>
      <c r="BG106" s="223" t="str">
        <f t="shared" ca="1" si="83"/>
        <v>-7.33385656101592+1.45879477057453i</v>
      </c>
      <c r="BH106" s="223" t="str">
        <f t="shared" ca="1" si="84"/>
        <v>-7.04042898878865+2.51910577269721i</v>
      </c>
      <c r="BI106" s="223" t="str">
        <f t="shared" ca="1" si="85"/>
        <v>-6.59459739055373+3.52488574236298i</v>
      </c>
      <c r="BJ106" s="223" t="str">
        <f t="shared" ca="1" si="86"/>
        <v>-6.00601267403294+4.45436258061327i</v>
      </c>
      <c r="BK106" s="223" t="str">
        <f t="shared" ca="1" si="87"/>
        <v>-5.28741592085456+5.2874159208545i</v>
      </c>
      <c r="BL106" s="223" t="str">
        <f t="shared" ca="1" si="88"/>
        <v>-4.45436258061326+6.00601267403294i</v>
      </c>
      <c r="BM106" s="223" t="str">
        <f t="shared" ca="1" si="89"/>
        <v>-3.52488574236298+6.59459739055373i</v>
      </c>
      <c r="BN106" s="223" t="str">
        <f t="shared" ca="1" si="90"/>
        <v>-2.5191057726972+7.04042898878865i</v>
      </c>
      <c r="BO106" s="223" t="str">
        <f t="shared" ca="1" si="91"/>
        <v>-1.45879477057453+7.33385656101592i</v>
      </c>
      <c r="BP106" s="223" t="str">
        <f t="shared" ca="1" si="92"/>
        <v>-0.366905267126359+7.46852828642744i</v>
      </c>
      <c r="BQ106" s="223" t="str">
        <f t="shared" ca="1" si="93"/>
        <v>0.732926627327031+7.44152892886717i</v>
      </c>
      <c r="BR106" s="223" t="str">
        <f t="shared" ca="1" si="94"/>
        <v>1.81689287368565+7.2534429428901i</v>
      </c>
      <c r="BS106" s="223" t="str">
        <f t="shared" ca="1" si="95"/>
        <v>2.8615288762174+6.90834182208625i</v>
      </c>
      <c r="BT106" s="223" t="str">
        <f t="shared" ca="1" si="96"/>
        <v>3.8442214201947+6.41369596353991i</v>
      </c>
      <c r="BU106" s="223" t="str">
        <f t="shared" ca="1" si="97"/>
        <v>4.74369817970268+5.780212956293i</v>
      </c>
      <c r="BV106" s="223" t="str">
        <f t="shared" ca="1" si="98"/>
        <v>5.54048819925448+5.0216057943783i</v>
      </c>
      <c r="BW106" s="223" t="str">
        <f t="shared" ca="1" si="99"/>
        <v>6.21734338117651+4.15429603191112i</v>
      </c>
      <c r="BX106" s="223" t="str">
        <f t="shared" ca="1" si="100"/>
        <v>6.75961185483516+3.19705830603446i</v>
      </c>
      <c r="BY106" s="223" t="str">
        <f t="shared" ca="1" si="101"/>
        <v>7.15555514538831+2.17061392272296i</v>
      </c>
      <c r="BZ106" s="223" t="str">
        <f t="shared" ca="1" si="102"/>
        <v>7.39660227631629+1.09718230308575i</v>
      </c>
      <c r="CA106" s="223" t="str">
        <f t="shared" ca="1" si="103"/>
        <v>7.4775353051799+2.74832724769974E-15i</v>
      </c>
      <c r="CB106" s="223" t="str">
        <f t="shared" ca="1" si="104"/>
        <v>7.39660227631629-1.09718230308576i</v>
      </c>
      <c r="CC106" s="223" t="str">
        <f t="shared" ca="1" si="105"/>
        <v>7.15555514538831-2.17061392272297i</v>
      </c>
      <c r="CD106" s="223" t="str">
        <f t="shared" ca="1" si="106"/>
        <v>6.75961185483518-3.1970583060344i</v>
      </c>
      <c r="CE106" s="223" t="str">
        <f t="shared" ca="1" si="107"/>
        <v>6.21734338117638-4.15429603191132i</v>
      </c>
      <c r="CF106" s="223" t="str">
        <f t="shared" ca="1" si="108"/>
        <v>5.54048819925442-5.02160579437837i</v>
      </c>
      <c r="CG106" s="223" t="str">
        <f t="shared" ca="1" si="109"/>
        <v>4.74369817970273-5.78021295629294i</v>
      </c>
      <c r="CH106" s="223" t="str">
        <f t="shared" ca="1" si="110"/>
        <v>3.84422142019488-6.4136959635398i</v>
      </c>
      <c r="CI106" s="223" t="str">
        <f t="shared" ca="1" si="111"/>
        <v>2.86152887621706-6.90834182208639i</v>
      </c>
      <c r="CJ106" s="223" t="str">
        <f t="shared" ca="1" si="112"/>
        <v>1.81689287368543-7.25344294289016i</v>
      </c>
      <c r="CK106" s="223" t="str">
        <f t="shared" ca="1" si="113"/>
        <v>0.732926627327023-7.44152892886717i</v>
      </c>
      <c r="CL106" s="223" t="str">
        <f t="shared" ca="1" si="114"/>
        <v>-0.366905267126214-7.46852828642745i</v>
      </c>
      <c r="CM106" s="223" t="str">
        <f t="shared" ca="1" si="115"/>
        <v>-1.45879477057424-7.33385656101598i</v>
      </c>
      <c r="CN106" s="223" t="str">
        <f t="shared" ca="1" si="116"/>
        <v>-2.51910577269748-7.04042898878855i</v>
      </c>
      <c r="CO106" s="223" t="str">
        <f t="shared" ca="1" si="117"/>
        <v>-3.52488574236313-6.59459739055366i</v>
      </c>
      <c r="CP106" s="223" t="str">
        <f t="shared" ca="1" si="118"/>
        <v>-4.45436258061327-6.00601267403293i</v>
      </c>
      <c r="CQ106" s="223" t="str">
        <f t="shared" ca="1" si="119"/>
        <v>-5.2874159208544-5.28741592085466i</v>
      </c>
      <c r="CR106" s="223" t="str">
        <f t="shared" ca="1" si="120"/>
        <v>-6.00601267403271-4.45436258061356i</v>
      </c>
      <c r="CS106" s="223" t="str">
        <f t="shared" ca="1" si="121"/>
        <v>-6.59459739055383-3.52488574236279i</v>
      </c>
      <c r="CT106" s="223" t="str">
        <f t="shared" ca="1" si="122"/>
        <v>-7.04042898878868-2.51910577269712i</v>
      </c>
      <c r="CU106" s="223" t="str">
        <f t="shared" ca="1" si="123"/>
        <v>-7.33385656101591-1.4587947705746i</v>
      </c>
      <c r="CV106" s="223" t="str">
        <f t="shared" ca="1" si="124"/>
        <v>-7.46852828642743-0.366905267126579i</v>
      </c>
      <c r="CW106" s="223" t="str">
        <f t="shared" ca="1" si="125"/>
        <v>-7.44152892886713+0.7329266273274i</v>
      </c>
      <c r="CX106" s="223" t="str">
        <f t="shared" ca="1" si="126"/>
        <v>-7.25344294289006+1.8168928736858i</v>
      </c>
      <c r="CY106" s="223" t="str">
        <f t="shared" ca="1" si="127"/>
        <v>-6.90834182208624+2.86152887621741i</v>
      </c>
      <c r="CZ106" s="223" t="str">
        <f t="shared" ca="1" si="128"/>
        <v>-6.41369596353999+3.84422142019457i</v>
      </c>
      <c r="DA106" s="223" t="str">
        <f t="shared" ca="1" si="129"/>
        <v>-5.78021295629318+4.74369817970246i</v>
      </c>
      <c r="DB106" s="223" t="str">
        <f t="shared" ca="1" si="130"/>
        <v>-5.02160579437809+5.54048819925467i</v>
      </c>
      <c r="DC106" s="223" t="str">
        <f t="shared" ca="1" si="131"/>
        <v>-4.15429603191099+6.2173433811766i</v>
      </c>
      <c r="DD106" s="223" t="str">
        <f t="shared" ca="1" si="132"/>
        <v>-3.19705830603446+6.75961185483515i</v>
      </c>
      <c r="DE106" s="223" t="str">
        <f t="shared" ca="1" si="133"/>
        <v>-2.17061392272318+7.15555514538824i</v>
      </c>
      <c r="DF106" s="223" t="str">
        <f t="shared" ca="1" si="134"/>
        <v>-1.09718230308612+7.39660227631624i</v>
      </c>
      <c r="DG106" s="223" t="str">
        <f t="shared" ca="1" si="135"/>
        <v>2.21684615809074E-13+7.4775353051799i</v>
      </c>
      <c r="DH106" s="223" t="str">
        <f t="shared" ca="1" si="136"/>
        <v>1.09718230308583+7.39660227631628i</v>
      </c>
      <c r="DI106" s="223" t="str">
        <f t="shared" ca="1" si="137"/>
        <v>2.17061392272291+7.15555514538833i</v>
      </c>
      <c r="DJ106" s="223" t="str">
        <f t="shared" ca="1" si="138"/>
        <v>3.19705830603419+6.75961185483528i</v>
      </c>
      <c r="DK106" s="223" t="str">
        <f t="shared" ca="1" si="139"/>
        <v>4.15429603191137+6.21734338117635i</v>
      </c>
      <c r="DL106" s="223" t="str">
        <f t="shared" ca="1" si="140"/>
        <v>5.02160579437842+5.54048819925437i</v>
      </c>
      <c r="DM106" s="223" t="str">
        <f t="shared" ca="1" si="141"/>
        <v>5.780212956293+4.74369817970268i</v>
      </c>
      <c r="DN106" s="223" t="str">
        <f t="shared" ca="1" si="142"/>
        <v>6.41369596353984+3.84422142019482i</v>
      </c>
      <c r="DO106" s="223" t="str">
        <f t="shared" ca="1" si="143"/>
        <v>6.90834182208613+2.86152887621767i</v>
      </c>
      <c r="DP106" s="223" t="str">
        <f t="shared" ca="1" si="144"/>
        <v>7.25344294289018+1.81689287368536i</v>
      </c>
      <c r="DQ106" s="223" t="str">
        <f t="shared" ca="1" si="145"/>
        <v>7.44152892886717+0.732926627326946i</v>
      </c>
      <c r="DR106" s="223" t="str">
        <f t="shared" ca="1" si="146"/>
        <v>7.46852828642745-0.366905267126292i</v>
      </c>
      <c r="DS106" s="223" t="str">
        <f t="shared" ca="1" si="147"/>
        <v>7.33385656101597-1.45879477057431i</v>
      </c>
      <c r="DT106" s="223" t="str">
        <f t="shared" ca="1" si="148"/>
        <v>7.04042898878877-2.51910577269686i</v>
      </c>
      <c r="DU106" s="223" t="str">
        <f t="shared" ca="1" si="149"/>
        <v>6.59459739055362-3.52488574236319i</v>
      </c>
      <c r="DV106" s="223" t="str">
        <f t="shared" ca="1" si="150"/>
        <v>6.00601267403289-4.45436258061332i</v>
      </c>
      <c r="DW106" s="223" t="str">
        <f t="shared" ca="1" si="151"/>
        <v>5.2874159208546-5.28741592085446i</v>
      </c>
      <c r="DX106" s="223" t="str">
        <f t="shared" ca="1" si="152"/>
        <v>4.45436258061351-6.00601267403276i</v>
      </c>
      <c r="DY106" s="223" t="str">
        <f t="shared" ca="1" si="153"/>
        <v>3.52488574236272-6.59459739055387i</v>
      </c>
      <c r="DZ106" s="223" t="str">
        <f t="shared" ca="1" si="154"/>
        <v>2.51910577269706-7.0404289887887i</v>
      </c>
      <c r="EA106" s="223" t="str">
        <f t="shared" ca="1" si="155"/>
        <v>1.45879477057453-7.33385656101592i</v>
      </c>
      <c r="EB106" s="223" t="str">
        <f t="shared" ca="1" si="156"/>
        <v>0.366905267126501-7.46852828642743i</v>
      </c>
      <c r="EC106" s="223" t="str">
        <f t="shared" ca="1" si="157"/>
        <v>-0.732926627326724-7.4415289288672i</v>
      </c>
      <c r="ED106" s="223" t="str">
        <f t="shared" ca="1" si="158"/>
        <v>-1.81689287368587-7.25344294289005i</v>
      </c>
      <c r="EE106" s="223" t="str">
        <f t="shared" ca="1" si="159"/>
        <v>-2.86152887621748-6.90834182208621i</v>
      </c>
      <c r="EF106" s="223" t="str">
        <f t="shared" ca="1" si="160"/>
        <v>-3.84422142019462-6.41369596353996i</v>
      </c>
      <c r="EG106" s="223" t="str">
        <f t="shared" ca="1" si="161"/>
        <v>-4.74369817970252-5.78021295629313i</v>
      </c>
      <c r="EH106" s="223" t="str">
        <f t="shared" ca="1" si="162"/>
        <v>-5.54048819925474-5.02160579437802i</v>
      </c>
      <c r="EI106" s="223" t="str">
        <f t="shared" ca="1" si="163"/>
        <v>-6.21734338117664-4.15429603191094i</v>
      </c>
      <c r="EJ106" s="223" t="str">
        <f t="shared" ca="1" si="164"/>
        <v>-6.75961185483519-3.19705830603439i</v>
      </c>
      <c r="EK106" s="223" t="str">
        <f t="shared" ca="1" si="165"/>
        <v>-7.15555514538827-2.17061392272312i</v>
      </c>
      <c r="EL106" s="223" t="str">
        <f t="shared" ca="1" si="166"/>
        <v>-7.39660227631625-1.09718230308604i</v>
      </c>
      <c r="EM106" s="223" t="str">
        <f t="shared" ca="1" si="167"/>
        <v>-7.4775353051799+3.13289849053716E-13i</v>
      </c>
      <c r="EN106" s="223"/>
      <c r="EO106" s="223"/>
      <c r="EP106" s="223"/>
    </row>
    <row r="107" spans="1:146" ht="17.25" thickBot="1">
      <c r="A107" s="257">
        <f t="shared" si="168"/>
        <v>1.3671875000000001E-4</v>
      </c>
      <c r="B107" s="256">
        <v>7</v>
      </c>
      <c r="C107" s="230">
        <f t="shared" si="169"/>
        <v>1400</v>
      </c>
      <c r="D107" s="229">
        <f t="shared" si="170"/>
        <v>8796.45943005142</v>
      </c>
      <c r="E107" s="229" t="str">
        <f t="shared" si="171"/>
        <v>8796.45943005142i</v>
      </c>
      <c r="F107" s="229" t="str">
        <f t="shared" si="172"/>
        <v>0.0810873780641433-1.03281621111006i</v>
      </c>
      <c r="G107" s="229" t="str">
        <f t="shared" si="173"/>
        <v>-2.85741232929671-0.313285590743273i</v>
      </c>
      <c r="H107" s="229" t="str">
        <f t="shared" si="38"/>
        <v>0.00968359458743516-0.0595286807951565i</v>
      </c>
      <c r="I107" s="229" t="str">
        <f t="shared" si="174"/>
        <v>-0.0172354251425802+0.0058521471427907i</v>
      </c>
      <c r="J107" s="255" t="str">
        <f ca="1">IMPRODUCT(1/N_FFT2,V100)</f>
        <v>0.69280342226002+0.00442824448753703i</v>
      </c>
      <c r="K107" s="254" t="str">
        <f t="shared" ca="1" si="175"/>
        <v>-0.0119666762612113+0.00397806489171661i</v>
      </c>
      <c r="M107" s="258"/>
      <c r="N107" s="246">
        <f t="shared" ca="1" si="176"/>
        <v>7.5225229459905565</v>
      </c>
      <c r="O107" s="223">
        <f t="shared" ca="1" si="39"/>
        <v>-7.4774770540094435</v>
      </c>
      <c r="P107" s="223" t="str">
        <f t="shared" ca="1" si="40"/>
        <v>-7.36739096279183+1.27836360031527i</v>
      </c>
      <c r="Q107" s="223" t="str">
        <f t="shared" ca="1" si="41"/>
        <v>-7.04037414274481+2.51908614846893i</v>
      </c>
      <c r="R107" s="223" t="str">
        <f t="shared" ca="1" si="42"/>
        <v>-6.50605551100751+3.68563492236095i</v>
      </c>
      <c r="S107" s="223" t="str">
        <f t="shared" ca="1" si="43"/>
        <v>-5.7801679275293+4.74366122555135i</v>
      </c>
      <c r="T107" s="223" t="str">
        <f t="shared" ca="1" si="44"/>
        <v>-4.88408494548898+5.66201177484519i</v>
      </c>
      <c r="U107" s="223" t="str">
        <f t="shared" ca="1" si="45"/>
        <v>-3.8441914731081+6.41364599984445i</v>
      </c>
      <c r="V107" s="223" t="str">
        <f t="shared" ca="1" si="46"/>
        <v>-2.69110687754229+6.9764322448428i</v>
      </c>
      <c r="W107" s="223" t="str">
        <f t="shared" ca="1" si="47"/>
        <v>-1.45878340633495+7.33379942912537i</v>
      </c>
      <c r="X107" s="223" t="str">
        <f t="shared" ca="1" si="48"/>
        <v>-0.183506473157252+7.47522497772121i</v>
      </c>
      <c r="Y107" s="223" t="str">
        <f t="shared" ca="1" si="49"/>
        <v>1.0971737558639+7.39654465562679i</v>
      </c>
      <c r="Z107" s="223" t="str">
        <f t="shared" ca="1" si="50"/>
        <v>2.34554801609445+7.10007518251977i</v>
      </c>
      <c r="AA107" s="223" t="str">
        <f t="shared" ca="1" si="51"/>
        <v>3.52485828295131+6.59454601760783i</v>
      </c>
      <c r="AB107" s="223" t="str">
        <f t="shared" ca="1" si="52"/>
        <v>4.60038010146835+5.89484232318829i</v>
      </c>
      <c r="AC107" s="223" t="str">
        <f t="shared" ca="1" si="53"/>
        <v>5.5404450379842+5.02156667528312i</v>
      </c>
      <c r="AD107" s="223" t="str">
        <f t="shared" ca="1" si="54"/>
        <v>6.31737314815277+4.00043242665542i</v>
      </c>
      <c r="AE107" s="223" t="str">
        <f t="shared" ca="1" si="55"/>
        <v>6.90828800502212+2.86150658445953i</v>
      </c>
      <c r="AF107" s="223" t="str">
        <f t="shared" ca="1" si="56"/>
        <v>7.29579028891123+1.63832449577801i</v>
      </c>
      <c r="AG107" s="223" t="str">
        <f t="shared" ca="1" si="57"/>
        <v>7.46847010542307+0.366902408876896i</v>
      </c>
      <c r="AH107" s="223" t="str">
        <f t="shared" ca="1" si="58"/>
        <v>7.42124294653583-0.915323014967911i</v>
      </c>
      <c r="AI107" s="223" t="str">
        <f t="shared" ca="1" si="59"/>
        <v>7.15549940249368-2.17059701330081i</v>
      </c>
      <c r="AJ107" s="223" t="str">
        <f t="shared" ca="1" si="60"/>
        <v>6.67906421627308-3.36195840071501i</v>
      </c>
      <c r="AK107" s="223" t="str">
        <f t="shared" ca="1" si="61"/>
        <v>6.00596588625409-4.45432788043155i</v>
      </c>
      <c r="AL107" s="223" t="str">
        <f t="shared" ca="1" si="62"/>
        <v>5.1560236010806-5.41554094420286i</v>
      </c>
      <c r="AM107" s="223" t="str">
        <f t="shared" ca="1" si="63"/>
        <v>4.15426366929478-6.21729494709839i</v>
      </c>
      <c r="AN107" s="223" t="str">
        <f t="shared" ca="1" si="64"/>
        <v>3.03018262680891-6.83598247082475i</v>
      </c>
      <c r="AO107" s="223" t="str">
        <f t="shared" ca="1" si="65"/>
        <v>1.81687871980573-7.25338643743423i</v>
      </c>
      <c r="AP107" s="223" t="str">
        <f t="shared" ca="1" si="66"/>
        <v>0.550077336304725-7.4572165059975i</v>
      </c>
      <c r="AQ107" s="223" t="str">
        <f t="shared" ca="1" si="67"/>
        <v>-0.732920917713909-7.44147095819201i</v>
      </c>
      <c r="AR107" s="223" t="str">
        <f t="shared" ca="1" si="68"/>
        <v>-0.732920917713909-7.44147095819201i</v>
      </c>
      <c r="AS107" s="223" t="str">
        <f t="shared" ca="1" si="69"/>
        <v>-3.19703340044977-6.75955919640078i</v>
      </c>
      <c r="AT107" s="223" t="str">
        <f t="shared" ca="1" si="70"/>
        <v>-4.30559253883764-6.11347168004755i</v>
      </c>
      <c r="AU107" s="223" t="str">
        <f t="shared" ca="1" si="71"/>
        <v>-5.2873747310569-5.28737473105687i</v>
      </c>
      <c r="AV107" s="223" t="str">
        <f t="shared" ca="1" si="72"/>
        <v>-6.11347168004757-4.30559253883761i</v>
      </c>
      <c r="AW107" s="223" t="str">
        <f t="shared" ca="1" si="73"/>
        <v>-6.75955919640076-3.1970334004498i</v>
      </c>
      <c r="AX107" s="223" t="str">
        <f t="shared" ca="1" si="74"/>
        <v>-7.20661341718889-1.99433852403017i</v>
      </c>
      <c r="AY107" s="223" t="str">
        <f t="shared" ca="1" si="75"/>
        <v>-7.44147095819201-0.732920917713879i</v>
      </c>
      <c r="AZ107" s="223" t="str">
        <f t="shared" ca="1" si="76"/>
        <v>-7.4572165059975+0.550077336304754i</v>
      </c>
      <c r="BA107" s="223" t="str">
        <f t="shared" ca="1" si="77"/>
        <v>-7.25338643743423+1.81687871980575i</v>
      </c>
      <c r="BB107" s="223" t="str">
        <f t="shared" ca="1" si="78"/>
        <v>-6.83598247082473+3.03018262680894i</v>
      </c>
      <c r="BC107" s="223" t="str">
        <f t="shared" ca="1" si="79"/>
        <v>-6.21729494709842+4.15426366929474i</v>
      </c>
      <c r="BD107" s="223" t="str">
        <f t="shared" ca="1" si="80"/>
        <v>-5.41554094420289+5.15602360108057i</v>
      </c>
      <c r="BE107" s="223" t="str">
        <f t="shared" ca="1" si="81"/>
        <v>-4.45432788043153+6.00596588625411i</v>
      </c>
      <c r="BF107" s="223" t="str">
        <f t="shared" ca="1" si="82"/>
        <v>-3.36195840071498+6.67906421627309i</v>
      </c>
      <c r="BG107" s="223" t="str">
        <f t="shared" ca="1" si="83"/>
        <v>-2.17059701330078+7.15549940249369i</v>
      </c>
      <c r="BH107" s="223" t="str">
        <f t="shared" ca="1" si="84"/>
        <v>-0.915323014967955+7.42124294653583i</v>
      </c>
      <c r="BI107" s="223" t="str">
        <f t="shared" ca="1" si="85"/>
        <v>0.366902408876846+7.46847010542307i</v>
      </c>
      <c r="BJ107" s="223" t="str">
        <f t="shared" ca="1" si="86"/>
        <v>1.63832449577805+7.29579028891122i</v>
      </c>
      <c r="BK107" s="223" t="str">
        <f t="shared" ca="1" si="87"/>
        <v>2.86150658445955+6.90828800502211i</v>
      </c>
      <c r="BL107" s="223" t="str">
        <f t="shared" ca="1" si="88"/>
        <v>4.00043242665544+6.31737314815275i</v>
      </c>
      <c r="BM107" s="223" t="str">
        <f t="shared" ca="1" si="89"/>
        <v>5.02156667528314+5.54044503798419i</v>
      </c>
      <c r="BN107" s="223" t="str">
        <f t="shared" ca="1" si="90"/>
        <v>5.89484232318826+4.60038010146839i</v>
      </c>
      <c r="BO107" s="223" t="str">
        <f t="shared" ca="1" si="91"/>
        <v>6.59454601760784+3.52485828295129i</v>
      </c>
      <c r="BP107" s="223" t="str">
        <f t="shared" ca="1" si="92"/>
        <v>7.10007518251978+2.34554801609443i</v>
      </c>
      <c r="BQ107" s="223" t="str">
        <f t="shared" ca="1" si="93"/>
        <v>7.39654465562679+1.09717375586387i</v>
      </c>
      <c r="BR107" s="223" t="str">
        <f t="shared" ca="1" si="94"/>
        <v>7.47522497772121-0.183506473157282i</v>
      </c>
      <c r="BS107" s="223" t="str">
        <f t="shared" ca="1" si="95"/>
        <v>7.33379942912538-1.4587834063349i</v>
      </c>
      <c r="BT107" s="223" t="str">
        <f t="shared" ca="1" si="96"/>
        <v>6.97643224484282-2.69110687754223i</v>
      </c>
      <c r="BU107" s="223" t="str">
        <f t="shared" ca="1" si="97"/>
        <v>6.41364599984447-3.84419147310807i</v>
      </c>
      <c r="BV107" s="223" t="str">
        <f t="shared" ca="1" si="98"/>
        <v>5.66201177484528-4.88408494548888i</v>
      </c>
      <c r="BW107" s="223" t="str">
        <f t="shared" ca="1" si="99"/>
        <v>4.7436612255514-5.78016792752926i</v>
      </c>
      <c r="BX107" s="223" t="str">
        <f t="shared" ca="1" si="100"/>
        <v>3.68563492236095-6.50605551100751i</v>
      </c>
      <c r="BY107" s="223" t="str">
        <f t="shared" ca="1" si="101"/>
        <v>2.51908614846888-7.04037414274483i</v>
      </c>
      <c r="BZ107" s="223" t="str">
        <f t="shared" ca="1" si="102"/>
        <v>1.27836360031515-7.36739096279185i</v>
      </c>
      <c r="CA107" s="223" t="str">
        <f t="shared" ca="1" si="103"/>
        <v>-1.82750988278107E-13-7.47747705400944i</v>
      </c>
      <c r="CB107" s="223" t="str">
        <f t="shared" ca="1" si="104"/>
        <v>-1.2783636003155-7.36739096279179i</v>
      </c>
      <c r="CC107" s="223" t="str">
        <f t="shared" ca="1" si="105"/>
        <v>-2.51908614846921-7.04037414274471i</v>
      </c>
      <c r="CD107" s="223" t="str">
        <f t="shared" ca="1" si="106"/>
        <v>-3.68563492236126-6.50605551100733i</v>
      </c>
      <c r="CE107" s="223" t="str">
        <f t="shared" ca="1" si="107"/>
        <v>-4.7436612255511-5.78016792752951i</v>
      </c>
      <c r="CF107" s="223" t="str">
        <f t="shared" ca="1" si="108"/>
        <v>-5.66201177484502-4.88408494548918i</v>
      </c>
      <c r="CG107" s="223" t="str">
        <f t="shared" ca="1" si="109"/>
        <v>-6.41364599984434-3.84419147310828i</v>
      </c>
      <c r="CH107" s="223" t="str">
        <f t="shared" ca="1" si="110"/>
        <v>-6.97643224484276-2.6911068775424i</v>
      </c>
      <c r="CI107" s="223" t="str">
        <f t="shared" ca="1" si="111"/>
        <v>-7.33379942912536-1.45878340633499i</v>
      </c>
      <c r="CJ107" s="223" t="str">
        <f t="shared" ca="1" si="112"/>
        <v>-7.47522497772121-0.183506473157302i</v>
      </c>
      <c r="CK107" s="223" t="str">
        <f t="shared" ca="1" si="113"/>
        <v>-7.39654465562679+1.09717375586393i</v>
      </c>
      <c r="CL107" s="223" t="str">
        <f t="shared" ca="1" si="114"/>
        <v>-7.10007518251973+2.34554801609455i</v>
      </c>
      <c r="CM107" s="223" t="str">
        <f t="shared" ca="1" si="115"/>
        <v>-6.59454601760774+3.52485828295148i</v>
      </c>
      <c r="CN107" s="223" t="str">
        <f t="shared" ca="1" si="116"/>
        <v>-5.89484232318813+4.60038010146855i</v>
      </c>
      <c r="CO107" s="223" t="str">
        <f t="shared" ca="1" si="117"/>
        <v>-5.02156667528294+5.54044503798437i</v>
      </c>
      <c r="CP107" s="223" t="str">
        <f t="shared" ca="1" si="118"/>
        <v>-4.00043242665514+6.31737314815294i</v>
      </c>
      <c r="CQ107" s="223" t="str">
        <f t="shared" ca="1" si="119"/>
        <v>-2.86150658445985+6.90828800502199i</v>
      </c>
      <c r="CR107" s="223" t="str">
        <f t="shared" ca="1" si="120"/>
        <v>-1.63832449577828+7.29579028891117i</v>
      </c>
      <c r="CS107" s="223" t="str">
        <f t="shared" ca="1" si="121"/>
        <v>-0.366902408877092+7.46847010542306i</v>
      </c>
      <c r="CT107" s="223" t="str">
        <f t="shared" ca="1" si="122"/>
        <v>0.915323014967784+7.42124294653585i</v>
      </c>
      <c r="CU107" s="223" t="str">
        <f t="shared" ca="1" si="123"/>
        <v>2.17059701330069+7.15549940249371i</v>
      </c>
      <c r="CV107" s="223" t="str">
        <f t="shared" ca="1" si="124"/>
        <v>3.36195840071496+6.6790642162731i</v>
      </c>
      <c r="CW107" s="223" t="str">
        <f t="shared" ca="1" si="125"/>
        <v>4.45432788043158+6.00596588625407i</v>
      </c>
      <c r="CX107" s="223" t="str">
        <f t="shared" ca="1" si="126"/>
        <v>5.41554094420293+5.15602360108052i</v>
      </c>
      <c r="CY107" s="223" t="str">
        <f t="shared" ca="1" si="127"/>
        <v>6.21729494709849+4.15426366929463i</v>
      </c>
      <c r="CZ107" s="223" t="str">
        <f t="shared" ca="1" si="128"/>
        <v>6.83598247082481+3.03018262680875i</v>
      </c>
      <c r="DA107" s="223" t="str">
        <f t="shared" ca="1" si="129"/>
        <v>7.25338643743429+1.81687871980548i</v>
      </c>
      <c r="DB107" s="223" t="str">
        <f t="shared" ca="1" si="130"/>
        <v>7.45721650599753+0.550077336304396i</v>
      </c>
      <c r="DC107" s="223" t="str">
        <f t="shared" ca="1" si="131"/>
        <v>7.44147095819204-0.732920917713562i</v>
      </c>
      <c r="DD107" s="223" t="str">
        <f t="shared" ca="1" si="132"/>
        <v>7.20661341718897-1.99433852402985i</v>
      </c>
      <c r="DE107" s="223" t="str">
        <f t="shared" ca="1" si="133"/>
        <v>6.75955919640087-3.19703340044958i</v>
      </c>
      <c r="DF107" s="223" t="str">
        <f t="shared" ca="1" si="134"/>
        <v>6.11347168004766-4.30559253883749i</v>
      </c>
      <c r="DG107" s="223" t="str">
        <f t="shared" ca="1" si="135"/>
        <v>5.28737473105696-5.28737473105681i</v>
      </c>
      <c r="DH107" s="223" t="str">
        <f t="shared" ca="1" si="136"/>
        <v>4.30559253883766-6.11347168004754i</v>
      </c>
      <c r="DI107" s="223" t="str">
        <f t="shared" ca="1" si="137"/>
        <v>3.19703340044979-6.75955919640077i</v>
      </c>
      <c r="DJ107" s="223" t="str">
        <f t="shared" ca="1" si="138"/>
        <v>1.99433852403005-7.20661341718892i</v>
      </c>
      <c r="DK107" s="223" t="str">
        <f t="shared" ca="1" si="139"/>
        <v>0.73292091771377-7.44147095819203i</v>
      </c>
      <c r="DL107" s="223" t="str">
        <f t="shared" ca="1" si="140"/>
        <v>-0.55007733630493-7.45721650599749i</v>
      </c>
      <c r="DM107" s="223" t="str">
        <f t="shared" ca="1" si="141"/>
        <v>-1.81687871980599-7.25338643743417i</v>
      </c>
      <c r="DN107" s="223" t="str">
        <f t="shared" ca="1" si="142"/>
        <v>-3.03018262680923-6.83598247082461i</v>
      </c>
      <c r="DO107" s="223" t="str">
        <f t="shared" ca="1" si="143"/>
        <v>-4.15426366929508-6.21729494709819i</v>
      </c>
      <c r="DP107" s="223" t="str">
        <f t="shared" ca="1" si="144"/>
        <v>-5.15602360108037-5.41554094420307i</v>
      </c>
      <c r="DQ107" s="223" t="str">
        <f t="shared" ca="1" si="145"/>
        <v>-6.00596588625395-4.45432788043175i</v>
      </c>
      <c r="DR107" s="223" t="str">
        <f t="shared" ca="1" si="146"/>
        <v>-6.679064216273-3.36195840071516i</v>
      </c>
      <c r="DS107" s="223" t="str">
        <f t="shared" ca="1" si="147"/>
        <v>-7.15549940249365-2.1705970133009i</v>
      </c>
      <c r="DT107" s="223" t="str">
        <f t="shared" ca="1" si="148"/>
        <v>-7.42124294653582-0.915323014967993i</v>
      </c>
      <c r="DU107" s="223" t="str">
        <f t="shared" ca="1" si="149"/>
        <v>-7.46847010542307+0.366902408876883i</v>
      </c>
      <c r="DV107" s="223" t="str">
        <f t="shared" ca="1" si="150"/>
        <v>-7.29579028891122+1.63832449577807i</v>
      </c>
      <c r="DW107" s="223" t="str">
        <f t="shared" ca="1" si="151"/>
        <v>-6.90828800502207+2.86150658445964i</v>
      </c>
      <c r="DX107" s="223" t="str">
        <f t="shared" ca="1" si="152"/>
        <v>-6.31737314815266+4.00043242665558i</v>
      </c>
      <c r="DY107" s="223" t="str">
        <f t="shared" ca="1" si="153"/>
        <v>-5.54044503798401+5.02156667528334i</v>
      </c>
      <c r="DZ107" s="223" t="str">
        <f t="shared" ca="1" si="154"/>
        <v>-4.60038010146812+5.89484232318846i</v>
      </c>
      <c r="EA107" s="223" t="str">
        <f t="shared" ca="1" si="155"/>
        <v>-3.52485828295166+6.59454601760764i</v>
      </c>
      <c r="EB107" s="223" t="str">
        <f t="shared" ca="1" si="156"/>
        <v>-2.34554801609477+7.10007518251966i</v>
      </c>
      <c r="EC107" s="223" t="str">
        <f t="shared" ca="1" si="157"/>
        <v>-1.09717375586415+7.39654465562676i</v>
      </c>
      <c r="ED107" s="223" t="str">
        <f t="shared" ca="1" si="158"/>
        <v>0.183506473157093+7.47522497772122i</v>
      </c>
      <c r="EE107" s="223" t="str">
        <f t="shared" ca="1" si="159"/>
        <v>1.45878340633478+7.3337994291254i</v>
      </c>
      <c r="EF107" s="223" t="str">
        <f t="shared" ca="1" si="160"/>
        <v>2.6911068775422+6.97643224484284i</v>
      </c>
      <c r="EG107" s="223" t="str">
        <f t="shared" ca="1" si="161"/>
        <v>3.84419147310808+6.41364599984446i</v>
      </c>
      <c r="EH107" s="223" t="str">
        <f t="shared" ca="1" si="162"/>
        <v>4.884084945489+5.66201177484517i</v>
      </c>
      <c r="EI107" s="223" t="str">
        <f t="shared" ca="1" si="163"/>
        <v>5.78016792752938+4.74366122555126i</v>
      </c>
      <c r="EJ107" s="223" t="str">
        <f t="shared" ca="1" si="164"/>
        <v>6.5060555110076+3.6856349223608i</v>
      </c>
      <c r="EK107" s="223" t="str">
        <f t="shared" ca="1" si="165"/>
        <v>7.04037414274489+2.51908614846871i</v>
      </c>
      <c r="EL107" s="223" t="str">
        <f t="shared" ca="1" si="166"/>
        <v>7.36739096279188+1.27836360031499i</v>
      </c>
      <c r="EM107" s="223" t="str">
        <f t="shared" ca="1" si="167"/>
        <v>7.47747705400944-3.65501976556213E-13i</v>
      </c>
      <c r="EN107" s="223"/>
      <c r="EO107" s="223"/>
      <c r="EP107" s="223"/>
    </row>
    <row r="108" spans="1:146" ht="17.25" thickBot="1">
      <c r="A108" s="257">
        <f t="shared" si="168"/>
        <v>1.5625E-4</v>
      </c>
      <c r="B108" s="256">
        <v>8</v>
      </c>
      <c r="C108" s="230">
        <f t="shared" si="169"/>
        <v>1600</v>
      </c>
      <c r="D108" s="229">
        <f t="shared" si="170"/>
        <v>10053.096491487338</v>
      </c>
      <c r="E108" s="229" t="str">
        <f t="shared" si="171"/>
        <v>10053.0964914873i</v>
      </c>
      <c r="F108" s="229" t="str">
        <f t="shared" si="172"/>
        <v>0.0501380908601639-0.906052156124155i</v>
      </c>
      <c r="G108" s="229" t="str">
        <f t="shared" si="173"/>
        <v>-2.89868937003806-0.393574722031177i</v>
      </c>
      <c r="H108" s="229" t="str">
        <f t="shared" si="38"/>
        <v>0.00790093016427219-0.0522890458350589i</v>
      </c>
      <c r="I108" s="229" t="str">
        <f t="shared" si="174"/>
        <v>-0.0163712174586378+0.00640196471841444i</v>
      </c>
      <c r="J108" s="255" t="str">
        <f ca="1">IMPRODUCT(1/N_FFT2,W100)</f>
        <v>0.0381281400245101-0.000501794618069012i</v>
      </c>
      <c r="K108" s="254" t="str">
        <f t="shared" ca="1" si="175"/>
        <v>-0.000620991600193878+0.000252309996027661i</v>
      </c>
      <c r="M108" s="258"/>
      <c r="N108" s="246">
        <f t="shared" ca="1" si="176"/>
        <v>7.5225927088574114</v>
      </c>
      <c r="O108" s="223">
        <f t="shared" ca="1" si="39"/>
        <v>-7.4774072911425886</v>
      </c>
      <c r="P108" s="223" t="str">
        <f t="shared" ca="1" si="40"/>
        <v>-7.33373100673244+1.45876979627475i</v>
      </c>
      <c r="Q108" s="223" t="str">
        <f t="shared" ca="1" si="41"/>
        <v>-6.9082235525373+2.8614798873662i</v>
      </c>
      <c r="R108" s="223" t="str">
        <f t="shared" ca="1" si="42"/>
        <v>-6.21723694139455+4.15422491112256i</v>
      </c>
      <c r="S108" s="223" t="str">
        <f t="shared" ca="1" si="43"/>
        <v>-5.28732540126066+5.28732540126065i</v>
      </c>
      <c r="T108" s="223" t="str">
        <f t="shared" ca="1" si="44"/>
        <v>-4.15422491112257+6.21723694139455i</v>
      </c>
      <c r="U108" s="223" t="str">
        <f t="shared" ca="1" si="45"/>
        <v>-2.86147988736621+6.9082235525373i</v>
      </c>
      <c r="V108" s="223" t="str">
        <f t="shared" ca="1" si="46"/>
        <v>-1.45876979627479+7.33373100673244i</v>
      </c>
      <c r="W108" s="223" t="str">
        <f t="shared" ca="1" si="47"/>
        <v>2.61070404657316E-14+7.47740729114259i</v>
      </c>
      <c r="X108" s="223" t="str">
        <f t="shared" ca="1" si="48"/>
        <v>1.45876979627476+7.33373100673244i</v>
      </c>
      <c r="Y108" s="223" t="str">
        <f t="shared" ca="1" si="49"/>
        <v>2.86147988736619+6.9082235525373i</v>
      </c>
      <c r="Z108" s="223" t="str">
        <f t="shared" ca="1" si="50"/>
        <v>4.15422491112254+6.21723694139457i</v>
      </c>
      <c r="AA108" s="223" t="str">
        <f t="shared" ca="1" si="51"/>
        <v>5.28732540126063+5.28732540126068i</v>
      </c>
      <c r="AB108" s="223" t="str">
        <f t="shared" ca="1" si="52"/>
        <v>6.21723694139457+4.15422491112254i</v>
      </c>
      <c r="AC108" s="223" t="str">
        <f t="shared" ca="1" si="53"/>
        <v>6.9082235525373+2.86147988736619i</v>
      </c>
      <c r="AD108" s="223" t="str">
        <f t="shared" ca="1" si="54"/>
        <v>7.33373100673244+1.45876979627476i</v>
      </c>
      <c r="AE108" s="223" t="str">
        <f t="shared" ca="1" si="55"/>
        <v>7.47740729114259+2.41605446685008E-14i</v>
      </c>
      <c r="AF108" s="223" t="str">
        <f t="shared" ca="1" si="56"/>
        <v>7.33373100673244-1.45876979627479i</v>
      </c>
      <c r="AG108" s="223" t="str">
        <f t="shared" ca="1" si="57"/>
        <v>6.9082235525373-2.86147988736621i</v>
      </c>
      <c r="AH108" s="223" t="str">
        <f t="shared" ca="1" si="58"/>
        <v>6.21723694139455-4.15422491112257i</v>
      </c>
      <c r="AI108" s="223" t="str">
        <f t="shared" ca="1" si="59"/>
        <v>5.28732540126067-5.28732540126065i</v>
      </c>
      <c r="AJ108" s="223" t="str">
        <f t="shared" ca="1" si="60"/>
        <v>4.15422491112258-6.21723694139454i</v>
      </c>
      <c r="AK108" s="223" t="str">
        <f t="shared" ca="1" si="61"/>
        <v>2.86147988736616-6.90822355253732i</v>
      </c>
      <c r="AL108" s="223" t="str">
        <f t="shared" ca="1" si="62"/>
        <v>1.45876979627474-7.33373100673245i</v>
      </c>
      <c r="AM108" s="223" t="str">
        <f t="shared" ca="1" si="63"/>
        <v>1.37414009841987E-15-7.47740729114259i</v>
      </c>
      <c r="AN108" s="223" t="str">
        <f t="shared" ca="1" si="64"/>
        <v>-1.45876979627474-7.33373100673245i</v>
      </c>
      <c r="AO108" s="223" t="str">
        <f t="shared" ca="1" si="65"/>
        <v>-2.86147988736617-6.90822355253731i</v>
      </c>
      <c r="AP108" s="223" t="str">
        <f t="shared" ca="1" si="66"/>
        <v>-4.15422491112259-6.21723694139454i</v>
      </c>
      <c r="AQ108" s="223" t="str">
        <f t="shared" ca="1" si="67"/>
        <v>-5.28732540126067-5.28732540126065i</v>
      </c>
      <c r="AR108" s="223" t="str">
        <f t="shared" ca="1" si="68"/>
        <v>-5.28732540126067-5.28732540126065i</v>
      </c>
      <c r="AS108" s="223" t="str">
        <f t="shared" ca="1" si="69"/>
        <v>-6.9082235525373-2.86147988736621i</v>
      </c>
      <c r="AT108" s="223" t="str">
        <f t="shared" ca="1" si="70"/>
        <v>-7.33373100673244-1.45876979627478i</v>
      </c>
      <c r="AU108" s="223" t="str">
        <f t="shared" ca="1" si="71"/>
        <v>-7.47740729114259+2.47329003673117E-14i</v>
      </c>
      <c r="AV108" s="223" t="str">
        <f t="shared" ca="1" si="72"/>
        <v>-7.33373100673244+1.45876979627477i</v>
      </c>
      <c r="AW108" s="223" t="str">
        <f t="shared" ca="1" si="73"/>
        <v>-6.9082235525373+2.86147988736619i</v>
      </c>
      <c r="AX108" s="223" t="str">
        <f t="shared" ca="1" si="74"/>
        <v>-6.21723694139456+4.15422491112254i</v>
      </c>
      <c r="AY108" s="223" t="str">
        <f t="shared" ca="1" si="75"/>
        <v>-5.28732540126068+5.28732540126063i</v>
      </c>
      <c r="AZ108" s="223" t="str">
        <f t="shared" ca="1" si="76"/>
        <v>-4.15422491112254+6.21723694139457i</v>
      </c>
      <c r="BA108" s="223" t="str">
        <f t="shared" ca="1" si="77"/>
        <v>-2.86147988736619+6.9082235525373i</v>
      </c>
      <c r="BB108" s="223" t="str">
        <f t="shared" ca="1" si="78"/>
        <v>-1.45876979627477+7.33373100673244i</v>
      </c>
      <c r="BC108" s="223" t="str">
        <f t="shared" ca="1" si="79"/>
        <v>-2.22140488712701E-14+7.47740729114259i</v>
      </c>
      <c r="BD108" s="223" t="str">
        <f t="shared" ca="1" si="80"/>
        <v>1.45876979627472+7.33373100673245i</v>
      </c>
      <c r="BE108" s="223" t="str">
        <f t="shared" ca="1" si="81"/>
        <v>2.86147988736621+6.9082235525373i</v>
      </c>
      <c r="BF108" s="223" t="str">
        <f t="shared" ca="1" si="82"/>
        <v>4.15422491112257+6.21723694139455i</v>
      </c>
      <c r="BG108" s="223" t="str">
        <f t="shared" ca="1" si="83"/>
        <v>5.28732540126065+5.28732540126066i</v>
      </c>
      <c r="BH108" s="223" t="str">
        <f t="shared" ca="1" si="84"/>
        <v>6.21723694139454+4.15422491112258i</v>
      </c>
      <c r="BI108" s="223" t="str">
        <f t="shared" ca="1" si="85"/>
        <v>6.90822355253728+2.86147988736623i</v>
      </c>
      <c r="BJ108" s="223" t="str">
        <f t="shared" ca="1" si="86"/>
        <v>7.33373100673245+1.45876979627474i</v>
      </c>
      <c r="BK108" s="223" t="str">
        <f t="shared" ca="1" si="87"/>
        <v>7.47740729114259+2.74828019683974E-15i</v>
      </c>
      <c r="BL108" s="223" t="str">
        <f t="shared" ca="1" si="88"/>
        <v>7.33373100673245-1.45876979627474i</v>
      </c>
      <c r="BM108" s="223" t="str">
        <f t="shared" ca="1" si="89"/>
        <v>6.90822355253731-2.86147988736617i</v>
      </c>
      <c r="BN108" s="223" t="str">
        <f t="shared" ca="1" si="90"/>
        <v>6.21723694139441-4.15422491112278i</v>
      </c>
      <c r="BO108" s="223" t="str">
        <f t="shared" ca="1" si="91"/>
        <v>5.2873254012608-5.28732540126051i</v>
      </c>
      <c r="BP108" s="223" t="str">
        <f t="shared" ca="1" si="92"/>
        <v>4.1542249111225-6.2172369413946i</v>
      </c>
      <c r="BQ108" s="223" t="str">
        <f t="shared" ca="1" si="93"/>
        <v>2.86147988736587-6.90822355253744i</v>
      </c>
      <c r="BR108" s="223" t="str">
        <f t="shared" ca="1" si="94"/>
        <v>1.45876979627486-7.33373100673243i</v>
      </c>
      <c r="BS108" s="223" t="str">
        <f t="shared" ca="1" si="95"/>
        <v>-1.82749283260121E-13-7.47740729114259i</v>
      </c>
      <c r="BT108" s="223" t="str">
        <f t="shared" ca="1" si="96"/>
        <v>-1.45876979627447-7.3337310067325i</v>
      </c>
      <c r="BU108" s="223" t="str">
        <f t="shared" ca="1" si="97"/>
        <v>-2.8614798873662-6.9082235525373i</v>
      </c>
      <c r="BV108" s="223" t="str">
        <f t="shared" ca="1" si="98"/>
        <v>-4.15422491112279-6.2172369413944i</v>
      </c>
      <c r="BW108" s="223" t="str">
        <f t="shared" ca="1" si="99"/>
        <v>-5.28732540126053-5.28732540126079i</v>
      </c>
      <c r="BX108" s="223" t="str">
        <f t="shared" ca="1" si="100"/>
        <v>-6.21723694139461-4.15422491112248i</v>
      </c>
      <c r="BY108" s="223" t="str">
        <f t="shared" ca="1" si="101"/>
        <v>-6.90822355253716-2.86147988736653i</v>
      </c>
      <c r="BZ108" s="223" t="str">
        <f t="shared" ca="1" si="102"/>
        <v>-7.33373100673243-1.45876979627483i</v>
      </c>
      <c r="CA108" s="223" t="str">
        <f t="shared" ca="1" si="103"/>
        <v>-7.47740729114259+2.08856323725853E-13i</v>
      </c>
      <c r="CB108" s="223" t="str">
        <f t="shared" ca="1" si="104"/>
        <v>-7.33373100673249+1.4587697962745i</v>
      </c>
      <c r="CC108" s="223" t="str">
        <f t="shared" ca="1" si="105"/>
        <v>-6.90822355253729+2.86147988736622i</v>
      </c>
      <c r="CD108" s="223" t="str">
        <f t="shared" ca="1" si="106"/>
        <v>-6.21723694139439+4.15422491112281i</v>
      </c>
      <c r="CE108" s="223" t="str">
        <f t="shared" ca="1" si="107"/>
        <v>-5.28732540126077+5.28732540126055i</v>
      </c>
      <c r="CF108" s="223" t="str">
        <f t="shared" ca="1" si="108"/>
        <v>-4.15422491112245+6.21723694139463i</v>
      </c>
      <c r="CG108" s="223" t="str">
        <f t="shared" ca="1" si="109"/>
        <v>-2.86147988736651+6.90822355253717i</v>
      </c>
      <c r="CH108" s="223" t="str">
        <f t="shared" ca="1" si="110"/>
        <v>-1.4587697962748+7.33373100673243i</v>
      </c>
      <c r="CI108" s="223" t="str">
        <f t="shared" ca="1" si="111"/>
        <v>2.21680820608982E-13+7.47740729114259i</v>
      </c>
      <c r="CJ108" s="223" t="str">
        <f t="shared" ca="1" si="112"/>
        <v>1.45876979627452+7.33373100673249i</v>
      </c>
      <c r="CK108" s="223" t="str">
        <f t="shared" ca="1" si="113"/>
        <v>2.86147988736624+6.90822355253728i</v>
      </c>
      <c r="CL108" s="223" t="str">
        <f t="shared" ca="1" si="114"/>
        <v>4.15422491112283+6.21723694139437i</v>
      </c>
      <c r="CM108" s="223" t="str">
        <f t="shared" ca="1" si="115"/>
        <v>5.28732540126056+5.28732540126075i</v>
      </c>
      <c r="CN108" s="223" t="str">
        <f t="shared" ca="1" si="116"/>
        <v>6.21723694139463+4.15422491112244i</v>
      </c>
      <c r="CO108" s="223" t="str">
        <f t="shared" ca="1" si="117"/>
        <v>6.90822355253718+2.86147988736648i</v>
      </c>
      <c r="CP108" s="223" t="str">
        <f t="shared" ca="1" si="118"/>
        <v>7.33373100673244+1.45876979627478i</v>
      </c>
      <c r="CQ108" s="223" t="str">
        <f t="shared" ca="1" si="119"/>
        <v>7.47740729114259-2.47787861074713E-13i</v>
      </c>
      <c r="CR108" s="223" t="str">
        <f t="shared" ca="1" si="120"/>
        <v>7.33373100673249-1.45876979627455i</v>
      </c>
      <c r="CS108" s="223" t="str">
        <f t="shared" ca="1" si="121"/>
        <v>6.90822355253727-2.86147988736626i</v>
      </c>
      <c r="CT108" s="223" t="str">
        <f t="shared" ca="1" si="122"/>
        <v>6.21723694139436-4.15422491112285i</v>
      </c>
      <c r="CU108" s="223" t="str">
        <f t="shared" ca="1" si="123"/>
        <v>5.28732540126073-5.28732540126059i</v>
      </c>
      <c r="CV108" s="223" t="str">
        <f t="shared" ca="1" si="124"/>
        <v>4.15422491112241-6.21723694139466i</v>
      </c>
      <c r="CW108" s="223" t="str">
        <f t="shared" ca="1" si="125"/>
        <v>2.86147988736647-6.90822355253718i</v>
      </c>
      <c r="CX108" s="223" t="str">
        <f t="shared" ca="1" si="126"/>
        <v>1.45876979627477-7.33373100673244i</v>
      </c>
      <c r="CY108" s="223" t="str">
        <f t="shared" ca="1" si="127"/>
        <v>-2.73894901540445E-13-7.47740729114259i</v>
      </c>
      <c r="CZ108" s="223" t="str">
        <f t="shared" ca="1" si="128"/>
        <v>-1.45876979627457-7.33373100673248i</v>
      </c>
      <c r="DA108" s="223" t="str">
        <f t="shared" ca="1" si="129"/>
        <v>-2.86147988736629-6.90822355253726i</v>
      </c>
      <c r="DB108" s="223" t="str">
        <f t="shared" ca="1" si="130"/>
        <v>-4.15422491112224-6.21723694139476i</v>
      </c>
      <c r="DC108" s="223" t="str">
        <f t="shared" ca="1" si="131"/>
        <v>-5.28732540126059-5.28732540126072i</v>
      </c>
      <c r="DD108" s="223" t="str">
        <f t="shared" ca="1" si="132"/>
        <v>-6.21723694139466-4.1542249111224i</v>
      </c>
      <c r="DE108" s="223" t="str">
        <f t="shared" ca="1" si="133"/>
        <v>-6.9082235525372-2.86147988736643i</v>
      </c>
      <c r="DF108" s="223" t="str">
        <f t="shared" ca="1" si="134"/>
        <v>-7.33373100673245-1.45876979627473i</v>
      </c>
      <c r="DG108" s="223" t="str">
        <f t="shared" ca="1" si="135"/>
        <v>-7.47740729114259+3.13284485588779E-13i</v>
      </c>
      <c r="DH108" s="223" t="str">
        <f t="shared" ca="1" si="136"/>
        <v>-7.33373100673248+1.45876979627459i</v>
      </c>
      <c r="DI108" s="223" t="str">
        <f t="shared" ca="1" si="137"/>
        <v>-6.90822355253726+2.8614798873663i</v>
      </c>
      <c r="DJ108" s="223" t="str">
        <f t="shared" ca="1" si="138"/>
        <v>-6.21723694139474+4.15422491112227i</v>
      </c>
      <c r="DK108" s="223" t="str">
        <f t="shared" ca="1" si="139"/>
        <v>-5.28732540126069+5.28732540126062i</v>
      </c>
      <c r="DL108" s="223" t="str">
        <f t="shared" ca="1" si="140"/>
        <v>-4.15422491112236+6.21723694139469i</v>
      </c>
      <c r="DM108" s="223" t="str">
        <f t="shared" ca="1" si="141"/>
        <v>-2.86147988736642+6.90822355253721i</v>
      </c>
      <c r="DN108" s="223" t="str">
        <f t="shared" ca="1" si="142"/>
        <v>-1.45876979627471+7.33373100673245i</v>
      </c>
      <c r="DO108" s="223" t="str">
        <f t="shared" ca="1" si="143"/>
        <v>3.26108982471909E-13+7.47740729114259i</v>
      </c>
      <c r="DP108" s="223" t="str">
        <f t="shared" ca="1" si="144"/>
        <v>1.45876979627462+7.33373100673247i</v>
      </c>
      <c r="DQ108" s="223" t="str">
        <f t="shared" ca="1" si="145"/>
        <v>2.86147988736634+6.90822355253724i</v>
      </c>
      <c r="DR108" s="223" t="str">
        <f t="shared" ca="1" si="146"/>
        <v>4.15422491112229+6.21723694139474i</v>
      </c>
      <c r="DS108" s="223" t="str">
        <f t="shared" ca="1" si="147"/>
        <v>5.28732540126063+5.28732540126068i</v>
      </c>
      <c r="DT108" s="223" t="str">
        <f t="shared" ca="1" si="148"/>
        <v>6.21723694139469+4.15422491112236i</v>
      </c>
      <c r="DU108" s="223" t="str">
        <f t="shared" ca="1" si="149"/>
        <v>6.90822355253722+2.86147988736639i</v>
      </c>
      <c r="DV108" s="223" t="str">
        <f t="shared" ca="1" si="150"/>
        <v>7.33373100673246+1.45876979627468i</v>
      </c>
      <c r="DW108" s="223" t="str">
        <f t="shared" ca="1" si="151"/>
        <v>7.47740729114259-3.65498566520242E-13i</v>
      </c>
      <c r="DX108" s="223" t="str">
        <f t="shared" ca="1" si="152"/>
        <v>7.33373100673247-1.45876979627464i</v>
      </c>
      <c r="DY108" s="223" t="str">
        <f t="shared" ca="1" si="153"/>
        <v>6.90822355253724-2.86147988736635i</v>
      </c>
      <c r="DZ108" s="223" t="str">
        <f t="shared" ca="1" si="154"/>
        <v>6.21723694139472-4.15422491112232i</v>
      </c>
      <c r="EA108" s="223" t="str">
        <f t="shared" ca="1" si="155"/>
        <v>5.28732540126066-5.28732540126066i</v>
      </c>
      <c r="EB108" s="223" t="str">
        <f t="shared" ca="1" si="156"/>
        <v>4.15422491112232-6.21723694139472i</v>
      </c>
      <c r="EC108" s="223" t="str">
        <f t="shared" ca="1" si="157"/>
        <v>2.86147988736638-6.90822355253723i</v>
      </c>
      <c r="ED108" s="223" t="str">
        <f t="shared" ca="1" si="158"/>
        <v>1.45876979627466-7.33373100673246i</v>
      </c>
      <c r="EE108" s="223" t="str">
        <f t="shared" ca="1" si="159"/>
        <v>3.65499377222365E-13-7.47740729114259i</v>
      </c>
      <c r="EF108" s="223" t="str">
        <f t="shared" ca="1" si="160"/>
        <v>-1.45876979627468-7.33373100673246i</v>
      </c>
      <c r="EG108" s="223" t="str">
        <f t="shared" ca="1" si="161"/>
        <v>-2.86147988736639-6.90822355253722i</v>
      </c>
      <c r="EH108" s="223" t="str">
        <f t="shared" ca="1" si="162"/>
        <v>-4.15422491112233-6.21723694139471i</v>
      </c>
      <c r="EI108" s="223" t="str">
        <f t="shared" ca="1" si="163"/>
        <v>-5.28732540126067-5.28732540126065i</v>
      </c>
      <c r="EJ108" s="223" t="str">
        <f t="shared" ca="1" si="164"/>
        <v>-6.21723694139472-4.15422491112231i</v>
      </c>
      <c r="EK108" s="223" t="str">
        <f t="shared" ca="1" si="165"/>
        <v>-6.90822355253724-2.86147988736634i</v>
      </c>
      <c r="EL108" s="223" t="str">
        <f t="shared" ca="1" si="166"/>
        <v>-7.33373100673247-1.45876979627462i</v>
      </c>
      <c r="EM108" s="223" t="str">
        <f t="shared" ca="1" si="167"/>
        <v>-7.47740729114259-3.52674880339236E-13i</v>
      </c>
      <c r="EN108" s="223"/>
      <c r="EO108" s="223"/>
      <c r="EP108" s="223"/>
    </row>
    <row r="109" spans="1:146" ht="17.25" thickBot="1">
      <c r="A109" s="257">
        <f t="shared" si="168"/>
        <v>1.7578124999999999E-4</v>
      </c>
      <c r="B109" s="256">
        <v>9</v>
      </c>
      <c r="C109" s="230">
        <f t="shared" si="169"/>
        <v>1800</v>
      </c>
      <c r="D109" s="229">
        <f t="shared" si="170"/>
        <v>11309.733552923255</v>
      </c>
      <c r="E109" s="229" t="str">
        <f t="shared" si="171"/>
        <v>11309.7335529233i</v>
      </c>
      <c r="F109" s="229" t="str">
        <f t="shared" si="172"/>
        <v>0.0288297514498798-0.806354569424495i</v>
      </c>
      <c r="G109" s="229" t="str">
        <f t="shared" si="173"/>
        <v>-2.94442255879685-0.465697911239635i</v>
      </c>
      <c r="H109" s="229" t="str">
        <f t="shared" si="38"/>
        <v>0.00667075363209284-0.0466025638734319i</v>
      </c>
      <c r="I109" s="229" t="str">
        <f t="shared" si="174"/>
        <v>-0.0155409118444961+0.00678800069796358i</v>
      </c>
      <c r="J109" s="255" t="str">
        <f ca="1">IMPRODUCT(1/N_FFT2,X100)</f>
        <v>-0.482641737834605-0.00442934515853113i</v>
      </c>
      <c r="K109" s="254" t="str">
        <f t="shared" ca="1" si="175"/>
        <v>0.00753075909818963-0.00320733639065008i</v>
      </c>
      <c r="M109" s="258"/>
      <c r="N109" s="246">
        <f t="shared" ca="1" si="176"/>
        <v>7.5226742269999747</v>
      </c>
      <c r="O109" s="223">
        <f t="shared" ca="1" si="39"/>
        <v>-7.4773257730000253</v>
      </c>
      <c r="P109" s="223" t="str">
        <f t="shared" ca="1" si="40"/>
        <v>-7.29564268370811+1.63829134992122i</v>
      </c>
      <c r="Q109" s="223" t="str">
        <f t="shared" ca="1" si="41"/>
        <v>-6.759422439988+3.19696871948368i</v>
      </c>
      <c r="R109" s="223" t="str">
        <f t="shared" ca="1" si="42"/>
        <v>-5.89472306134492+4.60028702861232i</v>
      </c>
      <c r="S109" s="223" t="str">
        <f t="shared" ca="1" si="43"/>
        <v>-4.74356525389496+5.78005098572763i</v>
      </c>
      <c r="T109" s="223" t="str">
        <f t="shared" ca="1" si="44"/>
        <v>-3.36189038305921+6.67892908839916i</v>
      </c>
      <c r="U109" s="223" t="str">
        <f t="shared" ca="1" si="45"/>
        <v>-1.81684196151889+7.25323969012707i</v>
      </c>
      <c r="V109" s="223" t="str">
        <f t="shared" ca="1" si="46"/>
        <v>-0.183502760535429+7.47507374227481i</v>
      </c>
      <c r="W109" s="223" t="str">
        <f t="shared" ca="1" si="47"/>
        <v>1.45875389287408+7.33365105493813i</v>
      </c>
      <c r="X109" s="223" t="str">
        <f t="shared" ca="1" si="48"/>
        <v>3.0301213214939+6.83584416825007i</v>
      </c>
      <c r="Y109" s="223" t="str">
        <f t="shared" ca="1" si="49"/>
        <v>4.45423776243944+6.00584437620797i</v>
      </c>
      <c r="Z109" s="223" t="str">
        <f t="shared" ca="1" si="50"/>
        <v>5.66189722352658+4.88398613284195i</v>
      </c>
      <c r="AA109" s="223" t="str">
        <f t="shared" ca="1" si="51"/>
        <v>6.59441259966873+3.52478696957713i</v>
      </c>
      <c r="AB109" s="223" t="str">
        <f t="shared" ca="1" si="52"/>
        <v>7.20646761617281+1.99429817545497i</v>
      </c>
      <c r="AC109" s="223" t="str">
        <f t="shared" ca="1" si="53"/>
        <v>7.46831900663825+0.366894985869594i</v>
      </c>
      <c r="AD109" s="223" t="str">
        <f t="shared" ca="1" si="54"/>
        <v>7.36724190899554-1.27833773702812i</v>
      </c>
      <c r="AE109" s="223" t="str">
        <f t="shared" ca="1" si="55"/>
        <v>6.90814823959385-2.86144869172361i</v>
      </c>
      <c r="AF109" s="223" t="str">
        <f t="shared" ca="1" si="56"/>
        <v>6.11334799499174-4.30550542999319i</v>
      </c>
      <c r="AG109" s="223" t="str">
        <f t="shared" ca="1" si="57"/>
        <v>5.02146508116658-5.54033294615i</v>
      </c>
      <c r="AH109" s="223" t="str">
        <f t="shared" ca="1" si="58"/>
        <v>3.68556035622491-6.50592388336919i</v>
      </c>
      <c r="AI109" s="223" t="str">
        <f t="shared" ca="1" si="59"/>
        <v>2.17055309874176-7.15535463559375i</v>
      </c>
      <c r="AJ109" s="223" t="str">
        <f t="shared" ca="1" si="60"/>
        <v>0.550066207383286-7.45706563489053i</v>
      </c>
      <c r="AK109" s="223" t="str">
        <f t="shared" ca="1" si="61"/>
        <v>-1.09715155832959-7.39639501200587i</v>
      </c>
      <c r="AL109" s="223" t="str">
        <f t="shared" ca="1" si="62"/>
        <v>-2.69105243225782-6.97629110075043i</v>
      </c>
      <c r="AM109" s="223" t="str">
        <f t="shared" ca="1" si="63"/>
        <v>-4.15417962206913-6.21716916153614i</v>
      </c>
      <c r="AN109" s="223" t="str">
        <f t="shared" ca="1" si="64"/>
        <v>-5.4154313793731-5.15591928669094i</v>
      </c>
      <c r="AO109" s="223" t="str">
        <f t="shared" ca="1" si="65"/>
        <v>-6.41351624179452-3.84411369912603i</v>
      </c>
      <c r="AP109" s="223" t="str">
        <f t="shared" ca="1" si="66"/>
        <v>-7.09993153693813-2.34550056200415i</v>
      </c>
      <c r="AQ109" s="223" t="str">
        <f t="shared" ca="1" si="67"/>
        <v>-7.441320405642-0.73290608958195i</v>
      </c>
      <c r="AR109" s="223" t="str">
        <f t="shared" ca="1" si="68"/>
        <v>-7.441320405642-0.73290608958195i</v>
      </c>
      <c r="AS109" s="223" t="str">
        <f t="shared" ca="1" si="69"/>
        <v>-7.04023170500822+2.51903518343185i</v>
      </c>
      <c r="AT109" s="223" t="str">
        <f t="shared" ca="1" si="70"/>
        <v>-6.3172453378526+4.00035149167545i</v>
      </c>
      <c r="AU109" s="223" t="str">
        <f t="shared" ca="1" si="71"/>
        <v>-5.28726775922929+5.28726775922923i</v>
      </c>
      <c r="AV109" s="223" t="str">
        <f t="shared" ca="1" si="72"/>
        <v>-4.00035149167545+6.3172453378526i</v>
      </c>
      <c r="AW109" s="223" t="str">
        <f t="shared" ca="1" si="73"/>
        <v>-2.51903518343184+7.04023170500822i</v>
      </c>
      <c r="AX109" s="223" t="str">
        <f t="shared" ca="1" si="74"/>
        <v>-0.915304496557448+7.42109280323i</v>
      </c>
      <c r="AY109" s="223" t="str">
        <f t="shared" ca="1" si="75"/>
        <v>0.732906089581952+7.441320405642i</v>
      </c>
      <c r="AZ109" s="223" t="str">
        <f t="shared" ca="1" si="76"/>
        <v>2.34550056200415+7.09993153693813i</v>
      </c>
      <c r="BA109" s="223" t="str">
        <f t="shared" ca="1" si="77"/>
        <v>3.84411369912603+6.41351624179451i</v>
      </c>
      <c r="BB109" s="223" t="str">
        <f t="shared" ca="1" si="78"/>
        <v>5.15591928669093+5.4154313793731i</v>
      </c>
      <c r="BC109" s="223" t="str">
        <f t="shared" ca="1" si="79"/>
        <v>6.21716916153614+4.15417962206912i</v>
      </c>
      <c r="BD109" s="223" t="str">
        <f t="shared" ca="1" si="80"/>
        <v>6.97629110075041+2.69105243225789i</v>
      </c>
      <c r="BE109" s="223" t="str">
        <f t="shared" ca="1" si="81"/>
        <v>7.39639501200587+1.09715155832959i</v>
      </c>
      <c r="BF109" s="223" t="str">
        <f t="shared" ca="1" si="82"/>
        <v>7.45706563489053-0.550066207383295i</v>
      </c>
      <c r="BG109" s="223" t="str">
        <f t="shared" ca="1" si="83"/>
        <v>7.15535463559375-2.17055309874176i</v>
      </c>
      <c r="BH109" s="223" t="str">
        <f t="shared" ca="1" si="84"/>
        <v>6.50592388336919-3.68556035622491i</v>
      </c>
      <c r="BI109" s="223" t="str">
        <f t="shared" ca="1" si="85"/>
        <v>5.54033294614994-5.02146508116664i</v>
      </c>
      <c r="BJ109" s="223" t="str">
        <f t="shared" ca="1" si="86"/>
        <v>4.30550542999331-6.11334799499166i</v>
      </c>
      <c r="BK109" s="223" t="str">
        <f t="shared" ca="1" si="87"/>
        <v>2.86144869172327-6.908148239594i</v>
      </c>
      <c r="BL109" s="223" t="str">
        <f t="shared" ca="1" si="88"/>
        <v>1.27833773702805-7.36724190899555i</v>
      </c>
      <c r="BM109" s="223" t="str">
        <f t="shared" ca="1" si="89"/>
        <v>-0.366894985869451-7.46831900663826i</v>
      </c>
      <c r="BN109" s="223" t="str">
        <f t="shared" ca="1" si="90"/>
        <v>-1.99429817545462-7.20646761617291i</v>
      </c>
      <c r="BO109" s="223" t="str">
        <f t="shared" ca="1" si="91"/>
        <v>-3.52478696957727-6.59441259966866i</v>
      </c>
      <c r="BP109" s="223" t="str">
        <f t="shared" ca="1" si="92"/>
        <v>-4.88398613284189-5.66189722352663i</v>
      </c>
      <c r="BQ109" s="223" t="str">
        <f t="shared" ca="1" si="93"/>
        <v>-6.00584437620775-4.45423776243974i</v>
      </c>
      <c r="BR109" s="223" t="str">
        <f t="shared" ca="1" si="94"/>
        <v>-6.83584416825013-3.03012132149376i</v>
      </c>
      <c r="BS109" s="223" t="str">
        <f t="shared" ca="1" si="95"/>
        <v>-7.33365105493811-1.45875389287415i</v>
      </c>
      <c r="BT109" s="223" t="str">
        <f t="shared" ca="1" si="96"/>
        <v>-7.47507374227481+0.183502760535126i</v>
      </c>
      <c r="BU109" s="223" t="str">
        <f t="shared" ca="1" si="97"/>
        <v>-7.25323969012703+1.81684196151904i</v>
      </c>
      <c r="BV109" s="223" t="str">
        <f t="shared" ca="1" si="98"/>
        <v>-6.67892908839919+3.36189038305914i</v>
      </c>
      <c r="BW109" s="223" t="str">
        <f t="shared" ca="1" si="99"/>
        <v>-5.78005098572781+4.74356525389473i</v>
      </c>
      <c r="BX109" s="223" t="str">
        <f t="shared" ca="1" si="100"/>
        <v>-4.60028702861216+5.89472306134505i</v>
      </c>
      <c r="BY109" s="223" t="str">
        <f t="shared" ca="1" si="101"/>
        <v>-3.19696871948371+6.75942243998798i</v>
      </c>
      <c r="BZ109" s="223" t="str">
        <f t="shared" ca="1" si="102"/>
        <v>-1.63829134992151+7.29564268370805i</v>
      </c>
      <c r="CA109" s="223" t="str">
        <f t="shared" ca="1" si="103"/>
        <v>2.21678403861033E-13+7.47732577300003i</v>
      </c>
      <c r="CB109" s="223" t="str">
        <f t="shared" ca="1" si="104"/>
        <v>1.63829134992122+7.29564268370811i</v>
      </c>
      <c r="CC109" s="223" t="str">
        <f t="shared" ca="1" si="105"/>
        <v>3.19696871948345+6.75942243998811i</v>
      </c>
      <c r="CD109" s="223" t="str">
        <f t="shared" ca="1" si="106"/>
        <v>4.60028702861252+5.89472306134477i</v>
      </c>
      <c r="CE109" s="223" t="str">
        <f t="shared" ca="1" si="107"/>
        <v>5.78005098572763+4.74356525389494i</v>
      </c>
      <c r="CF109" s="223" t="str">
        <f t="shared" ca="1" si="108"/>
        <v>6.67892908839906+3.36189038305941i</v>
      </c>
      <c r="CG109" s="223" t="str">
        <f t="shared" ca="1" si="109"/>
        <v>7.25323969012714+1.8168419615186i</v>
      </c>
      <c r="CH109" s="223" t="str">
        <f t="shared" ca="1" si="110"/>
        <v>7.47507374227481+0.183502760535426i</v>
      </c>
      <c r="CI109" s="223" t="str">
        <f t="shared" ca="1" si="111"/>
        <v>7.33365105493817-1.45875389287387i</v>
      </c>
      <c r="CJ109" s="223" t="str">
        <f t="shared" ca="1" si="112"/>
        <v>6.83584416824995-3.03012132149418i</v>
      </c>
      <c r="CK109" s="223" t="str">
        <f t="shared" ca="1" si="113"/>
        <v>6.00584437620793-4.4542377624395i</v>
      </c>
      <c r="CL109" s="223" t="str">
        <f t="shared" ca="1" si="114"/>
        <v>4.88398613284211-5.66189722352644i</v>
      </c>
      <c r="CM109" s="223" t="str">
        <f t="shared" ca="1" si="115"/>
        <v>3.52478696957687-6.59441259966887i</v>
      </c>
      <c r="CN109" s="223" t="str">
        <f t="shared" ca="1" si="116"/>
        <v>1.99429817545488-7.20646761617283i</v>
      </c>
      <c r="CO109" s="223" t="str">
        <f t="shared" ca="1" si="117"/>
        <v>0.366894985869737-7.46831900663824i</v>
      </c>
      <c r="CP109" s="223" t="str">
        <f t="shared" ca="1" si="118"/>
        <v>-1.27833773702849-7.36724190899548i</v>
      </c>
      <c r="CQ109" s="223" t="str">
        <f t="shared" ca="1" si="119"/>
        <v>-2.8614486917237-6.90814823959382i</v>
      </c>
      <c r="CR109" s="223" t="str">
        <f t="shared" ca="1" si="120"/>
        <v>-4.30550542999307-6.11334799499183i</v>
      </c>
      <c r="CS109" s="223" t="str">
        <f t="shared" ca="1" si="121"/>
        <v>-5.54033294614974-5.02146508116687i</v>
      </c>
      <c r="CT109" s="223" t="str">
        <f t="shared" ca="1" si="122"/>
        <v>-6.50592388336927-3.68556035622478i</v>
      </c>
      <c r="CU109" s="223" t="str">
        <f t="shared" ca="1" si="123"/>
        <v>-7.15535463559371-2.17055309874191i</v>
      </c>
      <c r="CV109" s="223" t="str">
        <f t="shared" ca="1" si="124"/>
        <v>-7.45706563489051-0.550066207383647i</v>
      </c>
      <c r="CW109" s="223" t="str">
        <f t="shared" ca="1" si="125"/>
        <v>-7.39639501200585+1.09715155832973i</v>
      </c>
      <c r="CX109" s="223" t="str">
        <f t="shared" ca="1" si="126"/>
        <v>-6.97629110075045+2.69105243225777i</v>
      </c>
      <c r="CY109" s="223" t="str">
        <f t="shared" ca="1" si="127"/>
        <v>-6.21716916153635+4.15417962206882i</v>
      </c>
      <c r="CZ109" s="223" t="str">
        <f t="shared" ca="1" si="128"/>
        <v>-5.15591928669084+5.4154313793732i</v>
      </c>
      <c r="DA109" s="223" t="str">
        <f t="shared" ca="1" si="129"/>
        <v>-3.84411369912608+6.41351624179448i</v>
      </c>
      <c r="DB109" s="223" t="str">
        <f t="shared" ca="1" si="130"/>
        <v>-2.34550056200444+7.09993153693803i</v>
      </c>
      <c r="DC109" s="223" t="str">
        <f t="shared" ca="1" si="131"/>
        <v>-0.732906089581788+7.44132040564202i</v>
      </c>
      <c r="DD109" s="223" t="str">
        <f t="shared" ca="1" si="132"/>
        <v>0.91530449655738+7.42109280323001i</v>
      </c>
      <c r="DE109" s="223" t="str">
        <f t="shared" ca="1" si="133"/>
        <v>2.51903518343156+7.04023170500832i</v>
      </c>
      <c r="DF109" s="223" t="str">
        <f t="shared" ca="1" si="134"/>
        <v>4.00035149167564+6.31724533785248i</v>
      </c>
      <c r="DG109" s="223" t="str">
        <f t="shared" ca="1" si="135"/>
        <v>5.28726775922923+5.28726775922929i</v>
      </c>
      <c r="DH109" s="223" t="str">
        <f t="shared" ca="1" si="136"/>
        <v>6.31724533785245+4.00035149167569i</v>
      </c>
      <c r="DI109" s="223" t="str">
        <f t="shared" ca="1" si="137"/>
        <v>7.04023170500829+2.51903518343163i</v>
      </c>
      <c r="DJ109" s="223" t="str">
        <f t="shared" ca="1" si="138"/>
        <v>7.42109280323+0.915304496557455i</v>
      </c>
      <c r="DK109" s="223" t="str">
        <f t="shared" ca="1" si="139"/>
        <v>7.44132040564203-0.732906089581737i</v>
      </c>
      <c r="DL109" s="223" t="str">
        <f t="shared" ca="1" si="140"/>
        <v>7.09993153693806-2.34550056200436i</v>
      </c>
      <c r="DM109" s="223" t="str">
        <f t="shared" ca="1" si="141"/>
        <v>6.41351624179451-3.84411369912603i</v>
      </c>
      <c r="DN109" s="223" t="str">
        <f t="shared" ca="1" si="142"/>
        <v>5.41543137937325-5.15591928669078i</v>
      </c>
      <c r="DO109" s="223" t="str">
        <f t="shared" ca="1" si="143"/>
        <v>4.15417962206886-6.21716916153632i</v>
      </c>
      <c r="DP109" s="223" t="str">
        <f t="shared" ca="1" si="144"/>
        <v>2.69105243225782-6.97629110075044i</v>
      </c>
      <c r="DQ109" s="223" t="str">
        <f t="shared" ca="1" si="145"/>
        <v>1.09715155832981-7.39639501200584i</v>
      </c>
      <c r="DR109" s="223" t="str">
        <f t="shared" ca="1" si="146"/>
        <v>-0.550066207383595-7.45706563489051i</v>
      </c>
      <c r="DS109" s="223" t="str">
        <f t="shared" ca="1" si="147"/>
        <v>-2.17055309874184-7.15535463559373i</v>
      </c>
      <c r="DT109" s="223" t="str">
        <f t="shared" ca="1" si="148"/>
        <v>-3.68556035622474-6.5059238833693i</v>
      </c>
      <c r="DU109" s="223" t="str">
        <f t="shared" ca="1" si="149"/>
        <v>-5.02146508116681-5.54033294614979i</v>
      </c>
      <c r="DV109" s="223" t="str">
        <f t="shared" ca="1" si="150"/>
        <v>-6.11334799499179-4.30550542999313i</v>
      </c>
      <c r="DW109" s="223" t="str">
        <f t="shared" ca="1" si="151"/>
        <v>-6.9081482395938-2.86144869172374i</v>
      </c>
      <c r="DX109" s="223" t="str">
        <f t="shared" ca="1" si="152"/>
        <v>-7.36724190899559-1.27833773702783i</v>
      </c>
      <c r="DY109" s="223" t="str">
        <f t="shared" ca="1" si="153"/>
        <v>-7.46831900663825+0.366894985869685i</v>
      </c>
      <c r="DZ109" s="223" t="str">
        <f t="shared" ca="1" si="154"/>
        <v>-7.20646761617285+1.99429817545483i</v>
      </c>
      <c r="EA109" s="223" t="str">
        <f t="shared" ca="1" si="155"/>
        <v>-6.59441259966854+3.52478696957747i</v>
      </c>
      <c r="EB109" s="223" t="str">
        <f t="shared" ca="1" si="156"/>
        <v>-5.66189722352647+4.88398613284207i</v>
      </c>
      <c r="EC109" s="223" t="str">
        <f t="shared" ca="1" si="157"/>
        <v>-4.45423776243956+6.00584437620788i</v>
      </c>
      <c r="ED109" s="223" t="str">
        <f t="shared" ca="1" si="158"/>
        <v>-3.03012132149423+6.83584416824993i</v>
      </c>
      <c r="EE109" s="223" t="str">
        <f t="shared" ca="1" si="159"/>
        <v>-1.45875389287393+7.33365105493816i</v>
      </c>
      <c r="EF109" s="223" t="str">
        <f t="shared" ca="1" si="160"/>
        <v>0.183502760535347+7.47507374227481i</v>
      </c>
      <c r="EG109" s="223" t="str">
        <f t="shared" ca="1" si="161"/>
        <v>1.81684196151854+7.25323969012716i</v>
      </c>
      <c r="EH109" s="223" t="str">
        <f t="shared" ca="1" si="162"/>
        <v>3.36189038305935+6.67892908839909i</v>
      </c>
      <c r="EI109" s="223" t="str">
        <f t="shared" ca="1" si="163"/>
        <v>4.74356525389491+5.78005098572767i</v>
      </c>
      <c r="EJ109" s="223" t="str">
        <f t="shared" ca="1" si="164"/>
        <v>5.89472306134473+4.60028702861257i</v>
      </c>
      <c r="EK109" s="223" t="str">
        <f t="shared" ca="1" si="165"/>
        <v>6.75942243998808+3.1969687194835i</v>
      </c>
      <c r="EL109" s="223" t="str">
        <f t="shared" ca="1" si="166"/>
        <v>7.2956426837081+1.63829134992128i</v>
      </c>
      <c r="EM109" s="223" t="str">
        <f t="shared" ca="1" si="167"/>
        <v>7.47732577300003+3.00457523806308E-13i</v>
      </c>
      <c r="EN109" s="223"/>
      <c r="EO109" s="223"/>
      <c r="EP109" s="223"/>
    </row>
    <row r="110" spans="1:146" ht="17.25" thickBot="1">
      <c r="A110" s="257">
        <f t="shared" si="168"/>
        <v>1.9531249999999998E-4</v>
      </c>
      <c r="B110" s="256">
        <v>10</v>
      </c>
      <c r="C110" s="230">
        <f t="shared" si="169"/>
        <v>2000</v>
      </c>
      <c r="D110" s="229">
        <f t="shared" si="170"/>
        <v>12566.370614359172</v>
      </c>
      <c r="E110" s="229" t="str">
        <f t="shared" si="171"/>
        <v>12566.3706143592i</v>
      </c>
      <c r="F110" s="229" t="str">
        <f t="shared" si="172"/>
        <v>0.0135682514551957-0.725930833102919i</v>
      </c>
      <c r="G110" s="229" t="str">
        <f t="shared" si="173"/>
        <v>-2.99425919819284-0.530752442601886i</v>
      </c>
      <c r="H110" s="229" t="str">
        <f t="shared" si="38"/>
        <v>0.0057868044368791-0.0420219739470214i</v>
      </c>
      <c r="I110" s="229" t="str">
        <f t="shared" si="174"/>
        <v>-0.0147605725780174+0.00704411537623187i</v>
      </c>
      <c r="J110" s="255" t="str">
        <f ca="1">IMPRODUCT(1/N_FFT2,Y100)</f>
        <v>0.0202897672751023+0.000493483375971316i</v>
      </c>
      <c r="K110" s="254" t="str">
        <f t="shared" ca="1" si="175"/>
        <v>-0.000302964736291824+0.000135639364455645i</v>
      </c>
      <c r="N110" s="246">
        <f t="shared" ca="1" si="176"/>
        <v>7.5227677841380221</v>
      </c>
      <c r="O110" s="223">
        <f t="shared" ca="1" si="39"/>
        <v>-7.4772322158619779</v>
      </c>
      <c r="P110" s="223" t="str">
        <f t="shared" ca="1" si="40"/>
        <v>-7.25314893677921+1.81681922898862i</v>
      </c>
      <c r="Q110" s="223" t="str">
        <f t="shared" ca="1" si="41"/>
        <v>-6.59433008963925+3.52474286704755i</v>
      </c>
      <c r="R110" s="223" t="str">
        <f t="shared" ca="1" si="42"/>
        <v>-5.54026362488329+5.02140225203273i</v>
      </c>
      <c r="S110" s="223" t="str">
        <f t="shared" ca="1" si="43"/>
        <v>-4.15412764450812+6.21709137161886i</v>
      </c>
      <c r="T110" s="223" t="str">
        <f t="shared" ca="1" si="44"/>
        <v>-2.51900366498135+7.04014361684013i</v>
      </c>
      <c r="U110" s="223" t="str">
        <f t="shared" ca="1" si="45"/>
        <v>-0.732896919378821+7.44122729900715i</v>
      </c>
      <c r="V110" s="223" t="str">
        <f t="shared" ca="1" si="46"/>
        <v>1.09713783064636+7.39630246748258i</v>
      </c>
      <c r="W110" s="223" t="str">
        <f t="shared" ca="1" si="47"/>
        <v>2.86141288895688+6.9080618040689i</v>
      </c>
      <c r="X110" s="223" t="str">
        <f t="shared" ca="1" si="48"/>
        <v>4.45418203051737+6.00576923041007i</v>
      </c>
      <c r="Y110" s="223" t="str">
        <f t="shared" ca="1" si="49"/>
        <v>5.77997866508195+4.74350590187487i</v>
      </c>
      <c r="Z110" s="223" t="str">
        <f t="shared" ca="1" si="50"/>
        <v>6.75933786533691+3.19692871865277i</v>
      </c>
      <c r="AA110" s="223" t="str">
        <f t="shared" ca="1" si="51"/>
        <v>7.33355929547426+1.45873564078189i</v>
      </c>
      <c r="AB110" s="223" t="str">
        <f t="shared" ca="1" si="52"/>
        <v>7.46822556219388-0.366890395238365i</v>
      </c>
      <c r="AC110" s="223" t="str">
        <f t="shared" ca="1" si="53"/>
        <v>7.15526510699464-2.17052594053819i</v>
      </c>
      <c r="AD110" s="223" t="str">
        <f t="shared" ca="1" si="54"/>
        <v>6.41343599516054-3.84406560114462i</v>
      </c>
      <c r="AE110" s="223" t="str">
        <f t="shared" ca="1" si="55"/>
        <v>5.28720160434253-5.28720160434251i</v>
      </c>
      <c r="AF110" s="223" t="str">
        <f t="shared" ca="1" si="56"/>
        <v>3.84406560114464-6.41343599516053i</v>
      </c>
      <c r="AG110" s="223" t="str">
        <f t="shared" ca="1" si="57"/>
        <v>2.17052594053814-7.15526510699466i</v>
      </c>
      <c r="AH110" s="223" t="str">
        <f t="shared" ca="1" si="58"/>
        <v>0.366890395238387-7.46822556219387i</v>
      </c>
      <c r="AI110" s="223" t="str">
        <f t="shared" ca="1" si="59"/>
        <v>-1.45873564078187-7.33355929547426i</v>
      </c>
      <c r="AJ110" s="223" t="str">
        <f t="shared" ca="1" si="60"/>
        <v>-3.19692871865275-6.75933786533692i</v>
      </c>
      <c r="AK110" s="223" t="str">
        <f t="shared" ca="1" si="61"/>
        <v>-4.74350590187491-5.77997866508191i</v>
      </c>
      <c r="AL110" s="223" t="str">
        <f t="shared" ca="1" si="62"/>
        <v>-6.00576923041005-4.45418203051739i</v>
      </c>
      <c r="AM110" s="223" t="str">
        <f t="shared" ca="1" si="63"/>
        <v>-6.90806180406889-2.8614128889569i</v>
      </c>
      <c r="AN110" s="223" t="str">
        <f t="shared" ca="1" si="64"/>
        <v>-7.39630246748258-1.09713783064631i</v>
      </c>
      <c r="AO110" s="223" t="str">
        <f t="shared" ca="1" si="65"/>
        <v>-7.44122729900715+0.732896919378871i</v>
      </c>
      <c r="AP110" s="223" t="str">
        <f t="shared" ca="1" si="66"/>
        <v>-7.04014361684014+2.51900366498133i</v>
      </c>
      <c r="AQ110" s="223" t="str">
        <f t="shared" ca="1" si="67"/>
        <v>-6.21709137161887+4.1541276445081i</v>
      </c>
      <c r="AR110" s="223" t="str">
        <f t="shared" ca="1" si="68"/>
        <v>-6.21709137161887+4.1541276445081i</v>
      </c>
      <c r="AS110" s="223" t="str">
        <f t="shared" ca="1" si="69"/>
        <v>-3.52474286704755+6.59433008963926i</v>
      </c>
      <c r="AT110" s="223" t="str">
        <f t="shared" ca="1" si="70"/>
        <v>-1.81681922898862+7.25314893677921i</v>
      </c>
      <c r="AU110" s="223" t="str">
        <f t="shared" ca="1" si="71"/>
        <v>-2.22135287537095E-14+7.47723221586198i</v>
      </c>
      <c r="AV110" s="223" t="str">
        <f t="shared" ca="1" si="72"/>
        <v>1.81681922898865+7.2531489367792i</v>
      </c>
      <c r="AW110" s="223" t="str">
        <f t="shared" ca="1" si="73"/>
        <v>3.52474286704757+6.59433008963924i</v>
      </c>
      <c r="AX110" s="223" t="str">
        <f t="shared" ca="1" si="74"/>
        <v>5.02140225203272+5.54026362488329i</v>
      </c>
      <c r="AY110" s="223" t="str">
        <f t="shared" ca="1" si="75"/>
        <v>6.21709137161884+4.15412764450814i</v>
      </c>
      <c r="AZ110" s="223" t="str">
        <f t="shared" ca="1" si="76"/>
        <v>7.04014361684014+2.5190036649813i</v>
      </c>
      <c r="BA110" s="223" t="str">
        <f t="shared" ca="1" si="77"/>
        <v>7.44122729900715+0.732896919378842i</v>
      </c>
      <c r="BB110" s="223" t="str">
        <f t="shared" ca="1" si="78"/>
        <v>7.39630246748258-1.09713783064634i</v>
      </c>
      <c r="BC110" s="223" t="str">
        <f t="shared" ca="1" si="79"/>
        <v>6.90806180406891-2.86141288895687i</v>
      </c>
      <c r="BD110" s="223" t="str">
        <f t="shared" ca="1" si="80"/>
        <v>6.00576923041008-4.45418203051736i</v>
      </c>
      <c r="BE110" s="223" t="str">
        <f t="shared" ca="1" si="81"/>
        <v>4.74350590187494-5.77997866508189i</v>
      </c>
      <c r="BF110" s="223" t="str">
        <f t="shared" ca="1" si="82"/>
        <v>3.19692871865286-6.75933786533687i</v>
      </c>
      <c r="BG110" s="223" t="str">
        <f t="shared" ca="1" si="83"/>
        <v>1.45873564078198-7.33355929547424i</v>
      </c>
      <c r="BH110" s="223" t="str">
        <f t="shared" ca="1" si="84"/>
        <v>-0.36689039523827-7.46822556219388i</v>
      </c>
      <c r="BI110" s="223" t="str">
        <f t="shared" ca="1" si="85"/>
        <v>-2.17052594053803-7.15526510699469i</v>
      </c>
      <c r="BJ110" s="223" t="str">
        <f t="shared" ca="1" si="86"/>
        <v>-3.84406560114447-6.41343599516063i</v>
      </c>
      <c r="BK110" s="223" t="str">
        <f t="shared" ca="1" si="87"/>
        <v>-5.28720160434239-5.28720160434265i</v>
      </c>
      <c r="BL110" s="223" t="str">
        <f t="shared" ca="1" si="88"/>
        <v>-6.41343599516044-3.84406560114478i</v>
      </c>
      <c r="BM110" s="223" t="str">
        <f t="shared" ca="1" si="89"/>
        <v>-7.15526510699458-2.17052594053838i</v>
      </c>
      <c r="BN110" s="223" t="str">
        <f t="shared" ca="1" si="90"/>
        <v>-7.46822556219387-0.366890395238635i</v>
      </c>
      <c r="BO110" s="223" t="str">
        <f t="shared" ca="1" si="91"/>
        <v>-7.33355929547431+1.45873564078163i</v>
      </c>
      <c r="BP110" s="223" t="str">
        <f t="shared" ca="1" si="92"/>
        <v>-6.75933786533702+3.19692871865253i</v>
      </c>
      <c r="BQ110" s="223" t="str">
        <f t="shared" ca="1" si="93"/>
        <v>-5.77997866508212+4.74350590187466i</v>
      </c>
      <c r="BR110" s="223" t="str">
        <f t="shared" ca="1" si="94"/>
        <v>-4.45418203051766+6.00576923040986i</v>
      </c>
      <c r="BS110" s="223" t="str">
        <f t="shared" ca="1" si="95"/>
        <v>-2.8614128889572+6.90806180406876i</v>
      </c>
      <c r="BT110" s="223" t="str">
        <f t="shared" ca="1" si="96"/>
        <v>-1.0971378306467+7.39630246748253i</v>
      </c>
      <c r="BU110" s="223" t="str">
        <f t="shared" ca="1" si="97"/>
        <v>0.732896919379218+7.44122729900711i</v>
      </c>
      <c r="BV110" s="223" t="str">
        <f t="shared" ca="1" si="98"/>
        <v>2.51900366498166+7.04014361684002i</v>
      </c>
      <c r="BW110" s="223" t="str">
        <f t="shared" ca="1" si="99"/>
        <v>4.15412764450838+6.21709137161868i</v>
      </c>
      <c r="BX110" s="223" t="str">
        <f t="shared" ca="1" si="100"/>
        <v>5.5402636248835+5.0214022520325i</v>
      </c>
      <c r="BY110" s="223" t="str">
        <f t="shared" ca="1" si="101"/>
        <v>6.59433008963938+3.52474286704731i</v>
      </c>
      <c r="BZ110" s="223" t="str">
        <f t="shared" ca="1" si="102"/>
        <v>7.25314893677928+1.81681922898836i</v>
      </c>
      <c r="CA110" s="223" t="str">
        <f t="shared" ca="1" si="103"/>
        <v>7.47723221586198-2.47782059394047E-13i</v>
      </c>
      <c r="CB110" s="223" t="str">
        <f t="shared" ca="1" si="104"/>
        <v>7.25314893677916-1.81681922898884i</v>
      </c>
      <c r="CC110" s="223" t="str">
        <f t="shared" ca="1" si="105"/>
        <v>6.59433008963914-3.52474286704776i</v>
      </c>
      <c r="CD110" s="223" t="str">
        <f t="shared" ca="1" si="106"/>
        <v>5.54026362488315-5.02140225203287i</v>
      </c>
      <c r="CE110" s="223" t="str">
        <f t="shared" ca="1" si="107"/>
        <v>4.15412764450796-6.21709137161896i</v>
      </c>
      <c r="CF110" s="223" t="str">
        <f t="shared" ca="1" si="108"/>
        <v>2.51900366498118-7.04014361684019i</v>
      </c>
      <c r="CG110" s="223" t="str">
        <f t="shared" ca="1" si="109"/>
        <v>0.732896919378712-7.44122729900716i</v>
      </c>
      <c r="CH110" s="223" t="str">
        <f t="shared" ca="1" si="110"/>
        <v>-1.09713783064647-7.39630246748256i</v>
      </c>
      <c r="CI110" s="223" t="str">
        <f t="shared" ca="1" si="111"/>
        <v>-2.86141288895699-6.90806180406885i</v>
      </c>
      <c r="CJ110" s="223" t="str">
        <f t="shared" ca="1" si="112"/>
        <v>-4.45418203051746-6.00576923041i</v>
      </c>
      <c r="CK110" s="223" t="str">
        <f t="shared" ca="1" si="113"/>
        <v>-5.77997866508198-4.74350590187484i</v>
      </c>
      <c r="CL110" s="223" t="str">
        <f t="shared" ca="1" si="114"/>
        <v>-6.75933786533693-3.19692871865275i</v>
      </c>
      <c r="CM110" s="223" t="str">
        <f t="shared" ca="1" si="115"/>
        <v>-7.33355929547426-1.45873564078186i</v>
      </c>
      <c r="CN110" s="223" t="str">
        <f t="shared" ca="1" si="116"/>
        <v>-7.46822556219387+0.3668903952384i</v>
      </c>
      <c r="CO110" s="223" t="str">
        <f t="shared" ca="1" si="117"/>
        <v>-7.15526510699465+2.17052594053815i</v>
      </c>
      <c r="CP110" s="223" t="str">
        <f t="shared" ca="1" si="118"/>
        <v>-6.41343599516056+3.84406560114458i</v>
      </c>
      <c r="CQ110" s="223" t="str">
        <f t="shared" ca="1" si="119"/>
        <v>-5.28720160434255+5.28720160434249i</v>
      </c>
      <c r="CR110" s="223" t="str">
        <f t="shared" ca="1" si="120"/>
        <v>-3.84406560114467+6.41343599516051i</v>
      </c>
      <c r="CS110" s="223" t="str">
        <f t="shared" ca="1" si="121"/>
        <v>-2.17052594053825+7.15526510699462i</v>
      </c>
      <c r="CT110" s="223" t="str">
        <f t="shared" ca="1" si="122"/>
        <v>-0.366890395238504+7.46822556219387i</v>
      </c>
      <c r="CU110" s="223" t="str">
        <f t="shared" ca="1" si="123"/>
        <v>1.45873564078175+7.33355929547428i</v>
      </c>
      <c r="CV110" s="223" t="str">
        <f t="shared" ca="1" si="124"/>
        <v>3.19692871865265+6.75933786533697i</v>
      </c>
      <c r="CW110" s="223" t="str">
        <f t="shared" ca="1" si="125"/>
        <v>4.74350590187476+5.77997866508203i</v>
      </c>
      <c r="CX110" s="223" t="str">
        <f t="shared" ca="1" si="126"/>
        <v>6.00576923040994+4.45418203051755i</v>
      </c>
      <c r="CY110" s="223" t="str">
        <f t="shared" ca="1" si="127"/>
        <v>6.90806180406882+2.86141288895708i</v>
      </c>
      <c r="CZ110" s="223" t="str">
        <f t="shared" ca="1" si="128"/>
        <v>7.39630246748254+1.09713783064657i</v>
      </c>
      <c r="DA110" s="223" t="str">
        <f t="shared" ca="1" si="129"/>
        <v>7.44122729900717-0.732896919378608i</v>
      </c>
      <c r="DB110" s="223" t="str">
        <f t="shared" ca="1" si="130"/>
        <v>7.04014361684022-2.51900366498107i</v>
      </c>
      <c r="DC110" s="223" t="str">
        <f t="shared" ca="1" si="131"/>
        <v>6.21709137161902-4.15412764450787i</v>
      </c>
      <c r="DD110" s="223" t="str">
        <f t="shared" ca="1" si="132"/>
        <v>5.02140225203295-5.54026362488308i</v>
      </c>
      <c r="DE110" s="223" t="str">
        <f t="shared" ca="1" si="133"/>
        <v>3.52474286704785-6.5943300896391i</v>
      </c>
      <c r="DF110" s="223" t="str">
        <f t="shared" ca="1" si="134"/>
        <v>1.81681922898896-7.25314893677913i</v>
      </c>
      <c r="DG110" s="223" t="str">
        <f t="shared" ca="1" si="135"/>
        <v>3.6549081945581E-13-7.47723221586198i</v>
      </c>
      <c r="DH110" s="223" t="str">
        <f t="shared" ca="1" si="136"/>
        <v>-1.81681922898897-7.25314893677912i</v>
      </c>
      <c r="DI110" s="223" t="str">
        <f t="shared" ca="1" si="137"/>
        <v>-3.52474286704786-6.59433008963909i</v>
      </c>
      <c r="DJ110" s="223" t="str">
        <f t="shared" ca="1" si="138"/>
        <v>-5.02140225203296-5.54026362488307i</v>
      </c>
      <c r="DK110" s="223" t="str">
        <f t="shared" ca="1" si="139"/>
        <v>-6.21709137161903-4.15412764450787i</v>
      </c>
      <c r="DL110" s="223" t="str">
        <f t="shared" ca="1" si="140"/>
        <v>-7.04014361684022-2.51900366498106i</v>
      </c>
      <c r="DM110" s="223" t="str">
        <f t="shared" ca="1" si="141"/>
        <v>-7.44122729900717-0.732896919378595i</v>
      </c>
      <c r="DN110" s="223" t="str">
        <f t="shared" ca="1" si="142"/>
        <v>-7.39630246748254+1.09713783064659i</v>
      </c>
      <c r="DO110" s="223" t="str">
        <f t="shared" ca="1" si="143"/>
        <v>-6.90806180406881+2.86141288895709i</v>
      </c>
      <c r="DP110" s="223" t="str">
        <f t="shared" ca="1" si="144"/>
        <v>-6.00576923040993+4.45418203051756i</v>
      </c>
      <c r="DQ110" s="223" t="str">
        <f t="shared" ca="1" si="145"/>
        <v>-4.74350590187475+5.77997866508204i</v>
      </c>
      <c r="DR110" s="223" t="str">
        <f t="shared" ca="1" si="146"/>
        <v>-3.19692871865263+6.75933786533698i</v>
      </c>
      <c r="DS110" s="223" t="str">
        <f t="shared" ca="1" si="147"/>
        <v>-1.45873564078174+7.33355929547428i</v>
      </c>
      <c r="DT110" s="223" t="str">
        <f t="shared" ca="1" si="148"/>
        <v>0.366890395238518+7.46822556219387i</v>
      </c>
      <c r="DU110" s="223" t="str">
        <f t="shared" ca="1" si="149"/>
        <v>2.17052594053826+7.15526510699462i</v>
      </c>
      <c r="DV110" s="223" t="str">
        <f t="shared" ca="1" si="150"/>
        <v>3.84406560114468+6.4134359951605i</v>
      </c>
      <c r="DW110" s="223" t="str">
        <f t="shared" ca="1" si="151"/>
        <v>5.28720160434257+5.28720160434247i</v>
      </c>
      <c r="DX110" s="223" t="str">
        <f t="shared" ca="1" si="152"/>
        <v>6.41343599516057+3.84406560114457i</v>
      </c>
      <c r="DY110" s="223" t="str">
        <f t="shared" ca="1" si="153"/>
        <v>7.15526510699466+2.17052594053814i</v>
      </c>
      <c r="DZ110" s="223" t="str">
        <f t="shared" ca="1" si="154"/>
        <v>7.46822556219387+0.366890395238388i</v>
      </c>
      <c r="EA110" s="223" t="str">
        <f t="shared" ca="1" si="155"/>
        <v>7.33355929547426-1.45873564078187i</v>
      </c>
      <c r="EB110" s="223" t="str">
        <f t="shared" ca="1" si="156"/>
        <v>6.75933786533692-3.19692871865275i</v>
      </c>
      <c r="EC110" s="223" t="str">
        <f t="shared" ca="1" si="157"/>
        <v>5.77997866508196-4.74350590187485i</v>
      </c>
      <c r="ED110" s="223" t="str">
        <f t="shared" ca="1" si="158"/>
        <v>4.45418203051745-6.00576923041001i</v>
      </c>
      <c r="EE110" s="223" t="str">
        <f t="shared" ca="1" si="159"/>
        <v>2.86141288895697-6.90806180406886i</v>
      </c>
      <c r="EF110" s="223" t="str">
        <f t="shared" ca="1" si="160"/>
        <v>1.09713783064645-7.39630246748256i</v>
      </c>
      <c r="EG110" s="223" t="str">
        <f t="shared" ca="1" si="161"/>
        <v>-0.732896919378725-7.44122729900716i</v>
      </c>
      <c r="EH110" s="223" t="str">
        <f t="shared" ca="1" si="162"/>
        <v>-2.51900366498118-7.04014361684019i</v>
      </c>
      <c r="EI110" s="223" t="str">
        <f t="shared" ca="1" si="163"/>
        <v>-4.15412764450797-6.21709137161896i</v>
      </c>
      <c r="EJ110" s="223" t="str">
        <f t="shared" ca="1" si="164"/>
        <v>-5.54026362488316-5.02140225203286i</v>
      </c>
      <c r="EK110" s="223" t="str">
        <f t="shared" ca="1" si="165"/>
        <v>-6.59433008963915-3.52474286704774i</v>
      </c>
      <c r="EL110" s="223" t="str">
        <f t="shared" ca="1" si="166"/>
        <v>-7.25314893677916-1.81681922898885i</v>
      </c>
      <c r="EM110" s="223" t="str">
        <f t="shared" ca="1" si="167"/>
        <v>-7.47723221586198-2.48240906052002E-13i</v>
      </c>
      <c r="EN110" s="223"/>
      <c r="EO110" s="223"/>
      <c r="EP110" s="223"/>
    </row>
    <row r="111" spans="1:146" ht="17.25" thickBot="1">
      <c r="A111" s="257">
        <f t="shared" si="168"/>
        <v>2.1484374999999997E-4</v>
      </c>
      <c r="B111" s="256">
        <v>11</v>
      </c>
      <c r="C111" s="230">
        <f t="shared" si="169"/>
        <v>2200</v>
      </c>
      <c r="D111" s="229">
        <f t="shared" si="170"/>
        <v>13823.00767579509</v>
      </c>
      <c r="E111" s="229" t="str">
        <f t="shared" si="171"/>
        <v>13823.0076757951i</v>
      </c>
      <c r="F111" s="229" t="str">
        <f t="shared" si="172"/>
        <v>0.00228932836530273-0.659696188541822i</v>
      </c>
      <c r="G111" s="229" t="str">
        <f t="shared" si="173"/>
        <v>-3.04782637897075-0.589369016615823i</v>
      </c>
      <c r="H111" s="229" t="str">
        <f t="shared" si="38"/>
        <v>0.00513062397682015-0.0382554249252908i</v>
      </c>
      <c r="I111" s="229" t="str">
        <f t="shared" si="174"/>
        <v>-0.0140386138259416+0.00719867153763195i</v>
      </c>
      <c r="J111" s="255" t="str">
        <f ca="1">IMPRODUCT(1/N_FFT2,Z100)</f>
        <v>0.444434424309934+0.00443042761979723i</v>
      </c>
      <c r="K111" s="254" t="str">
        <f t="shared" ca="1" si="175"/>
        <v>-0.00627113644704801+0.00313714037818564i</v>
      </c>
      <c r="N111" s="246">
        <f t="shared" ca="1" si="176"/>
        <v>7.5228737064254414</v>
      </c>
      <c r="O111" s="223">
        <f t="shared" ca="1" si="39"/>
        <v>-7.4771262935745586</v>
      </c>
      <c r="P111" s="223" t="str">
        <f t="shared" ca="1" si="40"/>
        <v>-7.20627536267693+1.99424497174734i</v>
      </c>
      <c r="Q111" s="223" t="str">
        <f t="shared" ca="1" si="41"/>
        <v>-6.41334514258419+3.84401114620598i</v>
      </c>
      <c r="R111" s="223" t="str">
        <f t="shared" ca="1" si="42"/>
        <v>-5.15578173753925+5.41528690698109i</v>
      </c>
      <c r="S111" s="223" t="str">
        <f t="shared" ca="1" si="43"/>
        <v>-3.52469293562692+6.5942366745216i</v>
      </c>
      <c r="T111" s="223" t="str">
        <f t="shared" ca="1" si="44"/>
        <v>-1.63824764373176+7.29544805120778i</v>
      </c>
      <c r="U111" s="223" t="str">
        <f t="shared" ca="1" si="45"/>
        <v>0.366885197878112+7.46811976749449i</v>
      </c>
      <c r="V111" s="223" t="str">
        <f t="shared" ca="1" si="46"/>
        <v>2.34543798895078+7.09974212560221i</v>
      </c>
      <c r="W111" s="223" t="str">
        <f t="shared" ca="1" si="47"/>
        <v>4.1540687972382+6.21700330045562i</v>
      </c>
      <c r="X111" s="223" t="str">
        <f t="shared" ca="1" si="48"/>
        <v>5.66174617594092+4.88385583829851i</v>
      </c>
      <c r="Y111" s="223" t="str">
        <f t="shared" ca="1" si="49"/>
        <v>6.75924211272318+3.19688343103928i</v>
      </c>
      <c r="Z111" s="223" t="str">
        <f t="shared" ca="1" si="50"/>
        <v>7.3670453663775+1.27830363364883i</v>
      </c>
      <c r="AA111" s="223" t="str">
        <f t="shared" ca="1" si="51"/>
        <v>7.44112188676449-0.732886537179112i</v>
      </c>
      <c r="AB111" s="223" t="str">
        <f t="shared" ca="1" si="52"/>
        <v>6.97610498788294-2.69098064060276i</v>
      </c>
      <c r="AC111" s="223" t="str">
        <f t="shared" ca="1" si="53"/>
        <v>6.00568415283105-4.45411893268445i</v>
      </c>
      <c r="AD111" s="223" t="str">
        <f t="shared" ca="1" si="54"/>
        <v>4.60016430256812-5.89456580245245i</v>
      </c>
      <c r="AE111" s="223" t="str">
        <f t="shared" ca="1" si="55"/>
        <v>2.86137235425234-6.90796394463553i</v>
      </c>
      <c r="AF111" s="223" t="str">
        <f t="shared" ca="1" si="56"/>
        <v>0.915280078146266-7.42089482398266i</v>
      </c>
      <c r="AG111" s="223" t="str">
        <f t="shared" ca="1" si="57"/>
        <v>-1.09712228861884-7.39619769164398i</v>
      </c>
      <c r="AH111" s="223" t="str">
        <f t="shared" ca="1" si="58"/>
        <v>-3.03004048418938-6.83566180221325i</v>
      </c>
      <c r="AI111" s="223" t="str">
        <f t="shared" ca="1" si="59"/>
        <v>-4.74343870548713-5.7798967860465i</v>
      </c>
      <c r="AJ111" s="223" t="str">
        <f t="shared" ca="1" si="60"/>
        <v>-6.11318490364295-4.30539056810598i</v>
      </c>
      <c r="AK111" s="223" t="str">
        <f t="shared" ca="1" si="61"/>
        <v>-7.04004388633904-2.51896798083746i</v>
      </c>
      <c r="AL111" s="223" t="str">
        <f t="shared" ca="1" si="62"/>
        <v>-7.45686669596321-0.550051532766451i</v>
      </c>
      <c r="AM111" s="223" t="str">
        <f t="shared" ca="1" si="63"/>
        <v>-7.33345540845389+1.45871497636873i</v>
      </c>
      <c r="AN111" s="223" t="str">
        <f t="shared" ca="1" si="64"/>
        <v>-6.67875090852875+3.36180069484947i</v>
      </c>
      <c r="AO111" s="223" t="str">
        <f t="shared" ca="1" si="65"/>
        <v>-5.54018514164519+5.02133111897213i</v>
      </c>
      <c r="AP111" s="223" t="str">
        <f t="shared" ca="1" si="66"/>
        <v>-4.00024477065761+6.3170768069488i</v>
      </c>
      <c r="AQ111" s="223" t="str">
        <f t="shared" ca="1" si="67"/>
        <v>-2.17049519292115+7.15516374568537i</v>
      </c>
      <c r="AR111" s="223" t="str">
        <f t="shared" ca="1" si="68"/>
        <v>-2.17049519292115+7.15516374568537i</v>
      </c>
      <c r="AS111" s="223" t="str">
        <f t="shared" ca="1" si="69"/>
        <v>1.81679349197213+7.25304618885002i</v>
      </c>
      <c r="AT111" s="223" t="str">
        <f t="shared" ca="1" si="70"/>
        <v>3.68546203317669+6.50575031891612i</v>
      </c>
      <c r="AU111" s="223" t="str">
        <f t="shared" ca="1" si="71"/>
        <v>5.2871267059748+5.28712670597481i</v>
      </c>
      <c r="AV111" s="223" t="str">
        <f t="shared" ca="1" si="72"/>
        <v>6.5057503189161+3.68546203317671i</v>
      </c>
      <c r="AW111" s="223" t="str">
        <f t="shared" ca="1" si="73"/>
        <v>7.25304618885001+1.81679349197216i</v>
      </c>
      <c r="AX111" s="223" t="str">
        <f t="shared" ca="1" si="74"/>
        <v>7.47487432292881-0.183497865065292i</v>
      </c>
      <c r="AY111" s="223" t="str">
        <f t="shared" ca="1" si="75"/>
        <v>7.15516374568537-2.17049519292112i</v>
      </c>
      <c r="AZ111" s="223" t="str">
        <f t="shared" ca="1" si="76"/>
        <v>6.31707680694878-4.00024477065764i</v>
      </c>
      <c r="BA111" s="223" t="str">
        <f t="shared" ca="1" si="77"/>
        <v>5.02133111897191-5.54018514164539i</v>
      </c>
      <c r="BB111" s="223" t="str">
        <f t="shared" ca="1" si="78"/>
        <v>3.36180069484975-6.67875090852861i</v>
      </c>
      <c r="BC111" s="223" t="str">
        <f t="shared" ca="1" si="79"/>
        <v>1.45871497636882-7.33345540845387i</v>
      </c>
      <c r="BD111" s="223" t="str">
        <f t="shared" ca="1" si="80"/>
        <v>-0.550051532766505-7.45686669596321i</v>
      </c>
      <c r="BE111" s="223" t="str">
        <f t="shared" ca="1" si="81"/>
        <v>-2.51896798083772-7.04004388633895i</v>
      </c>
      <c r="BF111" s="223" t="str">
        <f t="shared" ca="1" si="82"/>
        <v>-4.30539056810578-6.11318490364309i</v>
      </c>
      <c r="BG111" s="223" t="str">
        <f t="shared" ca="1" si="83"/>
        <v>-5.77989678604649-4.74343870548714i</v>
      </c>
      <c r="BH111" s="223" t="str">
        <f t="shared" ca="1" si="84"/>
        <v>-6.83566180221331-3.03004048418927i</v>
      </c>
      <c r="BI111" s="223" t="str">
        <f t="shared" ca="1" si="85"/>
        <v>-7.39619769164392-1.09712228861924i</v>
      </c>
      <c r="BJ111" s="223" t="str">
        <f t="shared" ca="1" si="86"/>
        <v>-7.42089482398268+0.915280078146086i</v>
      </c>
      <c r="BK111" s="223" t="str">
        <f t="shared" ca="1" si="87"/>
        <v>-6.9079639446355+2.8613723542524i</v>
      </c>
      <c r="BL111" s="223" t="str">
        <f t="shared" ca="1" si="88"/>
        <v>-5.89456580245233+4.60016430256828i</v>
      </c>
      <c r="BM111" s="223" t="str">
        <f t="shared" ca="1" si="89"/>
        <v>-4.45411893268471+6.00568415283085i</v>
      </c>
      <c r="BN111" s="223" t="str">
        <f t="shared" ca="1" si="90"/>
        <v>-2.69098064060285+6.9761049878829i</v>
      </c>
      <c r="BO111" s="223" t="str">
        <f t="shared" ca="1" si="91"/>
        <v>-0.732886537179054+7.4411218867645i</v>
      </c>
      <c r="BP111" s="223" t="str">
        <f t="shared" ca="1" si="92"/>
        <v>1.2783036336491+7.36704536637746i</v>
      </c>
      <c r="BQ111" s="223" t="str">
        <f t="shared" ca="1" si="93"/>
        <v>3.19688343103906+6.75924211272329i</v>
      </c>
      <c r="BR111" s="223" t="str">
        <f t="shared" ca="1" si="94"/>
        <v>4.88385583829849+5.66174617594093i</v>
      </c>
      <c r="BS111" s="223" t="str">
        <f t="shared" ca="1" si="95"/>
        <v>6.21700330045569+4.15406879723809i</v>
      </c>
      <c r="BT111" s="223" t="str">
        <f t="shared" ca="1" si="96"/>
        <v>7.09974212560232+2.34543798895044i</v>
      </c>
      <c r="BU111" s="223" t="str">
        <f t="shared" ca="1" si="97"/>
        <v>7.46811976749448+0.36688519787828i</v>
      </c>
      <c r="BV111" s="223" t="str">
        <f t="shared" ca="1" si="98"/>
        <v>7.29544805120778-1.63824764373173i</v>
      </c>
      <c r="BW111" s="223" t="str">
        <f t="shared" ca="1" si="99"/>
        <v>6.5942366745215-3.52469293562711i</v>
      </c>
      <c r="BX111" s="223" t="str">
        <f t="shared" ca="1" si="100"/>
        <v>5.41528690698132-5.155781737539i</v>
      </c>
      <c r="BY111" s="223" t="str">
        <f t="shared" ca="1" si="101"/>
        <v>3.84401114620608-6.41334514258413i</v>
      </c>
      <c r="BZ111" s="223" t="str">
        <f t="shared" ca="1" si="102"/>
        <v>1.99424497174725-7.20627536267695i</v>
      </c>
      <c r="CA111" s="223" t="str">
        <f t="shared" ca="1" si="103"/>
        <v>-2.73884608694511E-13-7.47712629357456i</v>
      </c>
      <c r="CB111" s="223" t="str">
        <f t="shared" ca="1" si="104"/>
        <v>-1.99424497174709-7.206275362677i</v>
      </c>
      <c r="CC111" s="223" t="str">
        <f t="shared" ca="1" si="105"/>
        <v>-3.84401114620591-6.41334514258423i</v>
      </c>
      <c r="CD111" s="223" t="str">
        <f t="shared" ca="1" si="106"/>
        <v>-5.41528690698119-5.15578173753914i</v>
      </c>
      <c r="CE111" s="223" t="str">
        <f t="shared" ca="1" si="107"/>
        <v>-6.59423667452177-3.5246929356266i</v>
      </c>
      <c r="CF111" s="223" t="str">
        <f t="shared" ca="1" si="108"/>
        <v>-7.29544805120774-1.63824764373193i</v>
      </c>
      <c r="CG111" s="223" t="str">
        <f t="shared" ca="1" si="109"/>
        <v>-7.46811976749449+0.366885197878097i</v>
      </c>
      <c r="CH111" s="223" t="str">
        <f t="shared" ca="1" si="110"/>
        <v>-7.09974212560215+2.34543798895096i</v>
      </c>
      <c r="CI111" s="223" t="str">
        <f t="shared" ca="1" si="111"/>
        <v>-6.21700330045579+4.15406879723793i</v>
      </c>
      <c r="CJ111" s="223" t="str">
        <f t="shared" ca="1" si="112"/>
        <v>-4.88385583829863+5.66174617594081i</v>
      </c>
      <c r="CK111" s="223" t="str">
        <f t="shared" ca="1" si="113"/>
        <v>-3.19688343103924+6.7592421127232i</v>
      </c>
      <c r="CL111" s="223" t="str">
        <f t="shared" ca="1" si="114"/>
        <v>-1.27830363364855+7.36704536637755i</v>
      </c>
      <c r="CM111" s="223" t="str">
        <f t="shared" ca="1" si="115"/>
        <v>0.732886537178859+7.44112188676452i</v>
      </c>
      <c r="CN111" s="223" t="str">
        <f t="shared" ca="1" si="116"/>
        <v>2.69098064060267+6.97610498788298i</v>
      </c>
      <c r="CO111" s="223" t="str">
        <f t="shared" ca="1" si="117"/>
        <v>4.45411893268456+6.00568415283096i</v>
      </c>
      <c r="CP111" s="223" t="str">
        <f t="shared" ca="1" si="118"/>
        <v>5.89456580245267+4.60016430256785i</v>
      </c>
      <c r="CQ111" s="223" t="str">
        <f t="shared" ca="1" si="119"/>
        <v>6.90796394463543+2.86137235425257i</v>
      </c>
      <c r="CR111" s="223" t="str">
        <f t="shared" ca="1" si="120"/>
        <v>7.42089482398266+0.915280078146296i</v>
      </c>
      <c r="CS111" s="223" t="str">
        <f t="shared" ca="1" si="121"/>
        <v>7.39619769164395-1.09712228861904i</v>
      </c>
      <c r="CT111" s="223" t="str">
        <f t="shared" ca="1" si="122"/>
        <v>6.83566180221338-3.0300404841891i</v>
      </c>
      <c r="CU111" s="223" t="str">
        <f t="shared" ca="1" si="123"/>
        <v>5.77989678604661-4.74343870548699i</v>
      </c>
      <c r="CV111" s="223" t="str">
        <f t="shared" ca="1" si="124"/>
        <v>4.30539056810594-6.11318490364298i</v>
      </c>
      <c r="CW111" s="223" t="str">
        <f t="shared" ca="1" si="125"/>
        <v>2.51896798083719-7.04004388633913i</v>
      </c>
      <c r="CX111" s="223" t="str">
        <f t="shared" ca="1" si="126"/>
        <v>0.550051532766701-7.45686669596319i</v>
      </c>
      <c r="CY111" s="223" t="str">
        <f t="shared" ca="1" si="127"/>
        <v>-1.45871497636864-7.33345540845391i</v>
      </c>
      <c r="CZ111" s="223" t="str">
        <f t="shared" ca="1" si="128"/>
        <v>-3.36180069484957-6.6787509085287i</v>
      </c>
      <c r="DA111" s="223" t="str">
        <f t="shared" ca="1" si="129"/>
        <v>-5.02133111897233-5.54018514164501i</v>
      </c>
      <c r="DB111" s="223" t="str">
        <f t="shared" ca="1" si="130"/>
        <v>-6.31707680694868-4.0002447706578i</v>
      </c>
      <c r="DC111" s="223" t="str">
        <f t="shared" ca="1" si="131"/>
        <v>-7.15516374568536-2.17049519292117i</v>
      </c>
      <c r="DD111" s="223" t="str">
        <f t="shared" ca="1" si="132"/>
        <v>-7.47487432292882-0.183497865065103i</v>
      </c>
      <c r="DE111" s="223" t="str">
        <f t="shared" ca="1" si="133"/>
        <v>-7.25304618885009+1.81679349197181i</v>
      </c>
      <c r="DF111" s="223" t="str">
        <f t="shared" ca="1" si="134"/>
        <v>-6.5057503189162+3.68546203317654i</v>
      </c>
      <c r="DG111" s="223" t="str">
        <f t="shared" ca="1" si="135"/>
        <v>-5.28712670597477+5.28712670597484i</v>
      </c>
      <c r="DH111" s="223" t="str">
        <f t="shared" ca="1" si="136"/>
        <v>-3.68546203317648+6.50575031891624i</v>
      </c>
      <c r="DI111" s="223" t="str">
        <f t="shared" ca="1" si="137"/>
        <v>-1.81679349197246+7.25304618884993i</v>
      </c>
      <c r="DJ111" s="223" t="str">
        <f t="shared" ca="1" si="138"/>
        <v>0.183497865065181+7.47487432292882i</v>
      </c>
      <c r="DK111" s="223" t="str">
        <f t="shared" ca="1" si="139"/>
        <v>2.17049519292125+7.15516374568534i</v>
      </c>
      <c r="DL111" s="223" t="str">
        <f t="shared" ca="1" si="140"/>
        <v>4.00024477065789+6.31707680694862i</v>
      </c>
      <c r="DM111" s="223" t="str">
        <f t="shared" ca="1" si="141"/>
        <v>5.54018514164506+5.02133111897227i</v>
      </c>
      <c r="DN111" s="223" t="str">
        <f t="shared" ca="1" si="142"/>
        <v>6.67875090852874+3.3618006948495i</v>
      </c>
      <c r="DO111" s="223" t="str">
        <f t="shared" ca="1" si="143"/>
        <v>7.33345540845392+1.45871497636854i</v>
      </c>
      <c r="DP111" s="223" t="str">
        <f t="shared" ca="1" si="144"/>
        <v>7.45686669596324-0.550051532766037i</v>
      </c>
      <c r="DQ111" s="223" t="str">
        <f t="shared" ca="1" si="145"/>
        <v>7.0400438863391-2.5189679808373i</v>
      </c>
      <c r="DR111" s="223" t="str">
        <f t="shared" ca="1" si="146"/>
        <v>6.11318490364294-4.305390568106i</v>
      </c>
      <c r="DS111" s="223" t="str">
        <f t="shared" ca="1" si="147"/>
        <v>4.74343870548693-5.77989678604666i</v>
      </c>
      <c r="DT111" s="223" t="str">
        <f t="shared" ca="1" si="148"/>
        <v>3.03004048418968-6.83566180221313i</v>
      </c>
      <c r="DU111" s="223" t="str">
        <f t="shared" ca="1" si="149"/>
        <v>1.09712228861896-7.39619769164397i</v>
      </c>
      <c r="DV111" s="223" t="str">
        <f t="shared" ca="1" si="150"/>
        <v>-0.915280078146378-7.42089482398264i</v>
      </c>
      <c r="DW111" s="223" t="str">
        <f t="shared" ca="1" si="151"/>
        <v>-2.86137235425264-6.9079639446354i</v>
      </c>
      <c r="DX111" s="223" t="str">
        <f t="shared" ca="1" si="152"/>
        <v>-4.60016430256791-5.89456580245262i</v>
      </c>
      <c r="DY111" s="223" t="str">
        <f t="shared" ca="1" si="153"/>
        <v>-6.00568415283102-4.45411893268448i</v>
      </c>
      <c r="DZ111" s="223" t="str">
        <f t="shared" ca="1" si="154"/>
        <v>-6.976104987883-2.69098064060259i</v>
      </c>
      <c r="EA111" s="223" t="str">
        <f t="shared" ca="1" si="155"/>
        <v>-7.44112188676453-0.732886537178781i</v>
      </c>
      <c r="EB111" s="223" t="str">
        <f t="shared" ca="1" si="156"/>
        <v>-7.36704536637754+1.27830363364863i</v>
      </c>
      <c r="EC111" s="223" t="str">
        <f t="shared" ca="1" si="157"/>
        <v>-6.75924211272317+3.1968834310393i</v>
      </c>
      <c r="ED111" s="223" t="str">
        <f t="shared" ca="1" si="158"/>
        <v>-5.66174617594074+4.8838558382987i</v>
      </c>
      <c r="EE111" s="223" t="str">
        <f t="shared" ca="1" si="159"/>
        <v>-4.15406879723847+6.21700330045544i</v>
      </c>
      <c r="EF111" s="223" t="str">
        <f t="shared" ca="1" si="160"/>
        <v>-2.34543798895091+7.09974212560216i</v>
      </c>
      <c r="EG111" s="223" t="str">
        <f t="shared" ca="1" si="161"/>
        <v>-0.366885197878019+7.4681197674945i</v>
      </c>
      <c r="EH111" s="223" t="str">
        <f t="shared" ca="1" si="162"/>
        <v>1.638247643732+7.29544805120772i</v>
      </c>
      <c r="EI111" s="223" t="str">
        <f t="shared" ca="1" si="163"/>
        <v>3.52469293562669+6.59423667452172i</v>
      </c>
      <c r="EJ111" s="223" t="str">
        <f t="shared" ca="1" si="164"/>
        <v>5.15578173753922+5.41528690698111i</v>
      </c>
      <c r="EK111" s="223" t="str">
        <f t="shared" ca="1" si="165"/>
        <v>6.41334514258428+3.84401114620582i</v>
      </c>
      <c r="EL111" s="223" t="str">
        <f t="shared" ca="1" si="166"/>
        <v>7.20627536267702+1.99424497174701i</v>
      </c>
      <c r="EM111" s="223" t="str">
        <f t="shared" ca="1" si="167"/>
        <v>7.47712629357456+1.96025270727411E-13i</v>
      </c>
      <c r="EN111" s="223"/>
      <c r="EO111" s="223"/>
      <c r="EP111" s="223"/>
    </row>
    <row r="112" spans="1:146" ht="17.25" thickBot="1">
      <c r="A112" s="257">
        <f t="shared" si="168"/>
        <v>2.3437499999999996E-4</v>
      </c>
      <c r="B112" s="256">
        <v>12</v>
      </c>
      <c r="C112" s="230">
        <f t="shared" si="169"/>
        <v>2400</v>
      </c>
      <c r="D112" s="229">
        <f t="shared" si="170"/>
        <v>15079.644737231007</v>
      </c>
      <c r="E112" s="229" t="str">
        <f t="shared" si="171"/>
        <v>15079.644737231i</v>
      </c>
      <c r="F112" s="229" t="str">
        <f t="shared" si="172"/>
        <v>-0.00625995593007964-0.604199695239366i</v>
      </c>
      <c r="G112" s="229" t="str">
        <f t="shared" si="173"/>
        <v>-3.10473646643528-0.641924356006045i</v>
      </c>
      <c r="H112" s="229" t="str">
        <f t="shared" si="38"/>
        <v>0.00463031826173708-0.0351048343510759i</v>
      </c>
      <c r="I112" s="229" t="str">
        <f t="shared" si="174"/>
        <v>-0.01337809456175+0.00727510629515408i</v>
      </c>
      <c r="J112" s="255" t="str">
        <f ca="1">IMPRODUCT(1/N_FFT2,AA100)</f>
        <v>0.0381306182180845-0.000485169516197082i</v>
      </c>
      <c r="K112" s="254" t="str">
        <f t="shared" ca="1" si="175"/>
        <v>-0.000506585356418019+0.000283894944302666i</v>
      </c>
      <c r="N112" s="246">
        <f t="shared" ca="1" si="176"/>
        <v>7.5229923651291193</v>
      </c>
      <c r="O112" s="223">
        <f t="shared" ca="1" si="39"/>
        <v>-7.4770076348708807</v>
      </c>
      <c r="P112" s="223" t="str">
        <f t="shared" ca="1" si="40"/>
        <v>-7.15505019638563+2.17046074811764i</v>
      </c>
      <c r="Q112" s="223" t="str">
        <f t="shared" ca="1" si="41"/>
        <v>-6.21690463934926+4.15400287399456i</v>
      </c>
      <c r="R112" s="223" t="str">
        <f t="shared" ca="1" si="42"/>
        <v>-4.74336342920239+5.77980506162819i</v>
      </c>
      <c r="S112" s="223" t="str">
        <f t="shared" ca="1" si="43"/>
        <v>-2.86132694553239+6.90785431828782i</v>
      </c>
      <c r="T112" s="223" t="str">
        <f t="shared" ca="1" si="44"/>
        <v>-0.732874906592301+7.44100379943491i</v>
      </c>
      <c r="U112" s="223" t="str">
        <f t="shared" ca="1" si="45"/>
        <v>1.45869182720402+7.33333902974393i</v>
      </c>
      <c r="V112" s="223" t="str">
        <f t="shared" ca="1" si="46"/>
        <v>3.52463700030119+6.59413202688764i</v>
      </c>
      <c r="W112" s="223" t="str">
        <f t="shared" ca="1" si="47"/>
        <v>5.28704280160076+5.28704280160082i</v>
      </c>
      <c r="X112" s="223" t="str">
        <f t="shared" ca="1" si="48"/>
        <v>6.59413202688764+3.52463700030119i</v>
      </c>
      <c r="Y112" s="223" t="str">
        <f t="shared" ca="1" si="49"/>
        <v>7.33333902974393+1.45869182720402i</v>
      </c>
      <c r="Z112" s="223" t="str">
        <f t="shared" ca="1" si="50"/>
        <v>7.44100379943491-0.732874906592302i</v>
      </c>
      <c r="AA112" s="223" t="str">
        <f t="shared" ca="1" si="51"/>
        <v>6.90785431828782-2.86132694553239i</v>
      </c>
      <c r="AB112" s="223" t="str">
        <f t="shared" ca="1" si="52"/>
        <v>5.77980506162819-4.74336342920239i</v>
      </c>
      <c r="AC112" s="223" t="str">
        <f t="shared" ca="1" si="53"/>
        <v>4.15400287399458-6.21690463934925i</v>
      </c>
      <c r="AD112" s="223" t="str">
        <f t="shared" ca="1" si="54"/>
        <v>2.17046074811762-7.15505019638564i</v>
      </c>
      <c r="AE112" s="223" t="str">
        <f t="shared" ca="1" si="55"/>
        <v>1.3740666526803E-15-7.47700763487088i</v>
      </c>
      <c r="AF112" s="223" t="str">
        <f t="shared" ca="1" si="56"/>
        <v>-2.17046074811762-7.15505019638564i</v>
      </c>
      <c r="AG112" s="223" t="str">
        <f t="shared" ca="1" si="57"/>
        <v>-4.15400287399459-6.21690463934925i</v>
      </c>
      <c r="AH112" s="223" t="str">
        <f t="shared" ca="1" si="58"/>
        <v>-5.77980506162819-4.74336342920239i</v>
      </c>
      <c r="AI112" s="223" t="str">
        <f t="shared" ca="1" si="59"/>
        <v>-6.90785431828782-2.86132694553239i</v>
      </c>
      <c r="AJ112" s="223" t="str">
        <f t="shared" ca="1" si="60"/>
        <v>-7.44100379943491-0.732874906592301i</v>
      </c>
      <c r="AK112" s="223" t="str">
        <f t="shared" ca="1" si="61"/>
        <v>-7.33333902974393+1.45869182720402i</v>
      </c>
      <c r="AL112" s="223" t="str">
        <f t="shared" ca="1" si="62"/>
        <v>-6.59413202688764+3.52463700030119i</v>
      </c>
      <c r="AM112" s="223" t="str">
        <f t="shared" ca="1" si="63"/>
        <v>-5.28704280160082+5.28704280160076i</v>
      </c>
      <c r="AN112" s="223" t="str">
        <f t="shared" ca="1" si="64"/>
        <v>-3.52463700030119+6.59413202688764i</v>
      </c>
      <c r="AO112" s="223" t="str">
        <f t="shared" ca="1" si="65"/>
        <v>-1.45869182720402+7.33333902974393i</v>
      </c>
      <c r="AP112" s="223" t="str">
        <f t="shared" ca="1" si="66"/>
        <v>0.732874906592304+7.44100379943491i</v>
      </c>
      <c r="AQ112" s="223" t="str">
        <f t="shared" ca="1" si="67"/>
        <v>2.86132694553239+6.90785431828782i</v>
      </c>
      <c r="AR112" s="223" t="str">
        <f t="shared" ca="1" si="68"/>
        <v>2.86132694553239+6.90785431828782i</v>
      </c>
      <c r="AS112" s="223" t="str">
        <f t="shared" ca="1" si="69"/>
        <v>6.21690463934925+4.15400287399458i</v>
      </c>
      <c r="AT112" s="223" t="str">
        <f t="shared" ca="1" si="70"/>
        <v>7.15505019638564+2.17046074811761i</v>
      </c>
      <c r="AU112" s="223" t="str">
        <f t="shared" ca="1" si="71"/>
        <v>7.47700763487088+2.7481333053606E-15i</v>
      </c>
      <c r="AV112" s="223" t="str">
        <f t="shared" ca="1" si="72"/>
        <v>7.15505019638564-2.17046074811762i</v>
      </c>
      <c r="AW112" s="223" t="str">
        <f t="shared" ca="1" si="73"/>
        <v>6.21690463934912-4.15400287399478i</v>
      </c>
      <c r="AX112" s="223" t="str">
        <f t="shared" ca="1" si="74"/>
        <v>4.74336342920244-5.77980506162814i</v>
      </c>
      <c r="AY112" s="223" t="str">
        <f t="shared" ca="1" si="75"/>
        <v>2.86132694553204-6.90785431828797i</v>
      </c>
      <c r="AZ112" s="223" t="str">
        <f t="shared" ca="1" si="76"/>
        <v>0.732874906592296-7.44100379943491i</v>
      </c>
      <c r="BA112" s="223" t="str">
        <f t="shared" ca="1" si="77"/>
        <v>-1.45869182720373-7.33333902974399i</v>
      </c>
      <c r="BB112" s="223" t="str">
        <f t="shared" ca="1" si="78"/>
        <v>-3.52463700030133-6.59413202688756i</v>
      </c>
      <c r="BC112" s="223" t="str">
        <f t="shared" ca="1" si="79"/>
        <v>-5.28704280160066-5.28704280160092i</v>
      </c>
      <c r="BD112" s="223" t="str">
        <f t="shared" ca="1" si="80"/>
        <v>-6.59413202688774-3.524637000301i</v>
      </c>
      <c r="BE112" s="223" t="str">
        <f t="shared" ca="1" si="81"/>
        <v>-7.33333902974391-1.45869182720409i</v>
      </c>
      <c r="BF112" s="223" t="str">
        <f t="shared" ca="1" si="82"/>
        <v>-7.44100379943487+0.732874906592672i</v>
      </c>
      <c r="BG112" s="223" t="str">
        <f t="shared" ca="1" si="83"/>
        <v>-6.90785431828782+2.86132694553239i</v>
      </c>
      <c r="BH112" s="223" t="str">
        <f t="shared" ca="1" si="84"/>
        <v>-5.77980506162837+4.74336342920216i</v>
      </c>
      <c r="BI112" s="223" t="str">
        <f t="shared" ca="1" si="85"/>
        <v>-4.15400287399445+6.21690463934933i</v>
      </c>
      <c r="BJ112" s="223" t="str">
        <f t="shared" ca="1" si="86"/>
        <v>-2.17046074811783+7.15505019638557i</v>
      </c>
      <c r="BK112" s="223" t="str">
        <f t="shared" ca="1" si="87"/>
        <v>2.21668972099622E-13+7.47700763487088i</v>
      </c>
      <c r="BL112" s="223" t="str">
        <f t="shared" ca="1" si="88"/>
        <v>2.17046074811756+7.15505019638565i</v>
      </c>
      <c r="BM112" s="223" t="str">
        <f t="shared" ca="1" si="89"/>
        <v>4.15400287399483+6.21690463934908i</v>
      </c>
      <c r="BN112" s="223" t="str">
        <f t="shared" ca="1" si="90"/>
        <v>5.77980506162819+4.74336342920238i</v>
      </c>
      <c r="BO112" s="223" t="str">
        <f t="shared" ca="1" si="91"/>
        <v>6.90785431828771+2.86132694553266i</v>
      </c>
      <c r="BP112" s="223" t="str">
        <f t="shared" ca="1" si="92"/>
        <v>7.44100379943491+0.732874906592219i</v>
      </c>
      <c r="BQ112" s="223" t="str">
        <f t="shared" ca="1" si="93"/>
        <v>7.33333902974397-1.45869182720381i</v>
      </c>
      <c r="BR112" s="223" t="str">
        <f t="shared" ca="1" si="94"/>
        <v>6.59413202688753-3.5246370003014i</v>
      </c>
      <c r="BS112" s="223" t="str">
        <f t="shared" ca="1" si="95"/>
        <v>5.28704280160086-5.28704280160072i</v>
      </c>
      <c r="BT112" s="223" t="str">
        <f t="shared" ca="1" si="96"/>
        <v>3.52463700030093-6.59413202688778i</v>
      </c>
      <c r="BU112" s="223" t="str">
        <f t="shared" ca="1" si="97"/>
        <v>1.45869182720402-7.33333902974393i</v>
      </c>
      <c r="BV112" s="223" t="str">
        <f t="shared" ca="1" si="98"/>
        <v>-0.732874906591997-7.44100379943494i</v>
      </c>
      <c r="BW112" s="223" t="str">
        <f t="shared" ca="1" si="99"/>
        <v>-2.86132694553247-6.90785431828779i</v>
      </c>
      <c r="BX112" s="223" t="str">
        <f t="shared" ca="1" si="100"/>
        <v>-4.74336342920222-5.77980506162833i</v>
      </c>
      <c r="BY112" s="223" t="str">
        <f t="shared" ca="1" si="101"/>
        <v>-6.21690463934937-4.1540028739944i</v>
      </c>
      <c r="BZ112" s="223" t="str">
        <f t="shared" ca="1" si="102"/>
        <v>-7.15505019638559-2.17046074811777i</v>
      </c>
      <c r="CA112" s="223" t="str">
        <f t="shared" ca="1" si="103"/>
        <v>-7.47700763487088+3.13267741000097E-13i</v>
      </c>
      <c r="CB112" s="223" t="str">
        <f t="shared" ca="1" si="104"/>
        <v>-7.15505019638563+2.17046074811763i</v>
      </c>
      <c r="CC112" s="223" t="str">
        <f t="shared" ca="1" si="105"/>
        <v>-6.21690463934945+4.15400287399427i</v>
      </c>
      <c r="CD112" s="223" t="str">
        <f t="shared" ca="1" si="106"/>
        <v>-4.74336342920233+5.77980506162824i</v>
      </c>
      <c r="CE112" s="223" t="str">
        <f t="shared" ca="1" si="107"/>
        <v>-2.8613269455326+6.90785431828774i</v>
      </c>
      <c r="CF112" s="223" t="str">
        <f t="shared" ca="1" si="108"/>
        <v>-0.73287490659214+7.44100379943492i</v>
      </c>
      <c r="CG112" s="223" t="str">
        <f t="shared" ca="1" si="109"/>
        <v>1.45869182720388+7.33333902974396i</v>
      </c>
      <c r="CH112" s="223" t="str">
        <f t="shared" ca="1" si="110"/>
        <v>3.52463700030146+6.5941320268875i</v>
      </c>
      <c r="CI112" s="223" t="str">
        <f t="shared" ca="1" si="111"/>
        <v>5.28704280160076+5.28704280160082i</v>
      </c>
      <c r="CJ112" s="223" t="str">
        <f t="shared" ca="1" si="112"/>
        <v>6.59413202688746+3.52463700030153i</v>
      </c>
      <c r="CK112" s="223" t="str">
        <f t="shared" ca="1" si="113"/>
        <v>7.33333902974395+1.45869182720393i</v>
      </c>
      <c r="CL112" s="223" t="str">
        <f t="shared" ca="1" si="114"/>
        <v>7.44100379943493-0.732874906592088i</v>
      </c>
      <c r="CM112" s="223" t="str">
        <f t="shared" ca="1" si="115"/>
        <v>6.90785431828777-2.86132694553253i</v>
      </c>
      <c r="CN112" s="223" t="str">
        <f t="shared" ca="1" si="116"/>
        <v>5.77980506162828-4.74336342920227i</v>
      </c>
      <c r="CO112" s="223" t="str">
        <f t="shared" ca="1" si="117"/>
        <v>4.15400287399432-6.21690463934942i</v>
      </c>
      <c r="CP112" s="223" t="str">
        <f t="shared" ca="1" si="118"/>
        <v>2.17046074811768-7.15505019638562i</v>
      </c>
      <c r="CQ112" s="223" t="str">
        <f t="shared" ca="1" si="119"/>
        <v>3.65479841825572E-13-7.47700763487088i</v>
      </c>
      <c r="CR112" s="223" t="str">
        <f t="shared" ca="1" si="120"/>
        <v>-2.17046074811769-7.15505019638562i</v>
      </c>
      <c r="CS112" s="223" t="str">
        <f t="shared" ca="1" si="121"/>
        <v>-4.15400287399433-6.21690463934942i</v>
      </c>
      <c r="CT112" s="223" t="str">
        <f t="shared" ca="1" si="122"/>
        <v>-5.77980506162829-4.74336342920226i</v>
      </c>
      <c r="CU112" s="223" t="str">
        <f t="shared" ca="1" si="123"/>
        <v>-6.90785431828777-2.86132694553251i</v>
      </c>
      <c r="CV112" s="223" t="str">
        <f t="shared" ca="1" si="124"/>
        <v>-7.44100379943493-0.732874906592076i</v>
      </c>
      <c r="CW112" s="223" t="str">
        <f t="shared" ca="1" si="125"/>
        <v>-7.33333902974394+1.45869182720395i</v>
      </c>
      <c r="CX112" s="223" t="str">
        <f t="shared" ca="1" si="126"/>
        <v>-6.59413202688782+3.52463700030086i</v>
      </c>
      <c r="CY112" s="223" t="str">
        <f t="shared" ca="1" si="127"/>
        <v>-5.28704280160076+5.28704280160082i</v>
      </c>
      <c r="CZ112" s="223" t="str">
        <f t="shared" ca="1" si="128"/>
        <v>-3.52463700030145+6.5941320268875i</v>
      </c>
      <c r="DA112" s="223" t="str">
        <f t="shared" ca="1" si="129"/>
        <v>-1.45869182720387+7.33333902974396i</v>
      </c>
      <c r="DB112" s="223" t="str">
        <f t="shared" ca="1" si="130"/>
        <v>0.732874906592153+7.44100379943492i</v>
      </c>
      <c r="DC112" s="223" t="str">
        <f t="shared" ca="1" si="131"/>
        <v>2.86132694553261+6.90785431828773i</v>
      </c>
      <c r="DD112" s="223" t="str">
        <f t="shared" ca="1" si="132"/>
        <v>4.74336342920234+5.77980506162823i</v>
      </c>
      <c r="DE112" s="223" t="str">
        <f t="shared" ca="1" si="133"/>
        <v>6.21690463934945+4.15400287399427i</v>
      </c>
      <c r="DF112" s="223" t="str">
        <f t="shared" ca="1" si="134"/>
        <v>7.15505019638564+2.17046074811762i</v>
      </c>
      <c r="DG112" s="223" t="str">
        <f t="shared" ca="1" si="135"/>
        <v>7.47700763487088+3.00444740225999E-13i</v>
      </c>
      <c r="DH112" s="223" t="str">
        <f t="shared" ca="1" si="136"/>
        <v>7.15505019638559-2.17046074811778i</v>
      </c>
      <c r="DI112" s="223" t="str">
        <f t="shared" ca="1" si="137"/>
        <v>6.21690463934936-4.15400287399441i</v>
      </c>
      <c r="DJ112" s="223" t="str">
        <f t="shared" ca="1" si="138"/>
        <v>4.74336342920221-5.77980506162833i</v>
      </c>
      <c r="DK112" s="223" t="str">
        <f t="shared" ca="1" si="139"/>
        <v>2.86132694553245-6.9078543182878i</v>
      </c>
      <c r="DL112" s="223" t="str">
        <f t="shared" ca="1" si="140"/>
        <v>0.732874906592011-7.44100379943494i</v>
      </c>
      <c r="DM112" s="223" t="str">
        <f t="shared" ca="1" si="141"/>
        <v>-1.45869182720404-7.33333902974393i</v>
      </c>
      <c r="DN112" s="223" t="str">
        <f t="shared" ca="1" si="142"/>
        <v>-3.52463700030094-6.59413202688777i</v>
      </c>
      <c r="DO112" s="223" t="str">
        <f t="shared" ca="1" si="143"/>
        <v>-5.28704280160088-5.2870428016007i</v>
      </c>
      <c r="DP112" s="223" t="str">
        <f t="shared" ca="1" si="144"/>
        <v>-6.59413202688753-3.52463700030139i</v>
      </c>
      <c r="DQ112" s="223" t="str">
        <f t="shared" ca="1" si="145"/>
        <v>-7.33333902974398-1.45869182720378i</v>
      </c>
      <c r="DR112" s="223" t="str">
        <f t="shared" ca="1" si="146"/>
        <v>-7.44100379943491+0.732874906592244i</v>
      </c>
      <c r="DS112" s="223" t="str">
        <f t="shared" ca="1" si="147"/>
        <v>-6.90785431828771+2.86132694553267i</v>
      </c>
      <c r="DT112" s="223" t="str">
        <f t="shared" ca="1" si="148"/>
        <v>-5.77980506162819+4.74336342920239i</v>
      </c>
      <c r="DU112" s="223" t="str">
        <f t="shared" ca="1" si="149"/>
        <v>-4.15400287399481+6.2169046393491i</v>
      </c>
      <c r="DV112" s="223" t="str">
        <f t="shared" ca="1" si="150"/>
        <v>-2.17046074811756+7.15505019638565i</v>
      </c>
      <c r="DW112" s="223" t="str">
        <f t="shared" ca="1" si="151"/>
        <v>-2.08845971325524E-13+7.47700763487088i</v>
      </c>
      <c r="DX112" s="223" t="str">
        <f t="shared" ca="1" si="152"/>
        <v>2.17046074811782+7.15505019638558i</v>
      </c>
      <c r="DY112" s="223" t="str">
        <f t="shared" ca="1" si="153"/>
        <v>4.15400287399446+6.21690463934933i</v>
      </c>
      <c r="DZ112" s="223" t="str">
        <f t="shared" ca="1" si="154"/>
        <v>5.77980506162839+4.74336342920214i</v>
      </c>
      <c r="EA112" s="223" t="str">
        <f t="shared" ca="1" si="155"/>
        <v>6.90785431828782+2.86132694553239i</v>
      </c>
      <c r="EB112" s="223" t="str">
        <f t="shared" ca="1" si="156"/>
        <v>7.44100379943488+0.73287490659266i</v>
      </c>
      <c r="EC112" s="223" t="str">
        <f t="shared" ca="1" si="157"/>
        <v>7.33333902974391-1.45869182720413i</v>
      </c>
      <c r="ED112" s="223" t="str">
        <f t="shared" ca="1" si="158"/>
        <v>6.59413202688774-3.524637000301i</v>
      </c>
      <c r="EE112" s="223" t="str">
        <f t="shared" ca="1" si="159"/>
        <v>5.28704280160064-5.28704280160093i</v>
      </c>
      <c r="EF112" s="223" t="str">
        <f t="shared" ca="1" si="160"/>
        <v>3.52463700030133-6.59413202688756i</v>
      </c>
      <c r="EG112" s="223" t="str">
        <f t="shared" ca="1" si="161"/>
        <v>1.45869182720372-7.33333902974399i</v>
      </c>
      <c r="EH112" s="223" t="str">
        <f t="shared" ca="1" si="162"/>
        <v>-0.732874906592335-7.44100379943491i</v>
      </c>
      <c r="EI112" s="223" t="str">
        <f t="shared" ca="1" si="163"/>
        <v>-2.86132694553204-6.90785431828797i</v>
      </c>
      <c r="EJ112" s="223" t="str">
        <f t="shared" ca="1" si="164"/>
        <v>-4.74336342920246-5.77980506162813i</v>
      </c>
      <c r="EK112" s="223" t="str">
        <f t="shared" ca="1" si="165"/>
        <v>-6.21690463934912-4.15400287399478i</v>
      </c>
      <c r="EL112" s="223" t="str">
        <f t="shared" ca="1" si="166"/>
        <v>-7.15505019638568-2.17046074811747i</v>
      </c>
      <c r="EM112" s="223" t="str">
        <f t="shared" ca="1" si="167"/>
        <v>-7.47700763487088-1.17247202425048E-13i</v>
      </c>
      <c r="EN112" s="223"/>
      <c r="EO112" s="223"/>
      <c r="EP112" s="223"/>
    </row>
    <row r="113" spans="1:146" ht="17.25" thickBot="1">
      <c r="A113" s="257">
        <f t="shared" si="168"/>
        <v>2.5390624999999995E-4</v>
      </c>
      <c r="B113" s="256">
        <v>13</v>
      </c>
      <c r="C113" s="230">
        <f t="shared" si="169"/>
        <v>2600</v>
      </c>
      <c r="D113" s="229">
        <f t="shared" si="170"/>
        <v>16336.281798666923</v>
      </c>
      <c r="E113" s="229" t="str">
        <f t="shared" si="171"/>
        <v>16336.2817986669i</v>
      </c>
      <c r="F113" s="229" t="str">
        <f t="shared" si="172"/>
        <v>-0.0128753382448958-0.557020508637418i</v>
      </c>
      <c r="G113" s="229" t="str">
        <f t="shared" si="173"/>
        <v>-3.1645924744984-0.688655332078934i</v>
      </c>
      <c r="H113" s="229" t="str">
        <f t="shared" si="38"/>
        <v>0.00424023407001897-0.0324312397614247i</v>
      </c>
      <c r="I113" s="229" t="str">
        <f t="shared" si="174"/>
        <v>-0.0127785218370609+0.00729246636447832i</v>
      </c>
      <c r="J113" s="255" t="str">
        <f ca="1">IMPRODUCT(1/N_FFT2,AB100)</f>
        <v>-0.319065440285719-0.00443149186459559i</v>
      </c>
      <c r="K113" s="254" t="str">
        <f t="shared" ca="1" si="175"/>
        <v>0.00410950120150953-0.00227014607578858i</v>
      </c>
      <c r="N113" s="246">
        <f t="shared" ca="1" si="176"/>
        <v>7.5231241797356994</v>
      </c>
      <c r="O113" s="223">
        <f t="shared" ca="1" si="39"/>
        <v>-7.4768758202643006</v>
      </c>
      <c r="P113" s="223" t="str">
        <f t="shared" ca="1" si="40"/>
        <v>-7.09950429413563+2.34535942004689i</v>
      </c>
      <c r="Q113" s="223" t="str">
        <f t="shared" ca="1" si="41"/>
        <v>-6.00548297078181+4.45396972590774i</v>
      </c>
      <c r="R113" s="223" t="str">
        <f t="shared" ca="1" si="42"/>
        <v>-4.3052463435222+6.11298012046838i</v>
      </c>
      <c r="S113" s="223" t="str">
        <f t="shared" ca="1" si="43"/>
        <v>-2.17042248435714+7.15492405767175i</v>
      </c>
      <c r="T113" s="223" t="str">
        <f t="shared" ca="1" si="44"/>
        <v>0.183491718142567+7.47462392505643i</v>
      </c>
      <c r="U113" s="223" t="str">
        <f t="shared" ca="1" si="45"/>
        <v>2.51888359892068+7.03980805468028i</v>
      </c>
      <c r="V113" s="223" t="str">
        <f t="shared" ca="1" si="46"/>
        <v>4.60001020347501+5.89436834271313i</v>
      </c>
      <c r="W113" s="223" t="str">
        <f t="shared" ca="1" si="47"/>
        <v>6.21679503950945+4.15392964172285i</v>
      </c>
      <c r="X113" s="223" t="str">
        <f t="shared" ca="1" si="48"/>
        <v>7.20603396249538+1.99417816732009i</v>
      </c>
      <c r="Y113" s="223" t="str">
        <f t="shared" ca="1" si="49"/>
        <v>7.46786959589031-0.366872907735247i</v>
      </c>
      <c r="Z113" s="223" t="str">
        <f t="shared" ca="1" si="50"/>
        <v>6.97587129808817-2.69089049650161i</v>
      </c>
      <c r="AA113" s="223" t="str">
        <f t="shared" ca="1" si="51"/>
        <v>5.77970316755939-4.74327980690122i</v>
      </c>
      <c r="AB113" s="223" t="str">
        <f t="shared" ca="1" si="52"/>
        <v>4.00011076803281-6.31686519367961i</v>
      </c>
      <c r="AC113" s="223" t="str">
        <f t="shared" ca="1" si="53"/>
        <v>1.81673263192217-7.25280322191097i</v>
      </c>
      <c r="AD113" s="223" t="str">
        <f t="shared" ca="1" si="54"/>
        <v>-0.550033106806646-7.45661690132124i</v>
      </c>
      <c r="AE113" s="223" t="str">
        <f t="shared" ca="1" si="55"/>
        <v>-2.86127650226626-6.90773253747073i</v>
      </c>
      <c r="AF113" s="223" t="str">
        <f t="shared" ca="1" si="56"/>
        <v>-4.8836922359344-5.66155651533454i</v>
      </c>
      <c r="AG113" s="223" t="str">
        <f t="shared" ca="1" si="57"/>
        <v>-6.41313030445994-3.84388237718983i</v>
      </c>
      <c r="AH113" s="223" t="str">
        <f t="shared" ca="1" si="58"/>
        <v>-7.29520366386544-1.63819276471885i</v>
      </c>
      <c r="AI113" s="223" t="str">
        <f t="shared" ca="1" si="59"/>
        <v>-7.44087261955169+0.73286198650156i</v>
      </c>
      <c r="AJ113" s="223" t="str">
        <f t="shared" ca="1" si="60"/>
        <v>-6.83543281706946+3.02993898205603i</v>
      </c>
      <c r="AK113" s="223" t="str">
        <f t="shared" ca="1" si="61"/>
        <v>-5.53999955316414+5.02116291137761i</v>
      </c>
      <c r="AL113" s="223" t="str">
        <f t="shared" ca="1" si="62"/>
        <v>-3.68533857533484+6.50553238534726i</v>
      </c>
      <c r="AM113" s="223" t="str">
        <f t="shared" ca="1" si="63"/>
        <v>-1.45866611144998+7.33320974791805i</v>
      </c>
      <c r="AN113" s="223" t="str">
        <f t="shared" ca="1" si="64"/>
        <v>0.915249417539215+7.42064623434827i</v>
      </c>
      <c r="AO113" s="223" t="str">
        <f t="shared" ca="1" si="65"/>
        <v>3.19677633989973+6.75901568753249i</v>
      </c>
      <c r="AP113" s="223" t="str">
        <f t="shared" ca="1" si="66"/>
        <v>5.15560902603644+5.41510550241678i</v>
      </c>
      <c r="AQ113" s="223" t="str">
        <f t="shared" ca="1" si="67"/>
        <v>6.59401577678312+3.52457486332582i</v>
      </c>
      <c r="AR113" s="223" t="str">
        <f t="shared" ca="1" si="68"/>
        <v>6.59401577678312+3.52457486332582i</v>
      </c>
      <c r="AS113" s="223" t="str">
        <f t="shared" ca="1" si="69"/>
        <v>7.3959499293291-1.0970855365512i</v>
      </c>
      <c r="AT113" s="223" t="str">
        <f t="shared" ca="1" si="70"/>
        <v>6.67852717968124-3.36168807921138i</v>
      </c>
      <c r="AU113" s="223" t="str">
        <f t="shared" ca="1" si="71"/>
        <v>5.28694959459876-5.28694959459847i</v>
      </c>
      <c r="AV113" s="223" t="str">
        <f t="shared" ca="1" si="72"/>
        <v>3.36168807921168-6.67852717968109i</v>
      </c>
      <c r="AW113" s="223" t="str">
        <f t="shared" ca="1" si="73"/>
        <v>1.09708553655088-7.39594992932915i</v>
      </c>
      <c r="AX113" s="223" t="str">
        <f t="shared" ca="1" si="74"/>
        <v>-1.27826081225885-7.36679858062485i</v>
      </c>
      <c r="AY113" s="223" t="str">
        <f t="shared" ca="1" si="75"/>
        <v>-3.52457486332593-6.59401577678307i</v>
      </c>
      <c r="AZ113" s="223" t="str">
        <f t="shared" ca="1" si="76"/>
        <v>-5.4151055024168-5.15560902603642i</v>
      </c>
      <c r="BA113" s="223" t="str">
        <f t="shared" ca="1" si="77"/>
        <v>-6.75901568753247-3.19677633989977i</v>
      </c>
      <c r="BB113" s="223" t="str">
        <f t="shared" ca="1" si="78"/>
        <v>-7.42064623434824-0.915249417539409i</v>
      </c>
      <c r="BC113" s="223" t="str">
        <f t="shared" ca="1" si="79"/>
        <v>-7.3332097479181+1.45866611144971i</v>
      </c>
      <c r="BD113" s="223" t="str">
        <f t="shared" ca="1" si="80"/>
        <v>-6.50553238534742+3.68533857533455i</v>
      </c>
      <c r="BE113" s="223" t="str">
        <f t="shared" ca="1" si="81"/>
        <v>-5.02116291137743+5.5399995531643i</v>
      </c>
      <c r="BF113" s="223" t="str">
        <f t="shared" ca="1" si="82"/>
        <v>-3.02993898205587+6.83543281706954i</v>
      </c>
      <c r="BG113" s="223" t="str">
        <f t="shared" ca="1" si="83"/>
        <v>-0.732861986501453+7.44087261955169i</v>
      </c>
      <c r="BH113" s="223" t="str">
        <f t="shared" ca="1" si="84"/>
        <v>1.63819276471881+7.29520366386545i</v>
      </c>
      <c r="BI113" s="223" t="str">
        <f t="shared" ca="1" si="85"/>
        <v>3.84388237718973+6.41313030446i</v>
      </c>
      <c r="BJ113" s="223" t="str">
        <f t="shared" ca="1" si="86"/>
        <v>5.66155651533441+4.88369223593455i</v>
      </c>
      <c r="BK113" s="223" t="str">
        <f t="shared" ca="1" si="87"/>
        <v>6.90773253747061+2.86127650226657i</v>
      </c>
      <c r="BL113" s="223" t="str">
        <f t="shared" ca="1" si="88"/>
        <v>7.45661690132127+0.550033106806314i</v>
      </c>
      <c r="BM113" s="223" t="str">
        <f t="shared" ca="1" si="89"/>
        <v>7.25280322191091-1.8167326319224i</v>
      </c>
      <c r="BN113" s="223" t="str">
        <f t="shared" ca="1" si="90"/>
        <v>6.31686519367956-4.00011076803289i</v>
      </c>
      <c r="BO113" s="223" t="str">
        <f t="shared" ca="1" si="91"/>
        <v>4.7432798069012-5.77970316755941i</v>
      </c>
      <c r="BP113" s="223" t="str">
        <f t="shared" ca="1" si="92"/>
        <v>2.69089049650166-6.97587129808815i</v>
      </c>
      <c r="BQ113" s="223" t="str">
        <f t="shared" ca="1" si="93"/>
        <v>0.366872907735438-7.46786959589029i</v>
      </c>
      <c r="BR113" s="223" t="str">
        <f t="shared" ca="1" si="94"/>
        <v>-1.99417816731983-7.20603396249545i</v>
      </c>
      <c r="BS113" s="223" t="str">
        <f t="shared" ca="1" si="95"/>
        <v>-4.15392964172255-6.21679503950964i</v>
      </c>
      <c r="BT113" s="223" t="str">
        <f t="shared" ca="1" si="96"/>
        <v>-5.89436834271328-4.60001020347482i</v>
      </c>
      <c r="BU113" s="223" t="str">
        <f t="shared" ca="1" si="97"/>
        <v>-7.03980805468034-2.51888359892051i</v>
      </c>
      <c r="BV113" s="223" t="str">
        <f t="shared" ca="1" si="98"/>
        <v>-7.47462392505643-0.183491718142462i</v>
      </c>
      <c r="BW113" s="223" t="str">
        <f t="shared" ca="1" si="99"/>
        <v>-7.15492405767176+2.17042248435711i</v>
      </c>
      <c r="BX113" s="223" t="str">
        <f t="shared" ca="1" si="100"/>
        <v>-6.11298012046844+4.30524634352212i</v>
      </c>
      <c r="BY113" s="223" t="str">
        <f t="shared" ca="1" si="101"/>
        <v>-4.45396972590792+6.00548297078168i</v>
      </c>
      <c r="BZ113" s="223" t="str">
        <f t="shared" ca="1" si="102"/>
        <v>-2.34535942004721+7.09950429413553i</v>
      </c>
      <c r="CA113" s="223" t="str">
        <f t="shared" ca="1" si="103"/>
        <v>3.2608580365864E-13+7.4768758202643i</v>
      </c>
      <c r="CB113" s="223" t="str">
        <f t="shared" ca="1" si="104"/>
        <v>2.34535942004712+7.09950429413556i</v>
      </c>
      <c r="CC113" s="223" t="str">
        <f t="shared" ca="1" si="105"/>
        <v>4.45396972590785+6.00548297078173i</v>
      </c>
      <c r="CD113" s="223" t="str">
        <f t="shared" ca="1" si="106"/>
        <v>6.11298012046839+4.3052463435222i</v>
      </c>
      <c r="CE113" s="223" t="str">
        <f t="shared" ca="1" si="107"/>
        <v>7.15492405767173+2.17042248435719i</v>
      </c>
      <c r="CF113" s="223" t="str">
        <f t="shared" ca="1" si="108"/>
        <v>7.47462392505644-0.183491718142371i</v>
      </c>
      <c r="CG113" s="223" t="str">
        <f t="shared" ca="1" si="109"/>
        <v>7.03980805468037-2.51888359892042i</v>
      </c>
      <c r="CH113" s="223" t="str">
        <f t="shared" ca="1" si="110"/>
        <v>5.89436834271288-4.60001020347534i</v>
      </c>
      <c r="CI113" s="223" t="str">
        <f t="shared" ca="1" si="111"/>
        <v>4.15392964172263-6.2167950395096i</v>
      </c>
      <c r="CJ113" s="223" t="str">
        <f t="shared" ca="1" si="112"/>
        <v>1.99417816731992-7.20603396249543i</v>
      </c>
      <c r="CK113" s="223" t="str">
        <f t="shared" ca="1" si="113"/>
        <v>-0.366872907735347-7.4678695958903i</v>
      </c>
      <c r="CL113" s="223" t="str">
        <f t="shared" ca="1" si="114"/>
        <v>-2.69089049650157-6.97587129808818i</v>
      </c>
      <c r="CM113" s="223" t="str">
        <f t="shared" ca="1" si="115"/>
        <v>-4.74327980690113-5.77970316755947i</v>
      </c>
      <c r="CN113" s="223" t="str">
        <f t="shared" ca="1" si="116"/>
        <v>-6.31686519367951-4.00011076803297i</v>
      </c>
      <c r="CO113" s="223" t="str">
        <f t="shared" ca="1" si="117"/>
        <v>-7.25280322191088-1.81673263192251i</v>
      </c>
      <c r="CP113" s="223" t="str">
        <f t="shared" ca="1" si="118"/>
        <v>-7.45661690132122+0.550033106806964i</v>
      </c>
      <c r="CQ113" s="223" t="str">
        <f t="shared" ca="1" si="119"/>
        <v>-6.90773253747064+2.86127650226649i</v>
      </c>
      <c r="CR113" s="223" t="str">
        <f t="shared" ca="1" si="120"/>
        <v>-5.66155651533447+4.88369223593448i</v>
      </c>
      <c r="CS113" s="223" t="str">
        <f t="shared" ca="1" si="121"/>
        <v>-3.84388237718979+6.41313030445996i</v>
      </c>
      <c r="CT113" s="223" t="str">
        <f t="shared" ca="1" si="122"/>
        <v>-1.63819276471891+7.29520366386543i</v>
      </c>
      <c r="CU113" s="223" t="str">
        <f t="shared" ca="1" si="123"/>
        <v>0.732861986501362+7.4408726195517i</v>
      </c>
      <c r="CV113" s="223" t="str">
        <f t="shared" ca="1" si="124"/>
        <v>3.02993898205579+6.83543281706958i</v>
      </c>
      <c r="CW113" s="223" t="str">
        <f t="shared" ca="1" si="125"/>
        <v>5.02116291137791+5.53999955316387i</v>
      </c>
      <c r="CX113" s="223" t="str">
        <f t="shared" ca="1" si="126"/>
        <v>6.50553238534738+3.68533857533462i</v>
      </c>
      <c r="CY113" s="223" t="str">
        <f t="shared" ca="1" si="127"/>
        <v>7.33320974791809+1.45866611144978i</v>
      </c>
      <c r="CZ113" s="223" t="str">
        <f t="shared" ca="1" si="128"/>
        <v>7.42064623434825-0.915249417539305i</v>
      </c>
      <c r="DA113" s="223" t="str">
        <f t="shared" ca="1" si="129"/>
        <v>6.7590156875325-3.19677633989969i</v>
      </c>
      <c r="DB113" s="223" t="str">
        <f t="shared" ca="1" si="130"/>
        <v>5.41510550241687-5.15560902603636i</v>
      </c>
      <c r="DC113" s="223" t="str">
        <f t="shared" ca="1" si="131"/>
        <v>3.52457486332599-6.59401577678303i</v>
      </c>
      <c r="DD113" s="223" t="str">
        <f t="shared" ca="1" si="132"/>
        <v>1.27826081225892-7.36679858062484i</v>
      </c>
      <c r="DE113" s="223" t="str">
        <f t="shared" ca="1" si="133"/>
        <v>-1.0970855365515-7.39594992932906i</v>
      </c>
      <c r="DF113" s="223" t="str">
        <f t="shared" ca="1" si="134"/>
        <v>-3.3616880792116-6.67852717968113i</v>
      </c>
      <c r="DG113" s="223" t="str">
        <f t="shared" ca="1" si="135"/>
        <v>-5.2869495945987-5.28694959459853i</v>
      </c>
      <c r="DH113" s="223" t="str">
        <f t="shared" ca="1" si="136"/>
        <v>-6.67852717968124-3.36168807921139i</v>
      </c>
      <c r="DI113" s="223" t="str">
        <f t="shared" ca="1" si="137"/>
        <v>-7.39594992932909-1.09708553655127i</v>
      </c>
      <c r="DJ113" s="223" t="str">
        <f t="shared" ca="1" si="138"/>
        <v>-7.36679858062493+1.27826081225842i</v>
      </c>
      <c r="DK113" s="223" t="str">
        <f t="shared" ca="1" si="139"/>
        <v>-6.59401577678327+3.52457486332554i</v>
      </c>
      <c r="DL113" s="223" t="str">
        <f t="shared" ca="1" si="140"/>
        <v>-5.15560902603673+5.41510550241652i</v>
      </c>
      <c r="DM113" s="223" t="str">
        <f t="shared" ca="1" si="141"/>
        <v>-3.1967763398995+6.75901568753259i</v>
      </c>
      <c r="DN113" s="223" t="str">
        <f t="shared" ca="1" si="142"/>
        <v>-0.915249417539073+7.42064623434828i</v>
      </c>
      <c r="DO113" s="223" t="str">
        <f t="shared" ca="1" si="143"/>
        <v>1.45866611145002+7.33320974791804i</v>
      </c>
      <c r="DP113" s="223" t="str">
        <f t="shared" ca="1" si="144"/>
        <v>3.68533857533484+6.50553238534725i</v>
      </c>
      <c r="DQ113" s="223" t="str">
        <f t="shared" ca="1" si="145"/>
        <v>5.53999955316403+5.02116291137774i</v>
      </c>
      <c r="DR113" s="223" t="str">
        <f t="shared" ca="1" si="146"/>
        <v>6.83543281706936+3.02993898205627i</v>
      </c>
      <c r="DS113" s="223" t="str">
        <f t="shared" ca="1" si="147"/>
        <v>7.44087261955166+0.732861986501869i</v>
      </c>
      <c r="DT113" s="223" t="str">
        <f t="shared" ca="1" si="148"/>
        <v>7.29520366386538-1.63819276471911i</v>
      </c>
      <c r="DU113" s="223" t="str">
        <f t="shared" ca="1" si="149"/>
        <v>6.41313030445982-3.84388237719002i</v>
      </c>
      <c r="DV113" s="223" t="str">
        <f t="shared" ca="1" si="150"/>
        <v>4.8836922359343-5.66155651533463i</v>
      </c>
      <c r="DW113" s="223" t="str">
        <f t="shared" ca="1" si="151"/>
        <v>2.86127650226625-6.90773253747074i</v>
      </c>
      <c r="DX113" s="223" t="str">
        <f t="shared" ca="1" si="152"/>
        <v>0.55003310680673-7.45661690132123i</v>
      </c>
      <c r="DY113" s="223" t="str">
        <f t="shared" ca="1" si="153"/>
        <v>-1.81673263192199-7.25280322191102i</v>
      </c>
      <c r="DZ113" s="223" t="str">
        <f t="shared" ca="1" si="154"/>
        <v>-4.00011076803256-6.31686519367976i</v>
      </c>
      <c r="EA113" s="223" t="str">
        <f t="shared" ca="1" si="155"/>
        <v>-5.77970316755915-4.74327980690152i</v>
      </c>
      <c r="EB113" s="223" t="str">
        <f t="shared" ca="1" si="156"/>
        <v>-6.97587129808828-2.69089049650133i</v>
      </c>
      <c r="EC113" s="223" t="str">
        <f t="shared" ca="1" si="157"/>
        <v>-7.46786959589032-0.366872907735112i</v>
      </c>
      <c r="ED113" s="223" t="str">
        <f t="shared" ca="1" si="158"/>
        <v>-7.20603396249537+1.99417816732013i</v>
      </c>
      <c r="EE113" s="223" t="str">
        <f t="shared" ca="1" si="159"/>
        <v>-6.21679503950945+4.15392964172284i</v>
      </c>
      <c r="EF113" s="223" t="str">
        <f t="shared" ca="1" si="160"/>
        <v>-4.60001020347515+5.89436834271302i</v>
      </c>
      <c r="EG113" s="223" t="str">
        <f t="shared" ca="1" si="161"/>
        <v>-2.51888359892088+7.03980805468021i</v>
      </c>
      <c r="EH113" s="223" t="str">
        <f t="shared" ca="1" si="162"/>
        <v>-0.183491718142879+7.47462392505643i</v>
      </c>
      <c r="EI113" s="223" t="str">
        <f t="shared" ca="1" si="163"/>
        <v>2.17042248435739+7.15492405767167i</v>
      </c>
      <c r="EJ113" s="223" t="str">
        <f t="shared" ca="1" si="164"/>
        <v>4.30524634352238+6.11298012046826i</v>
      </c>
      <c r="EK113" s="223" t="str">
        <f t="shared" ca="1" si="165"/>
        <v>6.00548297078187+4.45396972590766i</v>
      </c>
      <c r="EL113" s="223" t="str">
        <f t="shared" ca="1" si="166"/>
        <v>7.09950429413564+2.34535942004687i</v>
      </c>
      <c r="EM113" s="223" t="str">
        <f t="shared" ca="1" si="167"/>
        <v>7.4768758202643+9.15979647203996E-14i</v>
      </c>
      <c r="EN113" s="223"/>
      <c r="EO113" s="223"/>
      <c r="EP113" s="223"/>
    </row>
    <row r="114" spans="1:146" ht="17.25" thickBot="1">
      <c r="A114" s="257">
        <f t="shared" si="168"/>
        <v>2.7343749999999997E-4</v>
      </c>
      <c r="B114" s="256">
        <v>14</v>
      </c>
      <c r="C114" s="230">
        <f t="shared" si="169"/>
        <v>2800</v>
      </c>
      <c r="D114" s="229">
        <f t="shared" si="170"/>
        <v>17592.91886010284</v>
      </c>
      <c r="E114" s="229" t="str">
        <f t="shared" si="171"/>
        <v>17592.9188601028i</v>
      </c>
      <c r="F114" s="229" t="str">
        <f t="shared" si="172"/>
        <v>-0.018081670763448-0.516412037841622i</v>
      </c>
      <c r="G114" s="229" t="str">
        <f t="shared" si="173"/>
        <v>-3.22699321051102-0.729723517738646i</v>
      </c>
      <c r="H114" s="229" t="str">
        <f t="shared" si="38"/>
        <v>0.00393026582628706-0.0301343762929705i</v>
      </c>
      <c r="I114" s="229" t="str">
        <f t="shared" si="174"/>
        <v>-0.0122372010170109+0.00726599226627582i</v>
      </c>
      <c r="J114" s="255" t="str">
        <f ca="1">IMPRODUCT(1/N_FFT2,AC100)</f>
        <v>0.0202873308156445+0.000476853082687605i</v>
      </c>
      <c r="K114" s="254" t="str">
        <f t="shared" ca="1" si="175"/>
        <v>-0.000251724956100599+0.000141572241781422i</v>
      </c>
      <c r="N114" s="246">
        <f t="shared" ca="1" si="176"/>
        <v>7.523269621534479</v>
      </c>
      <c r="O114" s="223">
        <f t="shared" ca="1" si="39"/>
        <v>-7.476730378465521</v>
      </c>
      <c r="P114" s="223" t="str">
        <f t="shared" ca="1" si="40"/>
        <v>-7.03967111481781+2.51883460105441i</v>
      </c>
      <c r="Q114" s="223" t="str">
        <f t="shared" ca="1" si="41"/>
        <v>-5.77959073952858+4.74318753960083i</v>
      </c>
      <c r="R114" s="223" t="str">
        <f t="shared" ca="1" si="42"/>
        <v>-3.84380760516195+6.41300555486804i</v>
      </c>
      <c r="S114" s="223" t="str">
        <f t="shared" ca="1" si="43"/>
        <v>-1.45863773716264+7.33306710074265i</v>
      </c>
      <c r="T114" s="223" t="str">
        <f t="shared" ca="1" si="44"/>
        <v>1.09706419580708+7.39580606171818i</v>
      </c>
      <c r="U114" s="223" t="str">
        <f t="shared" ca="1" si="45"/>
        <v>3.52450630253644+6.59388750856808i</v>
      </c>
      <c r="V114" s="223" t="str">
        <f t="shared" ca="1" si="46"/>
        <v>5.53989178789966+5.02106523863523i</v>
      </c>
      <c r="W114" s="223" t="str">
        <f t="shared" ca="1" si="47"/>
        <v>6.90759816676966+2.86122084409952i</v>
      </c>
      <c r="X114" s="223" t="str">
        <f t="shared" ca="1" si="48"/>
        <v>7.46772432928254+0.366865771244478i</v>
      </c>
      <c r="Y114" s="223" t="str">
        <f t="shared" ca="1" si="49"/>
        <v>7.15478487854799-2.17038026483153i</v>
      </c>
      <c r="Z114" s="223" t="str">
        <f t="shared" ca="1" si="50"/>
        <v>6.00536615083364-4.45388308632936i</v>
      </c>
      <c r="AA114" s="223" t="str">
        <f t="shared" ca="1" si="51"/>
        <v>4.15384883858885-6.21667410907337i</v>
      </c>
      <c r="AB114" s="223" t="str">
        <f t="shared" ca="1" si="52"/>
        <v>1.81669729244774-7.25266213882063i</v>
      </c>
      <c r="AC114" s="223" t="str">
        <f t="shared" ca="1" si="53"/>
        <v>-0.73284773071234-7.44072787809492i</v>
      </c>
      <c r="AD114" s="223" t="str">
        <f t="shared" ca="1" si="54"/>
        <v>-3.19671415551782-6.75888420970363i</v>
      </c>
      <c r="AE114" s="223" t="str">
        <f t="shared" ca="1" si="55"/>
        <v>-5.28684675171644-5.28684675171642i</v>
      </c>
      <c r="AF114" s="223" t="str">
        <f t="shared" ca="1" si="56"/>
        <v>-6.75888420970362-3.19671415551786i</v>
      </c>
      <c r="AG114" s="223" t="str">
        <f t="shared" ca="1" si="57"/>
        <v>-7.44072787809492-0.73284773071231i</v>
      </c>
      <c r="AH114" s="223" t="str">
        <f t="shared" ca="1" si="58"/>
        <v>-7.25266213882063+1.81669729244776i</v>
      </c>
      <c r="AI114" s="223" t="str">
        <f t="shared" ca="1" si="59"/>
        <v>-6.2166741090734+4.15384883858881i</v>
      </c>
      <c r="AJ114" s="223" t="str">
        <f t="shared" ca="1" si="60"/>
        <v>-4.45388308632933+6.00536615083366i</v>
      </c>
      <c r="AK114" s="223" t="str">
        <f t="shared" ca="1" si="61"/>
        <v>-2.1703802648315+7.154784878548i</v>
      </c>
      <c r="AL114" s="223" t="str">
        <f t="shared" ca="1" si="62"/>
        <v>0.366865771244429+7.46772432928255i</v>
      </c>
      <c r="AM114" s="223" t="str">
        <f t="shared" ca="1" si="63"/>
        <v>2.86122084409954+6.90759816676966i</v>
      </c>
      <c r="AN114" s="223" t="str">
        <f t="shared" ca="1" si="64"/>
        <v>5.02106523863525+5.53989178789964i</v>
      </c>
      <c r="AO114" s="223" t="str">
        <f t="shared" ca="1" si="65"/>
        <v>6.59388750856808+3.52450630253642i</v>
      </c>
      <c r="AP114" s="223" t="str">
        <f t="shared" ca="1" si="66"/>
        <v>7.39580606171818+1.09706419580705i</v>
      </c>
      <c r="AQ114" s="223" t="str">
        <f t="shared" ca="1" si="67"/>
        <v>7.33306710074266-1.4586377371626i</v>
      </c>
      <c r="AR114" s="223" t="str">
        <f t="shared" ca="1" si="68"/>
        <v>7.33306710074266-1.4586377371626i</v>
      </c>
      <c r="AS114" s="223" t="str">
        <f t="shared" ca="1" si="69"/>
        <v>4.74318753960089-5.77959073952854i</v>
      </c>
      <c r="AT114" s="223" t="str">
        <f t="shared" ca="1" si="70"/>
        <v>2.51883460105435-7.03967111481783i</v>
      </c>
      <c r="AU114" s="223" t="str">
        <f t="shared" ca="1" si="71"/>
        <v>-1.82732739383113E-13-7.47673037846552i</v>
      </c>
      <c r="AV114" s="223" t="str">
        <f t="shared" ca="1" si="72"/>
        <v>-2.51883460105468-7.03967111481772i</v>
      </c>
      <c r="AW114" s="223" t="str">
        <f t="shared" ca="1" si="73"/>
        <v>-4.74318753960059-5.77959073952879i</v>
      </c>
      <c r="AX114" s="223" t="str">
        <f t="shared" ca="1" si="74"/>
        <v>-6.41300555486793-3.84380760516212i</v>
      </c>
      <c r="AY114" s="223" t="str">
        <f t="shared" ca="1" si="75"/>
        <v>-7.33306710074264-1.45863773716269i</v>
      </c>
      <c r="AZ114" s="223" t="str">
        <f t="shared" ca="1" si="76"/>
        <v>-7.39580606171817+1.09706419580711i</v>
      </c>
      <c r="BA114" s="223" t="str">
        <f t="shared" ca="1" si="77"/>
        <v>-6.59388750856798+3.52450630253661i</v>
      </c>
      <c r="BB114" s="223" t="str">
        <f t="shared" ca="1" si="78"/>
        <v>-5.02106523863505+5.53989178789982i</v>
      </c>
      <c r="BC114" s="223" t="str">
        <f t="shared" ca="1" si="79"/>
        <v>-2.86122084409984+6.90759816676953i</v>
      </c>
      <c r="BD114" s="223" t="str">
        <f t="shared" ca="1" si="80"/>
        <v>-0.366865771244674+7.46772432928253i</v>
      </c>
      <c r="BE114" s="223" t="str">
        <f t="shared" ca="1" si="81"/>
        <v>2.17038026483141+7.15478487854802i</v>
      </c>
      <c r="BF114" s="223" t="str">
        <f t="shared" ca="1" si="82"/>
        <v>4.45388308632939+6.00536615083362i</v>
      </c>
      <c r="BG114" s="223" t="str">
        <f t="shared" ca="1" si="83"/>
        <v>6.21667410907347+4.15384883858871i</v>
      </c>
      <c r="BH114" s="223" t="str">
        <f t="shared" ca="1" si="84"/>
        <v>7.25266213882069+1.81669729244749i</v>
      </c>
      <c r="BI114" s="223" t="str">
        <f t="shared" ca="1" si="85"/>
        <v>7.44072787809495-0.732847730711993i</v>
      </c>
      <c r="BJ114" s="223" t="str">
        <f t="shared" ca="1" si="86"/>
        <v>6.75888420970372-3.19671415551764i</v>
      </c>
      <c r="BK114" s="223" t="str">
        <f t="shared" ca="1" si="87"/>
        <v>5.2868467517165-5.28684675171636i</v>
      </c>
      <c r="BL114" s="223" t="str">
        <f t="shared" ca="1" si="88"/>
        <v>3.19671415551785-6.75888420970363i</v>
      </c>
      <c r="BM114" s="223" t="str">
        <f t="shared" ca="1" si="89"/>
        <v>0.732847730712201-7.44072787809494i</v>
      </c>
      <c r="BN114" s="223" t="str">
        <f t="shared" ca="1" si="90"/>
        <v>-1.816697292448-7.25266213882057i</v>
      </c>
      <c r="BO114" s="223" t="str">
        <f t="shared" ca="1" si="91"/>
        <v>-4.15384883858916-6.21667410907317i</v>
      </c>
      <c r="BP114" s="223" t="str">
        <f t="shared" ca="1" si="92"/>
        <v>-6.0053661508335-4.45388308632955i</v>
      </c>
      <c r="BQ114" s="223" t="str">
        <f t="shared" ca="1" si="93"/>
        <v>-7.15478487854796-2.17038026483162i</v>
      </c>
      <c r="BR114" s="223" t="str">
        <f t="shared" ca="1" si="94"/>
        <v>-7.46772432928254+0.366865771244466i</v>
      </c>
      <c r="BS114" s="223" t="str">
        <f t="shared" ca="1" si="95"/>
        <v>-6.90759816676962+2.86122084409963i</v>
      </c>
      <c r="BT114" s="223" t="str">
        <f t="shared" ca="1" si="96"/>
        <v>-5.53989178789946+5.02106523863545i</v>
      </c>
      <c r="BU114" s="223" t="str">
        <f t="shared" ca="1" si="97"/>
        <v>-3.52450630253678+6.59388750856789i</v>
      </c>
      <c r="BV114" s="223" t="str">
        <f t="shared" ca="1" si="98"/>
        <v>-1.09706419580733+7.39580606171814i</v>
      </c>
      <c r="BW114" s="223" t="str">
        <f t="shared" ca="1" si="99"/>
        <v>1.45863773716248+7.33306710074268i</v>
      </c>
      <c r="BX114" s="223" t="str">
        <f t="shared" ca="1" si="100"/>
        <v>3.84380760516193+6.41300555486805i</v>
      </c>
      <c r="BY114" s="223" t="str">
        <f t="shared" ca="1" si="101"/>
        <v>5.77959073952865+4.74318753960075i</v>
      </c>
      <c r="BZ114" s="223" t="str">
        <f t="shared" ca="1" si="102"/>
        <v>7.03967111481789+2.51883460105419i</v>
      </c>
      <c r="CA114" s="223" t="str">
        <f t="shared" ca="1" si="103"/>
        <v>7.47673037846552-3.65465478766226E-13i</v>
      </c>
      <c r="CB114" s="223" t="str">
        <f t="shared" ca="1" si="104"/>
        <v>7.0396711148179-2.51883460105415i</v>
      </c>
      <c r="CC114" s="223" t="str">
        <f t="shared" ca="1" si="105"/>
        <v>5.77959073952868-4.74318753960071i</v>
      </c>
      <c r="CD114" s="223" t="str">
        <f t="shared" ca="1" si="106"/>
        <v>3.84380760516197-6.41300555486803i</v>
      </c>
      <c r="CE114" s="223" t="str">
        <f t="shared" ca="1" si="107"/>
        <v>1.45863773716252-7.33306710074268i</v>
      </c>
      <c r="CF114" s="223" t="str">
        <f t="shared" ca="1" si="108"/>
        <v>-1.09706419580729-7.39580606171814i</v>
      </c>
      <c r="CG114" s="223" t="str">
        <f t="shared" ca="1" si="109"/>
        <v>-3.52450630253675-6.59388750856791i</v>
      </c>
      <c r="CH114" s="223" t="str">
        <f t="shared" ca="1" si="110"/>
        <v>-5.53989178789944-5.02106523863548i</v>
      </c>
      <c r="CI114" s="223" t="str">
        <f t="shared" ca="1" si="111"/>
        <v>-6.9075981667696-2.86122084409967i</v>
      </c>
      <c r="CJ114" s="223" t="str">
        <f t="shared" ca="1" si="112"/>
        <v>-7.46772432928254-0.366865771244505i</v>
      </c>
      <c r="CK114" s="223" t="str">
        <f t="shared" ca="1" si="113"/>
        <v>-7.15478487854797+2.17038026483158i</v>
      </c>
      <c r="CL114" s="223" t="str">
        <f t="shared" ca="1" si="114"/>
        <v>-6.00536615083352+4.45388308632952i</v>
      </c>
      <c r="CM114" s="223" t="str">
        <f t="shared" ca="1" si="115"/>
        <v>-4.15384883858854+6.21667410907357i</v>
      </c>
      <c r="CN114" s="223" t="str">
        <f t="shared" ca="1" si="116"/>
        <v>-1.81669729244804+7.25266213882055i</v>
      </c>
      <c r="CO114" s="223" t="str">
        <f t="shared" ca="1" si="117"/>
        <v>0.732847730712161+7.44072787809494i</v>
      </c>
      <c r="CP114" s="223" t="str">
        <f t="shared" ca="1" si="118"/>
        <v>3.19671415551782+6.75888420970364i</v>
      </c>
      <c r="CQ114" s="223" t="str">
        <f t="shared" ca="1" si="119"/>
        <v>5.28684675171648+5.28684675171638i</v>
      </c>
      <c r="CR114" s="223" t="str">
        <f t="shared" ca="1" si="120"/>
        <v>6.75888420970371+3.19671415551767i</v>
      </c>
      <c r="CS114" s="223" t="str">
        <f t="shared" ca="1" si="121"/>
        <v>7.44072787809495+0.732847730712032i</v>
      </c>
      <c r="CT114" s="223" t="str">
        <f t="shared" ca="1" si="122"/>
        <v>7.2526621388207-1.81669729244744i</v>
      </c>
      <c r="CU114" s="223" t="str">
        <f t="shared" ca="1" si="123"/>
        <v>6.21667410907349-4.15384883858868i</v>
      </c>
      <c r="CV114" s="223" t="str">
        <f t="shared" ca="1" si="124"/>
        <v>4.45388308632942-6.00536615083359i</v>
      </c>
      <c r="CW114" s="223" t="str">
        <f t="shared" ca="1" si="125"/>
        <v>2.17038026483144-7.15478487854802i</v>
      </c>
      <c r="CX114" s="223" t="str">
        <f t="shared" ca="1" si="126"/>
        <v>-0.366865771244635-7.46772432928253i</v>
      </c>
      <c r="CY114" s="223" t="str">
        <f t="shared" ca="1" si="127"/>
        <v>-2.86122084409979-6.90759816676955i</v>
      </c>
      <c r="CZ114" s="223" t="str">
        <f t="shared" ca="1" si="128"/>
        <v>-5.02106523863502-5.53989178789985i</v>
      </c>
      <c r="DA114" s="223" t="str">
        <f t="shared" ca="1" si="129"/>
        <v>-6.59388750856797-3.52450630253663i</v>
      </c>
      <c r="DB114" s="223" t="str">
        <f t="shared" ca="1" si="130"/>
        <v>-7.39580606171817-1.09706419580713i</v>
      </c>
      <c r="DC114" s="223" t="str">
        <f t="shared" ca="1" si="131"/>
        <v>-7.33306710074265+1.45863773716264i</v>
      </c>
      <c r="DD114" s="223" t="str">
        <f t="shared" ca="1" si="132"/>
        <v>-6.41300555486795+3.8438076051621i</v>
      </c>
      <c r="DE114" s="223" t="str">
        <f t="shared" ca="1" si="133"/>
        <v>-4.74318753960064+5.77959073952874i</v>
      </c>
      <c r="DF114" s="223" t="str">
        <f t="shared" ca="1" si="134"/>
        <v>-2.51883460105471+7.0396711148177i</v>
      </c>
      <c r="DG114" s="223" t="str">
        <f t="shared" ca="1" si="135"/>
        <v>-2.08838227066575E-13+7.47673037846552i</v>
      </c>
      <c r="DH114" s="223" t="str">
        <f t="shared" ca="1" si="136"/>
        <v>2.51883460105432+7.03967111481784i</v>
      </c>
      <c r="DI114" s="223" t="str">
        <f t="shared" ca="1" si="137"/>
        <v>4.74318753960085+5.77959073952857i</v>
      </c>
      <c r="DJ114" s="223" t="str">
        <f t="shared" ca="1" si="138"/>
        <v>6.41300555486813+3.84380760516179i</v>
      </c>
      <c r="DK114" s="223" t="str">
        <f t="shared" ca="1" si="139"/>
        <v>7.33306710074271+1.45863773716233i</v>
      </c>
      <c r="DL114" s="223" t="str">
        <f t="shared" ca="1" si="140"/>
        <v>7.39580606171823-1.09706419580672i</v>
      </c>
      <c r="DM114" s="223" t="str">
        <f t="shared" ca="1" si="141"/>
        <v>6.59388750856818-3.52450630253625i</v>
      </c>
      <c r="DN114" s="223" t="str">
        <f t="shared" ca="1" si="142"/>
        <v>5.02106523863535-5.53989178789955i</v>
      </c>
      <c r="DO114" s="223" t="str">
        <f t="shared" ca="1" si="143"/>
        <v>2.86122084409949-6.90759816676968i</v>
      </c>
      <c r="DP114" s="223" t="str">
        <f t="shared" ca="1" si="144"/>
        <v>0.366865771244309-7.46772432928255i</v>
      </c>
      <c r="DQ114" s="223" t="str">
        <f t="shared" ca="1" si="145"/>
        <v>-2.17038026483175-7.15478487854793i</v>
      </c>
      <c r="DR114" s="223" t="str">
        <f t="shared" ca="1" si="146"/>
        <v>-4.45388308632906-6.00536615083386i</v>
      </c>
      <c r="DS114" s="223" t="str">
        <f t="shared" ca="1" si="147"/>
        <v>-6.21667410907325-4.15384883858904i</v>
      </c>
      <c r="DT114" s="223" t="str">
        <f t="shared" ca="1" si="148"/>
        <v>-7.2526621388206-1.81669729244785i</v>
      </c>
      <c r="DU114" s="223" t="str">
        <f t="shared" ca="1" si="149"/>
        <v>-7.44072787809492+0.732847730712356i</v>
      </c>
      <c r="DV114" s="223" t="str">
        <f t="shared" ca="1" si="150"/>
        <v>-6.75888420970357+3.19671415551797i</v>
      </c>
      <c r="DW114" s="223" t="str">
        <f t="shared" ca="1" si="151"/>
        <v>-5.28684675171626+5.2868467517166i</v>
      </c>
      <c r="DX114" s="223" t="str">
        <f t="shared" ca="1" si="152"/>
        <v>-3.19671415551821+6.75888420970345i</v>
      </c>
      <c r="DY114" s="223" t="str">
        <f t="shared" ca="1" si="153"/>
        <v>-0.732847730712577+7.4407278780949i</v>
      </c>
      <c r="DZ114" s="223" t="str">
        <f t="shared" ca="1" si="154"/>
        <v>1.81669729244763+7.25266213882066i</v>
      </c>
      <c r="EA114" s="223" t="str">
        <f t="shared" ca="1" si="155"/>
        <v>4.15384883858882+6.2166741090734i</v>
      </c>
      <c r="EB114" s="223" t="str">
        <f t="shared" ca="1" si="156"/>
        <v>6.0053661508337+4.45388308632928i</v>
      </c>
      <c r="EC114" s="223" t="str">
        <f t="shared" ca="1" si="157"/>
        <v>7.15478487854806+2.1703802648313i</v>
      </c>
      <c r="ED114" s="223" t="str">
        <f t="shared" ca="1" si="158"/>
        <v>7.46772432928256-0.366865771244088i</v>
      </c>
      <c r="EE114" s="223" t="str">
        <f t="shared" ca="1" si="159"/>
        <v>6.90759816676976-2.86122084409928i</v>
      </c>
      <c r="EF114" s="223" t="str">
        <f t="shared" ca="1" si="160"/>
        <v>5.53989178789974-5.02106523863514i</v>
      </c>
      <c r="EG114" s="223" t="str">
        <f t="shared" ca="1" si="161"/>
        <v>3.52450630253649-6.59388750856805i</v>
      </c>
      <c r="EH114" s="223" t="str">
        <f t="shared" ca="1" si="162"/>
        <v>1.09706419580699-7.39580606171819i</v>
      </c>
      <c r="EI114" s="223" t="str">
        <f t="shared" ca="1" si="163"/>
        <v>-1.45863773716284-7.33306710074261i</v>
      </c>
      <c r="EJ114" s="223" t="str">
        <f t="shared" ca="1" si="164"/>
        <v>-3.84380760516224-6.41300555486786i</v>
      </c>
      <c r="EK114" s="223" t="str">
        <f t="shared" ca="1" si="165"/>
        <v>-5.7795907395284-4.74318753960106i</v>
      </c>
      <c r="EL114" s="223" t="str">
        <f t="shared" ca="1" si="166"/>
        <v>-7.03967111481775-2.51883460105457i</v>
      </c>
      <c r="EM114" s="223" t="str">
        <f t="shared" ca="1" si="167"/>
        <v>-7.47673037846552-6.59495111158789E-14i</v>
      </c>
      <c r="EN114" s="223"/>
      <c r="EO114" s="223"/>
      <c r="EP114" s="223"/>
    </row>
    <row r="115" spans="1:146" ht="17.25" thickBot="1">
      <c r="A115" s="257">
        <f t="shared" si="168"/>
        <v>2.9296874999999999E-4</v>
      </c>
      <c r="B115" s="256">
        <v>15</v>
      </c>
      <c r="C115" s="230">
        <f t="shared" si="169"/>
        <v>3000</v>
      </c>
      <c r="D115" s="229">
        <f t="shared" si="170"/>
        <v>18849.555921538758</v>
      </c>
      <c r="E115" s="229" t="str">
        <f t="shared" si="171"/>
        <v>18849.5559215388i</v>
      </c>
      <c r="F115" s="229" t="str">
        <f t="shared" si="172"/>
        <v>-0.0222364168026724-0.481083438328989i</v>
      </c>
      <c r="G115" s="229" t="str">
        <f t="shared" si="173"/>
        <v>-3.2915380923237-0.765253038837637i</v>
      </c>
      <c r="H115" s="229" t="str">
        <f t="shared" si="38"/>
        <v>0.00367991572199258-0.0281401361933782i</v>
      </c>
      <c r="I115" s="229" t="str">
        <f t="shared" si="174"/>
        <v>-0.0117501987926873+0.00720771863843923i</v>
      </c>
      <c r="J115" s="255" t="str">
        <f ca="1">IMPRODUCT(1/N_FFT2,AD100)</f>
        <v>0.328339651065946+0.00443253788625855i</v>
      </c>
      <c r="K115" s="254" t="str">
        <f t="shared" ca="1" si="175"/>
        <v>-0.00389000465748482+0.002314496621407i</v>
      </c>
      <c r="N115" s="246">
        <f t="shared" ca="1" si="176"/>
        <v>7.5234292177364992</v>
      </c>
      <c r="O115" s="223">
        <f t="shared" ca="1" si="39"/>
        <v>-7.4765707822635008</v>
      </c>
      <c r="P115" s="223" t="str">
        <f t="shared" ca="1" si="40"/>
        <v>-6.97558669983006+2.69078071483915i</v>
      </c>
      <c r="Q115" s="223" t="str">
        <f t="shared" ca="1" si="41"/>
        <v>-5.53977353491415+5.02095806037664i</v>
      </c>
      <c r="R115" s="223" t="str">
        <f t="shared" ca="1" si="42"/>
        <v>-3.36155093067029+6.67825471232612i</v>
      </c>
      <c r="S115" s="223" t="str">
        <f t="shared" ca="1" si="43"/>
        <v>-0.732832087548981+7.44056905039224i</v>
      </c>
      <c r="T115" s="223" t="str">
        <f t="shared" ca="1" si="44"/>
        <v>1.99409680979376+7.20573997417105i</v>
      </c>
      <c r="U115" s="223" t="str">
        <f t="shared" ca="1" si="45"/>
        <v>4.45378801498279+6.0052379619622i</v>
      </c>
      <c r="V115" s="223" t="str">
        <f t="shared" ca="1" si="46"/>
        <v>6.31660748123712+3.99994757342837i</v>
      </c>
      <c r="W115" s="223" t="str">
        <f t="shared" ca="1" si="47"/>
        <v>7.3329105711369+1.45860660148817i</v>
      </c>
      <c r="X115" s="223" t="str">
        <f t="shared" ca="1" si="48"/>
        <v>7.36649803350263-1.27820866238581i</v>
      </c>
      <c r="Y115" s="223" t="str">
        <f t="shared" ca="1" si="49"/>
        <v>6.41286866463951-3.84372555631654i</v>
      </c>
      <c r="Z115" s="223" t="str">
        <f t="shared" ca="1" si="50"/>
        <v>4.59982253446063-5.89412786709488i</v>
      </c>
      <c r="AA115" s="223" t="str">
        <f t="shared" ca="1" si="51"/>
        <v>2.17033393649948-7.15463215450487i</v>
      </c>
      <c r="AB115" s="223" t="str">
        <f t="shared" ca="1" si="52"/>
        <v>-0.550010666819235-7.45631268983412i</v>
      </c>
      <c r="AC115" s="223" t="str">
        <f t="shared" ca="1" si="53"/>
        <v>-3.19664591934876-6.75873993644578i</v>
      </c>
      <c r="AD115" s="223" t="str">
        <f t="shared" ca="1" si="54"/>
        <v>-5.41488457953452-5.15539868996721i</v>
      </c>
      <c r="AE115" s="223" t="str">
        <f t="shared" ca="1" si="55"/>
        <v>-6.90745071910514-2.86115976927716i</v>
      </c>
      <c r="AF115" s="223" t="str">
        <f t="shared" ca="1" si="56"/>
        <v>-7.47431897892738-0.183484232135232i</v>
      </c>
      <c r="AG115" s="223" t="str">
        <f t="shared" ca="1" si="57"/>
        <v>-7.03952084796098+2.51878083471331i</v>
      </c>
      <c r="AH115" s="223" t="str">
        <f t="shared" ca="1" si="58"/>
        <v>-5.66132553786185+4.88349299339617i</v>
      </c>
      <c r="AI115" s="223" t="str">
        <f t="shared" ca="1" si="59"/>
        <v>-3.5244310694076+6.5937467572838i</v>
      </c>
      <c r="AJ115" s="223" t="str">
        <f t="shared" ca="1" si="60"/>
        <v>-0.915212077631621+7.42034349037519i</v>
      </c>
      <c r="AK115" s="223" t="str">
        <f t="shared" ca="1" si="61"/>
        <v>1.81665851373383+7.25250732551679i</v>
      </c>
      <c r="AL115" s="223" t="str">
        <f t="shared" ca="1" si="62"/>
        <v>4.30507070014266+6.1127307260315i</v>
      </c>
      <c r="AM115" s="223" t="str">
        <f t="shared" ca="1" si="63"/>
        <v>6.21654140968115+4.1537601716897i</v>
      </c>
      <c r="AN115" s="223" t="str">
        <f t="shared" ca="1" si="64"/>
        <v>7.29490603763833+1.63812593051453i</v>
      </c>
      <c r="AO115" s="223" t="str">
        <f t="shared" ca="1" si="65"/>
        <v>7.39564819290406-1.09704077818061i</v>
      </c>
      <c r="AP115" s="223" t="str">
        <f t="shared" ca="1" si="66"/>
        <v>6.50526697575097-3.68518822265567i</v>
      </c>
      <c r="AQ115" s="223" t="str">
        <f t="shared" ca="1" si="67"/>
        <v>4.74308629284215-5.77946736999606i</v>
      </c>
      <c r="AR115" s="223" t="str">
        <f t="shared" ca="1" si="68"/>
        <v>4.74308629284215-5.77946736999606i</v>
      </c>
      <c r="AS115" s="223" t="str">
        <f t="shared" ca="1" si="69"/>
        <v>-0.366857940229871-7.46756492532114i</v>
      </c>
      <c r="AT115" s="223" t="str">
        <f t="shared" ca="1" si="70"/>
        <v>-3.02981536805598-6.83515394835318i</v>
      </c>
      <c r="AU115" s="223" t="str">
        <f t="shared" ca="1" si="71"/>
        <v>-5.2867339001596-5.28673390015986i</v>
      </c>
      <c r="AV115" s="223" t="str">
        <f t="shared" ca="1" si="72"/>
        <v>-6.83515394835333-3.02981536805563i</v>
      </c>
      <c r="AW115" s="223" t="str">
        <f t="shared" ca="1" si="73"/>
        <v>-7.46756492532112-0.366857940230236i</v>
      </c>
      <c r="AX115" s="223" t="str">
        <f t="shared" ca="1" si="74"/>
        <v>-7.09921465195768+2.34526373519601i</v>
      </c>
      <c r="AY115" s="223" t="str">
        <f t="shared" ca="1" si="75"/>
        <v>-5.77946736999629+4.74308629284187i</v>
      </c>
      <c r="AZ115" s="223" t="str">
        <f t="shared" ca="1" si="76"/>
        <v>-3.68518822265566+6.50526697575097i</v>
      </c>
      <c r="BA115" s="223" t="str">
        <f t="shared" ca="1" si="77"/>
        <v>-1.09704077818097+7.39564819290401i</v>
      </c>
      <c r="BB115" s="223" t="str">
        <f t="shared" ca="1" si="78"/>
        <v>1.63812593051454+7.29490603763833i</v>
      </c>
      <c r="BC115" s="223" t="str">
        <f t="shared" ca="1" si="79"/>
        <v>4.15376017168995+6.21654140968099i</v>
      </c>
      <c r="BD115" s="223" t="str">
        <f t="shared" ca="1" si="80"/>
        <v>6.11273072603145+4.30507070014272i</v>
      </c>
      <c r="BE115" s="223" t="str">
        <f t="shared" ca="1" si="81"/>
        <v>7.25250732551684+1.81665851373361i</v>
      </c>
      <c r="BF115" s="223" t="str">
        <f t="shared" ca="1" si="82"/>
        <v>7.42034349037521-0.915212077631471i</v>
      </c>
      <c r="BG115" s="223" t="str">
        <f t="shared" ca="1" si="83"/>
        <v>6.59374675728369-3.52443106940781i</v>
      </c>
      <c r="BH115" s="223" t="str">
        <f t="shared" ca="1" si="84"/>
        <v>4.88349299339633-5.66132553786171i</v>
      </c>
      <c r="BI115" s="223" t="str">
        <f t="shared" ca="1" si="85"/>
        <v>2.51878083471316-7.03952084796103i</v>
      </c>
      <c r="BJ115" s="223" t="str">
        <f t="shared" ca="1" si="86"/>
        <v>-0.18348423213502-7.47431897892738i</v>
      </c>
      <c r="BK115" s="223" t="str">
        <f t="shared" ca="1" si="87"/>
        <v>-2.86115976927724-6.90745071910511i</v>
      </c>
      <c r="BL115" s="223" t="str">
        <f t="shared" ca="1" si="88"/>
        <v>-5.155398689967-5.41488457953471i</v>
      </c>
      <c r="BM115" s="223" t="str">
        <f t="shared" ca="1" si="89"/>
        <v>-6.75873993644579-3.19664591934875i</v>
      </c>
      <c r="BN115" s="223" t="str">
        <f t="shared" ca="1" si="90"/>
        <v>-7.45631268983409-0.550010666819593i</v>
      </c>
      <c r="BO115" s="223" t="str">
        <f t="shared" ca="1" si="91"/>
        <v>-7.15463215450486+2.17033393649949i</v>
      </c>
      <c r="BP115" s="223" t="str">
        <f t="shared" ca="1" si="92"/>
        <v>-5.89412786709469+4.59982253446088i</v>
      </c>
      <c r="BQ115" s="223" t="str">
        <f t="shared" ca="1" si="93"/>
        <v>-3.84372555631659+6.41286866463948i</v>
      </c>
      <c r="BR115" s="223" t="str">
        <f t="shared" ca="1" si="94"/>
        <v>-1.27820866238559+7.36649803350267i</v>
      </c>
      <c r="BS115" s="223" t="str">
        <f t="shared" ca="1" si="95"/>
        <v>1.45860660148803+7.33291057113693i</v>
      </c>
      <c r="BT115" s="223" t="str">
        <f t="shared" ca="1" si="96"/>
        <v>3.99994757342856+6.316607481237i</v>
      </c>
      <c r="BU115" s="223" t="str">
        <f t="shared" ca="1" si="97"/>
        <v>6.00523796196207+4.45378801498297i</v>
      </c>
      <c r="BV115" s="223" t="str">
        <f t="shared" ca="1" si="98"/>
        <v>7.20573997417109+1.99409680979361i</v>
      </c>
      <c r="BW115" s="223" t="str">
        <f t="shared" ca="1" si="99"/>
        <v>7.44056905039226-0.732832087548767i</v>
      </c>
      <c r="BX115" s="223" t="str">
        <f t="shared" ca="1" si="100"/>
        <v>6.67825471232608-3.36155093067036i</v>
      </c>
      <c r="BY115" s="223" t="str">
        <f t="shared" ca="1" si="101"/>
        <v>5.02095806037686-5.53977353491395i</v>
      </c>
      <c r="BZ115" s="223" t="str">
        <f t="shared" ca="1" si="102"/>
        <v>2.69078071483912-6.97558669983007i</v>
      </c>
      <c r="CA115" s="223" t="str">
        <f t="shared" ca="1" si="103"/>
        <v>3.65458488253443E-13-7.4765707822635i</v>
      </c>
      <c r="CB115" s="223" t="str">
        <f t="shared" ca="1" si="104"/>
        <v>-2.69078071483912-6.97558669983006i</v>
      </c>
      <c r="CC115" s="223" t="str">
        <f t="shared" ca="1" si="105"/>
        <v>-5.02095806037687-5.53977353491393i</v>
      </c>
      <c r="CD115" s="223" t="str">
        <f t="shared" ca="1" si="106"/>
        <v>-6.67825471232608-3.36155093067035i</v>
      </c>
      <c r="CE115" s="223" t="str">
        <f t="shared" ca="1" si="107"/>
        <v>-7.44056905039226-0.732832087548755i</v>
      </c>
      <c r="CF115" s="223" t="str">
        <f t="shared" ca="1" si="108"/>
        <v>-7.20573997417109+1.99409680979362i</v>
      </c>
      <c r="CG115" s="223" t="str">
        <f t="shared" ca="1" si="109"/>
        <v>-6.00523796196206+4.45378801498298i</v>
      </c>
      <c r="CH115" s="223" t="str">
        <f t="shared" ca="1" si="110"/>
        <v>-3.99994757342856+6.31660748123701i</v>
      </c>
      <c r="CI115" s="223" t="str">
        <f t="shared" ca="1" si="111"/>
        <v>-1.45860660148802+7.33291057113693i</v>
      </c>
      <c r="CJ115" s="223" t="str">
        <f t="shared" ca="1" si="112"/>
        <v>1.2782086623856+7.36649803350267i</v>
      </c>
      <c r="CK115" s="223" t="str">
        <f t="shared" ca="1" si="113"/>
        <v>3.8437255563166+6.41286866463947i</v>
      </c>
      <c r="CL115" s="223" t="str">
        <f t="shared" ca="1" si="114"/>
        <v>5.8941278670947+4.59982253446086i</v>
      </c>
      <c r="CM115" s="223" t="str">
        <f t="shared" ca="1" si="115"/>
        <v>7.15463215450487+2.17033393649948i</v>
      </c>
      <c r="CN115" s="223" t="str">
        <f t="shared" ca="1" si="116"/>
        <v>7.45631268983415-0.550010666818864i</v>
      </c>
      <c r="CO115" s="223" t="str">
        <f t="shared" ca="1" si="117"/>
        <v>6.75873993644578-3.19664591934876i</v>
      </c>
      <c r="CP115" s="223" t="str">
        <f t="shared" ca="1" si="118"/>
        <v>5.15539868996699-5.41488457953472i</v>
      </c>
      <c r="CQ115" s="223" t="str">
        <f t="shared" ca="1" si="119"/>
        <v>2.86115976927722-6.90745071910511i</v>
      </c>
      <c r="CR115" s="223" t="str">
        <f t="shared" ca="1" si="120"/>
        <v>0.183484232135007-7.47431897892738i</v>
      </c>
      <c r="CS115" s="223" t="str">
        <f t="shared" ca="1" si="121"/>
        <v>-2.51878083471316-7.03952084796103i</v>
      </c>
      <c r="CT115" s="223" t="str">
        <f t="shared" ca="1" si="122"/>
        <v>-4.88349299339634-5.66132553786171i</v>
      </c>
      <c r="CU115" s="223" t="str">
        <f t="shared" ca="1" si="123"/>
        <v>-6.5937467572837-3.52443106940779i</v>
      </c>
      <c r="CV115" s="223" t="str">
        <f t="shared" ca="1" si="124"/>
        <v>-7.42034349037521-0.915212077631471i</v>
      </c>
      <c r="CW115" s="223" t="str">
        <f t="shared" ca="1" si="125"/>
        <v>-7.25250732551684+1.81665851373361i</v>
      </c>
      <c r="CX115" s="223" t="str">
        <f t="shared" ca="1" si="126"/>
        <v>-6.11273072603144+4.30507070014273i</v>
      </c>
      <c r="CY115" s="223" t="str">
        <f t="shared" ca="1" si="127"/>
        <v>-4.15376017168994+6.216541409681i</v>
      </c>
      <c r="CZ115" s="223" t="str">
        <f t="shared" ca="1" si="128"/>
        <v>-1.63812593051451+7.29490603763834i</v>
      </c>
      <c r="DA115" s="223" t="str">
        <f t="shared" ca="1" si="129"/>
        <v>1.097040778181+7.395648192904i</v>
      </c>
      <c r="DB115" s="223" t="str">
        <f t="shared" ca="1" si="130"/>
        <v>3.68518822265569+6.50526697575096i</v>
      </c>
      <c r="DC115" s="223" t="str">
        <f t="shared" ca="1" si="131"/>
        <v>5.77946736999631+4.74308629284185i</v>
      </c>
      <c r="DD115" s="223" t="str">
        <f t="shared" ca="1" si="132"/>
        <v>7.0992146519577+2.34526373519599i</v>
      </c>
      <c r="DE115" s="223" t="str">
        <f t="shared" ca="1" si="133"/>
        <v>7.46756492532112-0.366857940230262i</v>
      </c>
      <c r="DF115" s="223" t="str">
        <f t="shared" ca="1" si="134"/>
        <v>6.83515394835332-3.02981536805566i</v>
      </c>
      <c r="DG115" s="223" t="str">
        <f t="shared" ca="1" si="135"/>
        <v>5.28673390015959-5.28673390015988i</v>
      </c>
      <c r="DH115" s="223" t="str">
        <f t="shared" ca="1" si="136"/>
        <v>3.02981536805595-6.83515394835319i</v>
      </c>
      <c r="DI115" s="223" t="str">
        <f t="shared" ca="1" si="137"/>
        <v>0.366857940229845-7.46756492532114i</v>
      </c>
      <c r="DJ115" s="223" t="str">
        <f t="shared" ca="1" si="138"/>
        <v>-2.34526373519568-7.0992146519578i</v>
      </c>
      <c r="DK115" s="223" t="str">
        <f t="shared" ca="1" si="139"/>
        <v>-4.74308629284217-5.77946736999604i</v>
      </c>
      <c r="DL115" s="223" t="str">
        <f t="shared" ca="1" si="140"/>
        <v>-6.5052669757508-3.68518822265597i</v>
      </c>
      <c r="DM115" s="223" t="str">
        <f t="shared" ca="1" si="141"/>
        <v>-7.39564819290407-1.09704077818058i</v>
      </c>
      <c r="DN115" s="223" t="str">
        <f t="shared" ca="1" si="142"/>
        <v>-7.2949060376384+1.63812593051419i</v>
      </c>
      <c r="DO115" s="223" t="str">
        <f t="shared" ca="1" si="143"/>
        <v>-6.21654140968118+4.15376017168966i</v>
      </c>
      <c r="DP115" s="223" t="str">
        <f t="shared" ca="1" si="144"/>
        <v>-4.3050707001424+6.11273072603168i</v>
      </c>
      <c r="DQ115" s="223" t="str">
        <f t="shared" ca="1" si="145"/>
        <v>-1.81665851373396+7.25250732551675i</v>
      </c>
      <c r="DR115" s="223" t="str">
        <f t="shared" ca="1" si="146"/>
        <v>0.91521207763186+7.42034349037516i</v>
      </c>
      <c r="DS115" s="223" t="str">
        <f t="shared" ca="1" si="147"/>
        <v>3.52443106940749+6.59374675728386i</v>
      </c>
      <c r="DT115" s="223" t="str">
        <f t="shared" ca="1" si="148"/>
        <v>5.66132553786196+4.88349299339605i</v>
      </c>
      <c r="DU115" s="223" t="str">
        <f t="shared" ca="1" si="149"/>
        <v>7.03952084796091+2.5187808347135i</v>
      </c>
      <c r="DV115" s="223" t="str">
        <f t="shared" ca="1" si="150"/>
        <v>7.47431897892738-0.183484232135398i</v>
      </c>
      <c r="DW115" s="223" t="str">
        <f t="shared" ca="1" si="151"/>
        <v>6.90745071910525-2.8611597692769i</v>
      </c>
      <c r="DX115" s="223" t="str">
        <f t="shared" ca="1" si="152"/>
        <v>5.41488457953445-5.15539868996727i</v>
      </c>
      <c r="DY115" s="223" t="str">
        <f t="shared" ca="1" si="153"/>
        <v>3.19664591934908-6.75873993644564i</v>
      </c>
      <c r="DZ115" s="223" t="str">
        <f t="shared" ca="1" si="154"/>
        <v>0.550010666819216-7.45631268983412i</v>
      </c>
      <c r="EA115" s="223" t="str">
        <f t="shared" ca="1" si="155"/>
        <v>-2.17033393649985-7.15463215450475i</v>
      </c>
      <c r="EB115" s="223" t="str">
        <f t="shared" ca="1" si="156"/>
        <v>-4.59982253446059-5.89412786709491i</v>
      </c>
      <c r="EC115" s="223" t="str">
        <f t="shared" ca="1" si="157"/>
        <v>-6.41286866463968-3.84372555631627i</v>
      </c>
      <c r="ED115" s="223" t="str">
        <f t="shared" ca="1" si="158"/>
        <v>-7.36649803350261-1.27820866238595i</v>
      </c>
      <c r="EE115" s="223" t="str">
        <f t="shared" ca="1" si="159"/>
        <v>-7.33291057113686+1.45860660148841i</v>
      </c>
      <c r="EF115" s="223" t="str">
        <f t="shared" ca="1" si="160"/>
        <v>-6.31660748123719+3.99994757342826i</v>
      </c>
      <c r="EG115" s="223" t="str">
        <f t="shared" ca="1" si="161"/>
        <v>-4.45378801498266+6.00523796196229i</v>
      </c>
      <c r="EH115" s="223" t="str">
        <f t="shared" ca="1" si="162"/>
        <v>-1.99409680979396+7.20573997417099i</v>
      </c>
      <c r="EI115" s="223" t="str">
        <f t="shared" ca="1" si="163"/>
        <v>0.732832087549144+7.44056905039222i</v>
      </c>
      <c r="EJ115" s="223" t="str">
        <f t="shared" ca="1" si="164"/>
        <v>3.36155093067003+6.67825471232625i</v>
      </c>
      <c r="EK115" s="223" t="str">
        <f t="shared" ca="1" si="165"/>
        <v>5.5397735349142+5.02095806037658i</v>
      </c>
      <c r="EL115" s="223" t="str">
        <f t="shared" ca="1" si="166"/>
        <v>6.97558669982994+2.69078071483945i</v>
      </c>
      <c r="EM115" s="223" t="str">
        <f t="shared" ca="1" si="167"/>
        <v>7.4765707822635-1.28222515758101E-14i</v>
      </c>
      <c r="EN115" s="223"/>
      <c r="EO115" s="223"/>
      <c r="EP115" s="223"/>
    </row>
    <row r="116" spans="1:146" ht="17.25" thickBot="1">
      <c r="A116" s="257">
        <f t="shared" si="168"/>
        <v>3.1250000000000001E-4</v>
      </c>
      <c r="B116" s="256">
        <v>16</v>
      </c>
      <c r="C116" s="230">
        <f t="shared" si="169"/>
        <v>3200</v>
      </c>
      <c r="D116" s="229">
        <f t="shared" si="170"/>
        <v>20106.192982974677</v>
      </c>
      <c r="E116" s="229" t="str">
        <f t="shared" si="171"/>
        <v>20106.1929829747i</v>
      </c>
      <c r="F116" s="229" t="str">
        <f t="shared" si="172"/>
        <v>-0.0255898348896532-0.450060592491914i</v>
      </c>
      <c r="G116" s="229" t="str">
        <f t="shared" si="173"/>
        <v>-3.35783155908367-0.795353209867086i</v>
      </c>
      <c r="H116" s="229" t="str">
        <f t="shared" si="38"/>
        <v>0.00347483957160175-0.0263925902828014i</v>
      </c>
      <c r="I116" s="229" t="str">
        <f t="shared" si="174"/>
        <v>-0.0113129990594685+0.00712704465890694i</v>
      </c>
      <c r="J116" s="255" t="str">
        <f ca="1">IMPRODUCT(1/N_FFT2,AE100)</f>
        <v>0.0381330129296534-0.000468534119496715i</v>
      </c>
      <c r="K116" s="254" t="str">
        <f t="shared" ca="1" si="175"/>
        <v>-0.000428059475813994+0.000277076212181511i</v>
      </c>
      <c r="N116" s="246">
        <f t="shared" ca="1" si="176"/>
        <v>7.5236035561981804</v>
      </c>
      <c r="O116" s="223">
        <f t="shared" ca="1" si="39"/>
        <v>-7.4763964438018196</v>
      </c>
      <c r="P116" s="223" t="str">
        <f t="shared" ca="1" si="40"/>
        <v>-6.90728965136867+2.86109305283623i</v>
      </c>
      <c r="Q116" s="223" t="str">
        <f t="shared" ca="1" si="41"/>
        <v>-5.28661062425126+5.28661062425125i</v>
      </c>
      <c r="R116" s="223" t="str">
        <f t="shared" ca="1" si="42"/>
        <v>-2.86109305283625+6.90728965136867i</v>
      </c>
      <c r="S116" s="223" t="str">
        <f t="shared" ca="1" si="43"/>
        <v>2.61035111364597E-14+7.47639644380182i</v>
      </c>
      <c r="T116" s="223" t="str">
        <f t="shared" ca="1" si="44"/>
        <v>2.86109305283623+6.90728965136867i</v>
      </c>
      <c r="U116" s="223" t="str">
        <f t="shared" ca="1" si="45"/>
        <v>5.28661062425123+5.28661062425128i</v>
      </c>
      <c r="V116" s="223" t="str">
        <f t="shared" ca="1" si="46"/>
        <v>6.90728965136867+2.86109305283623i</v>
      </c>
      <c r="W116" s="223" t="str">
        <f t="shared" ca="1" si="47"/>
        <v>7.47639644380182+2.41572784799172E-14i</v>
      </c>
      <c r="X116" s="223" t="str">
        <f t="shared" ca="1" si="48"/>
        <v>6.90728965136867-2.86109305283625i</v>
      </c>
      <c r="Y116" s="223" t="str">
        <f t="shared" ca="1" si="49"/>
        <v>5.28661062425127-5.28661062425124i</v>
      </c>
      <c r="Z116" s="223" t="str">
        <f t="shared" ca="1" si="50"/>
        <v>2.8610930528362-6.90728965136869i</v>
      </c>
      <c r="AA116" s="223" t="str">
        <f t="shared" ca="1" si="51"/>
        <v>1.37395433271122E-15-7.47639644380182i</v>
      </c>
      <c r="AB116" s="223" t="str">
        <f t="shared" ca="1" si="52"/>
        <v>-2.8610930528362-6.90728965136868i</v>
      </c>
      <c r="AC116" s="223" t="str">
        <f t="shared" ca="1" si="53"/>
        <v>-5.28661062425127-5.28661062425124i</v>
      </c>
      <c r="AD116" s="223" t="str">
        <f t="shared" ca="1" si="54"/>
        <v>-6.90728965136867-2.86109305283625i</v>
      </c>
      <c r="AE116" s="223" t="str">
        <f t="shared" ca="1" si="55"/>
        <v>-7.47639644380182+2.47295568037485E-14i</v>
      </c>
      <c r="AF116" s="223" t="str">
        <f t="shared" ca="1" si="56"/>
        <v>-6.90728965136867+2.86109305283623i</v>
      </c>
      <c r="AG116" s="223" t="str">
        <f t="shared" ca="1" si="57"/>
        <v>-5.28661062425128+5.28661062425123i</v>
      </c>
      <c r="AH116" s="223" t="str">
        <f t="shared" ca="1" si="58"/>
        <v>-2.86109305283623+6.90728965136867i</v>
      </c>
      <c r="AI116" s="223" t="str">
        <f t="shared" ca="1" si="59"/>
        <v>-2.22110458233746E-14+7.47639644380182i</v>
      </c>
      <c r="AJ116" s="223" t="str">
        <f t="shared" ca="1" si="60"/>
        <v>2.86109305283625+6.90728965136867i</v>
      </c>
      <c r="AK116" s="223" t="str">
        <f t="shared" ca="1" si="61"/>
        <v>5.28661062425125+5.28661062425126i</v>
      </c>
      <c r="AL116" s="223" t="str">
        <f t="shared" ca="1" si="62"/>
        <v>6.90728965136865+2.86109305283627i</v>
      </c>
      <c r="AM116" s="223" t="str">
        <f t="shared" ca="1" si="63"/>
        <v>7.47639644380182+2.74790866542243E-15i</v>
      </c>
      <c r="AN116" s="223" t="str">
        <f t="shared" ca="1" si="64"/>
        <v>6.90728965136868-2.86109305283621i</v>
      </c>
      <c r="AO116" s="223" t="str">
        <f t="shared" ca="1" si="65"/>
        <v>5.2866106242514-5.28661062425111i</v>
      </c>
      <c r="AP116" s="223" t="str">
        <f t="shared" ca="1" si="66"/>
        <v>2.8610930528359-6.90728965136881i</v>
      </c>
      <c r="AQ116" s="223" t="str">
        <f t="shared" ca="1" si="67"/>
        <v>-1.82724577955218E-13-7.47639644380182i</v>
      </c>
      <c r="AR116" s="223" t="str">
        <f t="shared" ca="1" si="68"/>
        <v>-1.82724577955218E-13-7.47639644380182i</v>
      </c>
      <c r="AS116" s="223" t="str">
        <f t="shared" ca="1" si="69"/>
        <v>-5.28661062425112-5.28661062425139i</v>
      </c>
      <c r="AT116" s="223" t="str">
        <f t="shared" ca="1" si="70"/>
        <v>-6.90728965136853-2.86109305283657i</v>
      </c>
      <c r="AU116" s="223" t="str">
        <f t="shared" ca="1" si="71"/>
        <v>-7.47639644380182+2.08828089091678E-13i</v>
      </c>
      <c r="AV116" s="223" t="str">
        <f t="shared" ca="1" si="72"/>
        <v>-6.90728965136866+2.86109305283626i</v>
      </c>
      <c r="AW116" s="223" t="str">
        <f t="shared" ca="1" si="73"/>
        <v>-5.28661062425136+5.28661062425115i</v>
      </c>
      <c r="AX116" s="223" t="str">
        <f t="shared" ca="1" si="74"/>
        <v>-2.86109305283655+6.90728965136854i</v>
      </c>
      <c r="AY116" s="223" t="str">
        <f t="shared" ca="1" si="75"/>
        <v>2.21650852271123E-13+7.47639644380182i</v>
      </c>
      <c r="AZ116" s="223" t="str">
        <f t="shared" ca="1" si="76"/>
        <v>2.86109305283628+6.90728965136865i</v>
      </c>
      <c r="BA116" s="223" t="str">
        <f t="shared" ca="1" si="77"/>
        <v>5.28661062425116+5.28661062425135i</v>
      </c>
      <c r="BB116" s="223" t="str">
        <f t="shared" ca="1" si="78"/>
        <v>6.90728965136855+2.86109305283652i</v>
      </c>
      <c r="BC116" s="223" t="str">
        <f t="shared" ca="1" si="79"/>
        <v>7.47639644380182-2.47754363407582E-13i</v>
      </c>
      <c r="BD116" s="223" t="str">
        <f t="shared" ca="1" si="80"/>
        <v>6.90728965136864-2.86109305283629i</v>
      </c>
      <c r="BE116" s="223" t="str">
        <f t="shared" ca="1" si="81"/>
        <v>5.28661062425133-5.28661062425118i</v>
      </c>
      <c r="BF116" s="223" t="str">
        <f t="shared" ca="1" si="82"/>
        <v>2.86109305283651-6.90728965136855i</v>
      </c>
      <c r="BG116" s="223" t="str">
        <f t="shared" ca="1" si="83"/>
        <v>-2.73857874544042E-13-7.47639644380182i</v>
      </c>
      <c r="BH116" s="223" t="str">
        <f t="shared" ca="1" si="84"/>
        <v>-2.86109305283633-6.90728965136863i</v>
      </c>
      <c r="BI116" s="223" t="str">
        <f t="shared" ca="1" si="85"/>
        <v>-5.28661062425119-5.28661062425132i</v>
      </c>
      <c r="BJ116" s="223" t="str">
        <f t="shared" ca="1" si="86"/>
        <v>-6.90728965136857-2.86109305283647i</v>
      </c>
      <c r="BK116" s="223" t="str">
        <f t="shared" ca="1" si="87"/>
        <v>-7.47639644380182+3.13242133637517E-13i</v>
      </c>
      <c r="BL116" s="223" t="str">
        <f t="shared" ca="1" si="88"/>
        <v>-6.90728965136863+2.86109305283634i</v>
      </c>
      <c r="BM116" s="223" t="str">
        <f t="shared" ca="1" si="89"/>
        <v>-5.28661062425129+5.28661062425122i</v>
      </c>
      <c r="BN116" s="223" t="str">
        <f t="shared" ca="1" si="90"/>
        <v>-2.86109305283646+6.90728965136858i</v>
      </c>
      <c r="BO116" s="223" t="str">
        <f t="shared" ca="1" si="91"/>
        <v>3.26064896816962E-13+7.47639644380182i</v>
      </c>
      <c r="BP116" s="223" t="str">
        <f t="shared" ca="1" si="92"/>
        <v>2.86109305283638+6.90728965136861i</v>
      </c>
      <c r="BQ116" s="223" t="str">
        <f t="shared" ca="1" si="93"/>
        <v>5.28661062425123+5.28661062425128i</v>
      </c>
      <c r="BR116" s="223" t="str">
        <f t="shared" ca="1" si="94"/>
        <v>6.90728965136859+2.86109305283643i</v>
      </c>
      <c r="BS116" s="223" t="str">
        <f t="shared" ca="1" si="95"/>
        <v>7.47639644380182-3.65449155910436E-13i</v>
      </c>
      <c r="BT116" s="223" t="str">
        <f t="shared" ca="1" si="96"/>
        <v>6.90728965136861-2.86109305283639i</v>
      </c>
      <c r="BU116" s="223" t="str">
        <f t="shared" ca="1" si="97"/>
        <v>5.28661062425126-5.28661062425126i</v>
      </c>
      <c r="BV116" s="223" t="str">
        <f t="shared" ca="1" si="98"/>
        <v>2.86109305283641-6.9072896513686i</v>
      </c>
      <c r="BW116" s="223" t="str">
        <f t="shared" ca="1" si="99"/>
        <v>3.65449966502963E-13-7.47639644380182i</v>
      </c>
      <c r="BX116" s="223" t="str">
        <f t="shared" ca="1" si="100"/>
        <v>-2.86109305283643-6.90728965136859i</v>
      </c>
      <c r="BY116" s="223" t="str">
        <f t="shared" ca="1" si="101"/>
        <v>-5.28661062425127-5.28661062425124i</v>
      </c>
      <c r="BZ116" s="223" t="str">
        <f t="shared" ca="1" si="102"/>
        <v>-6.90728965136861-2.86109305283638i</v>
      </c>
      <c r="CA116" s="223" t="str">
        <f t="shared" ca="1" si="103"/>
        <v>-7.47639644380182-3.52627203323518E-13i</v>
      </c>
      <c r="CB116" s="223" t="str">
        <f t="shared" ca="1" si="104"/>
        <v>-6.90728965136858+2.86109305283643i</v>
      </c>
      <c r="CC116" s="223" t="str">
        <f t="shared" ca="1" si="105"/>
        <v>-5.28661062425122+5.28661062425129i</v>
      </c>
      <c r="CD116" s="223" t="str">
        <f t="shared" ca="1" si="106"/>
        <v>-2.86109305283637+6.90728965136861i</v>
      </c>
      <c r="CE116" s="223" t="str">
        <f t="shared" ca="1" si="107"/>
        <v>-3.13242944230044E-13+7.47639644380182i</v>
      </c>
      <c r="CF116" s="223" t="str">
        <f t="shared" ca="1" si="108"/>
        <v>2.86109305283647+6.90728965136857i</v>
      </c>
      <c r="CG116" s="223" t="str">
        <f t="shared" ca="1" si="109"/>
        <v>5.2866106242513+5.28661062425121i</v>
      </c>
      <c r="CH116" s="223" t="str">
        <f t="shared" ca="1" si="110"/>
        <v>6.90728965136863+2.86109305283633i</v>
      </c>
      <c r="CI116" s="223" t="str">
        <f t="shared" ca="1" si="111"/>
        <v>7.47639644380182+3.00420181050599E-13i</v>
      </c>
      <c r="CJ116" s="223" t="str">
        <f t="shared" ca="1" si="112"/>
        <v>6.90728965136857-2.86109305283649i</v>
      </c>
      <c r="CK116" s="223" t="str">
        <f t="shared" ca="1" si="113"/>
        <v>5.28661062425118-5.28661062425133i</v>
      </c>
      <c r="CL116" s="223" t="str">
        <f t="shared" ca="1" si="114"/>
        <v>2.86109305283632-6.90728965136864i</v>
      </c>
      <c r="CM116" s="223" t="str">
        <f t="shared" ca="1" si="115"/>
        <v>2.61035921957124E-13-7.47639644380182i</v>
      </c>
      <c r="CN116" s="223" t="str">
        <f t="shared" ca="1" si="116"/>
        <v>-2.86109305283649-6.90728965136856i</v>
      </c>
      <c r="CO116" s="223" t="str">
        <f t="shared" ca="1" si="117"/>
        <v>-5.28661062425134-5.28661062425117i</v>
      </c>
      <c r="CP116" s="223" t="str">
        <f t="shared" ca="1" si="118"/>
        <v>-6.90728965136865-2.86109305283628i</v>
      </c>
      <c r="CQ116" s="223" t="str">
        <f t="shared" ca="1" si="119"/>
        <v>-7.47639644380182-2.48213158777679E-13i</v>
      </c>
      <c r="CR116" s="223" t="str">
        <f t="shared" ca="1" si="120"/>
        <v>-6.90728965136855+2.86109305283653i</v>
      </c>
      <c r="CS116" s="223" t="str">
        <f t="shared" ca="1" si="121"/>
        <v>-5.28661062425116+5.28661062425135i</v>
      </c>
      <c r="CT116" s="223" t="str">
        <f t="shared" ca="1" si="122"/>
        <v>-2.86109305283627+6.90728965136866i</v>
      </c>
      <c r="CU116" s="223" t="str">
        <f t="shared" ca="1" si="123"/>
        <v>-2.08828899684205E-13+7.47639644380182i</v>
      </c>
      <c r="CV116" s="223" t="str">
        <f t="shared" ca="1" si="124"/>
        <v>2.86109305283657+6.90728965136853i</v>
      </c>
      <c r="CW116" s="223" t="str">
        <f t="shared" ca="1" si="125"/>
        <v>5.28661062425139+5.28661062425112i</v>
      </c>
      <c r="CX116" s="223" t="str">
        <f t="shared" ca="1" si="126"/>
        <v>6.90728965136866+2.86109305283626i</v>
      </c>
      <c r="CY116" s="223" t="str">
        <f t="shared" ca="1" si="127"/>
        <v>7.47639644380182+1.9600613650476E-13i</v>
      </c>
      <c r="CZ116" s="223" t="str">
        <f t="shared" ca="1" si="128"/>
        <v>6.90728965136852-2.86109305283658i</v>
      </c>
      <c r="DA116" s="223" t="str">
        <f t="shared" ca="1" si="129"/>
        <v>5.28661062425111-5.2866106242514i</v>
      </c>
      <c r="DB116" s="223" t="str">
        <f t="shared" ca="1" si="130"/>
        <v>2.8610930528362-6.90728965136869i</v>
      </c>
      <c r="DC116" s="223" t="str">
        <f t="shared" ca="1" si="131"/>
        <v>1.83183373325315E-13-7.47639644380182i</v>
      </c>
      <c r="DD116" s="223" t="str">
        <f t="shared" ca="1" si="132"/>
        <v>-2.8610930528359-6.90728965136881i</v>
      </c>
      <c r="DE116" s="223" t="str">
        <f t="shared" ca="1" si="133"/>
        <v>-5.28661062425141-5.2866106242511i</v>
      </c>
      <c r="DF116" s="223" t="str">
        <f t="shared" ca="1" si="134"/>
        <v>-6.90728965136869-2.86109305283618i</v>
      </c>
      <c r="DG116" s="223" t="str">
        <f t="shared" ca="1" si="135"/>
        <v>-7.47639644380182-1.1723761831781E-13i</v>
      </c>
      <c r="DH116" s="223" t="str">
        <f t="shared" ca="1" si="136"/>
        <v>-6.9072896513688+2.86109305283592i</v>
      </c>
      <c r="DI116" s="223" t="str">
        <f t="shared" ca="1" si="137"/>
        <v>-5.28661062425109+5.28661062425142i</v>
      </c>
      <c r="DJ116" s="223" t="str">
        <f t="shared" ca="1" si="138"/>
        <v>-2.86109305283617+6.9072896513687i</v>
      </c>
      <c r="DK116" s="223" t="str">
        <f t="shared" ca="1" si="139"/>
        <v>-1.04414855138365E-13+7.47639644380182i</v>
      </c>
      <c r="DL116" s="223" t="str">
        <f t="shared" ca="1" si="140"/>
        <v>2.86109305283598+6.90728965136878i</v>
      </c>
      <c r="DM116" s="223" t="str">
        <f t="shared" ca="1" si="141"/>
        <v>5.28661062425143+5.28661062425108i</v>
      </c>
      <c r="DN116" s="223" t="str">
        <f t="shared" ca="1" si="142"/>
        <v>6.9072896513687+2.86109305283616i</v>
      </c>
      <c r="DO116" s="223" t="str">
        <f t="shared" ca="1" si="143"/>
        <v>7.47639644380182+9.15920919589209E-14i</v>
      </c>
      <c r="DP116" s="223" t="str">
        <f t="shared" ca="1" si="144"/>
        <v>6.90728965136877-2.86109305283599i</v>
      </c>
      <c r="DQ116" s="223" t="str">
        <f t="shared" ca="1" si="145"/>
        <v>5.28661062425103-5.28661062425148i</v>
      </c>
      <c r="DR116" s="223" t="str">
        <f t="shared" ca="1" si="146"/>
        <v>2.86109305283615-6.9072896513687i</v>
      </c>
      <c r="DS116" s="223" t="str">
        <f t="shared" ca="1" si="147"/>
        <v>7.87693287794764E-14-7.47639644380182i</v>
      </c>
      <c r="DT116" s="223" t="str">
        <f t="shared" ca="1" si="148"/>
        <v>-2.861093052836-6.90728965136877i</v>
      </c>
      <c r="DU116" s="223" t="str">
        <f t="shared" ca="1" si="149"/>
        <v>-5.28661062425148-5.28661062425103i</v>
      </c>
      <c r="DV116" s="223" t="str">
        <f t="shared" ca="1" si="150"/>
        <v>-6.90728965136873-2.86109305283608i</v>
      </c>
      <c r="DW116" s="223" t="str">
        <f t="shared" ca="1" si="151"/>
        <v>-7.47639644380182-6.59465656000316E-14i</v>
      </c>
      <c r="DX116" s="223" t="str">
        <f t="shared" ca="1" si="152"/>
        <v>-6.90728965136876+2.86109305283602i</v>
      </c>
      <c r="DY116" s="223" t="str">
        <f t="shared" ca="1" si="153"/>
        <v>-5.28661062425154+5.28661062425097i</v>
      </c>
      <c r="DZ116" s="223" t="str">
        <f t="shared" ca="1" si="154"/>
        <v>-2.86109305283608+6.90728965136873i</v>
      </c>
      <c r="EA116" s="223" t="str">
        <f t="shared" ca="1" si="155"/>
        <v>-8.1059252667328E-19+7.47639644380182i</v>
      </c>
      <c r="EB116" s="223" t="str">
        <f t="shared" ca="1" si="156"/>
        <v>2.86109305283608+6.90728965136873i</v>
      </c>
      <c r="EC116" s="223" t="str">
        <f t="shared" ca="1" si="157"/>
        <v>5.28661062425097+5.28661062425154i</v>
      </c>
      <c r="ED116" s="223" t="str">
        <f t="shared" ca="1" si="158"/>
        <v>6.90728965136874+2.86109305283606i</v>
      </c>
      <c r="EE116" s="223" t="str">
        <f t="shared" ca="1" si="159"/>
        <v>7.47639644380182-1.2821952586918E-14i</v>
      </c>
      <c r="EF116" s="223" t="str">
        <f t="shared" ca="1" si="160"/>
        <v>6.90728965136873-2.86109305283608i</v>
      </c>
      <c r="EG116" s="223" t="str">
        <f t="shared" ca="1" si="161"/>
        <v>5.28661062425148-5.28661062425103i</v>
      </c>
      <c r="EH116" s="223" t="str">
        <f t="shared" ca="1" si="162"/>
        <v>2.86109305283605-6.90728965136875i</v>
      </c>
      <c r="EI116" s="223" t="str">
        <f t="shared" ca="1" si="163"/>
        <v>-2.56447157663627E-14-7.47639644380182i</v>
      </c>
      <c r="EJ116" s="223" t="str">
        <f t="shared" ca="1" si="164"/>
        <v>-2.8610930528361-6.90728965136873i</v>
      </c>
      <c r="EK116" s="223" t="str">
        <f t="shared" ca="1" si="165"/>
        <v>-5.28661062425103-5.28661062425148i</v>
      </c>
      <c r="EL116" s="223" t="str">
        <f t="shared" ca="1" si="166"/>
        <v>-6.90728965136877-2.86109305283599i</v>
      </c>
      <c r="EM116" s="223" t="str">
        <f t="shared" ca="1" si="167"/>
        <v>-7.47639644380182+3.84674789458073E-14i</v>
      </c>
      <c r="EN116" s="223"/>
      <c r="EO116" s="223"/>
      <c r="EP116" s="223"/>
    </row>
    <row r="117" spans="1:146" ht="17.25" thickBot="1">
      <c r="A117" s="257">
        <f t="shared" si="168"/>
        <v>3.3203125000000002E-4</v>
      </c>
      <c r="B117" s="256">
        <v>17</v>
      </c>
      <c r="C117" s="230">
        <f t="shared" si="169"/>
        <v>3400</v>
      </c>
      <c r="D117" s="229">
        <f t="shared" si="170"/>
        <v>21362.830044410592</v>
      </c>
      <c r="E117" s="229" t="str">
        <f t="shared" si="171"/>
        <v>21362.8300444106i</v>
      </c>
      <c r="F117" s="229" t="str">
        <f t="shared" si="172"/>
        <v>-0.0283213739938042-0.42259488806463i</v>
      </c>
      <c r="G117" s="229" t="str">
        <f t="shared" si="173"/>
        <v>-3.42548701793885-0.820132083450854i</v>
      </c>
      <c r="H117" s="229" t="str">
        <f t="shared" si="38"/>
        <v>0.00330475795266494-0.0248487526196535i</v>
      </c>
      <c r="I117" s="229" t="str">
        <f t="shared" si="174"/>
        <v>-0.0109209292509505+0.00703124384199392i</v>
      </c>
      <c r="J117" s="255" t="str">
        <f ca="1">IMPRODUCT(1/N_FFT2,AF100)</f>
        <v>-0.232295346287613-0.0044335656782507i</v>
      </c>
      <c r="K117" s="254" t="str">
        <f t="shared" ca="1" si="175"/>
        <v>0.00256805452350534-0.00158490656600701i</v>
      </c>
      <c r="N117" s="246">
        <f t="shared" ca="1" si="176"/>
        <v>7.5237932908325007</v>
      </c>
      <c r="O117" s="223">
        <f t="shared" ca="1" si="39"/>
        <v>-7.4762067091674993</v>
      </c>
      <c r="P117" s="223" t="str">
        <f t="shared" ca="1" si="40"/>
        <v>-6.83482110917712+3.02966783059595i</v>
      </c>
      <c r="Q117" s="223" t="str">
        <f t="shared" ca="1" si="41"/>
        <v>-5.02071356382879+5.53950377454395i</v>
      </c>
      <c r="R117" s="223" t="str">
        <f t="shared" ca="1" si="42"/>
        <v>-2.34514953211356+7.09886895429326i</v>
      </c>
      <c r="S117" s="223" t="str">
        <f t="shared" ca="1" si="43"/>
        <v>0.73279640214529+7.4402067304077i</v>
      </c>
      <c r="T117" s="223" t="str">
        <f t="shared" ca="1" si="44"/>
        <v>3.68500877168483+6.50495020048632i</v>
      </c>
      <c r="U117" s="223" t="str">
        <f t="shared" ca="1" si="45"/>
        <v>6.00494553570948+4.45357113689273i</v>
      </c>
      <c r="V117" s="223" t="str">
        <f t="shared" ca="1" si="46"/>
        <v>7.29455081074306+1.63804616164771i</v>
      </c>
      <c r="W117" s="223" t="str">
        <f t="shared" ca="1" si="47"/>
        <v>7.33255349360336-1.45853557435066i</v>
      </c>
      <c r="X117" s="223" t="str">
        <f t="shared" ca="1" si="48"/>
        <v>6.11243306539732-4.3048610638717i</v>
      </c>
      <c r="Y117" s="223" t="str">
        <f t="shared" ca="1" si="49"/>
        <v>3.84353838533882-6.41255638872893i</v>
      </c>
      <c r="Z117" s="223" t="str">
        <f t="shared" ca="1" si="50"/>
        <v>0.915167511198095-7.41998215527831i</v>
      </c>
      <c r="AA117" s="223" t="str">
        <f t="shared" ca="1" si="51"/>
        <v>-2.17022825165831-7.15428375827415i</v>
      </c>
      <c r="AB117" s="223" t="str">
        <f t="shared" ca="1" si="52"/>
        <v>-4.88325519073705-5.66104985849275i</v>
      </c>
      <c r="AC117" s="223" t="str">
        <f t="shared" ca="1" si="53"/>
        <v>-6.75841081826507-3.19649025804222i</v>
      </c>
      <c r="AD117" s="223" t="str">
        <f t="shared" ca="1" si="54"/>
        <v>-7.47395501548338-0.183475297334184i</v>
      </c>
      <c r="AE117" s="223" t="str">
        <f t="shared" ca="1" si="55"/>
        <v>-6.90711435942342+2.86102044453513i</v>
      </c>
      <c r="AF117" s="223" t="str">
        <f t="shared" ca="1" si="56"/>
        <v>-5.15514764680624+5.41462090065677i</v>
      </c>
      <c r="AG117" s="223" t="str">
        <f t="shared" ca="1" si="57"/>
        <v>-2.51865818218136+7.03917805709814i</v>
      </c>
      <c r="AH117" s="223" t="str">
        <f t="shared" ca="1" si="58"/>
        <v>0.549983883940782+7.45594960320995i</v>
      </c>
      <c r="AI117" s="223" t="str">
        <f t="shared" ca="1" si="59"/>
        <v>3.5242594465382+6.59342567347865i</v>
      </c>
      <c r="AJ117" s="223" t="str">
        <f t="shared" ca="1" si="60"/>
        <v>5.89384085137026+4.59959854519069i</v>
      </c>
      <c r="AK117" s="223" t="str">
        <f t="shared" ca="1" si="61"/>
        <v>7.25215416323521+1.81657005118749i</v>
      </c>
      <c r="AL117" s="223" t="str">
        <f t="shared" ca="1" si="62"/>
        <v>7.36613932042094-1.27814641976169i</v>
      </c>
      <c r="AM117" s="223" t="str">
        <f t="shared" ca="1" si="63"/>
        <v>6.21623869396504-4.15355790351512i</v>
      </c>
      <c r="AN117" s="223" t="str">
        <f t="shared" ca="1" si="64"/>
        <v>3.99975279518831-6.3162998927841i</v>
      </c>
      <c r="AO117" s="223" t="str">
        <f t="shared" ca="1" si="65"/>
        <v>1.09698735756218-7.39528806034963i</v>
      </c>
      <c r="AP117" s="223" t="str">
        <f t="shared" ca="1" si="66"/>
        <v>-1.99399970685405-7.20538908923502i</v>
      </c>
      <c r="AQ117" s="223" t="str">
        <f t="shared" ca="1" si="67"/>
        <v>-4.7428553273148-5.77918593768731i</v>
      </c>
      <c r="AR117" s="223" t="str">
        <f t="shared" ca="1" si="68"/>
        <v>-4.7428553273148-5.77918593768731i</v>
      </c>
      <c r="AS117" s="223" t="str">
        <f t="shared" ca="1" si="69"/>
        <v>-7.46720129076711-0.36684007601013i</v>
      </c>
      <c r="AT117" s="223" t="str">
        <f t="shared" ca="1" si="70"/>
        <v>-6.97524702225331+2.69064968673877i</v>
      </c>
      <c r="AU117" s="223" t="str">
        <f t="shared" ca="1" si="71"/>
        <v>-5.28647646160481+5.28647646160459i</v>
      </c>
      <c r="AV117" s="223" t="str">
        <f t="shared" ca="1" si="72"/>
        <v>-2.69064968673907+6.97524702225319i</v>
      </c>
      <c r="AW117" s="223" t="str">
        <f t="shared" ca="1" si="73"/>
        <v>0.366840076009817+7.46720129076713i</v>
      </c>
      <c r="AX117" s="223" t="str">
        <f t="shared" ca="1" si="74"/>
        <v>3.36138723928146+6.67792951338938i</v>
      </c>
      <c r="AY117" s="223" t="str">
        <f t="shared" ca="1" si="75"/>
        <v>5.77918593768711+4.74285532731504i</v>
      </c>
      <c r="AZ117" s="223" t="str">
        <f t="shared" ca="1" si="76"/>
        <v>7.20538908923494+1.99399970685435i</v>
      </c>
      <c r="BA117" s="223" t="str">
        <f t="shared" ca="1" si="77"/>
        <v>7.39528806034957-1.0969873575626i</v>
      </c>
      <c r="BB117" s="223" t="str">
        <f t="shared" ca="1" si="78"/>
        <v>6.31629989278387-3.99975279518866i</v>
      </c>
      <c r="BC117" s="223" t="str">
        <f t="shared" ca="1" si="79"/>
        <v>4.15355790351475-6.21623869396529i</v>
      </c>
      <c r="BD117" s="223" t="str">
        <f t="shared" ca="1" si="80"/>
        <v>1.27814641976149-7.36613932042097i</v>
      </c>
      <c r="BE117" s="223" t="str">
        <f t="shared" ca="1" si="81"/>
        <v>-1.81657005118776-7.25215416323515i</v>
      </c>
      <c r="BF117" s="223" t="str">
        <f t="shared" ca="1" si="82"/>
        <v>-4.5995985451909-5.89384085137008i</v>
      </c>
      <c r="BG117" s="223" t="str">
        <f t="shared" ca="1" si="83"/>
        <v>-6.59342567347882-3.52425944653788i</v>
      </c>
      <c r="BH117" s="223" t="str">
        <f t="shared" ca="1" si="84"/>
        <v>-7.45594960320992-0.549983883941167i</v>
      </c>
      <c r="BI117" s="223" t="str">
        <f t="shared" ca="1" si="85"/>
        <v>-7.03917805709825+2.51865818218107i</v>
      </c>
      <c r="BJ117" s="223" t="str">
        <f t="shared" ca="1" si="86"/>
        <v>-5.41462090065694+5.15514764680606i</v>
      </c>
      <c r="BK117" s="223" t="str">
        <f t="shared" ca="1" si="87"/>
        <v>-2.86102044453536+6.90711435942332i</v>
      </c>
      <c r="BL117" s="223" t="str">
        <f t="shared" ca="1" si="88"/>
        <v>0.183475297334024+7.47395501548339i</v>
      </c>
      <c r="BM117" s="223" t="str">
        <f t="shared" ca="1" si="89"/>
        <v>3.19649025804208+6.75841081826514i</v>
      </c>
      <c r="BN117" s="223" t="str">
        <f t="shared" ca="1" si="90"/>
        <v>5.66104985849269+4.88325519073712i</v>
      </c>
      <c r="BO117" s="223" t="str">
        <f t="shared" ca="1" si="91"/>
        <v>7.15428375827412+2.17022825165841i</v>
      </c>
      <c r="BP117" s="223" t="str">
        <f t="shared" ca="1" si="92"/>
        <v>7.41998215527832-0.915167511198065i</v>
      </c>
      <c r="BQ117" s="223" t="str">
        <f t="shared" ca="1" si="93"/>
        <v>6.41255638872894-3.8435383853388i</v>
      </c>
      <c r="BR117" s="223" t="str">
        <f t="shared" ca="1" si="94"/>
        <v>4.30486106387165-6.11243306539736i</v>
      </c>
      <c r="BS117" s="223" t="str">
        <f t="shared" ca="1" si="95"/>
        <v>1.45853557435053-7.33255349360338i</v>
      </c>
      <c r="BT117" s="223" t="str">
        <f t="shared" ca="1" si="96"/>
        <v>-1.63804616164783-7.29455081074304i</v>
      </c>
      <c r="BU117" s="223" t="str">
        <f t="shared" ca="1" si="97"/>
        <v>-4.4535711368929-6.00494553570935i</v>
      </c>
      <c r="BV117" s="223" t="str">
        <f t="shared" ca="1" si="98"/>
        <v>-6.50495020048642-3.68500877168465i</v>
      </c>
      <c r="BW117" s="223" t="str">
        <f t="shared" ca="1" si="99"/>
        <v>-7.44020673040773-0.732796402145014i</v>
      </c>
      <c r="BX117" s="223" t="str">
        <f t="shared" ca="1" si="100"/>
        <v>-7.09886895429317+2.34514953211381i</v>
      </c>
      <c r="BY117" s="223" t="str">
        <f t="shared" ca="1" si="101"/>
        <v>-5.53950377454371+5.02071356382906i</v>
      </c>
      <c r="BZ117" s="223" t="str">
        <f t="shared" ca="1" si="102"/>
        <v>-3.02966783059628+6.83482110917698i</v>
      </c>
      <c r="CA117" s="223" t="str">
        <f t="shared" ca="1" si="103"/>
        <v>-3.13234994807361E-13+7.4762067091675i</v>
      </c>
      <c r="CB117" s="223" t="str">
        <f t="shared" ca="1" si="104"/>
        <v>3.02966783059571+6.83482110917723i</v>
      </c>
      <c r="CC117" s="223" t="str">
        <f t="shared" ca="1" si="105"/>
        <v>5.53950377454379+5.02071356382897i</v>
      </c>
      <c r="CD117" s="223" t="str">
        <f t="shared" ca="1" si="106"/>
        <v>7.0988689542932+2.34514953211373i</v>
      </c>
      <c r="CE117" s="223" t="str">
        <f t="shared" ca="1" si="107"/>
        <v>7.44020673040772-0.73279640214513i</v>
      </c>
      <c r="CF117" s="223" t="str">
        <f t="shared" ca="1" si="108"/>
        <v>6.50495020048637-3.68500877168475i</v>
      </c>
      <c r="CG117" s="223" t="str">
        <f t="shared" ca="1" si="109"/>
        <v>4.4535711368928-6.00494553570942i</v>
      </c>
      <c r="CH117" s="223" t="str">
        <f t="shared" ca="1" si="110"/>
        <v>1.63804616164775-7.29455081074306i</v>
      </c>
      <c r="CI117" s="223" t="str">
        <f t="shared" ca="1" si="111"/>
        <v>-1.45853557435065-7.33255349360336i</v>
      </c>
      <c r="CJ117" s="223" t="str">
        <f t="shared" ca="1" si="112"/>
        <v>-4.30486106387175-6.11243306539729i</v>
      </c>
      <c r="CK117" s="223" t="str">
        <f t="shared" ca="1" si="113"/>
        <v>-6.412556388729-3.84353838533871i</v>
      </c>
      <c r="CL117" s="223" t="str">
        <f t="shared" ca="1" si="114"/>
        <v>-7.41998215527833-0.915167511197968i</v>
      </c>
      <c r="CM117" s="223" t="str">
        <f t="shared" ca="1" si="115"/>
        <v>-7.15428375827408+2.17022825165852i</v>
      </c>
      <c r="CN117" s="223" t="str">
        <f t="shared" ca="1" si="116"/>
        <v>-5.66104985849261+4.88325519073721i</v>
      </c>
      <c r="CO117" s="223" t="str">
        <f t="shared" ca="1" si="117"/>
        <v>-3.19649025804199+6.75841081826517i</v>
      </c>
      <c r="CP117" s="223" t="str">
        <f t="shared" ca="1" si="118"/>
        <v>-0.183475297333907+7.47395501548339i</v>
      </c>
      <c r="CQ117" s="223" t="str">
        <f t="shared" ca="1" si="119"/>
        <v>2.86102044453547+6.90711435942327i</v>
      </c>
      <c r="CR117" s="223" t="str">
        <f t="shared" ca="1" si="120"/>
        <v>5.41462090065649+5.15514764680654i</v>
      </c>
      <c r="CS117" s="223" t="str">
        <f t="shared" ca="1" si="121"/>
        <v>7.03917805709804+2.51865818218166i</v>
      </c>
      <c r="CT117" s="223" t="str">
        <f t="shared" ca="1" si="122"/>
        <v>7.45594960320996-0.549983883940516i</v>
      </c>
      <c r="CU117" s="223" t="str">
        <f t="shared" ca="1" si="123"/>
        <v>6.59342567347877-3.52425944653798i</v>
      </c>
      <c r="CV117" s="223" t="str">
        <f t="shared" ca="1" si="124"/>
        <v>4.59959854519081-5.89384085137016i</v>
      </c>
      <c r="CW117" s="223" t="str">
        <f t="shared" ca="1" si="125"/>
        <v>1.81657005118767-7.25215416323517i</v>
      </c>
      <c r="CX117" s="223" t="str">
        <f t="shared" ca="1" si="126"/>
        <v>-1.27814641976161-7.36613932042096i</v>
      </c>
      <c r="CY117" s="223" t="str">
        <f t="shared" ca="1" si="127"/>
        <v>-4.15355790351487-6.21623869396521i</v>
      </c>
      <c r="CZ117" s="223" t="str">
        <f t="shared" ca="1" si="128"/>
        <v>-6.31629989278393-3.99975279518859i</v>
      </c>
      <c r="DA117" s="223" t="str">
        <f t="shared" ca="1" si="129"/>
        <v>-7.3952880603496-1.09698735756247i</v>
      </c>
      <c r="DB117" s="223" t="str">
        <f t="shared" ca="1" si="130"/>
        <v>-7.20538908923491+1.99399970685444i</v>
      </c>
      <c r="DC117" s="223" t="str">
        <f t="shared" ca="1" si="131"/>
        <v>-5.77918593768704+4.74285532731513i</v>
      </c>
      <c r="DD117" s="223" t="str">
        <f t="shared" ca="1" si="132"/>
        <v>-3.36138723928134+6.67792951338943i</v>
      </c>
      <c r="DE117" s="223" t="str">
        <f t="shared" ca="1" si="133"/>
        <v>-0.366840076009713+7.46720129076714i</v>
      </c>
      <c r="DF117" s="223" t="str">
        <f t="shared" ca="1" si="134"/>
        <v>2.69064968673918+6.97524702225315i</v>
      </c>
      <c r="DG117" s="223" t="str">
        <f t="shared" ca="1" si="135"/>
        <v>5.28647646160488+5.28647646160453i</v>
      </c>
      <c r="DH117" s="223" t="str">
        <f t="shared" ca="1" si="136"/>
        <v>6.97524702225335+2.69064968673868i</v>
      </c>
      <c r="DI117" s="223" t="str">
        <f t="shared" ca="1" si="137"/>
        <v>7.46720129076714-0.366840076009518i</v>
      </c>
      <c r="DJ117" s="223" t="str">
        <f t="shared" ca="1" si="138"/>
        <v>6.67792951338952-3.36138723928116i</v>
      </c>
      <c r="DK117" s="223" t="str">
        <f t="shared" ca="1" si="139"/>
        <v>4.74285532731529-5.77918593768691i</v>
      </c>
      <c r="DL117" s="223" t="str">
        <f t="shared" ca="1" si="140"/>
        <v>1.99399970685468-7.20538908923485i</v>
      </c>
      <c r="DM117" s="223" t="str">
        <f t="shared" ca="1" si="141"/>
        <v>-1.09698735756228-7.39528806034962i</v>
      </c>
      <c r="DN117" s="223" t="str">
        <f t="shared" ca="1" si="142"/>
        <v>-3.99975279518842-6.31629989278403i</v>
      </c>
      <c r="DO117" s="223" t="str">
        <f t="shared" ca="1" si="143"/>
        <v>-6.2162386939651-4.15355790351503i</v>
      </c>
      <c r="DP117" s="223" t="str">
        <f t="shared" ca="1" si="144"/>
        <v>-7.36613932042092-1.27814641976181i</v>
      </c>
      <c r="DQ117" s="223" t="str">
        <f t="shared" ca="1" si="145"/>
        <v>-7.25215416323523+1.81657005118743i</v>
      </c>
      <c r="DR117" s="223" t="str">
        <f t="shared" ca="1" si="146"/>
        <v>-5.89384085137028+4.59959854519065i</v>
      </c>
      <c r="DS117" s="223" t="str">
        <f t="shared" ca="1" si="147"/>
        <v>-3.52425944653815+6.59342567347867i</v>
      </c>
      <c r="DT117" s="223" t="str">
        <f t="shared" ca="1" si="148"/>
        <v>-0.549983883940765+7.45594960320995i</v>
      </c>
      <c r="DU117" s="223" t="str">
        <f t="shared" ca="1" si="149"/>
        <v>2.51865818218148+7.03917805709811i</v>
      </c>
      <c r="DV117" s="223" t="str">
        <f t="shared" ca="1" si="150"/>
        <v>5.1551476468064+5.41462090065663i</v>
      </c>
      <c r="DW117" s="223" t="str">
        <f t="shared" ca="1" si="151"/>
        <v>6.90711435942348+2.86102044453496i</v>
      </c>
      <c r="DX117" s="223" t="str">
        <f t="shared" ca="1" si="152"/>
        <v>7.47395501548338-0.183475297334454i</v>
      </c>
      <c r="DY117" s="223" t="str">
        <f t="shared" ca="1" si="153"/>
        <v>6.75841081826497-3.19649025804244i</v>
      </c>
      <c r="DZ117" s="223" t="str">
        <f t="shared" ca="1" si="154"/>
        <v>4.8832551907368-5.66104985849297i</v>
      </c>
      <c r="EA117" s="223" t="str">
        <f t="shared" ca="1" si="155"/>
        <v>2.17022825165797-7.15428375827425i</v>
      </c>
      <c r="EB117" s="223" t="str">
        <f t="shared" ca="1" si="156"/>
        <v>-0.915167511197751-7.41998215527836i</v>
      </c>
      <c r="EC117" s="223" t="str">
        <f t="shared" ca="1" si="157"/>
        <v>-3.84353838533853-6.4125563887291i</v>
      </c>
      <c r="ED117" s="223" t="str">
        <f t="shared" ca="1" si="158"/>
        <v>-6.11243306539716-4.30486106387193i</v>
      </c>
      <c r="EE117" s="223" t="str">
        <f t="shared" ca="1" si="159"/>
        <v>-7.33255349360332-1.45853557435084i</v>
      </c>
      <c r="EF117" s="223" t="str">
        <f t="shared" ca="1" si="160"/>
        <v>-7.2945508107431+1.63804616164755i</v>
      </c>
      <c r="EG117" s="223" t="str">
        <f t="shared" ca="1" si="161"/>
        <v>-6.00494553570955+4.45357113689262i</v>
      </c>
      <c r="EH117" s="223" t="str">
        <f t="shared" ca="1" si="162"/>
        <v>-3.68500877168492+6.50495020048627i</v>
      </c>
      <c r="EI117" s="223" t="str">
        <f t="shared" ca="1" si="163"/>
        <v>-0.732796402145352+7.4402067304077i</v>
      </c>
      <c r="EJ117" s="223" t="str">
        <f t="shared" ca="1" si="164"/>
        <v>2.34514953211351+7.09886895429327i</v>
      </c>
      <c r="EK117" s="223" t="str">
        <f t="shared" ca="1" si="165"/>
        <v>5.02071356382883+5.53950377454392i</v>
      </c>
      <c r="EL117" s="223" t="str">
        <f t="shared" ca="1" si="166"/>
        <v>6.83482110917714+3.02966783059591i</v>
      </c>
      <c r="EM117" s="223" t="str">
        <f t="shared" ca="1" si="167"/>
        <v>7.4762067091675-1.17233021938864E-13i</v>
      </c>
      <c r="EN117" s="223"/>
      <c r="EO117" s="223"/>
      <c r="EP117" s="223"/>
    </row>
    <row r="118" spans="1:146" ht="17.25" thickBot="1">
      <c r="A118" s="257">
        <f t="shared" si="168"/>
        <v>3.5156250000000004E-4</v>
      </c>
      <c r="B118" s="256">
        <v>18</v>
      </c>
      <c r="C118" s="230">
        <f t="shared" si="169"/>
        <v>3600</v>
      </c>
      <c r="D118" s="229">
        <f t="shared" si="170"/>
        <v>22619.46710584651</v>
      </c>
      <c r="E118" s="229" t="str">
        <f t="shared" si="171"/>
        <v>22619.4671058465i</v>
      </c>
      <c r="F118" s="229" t="str">
        <f t="shared" si="172"/>
        <v>-0.0305624408429169-0.398101717758759i</v>
      </c>
      <c r="G118" s="229" t="str">
        <f t="shared" si="173"/>
        <v>-3.49413028904112-0.839704363848002i</v>
      </c>
      <c r="H118" s="229" t="str">
        <f t="shared" si="38"/>
        <v>0.00316214947555699-0.0234750509166046i</v>
      </c>
      <c r="I118" s="229" t="str">
        <f t="shared" si="174"/>
        <v>-0.0105694229782489+0.00692589987159154i</v>
      </c>
      <c r="J118" s="255" t="str">
        <f ca="1">IMPRODUCT(1/N_FFT2,AG100)</f>
        <v>0.0202849778655935+0.000460212670753219i</v>
      </c>
      <c r="K118" s="254" t="str">
        <f t="shared" ca="1" si="175"/>
        <v>-0.000217587898043149+0.000135627543217411i</v>
      </c>
      <c r="N118" s="246">
        <f t="shared" ca="1" si="176"/>
        <v>7.5239991478045072</v>
      </c>
      <c r="O118" s="223">
        <f t="shared" ca="1" si="39"/>
        <v>-7.4760008521954928</v>
      </c>
      <c r="P118" s="223" t="str">
        <f t="shared" ca="1" si="40"/>
        <v>-6.75822472576646+3.19640224284531i</v>
      </c>
      <c r="Q118" s="223" t="str">
        <f t="shared" ca="1" si="41"/>
        <v>-4.74272473303452+5.77902680809585i</v>
      </c>
      <c r="R118" s="223" t="str">
        <f t="shared" ca="1" si="42"/>
        <v>-1.81652003202345+7.25195447553866i</v>
      </c>
      <c r="S118" s="223" t="str">
        <f t="shared" ca="1" si="43"/>
        <v>1.45849541364767+7.33235159211534i</v>
      </c>
      <c r="T118" s="223" t="str">
        <f t="shared" ca="1" si="44"/>
        <v>4.45344850803767+6.00478018983916i</v>
      </c>
      <c r="U118" s="223" t="str">
        <f t="shared" ca="1" si="45"/>
        <v>6.59324412383764+3.52416240623332i</v>
      </c>
      <c r="V118" s="223" t="str">
        <f t="shared" ca="1" si="46"/>
        <v>7.46699568175885+0.366829975087047i</v>
      </c>
      <c r="W118" s="223" t="str">
        <f t="shared" ca="1" si="47"/>
        <v>6.90692417238035-2.86094166648252i</v>
      </c>
      <c r="X118" s="223" t="str">
        <f t="shared" ca="1" si="48"/>
        <v>5.02057531873584-5.53935124458888i</v>
      </c>
      <c r="Y118" s="223" t="str">
        <f t="shared" ca="1" si="49"/>
        <v>2.17016849453363-7.15408676543424i</v>
      </c>
      <c r="Z118" s="223" t="str">
        <f t="shared" ca="1" si="50"/>
        <v>-1.09695715207132-7.39508443146847i</v>
      </c>
      <c r="AA118" s="223" t="str">
        <f t="shared" ca="1" si="51"/>
        <v>-4.15344353550902-6.21606753014847i</v>
      </c>
      <c r="AB118" s="223" t="str">
        <f t="shared" ca="1" si="52"/>
        <v>-6.41237981931449-3.84343255370458i</v>
      </c>
      <c r="AC118" s="223" t="str">
        <f t="shared" ca="1" si="53"/>
        <v>-7.44000186469328-0.732776224633527i</v>
      </c>
      <c r="AD118" s="223" t="str">
        <f t="shared" ca="1" si="54"/>
        <v>-7.03898423368787+2.51858883105625i</v>
      </c>
      <c r="AE118" s="223" t="str">
        <f t="shared" ca="1" si="55"/>
        <v>-5.28633089874387+5.28633089874381i</v>
      </c>
      <c r="AF118" s="223" t="str">
        <f t="shared" ca="1" si="56"/>
        <v>-2.51858883105624+7.03898423368787i</v>
      </c>
      <c r="AG118" s="223" t="str">
        <f t="shared" ca="1" si="57"/>
        <v>0.732776224633529+7.44000186469328i</v>
      </c>
      <c r="AH118" s="223" t="str">
        <f t="shared" ca="1" si="58"/>
        <v>3.84343255370458+6.41237981931448i</v>
      </c>
      <c r="AI118" s="223" t="str">
        <f t="shared" ca="1" si="59"/>
        <v>6.21606753014847+4.15344353550902i</v>
      </c>
      <c r="AJ118" s="223" t="str">
        <f t="shared" ca="1" si="60"/>
        <v>7.39508443146847+1.09695715207132i</v>
      </c>
      <c r="AK118" s="223" t="str">
        <f t="shared" ca="1" si="61"/>
        <v>7.15408676543424-2.17016849453363i</v>
      </c>
      <c r="AL118" s="223" t="str">
        <f t="shared" ca="1" si="62"/>
        <v>5.53935124458882-5.0205753187359i</v>
      </c>
      <c r="AM118" s="223" t="str">
        <f t="shared" ca="1" si="63"/>
        <v>2.86094166648218-6.90692417238049i</v>
      </c>
      <c r="AN118" s="223" t="str">
        <f t="shared" ca="1" si="64"/>
        <v>-0.366829975086905-7.46699568175886i</v>
      </c>
      <c r="AO118" s="223" t="str">
        <f t="shared" ca="1" si="65"/>
        <v>-3.52416240623346-6.59324412383756i</v>
      </c>
      <c r="AP118" s="223" t="str">
        <f t="shared" ca="1" si="66"/>
        <v>-6.00478018983893-4.45344850803798i</v>
      </c>
      <c r="AQ118" s="223" t="str">
        <f t="shared" ca="1" si="67"/>
        <v>-7.33235159211533-1.45849541364775i</v>
      </c>
      <c r="AR118" s="223" t="str">
        <f t="shared" ca="1" si="68"/>
        <v>-7.33235159211533-1.45849541364775i</v>
      </c>
      <c r="AS118" s="223" t="str">
        <f t="shared" ca="1" si="69"/>
        <v>-5.77902680809603+4.74272473303428i</v>
      </c>
      <c r="AT118" s="223" t="str">
        <f t="shared" ca="1" si="70"/>
        <v>-3.19640224284534+6.75822472576645i</v>
      </c>
      <c r="AU118" s="223" t="str">
        <f t="shared" ca="1" si="71"/>
        <v>2.21639124265879E-13+7.47600085219549i</v>
      </c>
      <c r="AV118" s="223" t="str">
        <f t="shared" ca="1" si="72"/>
        <v>3.19640224284508+6.75822472576657i</v>
      </c>
      <c r="AW118" s="223" t="str">
        <f t="shared" ca="1" si="73"/>
        <v>5.77902680809585+4.7427247330345i</v>
      </c>
      <c r="AX118" s="223" t="str">
        <f t="shared" ca="1" si="74"/>
        <v>7.25195447553874+1.81652003202315i</v>
      </c>
      <c r="AY118" s="223" t="str">
        <f t="shared" ca="1" si="75"/>
        <v>7.33235159211539-1.45849541364746i</v>
      </c>
      <c r="AZ118" s="223" t="str">
        <f t="shared" ca="1" si="76"/>
        <v>6.00478018983911-4.45344850803773i</v>
      </c>
      <c r="BA118" s="223" t="str">
        <f t="shared" ca="1" si="77"/>
        <v>3.52416240623306-6.59324412383778i</v>
      </c>
      <c r="BB118" s="223" t="str">
        <f t="shared" ca="1" si="78"/>
        <v>0.366829975087191-7.46699568175884i</v>
      </c>
      <c r="BC118" s="223" t="str">
        <f t="shared" ca="1" si="79"/>
        <v>-2.86094166648261-6.90692417238031i</v>
      </c>
      <c r="BD118" s="223" t="str">
        <f t="shared" ca="1" si="80"/>
        <v>-5.53935124458861-5.02057531873612i</v>
      </c>
      <c r="BE118" s="223" t="str">
        <f t="shared" ca="1" si="81"/>
        <v>-7.1540867654342-2.17016849453378i</v>
      </c>
      <c r="BF118" s="223" t="str">
        <f t="shared" ca="1" si="82"/>
        <v>-7.39508443146844+1.09695715207147i</v>
      </c>
      <c r="BG118" s="223" t="str">
        <f t="shared" ca="1" si="83"/>
        <v>-6.21606753014867+4.15344353550871i</v>
      </c>
      <c r="BH118" s="223" t="str">
        <f t="shared" ca="1" si="84"/>
        <v>-3.84343255370463+6.41237981931445i</v>
      </c>
      <c r="BI118" s="223" t="str">
        <f t="shared" ca="1" si="85"/>
        <v>-0.732776224633365+7.4400018646933i</v>
      </c>
      <c r="BJ118" s="223" t="str">
        <f t="shared" ca="1" si="86"/>
        <v>2.51858883105596+7.03898423368798i</v>
      </c>
      <c r="BK118" s="223" t="str">
        <f t="shared" ca="1" si="87"/>
        <v>5.28633089874381+5.28633089874387i</v>
      </c>
      <c r="BL118" s="223" t="str">
        <f t="shared" ca="1" si="88"/>
        <v>7.03898423368795+2.51858883105603i</v>
      </c>
      <c r="BM118" s="223" t="str">
        <f t="shared" ca="1" si="89"/>
        <v>7.44000186469331-0.732776224633314i</v>
      </c>
      <c r="BN118" s="223" t="str">
        <f t="shared" ca="1" si="90"/>
        <v>6.41237981931448-3.84343255370458i</v>
      </c>
      <c r="BO118" s="223" t="str">
        <f t="shared" ca="1" si="91"/>
        <v>4.15344353550875-6.21606753014865i</v>
      </c>
      <c r="BP118" s="223" t="str">
        <f t="shared" ca="1" si="92"/>
        <v>1.09695715207154-7.39508443146844i</v>
      </c>
      <c r="BQ118" s="223" t="str">
        <f t="shared" ca="1" si="93"/>
        <v>-2.1701684945337-7.15408676543422i</v>
      </c>
      <c r="BR118" s="223" t="str">
        <f t="shared" ca="1" si="94"/>
        <v>-5.02057531873606-5.53935124458867i</v>
      </c>
      <c r="BS118" s="223" t="str">
        <f t="shared" ca="1" si="95"/>
        <v>-6.90692417238029-2.86094166648265i</v>
      </c>
      <c r="BT118" s="223" t="str">
        <f t="shared" ca="1" si="96"/>
        <v>-7.46699568175885+0.366829975087139i</v>
      </c>
      <c r="BU118" s="223" t="str">
        <f t="shared" ca="1" si="97"/>
        <v>-6.59324412383745+3.52416240623366i</v>
      </c>
      <c r="BV118" s="223" t="str">
        <f t="shared" ca="1" si="98"/>
        <v>-4.4534485080378+6.00478018983906i</v>
      </c>
      <c r="BW118" s="223" t="str">
        <f t="shared" ca="1" si="99"/>
        <v>-1.45849541364752+7.33235159211537i</v>
      </c>
      <c r="BX118" s="223" t="str">
        <f t="shared" ca="1" si="100"/>
        <v>1.81652003202309+7.25195447553875i</v>
      </c>
      <c r="BY118" s="223" t="str">
        <f t="shared" ca="1" si="101"/>
        <v>4.74272473303446+5.77902680809589i</v>
      </c>
      <c r="BZ118" s="223" t="str">
        <f t="shared" ca="1" si="102"/>
        <v>6.75822472576655+3.19640224284513i</v>
      </c>
      <c r="CA118" s="223" t="str">
        <f t="shared" ca="1" si="103"/>
        <v>7.47600085219549+3.00404285197177E-13i</v>
      </c>
      <c r="CB118" s="223" t="str">
        <f t="shared" ca="1" si="104"/>
        <v>6.75822472576648-3.19640224284528i</v>
      </c>
      <c r="CC118" s="223" t="str">
        <f t="shared" ca="1" si="105"/>
        <v>4.74272473303433-5.779026808096i</v>
      </c>
      <c r="CD118" s="223" t="str">
        <f t="shared" ca="1" si="106"/>
        <v>1.81652003202365-7.25195447553861i</v>
      </c>
      <c r="CE118" s="223" t="str">
        <f t="shared" ca="1" si="107"/>
        <v>-1.4584954136477-7.33235159211534i</v>
      </c>
      <c r="CF118" s="223" t="str">
        <f t="shared" ca="1" si="108"/>
        <v>-4.45344850803791-6.00478018983898i</v>
      </c>
      <c r="CG118" s="223" t="str">
        <f t="shared" ca="1" si="109"/>
        <v>-6.59324412383753-3.52416240623351i</v>
      </c>
      <c r="CH118" s="223" t="str">
        <f t="shared" ca="1" si="110"/>
        <v>-7.46699568175886-0.36682997508697i</v>
      </c>
      <c r="CI118" s="223" t="str">
        <f t="shared" ca="1" si="111"/>
        <v>-6.90692417238023+2.86094166648281i</v>
      </c>
      <c r="CJ118" s="223" t="str">
        <f t="shared" ca="1" si="112"/>
        <v>-5.02057531873593+5.53935124458879i</v>
      </c>
      <c r="CK118" s="223" t="str">
        <f t="shared" ca="1" si="113"/>
        <v>-2.17016849453357+7.15408676543426i</v>
      </c>
      <c r="CL118" s="223" t="str">
        <f t="shared" ca="1" si="114"/>
        <v>1.09695715207172+7.39508443146841i</v>
      </c>
      <c r="CM118" s="223" t="str">
        <f t="shared" ca="1" si="115"/>
        <v>4.1534435355089+6.21606753014855i</v>
      </c>
      <c r="CN118" s="223" t="str">
        <f t="shared" ca="1" si="116"/>
        <v>6.41237981931458+3.84343255370441i</v>
      </c>
      <c r="CO118" s="223" t="str">
        <f t="shared" ca="1" si="117"/>
        <v>7.44000186469325+0.732776224633885i</v>
      </c>
      <c r="CP118" s="223" t="str">
        <f t="shared" ca="1" si="118"/>
        <v>7.0389842336879-2.51858883105617i</v>
      </c>
      <c r="CQ118" s="223" t="str">
        <f t="shared" ca="1" si="119"/>
        <v>5.2863308987437-5.28633089874399i</v>
      </c>
      <c r="CR118" s="223" t="str">
        <f t="shared" ca="1" si="120"/>
        <v>2.51858883105653-7.03898423368777i</v>
      </c>
      <c r="CS118" s="223" t="str">
        <f t="shared" ca="1" si="121"/>
        <v>-0.73277622463356-7.44000186469328i</v>
      </c>
      <c r="CT118" s="223" t="str">
        <f t="shared" ca="1" si="122"/>
        <v>-3.84343255370477-6.41237981931436i</v>
      </c>
      <c r="CU118" s="223" t="str">
        <f t="shared" ca="1" si="123"/>
        <v>-6.21606753014834-4.15344353550921i</v>
      </c>
      <c r="CV118" s="223" t="str">
        <f t="shared" ca="1" si="124"/>
        <v>-7.39508443146847-1.0969571520713i</v>
      </c>
      <c r="CW118" s="223" t="str">
        <f t="shared" ca="1" si="125"/>
        <v>-7.15408676543415+2.17016849453391i</v>
      </c>
      <c r="CX118" s="223" t="str">
        <f t="shared" ca="1" si="126"/>
        <v>-5.539351244589+5.02057531873569i</v>
      </c>
      <c r="CY118" s="223" t="str">
        <f t="shared" ca="1" si="127"/>
        <v>-2.86094166648245+6.90692417238038i</v>
      </c>
      <c r="CZ118" s="223" t="str">
        <f t="shared" ca="1" si="128"/>
        <v>0.366829975087334+7.46699568175884i</v>
      </c>
      <c r="DA118" s="223" t="str">
        <f t="shared" ca="1" si="129"/>
        <v>3.52416240623321+6.5932441238377i</v>
      </c>
      <c r="DB118" s="223" t="str">
        <f t="shared" ca="1" si="130"/>
        <v>6.0047801898392+4.45344850803762i</v>
      </c>
      <c r="DC118" s="223" t="str">
        <f t="shared" ca="1" si="131"/>
        <v>7.33235159211528+1.45849541364801i</v>
      </c>
      <c r="DD118" s="223" t="str">
        <f t="shared" ca="1" si="132"/>
        <v>7.2519544755387-1.8165200320233i</v>
      </c>
      <c r="DE118" s="223" t="str">
        <f t="shared" ca="1" si="133"/>
        <v>5.77902680809576-4.74272473303461i</v>
      </c>
      <c r="DF118" s="223" t="str">
        <f t="shared" ca="1" si="134"/>
        <v>3.1964022428456-6.75822472576633i</v>
      </c>
      <c r="DG118" s="223" t="str">
        <f t="shared" ca="1" si="135"/>
        <v>7.87651609312977E-14-7.47600085219549i</v>
      </c>
      <c r="DH118" s="223" t="str">
        <f t="shared" ca="1" si="136"/>
        <v>-3.19640224284551-6.75822472576637i</v>
      </c>
      <c r="DI118" s="223" t="str">
        <f t="shared" ca="1" si="137"/>
        <v>-5.77902680809567-4.74272473303473i</v>
      </c>
      <c r="DJ118" s="223" t="str">
        <f t="shared" ca="1" si="138"/>
        <v>-7.25195447553866-1.81652003202346i</v>
      </c>
      <c r="DK118" s="223" t="str">
        <f t="shared" ca="1" si="139"/>
        <v>-7.3323515921153+1.45849541364791i</v>
      </c>
      <c r="DL118" s="223" t="str">
        <f t="shared" ca="1" si="140"/>
        <v>-6.00478018983929+4.45344850803749i</v>
      </c>
      <c r="DM118" s="223" t="str">
        <f t="shared" ca="1" si="141"/>
        <v>-3.5241624062333+6.59324412383764i</v>
      </c>
      <c r="DN118" s="223" t="str">
        <f t="shared" ca="1" si="142"/>
        <v>-0.366829975086748+7.46699568175887i</v>
      </c>
      <c r="DO118" s="223" t="str">
        <f t="shared" ca="1" si="143"/>
        <v>2.86094166648235+6.90692417238041i</v>
      </c>
      <c r="DP118" s="223" t="str">
        <f t="shared" ca="1" si="144"/>
        <v>5.53935124458893+5.02057531873577i</v>
      </c>
      <c r="DQ118" s="223" t="str">
        <f t="shared" ca="1" si="145"/>
        <v>7.15408676543433+2.17016849453335i</v>
      </c>
      <c r="DR118" s="223" t="str">
        <f t="shared" ca="1" si="146"/>
        <v>7.39508443146849-1.0969571520712i</v>
      </c>
      <c r="DS118" s="223" t="str">
        <f t="shared" ca="1" si="147"/>
        <v>6.21606753014842-4.15344353550908i</v>
      </c>
      <c r="DT118" s="223" t="str">
        <f t="shared" ca="1" si="148"/>
        <v>3.84343255370486-6.41237981931431i</v>
      </c>
      <c r="DU118" s="223" t="str">
        <f t="shared" ca="1" si="149"/>
        <v>0.732776224633664-7.44000186469327i</v>
      </c>
      <c r="DV118" s="223" t="str">
        <f t="shared" ca="1" si="150"/>
        <v>-2.51858883105638-7.03898423368783i</v>
      </c>
      <c r="DW118" s="223" t="str">
        <f t="shared" ca="1" si="151"/>
        <v>-5.28633089874362-5.28633089874406i</v>
      </c>
      <c r="DX118" s="223" t="str">
        <f t="shared" ca="1" si="152"/>
        <v>-7.03898423368784-2.51858883105632i</v>
      </c>
      <c r="DY118" s="223" t="str">
        <f t="shared" ca="1" si="153"/>
        <v>-7.44000186469326+0.732776224633781i</v>
      </c>
      <c r="DZ118" s="223" t="str">
        <f t="shared" ca="1" si="154"/>
        <v>-6.41237981931463+3.84343255370432i</v>
      </c>
      <c r="EA118" s="223" t="str">
        <f t="shared" ca="1" si="155"/>
        <v>-4.15344353550903+6.21606753014846i</v>
      </c>
      <c r="EB118" s="223" t="str">
        <f t="shared" ca="1" si="156"/>
        <v>-1.09695715207108+7.3950844314685i</v>
      </c>
      <c r="EC118" s="223" t="str">
        <f t="shared" ca="1" si="157"/>
        <v>2.17016849453342+7.1540867654343i</v>
      </c>
      <c r="ED118" s="223" t="str">
        <f t="shared" ca="1" si="158"/>
        <v>5.02057531873586+5.53935124458885i</v>
      </c>
      <c r="EE118" s="223" t="str">
        <f t="shared" ca="1" si="159"/>
        <v>6.90692417238046+2.86094166648224i</v>
      </c>
      <c r="EF118" s="223" t="str">
        <f t="shared" ca="1" si="160"/>
        <v>7.46699568175887-0.366829975086812i</v>
      </c>
      <c r="EG118" s="223" t="str">
        <f t="shared" ca="1" si="161"/>
        <v>6.59324412383759-3.5241624062334i</v>
      </c>
      <c r="EH118" s="223" t="str">
        <f t="shared" ca="1" si="162"/>
        <v>4.45344850803744-6.00478018983933i</v>
      </c>
      <c r="EI118" s="223" t="str">
        <f t="shared" ca="1" si="163"/>
        <v>1.45849541364779-7.33235159211532i</v>
      </c>
      <c r="EJ118" s="223" t="str">
        <f t="shared" ca="1" si="164"/>
        <v>-1.81652003202352-7.25195447553864i</v>
      </c>
      <c r="EK118" s="223" t="str">
        <f t="shared" ca="1" si="165"/>
        <v>-4.74272473303421-5.77902680809609i</v>
      </c>
      <c r="EL118" s="223" t="str">
        <f t="shared" ca="1" si="166"/>
        <v>-6.75822472576642-3.1964022428454i</v>
      </c>
      <c r="EM118" s="223" t="str">
        <f t="shared" ca="1" si="167"/>
        <v>-7.47600085219549+1.42873963334582E-13i</v>
      </c>
      <c r="EN118" s="223"/>
      <c r="EO118" s="223"/>
      <c r="EP118" s="223"/>
    </row>
    <row r="119" spans="1:146" ht="17.25" thickBot="1">
      <c r="A119" s="257">
        <f t="shared" si="168"/>
        <v>3.7109375000000006E-4</v>
      </c>
      <c r="B119" s="256">
        <v>19</v>
      </c>
      <c r="C119" s="230">
        <f t="shared" si="169"/>
        <v>3800</v>
      </c>
      <c r="D119" s="229">
        <f t="shared" si="170"/>
        <v>23876.104167282429</v>
      </c>
      <c r="E119" s="229" t="str">
        <f t="shared" si="171"/>
        <v>23876.1041672824i</v>
      </c>
      <c r="F119" s="229" t="str">
        <f t="shared" si="172"/>
        <v>-0.0324110696158294-0.376118013891135i</v>
      </c>
      <c r="G119" s="229" t="str">
        <f t="shared" si="173"/>
        <v>-3.56340253015395-0.854195721776994i</v>
      </c>
      <c r="H119" s="229" t="str">
        <f t="shared" si="38"/>
        <v>0.003041408789536-0.0222448894048427i</v>
      </c>
      <c r="I119" s="229" t="str">
        <f t="shared" si="174"/>
        <v>-0.0102541703895971+0.00681526756205063i</v>
      </c>
      <c r="J119" s="255" t="str">
        <f ca="1">IMPRODUCT(1/N_FFT2,AH100)</f>
        <v>0.260970390594516+0.00443457523405578i</v>
      </c>
      <c r="K119" s="254" t="str">
        <f t="shared" ca="1" si="175"/>
        <v>-0.00270625766854001+0.00173311014761899i</v>
      </c>
      <c r="N119" s="246">
        <f t="shared" ca="1" si="176"/>
        <v>7.5242219326259399</v>
      </c>
      <c r="O119" s="223">
        <f t="shared" ca="1" si="39"/>
        <v>-7.4757780673740601</v>
      </c>
      <c r="P119" s="223" t="str">
        <f t="shared" ca="1" si="40"/>
        <v>-6.67754664012295+3.3611945170748i</v>
      </c>
      <c r="Q119" s="223" t="str">
        <f t="shared" ca="1" si="41"/>
        <v>-4.45331579527451+6.00460124739267i</v>
      </c>
      <c r="R119" s="223" t="str">
        <f t="shared" ca="1" si="42"/>
        <v>-1.27807313835114+7.36571698924526i</v>
      </c>
      <c r="S119" s="223" t="str">
        <f t="shared" ca="1" si="43"/>
        <v>2.17010382351367+7.15387357365242i</v>
      </c>
      <c r="T119" s="223" t="str">
        <f t="shared" ca="1" si="44"/>
        <v>5.1548520809105+5.41431045808824i</v>
      </c>
      <c r="U119" s="223" t="str">
        <f t="shared" ca="1" si="45"/>
        <v>7.03877447196144+2.51851377711041i</v>
      </c>
      <c r="V119" s="223" t="str">
        <f t="shared" ca="1" si="46"/>
        <v>7.41955673707066-0.915115040866719i</v>
      </c>
      <c r="W119" s="223" t="str">
        <f t="shared" ca="1" si="47"/>
        <v>6.21588229133938-4.15331976289384i</v>
      </c>
      <c r="X119" s="223" t="str">
        <f t="shared" ca="1" si="48"/>
        <v>3.68479749491977-6.50457724483798i</v>
      </c>
      <c r="Y119" s="223" t="str">
        <f t="shared" ca="1" si="49"/>
        <v>0.366819043553958-7.46677316529149i</v>
      </c>
      <c r="Z119" s="223" t="str">
        <f t="shared" ca="1" si="50"/>
        <v>-3.02949412723232-6.83442924066786i</v>
      </c>
      <c r="AA119" s="223" t="str">
        <f t="shared" ca="1" si="51"/>
        <v>-5.77885459310004-4.74258339983998i</v>
      </c>
      <c r="AB119" s="223" t="str">
        <f t="shared" ca="1" si="52"/>
        <v>-7.29413258403218-1.63795224569922i</v>
      </c>
      <c r="AC119" s="223" t="str">
        <f t="shared" ca="1" si="53"/>
        <v>-7.25173836729915+1.81646589972743i</v>
      </c>
      <c r="AD119" s="223" t="str">
        <f t="shared" ca="1" si="54"/>
        <v>-5.66072528713481+4.88297521355818i</v>
      </c>
      <c r="AE119" s="223" t="str">
        <f t="shared" ca="1" si="55"/>
        <v>-2.86085641042236+6.90671834604368i</v>
      </c>
      <c r="AF119" s="223" t="str">
        <f t="shared" ca="1" si="56"/>
        <v>0.549952351094307+7.45552212284002i</v>
      </c>
      <c r="AG119" s="223" t="str">
        <f t="shared" ca="1" si="57"/>
        <v>3.84331801941651+6.41218873039927i</v>
      </c>
      <c r="AH119" s="223" t="str">
        <f t="shared" ca="1" si="58"/>
        <v>6.31593775323653+3.99952347284931i</v>
      </c>
      <c r="AI119" s="223" t="str">
        <f t="shared" ca="1" si="59"/>
        <v>7.43978015264166+0.732754387902442i</v>
      </c>
      <c r="AJ119" s="223" t="str">
        <f t="shared" ca="1" si="60"/>
        <v>6.97484710254669-2.69049542068502i</v>
      </c>
      <c r="AK119" s="223" t="str">
        <f t="shared" ca="1" si="61"/>
        <v>5.02042570559381-5.53918617192489i</v>
      </c>
      <c r="AL119" s="223" t="str">
        <f t="shared" ca="1" si="62"/>
        <v>1.99388538261973-7.2049759745336i</v>
      </c>
      <c r="AM119" s="223" t="str">
        <f t="shared" ca="1" si="63"/>
        <v>-1.45845195048484-7.33213308804184i</v>
      </c>
      <c r="AN119" s="223" t="str">
        <f t="shared" ca="1" si="64"/>
        <v>-4.59933483121847-5.89350293314355i</v>
      </c>
      <c r="AO119" s="223" t="str">
        <f t="shared" ca="1" si="65"/>
        <v>-6.75802333067319-3.19630699006022i</v>
      </c>
      <c r="AP119" s="223" t="str">
        <f t="shared" ca="1" si="66"/>
        <v>-7.47352650278885+0.183464777937673i</v>
      </c>
      <c r="AQ119" s="223" t="str">
        <f t="shared" ca="1" si="67"/>
        <v>-6.59304764516615+3.52405738619565i</v>
      </c>
      <c r="AR119" s="223" t="str">
        <f t="shared" ca="1" si="68"/>
        <v>-6.59304764516615+3.52405738619565i</v>
      </c>
      <c r="AS119" s="223" t="str">
        <f t="shared" ca="1" si="69"/>
        <v>-1.09692446274914+7.39486405795628i</v>
      </c>
      <c r="AT119" s="223" t="str">
        <f t="shared" ca="1" si="70"/>
        <v>2.34501507500988+7.09846194683098i</v>
      </c>
      <c r="AU119" s="223" t="str">
        <f t="shared" ca="1" si="71"/>
        <v>5.28617336608577+5.28617336608595i</v>
      </c>
      <c r="AV119" s="223" t="str">
        <f t="shared" ca="1" si="72"/>
        <v>7.09846194683113+2.34501507500942i</v>
      </c>
      <c r="AW119" s="223" t="str">
        <f t="shared" ca="1" si="73"/>
        <v>7.39486405795631-1.09692446274888i</v>
      </c>
      <c r="AX119" s="223" t="str">
        <f t="shared" ca="1" si="74"/>
        <v>6.11208261437682-4.30461424841572i</v>
      </c>
      <c r="AY119" s="223" t="str">
        <f t="shared" ca="1" si="75"/>
        <v>3.52405738619522-6.59304764516638i</v>
      </c>
      <c r="AZ119" s="223" t="str">
        <f t="shared" ca="1" si="76"/>
        <v>0.183464777937934-7.47352650278884i</v>
      </c>
      <c r="BA119" s="223" t="str">
        <f t="shared" ca="1" si="77"/>
        <v>-3.19630699005999-6.75802333067331i</v>
      </c>
      <c r="BB119" s="223" t="str">
        <f t="shared" ca="1" si="78"/>
        <v>-5.89350293314384-4.59933483121809i</v>
      </c>
      <c r="BC119" s="223" t="str">
        <f t="shared" ca="1" si="79"/>
        <v>-7.33213308804179-1.45845195048509i</v>
      </c>
      <c r="BD119" s="223" t="str">
        <f t="shared" ca="1" si="80"/>
        <v>-7.20497597453368+1.99388538261947i</v>
      </c>
      <c r="BE119" s="223" t="str">
        <f t="shared" ca="1" si="81"/>
        <v>-5.53918617192456+5.02042570559418i</v>
      </c>
      <c r="BF119" s="223" t="str">
        <f t="shared" ca="1" si="82"/>
        <v>-2.69049542068506+6.97484710254667i</v>
      </c>
      <c r="BG119" s="223" t="str">
        <f t="shared" ca="1" si="83"/>
        <v>0.732754387902169+7.43978015264169i</v>
      </c>
      <c r="BH119" s="223" t="str">
        <f t="shared" ca="1" si="84"/>
        <v>3.99952347284946+6.31593775323643i</v>
      </c>
      <c r="BI119" s="223" t="str">
        <f t="shared" ca="1" si="85"/>
        <v>6.41218873039924+3.84331801941656i</v>
      </c>
      <c r="BJ119" s="223" t="str">
        <f t="shared" ca="1" si="86"/>
        <v>7.45552212283999+0.54995235109464i</v>
      </c>
      <c r="BK119" s="223" t="str">
        <f t="shared" ca="1" si="87"/>
        <v>6.90671834604361-2.86085641042252i</v>
      </c>
      <c r="BL119" s="223" t="str">
        <f t="shared" ca="1" si="88"/>
        <v>4.88297521355826-5.66072528713474i</v>
      </c>
      <c r="BM119" s="223" t="str">
        <f t="shared" ca="1" si="89"/>
        <v>1.81646589972776-7.25173836729906i</v>
      </c>
      <c r="BN119" s="223" t="str">
        <f t="shared" ca="1" si="90"/>
        <v>-1.63795224569931-7.29413258403216i</v>
      </c>
      <c r="BO119" s="223" t="str">
        <f t="shared" ca="1" si="91"/>
        <v>-4.74258339983989-5.7788545931001i</v>
      </c>
      <c r="BP119" s="223" t="str">
        <f t="shared" ca="1" si="92"/>
        <v>-6.8344292406677-3.0294941272327i</v>
      </c>
      <c r="BQ119" s="223" t="str">
        <f t="shared" ca="1" si="93"/>
        <v>-7.46677316529149+0.366819043554075i</v>
      </c>
      <c r="BR119" s="223" t="str">
        <f t="shared" ca="1" si="94"/>
        <v>-6.50457724483807+3.6847974949196i</v>
      </c>
      <c r="BS119" s="223" t="str">
        <f t="shared" ca="1" si="95"/>
        <v>-4.15331976289355+6.21588229133957i</v>
      </c>
      <c r="BT119" s="223" t="str">
        <f t="shared" ca="1" si="96"/>
        <v>-0.915115040866681+7.41955673707066i</v>
      </c>
      <c r="BU119" s="223" t="str">
        <f t="shared" ca="1" si="97"/>
        <v>2.51851377711023+7.03877447196151i</v>
      </c>
      <c r="BV119" s="223" t="str">
        <f t="shared" ca="1" si="98"/>
        <v>5.41431045808842+5.15485208091031i</v>
      </c>
      <c r="BW119" s="223" t="str">
        <f t="shared" ca="1" si="99"/>
        <v>7.15387357365243+2.17010382351364i</v>
      </c>
      <c r="BX119" s="223" t="str">
        <f t="shared" ca="1" si="100"/>
        <v>7.36571698924531-1.27807313835089i</v>
      </c>
      <c r="BY119" s="223" t="str">
        <f t="shared" ca="1" si="101"/>
        <v>6.00460124739252-4.45331579527472i</v>
      </c>
      <c r="BZ119" s="223" t="str">
        <f t="shared" ca="1" si="102"/>
        <v>3.36119451707481-6.67754664012295i</v>
      </c>
      <c r="CA119" s="223" t="str">
        <f t="shared" ca="1" si="103"/>
        <v>2.61014331547606E-13-7.47577806737406i</v>
      </c>
      <c r="CB119" s="223" t="str">
        <f t="shared" ca="1" si="104"/>
        <v>-3.36119451707499-6.67754664012286i</v>
      </c>
      <c r="CC119" s="223" t="str">
        <f t="shared" ca="1" si="105"/>
        <v>-6.00460124739264-4.45331579527454i</v>
      </c>
      <c r="CD119" s="223" t="str">
        <f t="shared" ca="1" si="106"/>
        <v>-7.36571698924522-1.2780731383514i</v>
      </c>
      <c r="CE119" s="223" t="str">
        <f t="shared" ca="1" si="107"/>
        <v>-7.15387357365236+2.17010382351385i</v>
      </c>
      <c r="CF119" s="223" t="str">
        <f t="shared" ca="1" si="108"/>
        <v>-5.41431045808829+5.15485208091045i</v>
      </c>
      <c r="CG119" s="223" t="str">
        <f t="shared" ca="1" si="109"/>
        <v>-2.51851377711072+7.03877447196133i</v>
      </c>
      <c r="CH119" s="223" t="str">
        <f t="shared" ca="1" si="110"/>
        <v>0.915115040866906+7.41955673707064i</v>
      </c>
      <c r="CI119" s="223" t="str">
        <f t="shared" ca="1" si="111"/>
        <v>4.15331976289374+6.21588229133945i</v>
      </c>
      <c r="CJ119" s="223" t="str">
        <f t="shared" ca="1" si="112"/>
        <v>6.5045772448378+3.68479749492008i</v>
      </c>
      <c r="CK119" s="223" t="str">
        <f t="shared" ca="1" si="113"/>
        <v>7.4667731652915+0.366819043553828i</v>
      </c>
      <c r="CL119" s="223" t="str">
        <f t="shared" ca="1" si="114"/>
        <v>6.83442924066791-3.02949412723223i</v>
      </c>
      <c r="CM119" s="223" t="str">
        <f t="shared" ca="1" si="115"/>
        <v>4.74258339983971-5.77885459310024i</v>
      </c>
      <c r="CN119" s="223" t="str">
        <f t="shared" ca="1" si="116"/>
        <v>1.63795224569912-7.2941325840322i</v>
      </c>
      <c r="CO119" s="223" t="str">
        <f t="shared" ca="1" si="117"/>
        <v>-1.81646589972723-7.2517383672992i</v>
      </c>
      <c r="CP119" s="223" t="str">
        <f t="shared" ca="1" si="118"/>
        <v>-4.88297521355845-5.66072528713458i</v>
      </c>
      <c r="CQ119" s="223" t="str">
        <f t="shared" ca="1" si="119"/>
        <v>-6.90671834604369-2.86085641042231i</v>
      </c>
      <c r="CR119" s="223" t="str">
        <f t="shared" ca="1" si="120"/>
        <v>-7.45552212284003+0.549952351094119i</v>
      </c>
      <c r="CS119" s="223" t="str">
        <f t="shared" ca="1" si="121"/>
        <v>-6.41218873039915+3.84331801941672i</v>
      </c>
      <c r="CT119" s="223" t="str">
        <f t="shared" ca="1" si="122"/>
        <v>-3.9995234728493+6.31593775323653i</v>
      </c>
      <c r="CU119" s="223" t="str">
        <f t="shared" ca="1" si="123"/>
        <v>-0.732754387902688+7.43978015264164i</v>
      </c>
      <c r="CV119" s="223" t="str">
        <f t="shared" ca="1" si="124"/>
        <v>2.69049542068527+6.97484710254659i</v>
      </c>
      <c r="CW119" s="223" t="str">
        <f t="shared" ca="1" si="125"/>
        <v>5.53918617192471+5.02042570559401i</v>
      </c>
      <c r="CX119" s="223" t="str">
        <f t="shared" ca="1" si="126"/>
        <v>7.20497597453353+1.99388538262i</v>
      </c>
      <c r="CY119" s="223" t="str">
        <f t="shared" ca="1" si="127"/>
        <v>7.33213308804175-1.45845195048528i</v>
      </c>
      <c r="CZ119" s="223" t="str">
        <f t="shared" ca="1" si="128"/>
        <v>5.8935029331437-4.59933483121827i</v>
      </c>
      <c r="DA119" s="223" t="str">
        <f t="shared" ca="1" si="129"/>
        <v>3.19630699006046-6.75802333067308i</v>
      </c>
      <c r="DB119" s="223" t="str">
        <f t="shared" ca="1" si="130"/>
        <v>-0.183464777938155-7.47352650278884i</v>
      </c>
      <c r="DC119" s="223" t="str">
        <f t="shared" ca="1" si="131"/>
        <v>-3.52405738619539-6.59304764516629i</v>
      </c>
      <c r="DD119" s="223" t="str">
        <f t="shared" ca="1" si="132"/>
        <v>-6.11208261437651-4.30461424841617i</v>
      </c>
      <c r="DE119" s="223" t="str">
        <f t="shared" ca="1" si="133"/>
        <v>-7.39486405795635-1.09692446274865i</v>
      </c>
      <c r="DF119" s="223" t="str">
        <f t="shared" ca="1" si="134"/>
        <v>-7.09846194683106+2.34501507500963i</v>
      </c>
      <c r="DG119" s="223" t="str">
        <f t="shared" ca="1" si="135"/>
        <v>-5.28617336608615+5.28617336608557i</v>
      </c>
      <c r="DH119" s="223" t="str">
        <f t="shared" ca="1" si="136"/>
        <v>-2.34501507500969+7.09846194683104i</v>
      </c>
      <c r="DI119" s="223" t="str">
        <f t="shared" ca="1" si="137"/>
        <v>1.09692446274864+7.39486405795635i</v>
      </c>
      <c r="DJ119" s="223" t="str">
        <f t="shared" ca="1" si="138"/>
        <v>4.30461424841612+6.11208261437654i</v>
      </c>
      <c r="DK119" s="223" t="str">
        <f t="shared" ca="1" si="139"/>
        <v>6.59304764516626+3.52405738619545i</v>
      </c>
      <c r="DL119" s="223" t="str">
        <f t="shared" ca="1" si="140"/>
        <v>7.47352650278883+0.183464777938222i</v>
      </c>
      <c r="DM119" s="223" t="str">
        <f t="shared" ca="1" si="141"/>
        <v>6.75802333067311-3.1963069900604i</v>
      </c>
      <c r="DN119" s="223" t="str">
        <f t="shared" ca="1" si="142"/>
        <v>4.59933483121828-5.8935029331437i</v>
      </c>
      <c r="DO119" s="223" t="str">
        <f t="shared" ca="1" si="143"/>
        <v>1.45845195048534-7.33213308804174i</v>
      </c>
      <c r="DP119" s="223" t="str">
        <f t="shared" ca="1" si="144"/>
        <v>-1.99388538261993-7.20497597453354i</v>
      </c>
      <c r="DQ119" s="223" t="str">
        <f t="shared" ca="1" si="145"/>
        <v>-5.02042570559396-5.53918617192475i</v>
      </c>
      <c r="DR119" s="223" t="str">
        <f t="shared" ca="1" si="146"/>
        <v>-6.97484710254657-2.69049542068533i</v>
      </c>
      <c r="DS119" s="223" t="str">
        <f t="shared" ca="1" si="147"/>
        <v>-7.43978015264164+0.732754387902675i</v>
      </c>
      <c r="DT119" s="223" t="str">
        <f t="shared" ca="1" si="148"/>
        <v>-6.31593775323657+3.99952347284925i</v>
      </c>
      <c r="DU119" s="223" t="str">
        <f t="shared" ca="1" si="149"/>
        <v>-3.84331801941677+6.41218873039911i</v>
      </c>
      <c r="DV119" s="223" t="str">
        <f t="shared" ca="1" si="150"/>
        <v>-0.549952351094185+7.45552212284003i</v>
      </c>
      <c r="DW119" s="223" t="str">
        <f t="shared" ca="1" si="151"/>
        <v>2.86085641042225+6.90671834604372i</v>
      </c>
      <c r="DX119" s="223" t="str">
        <f t="shared" ca="1" si="152"/>
        <v>5.66072528713457+4.88297521355846i</v>
      </c>
      <c r="DY119" s="223" t="str">
        <f t="shared" ca="1" si="153"/>
        <v>7.25173836729918+1.81646589972729i</v>
      </c>
      <c r="DZ119" s="223" t="str">
        <f t="shared" ca="1" si="154"/>
        <v>7.29413258403221-1.63795224569905i</v>
      </c>
      <c r="EA119" s="223" t="str">
        <f t="shared" ca="1" si="155"/>
        <v>5.77885459309981-4.74258339984024i</v>
      </c>
      <c r="EB119" s="223" t="str">
        <f t="shared" ca="1" si="156"/>
        <v>3.02949412723224-6.8344292406679i</v>
      </c>
      <c r="EC119" s="223" t="str">
        <f t="shared" ca="1" si="157"/>
        <v>-0.366819043553815-7.4667731652915i</v>
      </c>
      <c r="ED119" s="223" t="str">
        <f t="shared" ca="1" si="158"/>
        <v>-3.68479749492003-6.50457724483783i</v>
      </c>
      <c r="EE119" s="223" t="str">
        <f t="shared" ca="1" si="159"/>
        <v>-6.21588229133941-4.1533197628938i</v>
      </c>
      <c r="EF119" s="223" t="str">
        <f t="shared" ca="1" si="160"/>
        <v>-7.41955673707062-0.915115040866966i</v>
      </c>
      <c r="EG119" s="223" t="str">
        <f t="shared" ca="1" si="161"/>
        <v>-7.03877447196134+2.51851377711071i</v>
      </c>
      <c r="EH119" s="223" t="str">
        <f t="shared" ca="1" si="162"/>
        <v>-5.1548520809105+5.41431045808824i</v>
      </c>
      <c r="EI119" s="223" t="str">
        <f t="shared" ca="1" si="163"/>
        <v>-2.17010382351389+7.15387357365235i</v>
      </c>
      <c r="EJ119" s="223" t="str">
        <f t="shared" ca="1" si="164"/>
        <v>1.27807313835134+7.36571698924523i</v>
      </c>
      <c r="EK119" s="223" t="str">
        <f t="shared" ca="1" si="165"/>
        <v>4.45331579527449+6.00460124739269i</v>
      </c>
      <c r="EL119" s="223" t="str">
        <f t="shared" ca="1" si="166"/>
        <v>6.67754664012284+3.36119451707502i</v>
      </c>
      <c r="EM119" s="223" t="str">
        <f t="shared" ca="1" si="167"/>
        <v>7.47577806737406-2.21631708894611E-13i</v>
      </c>
      <c r="EN119" s="223"/>
      <c r="EO119" s="223"/>
      <c r="EP119" s="223"/>
    </row>
    <row r="120" spans="1:146" ht="17.25" thickBot="1">
      <c r="A120" s="257">
        <f t="shared" si="168"/>
        <v>3.9062500000000008E-4</v>
      </c>
      <c r="B120" s="256">
        <v>20</v>
      </c>
      <c r="C120" s="230">
        <f t="shared" si="169"/>
        <v>4000</v>
      </c>
      <c r="D120" s="229">
        <f t="shared" si="170"/>
        <v>25132.741228718343</v>
      </c>
      <c r="E120" s="229" t="str">
        <f t="shared" si="171"/>
        <v>25132.7412287183i</v>
      </c>
      <c r="F120" s="229" t="str">
        <f t="shared" si="172"/>
        <v>-0.0339416235111955-0.356272297534289i</v>
      </c>
      <c r="G120" s="229" t="str">
        <f t="shared" si="173"/>
        <v>-3.63296263911731-0.863744766855661i</v>
      </c>
      <c r="H120" s="229" t="str">
        <f t="shared" si="38"/>
        <v>0.00293828971776623-0.0211369299246809i</v>
      </c>
      <c r="I120" s="229" t="str">
        <f t="shared" si="174"/>
        <v>-0.0099711941837341+0.00670256509373739i</v>
      </c>
      <c r="J120" s="255" t="str">
        <f ca="1">IMPRODUCT(1/N_FFT2,AI100)</f>
        <v>0.038135324105023-0.000451888780281891i</v>
      </c>
      <c r="K120" s="254" t="str">
        <f t="shared" ca="1" si="175"/>
        <v>-0.000377225907945851+0.000260110362962331i</v>
      </c>
      <c r="N120" s="246">
        <f t="shared" ca="1" si="176"/>
        <v>7.5244625382869765</v>
      </c>
      <c r="O120" s="223">
        <f t="shared" ca="1" si="39"/>
        <v>-7.4755374617130235</v>
      </c>
      <c r="P120" s="223" t="str">
        <f t="shared" ca="1" si="40"/>
        <v>-6.59283544991744+3.52394396547202i</v>
      </c>
      <c r="Q120" s="223" t="str">
        <f t="shared" ca="1" si="41"/>
        <v>-4.15318608955068+6.21568223504368i</v>
      </c>
      <c r="R120" s="223" t="str">
        <f t="shared" ca="1" si="42"/>
        <v>-0.732730804423579+7.43954070556264i</v>
      </c>
      <c r="S120" s="223" t="str">
        <f t="shared" ca="1" si="43"/>
        <v>2.86076433462214+6.90649605539804i</v>
      </c>
      <c r="T120" s="223" t="str">
        <f t="shared" ca="1" si="44"/>
        <v>5.77866860240893+4.74243076122446i</v>
      </c>
      <c r="U120" s="223" t="str">
        <f t="shared" ca="1" si="45"/>
        <v>7.33189710555106+1.45840501064923i</v>
      </c>
      <c r="V120" s="223" t="str">
        <f t="shared" ca="1" si="46"/>
        <v>7.15364332839036-2.17003397937704i</v>
      </c>
      <c r="W120" s="223" t="str">
        <f t="shared" ca="1" si="47"/>
        <v>5.28600323219136-5.28600323219134i</v>
      </c>
      <c r="X120" s="223" t="str">
        <f t="shared" ca="1" si="48"/>
        <v>2.17003397937698-7.15364332839037i</v>
      </c>
      <c r="Y120" s="223" t="str">
        <f t="shared" ca="1" si="49"/>
        <v>-1.45840501064921-7.33189710555107i</v>
      </c>
      <c r="Z120" s="223" t="str">
        <f t="shared" ca="1" si="50"/>
        <v>-4.74243076122451-5.77866860240889i</v>
      </c>
      <c r="AA120" s="223" t="str">
        <f t="shared" ca="1" si="51"/>
        <v>-6.90649605539803-2.86076433462217i</v>
      </c>
      <c r="AB120" s="223" t="str">
        <f t="shared" ca="1" si="52"/>
        <v>-7.43954070556264+0.732730804423628i</v>
      </c>
      <c r="AC120" s="223" t="str">
        <f t="shared" ca="1" si="53"/>
        <v>-6.21568223504369+4.15318608955065i</v>
      </c>
      <c r="AD120" s="223" t="str">
        <f t="shared" ca="1" si="54"/>
        <v>-3.52394396547201+6.59283544991745i</v>
      </c>
      <c r="AE120" s="223" t="str">
        <f t="shared" ca="1" si="55"/>
        <v>-2.22084939401674E-14+7.47553746171302i</v>
      </c>
      <c r="AF120" s="223" t="str">
        <f t="shared" ca="1" si="56"/>
        <v>3.52394396547203+6.59283544991743i</v>
      </c>
      <c r="AG120" s="223" t="str">
        <f t="shared" ca="1" si="57"/>
        <v>6.21568223504366+4.15318608955069i</v>
      </c>
      <c r="AH120" s="223" t="str">
        <f t="shared" ca="1" si="58"/>
        <v>7.43954070556264+0.7327308044236i</v>
      </c>
      <c r="AI120" s="223" t="str">
        <f t="shared" ca="1" si="59"/>
        <v>6.90649605539805-2.86076433462213i</v>
      </c>
      <c r="AJ120" s="223" t="str">
        <f t="shared" ca="1" si="60"/>
        <v>4.74243076122454-5.77866860240886i</v>
      </c>
      <c r="AK120" s="223" t="str">
        <f t="shared" ca="1" si="61"/>
        <v>1.45840501064933-7.33189710555104i</v>
      </c>
      <c r="AL120" s="223" t="str">
        <f t="shared" ca="1" si="62"/>
        <v>-2.17003397937687-7.1536433283904i</v>
      </c>
      <c r="AM120" s="223" t="str">
        <f t="shared" ca="1" si="63"/>
        <v>-5.28600323219122-5.28600323219148i</v>
      </c>
      <c r="AN120" s="223" t="str">
        <f t="shared" ca="1" si="64"/>
        <v>-7.1536433283903-2.17003397937722i</v>
      </c>
      <c r="AO120" s="223" t="str">
        <f t="shared" ca="1" si="65"/>
        <v>-7.33189710555111+1.45840501064897i</v>
      </c>
      <c r="AP120" s="223" t="str">
        <f t="shared" ca="1" si="66"/>
        <v>-5.77866860240909+4.74243076122426i</v>
      </c>
      <c r="AQ120" s="223" t="str">
        <f t="shared" ca="1" si="67"/>
        <v>-2.86076433462247+6.90649605539791i</v>
      </c>
      <c r="AR120" s="223" t="str">
        <f t="shared" ca="1" si="68"/>
        <v>-2.86076433462247+6.90649605539791i</v>
      </c>
      <c r="AS120" s="223" t="str">
        <f t="shared" ca="1" si="69"/>
        <v>4.15318608955094+6.2156822350435i</v>
      </c>
      <c r="AT120" s="223" t="str">
        <f t="shared" ca="1" si="70"/>
        <v>6.59283544991758+3.52394396547177i</v>
      </c>
      <c r="AU120" s="223" t="str">
        <f t="shared" ca="1" si="71"/>
        <v>7.47553746171302-2.47725898282413E-13i</v>
      </c>
      <c r="AV120" s="223" t="str">
        <f t="shared" ca="1" si="72"/>
        <v>6.59283544991734-3.52394396547222i</v>
      </c>
      <c r="AW120" s="223" t="str">
        <f t="shared" ca="1" si="73"/>
        <v>4.15318608955052-6.21568223504378i</v>
      </c>
      <c r="AX120" s="223" t="str">
        <f t="shared" ca="1" si="74"/>
        <v>0.73273080442347-7.43954070556266i</v>
      </c>
      <c r="AY120" s="223" t="str">
        <f t="shared" ca="1" si="75"/>
        <v>-2.86076433462225-6.906496055398i</v>
      </c>
      <c r="AZ120" s="223" t="str">
        <f t="shared" ca="1" si="76"/>
        <v>-5.77866860240895-4.74243076122444i</v>
      </c>
      <c r="BA120" s="223" t="str">
        <f t="shared" ca="1" si="77"/>
        <v>-7.33189710555107-1.4584050106492i</v>
      </c>
      <c r="BB120" s="223" t="str">
        <f t="shared" ca="1" si="78"/>
        <v>-7.15364332839037+2.170033979377i</v>
      </c>
      <c r="BC120" s="223" t="str">
        <f t="shared" ca="1" si="79"/>
        <v>-5.28600323219138+5.28600323219132i</v>
      </c>
      <c r="BD120" s="223" t="str">
        <f t="shared" ca="1" si="80"/>
        <v>-2.17003397937709+7.15364332839034i</v>
      </c>
      <c r="BE120" s="223" t="str">
        <f t="shared" ca="1" si="81"/>
        <v>1.45840501064909+7.33189710555109i</v>
      </c>
      <c r="BF120" s="223" t="str">
        <f t="shared" ca="1" si="82"/>
        <v>4.74243076122436+5.77866860240901i</v>
      </c>
      <c r="BG120" s="223" t="str">
        <f t="shared" ca="1" si="83"/>
        <v>6.90649605539796+2.86076433462235i</v>
      </c>
      <c r="BH120" s="223" t="str">
        <f t="shared" ca="1" si="84"/>
        <v>7.43954070556267-0.732730804423366i</v>
      </c>
      <c r="BI120" s="223" t="str">
        <f t="shared" ca="1" si="85"/>
        <v>6.21568223504384-4.15318608955043i</v>
      </c>
      <c r="BJ120" s="223" t="str">
        <f t="shared" ca="1" si="86"/>
        <v>3.52394396547231-6.59283544991729i</v>
      </c>
      <c r="BK120" s="223" t="str">
        <f t="shared" ca="1" si="87"/>
        <v>3.65407979032403E-13-7.47553746171302i</v>
      </c>
      <c r="BL120" s="223" t="str">
        <f t="shared" ca="1" si="88"/>
        <v>-3.52394396547232-6.59283544991728i</v>
      </c>
      <c r="BM120" s="223" t="str">
        <f t="shared" ca="1" si="89"/>
        <v>-6.21568223504385-4.15318608955042i</v>
      </c>
      <c r="BN120" s="223" t="str">
        <f t="shared" ca="1" si="90"/>
        <v>-7.43954070556267-0.732730804423353i</v>
      </c>
      <c r="BO120" s="223" t="str">
        <f t="shared" ca="1" si="91"/>
        <v>-6.90649605539795+2.86076433462235i</v>
      </c>
      <c r="BP120" s="223" t="str">
        <f t="shared" ca="1" si="92"/>
        <v>-4.74243076122435+5.77866860240902i</v>
      </c>
      <c r="BQ120" s="223" t="str">
        <f t="shared" ca="1" si="93"/>
        <v>-1.45840501064908+7.33189710555109i</v>
      </c>
      <c r="BR120" s="223" t="str">
        <f t="shared" ca="1" si="94"/>
        <v>2.17003397937711+7.15364332839034i</v>
      </c>
      <c r="BS120" s="223" t="str">
        <f t="shared" ca="1" si="95"/>
        <v>5.2860032321914+5.2860032321913i</v>
      </c>
      <c r="BT120" s="223" t="str">
        <f t="shared" ca="1" si="96"/>
        <v>7.15364332839037+2.17003397937698i</v>
      </c>
      <c r="BU120" s="223" t="str">
        <f t="shared" ca="1" si="97"/>
        <v>7.33189710555107-1.45840501064921i</v>
      </c>
      <c r="BV120" s="223" t="str">
        <f t="shared" ca="1" si="98"/>
        <v>5.77866860240894-4.74243076122445i</v>
      </c>
      <c r="BW120" s="223" t="str">
        <f t="shared" ca="1" si="99"/>
        <v>2.86076433462223-6.906496055398i</v>
      </c>
      <c r="BX120" s="223" t="str">
        <f t="shared" ca="1" si="100"/>
        <v>-0.732730804423483-7.43954070556266i</v>
      </c>
      <c r="BY120" s="223" t="str">
        <f t="shared" ca="1" si="101"/>
        <v>-4.15318608955053-6.21568223504378i</v>
      </c>
      <c r="BZ120" s="223" t="str">
        <f t="shared" ca="1" si="102"/>
        <v>-6.59283544991734-3.5239439654722i</v>
      </c>
      <c r="CA120" s="223" t="str">
        <f t="shared" ca="1" si="103"/>
        <v>-7.47553746171302-2.4818464094035E-13i</v>
      </c>
      <c r="CB120" s="223" t="str">
        <f t="shared" ca="1" si="104"/>
        <v>-6.59283544991758+3.52394396547177i</v>
      </c>
      <c r="CC120" s="223" t="str">
        <f t="shared" ca="1" si="105"/>
        <v>-4.15318608955092+6.21568223504351i</v>
      </c>
      <c r="CD120" s="223" t="str">
        <f t="shared" ca="1" si="106"/>
        <v>-0.73273080442395+7.43954070556261i</v>
      </c>
      <c r="CE120" s="223" t="str">
        <f t="shared" ca="1" si="107"/>
        <v>2.86076433462249+6.9064960553979i</v>
      </c>
      <c r="CF120" s="223" t="str">
        <f t="shared" ca="1" si="108"/>
        <v>5.77866860240912+4.74243076122424i</v>
      </c>
      <c r="CG120" s="223" t="str">
        <f t="shared" ca="1" si="109"/>
        <v>7.33189710555112+1.45840501064895i</v>
      </c>
      <c r="CH120" s="223" t="str">
        <f t="shared" ca="1" si="110"/>
        <v>7.15364332839029-2.17003397937724i</v>
      </c>
      <c r="CI120" s="223" t="str">
        <f t="shared" ca="1" si="111"/>
        <v>5.2860032321912-5.2860032321915i</v>
      </c>
      <c r="CJ120" s="223" t="str">
        <f t="shared" ca="1" si="112"/>
        <v>2.17003397937685-7.15364332839041i</v>
      </c>
      <c r="CK120" s="223" t="str">
        <f t="shared" ca="1" si="113"/>
        <v>-1.45840501064935-7.33189710555104i</v>
      </c>
      <c r="CL120" s="223" t="str">
        <f t="shared" ca="1" si="114"/>
        <v>-4.74243076122456-5.77866860240885i</v>
      </c>
      <c r="CM120" s="223" t="str">
        <f t="shared" ca="1" si="115"/>
        <v>-6.90649605539806-2.8607643346221i</v>
      </c>
      <c r="CN120" s="223" t="str">
        <f t="shared" ca="1" si="116"/>
        <v>-7.43954070556264+0.732730804423625i</v>
      </c>
      <c r="CO120" s="223" t="str">
        <f t="shared" ca="1" si="117"/>
        <v>-6.21568223504369+4.15318608955065i</v>
      </c>
      <c r="CP120" s="223" t="str">
        <f t="shared" ca="1" si="118"/>
        <v>-3.52394396547208+6.59283544991741i</v>
      </c>
      <c r="CQ120" s="223" t="str">
        <f t="shared" ca="1" si="119"/>
        <v>-1.04402858651683E-13+7.47553746171302i</v>
      </c>
      <c r="CR120" s="223" t="str">
        <f t="shared" ca="1" si="120"/>
        <v>3.5239439654719+6.59283544991751i</v>
      </c>
      <c r="CS120" s="223" t="str">
        <f t="shared" ca="1" si="121"/>
        <v>6.21568223504358+4.15318608955082i</v>
      </c>
      <c r="CT120" s="223" t="str">
        <f t="shared" ca="1" si="122"/>
        <v>7.43954070556262+0.732730804423833i</v>
      </c>
      <c r="CU120" s="223" t="str">
        <f t="shared" ca="1" si="123"/>
        <v>6.90649605539814-2.86076433462191i</v>
      </c>
      <c r="CV120" s="223" t="str">
        <f t="shared" ca="1" si="124"/>
        <v>4.74243076122472-5.77866860240871i</v>
      </c>
      <c r="CW120" s="223" t="str">
        <f t="shared" ca="1" si="125"/>
        <v>1.45840501064956-7.331897105551i</v>
      </c>
      <c r="CX120" s="223" t="str">
        <f t="shared" ca="1" si="126"/>
        <v>-2.17003397937736-7.15364332839026i</v>
      </c>
      <c r="CY120" s="223" t="str">
        <f t="shared" ca="1" si="127"/>
        <v>-5.28600323219158-5.28600323219112i</v>
      </c>
      <c r="CZ120" s="223" t="str">
        <f t="shared" ca="1" si="128"/>
        <v>-7.15364332839045-2.17003397937674i</v>
      </c>
      <c r="DA120" s="223" t="str">
        <f t="shared" ca="1" si="129"/>
        <v>-7.33189710555101+1.45840501064947i</v>
      </c>
      <c r="DB120" s="223" t="str">
        <f t="shared" ca="1" si="130"/>
        <v>-5.77866860240877+4.74243076122465i</v>
      </c>
      <c r="DC120" s="223" t="str">
        <f t="shared" ca="1" si="131"/>
        <v>-2.860764334622+6.9064960553981i</v>
      </c>
      <c r="DD120" s="223" t="str">
        <f t="shared" ca="1" si="132"/>
        <v>0.732730804423743+7.43954070556263i</v>
      </c>
      <c r="DE120" s="223" t="str">
        <f t="shared" ca="1" si="133"/>
        <v>4.15318608955074+6.21568223504363i</v>
      </c>
      <c r="DF120" s="223" t="str">
        <f t="shared" ca="1" si="134"/>
        <v>6.59283544991747+3.52394396547198i</v>
      </c>
      <c r="DG120" s="223" t="str">
        <f t="shared" ca="1" si="135"/>
        <v>7.47553746171302-1.28204794403696E-14i</v>
      </c>
      <c r="DH120" s="223" t="str">
        <f t="shared" ca="1" si="136"/>
        <v>6.59283544991746-3.523943965472i</v>
      </c>
      <c r="DI120" s="223" t="str">
        <f t="shared" ca="1" si="137"/>
        <v>4.15318608955073-6.21568223504364i</v>
      </c>
      <c r="DJ120" s="223" t="str">
        <f t="shared" ca="1" si="138"/>
        <v>0.732730804423717-7.43954070556263i</v>
      </c>
      <c r="DK120" s="223" t="str">
        <f t="shared" ca="1" si="139"/>
        <v>-2.86076433462202-6.90649605539809i</v>
      </c>
      <c r="DL120" s="223" t="str">
        <f t="shared" ca="1" si="140"/>
        <v>-5.77866860240879-4.74243076122463i</v>
      </c>
      <c r="DM120" s="223" t="str">
        <f t="shared" ca="1" si="141"/>
        <v>-7.33189710555102-1.45840501064944i</v>
      </c>
      <c r="DN120" s="223" t="str">
        <f t="shared" ca="1" si="142"/>
        <v>-7.15364332839044+2.17003397937676i</v>
      </c>
      <c r="DO120" s="223" t="str">
        <f t="shared" ca="1" si="143"/>
        <v>-5.28600323219156+5.28600323219114i</v>
      </c>
      <c r="DP120" s="223" t="str">
        <f t="shared" ca="1" si="144"/>
        <v>-2.17003397937733+7.15364332839027i</v>
      </c>
      <c r="DQ120" s="223" t="str">
        <f t="shared" ca="1" si="145"/>
        <v>1.45840501064886+7.33189710555113i</v>
      </c>
      <c r="DR120" s="223" t="str">
        <f t="shared" ca="1" si="146"/>
        <v>4.74243076122416+5.77866860240917i</v>
      </c>
      <c r="DS120" s="223" t="str">
        <f t="shared" ca="1" si="147"/>
        <v>6.90649605539815+2.86076433462188i</v>
      </c>
      <c r="DT120" s="223" t="str">
        <f t="shared" ca="1" si="148"/>
        <v>7.43954070556262-0.732730804423859i</v>
      </c>
      <c r="DU120" s="223" t="str">
        <f t="shared" ca="1" si="149"/>
        <v>6.21568223504357-4.15318608955084i</v>
      </c>
      <c r="DV120" s="223" t="str">
        <f t="shared" ca="1" si="150"/>
        <v>3.52394396547187-6.59283544991752i</v>
      </c>
      <c r="DW120" s="223" t="str">
        <f t="shared" ca="1" si="151"/>
        <v>-1.30043817532423E-13-7.47553746171302i</v>
      </c>
      <c r="DX120" s="223" t="str">
        <f t="shared" ca="1" si="152"/>
        <v>-3.5239439654721-6.5928354499174i</v>
      </c>
      <c r="DY120" s="223" t="str">
        <f t="shared" ca="1" si="153"/>
        <v>-6.21568223504371-4.15318608955063i</v>
      </c>
      <c r="DZ120" s="223" t="str">
        <f t="shared" ca="1" si="154"/>
        <v>-7.43954070556264-0.7327308044236i</v>
      </c>
      <c r="EA120" s="223" t="str">
        <f t="shared" ca="1" si="155"/>
        <v>-6.90649605539805+2.86076433462213i</v>
      </c>
      <c r="EB120" s="223" t="str">
        <f t="shared" ca="1" si="156"/>
        <v>-4.74243076122454+5.77866860240886i</v>
      </c>
      <c r="EC120" s="223" t="str">
        <f t="shared" ca="1" si="157"/>
        <v>-1.45840501064933+7.33189710555104i</v>
      </c>
      <c r="ED120" s="223" t="str">
        <f t="shared" ca="1" si="158"/>
        <v>2.17003397937687+7.1536433283904i</v>
      </c>
      <c r="EE120" s="223" t="str">
        <f t="shared" ca="1" si="159"/>
        <v>5.28600323219122+5.28600323219148i</v>
      </c>
      <c r="EF120" s="223" t="str">
        <f t="shared" ca="1" si="160"/>
        <v>7.1536433283903+2.17003397937722i</v>
      </c>
      <c r="EG120" s="223" t="str">
        <f t="shared" ca="1" si="161"/>
        <v>7.33189710555111-1.45840501064897i</v>
      </c>
      <c r="EH120" s="223" t="str">
        <f t="shared" ca="1" si="162"/>
        <v>5.77866860240909-4.74243076122425i</v>
      </c>
      <c r="EI120" s="223" t="str">
        <f t="shared" ca="1" si="163"/>
        <v>2.86076433462247-6.90649605539791i</v>
      </c>
      <c r="EJ120" s="223" t="str">
        <f t="shared" ca="1" si="164"/>
        <v>-0.732730804423236-7.43954070556268i</v>
      </c>
      <c r="EK120" s="223" t="str">
        <f t="shared" ca="1" si="165"/>
        <v>-4.15318608955094-6.2156822350435i</v>
      </c>
      <c r="EL120" s="223" t="str">
        <f t="shared" ca="1" si="166"/>
        <v>-6.59283544991758-3.52394396547177i</v>
      </c>
      <c r="EM120" s="223" t="str">
        <f t="shared" ca="1" si="167"/>
        <v>-7.47553746171302+2.47267155624476E-13i</v>
      </c>
      <c r="EN120" s="223"/>
      <c r="EO120" s="223"/>
      <c r="EP120" s="223"/>
    </row>
    <row r="121" spans="1:146" ht="17.25" thickBot="1">
      <c r="A121" s="257">
        <f t="shared" si="168"/>
        <v>4.1015625000000009E-4</v>
      </c>
      <c r="B121" s="256">
        <v>21</v>
      </c>
      <c r="C121" s="230">
        <f t="shared" si="169"/>
        <v>4200</v>
      </c>
      <c r="D121" s="229">
        <f t="shared" si="170"/>
        <v>26389.378290154262</v>
      </c>
      <c r="E121" s="229" t="str">
        <f t="shared" si="171"/>
        <v>26389.3782901543i</v>
      </c>
      <c r="F121" s="229" t="str">
        <f t="shared" si="172"/>
        <v>-0.0352113607677866-0.338263149763263i</v>
      </c>
      <c r="G121" s="229" t="str">
        <f t="shared" si="173"/>
        <v>-3.70248914696952-0.868503483077129i</v>
      </c>
      <c r="H121" s="229" t="str">
        <f t="shared" si="38"/>
        <v>0.00284952834682961-0.0201338563705647i</v>
      </c>
      <c r="I121" s="229" t="str">
        <f t="shared" si="174"/>
        <v>-0.00971687813562642+0.00659020678041817i</v>
      </c>
      <c r="J121" s="255" t="str">
        <f ca="1">IMPRODUCT(1/N_FFT2,AJ100)</f>
        <v>-0.178435560653599-0.00443556654730148i</v>
      </c>
      <c r="K121" s="254" t="str">
        <f t="shared" ca="1" si="175"/>
        <v>0.00176306789866822-0.00113282738208448i</v>
      </c>
      <c r="N121" s="246">
        <f t="shared" ca="1" si="176"/>
        <v>7.5247219545869122</v>
      </c>
      <c r="O121" s="223">
        <f t="shared" ca="1" si="39"/>
        <v>-7.4752780454130878</v>
      </c>
      <c r="P121" s="223" t="str">
        <f t="shared" ca="1" si="40"/>
        <v>-6.50414218223449+3.6845510349991i</v>
      </c>
      <c r="Q121" s="223" t="str">
        <f t="shared" ca="1" si="41"/>
        <v>-3.84306095675421+6.41175984725772i</v>
      </c>
      <c r="R121" s="223" t="str">
        <f t="shared" ca="1" si="42"/>
        <v>-0.183452506784765+7.47302663142513i</v>
      </c>
      <c r="S121" s="223" t="str">
        <f t="shared" ca="1" si="43"/>
        <v>3.52382167747474+6.59260666516622i</v>
      </c>
      <c r="T121" s="223" t="str">
        <f t="shared" ca="1" si="44"/>
        <v>6.31551530790012+3.99925596229026i</v>
      </c>
      <c r="U121" s="223" t="str">
        <f t="shared" ca="1" si="45"/>
        <v>7.46627374562887+0.366794508639247i</v>
      </c>
      <c r="V121" s="223" t="str">
        <f t="shared" ca="1" si="46"/>
        <v>6.67710000835628-3.36096970153608i</v>
      </c>
      <c r="W121" s="223" t="str">
        <f t="shared" ca="1" si="47"/>
        <v>4.15304196557649-6.21546653827333i</v>
      </c>
      <c r="X121" s="223" t="str">
        <f t="shared" ca="1" si="48"/>
        <v>0.549915567196982-7.4550234557102i</v>
      </c>
      <c r="Y121" s="223" t="str">
        <f t="shared" ca="1" si="49"/>
        <v>-3.1960932031239-6.75757131617419i</v>
      </c>
      <c r="Z121" s="223" t="str">
        <f t="shared" ca="1" si="50"/>
        <v>-6.1116738040152-4.30432633167483i</v>
      </c>
      <c r="AA121" s="223" t="str">
        <f t="shared" ca="1" si="51"/>
        <v>-7.4392825384231-0.732705377179704i</v>
      </c>
      <c r="AB121" s="223" t="str">
        <f t="shared" ca="1" si="52"/>
        <v>-6.83397211571307+3.02929149767585i</v>
      </c>
      <c r="AC121" s="223" t="str">
        <f t="shared" ca="1" si="53"/>
        <v>-4.45301793254011+6.00419962598772i</v>
      </c>
      <c r="AD121" s="223" t="str">
        <f t="shared" ca="1" si="54"/>
        <v>-0.915053832840907+7.41906047550754i</v>
      </c>
      <c r="AE121" s="223" t="str">
        <f t="shared" ca="1" si="55"/>
        <v>2.8606650603021+6.90625638598812i</v>
      </c>
      <c r="AF121" s="223" t="str">
        <f t="shared" ca="1" si="56"/>
        <v>5.893108742617+4.59902720191195i</v>
      </c>
      <c r="AG121" s="223" t="str">
        <f t="shared" ca="1" si="57"/>
        <v>7.39436944797807+1.0968510942892i</v>
      </c>
      <c r="AH121" s="223" t="str">
        <f t="shared" ca="1" si="58"/>
        <v>6.97438058565784-2.69031546526311i</v>
      </c>
      <c r="AI121" s="223" t="str">
        <f t="shared" ca="1" si="59"/>
        <v>4.74226618926605-5.77846807089724i</v>
      </c>
      <c r="AJ121" s="223" t="str">
        <f t="shared" ca="1" si="60"/>
        <v>1.27798765365212-7.36522432878644i</v>
      </c>
      <c r="AK121" s="223" t="str">
        <f t="shared" ca="1" si="61"/>
        <v>-2.51834532478557-7.03830367925153i</v>
      </c>
      <c r="AL121" s="223" t="str">
        <f t="shared" ca="1" si="62"/>
        <v>-5.66034666608232-4.88264861279262i</v>
      </c>
      <c r="AM121" s="223" t="str">
        <f t="shared" ca="1" si="63"/>
        <v>-7.33164267386257-1.45835440103981i</v>
      </c>
      <c r="AN121" s="223" t="str">
        <f t="shared" ca="1" si="64"/>
        <v>-7.09798716188813+2.34485822725089i</v>
      </c>
      <c r="AO121" s="223" t="str">
        <f t="shared" ca="1" si="65"/>
        <v>-5.02008991136827+5.53881568009023i</v>
      </c>
      <c r="AP121" s="223" t="str">
        <f t="shared" ca="1" si="66"/>
        <v>-1.63784269026771+7.29364471153973i</v>
      </c>
      <c r="AQ121" s="223" t="str">
        <f t="shared" ca="1" si="67"/>
        <v>2.16995867480002+7.15339508246923i</v>
      </c>
      <c r="AR121" s="223" t="str">
        <f t="shared" ca="1" si="68"/>
        <v>2.16995867480002+7.15339508246923i</v>
      </c>
      <c r="AS121" s="223" t="str">
        <f t="shared" ca="1" si="69"/>
        <v>7.25125333036979+1.81634440430113i</v>
      </c>
      <c r="AT121" s="223" t="str">
        <f t="shared" ca="1" si="70"/>
        <v>7.20449406533533-1.99375202038341i</v>
      </c>
      <c r="AU121" s="223" t="str">
        <f t="shared" ca="1" si="71"/>
        <v>5.28581979716659-5.28581979716644i</v>
      </c>
      <c r="AV121" s="223" t="str">
        <f t="shared" ca="1" si="72"/>
        <v>1.99375202038361-7.20449406533527i</v>
      </c>
      <c r="AW121" s="223" t="str">
        <f t="shared" ca="1" si="73"/>
        <v>-1.81634440430164-7.25125333036966i</v>
      </c>
      <c r="AX121" s="223" t="str">
        <f t="shared" ca="1" si="74"/>
        <v>-5.15450729549496-5.41394831864177i</v>
      </c>
      <c r="AY121" s="223" t="str">
        <f t="shared" ca="1" si="75"/>
        <v>-7.15339508246917-2.16995867480023i</v>
      </c>
      <c r="AZ121" s="223" t="str">
        <f t="shared" ca="1" si="76"/>
        <v>-7.29364471153979+1.63784269026749i</v>
      </c>
      <c r="BA121" s="223" t="str">
        <f t="shared" ca="1" si="77"/>
        <v>-5.53881568008987+5.02008991136867i</v>
      </c>
      <c r="BB121" s="223" t="str">
        <f t="shared" ca="1" si="78"/>
        <v>-2.34485822725111+7.09798716188806i</v>
      </c>
      <c r="BC121" s="223" t="str">
        <f t="shared" ca="1" si="79"/>
        <v>1.4583544010396+7.33164267386261i</v>
      </c>
      <c r="BD121" s="223" t="str">
        <f t="shared" ca="1" si="80"/>
        <v>4.88264861279244+5.66034666608247i</v>
      </c>
      <c r="BE121" s="223" t="str">
        <f t="shared" ca="1" si="81"/>
        <v>7.0383036792517+2.51834532478508i</v>
      </c>
      <c r="BF121" s="223" t="str">
        <f t="shared" ca="1" si="82"/>
        <v>7.36522432878648-1.27798765365192i</v>
      </c>
      <c r="BG121" s="223" t="str">
        <f t="shared" ca="1" si="83"/>
        <v>5.77846807089738-4.74226618926588i</v>
      </c>
      <c r="BH121" s="223" t="str">
        <f t="shared" ca="1" si="84"/>
        <v>2.69031546526311-6.97438058565785i</v>
      </c>
      <c r="BI121" s="223" t="str">
        <f t="shared" ca="1" si="85"/>
        <v>-1.09685109428944-7.39436944797803i</v>
      </c>
      <c r="BJ121" s="223" t="str">
        <f t="shared" ca="1" si="86"/>
        <v>-4.59902720191166-5.89310874261722i</v>
      </c>
      <c r="BK121" s="223" t="str">
        <f t="shared" ca="1" si="87"/>
        <v>-6.90625638598807-2.86066506030222i</v>
      </c>
      <c r="BL121" s="223" t="str">
        <f t="shared" ca="1" si="88"/>
        <v>-7.41906047550754+0.915053832840899i</v>
      </c>
      <c r="BM121" s="223" t="str">
        <f t="shared" ca="1" si="89"/>
        <v>-6.00419962598759+4.45301793254029i</v>
      </c>
      <c r="BN121" s="223" t="str">
        <f t="shared" ca="1" si="90"/>
        <v>-3.02929149767617+6.83397211571293i</v>
      </c>
      <c r="BO121" s="223" t="str">
        <f t="shared" ca="1" si="91"/>
        <v>0.732705377179556+7.43928253842311i</v>
      </c>
      <c r="BP121" s="223" t="str">
        <f t="shared" ca="1" si="92"/>
        <v>4.30432633167484+6.11167380401519i</v>
      </c>
      <c r="BQ121" s="223" t="str">
        <f t="shared" ca="1" si="93"/>
        <v>6.75757131617426+3.19609320312375i</v>
      </c>
      <c r="BR121" s="223" t="str">
        <f t="shared" ca="1" si="94"/>
        <v>7.45502345571023-0.549915567196615i</v>
      </c>
      <c r="BS121" s="223" t="str">
        <f t="shared" ca="1" si="95"/>
        <v>6.21546653827345-4.15304196557631i</v>
      </c>
      <c r="BT121" s="223" t="str">
        <f t="shared" ca="1" si="96"/>
        <v>3.36096970153609-6.67710000835627i</v>
      </c>
      <c r="BU121" s="223" t="str">
        <f t="shared" ca="1" si="97"/>
        <v>-0.366794508639403-7.46627374562886i</v>
      </c>
      <c r="BV121" s="223" t="str">
        <f t="shared" ca="1" si="98"/>
        <v>-3.99925596229059-6.31551530789991i</v>
      </c>
      <c r="BW121" s="223" t="str">
        <f t="shared" ca="1" si="99"/>
        <v>-6.59260666516611-3.52382167747493i</v>
      </c>
      <c r="BX121" s="223" t="str">
        <f t="shared" ca="1" si="100"/>
        <v>-7.47302663142513+0.183452506784775i</v>
      </c>
      <c r="BY121" s="223" t="str">
        <f t="shared" ca="1" si="101"/>
        <v>-6.41175984725763+3.84306095675436i</v>
      </c>
      <c r="BZ121" s="223" t="str">
        <f t="shared" ca="1" si="102"/>
        <v>-3.68455103499881+6.50414218223465i</v>
      </c>
      <c r="CA121" s="223" t="str">
        <f t="shared" ca="1" si="103"/>
        <v>-2.08797660850539E-13+7.47527804541309i</v>
      </c>
      <c r="CB121" s="223" t="str">
        <f t="shared" ca="1" si="104"/>
        <v>3.68455103499909+6.50414218223449i</v>
      </c>
      <c r="CC121" s="223" t="str">
        <f t="shared" ca="1" si="105"/>
        <v>6.41175984725781+3.84306095675406i</v>
      </c>
      <c r="CD121" s="223" t="str">
        <f t="shared" ca="1" si="106"/>
        <v>7.47302663142514+0.183452506784476i</v>
      </c>
      <c r="CE121" s="223" t="str">
        <f t="shared" ca="1" si="107"/>
        <v>6.59260666516632-3.52382167747454i</v>
      </c>
      <c r="CF121" s="223" t="str">
        <f t="shared" ca="1" si="108"/>
        <v>3.99925596229031-6.31551530790009i</v>
      </c>
      <c r="CG121" s="223" t="str">
        <f t="shared" ca="1" si="109"/>
        <v>0.366794508639078-7.46627374562888i</v>
      </c>
      <c r="CH121" s="223" t="str">
        <f t="shared" ca="1" si="110"/>
        <v>-3.36096970153638-6.67710000835613i</v>
      </c>
      <c r="CI121" s="223" t="str">
        <f t="shared" ca="1" si="111"/>
        <v>-6.2154665382732-4.15304196557668i</v>
      </c>
      <c r="CJ121" s="223" t="str">
        <f t="shared" ca="1" si="112"/>
        <v>-7.4550234557102-0.549915567197057i</v>
      </c>
      <c r="CK121" s="223" t="str">
        <f t="shared" ca="1" si="113"/>
        <v>-6.75757131617412+3.19609320312404i</v>
      </c>
      <c r="CL121" s="223" t="str">
        <f t="shared" ca="1" si="114"/>
        <v>-4.30432633167458+6.11167380401538i</v>
      </c>
      <c r="CM121" s="223" t="str">
        <f t="shared" ca="1" si="115"/>
        <v>-0.732705377179971+7.43928253842308i</v>
      </c>
      <c r="CN121" s="223" t="str">
        <f t="shared" ca="1" si="116"/>
        <v>3.02929149767576+6.83397211571311i</v>
      </c>
      <c r="CO121" s="223" t="str">
        <f t="shared" ca="1" si="117"/>
        <v>6.00419962598777+4.45301793254006i</v>
      </c>
      <c r="CP121" s="223" t="str">
        <f t="shared" ca="1" si="118"/>
        <v>7.41906047550757+0.915053832840608i</v>
      </c>
      <c r="CQ121" s="223" t="str">
        <f t="shared" ca="1" si="119"/>
        <v>6.90625638598823-2.86066506030184i</v>
      </c>
      <c r="CR121" s="223" t="str">
        <f t="shared" ca="1" si="120"/>
        <v>4.59902720191199-5.89310874261697i</v>
      </c>
      <c r="CS121" s="223" t="str">
        <f t="shared" ca="1" si="121"/>
        <v>1.09685109428914-7.39436944797808i</v>
      </c>
      <c r="CT121" s="223" t="str">
        <f t="shared" ca="1" si="122"/>
        <v>-2.69031546526338-6.97438058565774i</v>
      </c>
      <c r="CU121" s="223" t="str">
        <f t="shared" ca="1" si="123"/>
        <v>-5.77846807089711-4.74226618926623i</v>
      </c>
      <c r="CV121" s="223" t="str">
        <f t="shared" ca="1" si="124"/>
        <v>-7.3652243287864-1.27798765365233i</v>
      </c>
      <c r="CW121" s="223" t="str">
        <f t="shared" ca="1" si="125"/>
        <v>-7.03830367925159+2.51834532478539i</v>
      </c>
      <c r="CX121" s="223" t="str">
        <f t="shared" ca="1" si="126"/>
        <v>-4.8826486127922+5.66034666608268i</v>
      </c>
      <c r="CY121" s="223" t="str">
        <f t="shared" ca="1" si="127"/>
        <v>-1.45835440104004+7.33164267386252i</v>
      </c>
      <c r="CZ121" s="223" t="str">
        <f t="shared" ca="1" si="128"/>
        <v>2.34485822725069+7.0979871618882i</v>
      </c>
      <c r="DA121" s="223" t="str">
        <f t="shared" ca="1" si="129"/>
        <v>5.5388156800901+5.02008991136842i</v>
      </c>
      <c r="DB121" s="223" t="str">
        <f t="shared" ca="1" si="130"/>
        <v>7.29364471153985+1.63784269026717i</v>
      </c>
      <c r="DC121" s="223" t="str">
        <f t="shared" ca="1" si="131"/>
        <v>7.15339508246929-2.16995867479983i</v>
      </c>
      <c r="DD121" s="223" t="str">
        <f t="shared" ca="1" si="132"/>
        <v>5.15450729549528-5.41394831864147i</v>
      </c>
      <c r="DE121" s="223" t="str">
        <f t="shared" ca="1" si="133"/>
        <v>1.81634440430135-7.25125333036973i</v>
      </c>
      <c r="DF121" s="223" t="str">
        <f t="shared" ca="1" si="134"/>
        <v>-1.99375202038392-7.20449406533518i</v>
      </c>
      <c r="DG121" s="223" t="str">
        <f t="shared" ca="1" si="135"/>
        <v>-5.28581979716629-5.28581979716674i</v>
      </c>
      <c r="DH121" s="223" t="str">
        <f t="shared" ca="1" si="136"/>
        <v>-7.20449406533522-1.99375202038381i</v>
      </c>
      <c r="DI121" s="223" t="str">
        <f t="shared" ca="1" si="137"/>
        <v>-7.25125333036971+1.81634440430141i</v>
      </c>
      <c r="DJ121" s="223" t="str">
        <f t="shared" ca="1" si="138"/>
        <v>-5.41394831864142+5.15450729549533i</v>
      </c>
      <c r="DK121" s="223" t="str">
        <f t="shared" ca="1" si="139"/>
        <v>-2.16995867480043+7.15339508246911i</v>
      </c>
      <c r="DL121" s="223" t="str">
        <f t="shared" ca="1" si="140"/>
        <v>1.63784269026729+7.29364471153983i</v>
      </c>
      <c r="DM121" s="223" t="str">
        <f t="shared" ca="1" si="141"/>
        <v>5.02008991136851+5.53881568009002i</v>
      </c>
      <c r="DN121" s="223" t="str">
        <f t="shared" ca="1" si="142"/>
        <v>7.09798716188822+2.34485822725063i</v>
      </c>
      <c r="DO121" s="223" t="str">
        <f t="shared" ca="1" si="143"/>
        <v>7.33164267386266-1.45835440103937i</v>
      </c>
      <c r="DP121" s="223" t="str">
        <f t="shared" ca="1" si="144"/>
        <v>5.66034666608261-4.88264861279229i</v>
      </c>
      <c r="DQ121" s="223" t="str">
        <f t="shared" ca="1" si="145"/>
        <v>2.51834532478528-7.03830367925163i</v>
      </c>
      <c r="DR121" s="223" t="str">
        <f t="shared" ca="1" si="146"/>
        <v>-1.27798765365244-7.36522432878638i</v>
      </c>
      <c r="DS121" s="223" t="str">
        <f t="shared" ca="1" si="147"/>
        <v>-4.7422661892657-5.77846807089753i</v>
      </c>
      <c r="DT121" s="223" t="str">
        <f t="shared" ca="1" si="148"/>
        <v>-6.97438058565776-2.69031546526332i</v>
      </c>
      <c r="DU121" s="223" t="str">
        <f t="shared" ca="1" si="149"/>
        <v>-7.39436944797807+1.09685109428921i</v>
      </c>
      <c r="DV121" s="223" t="str">
        <f t="shared" ca="1" si="150"/>
        <v>-5.89310874261689+4.59902720191208i</v>
      </c>
      <c r="DW121" s="223" t="str">
        <f t="shared" ca="1" si="151"/>
        <v>-2.86066506030173+6.90625638598827i</v>
      </c>
      <c r="DX121" s="223" t="str">
        <f t="shared" ca="1" si="152"/>
        <v>0.91505383284072+7.41906047550756i</v>
      </c>
      <c r="DY121" s="223" t="str">
        <f t="shared" ca="1" si="153"/>
        <v>4.45301793254011+6.00419962598773i</v>
      </c>
      <c r="DZ121" s="223" t="str">
        <f t="shared" ca="1" si="154"/>
        <v>6.83397211571313+3.0292914976757i</v>
      </c>
      <c r="EA121" s="223" t="str">
        <f t="shared" ca="1" si="155"/>
        <v>7.43928253842314-0.732705377179349i</v>
      </c>
      <c r="EB121" s="223" t="str">
        <f t="shared" ca="1" si="156"/>
        <v>6.11167380401531-4.30432633167467i</v>
      </c>
      <c r="EC121" s="223" t="str">
        <f t="shared" ca="1" si="157"/>
        <v>3.19609320312394-6.75757131617417i</v>
      </c>
      <c r="ED121" s="223" t="str">
        <f t="shared" ca="1" si="158"/>
        <v>-0.549915567197122-7.4550234557102i</v>
      </c>
      <c r="EE121" s="223" t="str">
        <f t="shared" ca="1" si="159"/>
        <v>-4.15304196557612-6.21546653827358i</v>
      </c>
      <c r="EF121" s="223" t="str">
        <f t="shared" ca="1" si="160"/>
        <v>-6.67710000835618-3.36096970153627i</v>
      </c>
      <c r="EG121" s="223" t="str">
        <f t="shared" ca="1" si="161"/>
        <v>-7.46627374562888+0.366794508639194i</v>
      </c>
      <c r="EH121" s="223" t="str">
        <f t="shared" ca="1" si="162"/>
        <v>-6.31551530790003+3.99925596229041i</v>
      </c>
      <c r="EI121" s="223" t="str">
        <f t="shared" ca="1" si="163"/>
        <v>-3.52382167747444+6.59260666516638i</v>
      </c>
      <c r="EJ121" s="223" t="str">
        <f t="shared" ca="1" si="164"/>
        <v>0.18345250678454+7.47302663142514i</v>
      </c>
      <c r="EK121" s="223" t="str">
        <f t="shared" ca="1" si="165"/>
        <v>3.84306095675416+6.41175984725775i</v>
      </c>
      <c r="EL121" s="223" t="str">
        <f t="shared" ca="1" si="166"/>
        <v>6.50414218223455+3.68455103499898i</v>
      </c>
      <c r="EM121" s="223" t="str">
        <f t="shared" ca="1" si="167"/>
        <v>7.47527804541309-3.26015310112654E-13i</v>
      </c>
      <c r="EN121" s="223"/>
      <c r="EO121" s="223"/>
      <c r="EP121" s="223"/>
    </row>
    <row r="122" spans="1:146" ht="17.25" thickBot="1">
      <c r="A122" s="257">
        <f t="shared" si="168"/>
        <v>4.2968750000000011E-4</v>
      </c>
      <c r="B122" s="256">
        <v>22</v>
      </c>
      <c r="C122" s="230">
        <f t="shared" si="169"/>
        <v>4400</v>
      </c>
      <c r="D122" s="229">
        <f t="shared" si="170"/>
        <v>27646.01535159018</v>
      </c>
      <c r="E122" s="229" t="str">
        <f t="shared" si="171"/>
        <v>27646.0153515902i</v>
      </c>
      <c r="F122" s="229" t="str">
        <f t="shared" si="172"/>
        <v>-0.0362649712794444-0.321843470815446i</v>
      </c>
      <c r="G122" s="229" t="str">
        <f t="shared" si="173"/>
        <v>-3.77168162643283-0.868636661517328i</v>
      </c>
      <c r="H122" s="229" t="str">
        <f t="shared" si="38"/>
        <v>0.00277258258754373-0.0192214713098621i</v>
      </c>
      <c r="I122" s="229" t="str">
        <f t="shared" si="174"/>
        <v>-0.00948796655051022+0.00647998630637678i</v>
      </c>
      <c r="J122" s="255" t="str">
        <f ca="1">IMPRODUCT(1/N_FFT2,AK100)</f>
        <v>0.0202827084779564+0.000443562492431438i</v>
      </c>
      <c r="K122" s="254" t="str">
        <f t="shared" ca="1" si="175"/>
        <v>-0.000195315938469578+0.000127223167102139i</v>
      </c>
      <c r="N122" s="246">
        <f t="shared" ca="1" si="176"/>
        <v>7.5250012788584719</v>
      </c>
      <c r="O122" s="223">
        <f t="shared" ca="1" si="39"/>
        <v>-7.4749987211415281</v>
      </c>
      <c r="P122" s="223" t="str">
        <f t="shared" ca="1" si="40"/>
        <v>-6.41152026283853+3.84291735537968i</v>
      </c>
      <c r="Q122" s="223" t="str">
        <f t="shared" ca="1" si="41"/>
        <v>-3.52369000492463+6.59236032315147i</v>
      </c>
      <c r="R122" s="223" t="str">
        <f t="shared" ca="1" si="42"/>
        <v>0.36678080284686+7.46599475781563i</v>
      </c>
      <c r="S122" s="223" t="str">
        <f t="shared" ca="1" si="43"/>
        <v>4.15288678132581+6.21523428862958i</v>
      </c>
      <c r="T122" s="223" t="str">
        <f t="shared" ca="1" si="44"/>
        <v>6.75731881002338+3.1959737766089i</v>
      </c>
      <c r="U122" s="223" t="str">
        <f t="shared" ca="1" si="45"/>
        <v>7.43900455917425-0.732677998613382i</v>
      </c>
      <c r="V122" s="223" t="str">
        <f t="shared" ca="1" si="46"/>
        <v>6.00397527062907-4.45285153926583i</v>
      </c>
      <c r="W122" s="223" t="str">
        <f t="shared" ca="1" si="47"/>
        <v>2.86055816753106-6.90599832401072i</v>
      </c>
      <c r="X122" s="223" t="str">
        <f t="shared" ca="1" si="48"/>
        <v>-1.09681010890631-7.39409314696998i</v>
      </c>
      <c r="Y122" s="223" t="str">
        <f t="shared" ca="1" si="49"/>
        <v>-4.74208898782404-5.77825215031548i</v>
      </c>
      <c r="Z122" s="223" t="str">
        <f t="shared" ca="1" si="50"/>
        <v>-7.03804068314147-2.51825122327242i</v>
      </c>
      <c r="AA122" s="223" t="str">
        <f t="shared" ca="1" si="51"/>
        <v>-7.33136871672858+1.45829990757766i</v>
      </c>
      <c r="AB122" s="223" t="str">
        <f t="shared" ca="1" si="52"/>
        <v>-5.53860871445666+5.01990232865264i</v>
      </c>
      <c r="AC122" s="223" t="str">
        <f t="shared" ca="1" si="53"/>
        <v>-2.16987759124409+7.15312778580701i</v>
      </c>
      <c r="AD122" s="223" t="str">
        <f t="shared" ca="1" si="54"/>
        <v>1.81627653403959+7.25098237709654i</v>
      </c>
      <c r="AE122" s="223" t="str">
        <f t="shared" ca="1" si="55"/>
        <v>5.28562228507994+5.28562228507995i</v>
      </c>
      <c r="AF122" s="223" t="str">
        <f t="shared" ca="1" si="56"/>
        <v>7.25098237709654+1.81627653403962i</v>
      </c>
      <c r="AG122" s="223" t="str">
        <f t="shared" ca="1" si="57"/>
        <v>7.15312778580701-2.16987759124406i</v>
      </c>
      <c r="AH122" s="223" t="str">
        <f t="shared" ca="1" si="58"/>
        <v>5.01990232865242-5.53860871445686i</v>
      </c>
      <c r="AI122" s="223" t="str">
        <f t="shared" ca="1" si="59"/>
        <v>1.45829990757775-7.33136871672856i</v>
      </c>
      <c r="AJ122" s="223" t="str">
        <f t="shared" ca="1" si="60"/>
        <v>-2.51825122327268-7.03804068314138i</v>
      </c>
      <c r="AK122" s="223" t="str">
        <f t="shared" ca="1" si="61"/>
        <v>-5.77825215031547-4.74208898782406i</v>
      </c>
      <c r="AL122" s="223" t="str">
        <f t="shared" ca="1" si="62"/>
        <v>-7.39409314696992-1.0968101089067i</v>
      </c>
      <c r="AM122" s="223" t="str">
        <f t="shared" ca="1" si="63"/>
        <v>-6.90599832401069+2.86055816753112i</v>
      </c>
      <c r="AN122" s="223" t="str">
        <f t="shared" ca="1" si="64"/>
        <v>-4.4528515392661+6.00397527062887i</v>
      </c>
      <c r="AO122" s="223" t="str">
        <f t="shared" ca="1" si="65"/>
        <v>-0.732677998613324+7.43900455917426i</v>
      </c>
      <c r="AP122" s="223" t="str">
        <f t="shared" ca="1" si="66"/>
        <v>3.19597377660867+6.75731881002348i</v>
      </c>
      <c r="AQ122" s="223" t="str">
        <f t="shared" ca="1" si="67"/>
        <v>6.21523428862965+4.15288678132571i</v>
      </c>
      <c r="AR122" s="223" t="str">
        <f t="shared" ca="1" si="68"/>
        <v>6.21523428862965+4.15288678132571i</v>
      </c>
      <c r="AS122" s="223" t="str">
        <f t="shared" ca="1" si="69"/>
        <v>6.59236032315137-3.52369000492482i</v>
      </c>
      <c r="AT122" s="223" t="str">
        <f t="shared" ca="1" si="70"/>
        <v>3.84291735537979-6.41152026283847i</v>
      </c>
      <c r="AU122" s="223" t="str">
        <f t="shared" ca="1" si="71"/>
        <v>-2.73806676435458E-13-7.47499872114153i</v>
      </c>
      <c r="AV122" s="223" t="str">
        <f t="shared" ca="1" si="72"/>
        <v>-3.84291735537962-6.41152026283857i</v>
      </c>
      <c r="AW122" s="223" t="str">
        <f t="shared" ca="1" si="73"/>
        <v>-6.59236032315164-3.52369000492431i</v>
      </c>
      <c r="AX122" s="223" t="str">
        <f t="shared" ca="1" si="74"/>
        <v>-7.46599475781563+0.366780802846845i</v>
      </c>
      <c r="AY122" s="223" t="str">
        <f t="shared" ca="1" si="75"/>
        <v>-6.21523428862975+4.15288678132554i</v>
      </c>
      <c r="AZ122" s="223" t="str">
        <f t="shared" ca="1" si="76"/>
        <v>-3.19597377660885+6.7573188100234i</v>
      </c>
      <c r="BA122" s="223" t="str">
        <f t="shared" ca="1" si="77"/>
        <v>0.73267799861313+7.43900455917428i</v>
      </c>
      <c r="BB122" s="223" t="str">
        <f t="shared" ca="1" si="78"/>
        <v>4.45285153926595+6.00397527062898i</v>
      </c>
      <c r="BC122" s="223" t="str">
        <f t="shared" ca="1" si="79"/>
        <v>6.90599832401062+2.86055816753129i</v>
      </c>
      <c r="BD122" s="223" t="str">
        <f t="shared" ca="1" si="80"/>
        <v>7.39409314696995-1.09681010890651i</v>
      </c>
      <c r="BE122" s="223" t="str">
        <f t="shared" ca="1" si="81"/>
        <v>5.77825215031559-4.7420889878239i</v>
      </c>
      <c r="BF122" s="223" t="str">
        <f t="shared" ca="1" si="82"/>
        <v>2.51825122327215-7.03804068314157i</v>
      </c>
      <c r="BG122" s="223" t="str">
        <f t="shared" ca="1" si="83"/>
        <v>-1.45829990757757-7.3313687167286i</v>
      </c>
      <c r="BH122" s="223" t="str">
        <f t="shared" ca="1" si="84"/>
        <v>-5.01990232865284-5.53860871445648i</v>
      </c>
      <c r="BI122" s="223" t="str">
        <f t="shared" ca="1" si="85"/>
        <v>-7.153127785807-2.16987759124411i</v>
      </c>
      <c r="BJ122" s="223" t="str">
        <f t="shared" ca="1" si="86"/>
        <v>-7.25098237709662+1.81627653403928i</v>
      </c>
      <c r="BK122" s="223" t="str">
        <f t="shared" ca="1" si="87"/>
        <v>-5.28562228507991+5.28562228507998i</v>
      </c>
      <c r="BL122" s="223" t="str">
        <f t="shared" ca="1" si="88"/>
        <v>-1.81627653403992+7.25098237709645i</v>
      </c>
      <c r="BM122" s="223" t="str">
        <f t="shared" ca="1" si="89"/>
        <v>2.16987759124419+7.15312778580698i</v>
      </c>
      <c r="BN122" s="223" t="str">
        <f t="shared" ca="1" si="90"/>
        <v>5.53860871445653+5.01990232865278i</v>
      </c>
      <c r="BO122" s="223" t="str">
        <f t="shared" ca="1" si="91"/>
        <v>7.33136871672862+1.45829990757747i</v>
      </c>
      <c r="BP122" s="223" t="str">
        <f t="shared" ca="1" si="92"/>
        <v>7.03804068314153-2.51825122327225i</v>
      </c>
      <c r="BQ122" s="223" t="str">
        <f t="shared" ca="1" si="93"/>
        <v>4.74208898782384-5.77825215031564i</v>
      </c>
      <c r="BR122" s="223" t="str">
        <f t="shared" ca="1" si="94"/>
        <v>1.09681010890643-7.39409314696996i</v>
      </c>
      <c r="BS122" s="223" t="str">
        <f t="shared" ca="1" si="95"/>
        <v>-2.86055816753136-6.90599832401059i</v>
      </c>
      <c r="BT122" s="223" t="str">
        <f t="shared" ca="1" si="96"/>
        <v>-6.00397527062904-4.45285153926586i</v>
      </c>
      <c r="BU122" s="223" t="str">
        <f t="shared" ca="1" si="97"/>
        <v>-7.43900455917429-0.732677998613052i</v>
      </c>
      <c r="BV122" s="223" t="str">
        <f t="shared" ca="1" si="98"/>
        <v>-6.75731881002336+3.19597377660892i</v>
      </c>
      <c r="BW122" s="223" t="str">
        <f t="shared" ca="1" si="99"/>
        <v>-4.15288678132608+6.2152342886294i</v>
      </c>
      <c r="BX122" s="223" t="str">
        <f t="shared" ca="1" si="100"/>
        <v>-0.366780802846768+7.46599475781564i</v>
      </c>
      <c r="BY122" s="223" t="str">
        <f t="shared" ca="1" si="101"/>
        <v>3.5236900049244+6.59236032315159i</v>
      </c>
      <c r="BZ122" s="223" t="str">
        <f t="shared" ca="1" si="102"/>
        <v>6.41152026283862+3.84291735537953i</v>
      </c>
      <c r="CA122" s="223" t="str">
        <f t="shared" ca="1" si="103"/>
        <v>7.47499872114153+1.95969492886326E-13i</v>
      </c>
      <c r="CB122" s="223" t="str">
        <f t="shared" ca="1" si="104"/>
        <v>6.41152026283841-3.84291735537988i</v>
      </c>
      <c r="CC122" s="223" t="str">
        <f t="shared" ca="1" si="105"/>
        <v>3.52369000492475-6.59236032315141i</v>
      </c>
      <c r="CD122" s="223" t="str">
        <f t="shared" ca="1" si="106"/>
        <v>-0.366780802847119-7.46599475781562i</v>
      </c>
      <c r="CE122" s="223" t="str">
        <f t="shared" ca="1" si="107"/>
        <v>-4.1528867813258-6.21523428862959i</v>
      </c>
      <c r="CF122" s="223" t="str">
        <f t="shared" ca="1" si="108"/>
        <v>-6.75731881002351-3.19597377660861i</v>
      </c>
      <c r="CG122" s="223" t="str">
        <f t="shared" ca="1" si="109"/>
        <v>-7.43900455917425+0.732677998613428i</v>
      </c>
      <c r="CH122" s="223" t="str">
        <f t="shared" ca="1" si="110"/>
        <v>-6.00397527062928+4.45285153926555i</v>
      </c>
      <c r="CI122" s="223" t="str">
        <f t="shared" ca="1" si="111"/>
        <v>-2.86055816753104+6.90599832401073i</v>
      </c>
      <c r="CJ122" s="223" t="str">
        <f t="shared" ca="1" si="112"/>
        <v>1.09681010890607+7.39409314697002i</v>
      </c>
      <c r="CK122" s="223" t="str">
        <f t="shared" ca="1" si="113"/>
        <v>4.74208898782412+5.77825215031542i</v>
      </c>
      <c r="CL122" s="223" t="str">
        <f t="shared" ca="1" si="114"/>
        <v>7.03804068314141+2.5182512232726i</v>
      </c>
      <c r="CM122" s="223" t="str">
        <f t="shared" ca="1" si="115"/>
        <v>7.33136871672855-1.45829990757781i</v>
      </c>
      <c r="CN122" s="223" t="str">
        <f t="shared" ca="1" si="116"/>
        <v>5.5386087144568-5.01990232865249i</v>
      </c>
      <c r="CO122" s="223" t="str">
        <f t="shared" ca="1" si="117"/>
        <v>2.16987759124382-7.15312778580708i</v>
      </c>
      <c r="CP122" s="223" t="str">
        <f t="shared" ca="1" si="118"/>
        <v>-1.81627653403954-7.25098237709655i</v>
      </c>
      <c r="CQ122" s="223" t="str">
        <f t="shared" ca="1" si="119"/>
        <v>-5.28562228508017-5.28562228507972i</v>
      </c>
      <c r="CR122" s="223" t="str">
        <f t="shared" ca="1" si="120"/>
        <v>-7.25098237709652-1.81627653403968i</v>
      </c>
      <c r="CS122" s="223" t="str">
        <f t="shared" ca="1" si="121"/>
        <v>-7.15312778580711+2.16987759124374i</v>
      </c>
      <c r="CT122" s="223" t="str">
        <f t="shared" ca="1" si="122"/>
        <v>-5.01990232865256+5.53860871445673i</v>
      </c>
      <c r="CU122" s="223" t="str">
        <f t="shared" ca="1" si="123"/>
        <v>-1.45829990757795+7.33136871672852i</v>
      </c>
      <c r="CV122" s="223" t="str">
        <f t="shared" ca="1" si="124"/>
        <v>2.51825122327251+7.03804068314144i</v>
      </c>
      <c r="CW122" s="223" t="str">
        <f t="shared" ca="1" si="125"/>
        <v>5.77825215031536+4.74208898782418i</v>
      </c>
      <c r="CX122" s="223" t="str">
        <f t="shared" ca="1" si="126"/>
        <v>7.39409314697+1.09681010890616i</v>
      </c>
      <c r="CY122" s="223" t="str">
        <f t="shared" ca="1" si="127"/>
        <v>6.90599832401076-2.86055816753095i</v>
      </c>
      <c r="CZ122" s="223" t="str">
        <f t="shared" ca="1" si="128"/>
        <v>4.45285153926566-6.00397527062919i</v>
      </c>
      <c r="DA122" s="223" t="str">
        <f t="shared" ca="1" si="129"/>
        <v>0.732677998613519-7.43900455917424i</v>
      </c>
      <c r="DB122" s="223" t="str">
        <f t="shared" ca="1" si="130"/>
        <v>-3.1959737766092-6.75731881002324i</v>
      </c>
      <c r="DC122" s="223" t="str">
        <f t="shared" ca="1" si="131"/>
        <v>-6.21523428862954-4.15288678132587i</v>
      </c>
      <c r="DD122" s="223" t="str">
        <f t="shared" ca="1" si="132"/>
        <v>-7.46599475781561-0.36678080284721i</v>
      </c>
      <c r="DE122" s="223" t="str">
        <f t="shared" ca="1" si="133"/>
        <v>-6.59236032315147+3.52369000492462i</v>
      </c>
      <c r="DF122" s="223" t="str">
        <f t="shared" ca="1" si="134"/>
        <v>-3.84291735537995+6.41152026283837i</v>
      </c>
      <c r="DG122" s="223" t="str">
        <f t="shared" ca="1" si="135"/>
        <v>1.04393713754747E-13+7.47499872114153i</v>
      </c>
      <c r="DH122" s="223" t="str">
        <f t="shared" ca="1" si="136"/>
        <v>3.84291735537945+6.41152026283868i</v>
      </c>
      <c r="DI122" s="223" t="str">
        <f t="shared" ca="1" si="137"/>
        <v>6.59236032315155+3.52369000492448i</v>
      </c>
      <c r="DJ122" s="223" t="str">
        <f t="shared" ca="1" si="138"/>
        <v>7.46599475781564-0.366780802846623i</v>
      </c>
      <c r="DK122" s="223" t="str">
        <f t="shared" ca="1" si="139"/>
        <v>6.21523428862945-4.152886781326i</v>
      </c>
      <c r="DL122" s="223" t="str">
        <f t="shared" ca="1" si="140"/>
        <v>3.19597377660901-6.75731881002333i</v>
      </c>
      <c r="DM122" s="223" t="str">
        <f t="shared" ca="1" si="141"/>
        <v>-0.732677998613675-7.43900455917422i</v>
      </c>
      <c r="DN122" s="223" t="str">
        <f t="shared" ca="1" si="142"/>
        <v>-4.45285153926579-6.0039752706291i</v>
      </c>
      <c r="DO122" s="223" t="str">
        <f t="shared" ca="1" si="143"/>
        <v>-6.90599832401085-2.86055816753076i</v>
      </c>
      <c r="DP122" s="223" t="str">
        <f t="shared" ca="1" si="144"/>
        <v>-7.39409314696998+1.09681010890631i</v>
      </c>
      <c r="DQ122" s="223" t="str">
        <f t="shared" ca="1" si="145"/>
        <v>-5.7782521503157+4.74208898782377i</v>
      </c>
      <c r="DR122" s="223" t="str">
        <f t="shared" ca="1" si="146"/>
        <v>-2.51825122327236+7.03804068314149i</v>
      </c>
      <c r="DS122" s="223" t="str">
        <f t="shared" ca="1" si="147"/>
        <v>1.45829990757738+7.33136871672864i</v>
      </c>
      <c r="DT122" s="223" t="str">
        <f t="shared" ca="1" si="148"/>
        <v>5.01990232865271+5.5386087144566i</v>
      </c>
      <c r="DU122" s="223" t="str">
        <f t="shared" ca="1" si="149"/>
        <v>7.15312778580694+2.1698775912443i</v>
      </c>
      <c r="DV122" s="223" t="str">
        <f t="shared" ca="1" si="150"/>
        <v>7.25098237709648-1.81627653403983i</v>
      </c>
      <c r="DW122" s="223" t="str">
        <f t="shared" ca="1" si="151"/>
        <v>5.28562228508007-5.28562228507982i</v>
      </c>
      <c r="DX122" s="223" t="str">
        <f t="shared" ca="1" si="152"/>
        <v>1.81627653403939-7.25098237709659i</v>
      </c>
      <c r="DY122" s="223" t="str">
        <f t="shared" ca="1" si="153"/>
        <v>-2.16987759124402-7.15312778580702i</v>
      </c>
      <c r="DZ122" s="223" t="str">
        <f t="shared" ca="1" si="154"/>
        <v>-5.5386087144569-5.01990232865238i</v>
      </c>
      <c r="EA122" s="223" t="str">
        <f t="shared" ca="1" si="155"/>
        <v>-7.33136871672858-1.45829990757766i</v>
      </c>
      <c r="EB122" s="223" t="str">
        <f t="shared" ca="1" si="156"/>
        <v>-7.03804068314161+2.51825122327203i</v>
      </c>
      <c r="EC122" s="223" t="str">
        <f t="shared" ca="1" si="157"/>
        <v>-4.74208898782399+5.77825215031551i</v>
      </c>
      <c r="ED122" s="223" t="str">
        <f t="shared" ca="1" si="158"/>
        <v>-1.0968101089066+7.39409314696993i</v>
      </c>
      <c r="EE122" s="223" t="str">
        <f t="shared" ca="1" si="159"/>
        <v>2.86055816753123+6.90599832401064i</v>
      </c>
      <c r="EF122" s="223" t="str">
        <f t="shared" ca="1" si="160"/>
        <v>6.00397527062889+4.45285153926607i</v>
      </c>
      <c r="EG122" s="223" t="str">
        <f t="shared" ca="1" si="161"/>
        <v>7.43900455917427+0.732677998613273i</v>
      </c>
      <c r="EH122" s="223" t="str">
        <f t="shared" ca="1" si="162"/>
        <v>6.75731881002345-3.19597377660875i</v>
      </c>
      <c r="EI122" s="223" t="str">
        <f t="shared" ca="1" si="163"/>
        <v>4.15288678132562-6.21523428862971i</v>
      </c>
      <c r="EJ122" s="223" t="str">
        <f t="shared" ca="1" si="164"/>
        <v>0.36678080284691-7.46599475781563i</v>
      </c>
      <c r="EK122" s="223" t="str">
        <f t="shared" ca="1" si="165"/>
        <v>-3.52369000492493-6.59236032315131i</v>
      </c>
      <c r="EL122" s="223" t="str">
        <f t="shared" ca="1" si="166"/>
        <v>-6.4115202628385-3.84291735537974i</v>
      </c>
      <c r="EM122" s="223" t="str">
        <f t="shared" ca="1" si="167"/>
        <v>-7.47499872114153-3.91938985772652E-13i</v>
      </c>
      <c r="EN122" s="223"/>
      <c r="EO122" s="223"/>
      <c r="EP122" s="223"/>
    </row>
    <row r="123" spans="1:146" ht="17.25" thickBot="1">
      <c r="A123" s="257">
        <f t="shared" si="168"/>
        <v>4.4921875000000013E-4</v>
      </c>
      <c r="B123" s="256">
        <v>23</v>
      </c>
      <c r="C123" s="230">
        <f t="shared" si="169"/>
        <v>4600</v>
      </c>
      <c r="D123" s="229">
        <f t="shared" si="170"/>
        <v>28902.652413026095</v>
      </c>
      <c r="E123" s="229" t="str">
        <f t="shared" si="171"/>
        <v>28902.6524130261i</v>
      </c>
      <c r="F123" s="229" t="str">
        <f t="shared" si="172"/>
        <v>-0.0371377697702559-0.306808792667841i</v>
      </c>
      <c r="G123" s="229" t="str">
        <f t="shared" si="173"/>
        <v>-3.84026164968047-0.864320694685795i</v>
      </c>
      <c r="H123" s="229" t="str">
        <f t="shared" si="38"/>
        <v>0.00270544883865823-0.0183880252296084i</v>
      </c>
      <c r="I123" s="229" t="str">
        <f t="shared" si="174"/>
        <v>-0.00928154693303738+0.00637321975621406i</v>
      </c>
      <c r="J123" s="255" t="str">
        <f ca="1">IMPRODUCT(1/N_FFT2,AL100)</f>
        <v>0.216898372130556+0.00443653961173016i</v>
      </c>
      <c r="K123" s="254" t="str">
        <f t="shared" ca="1" si="175"/>
        <v>-0.00204142746253187+0.00134116303972658i</v>
      </c>
      <c r="N123" s="246">
        <f t="shared" ca="1" si="176"/>
        <v>7.5253017283190191</v>
      </c>
      <c r="O123" s="223">
        <f t="shared" ca="1" si="39"/>
        <v>-7.4746982716809809</v>
      </c>
      <c r="P123" s="223" t="str">
        <f t="shared" ca="1" si="40"/>
        <v>-6.3150254839955+3.99894578472352i</v>
      </c>
      <c r="Q123" s="223" t="str">
        <f t="shared" ca="1" si="41"/>
        <v>-3.19584531791174+6.75704720692791i</v>
      </c>
      <c r="R123" s="223" t="str">
        <f t="shared" ca="1" si="42"/>
        <v>0.914982862346897+7.41848506194372i</v>
      </c>
      <c r="S123" s="223" t="str">
        <f t="shared" ca="1" si="43"/>
        <v>4.741898384704+5.7780198997418i</v>
      </c>
      <c r="T123" s="223" t="str">
        <f t="shared" ca="1" si="44"/>
        <v>7.09743665039116+2.34467636281747i</v>
      </c>
      <c r="U123" s="223" t="str">
        <f t="shared" ca="1" si="45"/>
        <v>7.25069093172979-1.81620353077569i</v>
      </c>
      <c r="V123" s="223" t="str">
        <f t="shared" ca="1" si="46"/>
        <v>5.15410751800012-5.41352841920731i</v>
      </c>
      <c r="W123" s="223" t="str">
        <f t="shared" ca="1" si="47"/>
        <v>1.45824129279562-7.33107404032018i</v>
      </c>
      <c r="X123" s="223" t="str">
        <f t="shared" ca="1" si="48"/>
        <v>-2.69010680757461-6.97383966094083i</v>
      </c>
      <c r="Y123" s="223" t="str">
        <f t="shared" ca="1" si="49"/>
        <v>-6.00373394735952-4.45267256173115i</v>
      </c>
      <c r="Z123" s="223" t="str">
        <f t="shared" ca="1" si="50"/>
        <v>-7.45444525290014-0.549872916395439i</v>
      </c>
      <c r="AA123" s="223" t="str">
        <f t="shared" ca="1" si="51"/>
        <v>-6.59209535038336+3.52354837402933i</v>
      </c>
      <c r="AB123" s="223" t="str">
        <f t="shared" ca="1" si="52"/>
        <v>-3.68426526557463+6.5036377286524i</v>
      </c>
      <c r="AC123" s="223" t="str">
        <f t="shared" ca="1" si="53"/>
        <v>0.366766060490527+7.46569467025962i</v>
      </c>
      <c r="AD123" s="223" t="str">
        <f t="shared" ca="1" si="54"/>
        <v>4.30399249321072+6.11119978981676i</v>
      </c>
      <c r="AE123" s="223" t="str">
        <f t="shared" ca="1" si="55"/>
        <v>6.90572074490353+2.86044319050032i</v>
      </c>
      <c r="AF123" s="223" t="str">
        <f t="shared" ca="1" si="56"/>
        <v>7.36465309069054-1.27788853443992i</v>
      </c>
      <c r="AG123" s="223" t="str">
        <f t="shared" ca="1" si="57"/>
        <v>5.53838609609072-5.01970055912697i</v>
      </c>
      <c r="AH123" s="223" t="str">
        <f t="shared" ca="1" si="58"/>
        <v>1.99359738733292-7.20393529328866i</v>
      </c>
      <c r="AI123" s="223" t="str">
        <f t="shared" ca="1" si="59"/>
        <v>-2.16979037536926-7.1528402735994i</v>
      </c>
      <c r="AJ123" s="223" t="str">
        <f t="shared" ca="1" si="60"/>
        <v>-5.65990765628339-4.88226992033575i</v>
      </c>
      <c r="AK123" s="223" t="str">
        <f t="shared" ca="1" si="61"/>
        <v>-7.39379594942111-1.09676602381481i</v>
      </c>
      <c r="AL123" s="223" t="str">
        <f t="shared" ca="1" si="62"/>
        <v>-6.83344208091097+3.02905654940705i</v>
      </c>
      <c r="AM123" s="223" t="str">
        <f t="shared" ca="1" si="63"/>
        <v>-4.15271986054891+6.21498447403316i</v>
      </c>
      <c r="AN123" s="223" t="str">
        <f t="shared" ca="1" si="64"/>
        <v>-0.183438278425138+7.47244703231003i</v>
      </c>
      <c r="AO123" s="223" t="str">
        <f t="shared" ca="1" si="65"/>
        <v>3.84276289348743+6.41126255874042i</v>
      </c>
      <c r="AP123" s="223" t="str">
        <f t="shared" ca="1" si="66"/>
        <v>6.67658214036946+3.36070902869769i</v>
      </c>
      <c r="AQ123" s="223" t="str">
        <f t="shared" ca="1" si="67"/>
        <v>7.43870555646001-0.732648549416128i</v>
      </c>
      <c r="AR123" s="223" t="str">
        <f t="shared" ca="1" si="68"/>
        <v>7.43870555646001-0.732648549416128i</v>
      </c>
      <c r="AS123" s="223" t="str">
        <f t="shared" ca="1" si="69"/>
        <v>2.51815000489754-7.03775779673506i</v>
      </c>
      <c r="AT123" s="223" t="str">
        <f t="shared" ca="1" si="70"/>
        <v>-1.63771566112376-7.29307902507443i</v>
      </c>
      <c r="AU123" s="223" t="str">
        <f t="shared" ca="1" si="71"/>
        <v>-5.28540983522892-5.28540983522905i</v>
      </c>
      <c r="AV123" s="223" t="str">
        <f t="shared" ca="1" si="72"/>
        <v>-7.29307902507439-1.63771566112392i</v>
      </c>
      <c r="AW123" s="223" t="str">
        <f t="shared" ca="1" si="73"/>
        <v>-7.03775779673512+2.51815000489739i</v>
      </c>
      <c r="AX123" s="223" t="str">
        <f t="shared" ca="1" si="74"/>
        <v>-4.59867050679631+5.89265168006666i</v>
      </c>
      <c r="AY123" s="223" t="str">
        <f t="shared" ca="1" si="75"/>
        <v>-0.732648549416284+7.43870555646i</v>
      </c>
      <c r="AZ123" s="223" t="str">
        <f t="shared" ca="1" si="76"/>
        <v>3.36070902869752+6.67658214036955i</v>
      </c>
      <c r="BA123" s="223" t="str">
        <f t="shared" ca="1" si="77"/>
        <v>6.41126255874033+3.84276289348758i</v>
      </c>
      <c r="BB123" s="223" t="str">
        <f t="shared" ca="1" si="78"/>
        <v>7.47244703231004-0.183438278424968i</v>
      </c>
      <c r="BC123" s="223" t="str">
        <f t="shared" ca="1" si="79"/>
        <v>6.21498447403325-4.15271986054878i</v>
      </c>
      <c r="BD123" s="223" t="str">
        <f t="shared" ca="1" si="80"/>
        <v>3.02905654940651-6.83344208091121i</v>
      </c>
      <c r="BE123" s="223" t="str">
        <f t="shared" ca="1" si="81"/>
        <v>-1.09676602381465-7.39379594942114i</v>
      </c>
      <c r="BF123" s="223" t="str">
        <f t="shared" ca="1" si="82"/>
        <v>-4.88226992033562-5.65990765628351i</v>
      </c>
      <c r="BG123" s="223" t="str">
        <f t="shared" ca="1" si="83"/>
        <v>-7.15284027359935-2.16979037536943i</v>
      </c>
      <c r="BH123" s="223" t="str">
        <f t="shared" ca="1" si="84"/>
        <v>-7.20393529328871+1.99359738733275i</v>
      </c>
      <c r="BI123" s="223" t="str">
        <f t="shared" ca="1" si="85"/>
        <v>-5.01970055912709+5.53838609609062i</v>
      </c>
      <c r="BJ123" s="223" t="str">
        <f t="shared" ca="1" si="86"/>
        <v>-1.27788853443957+7.3646530906906i</v>
      </c>
      <c r="BK123" s="223" t="str">
        <f t="shared" ca="1" si="87"/>
        <v>2.86044319050052+6.90572074490344i</v>
      </c>
      <c r="BL123" s="223" t="str">
        <f t="shared" ca="1" si="88"/>
        <v>6.11119978981683+4.30399249321062i</v>
      </c>
      <c r="BM123" s="223" t="str">
        <f t="shared" ca="1" si="89"/>
        <v>7.46569467025962+0.366766060490551i</v>
      </c>
      <c r="BN123" s="223" t="str">
        <f t="shared" ca="1" si="90"/>
        <v>6.50363772865245-3.68426526557455i</v>
      </c>
      <c r="BO123" s="223" t="str">
        <f t="shared" ca="1" si="91"/>
        <v>3.52354837402954-6.59209535038325i</v>
      </c>
      <c r="BP123" s="223" t="str">
        <f t="shared" ca="1" si="92"/>
        <v>-0.549872916395065-7.45444525290017i</v>
      </c>
      <c r="BQ123" s="223" t="str">
        <f t="shared" ca="1" si="93"/>
        <v>-4.45267256173137-6.00373394735937i</v>
      </c>
      <c r="BR123" s="223" t="str">
        <f t="shared" ca="1" si="94"/>
        <v>-6.97383966094088-2.6901068075745i</v>
      </c>
      <c r="BS123" s="223" t="str">
        <f t="shared" ca="1" si="95"/>
        <v>-7.33107404032016+1.45824129279568i</v>
      </c>
      <c r="BT123" s="223" t="str">
        <f t="shared" ca="1" si="96"/>
        <v>-5.41352841920739+5.15410751800004i</v>
      </c>
      <c r="BU123" s="223" t="str">
        <f t="shared" ca="1" si="97"/>
        <v>-1.81620353077584+7.25069093172975i</v>
      </c>
      <c r="BV123" s="223" t="str">
        <f t="shared" ca="1" si="98"/>
        <v>2.34467636281717+7.09743665039126i</v>
      </c>
      <c r="BW123" s="223" t="str">
        <f t="shared" ca="1" si="99"/>
        <v>5.77801989974199+4.74189838470377i</v>
      </c>
      <c r="BX123" s="223" t="str">
        <f t="shared" ca="1" si="100"/>
        <v>7.41848506194374+0.914982862346702i</v>
      </c>
      <c r="BY123" s="223" t="str">
        <f t="shared" ca="1" si="101"/>
        <v>6.75704720692787-3.19584531791182i</v>
      </c>
      <c r="BZ123" s="223" t="str">
        <f t="shared" ca="1" si="102"/>
        <v>3.99894578472356-6.31502548399548i</v>
      </c>
      <c r="CA123" s="223" t="str">
        <f t="shared" ca="1" si="103"/>
        <v>1.83141765459826E-13-7.47469827168098i</v>
      </c>
      <c r="CB123" s="223" t="str">
        <f t="shared" ca="1" si="104"/>
        <v>-3.9989457847233-6.31502548399564i</v>
      </c>
      <c r="CC123" s="223" t="str">
        <f t="shared" ca="1" si="105"/>
        <v>-6.75704720692805-3.19584531791143i</v>
      </c>
      <c r="CD123" s="223" t="str">
        <f t="shared" ca="1" si="106"/>
        <v>-7.41848506194369+0.914982862347128i</v>
      </c>
      <c r="CE123" s="223" t="str">
        <f t="shared" ca="1" si="107"/>
        <v>-5.77801989974171+4.7418983847041i</v>
      </c>
      <c r="CF123" s="223" t="str">
        <f t="shared" ca="1" si="108"/>
        <v>-2.34467636281751+7.09743665039115i</v>
      </c>
      <c r="CG123" s="223" t="str">
        <f t="shared" ca="1" si="109"/>
        <v>1.81620353077554+7.25069093172982i</v>
      </c>
      <c r="CH123" s="223" t="str">
        <f t="shared" ca="1" si="110"/>
        <v>5.41352841920714+5.15410751800031i</v>
      </c>
      <c r="CI123" s="223" t="str">
        <f t="shared" ca="1" si="111"/>
        <v>7.3310740403201+1.45824129279598i</v>
      </c>
      <c r="CJ123" s="223" t="str">
        <f t="shared" ca="1" si="112"/>
        <v>6.97383966094073-2.69010680757487i</v>
      </c>
      <c r="CK123" s="223" t="str">
        <f t="shared" ca="1" si="113"/>
        <v>4.45267256173106-6.00373394735959i</v>
      </c>
      <c r="CL123" s="223" t="str">
        <f t="shared" ca="1" si="114"/>
        <v>0.549872916395377-7.45444525290014i</v>
      </c>
      <c r="CM123" s="223" t="str">
        <f t="shared" ca="1" si="115"/>
        <v>-3.52354837402924-6.59209535038341i</v>
      </c>
      <c r="CN123" s="223" t="str">
        <f t="shared" ca="1" si="116"/>
        <v>-6.50363772865229-3.68426526557483i</v>
      </c>
      <c r="CO123" s="223" t="str">
        <f t="shared" ca="1" si="117"/>
        <v>-7.46569467025964+0.366766060490211i</v>
      </c>
      <c r="CP123" s="223" t="str">
        <f t="shared" ca="1" si="118"/>
        <v>-6.11119978981658+4.30399249321097i</v>
      </c>
      <c r="CQ123" s="223" t="str">
        <f t="shared" ca="1" si="119"/>
        <v>-2.86044319050013+6.90572074490361i</v>
      </c>
      <c r="CR123" s="223" t="str">
        <f t="shared" ca="1" si="120"/>
        <v>1.27788853443997+7.36465309069053i</v>
      </c>
      <c r="CS123" s="223" t="str">
        <f t="shared" ca="1" si="121"/>
        <v>5.01970055912685+5.53838609609083i</v>
      </c>
      <c r="CT123" s="223" t="str">
        <f t="shared" ca="1" si="122"/>
        <v>7.20393529328862+1.99359738733308i</v>
      </c>
      <c r="CU123" s="223" t="str">
        <f t="shared" ca="1" si="123"/>
        <v>7.15284027359944-2.16979037536913i</v>
      </c>
      <c r="CV123" s="223" t="str">
        <f t="shared" ca="1" si="124"/>
        <v>4.88226992033531-5.65990765628377i</v>
      </c>
      <c r="CW123" s="223" t="str">
        <f t="shared" ca="1" si="125"/>
        <v>1.09676602381425-7.3937959494212i</v>
      </c>
      <c r="CX123" s="223" t="str">
        <f t="shared" ca="1" si="126"/>
        <v>-3.02905654940691-6.83344208091104i</v>
      </c>
      <c r="CY123" s="223" t="str">
        <f t="shared" ca="1" si="127"/>
        <v>-6.21498447403306-4.15271986054906i</v>
      </c>
      <c r="CZ123" s="223" t="str">
        <f t="shared" ca="1" si="128"/>
        <v>-7.47244703231003-0.18343827842528i</v>
      </c>
      <c r="DA123" s="223" t="str">
        <f t="shared" ca="1" si="129"/>
        <v>-6.41126255874051+3.84276289348728i</v>
      </c>
      <c r="DB123" s="223" t="str">
        <f t="shared" ca="1" si="130"/>
        <v>-3.36070902869719+6.67658214036972i</v>
      </c>
      <c r="DC123" s="223" t="str">
        <f t="shared" ca="1" si="131"/>
        <v>0.732648549416712+7.43870555645996i</v>
      </c>
      <c r="DD123" s="223" t="str">
        <f t="shared" ca="1" si="132"/>
        <v>4.59867050679663+5.89265168006642i</v>
      </c>
      <c r="DE123" s="223" t="str">
        <f t="shared" ca="1" si="133"/>
        <v>7.03775779673501+2.51815000489768i</v>
      </c>
      <c r="DF123" s="223" t="str">
        <f t="shared" ca="1" si="134"/>
        <v>7.29307902507447-1.63771566112358i</v>
      </c>
      <c r="DG123" s="223" t="str">
        <f t="shared" ca="1" si="135"/>
        <v>5.28540983522919-5.28540983522879i</v>
      </c>
      <c r="DH123" s="223" t="str">
        <f t="shared" ca="1" si="136"/>
        <v>1.63771566112407-7.29307902507436i</v>
      </c>
      <c r="DI123" s="223" t="str">
        <f t="shared" ca="1" si="137"/>
        <v>-2.51815000489791-7.03775779673493i</v>
      </c>
      <c r="DJ123" s="223" t="str">
        <f t="shared" ca="1" si="138"/>
        <v>-5.89265168006656-4.59867050679643i</v>
      </c>
      <c r="DK123" s="223" t="str">
        <f t="shared" ca="1" si="139"/>
        <v>-7.43870555645998-0.732648549416466i</v>
      </c>
      <c r="DL123" s="223" t="str">
        <f t="shared" ca="1" si="140"/>
        <v>-6.67658214036961+3.36070902869741i</v>
      </c>
      <c r="DM123" s="223" t="str">
        <f t="shared" ca="1" si="141"/>
        <v>-3.84276289348771+6.41126255874025i</v>
      </c>
      <c r="DN123" s="223" t="str">
        <f t="shared" ca="1" si="142"/>
        <v>0.183438278424785+7.47244703231004i</v>
      </c>
      <c r="DO123" s="223" t="str">
        <f t="shared" ca="1" si="143"/>
        <v>4.15271986054927+6.21498447403292i</v>
      </c>
      <c r="DP123" s="223" t="str">
        <f t="shared" ca="1" si="144"/>
        <v>6.83344208091113+3.02905654940668i</v>
      </c>
      <c r="DQ123" s="223" t="str">
        <f t="shared" ca="1" si="145"/>
        <v>7.39379594942117-1.09676602381449i</v>
      </c>
      <c r="DR123" s="223" t="str">
        <f t="shared" ca="1" si="146"/>
        <v>5.65990765628362-4.8822699203355i</v>
      </c>
      <c r="DS123" s="223" t="str">
        <f t="shared" ca="1" si="147"/>
        <v>2.1697903753696-7.1528402735993i</v>
      </c>
      <c r="DT123" s="223" t="str">
        <f t="shared" ca="1" si="148"/>
        <v>-1.9935973873326-7.20393529328875i</v>
      </c>
      <c r="DU123" s="223" t="str">
        <f t="shared" ca="1" si="149"/>
        <v>-5.538386096091-5.01970055912667i</v>
      </c>
      <c r="DV123" s="223" t="str">
        <f t="shared" ca="1" si="150"/>
        <v>-7.36465309069057-1.27788853443972i</v>
      </c>
      <c r="DW123" s="223" t="str">
        <f t="shared" ca="1" si="151"/>
        <v>-6.90572074490352+2.86044319050035i</v>
      </c>
      <c r="DX123" s="223" t="str">
        <f t="shared" ca="1" si="152"/>
        <v>-4.30399249321077+6.11119978981673i</v>
      </c>
      <c r="DY123" s="223" t="str">
        <f t="shared" ca="1" si="153"/>
        <v>-0.36676606049076+7.46569467025961i</v>
      </c>
      <c r="DZ123" s="223" t="str">
        <f t="shared" ca="1" si="154"/>
        <v>3.68426526557439+6.50363772865254i</v>
      </c>
      <c r="EA123" s="223" t="str">
        <f t="shared" ca="1" si="155"/>
        <v>6.59209535038353+3.52354837402902i</v>
      </c>
      <c r="EB123" s="223" t="str">
        <f t="shared" ca="1" si="156"/>
        <v>7.45444525290012-0.549872916395677i</v>
      </c>
      <c r="EC123" s="223" t="str">
        <f t="shared" ca="1" si="157"/>
        <v>6.00373394735947-4.45267256173122i</v>
      </c>
      <c r="ED123" s="223" t="str">
        <f t="shared" ca="1" si="158"/>
        <v>2.69010680757465-6.97383966094082i</v>
      </c>
      <c r="EE123" s="223" t="str">
        <f t="shared" ca="1" si="159"/>
        <v>-1.45824129279555-7.33107404032019i</v>
      </c>
      <c r="EF123" s="223" t="str">
        <f t="shared" ca="1" si="160"/>
        <v>-5.15410751799991-5.41352841920752i</v>
      </c>
      <c r="EG123" s="223" t="str">
        <f t="shared" ca="1" si="161"/>
        <v>-7.2506909317297-1.81620353077602i</v>
      </c>
      <c r="EH123" s="223" t="str">
        <f t="shared" ca="1" si="162"/>
        <v>-7.09743665039107+2.34467636281774i</v>
      </c>
      <c r="EI123" s="223" t="str">
        <f t="shared" ca="1" si="163"/>
        <v>-4.74189838470387+5.77801989974191i</v>
      </c>
      <c r="EJ123" s="223" t="str">
        <f t="shared" ca="1" si="164"/>
        <v>-0.914982862346882+7.41848506194372i</v>
      </c>
      <c r="EK123" s="223" t="str">
        <f t="shared" ca="1" si="165"/>
        <v>3.19584531791165+6.75704720692795i</v>
      </c>
      <c r="EL123" s="223" t="str">
        <f t="shared" ca="1" si="166"/>
        <v>6.31502548399541+3.99894578472367i</v>
      </c>
      <c r="EM123" s="223" t="str">
        <f t="shared" ca="1" si="167"/>
        <v>7.47469827168098+3.66283530919651E-13i</v>
      </c>
      <c r="EN123" s="223"/>
      <c r="EO123" s="223"/>
      <c r="EP123" s="223"/>
    </row>
    <row r="124" spans="1:146" ht="17.25" thickBot="1">
      <c r="A124" s="257">
        <f t="shared" si="168"/>
        <v>4.6875000000000015E-4</v>
      </c>
      <c r="B124" s="256">
        <v>24</v>
      </c>
      <c r="C124" s="230">
        <f t="shared" si="169"/>
        <v>4800</v>
      </c>
      <c r="D124" s="229">
        <f t="shared" si="170"/>
        <v>30159.289474462013</v>
      </c>
      <c r="E124" s="229" t="str">
        <f t="shared" si="171"/>
        <v>30159.289474462i</v>
      </c>
      <c r="F124" s="229" t="str">
        <f t="shared" si="172"/>
        <v>-0.0378579813763808-0.292988479259657i</v>
      </c>
      <c r="G124" s="229" t="str">
        <f t="shared" si="173"/>
        <v>-3.90797333590726-0.855741986472892i</v>
      </c>
      <c r="H124" s="229" t="str">
        <f t="shared" si="38"/>
        <v>0.00264653073978669-0.0176237115055152i</v>
      </c>
      <c r="I124" s="229" t="str">
        <f t="shared" si="174"/>
        <v>-0.00909502385946068+0.00627085657549703i</v>
      </c>
      <c r="J124" s="255" t="str">
        <f ca="1">IMPRODUCT(1/N_FFT2,AM100)</f>
        <v>0.0381375516919828-0.000435233851450758i</v>
      </c>
      <c r="K124" s="254" t="str">
        <f t="shared" ca="1" si="175"/>
        <v>-0.00034413265352075+0.000243113579064418i</v>
      </c>
      <c r="N124" s="246">
        <f t="shared" ca="1" si="176"/>
        <v>7.5256246543280758</v>
      </c>
      <c r="O124" s="223">
        <f t="shared" ca="1" si="39"/>
        <v>-7.4743753456719242</v>
      </c>
      <c r="P124" s="223" t="str">
        <f t="shared" ca="1" si="40"/>
        <v>-6.21471597086954+4.15254045247092i</v>
      </c>
      <c r="Q124" s="223" t="str">
        <f t="shared" ca="1" si="41"/>
        <v>-2.86031961206675+6.90542240017326i</v>
      </c>
      <c r="R124" s="223" t="str">
        <f t="shared" ca="1" si="42"/>
        <v>1.45817829305655+7.33075731924383i</v>
      </c>
      <c r="S124" s="223" t="str">
        <f t="shared" ca="1" si="43"/>
        <v>5.28518149205814+5.28518149205819i</v>
      </c>
      <c r="T124" s="223" t="str">
        <f t="shared" ca="1" si="44"/>
        <v>7.33075731924383+1.45817829305655i</v>
      </c>
      <c r="U124" s="223" t="str">
        <f t="shared" ca="1" si="45"/>
        <v>6.90542240017326-2.86031961206675i</v>
      </c>
      <c r="V124" s="223" t="str">
        <f t="shared" ca="1" si="46"/>
        <v>4.15254045247094-6.21471597086952i</v>
      </c>
      <c r="W124" s="223" t="str">
        <f t="shared" ca="1" si="47"/>
        <v>1.37358291092356E-15-7.47437534567192i</v>
      </c>
      <c r="X124" s="223" t="str">
        <f t="shared" ca="1" si="48"/>
        <v>-4.15254045247095-6.21471597086952i</v>
      </c>
      <c r="Y124" s="223" t="str">
        <f t="shared" ca="1" si="49"/>
        <v>-6.90542240017326-2.86031961206675i</v>
      </c>
      <c r="Z124" s="223" t="str">
        <f t="shared" ca="1" si="50"/>
        <v>-7.33075731924383+1.45817829305656i</v>
      </c>
      <c r="AA124" s="223" t="str">
        <f t="shared" ca="1" si="51"/>
        <v>-5.28518149205819+5.28518149205814i</v>
      </c>
      <c r="AB124" s="223" t="str">
        <f t="shared" ca="1" si="52"/>
        <v>-1.45817829305656+7.33075731924383i</v>
      </c>
      <c r="AC124" s="223" t="str">
        <f t="shared" ca="1" si="53"/>
        <v>2.86031961206675+6.90542240017326i</v>
      </c>
      <c r="AD124" s="223" t="str">
        <f t="shared" ca="1" si="54"/>
        <v>6.21471597086952+4.15254045247094i</v>
      </c>
      <c r="AE124" s="223" t="str">
        <f t="shared" ca="1" si="55"/>
        <v>7.47437534567192+2.74716582184711E-15i</v>
      </c>
      <c r="AF124" s="223" t="str">
        <f t="shared" ca="1" si="56"/>
        <v>6.21471597086939-4.15254045247114i</v>
      </c>
      <c r="AG124" s="223" t="str">
        <f t="shared" ca="1" si="57"/>
        <v>2.86031961206641-6.9054224001734i</v>
      </c>
      <c r="AH124" s="223" t="str">
        <f t="shared" ca="1" si="58"/>
        <v>-1.45817829305627-7.33075731924389i</v>
      </c>
      <c r="AI124" s="223" t="str">
        <f t="shared" ca="1" si="59"/>
        <v>-5.28518149205803-5.28518149205829i</v>
      </c>
      <c r="AJ124" s="223" t="str">
        <f t="shared" ca="1" si="60"/>
        <v>-7.33075731924381-1.45817829305663i</v>
      </c>
      <c r="AK124" s="223" t="str">
        <f t="shared" ca="1" si="61"/>
        <v>-6.90542240017325+2.86031961206676i</v>
      </c>
      <c r="AL124" s="223" t="str">
        <f t="shared" ca="1" si="62"/>
        <v>-4.15254045247081+6.21471597086961i</v>
      </c>
      <c r="AM124" s="223" t="str">
        <f t="shared" ca="1" si="63"/>
        <v>2.21590933281221E-13+7.47437534567192i</v>
      </c>
      <c r="AN124" s="223" t="str">
        <f t="shared" ca="1" si="64"/>
        <v>4.15254045247119+6.21471597086936i</v>
      </c>
      <c r="AO124" s="223" t="str">
        <f t="shared" ca="1" si="65"/>
        <v>6.90542240017315+2.86031961206702i</v>
      </c>
      <c r="AP124" s="223" t="str">
        <f t="shared" ca="1" si="66"/>
        <v>7.33075731924387-1.45817829305634i</v>
      </c>
      <c r="AQ124" s="223" t="str">
        <f t="shared" ca="1" si="67"/>
        <v>5.28518149205823-5.28518149205809i</v>
      </c>
      <c r="AR124" s="223" t="str">
        <f t="shared" ca="1" si="68"/>
        <v>5.28518149205823-5.28518149205809i</v>
      </c>
      <c r="AS124" s="223" t="str">
        <f t="shared" ca="1" si="69"/>
        <v>-2.86031961206684-6.90542240017322i</v>
      </c>
      <c r="AT124" s="223" t="str">
        <f t="shared" ca="1" si="70"/>
        <v>-6.21471597086965-4.15254045247076i</v>
      </c>
      <c r="AU124" s="223" t="str">
        <f t="shared" ca="1" si="71"/>
        <v>-7.47437534567192+3.13157454729E-13i</v>
      </c>
      <c r="AV124" s="223" t="str">
        <f t="shared" ca="1" si="72"/>
        <v>-6.21471597086972+4.15254045247064i</v>
      </c>
      <c r="AW124" s="223" t="str">
        <f t="shared" ca="1" si="73"/>
        <v>-2.86031961206696+6.90542240017317i</v>
      </c>
      <c r="AX124" s="223" t="str">
        <f t="shared" ca="1" si="74"/>
        <v>1.45817829305642+7.33075731924386i</v>
      </c>
      <c r="AY124" s="223" t="str">
        <f t="shared" ca="1" si="75"/>
        <v>5.28518149205814+5.28518149205819i</v>
      </c>
      <c r="AZ124" s="223" t="str">
        <f t="shared" ca="1" si="76"/>
        <v>7.33075731924385+1.45817829305647i</v>
      </c>
      <c r="BA124" s="223" t="str">
        <f t="shared" ca="1" si="77"/>
        <v>6.9054224001732-2.8603196120669i</v>
      </c>
      <c r="BB124" s="223" t="str">
        <f t="shared" ca="1" si="78"/>
        <v>4.15254045247068-6.2147159708697i</v>
      </c>
      <c r="BC124" s="223" t="str">
        <f t="shared" ca="1" si="79"/>
        <v>3.65351174223899E-13-7.47437534567192i</v>
      </c>
      <c r="BD124" s="223" t="str">
        <f t="shared" ca="1" si="80"/>
        <v>-4.15254045247069-6.21471597086969i</v>
      </c>
      <c r="BE124" s="223" t="str">
        <f t="shared" ca="1" si="81"/>
        <v>-6.90542240017321-2.86031961206688i</v>
      </c>
      <c r="BF124" s="223" t="str">
        <f t="shared" ca="1" si="82"/>
        <v>-7.33075731924384+1.45817829305648i</v>
      </c>
      <c r="BG124" s="223" t="str">
        <f t="shared" ca="1" si="83"/>
        <v>-5.28518149205813+5.2851814920582i</v>
      </c>
      <c r="BH124" s="223" t="str">
        <f t="shared" ca="1" si="84"/>
        <v>-1.4581782930564+7.33075731924386i</v>
      </c>
      <c r="BI124" s="223" t="str">
        <f t="shared" ca="1" si="85"/>
        <v>2.86031961206698+6.90542240017316i</v>
      </c>
      <c r="BJ124" s="223" t="str">
        <f t="shared" ca="1" si="86"/>
        <v>6.21471597086973+4.15254045247063i</v>
      </c>
      <c r="BK124" s="223" t="str">
        <f t="shared" ca="1" si="87"/>
        <v>7.47437534567192+3.00338968307178E-13i</v>
      </c>
      <c r="BL124" s="223" t="str">
        <f t="shared" ca="1" si="88"/>
        <v>6.21471597086964-4.15254045247077i</v>
      </c>
      <c r="BM124" s="223" t="str">
        <f t="shared" ca="1" si="89"/>
        <v>2.86031961206682-6.90542240017323i</v>
      </c>
      <c r="BN124" s="223" t="str">
        <f t="shared" ca="1" si="90"/>
        <v>-1.45817829305657-7.33075731924383i</v>
      </c>
      <c r="BO124" s="223" t="str">
        <f t="shared" ca="1" si="91"/>
        <v>-5.28518149205825-5.28518149205808i</v>
      </c>
      <c r="BP124" s="223" t="str">
        <f t="shared" ca="1" si="92"/>
        <v>-7.33075731924388-1.45817829305631i</v>
      </c>
      <c r="BQ124" s="223" t="str">
        <f t="shared" ca="1" si="93"/>
        <v>-6.90542240017314+2.86031961206704i</v>
      </c>
      <c r="BR124" s="223" t="str">
        <f t="shared" ca="1" si="94"/>
        <v>-4.15254045247117+6.21471597086937i</v>
      </c>
      <c r="BS124" s="223" t="str">
        <f t="shared" ca="1" si="95"/>
        <v>-2.08772446859399E-13+7.47437534567192i</v>
      </c>
      <c r="BT124" s="223" t="str">
        <f t="shared" ca="1" si="96"/>
        <v>4.15254045247082+6.2147159708696i</v>
      </c>
      <c r="BU124" s="223" t="str">
        <f t="shared" ca="1" si="97"/>
        <v>6.90542240017325+2.86031961206676i</v>
      </c>
      <c r="BV124" s="223" t="str">
        <f t="shared" ca="1" si="98"/>
        <v>7.3307573192438-1.45817829305666i</v>
      </c>
      <c r="BW124" s="223" t="str">
        <f t="shared" ca="1" si="99"/>
        <v>5.28518149205802-5.28518149205831i</v>
      </c>
      <c r="BX124" s="223" t="str">
        <f t="shared" ca="1" si="100"/>
        <v>1.45817829305625-7.33075731924389i</v>
      </c>
      <c r="BY124" s="223" t="str">
        <f t="shared" ca="1" si="101"/>
        <v>-2.86031961206641-6.9054224001734i</v>
      </c>
      <c r="BZ124" s="223" t="str">
        <f t="shared" ca="1" si="102"/>
        <v>-6.21471597086939-4.15254045247114i</v>
      </c>
      <c r="CA124" s="223" t="str">
        <f t="shared" ca="1" si="103"/>
        <v>-7.47437534567192-1.1720592541162E-13i</v>
      </c>
      <c r="CB124" s="223" t="str">
        <f t="shared" ca="1" si="104"/>
        <v>-6.21471597086955+4.1525404524709i</v>
      </c>
      <c r="CC124" s="223" t="str">
        <f t="shared" ca="1" si="105"/>
        <v>-2.86031961206668+6.90542240017329i</v>
      </c>
      <c r="CD124" s="223" t="str">
        <f t="shared" ca="1" si="106"/>
        <v>1.4581782930567+7.3307573192438i</v>
      </c>
      <c r="CE124" s="223" t="str">
        <f t="shared" ca="1" si="107"/>
        <v>5.28518149205834+5.28518149205799i</v>
      </c>
      <c r="CF124" s="223" t="str">
        <f t="shared" ca="1" si="108"/>
        <v>7.33075731924376+1.45817829305689i</v>
      </c>
      <c r="CG124" s="223" t="str">
        <f t="shared" ca="1" si="109"/>
        <v>6.90542240017336-2.8603196120665i</v>
      </c>
      <c r="CH124" s="223" t="str">
        <f t="shared" ca="1" si="110"/>
        <v>4.15254045247106-6.21471597086945i</v>
      </c>
      <c r="CI124" s="223" t="str">
        <f t="shared" ca="1" si="111"/>
        <v>7.87480350259568E-14-7.47437534567192i</v>
      </c>
      <c r="CJ124" s="223" t="str">
        <f t="shared" ca="1" si="112"/>
        <v>-4.15254045247093-6.21471597086953i</v>
      </c>
      <c r="CK124" s="223" t="str">
        <f t="shared" ca="1" si="113"/>
        <v>-6.90542240017333-2.86031961206659i</v>
      </c>
      <c r="CL124" s="223" t="str">
        <f t="shared" ca="1" si="114"/>
        <v>-7.33075731924378+1.45817829305679i</v>
      </c>
      <c r="CM124" s="223" t="str">
        <f t="shared" ca="1" si="115"/>
        <v>-5.28518149205845+5.28518149205788i</v>
      </c>
      <c r="CN124" s="223" t="str">
        <f t="shared" ca="1" si="116"/>
        <v>-1.45817829305685+7.33075731924377i</v>
      </c>
      <c r="CO124" s="223" t="str">
        <f t="shared" ca="1" si="117"/>
        <v>2.86031961206658+6.90542240017333i</v>
      </c>
      <c r="CP124" s="223" t="str">
        <f t="shared" ca="1" si="118"/>
        <v>6.21471597086949+4.15254045247099i</v>
      </c>
      <c r="CQ124" s="223" t="str">
        <f t="shared" ca="1" si="119"/>
        <v>7.47437534567192-1.28184864218223E-14i</v>
      </c>
      <c r="CR124" s="223" t="str">
        <f t="shared" ca="1" si="120"/>
        <v>6.21471597086948-4.15254045247101i</v>
      </c>
      <c r="CS124" s="223" t="str">
        <f t="shared" ca="1" si="121"/>
        <v>2.86031961206656-6.90542240017334i</v>
      </c>
      <c r="CT124" s="223" t="str">
        <f t="shared" ca="1" si="122"/>
        <v>-1.45817829305688-7.33075731924377i</v>
      </c>
      <c r="CU124" s="223" t="str">
        <f t="shared" ca="1" si="123"/>
        <v>-5.28518149205794-5.28518149205838i</v>
      </c>
      <c r="CV124" s="223" t="str">
        <f t="shared" ca="1" si="124"/>
        <v>-7.33075731924379-1.45817829305676i</v>
      </c>
      <c r="CW124" s="223" t="str">
        <f t="shared" ca="1" si="125"/>
        <v>-6.90542240017332+2.86031961206662i</v>
      </c>
      <c r="CX124" s="223" t="str">
        <f t="shared" ca="1" si="126"/>
        <v>-4.15254045247096+6.21471597086951i</v>
      </c>
      <c r="CY124" s="223" t="str">
        <f t="shared" ca="1" si="127"/>
        <v>1.04385007869601E-13+7.47437534567192i</v>
      </c>
      <c r="CZ124" s="223" t="str">
        <f t="shared" ca="1" si="128"/>
        <v>4.15254045247108+6.21471597086943i</v>
      </c>
      <c r="DA124" s="223" t="str">
        <f t="shared" ca="1" si="129"/>
        <v>6.90542240017337+2.86031961206647i</v>
      </c>
      <c r="DB124" s="223" t="str">
        <f t="shared" ca="1" si="130"/>
        <v>7.3307573192439-1.45817829305619i</v>
      </c>
      <c r="DC124" s="223" t="str">
        <f t="shared" ca="1" si="131"/>
        <v>5.28518149205836-5.28518149205796i</v>
      </c>
      <c r="DD124" s="223" t="str">
        <f t="shared" ca="1" si="132"/>
        <v>1.45817829305667-7.3307573192438i</v>
      </c>
      <c r="DE124" s="223" t="str">
        <f t="shared" ca="1" si="133"/>
        <v>-2.8603196120667-6.90542240017328i</v>
      </c>
      <c r="DF124" s="223" t="str">
        <f t="shared" ca="1" si="134"/>
        <v>-6.21471597086957-4.15254045247088i</v>
      </c>
      <c r="DG124" s="223" t="str">
        <f t="shared" ca="1" si="135"/>
        <v>-7.47437534567192+1.42842898255265E-13i</v>
      </c>
      <c r="DH124" s="223" t="str">
        <f t="shared" ca="1" si="136"/>
        <v>-6.21471597086938+4.15254045247116i</v>
      </c>
      <c r="DI124" s="223" t="str">
        <f t="shared" ca="1" si="137"/>
        <v>-2.86031961206707+6.90542240017312i</v>
      </c>
      <c r="DJ124" s="223" t="str">
        <f t="shared" ca="1" si="138"/>
        <v>1.45817829305627+7.33075731924389i</v>
      </c>
      <c r="DK124" s="223" t="str">
        <f t="shared" ca="1" si="139"/>
        <v>5.28518149205803+5.28518149205829i</v>
      </c>
      <c r="DL124" s="223" t="str">
        <f t="shared" ca="1" si="140"/>
        <v>7.33075731924381+1.45817829305663i</v>
      </c>
      <c r="DM124" s="223" t="str">
        <f t="shared" ca="1" si="141"/>
        <v>6.90542240017324-2.86031961206678i</v>
      </c>
      <c r="DN124" s="223" t="str">
        <f t="shared" ca="1" si="142"/>
        <v>4.1525404524708-6.21471597086962i</v>
      </c>
      <c r="DO124" s="223" t="str">
        <f t="shared" ca="1" si="143"/>
        <v>-2.34409419703043E-13-7.47437534567192i</v>
      </c>
      <c r="DP124" s="223" t="str">
        <f t="shared" ca="1" si="144"/>
        <v>-4.15254045247119-6.21471597086936i</v>
      </c>
      <c r="DQ124" s="223" t="str">
        <f t="shared" ca="1" si="145"/>
        <v>-6.90542240017314-2.86031961206704i</v>
      </c>
      <c r="DR124" s="223" t="str">
        <f t="shared" ca="1" si="146"/>
        <v>-7.33075731924386+1.45817829305636i</v>
      </c>
      <c r="DS124" s="223" t="str">
        <f t="shared" ca="1" si="147"/>
        <v>-5.28518149205823+5.2851814920581i</v>
      </c>
      <c r="DT124" s="223" t="str">
        <f t="shared" ca="1" si="148"/>
        <v>-1.45817829305654+7.33075731924383i</v>
      </c>
      <c r="DU124" s="223" t="str">
        <f t="shared" ca="1" si="149"/>
        <v>2.86031961206687+6.90542240017321i</v>
      </c>
      <c r="DV124" s="223" t="str">
        <f t="shared" ca="1" si="150"/>
        <v>6.21471597086964+4.15254045247077i</v>
      </c>
      <c r="DW124" s="223" t="str">
        <f t="shared" ca="1" si="151"/>
        <v>7.47437534567192-3.25975941150822E-13i</v>
      </c>
      <c r="DX124" s="223" t="str">
        <f t="shared" ca="1" si="152"/>
        <v>6.21471597086974-4.15254045247061i</v>
      </c>
      <c r="DY124" s="223" t="str">
        <f t="shared" ca="1" si="153"/>
        <v>2.86031961206695-6.90542240017318i</v>
      </c>
      <c r="DZ124" s="223" t="str">
        <f t="shared" ca="1" si="154"/>
        <v>-1.45817829305645-7.33075731924385i</v>
      </c>
      <c r="EA124" s="223" t="str">
        <f t="shared" ca="1" si="155"/>
        <v>-5.28518149205812-5.2851814920582i</v>
      </c>
      <c r="EB124" s="223" t="str">
        <f t="shared" ca="1" si="156"/>
        <v>-7.33075731924385-1.45817829305645i</v>
      </c>
      <c r="EC124" s="223" t="str">
        <f t="shared" ca="1" si="157"/>
        <v>-6.90542240017318+2.86031961206695i</v>
      </c>
      <c r="ED124" s="223" t="str">
        <f t="shared" ca="1" si="158"/>
        <v>-4.15254045247069+6.21471597086969i</v>
      </c>
      <c r="EE124" s="223" t="str">
        <f t="shared" ca="1" si="159"/>
        <v>-3.25978372271019E-13+7.47437534567192i</v>
      </c>
      <c r="EF124" s="223" t="str">
        <f t="shared" ca="1" si="160"/>
        <v>4.15254045247068+6.2147159708697i</v>
      </c>
      <c r="EG124" s="223" t="str">
        <f t="shared" ca="1" si="161"/>
        <v>6.90542240017321+2.86031961206687i</v>
      </c>
      <c r="EH124" s="223" t="str">
        <f t="shared" ca="1" si="162"/>
        <v>7.33075731924383-1.45817829305654i</v>
      </c>
      <c r="EI124" s="223" t="str">
        <f t="shared" ca="1" si="163"/>
        <v>5.28518149205814-5.28518149205819i</v>
      </c>
      <c r="EJ124" s="223" t="str">
        <f t="shared" ca="1" si="164"/>
        <v>1.45817829305636-7.33075731924386i</v>
      </c>
      <c r="EK124" s="223" t="str">
        <f t="shared" ca="1" si="165"/>
        <v>-2.86031961206694-6.90542240017318i</v>
      </c>
      <c r="EL124" s="223" t="str">
        <f t="shared" ca="1" si="166"/>
        <v>-6.21471597086933-4.15254045247123i</v>
      </c>
      <c r="EM124" s="223" t="str">
        <f t="shared" ca="1" si="167"/>
        <v>-7.47437534567192-2.3441185082324E-13i</v>
      </c>
      <c r="EN124" s="223"/>
      <c r="EO124" s="223"/>
      <c r="EP124" s="223"/>
    </row>
    <row r="125" spans="1:146" ht="17.25" thickBot="1">
      <c r="A125" s="257">
        <f t="shared" si="168"/>
        <v>4.8828125000000011E-4</v>
      </c>
      <c r="B125" s="256">
        <v>25</v>
      </c>
      <c r="C125" s="230">
        <f t="shared" si="169"/>
        <v>5000</v>
      </c>
      <c r="D125" s="229">
        <f t="shared" si="170"/>
        <v>31415.926535897932</v>
      </c>
      <c r="E125" s="229" t="str">
        <f t="shared" si="171"/>
        <v>31415.9265358979i</v>
      </c>
      <c r="F125" s="229" t="str">
        <f t="shared" si="172"/>
        <v>-0.0384484026954176-0.280239016097764i</v>
      </c>
      <c r="G125" s="229" t="str">
        <f t="shared" si="173"/>
        <v>-3.97458353342608-0.843095157103767i</v>
      </c>
      <c r="H125" s="229" t="str">
        <f t="shared" si="38"/>
        <v>0.00259454376855496-0.0169202812796462i</v>
      </c>
      <c r="I125" s="229" t="str">
        <f t="shared" si="174"/>
        <v>-0.00892608910362683+0.00617356526286134i</v>
      </c>
      <c r="J125" s="255" t="str">
        <f ca="1">IMPRODUCT(1/N_FFT2,AN100)</f>
        <v>-0.14168317560268-0.00443749442176539i</v>
      </c>
      <c r="K125" s="254" t="str">
        <f t="shared" ca="1" si="175"/>
        <v>0.00129207181133068-0.000835080860627064i</v>
      </c>
      <c r="N125" s="246">
        <f t="shared" ca="1" si="176"/>
        <v>7.5259715588892186</v>
      </c>
      <c r="O125" s="223">
        <f t="shared" ca="1" si="39"/>
        <v>-7.4740284411107814</v>
      </c>
      <c r="P125" s="223" t="str">
        <f t="shared" ca="1" si="40"/>
        <v>-6.11065214651518+4.30360679928153i</v>
      </c>
      <c r="Q125" s="223" t="str">
        <f t="shared" ca="1" si="41"/>
        <v>-2.51792434577512+7.03712712173695i</v>
      </c>
      <c r="R125" s="223" t="str">
        <f t="shared" ca="1" si="42"/>
        <v>1.99341873497448+7.20328972661697i</v>
      </c>
      <c r="S125" s="223" t="str">
        <f t="shared" ca="1" si="43"/>
        <v>5.77750211370906+4.74147344868873i</v>
      </c>
      <c r="T125" s="223" t="str">
        <f t="shared" ca="1" si="44"/>
        <v>7.45377723726489+0.549823640601836i</v>
      </c>
      <c r="U125" s="223" t="str">
        <f t="shared" ca="1" si="45"/>
        <v>6.41068802589644-3.84241853175325i</v>
      </c>
      <c r="V125" s="223" t="str">
        <f t="shared" ca="1" si="46"/>
        <v>3.02878510638644-6.83282971526911i</v>
      </c>
      <c r="W125" s="223" t="str">
        <f t="shared" ca="1" si="47"/>
        <v>-1.45811061533399-7.33041708035656i</v>
      </c>
      <c r="X125" s="223" t="str">
        <f t="shared" ca="1" si="48"/>
        <v>-5.41304329637079-5.15364564266385i</v>
      </c>
      <c r="Y125" s="223" t="str">
        <f t="shared" ca="1" si="49"/>
        <v>-7.39313336875547-1.09666773925709i</v>
      </c>
      <c r="Z125" s="223" t="str">
        <f t="shared" ca="1" si="50"/>
        <v>-6.67598383142659+3.36040786528415i</v>
      </c>
      <c r="AA125" s="223" t="str">
        <f t="shared" ca="1" si="51"/>
        <v>-3.52323261808431+6.59150461255999i</v>
      </c>
      <c r="AB125" s="223" t="str">
        <f t="shared" ca="1" si="52"/>
        <v>0.914900867934485+7.41782026881116i</v>
      </c>
      <c r="AC125" s="223" t="str">
        <f t="shared" ca="1" si="53"/>
        <v>5.01925072840924+5.53788978437601i</v>
      </c>
      <c r="AD125" s="223" t="str">
        <f t="shared" ca="1" si="54"/>
        <v>7.29242546996034+1.63756890041507i</v>
      </c>
      <c r="AE125" s="223" t="str">
        <f t="shared" ca="1" si="55"/>
        <v>6.9051019021495-2.86018685743855i</v>
      </c>
      <c r="AF125" s="223" t="str">
        <f t="shared" ca="1" si="56"/>
        <v>3.99858742696249-6.31445957525031i</v>
      </c>
      <c r="AG125" s="223" t="str">
        <f t="shared" ca="1" si="57"/>
        <v>-0.36673319346216-7.46502564652968i</v>
      </c>
      <c r="AH125" s="223" t="str">
        <f t="shared" ca="1" si="58"/>
        <v>-4.59825840586959-5.89212362152922i</v>
      </c>
      <c r="AI125" s="223" t="str">
        <f t="shared" ca="1" si="59"/>
        <v>-7.15219928570856-2.16959593381873i</v>
      </c>
      <c r="AJ125" s="223" t="str">
        <f t="shared" ca="1" si="60"/>
        <v>-7.0968006273885+2.34446624919854i</v>
      </c>
      <c r="AK125" s="223" t="str">
        <f t="shared" ca="1" si="61"/>
        <v>-4.45227354412662+6.00319593440053i</v>
      </c>
      <c r="AL125" s="223" t="str">
        <f t="shared" ca="1" si="62"/>
        <v>-0.183421839960043+7.47177740348028i</v>
      </c>
      <c r="AM125" s="223" t="str">
        <f t="shared" ca="1" si="63"/>
        <v>4.15234772262332+6.2144275302684i</v>
      </c>
      <c r="AN125" s="223" t="str">
        <f t="shared" ca="1" si="64"/>
        <v>6.97321471384235+2.68986573887719i</v>
      </c>
      <c r="AO125" s="223" t="str">
        <f t="shared" ca="1" si="65"/>
        <v>7.2500411751423-1.81604077522343i</v>
      </c>
      <c r="AP125" s="223" t="str">
        <f t="shared" ca="1" si="66"/>
        <v>4.88183240519785-5.65940045465004i</v>
      </c>
      <c r="AQ125" s="223" t="str">
        <f t="shared" ca="1" si="67"/>
        <v>0.73258289453934-7.43803895130707i</v>
      </c>
      <c r="AR125" s="223" t="str">
        <f t="shared" ca="1" si="68"/>
        <v>0.73258289453934-7.43803895130707i</v>
      </c>
      <c r="AS125" s="223" t="str">
        <f t="shared" ca="1" si="69"/>
        <v>-6.75644168726427-3.19555892843967i</v>
      </c>
      <c r="AT125" s="223" t="str">
        <f t="shared" ca="1" si="70"/>
        <v>-7.36399312160546+1.27777401894087i</v>
      </c>
      <c r="AU125" s="223" t="str">
        <f t="shared" ca="1" si="71"/>
        <v>-5.28493619349059+5.28493619349052i</v>
      </c>
      <c r="AV125" s="223" t="str">
        <f t="shared" ca="1" si="72"/>
        <v>-1.27777401894025+7.36399312160557i</v>
      </c>
      <c r="AW125" s="223" t="str">
        <f t="shared" ca="1" si="73"/>
        <v>3.19555892843957+6.75644168726431i</v>
      </c>
      <c r="AX125" s="223" t="str">
        <f t="shared" ca="1" si="74"/>
        <v>6.5030549177871+3.68393510729735i</v>
      </c>
      <c r="AY125" s="223" t="str">
        <f t="shared" ca="1" si="75"/>
        <v>7.43803895130708-0.732582894539236i</v>
      </c>
      <c r="AZ125" s="223" t="str">
        <f t="shared" ca="1" si="76"/>
        <v>5.6594004546501-4.88183240519777i</v>
      </c>
      <c r="BA125" s="223" t="str">
        <f t="shared" ca="1" si="77"/>
        <v>1.81604077522355-7.25004117514227i</v>
      </c>
      <c r="BB125" s="223" t="str">
        <f t="shared" ca="1" si="78"/>
        <v>-2.68986573887708-6.9732147138424i</v>
      </c>
      <c r="BC125" s="223" t="str">
        <f t="shared" ca="1" si="79"/>
        <v>-6.21442753026875-4.1523477226228i</v>
      </c>
      <c r="BD125" s="223" t="str">
        <f t="shared" ca="1" si="80"/>
        <v>-7.47177740348029+0.183421839959925i</v>
      </c>
      <c r="BE125" s="223" t="str">
        <f t="shared" ca="1" si="81"/>
        <v>-6.0031959344006+4.45227354412652i</v>
      </c>
      <c r="BF125" s="223" t="str">
        <f t="shared" ca="1" si="82"/>
        <v>-2.34446624919865+7.09680062738846i</v>
      </c>
      <c r="BG125" s="223" t="str">
        <f t="shared" ca="1" si="83"/>
        <v>2.16959593381862+7.1521992857086i</v>
      </c>
      <c r="BH125" s="223" t="str">
        <f t="shared" ca="1" si="84"/>
        <v>5.89212362152914+4.59825840586968i</v>
      </c>
      <c r="BI125" s="223" t="str">
        <f t="shared" ca="1" si="85"/>
        <v>7.46502564652967+0.366733193462278i</v>
      </c>
      <c r="BJ125" s="223" t="str">
        <f t="shared" ca="1" si="86"/>
        <v>6.31445957524997-3.99858742696301i</v>
      </c>
      <c r="BK125" s="223" t="str">
        <f t="shared" ca="1" si="87"/>
        <v>2.86018685743866-6.90510190214945i</v>
      </c>
      <c r="BL125" s="223" t="str">
        <f t="shared" ca="1" si="88"/>
        <v>-1.63756890041531-7.29242546996028i</v>
      </c>
      <c r="BM125" s="223" t="str">
        <f t="shared" ca="1" si="89"/>
        <v>-5.53788978437588-5.01925072840939i</v>
      </c>
      <c r="BN125" s="223" t="str">
        <f t="shared" ca="1" si="90"/>
        <v>-7.41782026881117-0.91490086793438i</v>
      </c>
      <c r="BO125" s="223" t="str">
        <f t="shared" ca="1" si="91"/>
        <v>-6.59150461256012+3.52323261808407i</v>
      </c>
      <c r="BP125" s="223" t="str">
        <f t="shared" ca="1" si="92"/>
        <v>-3.36040786528411+6.67598383142661i</v>
      </c>
      <c r="BQ125" s="223" t="str">
        <f t="shared" ca="1" si="93"/>
        <v>1.0966677392567+7.39313336875553i</v>
      </c>
      <c r="BR125" s="223" t="str">
        <f t="shared" ca="1" si="94"/>
        <v>5.15364564266383+5.41304329637081i</v>
      </c>
      <c r="BS125" s="223" t="str">
        <f t="shared" ca="1" si="95"/>
        <v>7.33041708035661+1.45811061533372i</v>
      </c>
      <c r="BT125" s="223" t="str">
        <f t="shared" ca="1" si="96"/>
        <v>6.83282971526918-3.02878510638628i</v>
      </c>
      <c r="BU125" s="223" t="str">
        <f t="shared" ca="1" si="97"/>
        <v>3.84241853175308-6.41068802589655i</v>
      </c>
      <c r="BV125" s="223" t="str">
        <f t="shared" ca="1" si="98"/>
        <v>-0.549823640601586-7.45377723726491i</v>
      </c>
      <c r="BW125" s="223" t="str">
        <f t="shared" ca="1" si="99"/>
        <v>-4.74147344868883-5.77750211370898i</v>
      </c>
      <c r="BX125" s="223" t="str">
        <f t="shared" ca="1" si="100"/>
        <v>-7.20328972661688-1.99341873497479i</v>
      </c>
      <c r="BY125" s="223" t="str">
        <f t="shared" ca="1" si="101"/>
        <v>-7.03712712173696+2.51792434577509i</v>
      </c>
      <c r="BZ125" s="223" t="str">
        <f t="shared" ca="1" si="102"/>
        <v>-4.30360679928128+6.11065214651536i</v>
      </c>
      <c r="CA125" s="223" t="str">
        <f t="shared" ca="1" si="103"/>
        <v>-1.04381783770386E-13+7.47402844111078i</v>
      </c>
      <c r="CB125" s="223" t="str">
        <f t="shared" ca="1" si="104"/>
        <v>4.30360679928171+6.11065214651506i</v>
      </c>
      <c r="CC125" s="223" t="str">
        <f t="shared" ca="1" si="105"/>
        <v>7.0371271217369+2.51792434577529i</v>
      </c>
      <c r="CD125" s="223" t="str">
        <f t="shared" ca="1" si="106"/>
        <v>7.20328972661694-1.99341873497459i</v>
      </c>
      <c r="CE125" s="223" t="str">
        <f t="shared" ca="1" si="107"/>
        <v>4.741473448689-5.77750211370884i</v>
      </c>
      <c r="CF125" s="223" t="str">
        <f t="shared" ca="1" si="108"/>
        <v>0.549823640601795-7.45377723726489i</v>
      </c>
      <c r="CG125" s="223" t="str">
        <f t="shared" ca="1" si="109"/>
        <v>-3.84241853175353-6.41068802589627i</v>
      </c>
      <c r="CH125" s="223" t="str">
        <f t="shared" ca="1" si="110"/>
        <v>-6.8328297152691-3.02878510638647i</v>
      </c>
      <c r="CI125" s="223" t="str">
        <f t="shared" ca="1" si="111"/>
        <v>-7.33041708035651+1.45811061533425i</v>
      </c>
      <c r="CJ125" s="223" t="str">
        <f t="shared" ca="1" si="112"/>
        <v>-5.15364564266399+5.41304329637066i</v>
      </c>
      <c r="CK125" s="223" t="str">
        <f t="shared" ca="1" si="113"/>
        <v>-1.09666773925691+7.3931333687555i</v>
      </c>
      <c r="CL125" s="223" t="str">
        <f t="shared" ca="1" si="114"/>
        <v>3.36040786528392+6.67598383142671i</v>
      </c>
      <c r="CM125" s="223" t="str">
        <f t="shared" ca="1" si="115"/>
        <v>6.59150461256001+3.52323261808428i</v>
      </c>
      <c r="CN125" s="223" t="str">
        <f t="shared" ca="1" si="116"/>
        <v>7.4178202688111-0.914900867934888i</v>
      </c>
      <c r="CO125" s="223" t="str">
        <f t="shared" ca="1" si="117"/>
        <v>5.53788978437603-5.01925072840921i</v>
      </c>
      <c r="CP125" s="223" t="str">
        <f t="shared" ca="1" si="118"/>
        <v>1.63756890041482-7.2924254699604i</v>
      </c>
      <c r="CQ125" s="223" t="str">
        <f t="shared" ca="1" si="119"/>
        <v>-2.86018685743844-6.90510190214954i</v>
      </c>
      <c r="CR125" s="223" t="str">
        <f t="shared" ca="1" si="120"/>
        <v>-6.31445957525025-3.99858742696259i</v>
      </c>
      <c r="CS125" s="223" t="str">
        <f t="shared" ca="1" si="121"/>
        <v>-7.46502564652969+0.366733193462042i</v>
      </c>
      <c r="CT125" s="223" t="str">
        <f t="shared" ca="1" si="122"/>
        <v>-5.89212362152929+4.59825840586949i</v>
      </c>
      <c r="CU125" s="223" t="str">
        <f t="shared" ca="1" si="123"/>
        <v>-2.16959593381884+7.15219928570853i</v>
      </c>
      <c r="CV125" s="223" t="str">
        <f t="shared" ca="1" si="124"/>
        <v>2.34446624919843+7.09680062738853i</v>
      </c>
      <c r="CW125" s="223" t="str">
        <f t="shared" ca="1" si="125"/>
        <v>6.0031959344009+4.45227354412611i</v>
      </c>
      <c r="CX125" s="223" t="str">
        <f t="shared" ca="1" si="126"/>
        <v>7.47177740348028+0.18342183996016i</v>
      </c>
      <c r="CY125" s="223" t="str">
        <f t="shared" ca="1" si="127"/>
        <v>6.21442753026846-4.15234772262322i</v>
      </c>
      <c r="CZ125" s="223" t="str">
        <f t="shared" ca="1" si="128"/>
        <v>2.68986573887731-6.97321471384231i</v>
      </c>
      <c r="DA125" s="223" t="str">
        <f t="shared" ca="1" si="129"/>
        <v>-1.81604077522331-7.25004117514233i</v>
      </c>
      <c r="DB125" s="223" t="str">
        <f t="shared" ca="1" si="130"/>
        <v>-5.65940045464995-4.88183240519795i</v>
      </c>
      <c r="DC125" s="223" t="str">
        <f t="shared" ca="1" si="131"/>
        <v>-7.43803895130706-0.73258289453947i</v>
      </c>
      <c r="DD125" s="223" t="str">
        <f t="shared" ca="1" si="132"/>
        <v>-6.50305491778721+3.68393510729714i</v>
      </c>
      <c r="DE125" s="223" t="str">
        <f t="shared" ca="1" si="133"/>
        <v>-3.19555892843978+6.75644168726421i</v>
      </c>
      <c r="DF125" s="223" t="str">
        <f t="shared" ca="1" si="134"/>
        <v>1.27777401894075+7.36399312160549i</v>
      </c>
      <c r="DG125" s="223" t="str">
        <f t="shared" ca="1" si="135"/>
        <v>5.28493619349042+5.28493619349068i</v>
      </c>
      <c r="DH125" s="223" t="str">
        <f t="shared" ca="1" si="136"/>
        <v>7.36399312160554+1.27777401894037i</v>
      </c>
      <c r="DI125" s="223" t="str">
        <f t="shared" ca="1" si="137"/>
        <v>6.75644168726436-3.19555892843945i</v>
      </c>
      <c r="DJ125" s="223" t="str">
        <f t="shared" ca="1" si="138"/>
        <v>3.68393510729746-6.50305491778703i</v>
      </c>
      <c r="DK125" s="223" t="str">
        <f t="shared" ca="1" si="139"/>
        <v>-0.732582894539106-7.4380389513071i</v>
      </c>
      <c r="DL125" s="223" t="str">
        <f t="shared" ca="1" si="140"/>
        <v>-4.88183240519767-5.65940045465019i</v>
      </c>
      <c r="DM125" s="223" t="str">
        <f t="shared" ca="1" si="141"/>
        <v>-7.25004117514242-1.81604077522295i</v>
      </c>
      <c r="DN125" s="223" t="str">
        <f t="shared" ca="1" si="142"/>
        <v>-6.97321471384244+2.68986573887696i</v>
      </c>
      <c r="DO125" s="223" t="str">
        <f t="shared" ca="1" si="143"/>
        <v>-4.15234772262291+6.21442753026867i</v>
      </c>
      <c r="DP125" s="223" t="str">
        <f t="shared" ca="1" si="144"/>
        <v>0.183421839959794+7.47177740348029i</v>
      </c>
      <c r="DQ125" s="223" t="str">
        <f t="shared" ca="1" si="145"/>
        <v>4.45227354412646+6.00319593440065i</v>
      </c>
      <c r="DR125" s="223" t="str">
        <f t="shared" ca="1" si="146"/>
        <v>7.09680062738842+2.34446624919878i</v>
      </c>
      <c r="DS125" s="223" t="str">
        <f t="shared" ca="1" si="147"/>
        <v>7.15219928570862-2.16959593381854i</v>
      </c>
      <c r="DT125" s="223" t="str">
        <f t="shared" ca="1" si="148"/>
        <v>4.5982584058692-5.89212362152952i</v>
      </c>
      <c r="DU125" s="223" t="str">
        <f t="shared" ca="1" si="149"/>
        <v>0.366733193462355-7.46502564652967i</v>
      </c>
      <c r="DV125" s="223" t="str">
        <f t="shared" ca="1" si="150"/>
        <v>-3.99858742696291-6.31445957525005i</v>
      </c>
      <c r="DW125" s="223" t="str">
        <f t="shared" ca="1" si="151"/>
        <v>-6.90510190214942-2.86018685743873i</v>
      </c>
      <c r="DX125" s="223" t="str">
        <f t="shared" ca="1" si="152"/>
        <v>-7.29242546996031+1.63756890041519i</v>
      </c>
      <c r="DY125" s="223" t="str">
        <f t="shared" ca="1" si="153"/>
        <v>-5.01925072840945+5.53788978437582i</v>
      </c>
      <c r="DZ125" s="223" t="str">
        <f t="shared" ca="1" si="154"/>
        <v>-0.914900867934515+7.41782026881115i</v>
      </c>
      <c r="EA125" s="223" t="str">
        <f t="shared" ca="1" si="155"/>
        <v>3.523232618084+6.59150461256016i</v>
      </c>
      <c r="EB125" s="223" t="str">
        <f t="shared" ca="1" si="156"/>
        <v>6.67598383142654+3.36040786528425i</v>
      </c>
      <c r="EC125" s="223" t="str">
        <f t="shared" ca="1" si="157"/>
        <v>7.39313336875543-1.09666773925733i</v>
      </c>
      <c r="ED125" s="223" t="str">
        <f t="shared" ca="1" si="158"/>
        <v>5.41304329637092-5.15364564266372i</v>
      </c>
      <c r="EE125" s="223" t="str">
        <f t="shared" ca="1" si="159"/>
        <v>1.45811061533382-7.33041708035659i</v>
      </c>
      <c r="EF125" s="223" t="str">
        <f t="shared" ca="1" si="160"/>
        <v>-3.02878510638613-6.83282971526924i</v>
      </c>
      <c r="EG125" s="223" t="str">
        <f t="shared" ca="1" si="161"/>
        <v>-6.4106880258965-3.84241853175317i</v>
      </c>
      <c r="EH125" s="223" t="str">
        <f t="shared" ca="1" si="162"/>
        <v>-7.45377723726492+0.549823640601429i</v>
      </c>
      <c r="EI125" s="223" t="str">
        <f t="shared" ca="1" si="163"/>
        <v>-5.77750211370904+4.74147344868875i</v>
      </c>
      <c r="EJ125" s="223" t="str">
        <f t="shared" ca="1" si="164"/>
        <v>-1.99341873497422+7.20328972661704i</v>
      </c>
      <c r="EK125" s="223" t="str">
        <f t="shared" ca="1" si="165"/>
        <v>2.51792434577499+7.037127121737i</v>
      </c>
      <c r="EL125" s="223" t="str">
        <f t="shared" ca="1" si="166"/>
        <v>6.11065214651527+4.30360679928141i</v>
      </c>
      <c r="EM125" s="223" t="str">
        <f t="shared" ca="1" si="167"/>
        <v>7.47402844111078+2.08763567540773E-13i</v>
      </c>
      <c r="EN125" s="223"/>
      <c r="EO125" s="223"/>
      <c r="EP125" s="223"/>
    </row>
    <row r="126" spans="1:146" ht="17.25" thickBot="1">
      <c r="A126" s="257">
        <f t="shared" si="168"/>
        <v>5.0781250000000013E-4</v>
      </c>
      <c r="B126" s="256">
        <v>26</v>
      </c>
      <c r="C126" s="230">
        <f t="shared" si="169"/>
        <v>5200</v>
      </c>
      <c r="D126" s="229">
        <f t="shared" si="170"/>
        <v>32672.563597333847</v>
      </c>
      <c r="E126" s="229" t="str">
        <f t="shared" si="171"/>
        <v>32672.5635973338i</v>
      </c>
      <c r="F126" s="229" t="str">
        <f t="shared" si="172"/>
        <v>-0.0389276258285185-0.268438833271747i</v>
      </c>
      <c r="G126" s="229" t="str">
        <f t="shared" si="173"/>
        <v>-4.03988168308606-0.826581170496826i</v>
      </c>
      <c r="H126" s="229" t="str">
        <f t="shared" si="38"/>
        <v>0.00254844491989151-0.0162707463386216i</v>
      </c>
      <c r="I126" s="229" t="str">
        <f t="shared" si="174"/>
        <v>-0.00877269110354902+0.0060817993185158i</v>
      </c>
      <c r="J126" s="255" t="str">
        <f ca="1">IMPRODUCT(1/N_FFT2,AO100)</f>
        <v>0.0202805227042538+0.000426902900709555i</v>
      </c>
      <c r="K126" s="254" t="str">
        <f t="shared" ca="1" si="175"/>
        <v>-0.000180511098873539+0.000119596981882741i</v>
      </c>
      <c r="N126" s="246">
        <f t="shared" ca="1" si="176"/>
        <v>7.5263441138053304</v>
      </c>
      <c r="O126" s="223">
        <f t="shared" ca="1" si="39"/>
        <v>-7.4736558861946696</v>
      </c>
      <c r="P126" s="223" t="str">
        <f t="shared" ca="1" si="40"/>
        <v>-6.00289669548621+4.45205161342195i</v>
      </c>
      <c r="Q126" s="223" t="str">
        <f t="shared" ca="1" si="41"/>
        <v>-2.16948778683496+7.15184277288212i</v>
      </c>
      <c r="R126" s="223" t="str">
        <f t="shared" ca="1" si="42"/>
        <v>2.51779883580402+7.03677634486674i</v>
      </c>
      <c r="S126" s="223" t="str">
        <f t="shared" ca="1" si="43"/>
        <v>6.21411776217693+4.15214074220148i</v>
      </c>
      <c r="T126" s="223" t="str">
        <f t="shared" ca="1" si="44"/>
        <v>7.46465354037228-0.366714913058962i</v>
      </c>
      <c r="U126" s="223" t="str">
        <f t="shared" ca="1" si="45"/>
        <v>5.77721412486443-4.74123710235199i</v>
      </c>
      <c r="V126" s="223" t="str">
        <f t="shared" ca="1" si="46"/>
        <v>1.81595025176265-7.2496797852302i</v>
      </c>
      <c r="W126" s="223" t="str">
        <f t="shared" ca="1" si="47"/>
        <v>-2.8600442868445-6.90475770628777i</v>
      </c>
      <c r="X126" s="223" t="str">
        <f t="shared" ca="1" si="48"/>
        <v>-6.4103684748861-3.84222700024851i</v>
      </c>
      <c r="Y126" s="223" t="str">
        <f t="shared" ca="1" si="49"/>
        <v>-7.4376681903447+0.732546377772005i</v>
      </c>
      <c r="Z126" s="223" t="str">
        <f t="shared" ca="1" si="50"/>
        <v>-5.53761373939168+5.01900053581913i</v>
      </c>
      <c r="AA126" s="223" t="str">
        <f t="shared" ca="1" si="51"/>
        <v>-1.45803793347546+7.33005168397869i</v>
      </c>
      <c r="AB126" s="223" t="str">
        <f t="shared" ca="1" si="52"/>
        <v>3.19539964068775+6.75610490160898i</v>
      </c>
      <c r="AC126" s="223" t="str">
        <f t="shared" ca="1" si="53"/>
        <v>6.59117604845731+3.5230569969126i</v>
      </c>
      <c r="AD126" s="223" t="str">
        <f t="shared" ca="1" si="54"/>
        <v>7.39276484618379-1.09661307409745i</v>
      </c>
      <c r="AE126" s="223" t="str">
        <f t="shared" ca="1" si="55"/>
        <v>5.28467275738315-5.28467275738286i</v>
      </c>
      <c r="AF126" s="223" t="str">
        <f t="shared" ca="1" si="56"/>
        <v>1.09661307409712-7.39276484618383i</v>
      </c>
      <c r="AG126" s="223" t="str">
        <f t="shared" ca="1" si="57"/>
        <v>-3.52305699691271-6.59117604845726i</v>
      </c>
      <c r="AH126" s="223" t="str">
        <f t="shared" ca="1" si="58"/>
        <v>-6.75610490160896-3.19539964068779i</v>
      </c>
      <c r="AI126" s="223" t="str">
        <f t="shared" ca="1" si="59"/>
        <v>-7.33005168397874+1.45803793347519i</v>
      </c>
      <c r="AJ126" s="223" t="str">
        <f t="shared" ca="1" si="60"/>
        <v>-5.01900053581895+5.53761373939184i</v>
      </c>
      <c r="AK126" s="223" t="str">
        <f t="shared" ca="1" si="61"/>
        <v>-0.732546377771898+7.43766819034471i</v>
      </c>
      <c r="AL126" s="223" t="str">
        <f t="shared" ca="1" si="62"/>
        <v>3.84222700024841+6.41036847488617i</v>
      </c>
      <c r="AM126" s="223" t="str">
        <f t="shared" ca="1" si="63"/>
        <v>6.90475770628764+2.86004428684482i</v>
      </c>
      <c r="AN126" s="223" t="str">
        <f t="shared" ca="1" si="64"/>
        <v>7.24967978523014-1.81595025176289i</v>
      </c>
      <c r="AO126" s="223" t="str">
        <f t="shared" ca="1" si="65"/>
        <v>4.74123710235198-5.77721412486444i</v>
      </c>
      <c r="AP126" s="223" t="str">
        <f t="shared" ca="1" si="66"/>
        <v>0.366714913059154-7.46465354037227i</v>
      </c>
      <c r="AQ126" s="223" t="str">
        <f t="shared" ca="1" si="67"/>
        <v>-4.15214074220118-6.21411776217712i</v>
      </c>
      <c r="AR126" s="223" t="str">
        <f t="shared" ca="1" si="68"/>
        <v>-4.15214074220118-6.21411776217712i</v>
      </c>
      <c r="AS126" s="223" t="str">
        <f t="shared" ca="1" si="69"/>
        <v>-7.15184277288213+2.16948778683492i</v>
      </c>
      <c r="AT126" s="223" t="str">
        <f t="shared" ca="1" si="70"/>
        <v>-4.45205161342213+6.00289669548608i</v>
      </c>
      <c r="AU126" s="223" t="str">
        <f t="shared" ca="1" si="71"/>
        <v>3.25945374044178E-13+7.47365588619467i</v>
      </c>
      <c r="AV126" s="223" t="str">
        <f t="shared" ca="1" si="72"/>
        <v>4.45205161342205+6.00289669548613i</v>
      </c>
      <c r="AW126" s="223" t="str">
        <f t="shared" ca="1" si="73"/>
        <v>7.15184277288211+2.169487786835i</v>
      </c>
      <c r="AX126" s="223" t="str">
        <f t="shared" ca="1" si="74"/>
        <v>7.03677634486683-2.51779883580377i</v>
      </c>
      <c r="AY126" s="223" t="str">
        <f t="shared" ca="1" si="75"/>
        <v>4.15214074220125-6.21411776217708i</v>
      </c>
      <c r="AZ126" s="223" t="str">
        <f t="shared" ca="1" si="76"/>
        <v>-0.366714913059062-7.46465354037227i</v>
      </c>
      <c r="BA126" s="223" t="str">
        <f t="shared" ca="1" si="77"/>
        <v>-4.7412371023519-5.7772141248645i</v>
      </c>
      <c r="BB126" s="223" t="str">
        <f t="shared" ca="1" si="78"/>
        <v>-7.24967978523011-1.81595025176299i</v>
      </c>
      <c r="BC126" s="223" t="str">
        <f t="shared" ca="1" si="79"/>
        <v>-6.90475770628767+2.86004428684474i</v>
      </c>
      <c r="BD126" s="223" t="str">
        <f t="shared" ca="1" si="80"/>
        <v>-3.84222700024848+6.41036847488612i</v>
      </c>
      <c r="BE126" s="223" t="str">
        <f t="shared" ca="1" si="81"/>
        <v>0.732546377771807+7.43766819034471i</v>
      </c>
      <c r="BF126" s="223" t="str">
        <f t="shared" ca="1" si="82"/>
        <v>5.01900053581943+5.53761373939141i</v>
      </c>
      <c r="BG126" s="223" t="str">
        <f t="shared" ca="1" si="83"/>
        <v>7.33005168397873+1.45803793347527i</v>
      </c>
      <c r="BH126" s="223" t="str">
        <f t="shared" ca="1" si="84"/>
        <v>6.75610490160899-3.19539964068771i</v>
      </c>
      <c r="BI126" s="223" t="str">
        <f t="shared" ca="1" si="85"/>
        <v>3.52305699691277-6.59117604845722i</v>
      </c>
      <c r="BJ126" s="223" t="str">
        <f t="shared" ca="1" si="86"/>
        <v>-1.09661307409775-7.39276484618374i</v>
      </c>
      <c r="BK126" s="223" t="str">
        <f t="shared" ca="1" si="87"/>
        <v>-5.28467275738309-5.28467275738292i</v>
      </c>
      <c r="BL126" s="223" t="str">
        <f t="shared" ca="1" si="88"/>
        <v>-7.39276484618378-1.09661307409752i</v>
      </c>
      <c r="BM126" s="223" t="str">
        <f t="shared" ca="1" si="89"/>
        <v>-6.59117604845746+3.52305699691233i</v>
      </c>
      <c r="BN126" s="223" t="str">
        <f t="shared" ca="1" si="90"/>
        <v>-3.19539964068752+6.75610490160908i</v>
      </c>
      <c r="BO126" s="223" t="str">
        <f t="shared" ca="1" si="91"/>
        <v>1.4580379334755+7.33005168397868i</v>
      </c>
      <c r="BP126" s="223" t="str">
        <f t="shared" ca="1" si="92"/>
        <v>5.53761373939156+5.01900053581926i</v>
      </c>
      <c r="BQ126" s="223" t="str">
        <f t="shared" ca="1" si="93"/>
        <v>7.43766819034467+0.732546377772314i</v>
      </c>
      <c r="BR126" s="223" t="str">
        <f t="shared" ca="1" si="94"/>
        <v>6.41036847488599-3.8422270002487i</v>
      </c>
      <c r="BS126" s="223" t="str">
        <f t="shared" ca="1" si="95"/>
        <v>2.8600442868445-6.90475770628777i</v>
      </c>
      <c r="BT126" s="223" t="str">
        <f t="shared" ca="1" si="96"/>
        <v>-1.81595025176247-7.24967978523025i</v>
      </c>
      <c r="BU126" s="223" t="str">
        <f t="shared" ca="1" si="97"/>
        <v>-5.77721412486418-4.7412371023523i</v>
      </c>
      <c r="BV126" s="223" t="str">
        <f t="shared" ca="1" si="98"/>
        <v>-7.46465354037229-0.366714913058828i</v>
      </c>
      <c r="BW126" s="223" t="str">
        <f t="shared" ca="1" si="99"/>
        <v>-6.21411776217693+4.15214074220147i</v>
      </c>
      <c r="BX126" s="223" t="str">
        <f t="shared" ca="1" si="100"/>
        <v>-2.51779883580423+7.03677634486667i</v>
      </c>
      <c r="BY126" s="223" t="str">
        <f t="shared" ca="1" si="101"/>
        <v>2.16948778683521+7.15184277288205i</v>
      </c>
      <c r="BZ126" s="223" t="str">
        <f t="shared" ca="1" si="102"/>
        <v>6.00289669548627+4.45205161342187i</v>
      </c>
      <c r="CA126" s="223" t="str">
        <f t="shared" ca="1" si="103"/>
        <v>7.47365588619467+9.15585178425321E-14i</v>
      </c>
      <c r="CB126" s="223" t="str">
        <f t="shared" ca="1" si="104"/>
        <v>6.00289669548638-4.45205161342172i</v>
      </c>
      <c r="CC126" s="223" t="str">
        <f t="shared" ca="1" si="105"/>
        <v>2.16948778683467-7.1518427728822i</v>
      </c>
      <c r="CD126" s="223" t="str">
        <f t="shared" ca="1" si="106"/>
        <v>-2.51779883580405-7.03677634486673i</v>
      </c>
      <c r="CE126" s="223" t="str">
        <f t="shared" ca="1" si="107"/>
        <v>-6.21411776217683-4.15214074220163i</v>
      </c>
      <c r="CF126" s="223" t="str">
        <f t="shared" ca="1" si="108"/>
        <v>-7.4646535403723+0.366714913058645i</v>
      </c>
      <c r="CG126" s="223" t="str">
        <f t="shared" ca="1" si="109"/>
        <v>-5.77721412486429+4.74123710235216i</v>
      </c>
      <c r="CH126" s="223" t="str">
        <f t="shared" ca="1" si="110"/>
        <v>-1.81595025176265+7.2496797852302i</v>
      </c>
      <c r="CI126" s="223" t="str">
        <f t="shared" ca="1" si="111"/>
        <v>2.86004428684438+6.90475770628782i</v>
      </c>
      <c r="CJ126" s="223" t="str">
        <f t="shared" ca="1" si="112"/>
        <v>6.4103684748859+3.84222700024886i</v>
      </c>
      <c r="CK126" s="223" t="str">
        <f t="shared" ca="1" si="113"/>
        <v>7.43766819034468-0.732546377772132i</v>
      </c>
      <c r="CL126" s="223" t="str">
        <f t="shared" ca="1" si="114"/>
        <v>5.53761373939168-5.01900053581913i</v>
      </c>
      <c r="CM126" s="223" t="str">
        <f t="shared" ca="1" si="115"/>
        <v>1.45803793347568-7.33005168397864i</v>
      </c>
      <c r="CN126" s="223" t="str">
        <f t="shared" ca="1" si="116"/>
        <v>-3.19539964068803-6.75610490160884i</v>
      </c>
      <c r="CO126" s="223" t="str">
        <f t="shared" ca="1" si="117"/>
        <v>-6.59117604845737-3.5230569969125i</v>
      </c>
      <c r="CP126" s="223" t="str">
        <f t="shared" ca="1" si="118"/>
        <v>-7.3927648461838+1.09661307409734i</v>
      </c>
      <c r="CQ126" s="223" t="str">
        <f t="shared" ca="1" si="119"/>
        <v>-5.28467275738322+5.28467275738279i</v>
      </c>
      <c r="CR126" s="223" t="str">
        <f t="shared" ca="1" si="120"/>
        <v>-1.0966130740972+7.39276484618382i</v>
      </c>
      <c r="CS126" s="223" t="str">
        <f t="shared" ca="1" si="121"/>
        <v>3.52305699691263+6.5911760484573i</v>
      </c>
      <c r="CT126" s="223" t="str">
        <f t="shared" ca="1" si="122"/>
        <v>6.7561049016089+3.1953996406879i</v>
      </c>
      <c r="CU126" s="223" t="str">
        <f t="shared" ca="1" si="123"/>
        <v>7.33005168397876-1.45803793347509i</v>
      </c>
      <c r="CV126" s="223" t="str">
        <f t="shared" ca="1" si="124"/>
        <v>5.01900053581902-5.53761373939178i</v>
      </c>
      <c r="CW126" s="223" t="str">
        <f t="shared" ca="1" si="125"/>
        <v>0.732546377771989-7.4376681903447i</v>
      </c>
      <c r="CX126" s="223" t="str">
        <f t="shared" ca="1" si="126"/>
        <v>-3.84222700024834-6.4103684748862i</v>
      </c>
      <c r="CY126" s="223" t="str">
        <f t="shared" ca="1" si="127"/>
        <v>-6.90475770628761-2.86004428684489i</v>
      </c>
      <c r="CZ126" s="223" t="str">
        <f t="shared" ca="1" si="128"/>
        <v>-7.24967978523017+1.81595025176279i</v>
      </c>
      <c r="DA126" s="223" t="str">
        <f t="shared" ca="1" si="129"/>
        <v>-4.74123710235205+5.77721412486438i</v>
      </c>
      <c r="DB126" s="223" t="str">
        <f t="shared" ca="1" si="130"/>
        <v>-0.366714913059245+7.46465354037227i</v>
      </c>
      <c r="DC126" s="223" t="str">
        <f t="shared" ca="1" si="131"/>
        <v>4.15214074220175+6.21411776217675i</v>
      </c>
      <c r="DD126" s="223" t="str">
        <f t="shared" ca="1" si="132"/>
        <v>7.03677634486678+2.51779883580392i</v>
      </c>
      <c r="DE126" s="223" t="str">
        <f t="shared" ca="1" si="133"/>
        <v>7.15184277288216-2.16948778683481i</v>
      </c>
      <c r="DF126" s="223" t="str">
        <f t="shared" ca="1" si="134"/>
        <v>4.4520516134222-6.00289669548602i</v>
      </c>
      <c r="DG126" s="223" t="str">
        <f t="shared" ca="1" si="135"/>
        <v>-2.34386856201645E-13-7.47365588619467i</v>
      </c>
      <c r="DH126" s="223" t="str">
        <f t="shared" ca="1" si="136"/>
        <v>-4.45205161342198-6.00289669548618i</v>
      </c>
      <c r="DI126" s="223" t="str">
        <f t="shared" ca="1" si="137"/>
        <v>-7.15184277288208-2.16948778683507i</v>
      </c>
      <c r="DJ126" s="223" t="str">
        <f t="shared" ca="1" si="138"/>
        <v>-7.0367763448666+2.51779883580441i</v>
      </c>
      <c r="DK126" s="223" t="str">
        <f t="shared" ca="1" si="139"/>
        <v>-4.15214074220135+6.21411776217701i</v>
      </c>
      <c r="DL126" s="223" t="str">
        <f t="shared" ca="1" si="140"/>
        <v>0.36671491305897+7.46465354037228i</v>
      </c>
      <c r="DM126" s="223" t="str">
        <f t="shared" ca="1" si="141"/>
        <v>4.74123710235179+5.77721412486459i</v>
      </c>
      <c r="DN126" s="223" t="str">
        <f t="shared" ca="1" si="142"/>
        <v>7.2496797852301+1.81595025176306i</v>
      </c>
      <c r="DO126" s="223" t="str">
        <f t="shared" ca="1" si="143"/>
        <v>6.90475770628771-2.86004428684463i</v>
      </c>
      <c r="DP126" s="223" t="str">
        <f t="shared" ca="1" si="144"/>
        <v>3.84222700024853-6.41036847488609i</v>
      </c>
      <c r="DQ126" s="223" t="str">
        <f t="shared" ca="1" si="145"/>
        <v>-0.732546377771717-7.43766819034472i</v>
      </c>
      <c r="DR126" s="223" t="str">
        <f t="shared" ca="1" si="146"/>
        <v>-5.0190005358194-5.53761373939143i</v>
      </c>
      <c r="DS126" s="223" t="str">
        <f t="shared" ca="1" si="147"/>
        <v>-7.33005168397871-1.45803793347536i</v>
      </c>
      <c r="DT126" s="223" t="str">
        <f t="shared" ca="1" si="148"/>
        <v>-6.75610490160905+3.1953996406876i</v>
      </c>
      <c r="DU126" s="223" t="str">
        <f t="shared" ca="1" si="149"/>
        <v>-3.52305699691283+6.59117604845719i</v>
      </c>
      <c r="DV126" s="223" t="str">
        <f t="shared" ca="1" si="150"/>
        <v>1.09661307409766+7.39276484618376i</v>
      </c>
      <c r="DW126" s="223" t="str">
        <f t="shared" ca="1" si="151"/>
        <v>5.28467275738306+5.28467275738295i</v>
      </c>
      <c r="DX126" s="223" t="str">
        <f t="shared" ca="1" si="152"/>
        <v>7.39276484618376+1.09661307409761i</v>
      </c>
      <c r="DY126" s="223" t="str">
        <f t="shared" ca="1" si="153"/>
        <v>6.59117604845752-3.52305699691222i</v>
      </c>
      <c r="DZ126" s="223" t="str">
        <f t="shared" ca="1" si="154"/>
        <v>3.19539964068756-6.75610490160907i</v>
      </c>
      <c r="EA126" s="223" t="str">
        <f t="shared" ca="1" si="155"/>
        <v>-1.45803793347541-7.3300516839787i</v>
      </c>
      <c r="EB126" s="223" t="str">
        <f t="shared" ca="1" si="156"/>
        <v>-5.53761373939153-5.01900053581929i</v>
      </c>
      <c r="EC126" s="223" t="str">
        <f t="shared" ca="1" si="157"/>
        <v>-7.43766819034473-0.732546377771665i</v>
      </c>
      <c r="ED126" s="223" t="str">
        <f t="shared" ca="1" si="158"/>
        <v>-6.41036847488606+3.84222700024857i</v>
      </c>
      <c r="EE126" s="223" t="str">
        <f t="shared" ca="1" si="159"/>
        <v>-2.86004428684458+6.90475770628774i</v>
      </c>
      <c r="EF126" s="223" t="str">
        <f t="shared" ca="1" si="160"/>
        <v>1.81595025176238+7.24967978523027i</v>
      </c>
      <c r="EG126" s="223" t="str">
        <f t="shared" ca="1" si="161"/>
        <v>5.77721412486463+4.74123710235175i</v>
      </c>
      <c r="EH126" s="223" t="str">
        <f t="shared" ca="1" si="162"/>
        <v>7.46465354037228+0.36671491305892i</v>
      </c>
      <c r="EI126" s="223" t="str">
        <f t="shared" ca="1" si="163"/>
        <v>6.21411776217701-4.15214074220135i</v>
      </c>
      <c r="EJ126" s="223" t="str">
        <f t="shared" ca="1" si="164"/>
        <v>2.51779883580432-7.03677634486664i</v>
      </c>
      <c r="EK126" s="223" t="str">
        <f t="shared" ca="1" si="165"/>
        <v>-2.16948778683512-7.15184277288207i</v>
      </c>
      <c r="EL126" s="223" t="str">
        <f t="shared" ca="1" si="166"/>
        <v>-6.00289669548625-4.4520516134219i</v>
      </c>
      <c r="EM126" s="223" t="str">
        <f t="shared" ca="1" si="167"/>
        <v>-7.47365588619467-1.83117035685064E-13i</v>
      </c>
      <c r="EN126" s="223"/>
      <c r="EO126" s="223"/>
      <c r="EP126" s="223"/>
    </row>
    <row r="127" spans="1:146" ht="17.25" thickBot="1">
      <c r="A127" s="257">
        <f t="shared" si="168"/>
        <v>5.2734375000000014E-4</v>
      </c>
      <c r="B127" s="256">
        <v>27</v>
      </c>
      <c r="C127" s="230">
        <f t="shared" si="169"/>
        <v>5400</v>
      </c>
      <c r="D127" s="229">
        <f t="shared" si="170"/>
        <v>33929.200658769769</v>
      </c>
      <c r="E127" s="229" t="str">
        <f t="shared" si="171"/>
        <v>33929.2006587698i</v>
      </c>
      <c r="F127" s="229" t="str">
        <f t="shared" si="172"/>
        <v>-0.0393109519206579-0.257484268589511i</v>
      </c>
      <c r="G127" s="229" t="str">
        <f t="shared" si="173"/>
        <v>-4.10367941007359-0.806405474073177i</v>
      </c>
      <c r="H127" s="229" t="str">
        <f t="shared" si="38"/>
        <v>0.00250738020739965-0.0156691474209856i</v>
      </c>
      <c r="I127" s="229" t="str">
        <f t="shared" si="174"/>
        <v>-0.00863300556750627+0.00599584785416137i</v>
      </c>
      <c r="J127" s="255" t="str">
        <f ca="1">IMPRODUCT(1/N_FFT2,AP100)</f>
        <v>0.185763557513615+0.0044384309708257i</v>
      </c>
      <c r="K127" s="254" t="str">
        <f t="shared" ca="1" si="175"/>
        <v>-0.00163030998306708+0.00107549302841726i</v>
      </c>
      <c r="N127" s="246">
        <f t="shared" ca="1" si="176"/>
        <v>7.5267441829853849</v>
      </c>
      <c r="O127" s="223">
        <f t="shared" ca="1" si="39"/>
        <v>-7.4732558170146151</v>
      </c>
      <c r="P127" s="223" t="str">
        <f t="shared" ca="1" si="40"/>
        <v>-5.89151452608322+4.59778306311783i</v>
      </c>
      <c r="Q127" s="223" t="str">
        <f t="shared" ca="1" si="41"/>
        <v>-1.81585304288136+7.2492917056221i</v>
      </c>
      <c r="R127" s="223" t="str">
        <f t="shared" ca="1" si="42"/>
        <v>3.02847200718243+6.83212337478292i</v>
      </c>
      <c r="S127" s="223" t="str">
        <f t="shared" ca="1" si="43"/>
        <v>6.59082321894024+3.52286840560658i</v>
      </c>
      <c r="T127" s="223" t="str">
        <f t="shared" ca="1" si="44"/>
        <v>7.36323187235761-1.27764192966569i</v>
      </c>
      <c r="U127" s="223" t="str">
        <f t="shared" ca="1" si="45"/>
        <v>5.01873186577875-5.53731730768247i</v>
      </c>
      <c r="V127" s="223" t="str">
        <f t="shared" ca="1" si="46"/>
        <v>0.549766802847349-7.45300670662718i</v>
      </c>
      <c r="W127" s="223" t="str">
        <f t="shared" ca="1" si="47"/>
        <v>-4.15191847567394-6.21378511681087i</v>
      </c>
      <c r="X127" s="223" t="str">
        <f t="shared" ca="1" si="48"/>
        <v>-7.09606699903621-2.3442238911273i</v>
      </c>
      <c r="Y127" s="223" t="str">
        <f t="shared" ca="1" si="49"/>
        <v>-7.0363996621046+2.51766405655661i</v>
      </c>
      <c r="Z127" s="223" t="str">
        <f t="shared" ca="1" si="50"/>
        <v>-3.99817407491021+6.31380682102792i</v>
      </c>
      <c r="AA127" s="223" t="str">
        <f t="shared" ca="1" si="51"/>
        <v>0.732507164134995+7.4372700476071i</v>
      </c>
      <c r="AB127" s="223" t="str">
        <f t="shared" ca="1" si="52"/>
        <v>5.1531128870237+5.41248372562292i</v>
      </c>
      <c r="AC127" s="223" t="str">
        <f t="shared" ca="1" si="53"/>
        <v>7.39236910714852+1.09655437175683i</v>
      </c>
      <c r="AD127" s="223" t="str">
        <f t="shared" ca="1" si="54"/>
        <v>6.50238266761194-3.68355428227719i</v>
      </c>
      <c r="AE127" s="223" t="str">
        <f t="shared" ca="1" si="55"/>
        <v>2.8598911869972-6.90438809056085i</v>
      </c>
      <c r="AF127" s="223" t="str">
        <f t="shared" ca="1" si="56"/>
        <v>-1.99321266627095-7.20254509000533i</v>
      </c>
      <c r="AG127" s="223" t="str">
        <f t="shared" ca="1" si="57"/>
        <v>-6.00257535690747-4.45181329248992i</v>
      </c>
      <c r="AH127" s="223" t="str">
        <f t="shared" ca="1" si="58"/>
        <v>-7.47100501208405+0.18340287881521i</v>
      </c>
      <c r="AI127" s="223" t="str">
        <f t="shared" ca="1" si="59"/>
        <v>-5.77690486720637+4.74098330115074i</v>
      </c>
      <c r="AJ127" s="223" t="str">
        <f t="shared" ca="1" si="60"/>
        <v>-1.63739961751772+7.29167161898392i</v>
      </c>
      <c r="AK127" s="223" t="str">
        <f t="shared" ca="1" si="61"/>
        <v>3.19522858907185+6.75574324335381i</v>
      </c>
      <c r="AL127" s="223" t="str">
        <f t="shared" ca="1" si="62"/>
        <v>6.67529370480809+3.36006048473718i</v>
      </c>
      <c r="AM127" s="223" t="str">
        <f t="shared" ca="1" si="63"/>
        <v>7.32965930201579-1.45795988385008i</v>
      </c>
      <c r="AN127" s="223" t="str">
        <f t="shared" ca="1" si="64"/>
        <v>4.88132774812042-5.6588154168494i</v>
      </c>
      <c r="AO127" s="223" t="str">
        <f t="shared" ca="1" si="65"/>
        <v>0.366695282594918-7.46425395309306i</v>
      </c>
      <c r="AP127" s="223" t="str">
        <f t="shared" ca="1" si="66"/>
        <v>-4.30316191599796-6.11002046078796i</v>
      </c>
      <c r="AQ127" s="223" t="str">
        <f t="shared" ca="1" si="67"/>
        <v>-7.15145993054661-2.16937165288225i</v>
      </c>
      <c r="AR127" s="223" t="str">
        <f t="shared" ca="1" si="68"/>
        <v>-7.15145993054661-2.16937165288225i</v>
      </c>
      <c r="AS127" s="223" t="str">
        <f t="shared" ca="1" si="69"/>
        <v>-3.84202132358523+6.41002532410436i</v>
      </c>
      <c r="AT127" s="223" t="str">
        <f t="shared" ca="1" si="70"/>
        <v>0.914806290497175+7.41705345520777i</v>
      </c>
      <c r="AU127" s="223" t="str">
        <f t="shared" ca="1" si="71"/>
        <v>5.28438986575282+5.28438986575287i</v>
      </c>
      <c r="AV127" s="223" t="str">
        <f t="shared" ca="1" si="72"/>
        <v>7.41705345520777+0.91480629049725i</v>
      </c>
      <c r="AW127" s="223" t="str">
        <f t="shared" ca="1" si="73"/>
        <v>6.41002532410439-3.84202132358519i</v>
      </c>
      <c r="AX127" s="223" t="str">
        <f t="shared" ca="1" si="74"/>
        <v>2.68958767529976-6.97249386112447i</v>
      </c>
      <c r="AY127" s="223" t="str">
        <f t="shared" ca="1" si="75"/>
        <v>-2.16937165288217-7.15145993054664i</v>
      </c>
      <c r="AZ127" s="223" t="str">
        <f t="shared" ca="1" si="76"/>
        <v>-6.11002046078792-4.30316191599802i</v>
      </c>
      <c r="BA127" s="223" t="str">
        <f t="shared" ca="1" si="77"/>
        <v>-7.46425395309307+0.366695282594866i</v>
      </c>
      <c r="BB127" s="223" t="str">
        <f t="shared" ca="1" si="78"/>
        <v>-5.65881541684943+4.88132774812038i</v>
      </c>
      <c r="BC127" s="223" t="str">
        <f t="shared" ca="1" si="79"/>
        <v>-1.45795988385014+7.32965930201578i</v>
      </c>
      <c r="BD127" s="223" t="str">
        <f t="shared" ca="1" si="80"/>
        <v>3.36006048473711+6.67529370480813i</v>
      </c>
      <c r="BE127" s="223" t="str">
        <f t="shared" ca="1" si="81"/>
        <v>6.75574324335379+3.1952285890719i</v>
      </c>
      <c r="BF127" s="223" t="str">
        <f t="shared" ca="1" si="82"/>
        <v>7.29167161898394-1.63739961751765i</v>
      </c>
      <c r="BG127" s="223" t="str">
        <f t="shared" ca="1" si="83"/>
        <v>4.74098330115079-5.77690486720633i</v>
      </c>
      <c r="BH127" s="223" t="str">
        <f t="shared" ca="1" si="84"/>
        <v>0.183402878815288-7.47100501208405i</v>
      </c>
      <c r="BI127" s="223" t="str">
        <f t="shared" ca="1" si="85"/>
        <v>-4.45181329248985-6.00257535690752i</v>
      </c>
      <c r="BJ127" s="223" t="str">
        <f t="shared" ca="1" si="86"/>
        <v>-7.20254509000531-1.99321266627099i</v>
      </c>
      <c r="BK127" s="223" t="str">
        <f t="shared" ca="1" si="87"/>
        <v>-6.90438809056059+2.85989118699783i</v>
      </c>
      <c r="BL127" s="223" t="str">
        <f t="shared" ca="1" si="88"/>
        <v>-3.68355428227757+6.50238266761172i</v>
      </c>
      <c r="BM127" s="223" t="str">
        <f t="shared" ca="1" si="89"/>
        <v>1.09655437175723+7.39236910714845i</v>
      </c>
      <c r="BN127" s="223" t="str">
        <f t="shared" ca="1" si="90"/>
        <v>5.41248372562266+5.15311288702398i</v>
      </c>
      <c r="BO127" s="223" t="str">
        <f t="shared" ca="1" si="91"/>
        <v>7.43727004760707+0.732507164135351i</v>
      </c>
      <c r="BP127" s="223" t="str">
        <f t="shared" ca="1" si="92"/>
        <v>6.31380682102809-3.99817407490994i</v>
      </c>
      <c r="BQ127" s="223" t="str">
        <f t="shared" ca="1" si="93"/>
        <v>2.51766405655689-7.0363996621045i</v>
      </c>
      <c r="BR127" s="223" t="str">
        <f t="shared" ca="1" si="94"/>
        <v>-2.34422389112705-7.09606699903629i</v>
      </c>
      <c r="BS127" s="223" t="str">
        <f t="shared" ca="1" si="95"/>
        <v>-6.21378511681074-4.15191847567412i</v>
      </c>
      <c r="BT127" s="223" t="str">
        <f t="shared" ca="1" si="96"/>
        <v>-7.4530067066272+0.549766802847138i</v>
      </c>
      <c r="BU127" s="223" t="str">
        <f t="shared" ca="1" si="97"/>
        <v>-5.53731730768259+5.01873186577861i</v>
      </c>
      <c r="BV127" s="223" t="str">
        <f t="shared" ca="1" si="98"/>
        <v>-1.27764192966591+7.36323187235757i</v>
      </c>
      <c r="BW127" s="223" t="str">
        <f t="shared" ca="1" si="99"/>
        <v>3.52286840560647+6.5908232189403i</v>
      </c>
      <c r="BX127" s="223" t="str">
        <f t="shared" ca="1" si="100"/>
        <v>6.83212337478286+3.02847200718258i</v>
      </c>
      <c r="BY127" s="223" t="str">
        <f t="shared" ca="1" si="101"/>
        <v>7.24929170562213-1.81585304288121i</v>
      </c>
      <c r="BZ127" s="223" t="str">
        <f t="shared" ca="1" si="102"/>
        <v>4.59778306311788-5.89151452608319i</v>
      </c>
      <c r="CA127" s="223" t="str">
        <f t="shared" ca="1" si="103"/>
        <v>7.87362399691338E-14-7.47325581701462i</v>
      </c>
      <c r="CB127" s="223" t="str">
        <f t="shared" ca="1" si="104"/>
        <v>-4.5977830631178-5.89151452608325i</v>
      </c>
      <c r="CC127" s="223" t="str">
        <f t="shared" ca="1" si="105"/>
        <v>-7.2492917056221-1.81585304288137i</v>
      </c>
      <c r="CD127" s="223" t="str">
        <f t="shared" ca="1" si="106"/>
        <v>-6.83212337478292+3.02847200718243i</v>
      </c>
      <c r="CE127" s="223" t="str">
        <f t="shared" ca="1" si="107"/>
        <v>-3.52286840560656+6.59082321894024i</v>
      </c>
      <c r="CF127" s="223" t="str">
        <f t="shared" ca="1" si="108"/>
        <v>1.27764192966575+7.3632318723576i</v>
      </c>
      <c r="CG127" s="223" t="str">
        <f t="shared" ca="1" si="109"/>
        <v>5.53731730768252+5.01873186577868i</v>
      </c>
      <c r="CH127" s="223" t="str">
        <f t="shared" ca="1" si="110"/>
        <v>7.45300670662719+0.549766802847242i</v>
      </c>
      <c r="CI127" s="223" t="str">
        <f t="shared" ca="1" si="111"/>
        <v>6.21378511681082-4.151918475674i</v>
      </c>
      <c r="CJ127" s="223" t="str">
        <f t="shared" ca="1" si="112"/>
        <v>2.34422389112715-7.09606699903626i</v>
      </c>
      <c r="CK127" s="223" t="str">
        <f t="shared" ca="1" si="113"/>
        <v>-2.51766405655674-7.03639966210455i</v>
      </c>
      <c r="CL127" s="223" t="str">
        <f t="shared" ca="1" si="114"/>
        <v>-6.31380682102801-3.99817407491007i</v>
      </c>
      <c r="CM127" s="223" t="str">
        <f t="shared" ca="1" si="115"/>
        <v>-7.43727004760707+0.732507164135247i</v>
      </c>
      <c r="CN127" s="223" t="str">
        <f t="shared" ca="1" si="116"/>
        <v>-5.41248372562277+5.15311288702386i</v>
      </c>
      <c r="CO127" s="223" t="str">
        <f t="shared" ca="1" si="117"/>
        <v>-1.09655437175659+7.39236910714855i</v>
      </c>
      <c r="CP127" s="223" t="str">
        <f t="shared" ca="1" si="118"/>
        <v>3.68355428227743+6.5023826676118i</v>
      </c>
      <c r="CQ127" s="223" t="str">
        <f t="shared" ca="1" si="119"/>
        <v>6.90438809056082+2.85989118699726i</v>
      </c>
      <c r="CR127" s="223" t="str">
        <f t="shared" ca="1" si="120"/>
        <v>7.20254509000514-1.99321266627161i</v>
      </c>
      <c r="CS127" s="223" t="str">
        <f t="shared" ca="1" si="121"/>
        <v>4.45181329248998-6.00257535690743i</v>
      </c>
      <c r="CT127" s="223" t="str">
        <f t="shared" ca="1" si="122"/>
        <v>-0.183402878815901-7.47100501208404i</v>
      </c>
      <c r="CU127" s="223" t="str">
        <f t="shared" ca="1" si="123"/>
        <v>-4.74098330115067-5.77690486720643i</v>
      </c>
      <c r="CV127" s="223" t="str">
        <f t="shared" ca="1" si="124"/>
        <v>-7.29167161898391-1.63739961751778i</v>
      </c>
      <c r="CW127" s="223" t="str">
        <f t="shared" ca="1" si="125"/>
        <v>-6.75574324335383+3.19522858907181i</v>
      </c>
      <c r="CX127" s="223" t="str">
        <f t="shared" ca="1" si="126"/>
        <v>-3.36006048473725+6.67529370480806i</v>
      </c>
      <c r="CY127" s="223" t="str">
        <f t="shared" ca="1" si="127"/>
        <v>1.45795988385001+7.32965930201581i</v>
      </c>
      <c r="CZ127" s="223" t="str">
        <f t="shared" ca="1" si="128"/>
        <v>5.65881541684936+4.88132774812046i</v>
      </c>
      <c r="DA127" s="223" t="str">
        <f t="shared" ca="1" si="129"/>
        <v>7.46425395309306+0.366695282594997i</v>
      </c>
      <c r="DB127" s="223" t="str">
        <f t="shared" ca="1" si="130"/>
        <v>6.11002046078799-4.30316191599791i</v>
      </c>
      <c r="DC127" s="223" t="str">
        <f t="shared" ca="1" si="131"/>
        <v>2.16937165288232-7.15145993054659i</v>
      </c>
      <c r="DD127" s="223" t="str">
        <f t="shared" ca="1" si="132"/>
        <v>-2.68958767529963-6.97249386112452i</v>
      </c>
      <c r="DE127" s="223" t="str">
        <f t="shared" ca="1" si="133"/>
        <v>-6.41002532410433-3.84202132358528i</v>
      </c>
      <c r="DF127" s="223" t="str">
        <f t="shared" ca="1" si="134"/>
        <v>-7.41705345520778+0.914806290497093i</v>
      </c>
      <c r="DG127" s="223" t="str">
        <f t="shared" ca="1" si="135"/>
        <v>-5.28438986575291+5.28438986575278i</v>
      </c>
      <c r="DH127" s="223" t="str">
        <f t="shared" ca="1" si="136"/>
        <v>-0.91480629049728+7.41705345520776i</v>
      </c>
      <c r="DI127" s="223" t="str">
        <f t="shared" ca="1" si="137"/>
        <v>3.84202132358512+6.41002532410442i</v>
      </c>
      <c r="DJ127" s="223" t="str">
        <f t="shared" ca="1" si="138"/>
        <v>6.97249386112444+2.68958767529985i</v>
      </c>
      <c r="DK127" s="223" t="str">
        <f t="shared" ca="1" si="139"/>
        <v>7.15145993054664-2.16937165288215i</v>
      </c>
      <c r="DL127" s="223" t="str">
        <f t="shared" ca="1" si="140"/>
        <v>4.30316191599807-6.11002046078789i</v>
      </c>
      <c r="DM127" s="223" t="str">
        <f t="shared" ca="1" si="141"/>
        <v>-0.366695282594761-7.46425395309307i</v>
      </c>
      <c r="DN127" s="223" t="str">
        <f t="shared" ca="1" si="142"/>
        <v>-4.88132774812036-5.65881541684945i</v>
      </c>
      <c r="DO127" s="223" t="str">
        <f t="shared" ca="1" si="143"/>
        <v>-7.32965930201577-1.45795988385019i</v>
      </c>
      <c r="DP127" s="223" t="str">
        <f t="shared" ca="1" si="144"/>
        <v>-6.67529370480816+3.36006048473703i</v>
      </c>
      <c r="DQ127" s="223" t="str">
        <f t="shared" ca="1" si="145"/>
        <v>-3.19522858907193+6.75574324335378i</v>
      </c>
      <c r="DR127" s="223" t="str">
        <f t="shared" ca="1" si="146"/>
        <v>1.63739961751761+7.29167161898395i</v>
      </c>
      <c r="DS127" s="223" t="str">
        <f t="shared" ca="1" si="147"/>
        <v>5.77690486720628+4.74098330115085i</v>
      </c>
      <c r="DT127" s="223" t="str">
        <f t="shared" ca="1" si="148"/>
        <v>7.47100501208405+0.183402878815394i</v>
      </c>
      <c r="DU127" s="223" t="str">
        <f t="shared" ca="1" si="149"/>
        <v>6.00257535690754-4.45181329248983i</v>
      </c>
      <c r="DV127" s="223" t="str">
        <f t="shared" ca="1" si="150"/>
        <v>1.99321266627107-7.20254509000529i</v>
      </c>
      <c r="DW127" s="223" t="str">
        <f t="shared" ca="1" si="151"/>
        <v>-2.85989118699773-6.90438809056063i</v>
      </c>
      <c r="DX127" s="223" t="str">
        <f t="shared" ca="1" si="152"/>
        <v>-6.50238266761207-3.68355428227694i</v>
      </c>
      <c r="DY127" s="223" t="str">
        <f t="shared" ca="1" si="153"/>
        <v>-7.39236910714847+1.09655437175715i</v>
      </c>
      <c r="DZ127" s="223" t="str">
        <f t="shared" ca="1" si="154"/>
        <v>-5.1531128870235+5.41248372562312i</v>
      </c>
      <c r="EA127" s="223" t="str">
        <f t="shared" ca="1" si="155"/>
        <v>-0.732507164135377+7.43727004760706i</v>
      </c>
      <c r="EB127" s="223" t="str">
        <f t="shared" ca="1" si="156"/>
        <v>3.99817407490991+6.3138068210281i</v>
      </c>
      <c r="EC127" s="223" t="str">
        <f t="shared" ca="1" si="157"/>
        <v>7.03639966210447+2.51766405655696i</v>
      </c>
      <c r="ED127" s="223" t="str">
        <f t="shared" ca="1" si="158"/>
        <v>7.09606699903634-2.34422389112692i</v>
      </c>
      <c r="EE127" s="223" t="str">
        <f t="shared" ca="1" si="159"/>
        <v>4.15191847567415-6.21378511681072i</v>
      </c>
      <c r="EF127" s="223" t="str">
        <f t="shared" ca="1" si="160"/>
        <v>-0.549766802847059-7.4530067066272i</v>
      </c>
      <c r="EG127" s="223" t="str">
        <f t="shared" ca="1" si="161"/>
        <v>-5.01873186577851-5.53731730768268i</v>
      </c>
      <c r="EH127" s="223" t="str">
        <f t="shared" ca="1" si="162"/>
        <v>-7.36323187235756-1.27764192966593i</v>
      </c>
      <c r="EI127" s="223" t="str">
        <f t="shared" ca="1" si="163"/>
        <v>-6.59082321894033+3.5228684056064i</v>
      </c>
      <c r="EJ127" s="223" t="str">
        <f t="shared" ca="1" si="164"/>
        <v>-3.02847200718265+6.83212337478283i</v>
      </c>
      <c r="EK127" s="223" t="str">
        <f t="shared" ca="1" si="165"/>
        <v>1.81585304288119+7.24929170562213i</v>
      </c>
      <c r="EL127" s="223" t="str">
        <f t="shared" ca="1" si="166"/>
        <v>5.89151452608314+4.59778306311794i</v>
      </c>
      <c r="EM127" s="223" t="str">
        <f t="shared" ca="1" si="167"/>
        <v>7.47325581701462+1.57472479938268E-13i</v>
      </c>
      <c r="EN127" s="223"/>
      <c r="EO127" s="223"/>
      <c r="EP127" s="223"/>
    </row>
    <row r="128" spans="1:146" ht="17.25" thickBot="1">
      <c r="A128" s="257">
        <f t="shared" si="168"/>
        <v>5.4687500000000016E-4</v>
      </c>
      <c r="B128" s="256">
        <v>28</v>
      </c>
      <c r="C128" s="230">
        <f t="shared" si="169"/>
        <v>5600</v>
      </c>
      <c r="D128" s="229">
        <f t="shared" si="170"/>
        <v>35185.83772020568</v>
      </c>
      <c r="E128" s="229" t="str">
        <f t="shared" si="171"/>
        <v>35185.8377202057i</v>
      </c>
      <c r="F128" s="229" t="str">
        <f t="shared" si="172"/>
        <v>-0.0396110809674093-0.247286388625538i</v>
      </c>
      <c r="G128" s="229" t="str">
        <f t="shared" si="173"/>
        <v>-4.16580988995951-0.782776213622488i</v>
      </c>
      <c r="H128" s="229" t="str">
        <f t="shared" si="38"/>
        <v>0.00247064500730528-0.0151103717575464i</v>
      </c>
      <c r="I128" s="229" t="str">
        <f t="shared" si="174"/>
        <v>-0.00850540819077757+0.00591587433223302i</v>
      </c>
      <c r="J128" s="255" t="str">
        <f ca="1">IMPRODUCT(1/N_FFT2,AQ100)</f>
        <v>0.0381396956400689-0.000418569685018738i</v>
      </c>
      <c r="K128" s="254" t="str">
        <f t="shared" ca="1" si="175"/>
        <v>-0.000321917474034952+0.000229189752503633i</v>
      </c>
      <c r="N128" s="246">
        <f t="shared" ca="1" si="176"/>
        <v>7.5271738485118078</v>
      </c>
      <c r="O128" s="223">
        <f t="shared" ca="1" si="39"/>
        <v>-7.4728261514881922</v>
      </c>
      <c r="P128" s="223" t="str">
        <f t="shared" ca="1" si="40"/>
        <v>-5.7765727312628+4.74071072422657i</v>
      </c>
      <c r="Q128" s="223" t="str">
        <f t="shared" ca="1" si="41"/>
        <v>-1.45787606026441+7.32923789239194i</v>
      </c>
      <c r="R128" s="223" t="str">
        <f t="shared" ca="1" si="42"/>
        <v>3.5226658626795+6.59044428777593i</v>
      </c>
      <c r="S128" s="223" t="str">
        <f t="shared" ca="1" si="43"/>
        <v>6.90399113137503+2.8597267611191i</v>
      </c>
      <c r="T128" s="223" t="str">
        <f t="shared" ca="1" si="44"/>
        <v>7.15104876627353-2.16924692756348i</v>
      </c>
      <c r="U128" s="223" t="str">
        <f t="shared" ca="1" si="45"/>
        <v>4.15167976629729-6.21342786298219i</v>
      </c>
      <c r="V128" s="223" t="str">
        <f t="shared" ca="1" si="46"/>
        <v>-0.732465049548825-7.43684245103762i</v>
      </c>
      <c r="W128" s="223" t="str">
        <f t="shared" ca="1" si="47"/>
        <v>-5.28408604634548-5.28408604634546i</v>
      </c>
      <c r="X128" s="223" t="str">
        <f t="shared" ca="1" si="48"/>
        <v>-7.43684245103762-0.732465049548795i</v>
      </c>
      <c r="Y128" s="223" t="str">
        <f t="shared" ca="1" si="49"/>
        <v>-6.21342786298221+4.15167976629726i</v>
      </c>
      <c r="Z128" s="223" t="str">
        <f t="shared" ca="1" si="50"/>
        <v>-2.16924692756346+7.15104876627354i</v>
      </c>
      <c r="AA128" s="223" t="str">
        <f t="shared" ca="1" si="51"/>
        <v>2.85972676111912+6.90399113137502i</v>
      </c>
      <c r="AB128" s="223" t="str">
        <f t="shared" ca="1" si="52"/>
        <v>6.59044428777593+3.52266586267948i</v>
      </c>
      <c r="AC128" s="223" t="str">
        <f t="shared" ca="1" si="53"/>
        <v>7.32923789239194-1.45787606026437i</v>
      </c>
      <c r="AD128" s="223" t="str">
        <f t="shared" ca="1" si="54"/>
        <v>4.74071072422662-5.77657273126276i</v>
      </c>
      <c r="AE128" s="223" t="str">
        <f t="shared" ca="1" si="55"/>
        <v>-1.82637319319178E-13-7.47282615148819i</v>
      </c>
      <c r="AF128" s="223" t="str">
        <f t="shared" ca="1" si="56"/>
        <v>-4.74071072422632-5.77657273126301i</v>
      </c>
      <c r="AG128" s="223" t="str">
        <f t="shared" ca="1" si="57"/>
        <v>-7.32923789239192-1.45787606026446i</v>
      </c>
      <c r="AH128" s="223" t="str">
        <f t="shared" ca="1" si="58"/>
        <v>-6.59044428777584+3.52266586267966i</v>
      </c>
      <c r="AI128" s="223" t="str">
        <f t="shared" ca="1" si="59"/>
        <v>-2.85972676111942+6.9039911313749i</v>
      </c>
      <c r="AJ128" s="223" t="str">
        <f t="shared" ca="1" si="60"/>
        <v>2.16924692756337+7.15104876627356i</v>
      </c>
      <c r="AK128" s="223" t="str">
        <f t="shared" ca="1" si="61"/>
        <v>6.21342786298229+4.15167976629715i</v>
      </c>
      <c r="AL128" s="223" t="str">
        <f t="shared" ca="1" si="62"/>
        <v>7.43684245103765-0.732465049548478i</v>
      </c>
      <c r="AM128" s="223" t="str">
        <f t="shared" ca="1" si="63"/>
        <v>5.28408604634554-5.2840860463454i</v>
      </c>
      <c r="AN128" s="223" t="str">
        <f t="shared" ca="1" si="64"/>
        <v>0.732465049548686-7.43684245103764i</v>
      </c>
      <c r="AO128" s="223" t="str">
        <f t="shared" ca="1" si="65"/>
        <v>-4.1516797662976-6.21342786298199i</v>
      </c>
      <c r="AP128" s="223" t="str">
        <f t="shared" ca="1" si="66"/>
        <v>-7.15104876627351-2.16924692756358i</v>
      </c>
      <c r="AQ128" s="223" t="str">
        <f t="shared" ca="1" si="67"/>
        <v>-6.90399113137499+2.85972676111921i</v>
      </c>
      <c r="AR128" s="223" t="str">
        <f t="shared" ca="1" si="68"/>
        <v>-6.90399113137499+2.85972676111921i</v>
      </c>
      <c r="AS128" s="223" t="str">
        <f t="shared" ca="1" si="69"/>
        <v>1.45787606026425+7.32923789239197i</v>
      </c>
      <c r="AT128" s="223" t="str">
        <f t="shared" ca="1" si="70"/>
        <v>5.77657273126288+4.74071072422648i</v>
      </c>
      <c r="AU128" s="223" t="str">
        <f t="shared" ca="1" si="71"/>
        <v>7.47282615148819-3.65274638638355E-13i</v>
      </c>
      <c r="AV128" s="223" t="str">
        <f t="shared" ca="1" si="72"/>
        <v>5.7765727312629-4.74071072422645i</v>
      </c>
      <c r="AW128" s="223" t="str">
        <f t="shared" ca="1" si="73"/>
        <v>1.45787606026428-7.32923789239196i</v>
      </c>
      <c r="AX128" s="223" t="str">
        <f t="shared" ca="1" si="74"/>
        <v>-3.52266586267981-6.59044428777576i</v>
      </c>
      <c r="AY128" s="223" t="str">
        <f t="shared" ca="1" si="75"/>
        <v>-6.90399113137497-2.85972676111925i</v>
      </c>
      <c r="AZ128" s="223" t="str">
        <f t="shared" ca="1" si="76"/>
        <v>-7.15104876627351+2.16924692756354i</v>
      </c>
      <c r="BA128" s="223" t="str">
        <f t="shared" ca="1" si="77"/>
        <v>-4.15167976629699+6.21342786298239i</v>
      </c>
      <c r="BB128" s="223" t="str">
        <f t="shared" ca="1" si="78"/>
        <v>0.732465049548646+7.43684245103764i</v>
      </c>
      <c r="BC128" s="223" t="str">
        <f t="shared" ca="1" si="79"/>
        <v>5.28408604634552+5.28408604634542i</v>
      </c>
      <c r="BD128" s="223" t="str">
        <f t="shared" ca="1" si="80"/>
        <v>7.43684245103765+0.732465049548517i</v>
      </c>
      <c r="BE128" s="223" t="str">
        <f t="shared" ca="1" si="81"/>
        <v>6.21342786298231-4.15167976629712i</v>
      </c>
      <c r="BF128" s="223" t="str">
        <f t="shared" ca="1" si="82"/>
        <v>2.16924692756339-7.15104876627356i</v>
      </c>
      <c r="BG128" s="223" t="str">
        <f t="shared" ca="1" si="83"/>
        <v>-2.85972676111937-6.90399113137492i</v>
      </c>
      <c r="BH128" s="223" t="str">
        <f t="shared" ca="1" si="84"/>
        <v>-6.59044428777582-3.52266586267969i</v>
      </c>
      <c r="BI128" s="223" t="str">
        <f t="shared" ca="1" si="85"/>
        <v>-7.32923789239193+1.45787606026441i</v>
      </c>
      <c r="BJ128" s="223" t="str">
        <f t="shared" ca="1" si="86"/>
        <v>-4.74071072422637+5.77657273126297i</v>
      </c>
      <c r="BK128" s="223" t="str">
        <f t="shared" ca="1" si="87"/>
        <v>-2.08729175141638E-13+7.47282615148819i</v>
      </c>
      <c r="BL128" s="223" t="str">
        <f t="shared" ca="1" si="88"/>
        <v>4.74071072422658+5.7765727312628i</v>
      </c>
      <c r="BM128" s="223" t="str">
        <f t="shared" ca="1" si="89"/>
        <v>7.329237892392+1.4578760602641i</v>
      </c>
      <c r="BN128" s="223" t="str">
        <f t="shared" ca="1" si="90"/>
        <v>6.59044428777603-3.52266586267931i</v>
      </c>
      <c r="BO128" s="223" t="str">
        <f t="shared" ca="1" si="91"/>
        <v>2.85972676111907-6.90399113137505i</v>
      </c>
      <c r="BP128" s="223" t="str">
        <f t="shared" ca="1" si="92"/>
        <v>-2.16924692756371-7.15104876627347i</v>
      </c>
      <c r="BQ128" s="223" t="str">
        <f t="shared" ca="1" si="93"/>
        <v>-6.21342786298206-4.15167976629749i</v>
      </c>
      <c r="BR128" s="223" t="str">
        <f t="shared" ca="1" si="94"/>
        <v>-7.43684245103762+0.732465049548841i</v>
      </c>
      <c r="BS128" s="223" t="str">
        <f t="shared" ca="1" si="95"/>
        <v>-5.2840860463453+5.28408604634564i</v>
      </c>
      <c r="BT128" s="223" t="str">
        <f t="shared" ca="1" si="96"/>
        <v>-0.732465049549062+7.4368424510376i</v>
      </c>
      <c r="BU128" s="223" t="str">
        <f t="shared" ca="1" si="97"/>
        <v>4.15167976629726+6.21342786298221i</v>
      </c>
      <c r="BV128" s="223" t="str">
        <f t="shared" ca="1" si="98"/>
        <v>7.1510487662736+2.16924692756326i</v>
      </c>
      <c r="BW128" s="223" t="str">
        <f t="shared" ca="1" si="99"/>
        <v>6.90399113137513-2.85972676111887i</v>
      </c>
      <c r="BX128" s="223" t="str">
        <f t="shared" ca="1" si="100"/>
        <v>3.52266586267955-6.5904442877759i</v>
      </c>
      <c r="BY128" s="223" t="str">
        <f t="shared" ca="1" si="101"/>
        <v>-1.45787606026461-7.32923789239189i</v>
      </c>
      <c r="BZ128" s="223" t="str">
        <f t="shared" ca="1" si="102"/>
        <v>-5.77657273126263-4.74071072422679i</v>
      </c>
      <c r="CA128" s="223" t="str">
        <f t="shared" ca="1" si="103"/>
        <v>-7.47282615148819-6.59150733539955E-14i</v>
      </c>
      <c r="CB128" s="223" t="str">
        <f t="shared" ca="1" si="104"/>
        <v>-5.77657273126267+4.74071072422673i</v>
      </c>
      <c r="CC128" s="223" t="str">
        <f t="shared" ca="1" si="105"/>
        <v>-1.45787606026468+7.32923789239188i</v>
      </c>
      <c r="CD128" s="223" t="str">
        <f t="shared" ca="1" si="106"/>
        <v>3.52266586267948+6.59044428777593i</v>
      </c>
      <c r="CE128" s="223" t="str">
        <f t="shared" ca="1" si="107"/>
        <v>6.9039911313751+2.85972676111894i</v>
      </c>
      <c r="CF128" s="223" t="str">
        <f t="shared" ca="1" si="108"/>
        <v>7.15104876627362-2.16924692756318i</v>
      </c>
      <c r="CG128" s="223" t="str">
        <f t="shared" ca="1" si="109"/>
        <v>4.15167976629733-6.21342786298217i</v>
      </c>
      <c r="CH128" s="223" t="str">
        <f t="shared" ca="1" si="110"/>
        <v>-0.732465049548984-7.43684245103761i</v>
      </c>
      <c r="CI128" s="223" t="str">
        <f t="shared" ca="1" si="111"/>
        <v>-5.28408604634525-5.28408604634569i</v>
      </c>
      <c r="CJ128" s="223" t="str">
        <f t="shared" ca="1" si="112"/>
        <v>-7.43684245103761-0.73246504954892i</v>
      </c>
      <c r="CK128" s="223" t="str">
        <f t="shared" ca="1" si="113"/>
        <v>-6.21342786298211+4.15167976629742i</v>
      </c>
      <c r="CL128" s="223" t="str">
        <f t="shared" ca="1" si="114"/>
        <v>-2.16924692756378+7.15104876627344i</v>
      </c>
      <c r="CM128" s="223" t="str">
        <f t="shared" ca="1" si="115"/>
        <v>2.859726761119+6.90399113137508i</v>
      </c>
      <c r="CN128" s="223" t="str">
        <f t="shared" ca="1" si="116"/>
        <v>6.59044428777599+3.52266586267937i</v>
      </c>
      <c r="CO128" s="223" t="str">
        <f t="shared" ca="1" si="117"/>
        <v>7.32923789239201-1.45787606026402i</v>
      </c>
      <c r="CP128" s="223" t="str">
        <f t="shared" ca="1" si="118"/>
        <v>4.74071072422664-5.77657273126274i</v>
      </c>
      <c r="CQ128" s="223" t="str">
        <f t="shared" ca="1" si="119"/>
        <v>-1.29996651809027E-13-7.47282615148819i</v>
      </c>
      <c r="CR128" s="223" t="str">
        <f t="shared" ca="1" si="120"/>
        <v>-4.74071072422627-5.77657273126305i</v>
      </c>
      <c r="CS128" s="223" t="str">
        <f t="shared" ca="1" si="121"/>
        <v>-7.32923789239191-1.45787606026449i</v>
      </c>
      <c r="CT128" s="223" t="str">
        <f t="shared" ca="1" si="122"/>
        <v>-6.59044428777587+3.5226658626796i</v>
      </c>
      <c r="CU128" s="223" t="str">
        <f t="shared" ca="1" si="123"/>
        <v>-2.85972676111876+6.90399113137517i</v>
      </c>
      <c r="CV128" s="223" t="str">
        <f t="shared" ca="1" si="124"/>
        <v>2.16924692756332+7.15104876627358i</v>
      </c>
      <c r="CW128" s="223" t="str">
        <f t="shared" ca="1" si="125"/>
        <v>6.21342786298228+4.15167976629717i</v>
      </c>
      <c r="CX128" s="223" t="str">
        <f t="shared" ca="1" si="126"/>
        <v>7.43684245103766-0.732465049548439i</v>
      </c>
      <c r="CY128" s="223" t="str">
        <f t="shared" ca="1" si="127"/>
        <v>5.28408604634559-5.28408604634535i</v>
      </c>
      <c r="CZ128" s="223" t="str">
        <f t="shared" ca="1" si="128"/>
        <v>0.732465049548724-7.43684245103763i</v>
      </c>
      <c r="DA128" s="223" t="str">
        <f t="shared" ca="1" si="129"/>
        <v>-4.15167976629754-6.21342786298203i</v>
      </c>
      <c r="DB128" s="223" t="str">
        <f t="shared" ca="1" si="130"/>
        <v>-7.1510487662735-2.1692469275636i</v>
      </c>
      <c r="DC128" s="223" t="str">
        <f t="shared" ca="1" si="131"/>
        <v>-6.903991131375+2.85972676111917i</v>
      </c>
      <c r="DD128" s="223" t="str">
        <f t="shared" ca="1" si="132"/>
        <v>-3.5226658626799+6.59044428777571i</v>
      </c>
      <c r="DE128" s="223" t="str">
        <f t="shared" ca="1" si="133"/>
        <v>1.45787606026416+7.32923789239198i</v>
      </c>
      <c r="DF128" s="223" t="str">
        <f t="shared" ca="1" si="134"/>
        <v>5.77657273126287+4.74071072422649i</v>
      </c>
      <c r="DG128" s="223" t="str">
        <f t="shared" ca="1" si="135"/>
        <v>7.47282615148819-3.2590837697205E-13i</v>
      </c>
      <c r="DH128" s="223" t="str">
        <f t="shared" ca="1" si="136"/>
        <v>5.77657273126293-4.74071072422642i</v>
      </c>
      <c r="DI128" s="223" t="str">
        <f t="shared" ca="1" si="137"/>
        <v>1.45787606026435-7.32923789239194i</v>
      </c>
      <c r="DJ128" s="223" t="str">
        <f t="shared" ca="1" si="138"/>
        <v>-3.52266586267982-6.59044428777575i</v>
      </c>
      <c r="DK128" s="223" t="str">
        <f t="shared" ca="1" si="139"/>
        <v>-6.90399113137496-2.85972676111926i</v>
      </c>
      <c r="DL128" s="223" t="str">
        <f t="shared" ca="1" si="140"/>
        <v>-7.15104876627353+2.16924692756351i</v>
      </c>
      <c r="DM128" s="223" t="str">
        <f t="shared" ca="1" si="141"/>
        <v>-4.15167976629705+6.21342786298236i</v>
      </c>
      <c r="DN128" s="223" t="str">
        <f t="shared" ca="1" si="142"/>
        <v>0.732465049548581+7.43684245103764i</v>
      </c>
      <c r="DO128" s="223" t="str">
        <f t="shared" ca="1" si="143"/>
        <v>5.28408604634553+5.28408604634541i</v>
      </c>
      <c r="DP128" s="223" t="str">
        <f t="shared" ca="1" si="144"/>
        <v>7.43684245103765+0.732465049548529i</v>
      </c>
      <c r="DQ128" s="223" t="str">
        <f t="shared" ca="1" si="145"/>
        <v>6.21342786298233-4.15167976629709i</v>
      </c>
      <c r="DR128" s="223" t="str">
        <f t="shared" ca="1" si="146"/>
        <v>2.16924692756345-7.15104876627354i</v>
      </c>
      <c r="DS128" s="223" t="str">
        <f t="shared" ca="1" si="147"/>
        <v>-2.85972676111931-6.90399113137494i</v>
      </c>
      <c r="DT128" s="223" t="str">
        <f t="shared" ca="1" si="148"/>
        <v>-6.59044428777583-3.52266586267969i</v>
      </c>
      <c r="DU128" s="223" t="str">
        <f t="shared" ca="1" si="149"/>
        <v>-7.32923789239194+1.4578760602644i</v>
      </c>
      <c r="DV128" s="223" t="str">
        <f t="shared" ca="1" si="150"/>
        <v>-4.74071072422638+5.77657273126296i</v>
      </c>
      <c r="DW128" s="223" t="str">
        <f t="shared" ca="1" si="151"/>
        <v>-2.74644248495634E-13+7.47282615148819i</v>
      </c>
      <c r="DX128" s="223" t="str">
        <f t="shared" ca="1" si="152"/>
        <v>4.74071072422653+5.77657273126283i</v>
      </c>
      <c r="DY128" s="223" t="str">
        <f t="shared" ca="1" si="153"/>
        <v>7.329237892392+1.4578760602641i</v>
      </c>
      <c r="DZ128" s="223" t="str">
        <f t="shared" ca="1" si="154"/>
        <v>6.59044428777604-3.52266586267929i</v>
      </c>
      <c r="EA128" s="223" t="str">
        <f t="shared" ca="1" si="155"/>
        <v>2.85972676111913-6.90399113137502i</v>
      </c>
      <c r="EB128" s="223" t="str">
        <f t="shared" ca="1" si="156"/>
        <v>-2.16924692756364-7.15104876627348i</v>
      </c>
      <c r="EC128" s="223" t="str">
        <f t="shared" ca="1" si="157"/>
        <v>-6.21342786298203-4.15167976629755i</v>
      </c>
      <c r="ED128" s="223" t="str">
        <f t="shared" ca="1" si="158"/>
        <v>-7.43684245103762+0.732465049548828i</v>
      </c>
      <c r="EE128" s="223" t="str">
        <f t="shared" ca="1" si="159"/>
        <v>-5.28408604634532+5.28408604634562i</v>
      </c>
      <c r="EF128" s="223" t="str">
        <f t="shared" ca="1" si="160"/>
        <v>-0.732465049549127+7.43684245103759i</v>
      </c>
      <c r="EG128" s="223" t="str">
        <f t="shared" ca="1" si="161"/>
        <v>4.1516797662972+6.21342786298225i</v>
      </c>
      <c r="EH128" s="223" t="str">
        <f t="shared" ca="1" si="162"/>
        <v>7.15104876627358+2.16924692756332i</v>
      </c>
      <c r="EI128" s="223" t="str">
        <f t="shared" ca="1" si="163"/>
        <v>6.90399113137514-2.85972676111885i</v>
      </c>
      <c r="EJ128" s="223" t="str">
        <f t="shared" ca="1" si="164"/>
        <v>3.52266586267956-6.5904442877759i</v>
      </c>
      <c r="EK128" s="223" t="str">
        <f t="shared" ca="1" si="165"/>
        <v>-1.45787606026454-7.32923789239191i</v>
      </c>
      <c r="EL128" s="223" t="str">
        <f t="shared" ca="1" si="166"/>
        <v>-5.77657273126258-4.74071072422684i</v>
      </c>
      <c r="EM128" s="223" t="str">
        <f t="shared" ca="1" si="167"/>
        <v>-7.47282615148819-1.31830146707991E-13i</v>
      </c>
      <c r="EN128" s="223"/>
      <c r="EO128" s="223"/>
      <c r="EP128" s="223"/>
    </row>
    <row r="129" spans="1:146" ht="17.25" thickBot="1">
      <c r="A129" s="257">
        <f t="shared" si="168"/>
        <v>5.6640625000000018E-4</v>
      </c>
      <c r="B129" s="256">
        <v>29</v>
      </c>
      <c r="C129" s="230">
        <f t="shared" si="169"/>
        <v>5800</v>
      </c>
      <c r="D129" s="229">
        <f t="shared" si="170"/>
        <v>36442.474781641598</v>
      </c>
      <c r="E129" s="229" t="str">
        <f t="shared" si="171"/>
        <v>36442.4747816416i</v>
      </c>
      <c r="F129" s="229" t="str">
        <f t="shared" si="172"/>
        <v>-0.0398386383153458-0.237768462500078i</v>
      </c>
      <c r="G129" s="229" t="str">
        <f t="shared" si="173"/>
        <v>-4.22612703252049-0.755902565339013i</v>
      </c>
      <c r="H129" s="229" t="str">
        <f t="shared" si="38"/>
        <v>0.00243765377721743-0.0145900080691951i</v>
      </c>
      <c r="I129" s="229" t="str">
        <f t="shared" si="174"/>
        <v>-0.0083884499338946+0.0058419461416924i</v>
      </c>
      <c r="J129" s="255" t="str">
        <f ca="1">IMPRODUCT(1/N_FFT2,AR100)</f>
        <v>0.0381396956400689-0.000418569685018738i</v>
      </c>
      <c r="K129" s="254" t="str">
        <f t="shared" ca="1" si="175"/>
        <v>-0.000317487665814271+0.000226321198636449i</v>
      </c>
      <c r="N129" s="246">
        <f t="shared" ca="1" si="176"/>
        <v>7.5276354412163213</v>
      </c>
      <c r="O129" s="223">
        <f t="shared" ca="1" si="39"/>
        <v>-7.4723645587836787</v>
      </c>
      <c r="P129" s="223" t="str">
        <f t="shared" ca="1" si="40"/>
        <v>-5.65814054823252+4.88074560244778i</v>
      </c>
      <c r="Q129" s="223" t="str">
        <f t="shared" ca="1" si="41"/>
        <v>-1.09642359701372+7.39148749544217i</v>
      </c>
      <c r="R129" s="223" t="str">
        <f t="shared" ca="1" si="42"/>
        <v>3.99769725387795+6.31305383833395i</v>
      </c>
      <c r="S129" s="223" t="str">
        <f t="shared" ca="1" si="43"/>
        <v>7.15060704959591+2.1691129342742i</v>
      </c>
      <c r="T129" s="223" t="str">
        <f t="shared" ca="1" si="44"/>
        <v>6.83130857781334-3.02811083252583i</v>
      </c>
      <c r="U129" s="223" t="str">
        <f t="shared" ca="1" si="45"/>
        <v>3.19484752707592-6.75493755545551i</v>
      </c>
      <c r="V129" s="223" t="str">
        <f t="shared" ca="1" si="46"/>
        <v>-1.99297495633088-7.20168611665382i</v>
      </c>
      <c r="W129" s="223" t="str">
        <f t="shared" ca="1" si="47"/>
        <v>-6.21304406267514-4.15142331913086i</v>
      </c>
      <c r="X129" s="223" t="str">
        <f t="shared" ca="1" si="48"/>
        <v>-7.41616889965352+0.914697190975417i</v>
      </c>
      <c r="Y129" s="223" t="str">
        <f t="shared" ca="1" si="49"/>
        <v>-5.0181333333327+5.53665692889326i</v>
      </c>
      <c r="Z129" s="223" t="str">
        <f t="shared" ca="1" si="50"/>
        <v>-0.183381006243643+7.47011402228343i</v>
      </c>
      <c r="AA129" s="223" t="str">
        <f t="shared" ca="1" si="51"/>
        <v>4.7404178929148+5.77621591527703i</v>
      </c>
      <c r="AB129" s="223" t="str">
        <f t="shared" ca="1" si="52"/>
        <v>7.36235373554907+1.27748955847517i</v>
      </c>
      <c r="AC129" s="223" t="str">
        <f t="shared" ca="1" si="53"/>
        <v>6.40926086642084-3.84156312528283i</v>
      </c>
      <c r="AD129" s="223" t="str">
        <f t="shared" ca="1" si="54"/>
        <v>2.34394431969399-7.09522072422984i</v>
      </c>
      <c r="AE129" s="223" t="str">
        <f t="shared" ca="1" si="55"/>
        <v>-2.85955011723859-6.90356467532297i</v>
      </c>
      <c r="AF129" s="223" t="str">
        <f t="shared" ca="1" si="56"/>
        <v>-6.67449761129756-3.35965976493894i</v>
      </c>
      <c r="AG129" s="223" t="str">
        <f t="shared" ca="1" si="57"/>
        <v>-7.24842715728338+1.81563648479621i</v>
      </c>
      <c r="AH129" s="223" t="str">
        <f t="shared" ca="1" si="58"/>
        <v>-4.30264872220812+6.10929178159361i</v>
      </c>
      <c r="AI129" s="223" t="str">
        <f t="shared" ca="1" si="59"/>
        <v>0.732419805551558+7.43638308102819i</v>
      </c>
      <c r="AJ129" s="223" t="str">
        <f t="shared" ca="1" si="60"/>
        <v>5.41183823444906+5.15249832833758i</v>
      </c>
      <c r="AK129" s="223" t="str">
        <f t="shared" ca="1" si="61"/>
        <v>7.4633637684217+0.366651550626327i</v>
      </c>
      <c r="AL129" s="223" t="str">
        <f t="shared" ca="1" si="62"/>
        <v>5.8908119058406-4.597234732899i</v>
      </c>
      <c r="AM129" s="223" t="str">
        <f t="shared" ca="1" si="63"/>
        <v>1.45778600799503-7.32878516906181i</v>
      </c>
      <c r="AN129" s="223" t="str">
        <f t="shared" ca="1" si="64"/>
        <v>-3.68311498270614-6.5016071954196i</v>
      </c>
      <c r="AO129" s="223" t="str">
        <f t="shared" ca="1" si="65"/>
        <v>-7.03556050320678-2.51736380070169i</v>
      </c>
      <c r="AP129" s="223" t="str">
        <f t="shared" ca="1" si="66"/>
        <v>-6.97166232361312+2.68926691588612i</v>
      </c>
      <c r="AQ129" s="223" t="str">
        <f t="shared" ca="1" si="67"/>
        <v>-3.52244826938519+6.59003719935416i</v>
      </c>
      <c r="AR129" s="223" t="str">
        <f t="shared" ca="1" si="68"/>
        <v>-3.52244826938519+6.59003719935416i</v>
      </c>
      <c r="AS129" s="223" t="str">
        <f t="shared" ca="1" si="69"/>
        <v>6.00185949158399+4.4512823705815i</v>
      </c>
      <c r="AT129" s="223" t="str">
        <f t="shared" ca="1" si="70"/>
        <v>7.45211786329902-0.549701237824806i</v>
      </c>
      <c r="AU129" s="223" t="str">
        <f t="shared" ca="1" si="71"/>
        <v>5.28375965101397-5.28375965101397i</v>
      </c>
      <c r="AV129" s="223" t="str">
        <f t="shared" ca="1" si="72"/>
        <v>0.549701237824832-7.45211786329901i</v>
      </c>
      <c r="AW129" s="223" t="str">
        <f t="shared" ca="1" si="73"/>
        <v>-4.4512823705815-6.00185949158399i</v>
      </c>
      <c r="AX129" s="223" t="str">
        <f t="shared" ca="1" si="74"/>
        <v>-7.29080201642963-1.63720434173384i</v>
      </c>
      <c r="AY129" s="223" t="str">
        <f t="shared" ca="1" si="75"/>
        <v>-6.59003719935453+3.52244826938451i</v>
      </c>
      <c r="AZ129" s="223" t="str">
        <f t="shared" ca="1" si="76"/>
        <v>-2.68926691588612+6.97166232361312i</v>
      </c>
      <c r="BA129" s="223" t="str">
        <f t="shared" ca="1" si="77"/>
        <v>2.51736380070167+7.03556050320678i</v>
      </c>
      <c r="BB129" s="223" t="str">
        <f t="shared" ca="1" si="78"/>
        <v>6.5016071954196+3.68311498270614i</v>
      </c>
      <c r="BC129" s="223" t="str">
        <f t="shared" ca="1" si="79"/>
        <v>7.32878516906182-1.457786007995i</v>
      </c>
      <c r="BD129" s="223" t="str">
        <f t="shared" ca="1" si="80"/>
        <v>4.597234732899-5.8908119058406i</v>
      </c>
      <c r="BE129" s="223" t="str">
        <f t="shared" ca="1" si="81"/>
        <v>-0.366651550626314-7.4633637684217i</v>
      </c>
      <c r="BF129" s="223" t="str">
        <f t="shared" ca="1" si="82"/>
        <v>-5.15249832833757-5.41183823444908i</v>
      </c>
      <c r="BG129" s="223" t="str">
        <f t="shared" ca="1" si="83"/>
        <v>-7.43638308102811-0.732419805552312i</v>
      </c>
      <c r="BH129" s="223" t="str">
        <f t="shared" ca="1" si="84"/>
        <v>-6.10929178159361+4.30264872220812i</v>
      </c>
      <c r="BI129" s="223" t="str">
        <f t="shared" ca="1" si="85"/>
        <v>-1.81563648479621+7.24842715728338i</v>
      </c>
      <c r="BJ129" s="223" t="str">
        <f t="shared" ca="1" si="86"/>
        <v>3.35965976493892+6.67449761129756i</v>
      </c>
      <c r="BK129" s="223" t="str">
        <f t="shared" ca="1" si="87"/>
        <v>6.90356467532296+2.85955011723861i</v>
      </c>
      <c r="BL129" s="223" t="str">
        <f t="shared" ca="1" si="88"/>
        <v>7.09522072422986-2.34394431969396i</v>
      </c>
      <c r="BM129" s="223" t="str">
        <f t="shared" ca="1" si="89"/>
        <v>3.8415631252827-6.40926086642092i</v>
      </c>
      <c r="BN129" s="223" t="str">
        <f t="shared" ca="1" si="90"/>
        <v>-1.27748955847509-7.36235373554908i</v>
      </c>
      <c r="BO129" s="223" t="str">
        <f t="shared" ca="1" si="91"/>
        <v>-5.77621591527724-4.74041789291454i</v>
      </c>
      <c r="BP129" s="223" t="str">
        <f t="shared" ca="1" si="92"/>
        <v>-7.47011402228343+0.183381006243682i</v>
      </c>
      <c r="BQ129" s="223" t="str">
        <f t="shared" ca="1" si="93"/>
        <v>-5.5366569288934+5.01813333333254i</v>
      </c>
      <c r="BR129" s="223" t="str">
        <f t="shared" ca="1" si="94"/>
        <v>-0.914697190975125+7.41616889965356i</v>
      </c>
      <c r="BS129" s="223" t="str">
        <f t="shared" ca="1" si="95"/>
        <v>4.15142331913086+6.21304406267515i</v>
      </c>
      <c r="BT129" s="223" t="str">
        <f t="shared" ca="1" si="96"/>
        <v>7.20168611665373+1.99297495633119i</v>
      </c>
      <c r="BU129" s="223" t="str">
        <f t="shared" ca="1" si="97"/>
        <v>6.75493755545547-3.19484752707602i</v>
      </c>
      <c r="BV129" s="223" t="str">
        <f t="shared" ca="1" si="98"/>
        <v>3.0281108325259-6.83130857781331i</v>
      </c>
      <c r="BW129" s="223" t="str">
        <f t="shared" ca="1" si="99"/>
        <v>-2.16911293427384-7.15060704959603i</v>
      </c>
      <c r="BX129" s="223" t="str">
        <f t="shared" ca="1" si="100"/>
        <v>-6.31305383833398-3.99769725387791i</v>
      </c>
      <c r="BY129" s="223" t="str">
        <f t="shared" ca="1" si="101"/>
        <v>-7.39148749544219+1.09642359701354i</v>
      </c>
      <c r="BZ129" s="223" t="str">
        <f t="shared" ca="1" si="102"/>
        <v>-4.88074560244756+5.65814054823272i</v>
      </c>
      <c r="CA129" s="223" t="str">
        <f t="shared" ca="1" si="103"/>
        <v>-8.10155388823692E-19+7.47236455878368i</v>
      </c>
      <c r="CB129" s="223" t="str">
        <f t="shared" ca="1" si="104"/>
        <v>4.88074560244756+5.65814054823272i</v>
      </c>
      <c r="CC129" s="223" t="str">
        <f t="shared" ca="1" si="105"/>
        <v>7.39148749544218+1.0964235970136i</v>
      </c>
      <c r="CD129" s="223" t="str">
        <f t="shared" ca="1" si="106"/>
        <v>6.31305383833401-3.99769725387786i</v>
      </c>
      <c r="CE129" s="223" t="str">
        <f t="shared" ca="1" si="107"/>
        <v>2.16911293427384-7.15060704959603i</v>
      </c>
      <c r="CF129" s="223" t="str">
        <f t="shared" ca="1" si="108"/>
        <v>-3.0281108325259-6.83130857781331i</v>
      </c>
      <c r="CG129" s="223" t="str">
        <f t="shared" ca="1" si="109"/>
        <v>-6.75493755545544-3.19484752707607i</v>
      </c>
      <c r="CH129" s="223" t="str">
        <f t="shared" ca="1" si="110"/>
        <v>-7.20168611665374+1.99297495633114i</v>
      </c>
      <c r="CI129" s="223" t="str">
        <f t="shared" ca="1" si="111"/>
        <v>-4.1514233191309+6.21304406267512i</v>
      </c>
      <c r="CJ129" s="223" t="str">
        <f t="shared" ca="1" si="112"/>
        <v>0.914697190975125+7.41616889965356i</v>
      </c>
      <c r="CK129" s="223" t="str">
        <f t="shared" ca="1" si="113"/>
        <v>5.5366569288934+5.01813333333254i</v>
      </c>
      <c r="CL129" s="223" t="str">
        <f t="shared" ca="1" si="114"/>
        <v>7.47011402228343+0.183381006243735i</v>
      </c>
      <c r="CM129" s="223" t="str">
        <f t="shared" ca="1" si="115"/>
        <v>5.77621591527727-4.7404178929145i</v>
      </c>
      <c r="CN129" s="223" t="str">
        <f t="shared" ca="1" si="116"/>
        <v>1.27748955847509-7.36235373554908i</v>
      </c>
      <c r="CO129" s="223" t="str">
        <f t="shared" ca="1" si="117"/>
        <v>-3.8415631252827-6.40926086642092i</v>
      </c>
      <c r="CP129" s="223" t="str">
        <f t="shared" ca="1" si="118"/>
        <v>-7.09522072422984-2.34394431969401i</v>
      </c>
      <c r="CQ129" s="223" t="str">
        <f t="shared" ca="1" si="119"/>
        <v>-6.90356467532298+2.85955011723857i</v>
      </c>
      <c r="CR129" s="223" t="str">
        <f t="shared" ca="1" si="120"/>
        <v>-3.35965976493897+6.67449761129754i</v>
      </c>
      <c r="CS129" s="223" t="str">
        <f t="shared" ca="1" si="121"/>
        <v>1.81563648479621+7.24842715728338i</v>
      </c>
      <c r="CT129" s="223" t="str">
        <f t="shared" ca="1" si="122"/>
        <v>6.10929178159361+4.30264872220812i</v>
      </c>
      <c r="CU129" s="223" t="str">
        <f t="shared" ca="1" si="123"/>
        <v>7.43638308102811-0.732419805552285i</v>
      </c>
      <c r="CV129" s="223" t="str">
        <f t="shared" ca="1" si="124"/>
        <v>5.15249832833761-5.41183823444905i</v>
      </c>
      <c r="CW129" s="223" t="str">
        <f t="shared" ca="1" si="125"/>
        <v>0.366651550626367-7.4633637684217i</v>
      </c>
      <c r="CX129" s="223" t="str">
        <f t="shared" ca="1" si="126"/>
        <v>-4.597234732899-5.8908119058406i</v>
      </c>
      <c r="CY129" s="223" t="str">
        <f t="shared" ca="1" si="127"/>
        <v>-7.32878516906181-1.45778600799503i</v>
      </c>
      <c r="CZ129" s="223" t="str">
        <f t="shared" ca="1" si="128"/>
        <v>-6.50160719541961+3.68311498270612i</v>
      </c>
      <c r="DA129" s="223" t="str">
        <f t="shared" ca="1" si="129"/>
        <v>-2.51736380070167+7.03556050320678i</v>
      </c>
      <c r="DB129" s="223" t="str">
        <f t="shared" ca="1" si="130"/>
        <v>2.68926691588612+6.97166232361312i</v>
      </c>
      <c r="DC129" s="223" t="str">
        <f t="shared" ca="1" si="131"/>
        <v>6.59003719935416+3.52244826938519i</v>
      </c>
      <c r="DD129" s="223" t="str">
        <f t="shared" ca="1" si="132"/>
        <v>7.29080201642963-1.63720434173382i</v>
      </c>
      <c r="DE129" s="223" t="str">
        <f t="shared" ca="1" si="133"/>
        <v>4.45128237058152-6.00185949158397i</v>
      </c>
      <c r="DF129" s="223" t="str">
        <f t="shared" ca="1" si="134"/>
        <v>-0.549701237824779-7.45211786329902i</v>
      </c>
      <c r="DG129" s="223" t="str">
        <f t="shared" ca="1" si="135"/>
        <v>-5.28375965101392-5.283759651014i</v>
      </c>
      <c r="DH129" s="223" t="str">
        <f t="shared" ca="1" si="136"/>
        <v>-7.45211786329901-0.549701237824886i</v>
      </c>
      <c r="DI129" s="223" t="str">
        <f t="shared" ca="1" si="137"/>
        <v>-6.00185949158397+4.45128237058152i</v>
      </c>
      <c r="DJ129" s="223" t="str">
        <f t="shared" ca="1" si="138"/>
        <v>-1.63720434173382+7.29080201642963i</v>
      </c>
      <c r="DK129" s="223" t="str">
        <f t="shared" ca="1" si="139"/>
        <v>3.52244826938454+6.59003719935451i</v>
      </c>
      <c r="DL129" s="223" t="str">
        <f t="shared" ca="1" si="140"/>
        <v>6.97166232361312+2.68926691588612i</v>
      </c>
      <c r="DM129" s="223" t="str">
        <f t="shared" ca="1" si="141"/>
        <v>7.03556050320678-2.51736380070167i</v>
      </c>
      <c r="DN129" s="223" t="str">
        <f t="shared" ca="1" si="142"/>
        <v>3.68311498270617-6.50160719541959i</v>
      </c>
      <c r="DO129" s="223" t="str">
        <f t="shared" ca="1" si="143"/>
        <v>-1.45778600799497-7.32878516906182i</v>
      </c>
      <c r="DP129" s="223" t="str">
        <f t="shared" ca="1" si="144"/>
        <v>-5.89081190584057-4.59723473289905i</v>
      </c>
      <c r="DQ129" s="223" t="str">
        <f t="shared" ca="1" si="145"/>
        <v>-7.4633637684217+0.366651550626261i</v>
      </c>
      <c r="DR129" s="223" t="str">
        <f t="shared" ca="1" si="146"/>
        <v>-5.41183823444912+5.15249832833753i</v>
      </c>
      <c r="DS129" s="223" t="str">
        <f t="shared" ca="1" si="147"/>
        <v>-0.732419805552285+7.43638308102811i</v>
      </c>
      <c r="DT129" s="223" t="str">
        <f t="shared" ca="1" si="148"/>
        <v>4.30264872220812+6.10929178159361i</v>
      </c>
      <c r="DU129" s="223" t="str">
        <f t="shared" ca="1" si="149"/>
        <v>7.24842715728338+1.81563648479621i</v>
      </c>
      <c r="DV129" s="223" t="str">
        <f t="shared" ca="1" si="150"/>
        <v>6.67449761129756-3.35965976493892i</v>
      </c>
      <c r="DW129" s="223" t="str">
        <f t="shared" ca="1" si="151"/>
        <v>2.85955011723861-6.90356467532296i</v>
      </c>
      <c r="DX129" s="223" t="str">
        <f t="shared" ca="1" si="152"/>
        <v>-2.34394431969396-7.09522072422986i</v>
      </c>
      <c r="DY129" s="223" t="str">
        <f t="shared" ca="1" si="153"/>
        <v>-6.40926086642089-3.84156312528274i</v>
      </c>
      <c r="DZ129" s="223" t="str">
        <f t="shared" ca="1" si="154"/>
        <v>-7.36235373554909+1.27748955847504i</v>
      </c>
      <c r="EA129" s="223" t="str">
        <f t="shared" ca="1" si="155"/>
        <v>-4.74041789291458+5.77621591527721i</v>
      </c>
      <c r="EB129" s="223" t="str">
        <f t="shared" ca="1" si="156"/>
        <v>0.183381006243735+7.47011402228343i</v>
      </c>
      <c r="EC129" s="223" t="str">
        <f t="shared" ca="1" si="157"/>
        <v>5.01813333333254+5.5366569288934i</v>
      </c>
      <c r="ED129" s="223" t="str">
        <f t="shared" ca="1" si="158"/>
        <v>7.41616889965356+0.914697190975125i</v>
      </c>
      <c r="EE129" s="223" t="str">
        <f t="shared" ca="1" si="159"/>
        <v>6.21304406267515-4.15142331913086i</v>
      </c>
      <c r="EF129" s="223" t="str">
        <f t="shared" ca="1" si="160"/>
        <v>1.99297495633119-7.20168611665373i</v>
      </c>
      <c r="EG129" s="223" t="str">
        <f t="shared" ca="1" si="161"/>
        <v>-3.19484752707602-6.75493755545547i</v>
      </c>
      <c r="EH129" s="223" t="str">
        <f t="shared" ca="1" si="162"/>
        <v>-6.83130857781329-3.02811083252594i</v>
      </c>
      <c r="EI129" s="223" t="str">
        <f t="shared" ca="1" si="163"/>
        <v>-7.15060704959582+2.1691129342745i</v>
      </c>
      <c r="EJ129" s="223" t="str">
        <f t="shared" ca="1" si="164"/>
        <v>-3.99769725387795+6.31305383833396i</v>
      </c>
      <c r="EK129" s="223" t="str">
        <f t="shared" ca="1" si="165"/>
        <v>1.0964235970136+7.39148749544218i</v>
      </c>
      <c r="EL129" s="223" t="str">
        <f t="shared" ca="1" si="166"/>
        <v>5.65814054823272+4.88074560244756i</v>
      </c>
      <c r="EM129" s="223" t="str">
        <f t="shared" ca="1" si="167"/>
        <v>7.47236455878368+1.62031077764739E-18i</v>
      </c>
      <c r="EN129" s="223"/>
      <c r="EO129" s="223"/>
      <c r="EP129" s="223"/>
    </row>
    <row r="130" spans="1:146" ht="17.25" thickBot="1">
      <c r="A130" s="257">
        <f t="shared" si="168"/>
        <v>5.859375000000002E-4</v>
      </c>
      <c r="B130" s="256">
        <v>30</v>
      </c>
      <c r="C130" s="230">
        <f t="shared" si="169"/>
        <v>6000</v>
      </c>
      <c r="D130" s="229">
        <f t="shared" si="170"/>
        <v>37699.111843077517</v>
      </c>
      <c r="E130" s="229" t="str">
        <f t="shared" si="171"/>
        <v>37699.1118430775i</v>
      </c>
      <c r="F130" s="229" t="str">
        <f t="shared" si="172"/>
        <v>-0.0400025805340587-0.228863937385288i</v>
      </c>
      <c r="G130" s="229" t="str">
        <f t="shared" si="173"/>
        <v>-4.28450452370466-0.725993211699601i</v>
      </c>
      <c r="H130" s="229" t="str">
        <f t="shared" si="38"/>
        <v>0.00240791670056313-0.014104230356082i</v>
      </c>
      <c r="I130" s="229" t="str">
        <f t="shared" si="174"/>
        <v>-0.00828083499568283+0.0057740571123963i</v>
      </c>
      <c r="J130" s="255" t="str">
        <f ca="1">IMPRODUCT(1/N_FFT2,AS100)</f>
        <v>0.0202784205937445+0.000410234248517531i</v>
      </c>
      <c r="K130" s="254" t="str">
        <f t="shared" ca="1" si="175"/>
        <v>-0.000170290970890256+0.000113691676535922i</v>
      </c>
      <c r="N130" s="246">
        <f t="shared" ca="1" si="176"/>
        <v>7.5281315766901953</v>
      </c>
      <c r="O130" s="223">
        <f t="shared" ca="1" si="39"/>
        <v>-7.4718684233098047</v>
      </c>
      <c r="P130" s="223" t="str">
        <f t="shared" ca="1" si="40"/>
        <v>-5.53628931675558+5.01780014911238i</v>
      </c>
      <c r="Q130" s="223" t="str">
        <f t="shared" ca="1" si="41"/>
        <v>-0.732371175771536+7.43588933458219i</v>
      </c>
      <c r="R130" s="223" t="str">
        <f t="shared" ca="1" si="42"/>
        <v>4.4509868230246+6.00146099183486i</v>
      </c>
      <c r="S130" s="223" t="str">
        <f t="shared" ca="1" si="43"/>
        <v>7.32829856669195+1.45768921676566i</v>
      </c>
      <c r="T130" s="223" t="str">
        <f t="shared" ca="1" si="44"/>
        <v>6.40883531683044-3.84130806067426i</v>
      </c>
      <c r="U130" s="223" t="str">
        <f t="shared" ca="1" si="45"/>
        <v>2.16896891374827-7.15013227754898i</v>
      </c>
      <c r="V130" s="223" t="str">
        <f t="shared" ca="1" si="46"/>
        <v>-3.19463540182697-6.75448905429922i</v>
      </c>
      <c r="W130" s="223" t="str">
        <f t="shared" ca="1" si="47"/>
        <v>-6.9031063059133-2.85936025441254i</v>
      </c>
      <c r="X130" s="223" t="str">
        <f t="shared" ca="1" si="48"/>
        <v>-7.03509336979576+2.5171966576948i</v>
      </c>
      <c r="Y130" s="223" t="str">
        <f t="shared" ca="1" si="49"/>
        <v>-3.52221439274144+6.58959964692994i</v>
      </c>
      <c r="Z130" s="223" t="str">
        <f t="shared" ca="1" si="50"/>
        <v>1.81551593370929+7.24794589036797i</v>
      </c>
      <c r="AA130" s="223" t="str">
        <f t="shared" ca="1" si="51"/>
        <v>6.21263154110502+4.15114768103006i</v>
      </c>
      <c r="AB130" s="223" t="str">
        <f t="shared" ca="1" si="52"/>
        <v>7.39099672988564-1.09635079882028i</v>
      </c>
      <c r="AC130" s="223" t="str">
        <f t="shared" ca="1" si="53"/>
        <v>4.7401031479022-5.77583239736939i</v>
      </c>
      <c r="AD130" s="223" t="str">
        <f t="shared" ca="1" si="54"/>
        <v>-0.36662720641216-7.46286823056474i</v>
      </c>
      <c r="AE130" s="223" t="str">
        <f t="shared" ca="1" si="55"/>
        <v>-5.28340883025587-5.28340883025613i</v>
      </c>
      <c r="AF130" s="223" t="str">
        <f t="shared" ca="1" si="56"/>
        <v>-7.46286823056473-0.366627206412525i</v>
      </c>
      <c r="AG130" s="223" t="str">
        <f t="shared" ca="1" si="57"/>
        <v>-5.77583239736962+4.74010314790192i</v>
      </c>
      <c r="AH130" s="223" t="str">
        <f t="shared" ca="1" si="58"/>
        <v>-1.09635079882064+7.39099672988559i</v>
      </c>
      <c r="AI130" s="223" t="str">
        <f t="shared" ca="1" si="59"/>
        <v>4.1511476810303+6.21263154110485i</v>
      </c>
      <c r="AJ130" s="223" t="str">
        <f t="shared" ca="1" si="60"/>
        <v>7.24794589036802+1.81551593370907i</v>
      </c>
      <c r="AK130" s="223" t="str">
        <f t="shared" ca="1" si="61"/>
        <v>6.58959964692983-3.52221439274165i</v>
      </c>
      <c r="AL130" s="223" t="str">
        <f t="shared" ca="1" si="62"/>
        <v>2.51719665769465-7.03509336979582i</v>
      </c>
      <c r="AM130" s="223" t="str">
        <f t="shared" ca="1" si="63"/>
        <v>-2.85936025441263-6.90310630591326i</v>
      </c>
      <c r="AN130" s="223" t="str">
        <f t="shared" ca="1" si="64"/>
        <v>-6.75448905429923-3.19463540182696i</v>
      </c>
      <c r="AO130" s="223" t="str">
        <f t="shared" ca="1" si="65"/>
        <v>-7.15013227754898+2.16896891374829i</v>
      </c>
      <c r="AP130" s="223" t="str">
        <f t="shared" ca="1" si="66"/>
        <v>-3.84130806067431+6.40883531683041i</v>
      </c>
      <c r="AQ130" s="223" t="str">
        <f t="shared" ca="1" si="67"/>
        <v>1.45768921676552+7.32829856669198i</v>
      </c>
      <c r="AR130" s="223" t="str">
        <f t="shared" ca="1" si="68"/>
        <v>1.45768921676552+7.32829856669198i</v>
      </c>
      <c r="AS130" s="223" t="str">
        <f t="shared" ca="1" si="69"/>
        <v>7.43588933458221-0.732371175771323i</v>
      </c>
      <c r="AT130" s="223" t="str">
        <f t="shared" ca="1" si="70"/>
        <v>5.0178001491126-5.53628931675538i</v>
      </c>
      <c r="AU130" s="223" t="str">
        <f t="shared" ca="1" si="71"/>
        <v>3.65228634615392E-13-7.4718684233098i</v>
      </c>
      <c r="AV130" s="223" t="str">
        <f t="shared" ca="1" si="72"/>
        <v>-5.01780014911261-5.53628931675537i</v>
      </c>
      <c r="AW130" s="223" t="str">
        <f t="shared" ca="1" si="73"/>
        <v>-7.43588933458221-0.732371175771311i</v>
      </c>
      <c r="AX130" s="223" t="str">
        <f t="shared" ca="1" si="74"/>
        <v>-6.00146099183473+4.45098682302479i</v>
      </c>
      <c r="AY130" s="223" t="str">
        <f t="shared" ca="1" si="75"/>
        <v>-1.45768921676551+7.32829856669198i</v>
      </c>
      <c r="AZ130" s="223" t="str">
        <f t="shared" ca="1" si="76"/>
        <v>3.84130806067432+6.4088353168304i</v>
      </c>
      <c r="BA130" s="223" t="str">
        <f t="shared" ca="1" si="77"/>
        <v>7.15013227754898+2.16896891374827i</v>
      </c>
      <c r="BB130" s="223" t="str">
        <f t="shared" ca="1" si="78"/>
        <v>6.75448905429922-3.19463540182697i</v>
      </c>
      <c r="BC130" s="223" t="str">
        <f t="shared" ca="1" si="79"/>
        <v>2.85936025441261-6.90310630591327i</v>
      </c>
      <c r="BD130" s="223" t="str">
        <f t="shared" ca="1" si="80"/>
        <v>-2.51719665769466-7.03509336979582i</v>
      </c>
      <c r="BE130" s="223" t="str">
        <f t="shared" ca="1" si="81"/>
        <v>-6.58959964692984-3.52221439274164i</v>
      </c>
      <c r="BF130" s="223" t="str">
        <f t="shared" ca="1" si="82"/>
        <v>-7.24794589036802+1.81551593370907i</v>
      </c>
      <c r="BG130" s="223" t="str">
        <f t="shared" ca="1" si="83"/>
        <v>-4.15114768103029+6.21263154110487i</v>
      </c>
      <c r="BH130" s="223" t="str">
        <f t="shared" ca="1" si="84"/>
        <v>1.09635079882067+7.39099672988558i</v>
      </c>
      <c r="BI130" s="223" t="str">
        <f t="shared" ca="1" si="85"/>
        <v>5.77583239736964+4.7401031479019i</v>
      </c>
      <c r="BJ130" s="223" t="str">
        <f t="shared" ca="1" si="86"/>
        <v>7.46286823056473-0.366627206412551i</v>
      </c>
      <c r="BK130" s="223" t="str">
        <f t="shared" ca="1" si="87"/>
        <v>5.28340883025585-5.28340883025615i</v>
      </c>
      <c r="BL130" s="223" t="str">
        <f t="shared" ca="1" si="88"/>
        <v>0.366627206412134-7.46286823056474i</v>
      </c>
      <c r="BM130" s="223" t="str">
        <f t="shared" ca="1" si="89"/>
        <v>-4.74010314790222-5.77583239736937i</v>
      </c>
      <c r="BN130" s="223" t="str">
        <f t="shared" ca="1" si="90"/>
        <v>-7.39099672988565-1.09635079882025i</v>
      </c>
      <c r="BO130" s="223" t="str">
        <f t="shared" ca="1" si="91"/>
        <v>-6.21263154110505+4.15114768103001i</v>
      </c>
      <c r="BP130" s="223" t="str">
        <f t="shared" ca="1" si="92"/>
        <v>-1.81551593370942+7.24794589036793i</v>
      </c>
      <c r="BQ130" s="223" t="str">
        <f t="shared" ca="1" si="93"/>
        <v>3.52221439274133+6.58959964693i</v>
      </c>
      <c r="BR130" s="223" t="str">
        <f t="shared" ca="1" si="94"/>
        <v>7.0350933697957+2.51719665769499i</v>
      </c>
      <c r="BS130" s="223" t="str">
        <f t="shared" ca="1" si="95"/>
        <v>6.90310630591341-2.85936025441229i</v>
      </c>
      <c r="BT130" s="223" t="str">
        <f t="shared" ca="1" si="96"/>
        <v>3.19463540182729-6.75448905429907i</v>
      </c>
      <c r="BU130" s="223" t="str">
        <f t="shared" ca="1" si="97"/>
        <v>-2.16896891374864-7.15013227754887i</v>
      </c>
      <c r="BV130" s="223" t="str">
        <f t="shared" ca="1" si="98"/>
        <v>-6.4088353168306-3.84130806067399i</v>
      </c>
      <c r="BW130" s="223" t="str">
        <f t="shared" ca="1" si="99"/>
        <v>-7.3282985666919+1.4576892167659i</v>
      </c>
      <c r="BX130" s="223" t="str">
        <f t="shared" ca="1" si="100"/>
        <v>-4.45098682302447+6.00146099183496i</v>
      </c>
      <c r="BY130" s="223" t="str">
        <f t="shared" ca="1" si="101"/>
        <v>0.7323711757717+7.43588933458217i</v>
      </c>
      <c r="BZ130" s="223" t="str">
        <f t="shared" ca="1" si="102"/>
        <v>5.53628931675564+5.01780014911232i</v>
      </c>
      <c r="CA130" s="223" t="str">
        <f t="shared" ca="1" si="103"/>
        <v>7.4718684233098-1.28141870725425E-14i</v>
      </c>
      <c r="CB130" s="223" t="str">
        <f t="shared" ca="1" si="104"/>
        <v>5.53628931675561-5.01780014911234i</v>
      </c>
      <c r="CC130" s="223" t="str">
        <f t="shared" ca="1" si="105"/>
        <v>0.732371175771674-7.43588933458217i</v>
      </c>
      <c r="CD130" s="223" t="str">
        <f t="shared" ca="1" si="106"/>
        <v>-4.4509868230245-6.00146099183494i</v>
      </c>
      <c r="CE130" s="223" t="str">
        <f t="shared" ca="1" si="107"/>
        <v>-7.32829856669191-1.45768921676587i</v>
      </c>
      <c r="CF130" s="223" t="str">
        <f t="shared" ca="1" si="108"/>
        <v>-6.40883531683058+3.84130806067401i</v>
      </c>
      <c r="CG130" s="223" t="str">
        <f t="shared" ca="1" si="109"/>
        <v>-2.16896891374862+7.15013227754888i</v>
      </c>
      <c r="CH130" s="223" t="str">
        <f t="shared" ca="1" si="110"/>
        <v>3.19463540182731+6.75448905429906i</v>
      </c>
      <c r="CI130" s="223" t="str">
        <f t="shared" ca="1" si="111"/>
        <v>6.90310630591341+2.85936025441226i</v>
      </c>
      <c r="CJ130" s="223" t="str">
        <f t="shared" ca="1" si="112"/>
        <v>7.03509336979568-2.51719665769501i</v>
      </c>
      <c r="CK130" s="223" t="str">
        <f t="shared" ca="1" si="113"/>
        <v>3.52221439274131-6.58959964693002i</v>
      </c>
      <c r="CL130" s="223" t="str">
        <f t="shared" ca="1" si="114"/>
        <v>-1.81551593370944-7.24794589036792i</v>
      </c>
      <c r="CM130" s="223" t="str">
        <f t="shared" ca="1" si="115"/>
        <v>-6.21263154110506-4.15114768103i</v>
      </c>
      <c r="CN130" s="223" t="str">
        <f t="shared" ca="1" si="116"/>
        <v>-7.39099672988564+1.09635079882028i</v>
      </c>
      <c r="CO130" s="223" t="str">
        <f t="shared" ca="1" si="117"/>
        <v>-4.7401031479022+5.77583239736939i</v>
      </c>
      <c r="CP130" s="223" t="str">
        <f t="shared" ca="1" si="118"/>
        <v>0.36662720641216+7.46286823056474i</v>
      </c>
      <c r="CQ130" s="223" t="str">
        <f t="shared" ca="1" si="119"/>
        <v>5.28340883025587+5.28340883025613i</v>
      </c>
      <c r="CR130" s="223" t="str">
        <f t="shared" ca="1" si="120"/>
        <v>7.46286823056473+0.366627206412525i</v>
      </c>
      <c r="CS130" s="223" t="str">
        <f t="shared" ca="1" si="121"/>
        <v>5.77583239736962-4.74010314790191i</v>
      </c>
      <c r="CT130" s="223" t="str">
        <f t="shared" ca="1" si="122"/>
        <v>1.09635079882064-7.39099672988559i</v>
      </c>
      <c r="CU130" s="223" t="str">
        <f t="shared" ca="1" si="123"/>
        <v>-4.1511476810303-6.21263154110485i</v>
      </c>
      <c r="CV130" s="223" t="str">
        <f t="shared" ca="1" si="124"/>
        <v>-7.24794589036802-1.81551593370907i</v>
      </c>
      <c r="CW130" s="223" t="str">
        <f t="shared" ca="1" si="125"/>
        <v>-6.58959964692984+3.52221439274164i</v>
      </c>
      <c r="CX130" s="223" t="str">
        <f t="shared" ca="1" si="126"/>
        <v>-2.51719665769461+7.03509336979583i</v>
      </c>
      <c r="CY130" s="223" t="str">
        <f t="shared" ca="1" si="127"/>
        <v>2.85936025441266+6.90310630591325i</v>
      </c>
      <c r="CZ130" s="223" t="str">
        <f t="shared" ca="1" si="128"/>
        <v>6.75448905429924+3.19463540182692i</v>
      </c>
      <c r="DA130" s="223" t="str">
        <f t="shared" ca="1" si="129"/>
        <v>7.15013227754897-2.16896891374832i</v>
      </c>
      <c r="DB130" s="223" t="str">
        <f t="shared" ca="1" si="130"/>
        <v>3.84130806067428-6.40883531683043i</v>
      </c>
      <c r="DC130" s="223" t="str">
        <f t="shared" ca="1" si="131"/>
        <v>-1.45768921676556-7.32829856669197i</v>
      </c>
      <c r="DD130" s="223" t="str">
        <f t="shared" ca="1" si="132"/>
        <v>-6.00146099183476-4.45098682302474i</v>
      </c>
      <c r="DE130" s="223" t="str">
        <f t="shared" ca="1" si="133"/>
        <v>-7.43588933458221+0.732371175771362i</v>
      </c>
      <c r="DF130" s="223" t="str">
        <f t="shared" ca="1" si="134"/>
        <v>-5.01780014911257+5.5362893167554i</v>
      </c>
      <c r="DG130" s="223" t="str">
        <f t="shared" ca="1" si="135"/>
        <v>-3.2586903838916E-13+7.4718684233098i</v>
      </c>
      <c r="DH130" s="223" t="str">
        <f t="shared" ca="1" si="136"/>
        <v>5.01780014911208+5.53628931675584i</v>
      </c>
      <c r="DI130" s="223" t="str">
        <f t="shared" ca="1" si="137"/>
        <v>7.43588933458222+0.732371175771271i</v>
      </c>
      <c r="DJ130" s="223" t="str">
        <f t="shared" ca="1" si="138"/>
        <v>6.0014609918347-4.45098682302482i</v>
      </c>
      <c r="DK130" s="223" t="str">
        <f t="shared" ca="1" si="139"/>
        <v>1.45768921676547-7.32829856669198i</v>
      </c>
      <c r="DL130" s="223" t="str">
        <f t="shared" ca="1" si="140"/>
        <v>-3.84130806067436-6.40883531683038i</v>
      </c>
      <c r="DM130" s="223" t="str">
        <f t="shared" ca="1" si="141"/>
        <v>-7.15013227754899-2.16896891374823i</v>
      </c>
      <c r="DN130" s="223" t="str">
        <f t="shared" ca="1" si="142"/>
        <v>-6.7544890542992+3.194635401827i</v>
      </c>
      <c r="DO130" s="223" t="str">
        <f t="shared" ca="1" si="143"/>
        <v>-2.85936025441257+6.90310630591329i</v>
      </c>
      <c r="DP130" s="223" t="str">
        <f t="shared" ca="1" si="144"/>
        <v>2.51719665769469+7.0350933697958i</v>
      </c>
      <c r="DQ130" s="223" t="str">
        <f t="shared" ca="1" si="145"/>
        <v>6.58959964692985+3.52221439274161i</v>
      </c>
      <c r="DR130" s="223" t="str">
        <f t="shared" ca="1" si="146"/>
        <v>7.247945890368-1.81551593370911i</v>
      </c>
      <c r="DS130" s="223" t="str">
        <f t="shared" ca="1" si="147"/>
        <v>4.15114768103027-6.21263154110487i</v>
      </c>
      <c r="DT130" s="223" t="str">
        <f t="shared" ca="1" si="148"/>
        <v>-1.09635079881994-7.3909967298857i</v>
      </c>
      <c r="DU130" s="223" t="str">
        <f t="shared" ca="1" si="149"/>
        <v>-5.77583239736965-4.74010314790188i</v>
      </c>
      <c r="DV130" s="223" t="str">
        <f t="shared" ca="1" si="150"/>
        <v>-7.46286823056473+0.366627206412564i</v>
      </c>
      <c r="DW130" s="223" t="str">
        <f t="shared" ca="1" si="151"/>
        <v>-5.28340883025585+5.28340883025615i</v>
      </c>
      <c r="DX130" s="223" t="str">
        <f t="shared" ca="1" si="152"/>
        <v>-0.366627206412121+7.46286823056475i</v>
      </c>
      <c r="DY130" s="223" t="str">
        <f t="shared" ca="1" si="153"/>
        <v>4.74010314790223+5.77583239736936i</v>
      </c>
      <c r="DZ130" s="223" t="str">
        <f t="shared" ca="1" si="154"/>
        <v>7.39099672988565+1.09635079882024i</v>
      </c>
      <c r="EA130" s="223" t="str">
        <f t="shared" ca="1" si="155"/>
        <v>6.21263154110504-4.15114768103003i</v>
      </c>
      <c r="EB130" s="223" t="str">
        <f t="shared" ca="1" si="156"/>
        <v>1.8155159337094-7.24794589036794i</v>
      </c>
      <c r="EC130" s="223" t="str">
        <f t="shared" ca="1" si="157"/>
        <v>-3.52221439274134-6.58959964692999i</v>
      </c>
      <c r="ED130" s="223" t="str">
        <f t="shared" ca="1" si="158"/>
        <v>-7.0350933697957-2.51719665769498i</v>
      </c>
      <c r="EE130" s="223" t="str">
        <f t="shared" ca="1" si="159"/>
        <v>-6.90310630591341+2.8593602544123i</v>
      </c>
      <c r="EF130" s="223" t="str">
        <f t="shared" ca="1" si="160"/>
        <v>-3.19463540182727+6.75448905429908i</v>
      </c>
      <c r="EG130" s="223" t="str">
        <f t="shared" ca="1" si="161"/>
        <v>2.16896891374795+7.15013227754908i</v>
      </c>
      <c r="EH130" s="223" t="str">
        <f t="shared" ca="1" si="162"/>
        <v>6.40883531683061+3.84130806067398i</v>
      </c>
      <c r="EI130" s="223" t="str">
        <f t="shared" ca="1" si="163"/>
        <v>7.3282985666919-1.4576892167659i</v>
      </c>
      <c r="EJ130" s="223" t="str">
        <f t="shared" ca="1" si="164"/>
        <v>4.45098682302447-6.00146099183497i</v>
      </c>
      <c r="EK130" s="223" t="str">
        <f t="shared" ca="1" si="165"/>
        <v>-0.732371175771713-7.43588933458217i</v>
      </c>
      <c r="EL130" s="223" t="str">
        <f t="shared" ca="1" si="166"/>
        <v>-5.53628931675564-5.01780014911231i</v>
      </c>
      <c r="EM130" s="223" t="str">
        <f t="shared" ca="1" si="167"/>
        <v>-7.4718684233098+2.5628374145085E-14i</v>
      </c>
      <c r="EN130" s="223"/>
      <c r="EO130" s="223"/>
      <c r="EP130" s="223"/>
    </row>
    <row r="131" spans="1:146" ht="17.25" thickBot="1">
      <c r="A131" s="257">
        <f t="shared" si="168"/>
        <v>6.0546875000000021E-4</v>
      </c>
      <c r="B131" s="256">
        <v>31</v>
      </c>
      <c r="C131" s="230">
        <f t="shared" si="169"/>
        <v>6200</v>
      </c>
      <c r="D131" s="229">
        <f t="shared" si="170"/>
        <v>38955.748904513435</v>
      </c>
      <c r="E131" s="229" t="str">
        <f t="shared" si="171"/>
        <v>38955.7489045134i</v>
      </c>
      <c r="F131" s="229" t="str">
        <f t="shared" si="172"/>
        <v>-0.0401105111962651-0.220514803346848i</v>
      </c>
      <c r="G131" s="229" t="str">
        <f t="shared" si="173"/>
        <v>-4.34083476240847-0.693254976191436i</v>
      </c>
      <c r="H131" s="229" t="str">
        <f t="shared" si="38"/>
        <v>0.00238102150435264-0.013649704028083i</v>
      </c>
      <c r="I131" s="229" t="str">
        <f t="shared" si="174"/>
        <v>-0.0081814014282147+0.00571214459505997i</v>
      </c>
      <c r="J131" s="255" t="str">
        <f ca="1">IMPRODUCT(1/N_FFT2,AT100)</f>
        <v>0.162552671957453+0.00444024926313863i</v>
      </c>
      <c r="K131" s="254" t="str">
        <f t="shared" ca="1" si="175"/>
        <v>-0.00135527200834198+0.00089219690487125i</v>
      </c>
      <c r="N131" s="246">
        <f t="shared" ca="1" si="176"/>
        <v>7.5286651978762276</v>
      </c>
      <c r="O131" s="223">
        <f t="shared" ca="1" si="39"/>
        <v>-7.4713348021237724</v>
      </c>
      <c r="P131" s="223" t="str">
        <f t="shared" ca="1" si="40"/>
        <v>-5.41109243619192+5.15178826936943i</v>
      </c>
      <c r="Q131" s="223" t="str">
        <f t="shared" ca="1" si="41"/>
        <v>-0.366601022861684+7.4623352521488i</v>
      </c>
      <c r="R131" s="223" t="str">
        <f t="shared" ca="1" si="42"/>
        <v>4.88007299336266+5.65736080737991i</v>
      </c>
      <c r="S131" s="223" t="str">
        <f t="shared" ca="1" si="43"/>
        <v>7.43535828292802+0.732318871748911i</v>
      </c>
      <c r="T131" s="223" t="str">
        <f t="shared" ca="1" si="44"/>
        <v>5.89000010085661-4.596601194071i</v>
      </c>
      <c r="U131" s="223" t="str">
        <f t="shared" ca="1" si="45"/>
        <v>1.09627250033046-7.3904688843432i</v>
      </c>
      <c r="V131" s="223" t="str">
        <f t="shared" ca="1" si="46"/>
        <v>-4.30205577988812-6.10844986818727i</v>
      </c>
      <c r="W131" s="223" t="str">
        <f t="shared" ca="1" si="47"/>
        <v>-7.32777519888737-1.45758511243666i</v>
      </c>
      <c r="X131" s="223" t="str">
        <f t="shared" ca="1" si="48"/>
        <v>-6.31218384474849+3.99714633651584i</v>
      </c>
      <c r="Y131" s="223" t="str">
        <f t="shared" ca="1" si="49"/>
        <v>-1.81538627433755+7.24742826114013i</v>
      </c>
      <c r="Z131" s="223" t="str">
        <f t="shared" ca="1" si="50"/>
        <v>3.68260741751029+6.50071121754567i</v>
      </c>
      <c r="AA131" s="223" t="str">
        <f t="shared" ca="1" si="51"/>
        <v>7.14962163391207+2.1688140116945i</v>
      </c>
      <c r="AB131" s="223" t="str">
        <f t="shared" ca="1" si="52"/>
        <v>6.67357780762472-3.35919677467765i</v>
      </c>
      <c r="AC131" s="223" t="str">
        <f t="shared" ca="1" si="53"/>
        <v>2.51701688613162-7.03459094193501i</v>
      </c>
      <c r="AD131" s="223" t="str">
        <f t="shared" ca="1" si="54"/>
        <v>-3.02769353258405-6.83036716422877i</v>
      </c>
      <c r="AE131" s="223" t="str">
        <f t="shared" ca="1" si="55"/>
        <v>-6.90261330422128-2.85915604642581i</v>
      </c>
      <c r="AF131" s="223" t="str">
        <f t="shared" ca="1" si="56"/>
        <v>-6.97070156806492+2.68889631157527i</v>
      </c>
      <c r="AG131" s="223" t="str">
        <f t="shared" ca="1" si="57"/>
        <v>-3.19440724937098+6.75400666646043i</v>
      </c>
      <c r="AH131" s="223" t="str">
        <f t="shared" ca="1" si="58"/>
        <v>2.34362130383312+7.09424294126198i</v>
      </c>
      <c r="AI131" s="223" t="str">
        <f t="shared" ca="1" si="59"/>
        <v>6.589129035059+3.52196284545541i</v>
      </c>
      <c r="AJ131" s="223" t="str">
        <f t="shared" ca="1" si="60"/>
        <v>7.20069366183148-1.99270030709232i</v>
      </c>
      <c r="AK131" s="223" t="str">
        <f t="shared" ca="1" si="61"/>
        <v>3.84103372455826-6.40837761467222i</v>
      </c>
      <c r="AL131" s="223" t="str">
        <f t="shared" ca="1" si="62"/>
        <v>-1.63697872077255-7.28979728066314i</v>
      </c>
      <c r="AM131" s="223" t="str">
        <f t="shared" ca="1" si="63"/>
        <v>-6.21218785130448-4.15085121698321i</v>
      </c>
      <c r="AN131" s="223" t="str">
        <f t="shared" ca="1" si="64"/>
        <v>-7.3613391393349+1.27731350933202i</v>
      </c>
      <c r="AO131" s="223" t="str">
        <f t="shared" ca="1" si="65"/>
        <v>-4.45066894525543+6.00103238327913i</v>
      </c>
      <c r="AP131" s="223" t="str">
        <f t="shared" ca="1" si="66"/>
        <v>0.914571137767319+7.41514688724295i</v>
      </c>
      <c r="AQ131" s="223" t="str">
        <f t="shared" ca="1" si="67"/>
        <v>5.77541990261457+4.73976462220535i</v>
      </c>
      <c r="AR131" s="223" t="str">
        <f t="shared" ca="1" si="68"/>
        <v>5.77541990261457+4.73976462220535i</v>
      </c>
      <c r="AS131" s="223" t="str">
        <f t="shared" ca="1" si="69"/>
        <v>5.01744179102662-5.53589392953708i</v>
      </c>
      <c r="AT131" s="223" t="str">
        <f t="shared" ca="1" si="70"/>
        <v>-0.183355734749974-7.46908457576698i</v>
      </c>
      <c r="AU131" s="223" t="str">
        <f t="shared" ca="1" si="71"/>
        <v>-5.28303150309678-5.28303150309676i</v>
      </c>
      <c r="AV131" s="223" t="str">
        <f t="shared" ca="1" si="72"/>
        <v>-7.46908457576698-0.183355734749921i</v>
      </c>
      <c r="AW131" s="223" t="str">
        <f t="shared" ca="1" si="73"/>
        <v>-5.53589392953704+5.01744179102666i</v>
      </c>
      <c r="AX131" s="223" t="str">
        <f t="shared" ca="1" si="74"/>
        <v>-0.54962548422548+7.45109089680939i</v>
      </c>
      <c r="AY131" s="223" t="str">
        <f t="shared" ca="1" si="75"/>
        <v>4.73976462220539+5.77541990261454i</v>
      </c>
      <c r="AZ131" s="223" t="str">
        <f t="shared" ca="1" si="76"/>
        <v>7.41514688724295+0.91457113776729i</v>
      </c>
      <c r="BA131" s="223" t="str">
        <f t="shared" ca="1" si="77"/>
        <v>6.00103238327912-4.45066894525545i</v>
      </c>
      <c r="BB131" s="223" t="str">
        <f t="shared" ca="1" si="78"/>
        <v>1.27731350933196-7.3613391393349i</v>
      </c>
      <c r="BC131" s="223" t="str">
        <f t="shared" ca="1" si="79"/>
        <v>-4.15085121698322-6.21218785130446i</v>
      </c>
      <c r="BD131" s="223" t="str">
        <f t="shared" ca="1" si="80"/>
        <v>-7.28979728066316-1.63697872077249i</v>
      </c>
      <c r="BE131" s="223" t="str">
        <f t="shared" ca="1" si="81"/>
        <v>-6.40837761467219+3.8410337245583i</v>
      </c>
      <c r="BF131" s="223" t="str">
        <f t="shared" ca="1" si="82"/>
        <v>-1.9927003070923+7.20069366183148i</v>
      </c>
      <c r="BG131" s="223" t="str">
        <f t="shared" ca="1" si="83"/>
        <v>3.52196284545544+6.58912903505898i</v>
      </c>
      <c r="BH131" s="223" t="str">
        <f t="shared" ca="1" si="84"/>
        <v>7.094242941262+2.34362130383306i</v>
      </c>
      <c r="BI131" s="223" t="str">
        <f t="shared" ca="1" si="85"/>
        <v>6.75400666646041-3.19440724937104i</v>
      </c>
      <c r="BJ131" s="223" t="str">
        <f t="shared" ca="1" si="86"/>
        <v>2.68889631157526-6.97070156806492i</v>
      </c>
      <c r="BK131" s="223" t="str">
        <f t="shared" ca="1" si="87"/>
        <v>-2.85915604642515-6.90261330422155i</v>
      </c>
      <c r="BL131" s="223" t="str">
        <f t="shared" ca="1" si="88"/>
        <v>-6.83036716422879-3.02769353258401i</v>
      </c>
      <c r="BM131" s="223" t="str">
        <f t="shared" ca="1" si="89"/>
        <v>-7.034590941935+2.51701688613166i</v>
      </c>
      <c r="BN131" s="223" t="str">
        <f t="shared" ca="1" si="90"/>
        <v>-3.35919677467746+6.67357780762481i</v>
      </c>
      <c r="BO131" s="223" t="str">
        <f t="shared" ca="1" si="91"/>
        <v>2.16881401169481+7.14962163391198i</v>
      </c>
      <c r="BP131" s="223" t="str">
        <f t="shared" ca="1" si="92"/>
        <v>6.50071121754554+3.68260741751053i</v>
      </c>
      <c r="BQ131" s="223" t="str">
        <f t="shared" ca="1" si="93"/>
        <v>7.24742826114016-1.81538627433744i</v>
      </c>
      <c r="BR131" s="223" t="str">
        <f t="shared" ca="1" si="94"/>
        <v>3.9971463365158-6.31218384474851i</v>
      </c>
      <c r="BS131" s="223" t="str">
        <f t="shared" ca="1" si="95"/>
        <v>-1.45758511243686-7.32777519888733i</v>
      </c>
      <c r="BT131" s="223" t="str">
        <f t="shared" ca="1" si="96"/>
        <v>-6.10844986818707-4.30205577988841i</v>
      </c>
      <c r="BU131" s="223" t="str">
        <f t="shared" ca="1" si="97"/>
        <v>-7.39046888434323+1.09627250033026i</v>
      </c>
      <c r="BV131" s="223" t="str">
        <f t="shared" ca="1" si="98"/>
        <v>-4.59660119407103+5.89000010085659i</v>
      </c>
      <c r="BW131" s="223" t="str">
        <f t="shared" ca="1" si="99"/>
        <v>0.732318871749026+7.435358282928i</v>
      </c>
      <c r="BX131" s="223" t="str">
        <f t="shared" ca="1" si="100"/>
        <v>5.65736080738009+4.88007299336245i</v>
      </c>
      <c r="BY131" s="223" t="str">
        <f t="shared" ca="1" si="101"/>
        <v>7.46233525214881-0.366601022861447i</v>
      </c>
      <c r="BZ131" s="223" t="str">
        <f t="shared" ca="1" si="102"/>
        <v>5.15178826936954-5.41109243619181i</v>
      </c>
      <c r="CA131" s="223" t="str">
        <f t="shared" ca="1" si="103"/>
        <v>-2.56273538777683E-14-7.47133480212377i</v>
      </c>
      <c r="CB131" s="223" t="str">
        <f t="shared" ca="1" si="104"/>
        <v>-5.15178826936958-5.41109243619178i</v>
      </c>
      <c r="CC131" s="223" t="str">
        <f t="shared" ca="1" si="105"/>
        <v>-7.46233525214881-0.366601022861343i</v>
      </c>
      <c r="CD131" s="223" t="str">
        <f t="shared" ca="1" si="106"/>
        <v>-5.65736080738003+4.88007299336253i</v>
      </c>
      <c r="CE131" s="223" t="str">
        <f t="shared" ca="1" si="107"/>
        <v>-0.732318871748974+7.43535828292801i</v>
      </c>
      <c r="CF131" s="223" t="str">
        <f t="shared" ca="1" si="108"/>
        <v>4.59660119407108+5.89000010085656i</v>
      </c>
      <c r="CG131" s="223" t="str">
        <f t="shared" ca="1" si="109"/>
        <v>7.39046888434324+1.09627250033021i</v>
      </c>
      <c r="CH131" s="223" t="str">
        <f t="shared" ca="1" si="110"/>
        <v>6.10844986818746-4.30205577988785i</v>
      </c>
      <c r="CI131" s="223" t="str">
        <f t="shared" ca="1" si="111"/>
        <v>1.45758511243676-7.32777519888735i</v>
      </c>
      <c r="CJ131" s="223" t="str">
        <f t="shared" ca="1" si="112"/>
        <v>-3.99714633651589-6.31218384474846i</v>
      </c>
      <c r="CK131" s="223" t="str">
        <f t="shared" ca="1" si="113"/>
        <v>-7.24742826114017-1.81538627433739i</v>
      </c>
      <c r="CL131" s="223" t="str">
        <f t="shared" ca="1" si="114"/>
        <v>-6.50071121754587+3.68260741750993i</v>
      </c>
      <c r="CM131" s="223" t="str">
        <f t="shared" ca="1" si="115"/>
        <v>-2.16881401169475+7.14962163391199i</v>
      </c>
      <c r="CN131" s="223" t="str">
        <f t="shared" ca="1" si="116"/>
        <v>3.35919677467755+6.67357780762477i</v>
      </c>
      <c r="CO131" s="223" t="str">
        <f t="shared" ca="1" si="117"/>
        <v>7.03459094193504+2.51701688613156i</v>
      </c>
      <c r="CP131" s="223" t="str">
        <f t="shared" ca="1" si="118"/>
        <v>6.83036716422877-3.02769353258406i</v>
      </c>
      <c r="CQ131" s="223" t="str">
        <f t="shared" ca="1" si="119"/>
        <v>2.85915604642579-6.90261330422129i</v>
      </c>
      <c r="CR131" s="223" t="str">
        <f t="shared" ca="1" si="120"/>
        <v>-2.68889631157531-6.97070156806491i</v>
      </c>
      <c r="CS131" s="223" t="str">
        <f t="shared" ca="1" si="121"/>
        <v>-6.75400666646046-3.19440724937094i</v>
      </c>
      <c r="CT131" s="223" t="str">
        <f t="shared" ca="1" si="122"/>
        <v>-7.09424294126196+2.34362130383316i</v>
      </c>
      <c r="CU131" s="223" t="str">
        <f t="shared" ca="1" si="123"/>
        <v>-3.52196284545535+6.58912903505903i</v>
      </c>
      <c r="CV131" s="223" t="str">
        <f t="shared" ca="1" si="124"/>
        <v>1.99270030709234+7.20069366183147i</v>
      </c>
      <c r="CW131" s="223" t="str">
        <f t="shared" ca="1" si="125"/>
        <v>6.40837761467223+3.84103372455824i</v>
      </c>
      <c r="CX131" s="223" t="str">
        <f t="shared" ca="1" si="126"/>
        <v>7.28979728066313-1.63697872077258i</v>
      </c>
      <c r="CY131" s="223" t="str">
        <f t="shared" ca="1" si="127"/>
        <v>4.15085121698316-6.21218785130451i</v>
      </c>
      <c r="CZ131" s="223" t="str">
        <f t="shared" ca="1" si="128"/>
        <v>-1.27731350933134-7.36133913933502i</v>
      </c>
      <c r="DA131" s="223" t="str">
        <f t="shared" ca="1" si="129"/>
        <v>-6.00103238327918-4.45066894525536i</v>
      </c>
      <c r="DB131" s="223" t="str">
        <f t="shared" ca="1" si="130"/>
        <v>-7.41514688724295+0.914571137767394i</v>
      </c>
      <c r="DC131" s="223" t="str">
        <f t="shared" ca="1" si="131"/>
        <v>-4.73976462220529+5.77541990261462i</v>
      </c>
      <c r="DD131" s="223" t="str">
        <f t="shared" ca="1" si="132"/>
        <v>0.549625484225505+7.45109089680939i</v>
      </c>
      <c r="DE131" s="223" t="str">
        <f t="shared" ca="1" si="133"/>
        <v>5.53589392953707+5.01744179102662i</v>
      </c>
      <c r="DF131" s="223" t="str">
        <f t="shared" ca="1" si="134"/>
        <v>7.46908457576698-0.183355734749973i</v>
      </c>
      <c r="DG131" s="223" t="str">
        <f t="shared" ca="1" si="135"/>
        <v>5.28303150309675-5.2830315030968i</v>
      </c>
      <c r="DH131" s="223" t="str">
        <f t="shared" ca="1" si="136"/>
        <v>0.183355734749896-7.46908457576698i</v>
      </c>
      <c r="DI131" s="223" t="str">
        <f t="shared" ca="1" si="137"/>
        <v>-5.01744179102613-5.53589392953752i</v>
      </c>
      <c r="DJ131" s="223" t="str">
        <f t="shared" ca="1" si="138"/>
        <v>-7.45109089680939-0.549625484225429i</v>
      </c>
      <c r="DK131" s="223" t="str">
        <f t="shared" ca="1" si="139"/>
        <v>-5.7754199026145+4.73976462220543i</v>
      </c>
      <c r="DL131" s="223" t="str">
        <f t="shared" ca="1" si="140"/>
        <v>-0.914571137767215+7.41514688724297i</v>
      </c>
      <c r="DM131" s="223" t="str">
        <f t="shared" ca="1" si="141"/>
        <v>4.45066894525551+6.00103238327907i</v>
      </c>
      <c r="DN131" s="223" t="str">
        <f t="shared" ca="1" si="142"/>
        <v>7.3613391393349+1.27731350933199i</v>
      </c>
      <c r="DO131" s="223" t="str">
        <f t="shared" ca="1" si="143"/>
        <v>6.21218785130446-4.15085121698322i</v>
      </c>
      <c r="DP131" s="223" t="str">
        <f t="shared" ca="1" si="144"/>
        <v>1.63697872077249-7.28979728066316i</v>
      </c>
      <c r="DQ131" s="223" t="str">
        <f t="shared" ca="1" si="145"/>
        <v>-3.8410337245583-6.40837761467219i</v>
      </c>
      <c r="DR131" s="223" t="str">
        <f t="shared" ca="1" si="146"/>
        <v>-7.2006936618313-1.99270030709298i</v>
      </c>
      <c r="DS131" s="223" t="str">
        <f t="shared" ca="1" si="147"/>
        <v>-6.58912903505897+3.52196284545546i</v>
      </c>
      <c r="DT131" s="223" t="str">
        <f t="shared" ca="1" si="148"/>
        <v>-2.34362130383304+7.09424294126201i</v>
      </c>
      <c r="DU131" s="223" t="str">
        <f t="shared" ca="1" si="149"/>
        <v>3.19440724937106+6.7540066664604i</v>
      </c>
      <c r="DV131" s="223" t="str">
        <f t="shared" ca="1" si="150"/>
        <v>6.97070156806495+2.68889631157519i</v>
      </c>
      <c r="DW131" s="223" t="str">
        <f t="shared" ca="1" si="151"/>
        <v>6.90261330422152-2.85915604642522i</v>
      </c>
      <c r="DX131" s="223" t="str">
        <f t="shared" ca="1" si="152"/>
        <v>3.02769353258394-6.83036716422882i</v>
      </c>
      <c r="DY131" s="223" t="str">
        <f t="shared" ca="1" si="153"/>
        <v>-2.51701688613164-7.03459094193501i</v>
      </c>
      <c r="DZ131" s="223" t="str">
        <f t="shared" ca="1" si="154"/>
        <v>-6.67357780762481-3.35919677467748i</v>
      </c>
      <c r="EA131" s="223" t="str">
        <f t="shared" ca="1" si="155"/>
        <v>-7.14962163391197+2.16881401169483i</v>
      </c>
      <c r="EB131" s="223" t="str">
        <f t="shared" ca="1" si="156"/>
        <v>-3.6826074175105+6.50071121754554i</v>
      </c>
      <c r="EC131" s="223" t="str">
        <f t="shared" ca="1" si="157"/>
        <v>1.81538627433747+7.24742826114016i</v>
      </c>
      <c r="ED131" s="223" t="str">
        <f t="shared" ca="1" si="158"/>
        <v>6.31218384474853+3.99714633651578i</v>
      </c>
      <c r="EE131" s="223" t="str">
        <f t="shared" ca="1" si="159"/>
        <v>7.32777519888733-1.45758511243688i</v>
      </c>
      <c r="EF131" s="223" t="str">
        <f t="shared" ca="1" si="160"/>
        <v>4.30205577988835-6.10844986818711i</v>
      </c>
      <c r="EG131" s="223" t="str">
        <f t="shared" ca="1" si="161"/>
        <v>-1.09627250033034-7.39046888434322i</v>
      </c>
      <c r="EH131" s="223" t="str">
        <f t="shared" ca="1" si="162"/>
        <v>-5.89000010085663-4.59660119407097i</v>
      </c>
      <c r="EI131" s="223" t="str">
        <f t="shared" ca="1" si="163"/>
        <v>-7.435358282928+0.732318871749103i</v>
      </c>
      <c r="EJ131" s="223" t="str">
        <f t="shared" ca="1" si="164"/>
        <v>-4.88007299336247+5.65736080738008i</v>
      </c>
      <c r="EK131" s="223" t="str">
        <f t="shared" ca="1" si="165"/>
        <v>0.366601022861419+7.46233525214881i</v>
      </c>
      <c r="EL131" s="223" t="str">
        <f t="shared" ca="1" si="166"/>
        <v>5.41109243619184+5.15178826936952i</v>
      </c>
      <c r="EM131" s="223" t="str">
        <f t="shared" ca="1" si="167"/>
        <v>7.47133480212377-5.12547077555366E-14i</v>
      </c>
      <c r="EN131" s="223"/>
      <c r="EO131" s="223"/>
      <c r="EP131" s="223"/>
    </row>
    <row r="132" spans="1:146" ht="17.25" thickBot="1">
      <c r="A132" s="257">
        <f t="shared" si="168"/>
        <v>6.2500000000000023E-4</v>
      </c>
      <c r="B132" s="256">
        <v>32</v>
      </c>
      <c r="C132" s="230">
        <f t="shared" si="169"/>
        <v>6400</v>
      </c>
      <c r="D132" s="229">
        <f t="shared" si="170"/>
        <v>40212.385965949354</v>
      </c>
      <c r="E132" s="229" t="str">
        <f t="shared" si="171"/>
        <v>40212.3859659494i</v>
      </c>
      <c r="F132" s="229" t="str">
        <f t="shared" si="172"/>
        <v>-0.0401689286801618-0.212670262987623i</v>
      </c>
      <c r="G132" s="229" t="str">
        <f t="shared" si="173"/>
        <v>-4.39502772472187-0.657891623131077i</v>
      </c>
      <c r="H132" s="229" t="str">
        <f t="shared" si="38"/>
        <v>0.00235661918127193-0.0132235095253269i</v>
      </c>
      <c r="I132" s="229" t="str">
        <f t="shared" si="174"/>
        <v>-0.00808910423854434+0.00565610236447309i</v>
      </c>
      <c r="J132" s="255" t="str">
        <f ca="1">IMPRODUCT(1/N_FFT2,AU100)</f>
        <v>0.0381417559007472-0.000401896634890508i</v>
      </c>
      <c r="K132" s="254" t="str">
        <f t="shared" ca="1" si="175"/>
        <v>-0.00030625947081538+0.000218984659508121i</v>
      </c>
      <c r="N132" s="246">
        <f t="shared" ca="1" si="176"/>
        <v>7.5292396256811278</v>
      </c>
      <c r="O132" s="223">
        <f t="shared" ca="1" si="39"/>
        <v>-7.4707603743188722</v>
      </c>
      <c r="P132" s="223" t="str">
        <f t="shared" ca="1" si="40"/>
        <v>-5.28262532130063+5.28262532130062i</v>
      </c>
      <c r="Q132" s="223" t="str">
        <f t="shared" ca="1" si="41"/>
        <v>2.60838330464039E-14+7.47076037431887i</v>
      </c>
      <c r="R132" s="223" t="str">
        <f t="shared" ca="1" si="42"/>
        <v>5.2826253213006+5.28262532130065i</v>
      </c>
      <c r="S132" s="223" t="str">
        <f t="shared" ca="1" si="43"/>
        <v>7.47076037431887+2.41390675542319E-14i</v>
      </c>
      <c r="T132" s="223" t="str">
        <f t="shared" ca="1" si="44"/>
        <v>5.28262532130064-5.28262532130061i</v>
      </c>
      <c r="U132" s="223" t="str">
        <f t="shared" ca="1" si="45"/>
        <v>1.3729185794384E-15-7.47076037431887i</v>
      </c>
      <c r="V132" s="223" t="str">
        <f t="shared" ca="1" si="46"/>
        <v>-5.28262532130064-5.28262532130061i</v>
      </c>
      <c r="W132" s="223" t="str">
        <f t="shared" ca="1" si="47"/>
        <v>-7.47076037431887+2.47109144669656E-14i</v>
      </c>
      <c r="X132" s="223" t="str">
        <f t="shared" ca="1" si="48"/>
        <v>-5.28262532130065+5.2826253213006i</v>
      </c>
      <c r="Y132" s="223" t="str">
        <f t="shared" ca="1" si="49"/>
        <v>-2.21943020620599E-14+7.47076037431887i</v>
      </c>
      <c r="Z132" s="223" t="str">
        <f t="shared" ca="1" si="50"/>
        <v>5.28262532130062+5.28262532130063i</v>
      </c>
      <c r="AA132" s="223" t="str">
        <f t="shared" ca="1" si="51"/>
        <v>7.47076037431887+2.74583715887679E-15i</v>
      </c>
      <c r="AB132" s="223" t="str">
        <f t="shared" ca="1" si="52"/>
        <v>5.28262532130077-5.28262532130048i</v>
      </c>
      <c r="AC132" s="223" t="str">
        <f t="shared" ca="1" si="53"/>
        <v>-1.82586831324828E-13-7.47076037431887i</v>
      </c>
      <c r="AD132" s="223" t="str">
        <f t="shared" ca="1" si="54"/>
        <v>-5.28262532130049-5.28262532130076i</v>
      </c>
      <c r="AE132" s="223" t="str">
        <f t="shared" ca="1" si="55"/>
        <v>-7.47076037431887+2.08670664371232E-13i</v>
      </c>
      <c r="AF132" s="223" t="str">
        <f t="shared" ca="1" si="56"/>
        <v>-5.28262532130073+5.28262532130052i</v>
      </c>
      <c r="AG132" s="223" t="str">
        <f t="shared" ca="1" si="57"/>
        <v>2.21483761131194E-13+7.47076037431887i</v>
      </c>
      <c r="AH132" s="223" t="str">
        <f t="shared" ca="1" si="58"/>
        <v>5.28262532130053+5.28262532130072i</v>
      </c>
      <c r="AI132" s="223" t="str">
        <f t="shared" ca="1" si="59"/>
        <v>7.47076037431887-2.47567594177597E-13i</v>
      </c>
      <c r="AJ132" s="223" t="str">
        <f t="shared" ca="1" si="60"/>
        <v>5.2826253213007-5.28262532130055i</v>
      </c>
      <c r="AK132" s="223" t="str">
        <f t="shared" ca="1" si="61"/>
        <v>-2.73651427224002E-13-7.47076037431887i</v>
      </c>
      <c r="AL132" s="223" t="str">
        <f t="shared" ca="1" si="62"/>
        <v>-5.28262532130056-5.28262532130069i</v>
      </c>
      <c r="AM132" s="223" t="str">
        <f t="shared" ca="1" si="63"/>
        <v>-7.47076037431887+3.13005996556847E-13i</v>
      </c>
      <c r="AN132" s="223" t="str">
        <f t="shared" ca="1" si="64"/>
        <v>-5.28262532130066+5.28262532130059i</v>
      </c>
      <c r="AO132" s="223" t="str">
        <f t="shared" ca="1" si="65"/>
        <v>3.2581909331681E-13+7.47076037431887i</v>
      </c>
      <c r="AP132" s="223" t="str">
        <f t="shared" ca="1" si="66"/>
        <v>5.2826253213006+5.28262532130065i</v>
      </c>
      <c r="AQ132" s="223" t="str">
        <f t="shared" ca="1" si="67"/>
        <v>7.47076037431887-3.65173662649655E-13i</v>
      </c>
      <c r="AR132" s="223" t="str">
        <f t="shared" ca="1" si="68"/>
        <v>7.47076037431887-3.65173662649655E-13i</v>
      </c>
      <c r="AS132" s="223" t="str">
        <f t="shared" ca="1" si="69"/>
        <v>3.65174472631118E-13-7.47076037431887i</v>
      </c>
      <c r="AT132" s="223" t="str">
        <f t="shared" ca="1" si="70"/>
        <v>-5.28262532130064-5.28262532130061i</v>
      </c>
      <c r="AU132" s="223" t="str">
        <f t="shared" ca="1" si="71"/>
        <v>-7.47076037431887-3.52361375871156E-13i</v>
      </c>
      <c r="AV132" s="223" t="str">
        <f t="shared" ca="1" si="72"/>
        <v>-5.28262532130059+5.28262532130066i</v>
      </c>
      <c r="AW132" s="223" t="str">
        <f t="shared" ca="1" si="73"/>
        <v>-3.1300680653831E-13+7.47076037431887i</v>
      </c>
      <c r="AX132" s="223" t="str">
        <f t="shared" ca="1" si="74"/>
        <v>5.28262532130067+5.28262532130058i</v>
      </c>
      <c r="AY132" s="223" t="str">
        <f t="shared" ca="1" si="75"/>
        <v>7.47076037431887+3.00193709778348E-13i</v>
      </c>
      <c r="AZ132" s="223" t="str">
        <f t="shared" ca="1" si="76"/>
        <v>5.28262532130055-5.2826253213007i</v>
      </c>
      <c r="BA132" s="223" t="str">
        <f t="shared" ca="1" si="77"/>
        <v>2.60839140445502E-13-7.47076037431887i</v>
      </c>
      <c r="BB132" s="223" t="str">
        <f t="shared" ca="1" si="78"/>
        <v>-5.28262532130071-5.28262532130054i</v>
      </c>
      <c r="BC132" s="223" t="str">
        <f t="shared" ca="1" si="79"/>
        <v>-7.47076037431887-2.4802604368554E-13i</v>
      </c>
      <c r="BD132" s="223" t="str">
        <f t="shared" ca="1" si="80"/>
        <v>-5.28262532130053+5.28262532130072i</v>
      </c>
      <c r="BE132" s="223" t="str">
        <f t="shared" ca="1" si="81"/>
        <v>-2.08671474352694E-13+7.47076037431887i</v>
      </c>
      <c r="BF132" s="223" t="str">
        <f t="shared" ca="1" si="82"/>
        <v>5.28262532130076+5.28262532130049i</v>
      </c>
      <c r="BG132" s="223" t="str">
        <f t="shared" ca="1" si="83"/>
        <v>7.47076037431887+1.95858377592732E-13i</v>
      </c>
      <c r="BH132" s="223" t="str">
        <f t="shared" ca="1" si="84"/>
        <v>5.28262532130048-5.28262532130077i</v>
      </c>
      <c r="BI132" s="223" t="str">
        <f t="shared" ca="1" si="85"/>
        <v>1.8304528083277E-13-7.47076037431887i</v>
      </c>
      <c r="BJ132" s="223" t="str">
        <f t="shared" ca="1" si="86"/>
        <v>-5.28262532130078-5.28262532130047i</v>
      </c>
      <c r="BK132" s="223" t="str">
        <f t="shared" ca="1" si="87"/>
        <v>-7.47076037431887-1.1714923892704E-13i</v>
      </c>
      <c r="BL132" s="223" t="str">
        <f t="shared" ca="1" si="88"/>
        <v>-5.28262532130046+5.28262532130079i</v>
      </c>
      <c r="BM132" s="223" t="str">
        <f t="shared" ca="1" si="89"/>
        <v>-1.04336142167078E-13+7.47076037431887i</v>
      </c>
      <c r="BN132" s="223" t="str">
        <f t="shared" ca="1" si="90"/>
        <v>5.2826253213008+5.28262532130045i</v>
      </c>
      <c r="BO132" s="223" t="str">
        <f t="shared" ca="1" si="91"/>
        <v>7.47076037431887+9.15230454071163E-14i</v>
      </c>
      <c r="BP132" s="223" t="str">
        <f t="shared" ca="1" si="92"/>
        <v>5.2826253213004-5.28262532130084i</v>
      </c>
      <c r="BQ132" s="223" t="str">
        <f t="shared" ca="1" si="93"/>
        <v>7.87099486471542E-14-7.47076037431887i</v>
      </c>
      <c r="BR132" s="223" t="str">
        <f t="shared" ca="1" si="94"/>
        <v>-5.28262532130085-5.2826253213004i</v>
      </c>
      <c r="BS132" s="223" t="str">
        <f t="shared" ca="1" si="95"/>
        <v>-7.47076037431887-6.58968518871918E-14i</v>
      </c>
      <c r="BT132" s="223" t="str">
        <f t="shared" ca="1" si="96"/>
        <v>-5.28262532130091+5.28262532130034i</v>
      </c>
      <c r="BU132" s="223" t="str">
        <f t="shared" ca="1" si="97"/>
        <v>-8.09981462795511E-19+7.47076037431887i</v>
      </c>
      <c r="BV132" s="223" t="str">
        <f t="shared" ca="1" si="98"/>
        <v>5.28262532130034+5.2826253213009i</v>
      </c>
      <c r="BW132" s="223" t="str">
        <f t="shared" ca="1" si="99"/>
        <v>7.47076037431887-1.28122867784994E-14i</v>
      </c>
      <c r="BX132" s="223" t="str">
        <f t="shared" ca="1" si="100"/>
        <v>5.28262532130085-5.2826253213004i</v>
      </c>
      <c r="BY132" s="223" t="str">
        <f t="shared" ca="1" si="101"/>
        <v>-2.56253835384617E-14-7.47076037431887i</v>
      </c>
      <c r="BZ132" s="223" t="str">
        <f t="shared" ca="1" si="102"/>
        <v>-5.2826253213004-5.28262532130084i</v>
      </c>
      <c r="CA132" s="223" t="str">
        <f t="shared" ca="1" si="103"/>
        <v>-7.47076037431887+3.84384802984239E-14i</v>
      </c>
      <c r="CB132" s="223" t="str">
        <f t="shared" ca="1" si="104"/>
        <v>-5.28262532130084+5.28262532130041i</v>
      </c>
      <c r="CC132" s="223" t="str">
        <f t="shared" ca="1" si="105"/>
        <v>1.04334522204153E-13+7.47076037431887i</v>
      </c>
      <c r="CD132" s="223" t="str">
        <f t="shared" ca="1" si="106"/>
        <v>5.28262532130042+5.28262532130083i</v>
      </c>
      <c r="CE132" s="223" t="str">
        <f t="shared" ca="1" si="107"/>
        <v>7.47076037431887-1.17147618964116E-13i</v>
      </c>
      <c r="CF132" s="223" t="str">
        <f t="shared" ca="1" si="108"/>
        <v>5.28262532130082-5.28262532130043i</v>
      </c>
      <c r="CG132" s="223" t="str">
        <f t="shared" ca="1" si="109"/>
        <v>-1.29960715724078E-13-7.47076037431887i</v>
      </c>
      <c r="CH132" s="223" t="str">
        <f t="shared" ca="1" si="110"/>
        <v>-5.28262532130048-5.28262532130077i</v>
      </c>
      <c r="CI132" s="223" t="str">
        <f t="shared" ca="1" si="111"/>
        <v>-7.47076037431887+1.4277381248404E-13i</v>
      </c>
      <c r="CJ132" s="223" t="str">
        <f t="shared" ca="1" si="112"/>
        <v>-5.28262532130076+5.28262532130049i</v>
      </c>
      <c r="CK132" s="223" t="str">
        <f t="shared" ca="1" si="113"/>
        <v>2.08669854389769E-13+7.47076037431887i</v>
      </c>
      <c r="CL132" s="223" t="str">
        <f t="shared" ca="1" si="114"/>
        <v>5.28262532130049+5.28262532130076i</v>
      </c>
      <c r="CM132" s="223" t="str">
        <f t="shared" ca="1" si="115"/>
        <v>7.47076037431887-2.21482951149731E-13i</v>
      </c>
      <c r="CN132" s="223" t="str">
        <f t="shared" ca="1" si="116"/>
        <v>5.28262532130075-5.2826253213005i</v>
      </c>
      <c r="CO132" s="223" t="str">
        <f t="shared" ca="1" si="117"/>
        <v>-2.34296047909693E-13-7.47076037431887i</v>
      </c>
      <c r="CP132" s="223" t="str">
        <f t="shared" ca="1" si="118"/>
        <v>-5.28262532130055-5.2826253213007i</v>
      </c>
      <c r="CQ132" s="223" t="str">
        <f t="shared" ca="1" si="119"/>
        <v>-7.47076037431887+2.47109144669656E-13i</v>
      </c>
      <c r="CR132" s="223" t="str">
        <f t="shared" ca="1" si="120"/>
        <v>-5.28262532130069+5.28262532130056i</v>
      </c>
      <c r="CS132" s="223" t="str">
        <f t="shared" ca="1" si="121"/>
        <v>2.59922241429618E-13+7.47076037431887i</v>
      </c>
      <c r="CT132" s="223" t="str">
        <f t="shared" ca="1" si="122"/>
        <v>5.28262532130057+5.28262532130068i</v>
      </c>
      <c r="CU132" s="223" t="str">
        <f t="shared" ca="1" si="123"/>
        <v>7.47076037431887-3.25818283335347E-13i</v>
      </c>
      <c r="CV132" s="223" t="str">
        <f t="shared" ca="1" si="124"/>
        <v>5.28262532130064-5.28262532130061i</v>
      </c>
      <c r="CW132" s="223" t="str">
        <f t="shared" ca="1" si="125"/>
        <v>-3.91714325241076E-13-7.47076037431887i</v>
      </c>
      <c r="CX132" s="223" t="str">
        <f t="shared" ca="1" si="126"/>
        <v>-5.28262532130058-5.28262532130067i</v>
      </c>
      <c r="CY132" s="223" t="str">
        <f t="shared" ca="1" si="127"/>
        <v>-7.47076037431887-3.91716755185464E-13i</v>
      </c>
      <c r="CZ132" s="223" t="str">
        <f t="shared" ca="1" si="128"/>
        <v>-5.28262532130061+5.28262532130064i</v>
      </c>
      <c r="DA132" s="223" t="str">
        <f t="shared" ca="1" si="129"/>
        <v>-3.25820713279735E-13+7.47076037431887i</v>
      </c>
      <c r="DB132" s="223" t="str">
        <f t="shared" ca="1" si="130"/>
        <v>5.28262532130068+5.28262532130057i</v>
      </c>
      <c r="DC132" s="223" t="str">
        <f t="shared" ca="1" si="131"/>
        <v>7.47076037431887+3.66090561665539E-13i</v>
      </c>
      <c r="DD132" s="223" t="str">
        <f t="shared" ca="1" si="132"/>
        <v>5.2826253213006-5.28262532130065i</v>
      </c>
      <c r="DE132" s="223" t="str">
        <f t="shared" ca="1" si="133"/>
        <v>3.00194519759811E-13-7.47076037431887i</v>
      </c>
      <c r="DF132" s="223" t="str">
        <f t="shared" ca="1" si="134"/>
        <v>-5.2826253213007-5.28262532130055i</v>
      </c>
      <c r="DG132" s="223" t="str">
        <f t="shared" ca="1" si="135"/>
        <v>-7.47076037431887-2.34298477854082E-13i</v>
      </c>
      <c r="DH132" s="223" t="str">
        <f t="shared" ca="1" si="136"/>
        <v>-5.28262532130058+5.28262532130067i</v>
      </c>
      <c r="DI132" s="223" t="str">
        <f t="shared" ca="1" si="137"/>
        <v>-2.74568326239886E-13+7.47076037431887i</v>
      </c>
      <c r="DJ132" s="223" t="str">
        <f t="shared" ca="1" si="138"/>
        <v>5.28262532130072+5.28262532130053i</v>
      </c>
      <c r="DK132" s="223" t="str">
        <f t="shared" ca="1" si="139"/>
        <v>7.47076037431887+2.08672284334157E-13i</v>
      </c>
      <c r="DL132" s="223" t="str">
        <f t="shared" ca="1" si="140"/>
        <v>5.28262532130049-5.28262532130076i</v>
      </c>
      <c r="DM132" s="223" t="str">
        <f t="shared" ca="1" si="141"/>
        <v>2.48942132719961E-13-7.47076037431887i</v>
      </c>
      <c r="DN132" s="223" t="str">
        <f t="shared" ca="1" si="142"/>
        <v>-5.28262532130073-5.28262532130052i</v>
      </c>
      <c r="DO132" s="223" t="str">
        <f t="shared" ca="1" si="143"/>
        <v>-7.47076037431887-1.83046090814233E-13i</v>
      </c>
      <c r="DP132" s="223" t="str">
        <f t="shared" ca="1" si="144"/>
        <v>-5.28262532130047+5.28262532130078i</v>
      </c>
      <c r="DQ132" s="223" t="str">
        <f t="shared" ca="1" si="145"/>
        <v>-1.17150048908504E-13+7.47076037431887i</v>
      </c>
      <c r="DR132" s="223" t="str">
        <f t="shared" ca="1" si="146"/>
        <v>5.28262532130076+5.28262532130049i</v>
      </c>
      <c r="DS132" s="223" t="str">
        <f t="shared" ca="1" si="147"/>
        <v>7.47076037431887+1.57419897294308E-13i</v>
      </c>
      <c r="DT132" s="223" t="str">
        <f t="shared" ca="1" si="148"/>
        <v>5.28262532130045-5.2826253213008i</v>
      </c>
      <c r="DU132" s="223" t="str">
        <f t="shared" ca="1" si="149"/>
        <v>9.15238553885794E-14-7.47076037431887i</v>
      </c>
      <c r="DV132" s="223" t="str">
        <f t="shared" ca="1" si="150"/>
        <v>-5.28262532130084-5.2826253213004i</v>
      </c>
      <c r="DW132" s="223" t="str">
        <f t="shared" ca="1" si="151"/>
        <v>-7.47076037431887-1.31793703774383E-13i</v>
      </c>
      <c r="DX132" s="223" t="str">
        <f t="shared" ca="1" si="152"/>
        <v>-5.28262532130043+5.28262532130081i</v>
      </c>
      <c r="DY132" s="223" t="str">
        <f t="shared" ca="1" si="153"/>
        <v>-6.58976618686547E-14+7.47076037431887i</v>
      </c>
      <c r="DZ132" s="223" t="str">
        <f t="shared" ca="1" si="154"/>
        <v>5.28262532130087+5.28262532130038i</v>
      </c>
      <c r="EA132" s="223" t="str">
        <f t="shared" ca="1" si="155"/>
        <v>7.47076037431887+1.61996292559103E-18i</v>
      </c>
      <c r="EB132" s="223" t="str">
        <f t="shared" ca="1" si="156"/>
        <v>5.28262532130087-5.28262532130038i</v>
      </c>
      <c r="EC132" s="223" t="str">
        <f t="shared" ca="1" si="157"/>
        <v>4.02714683487302E-14-7.47076037431887i</v>
      </c>
      <c r="ED132" s="223" t="str">
        <f t="shared" ca="1" si="158"/>
        <v>-5.28262532130036-5.28262532130089i</v>
      </c>
      <c r="EE132" s="223" t="str">
        <f t="shared" ca="1" si="159"/>
        <v>-7.47076037431887+2.56245735569989E-14i</v>
      </c>
      <c r="EF132" s="223" t="str">
        <f t="shared" ca="1" si="160"/>
        <v>-5.28262532130084+5.2826253213004i</v>
      </c>
      <c r="EG132" s="223" t="str">
        <f t="shared" ca="1" si="161"/>
        <v>9.15206154627282E-14+7.47076037431887i</v>
      </c>
      <c r="EH132" s="223" t="str">
        <f t="shared" ca="1" si="162"/>
        <v>5.28262532130037+5.28262532130087i</v>
      </c>
      <c r="EI132" s="223" t="str">
        <f t="shared" ca="1" si="163"/>
        <v>7.47076037431887-5.12507670769234E-14i</v>
      </c>
      <c r="EJ132" s="223" t="str">
        <f t="shared" ca="1" si="164"/>
        <v>5.28262532130083-5.28262532130042i</v>
      </c>
      <c r="EK132" s="223" t="str">
        <f t="shared" ca="1" si="165"/>
        <v>-1.17146808982652E-13-7.47076037431887i</v>
      </c>
      <c r="EL132" s="223" t="str">
        <f t="shared" ca="1" si="166"/>
        <v>-5.28262532130047-5.28262532130078i</v>
      </c>
      <c r="EM132" s="223" t="str">
        <f t="shared" ca="1" si="167"/>
        <v>-7.47076037431887-2.8957679675661E-12i</v>
      </c>
      <c r="EN132" s="223"/>
      <c r="EO132" s="223"/>
      <c r="EP132" s="223"/>
    </row>
    <row r="133" spans="1:146" ht="17.25" thickBot="1">
      <c r="A133" s="257">
        <f t="shared" si="168"/>
        <v>6.4453125000000025E-4</v>
      </c>
      <c r="B133" s="256">
        <v>33</v>
      </c>
      <c r="C133" s="230">
        <f t="shared" si="169"/>
        <v>6600</v>
      </c>
      <c r="D133" s="229">
        <f t="shared" si="170"/>
        <v>41469.023027385272</v>
      </c>
      <c r="E133" s="229" t="str">
        <f t="shared" si="171"/>
        <v>41469.0230273853i</v>
      </c>
      <c r="F133" s="229"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-0.0401834221892343-0.205285641689154i</v>
      </c>
      <c r="G133" s="229"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229"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0.00233441268676984-0.012823079744282i</v>
      </c>
      <c r="I133" s="229" t="str">
        <f t="shared" si="174"/>
        <v>-0.00800300077228919+0.00560579031819054i</v>
      </c>
      <c r="J133" s="255" t="str">
        <f ca="1">IMPRODUCT(1/N_FFT2,AV100)</f>
        <v>-0.0945974380578398-0.00444113099499566i</v>
      </c>
      <c r="K133" s="254" t="str">
        <f t="shared" ca="1" si="175"/>
        <v>0.000781959418967033-0.00049475102760748i</v>
      </c>
      <c r="N133" s="246">
        <f t="shared" ca="1" si="176"/>
        <v>7.5298586194132238</v>
      </c>
      <c r="O133" s="223">
        <f t="shared" ca="1" si="39"/>
        <v>-7.4701413805867762</v>
      </c>
      <c r="P133" s="223" t="str">
        <f t="shared" ca="1" si="40"/>
        <v>-5.15096535683271+5.41022810412502i</v>
      </c>
      <c r="Q133" s="223" t="str">
        <f t="shared" ca="1" si="41"/>
        <v>0.366542464442422+7.4611432681403i</v>
      </c>
      <c r="R133" s="223" t="str">
        <f t="shared" ca="1" si="42"/>
        <v>5.65645713803449+4.87929348282449i</v>
      </c>
      <c r="S133" s="223" t="str">
        <f t="shared" ca="1" si="43"/>
        <v>7.43417060804192-0.732201895982599i</v>
      </c>
      <c r="T133" s="223" t="str">
        <f t="shared" ca="1" si="44"/>
        <v>4.59586696344058-5.88905927125125i</v>
      </c>
      <c r="U133" s="223" t="str">
        <f t="shared" ca="1" si="45"/>
        <v>-1.09609738902212-7.38928837979232i</v>
      </c>
      <c r="V133" s="223" t="str">
        <f t="shared" ca="1" si="46"/>
        <v>-6.10747414486296-4.30136859799128i</v>
      </c>
      <c r="W133" s="223" t="str">
        <f t="shared" ca="1" si="47"/>
        <v>-7.32660470861057+1.45735228744469i</v>
      </c>
      <c r="X133" s="223" t="str">
        <f t="shared" ca="1" si="48"/>
        <v>-3.99650785883402+6.31117557830811i</v>
      </c>
      <c r="Y133" s="223" t="str">
        <f t="shared" ca="1" si="49"/>
        <v>1.81509629655775+7.24627060495103i</v>
      </c>
      <c r="Z133" s="223" t="str">
        <f t="shared" ca="1" si="50"/>
        <v>6.49967283699141+3.68201918219215i</v>
      </c>
      <c r="AA133" s="223" t="str">
        <f t="shared" ca="1" si="51"/>
        <v>7.14847960070578-2.16846757970881i</v>
      </c>
      <c r="AB133" s="223" t="str">
        <f t="shared" ca="1" si="52"/>
        <v>3.35866019883379-6.67251181450619i</v>
      </c>
      <c r="AC133" s="223" t="str">
        <f t="shared" ca="1" si="53"/>
        <v>-2.51661483452531-7.03346728296948i</v>
      </c>
      <c r="AD133" s="223" t="str">
        <f t="shared" ca="1" si="54"/>
        <v>-6.82927612661713-3.02720990887189i</v>
      </c>
      <c r="AE133" s="223" t="str">
        <f t="shared" ca="1" si="55"/>
        <v>-6.90151072648972+2.85869934377546i</v>
      </c>
      <c r="AF133" s="223" t="str">
        <f t="shared" ca="1" si="56"/>
        <v>-2.68846680508792+6.96958811436481i</v>
      </c>
      <c r="AG133" s="223" t="str">
        <f t="shared" ca="1" si="57"/>
        <v>3.19389699591396+6.75292782616893i</v>
      </c>
      <c r="AH133" s="223" t="str">
        <f t="shared" ca="1" si="58"/>
        <v>7.09310975388143+2.3432469492879i</v>
      </c>
      <c r="AI133" s="223" t="str">
        <f t="shared" ca="1" si="59"/>
        <v>6.58807653122795-3.52140027043766i</v>
      </c>
      <c r="AJ133" s="223" t="str">
        <f t="shared" ca="1" si="60"/>
        <v>1.99238200634356-7.19954347071766i</v>
      </c>
      <c r="AK133" s="223" t="str">
        <f t="shared" ca="1" si="61"/>
        <v>-3.84042018327094-6.40735398287625i</v>
      </c>
      <c r="AL133" s="223" t="str">
        <f t="shared" ca="1" si="62"/>
        <v>-7.28863285672742-1.63671724063392i</v>
      </c>
      <c r="AM133" s="223" t="str">
        <f t="shared" ca="1" si="63"/>
        <v>-6.21119555756187+4.15018818750168i</v>
      </c>
      <c r="AN133" s="223" t="str">
        <f t="shared" ca="1" si="64"/>
        <v>-1.27710947973134+7.36016328777665i</v>
      </c>
      <c r="AO133" s="223" t="str">
        <f t="shared" ca="1" si="65"/>
        <v>4.4499580248758+6.00007381811244i</v>
      </c>
      <c r="AP133" s="223" t="str">
        <f t="shared" ca="1" si="66"/>
        <v>7.41396244079133+0.914425050231253i</v>
      </c>
      <c r="AQ133" s="223" t="str">
        <f t="shared" ca="1" si="67"/>
        <v>5.77449737529122-4.73900752359707i</v>
      </c>
      <c r="AR133" s="223" t="str">
        <f t="shared" ca="1" si="68"/>
        <v>5.77449737529122-4.73900752359707i</v>
      </c>
      <c r="AS133" s="223" t="str">
        <f t="shared" ca="1" si="69"/>
        <v>-5.01664033810655-5.5350096625062i</v>
      </c>
      <c r="AT133" s="223" t="str">
        <f t="shared" ca="1" si="70"/>
        <v>-7.46789151366624-0.183326446719258i</v>
      </c>
      <c r="AU133" s="223" t="str">
        <f t="shared" ca="1" si="71"/>
        <v>-5.28218762663511+5.28218762663518i</v>
      </c>
      <c r="AV133" s="223" t="str">
        <f t="shared" ca="1" si="72"/>
        <v>0.183326446719335+7.46789151366624i</v>
      </c>
      <c r="AW133" s="223" t="str">
        <f t="shared" ca="1" si="73"/>
        <v>5.53500966250625+5.01664033810649i</v>
      </c>
      <c r="AX133" s="223" t="str">
        <f t="shared" ca="1" si="74"/>
        <v>7.4499007088998-0.54953769069031i</v>
      </c>
      <c r="AY133" s="223" t="str">
        <f t="shared" ca="1" si="75"/>
        <v>4.73900752359701-5.77449737529128i</v>
      </c>
      <c r="AZ133" s="223" t="str">
        <f t="shared" ca="1" si="76"/>
        <v>-0.914425050231335-7.41396244079131i</v>
      </c>
      <c r="BA133" s="223" t="str">
        <f t="shared" ca="1" si="77"/>
        <v>-6.0000738181125-4.44995802487572i</v>
      </c>
      <c r="BB133" s="223" t="str">
        <f t="shared" ca="1" si="78"/>
        <v>-7.36016328777665+1.27710947973141i</v>
      </c>
      <c r="BC133" s="223" t="str">
        <f t="shared" ca="1" si="79"/>
        <v>-4.15018818750222+6.21119555756152i</v>
      </c>
      <c r="BD133" s="223" t="str">
        <f t="shared" ca="1" si="80"/>
        <v>1.63671724063399+7.28863285672741i</v>
      </c>
      <c r="BE133" s="223" t="str">
        <f t="shared" ca="1" si="81"/>
        <v>6.4073539828763+3.84042018327085i</v>
      </c>
      <c r="BF133" s="223" t="str">
        <f t="shared" ca="1" si="82"/>
        <v>7.19954347071763-1.99238200634366i</v>
      </c>
      <c r="BG133" s="223" t="str">
        <f t="shared" ca="1" si="83"/>
        <v>3.52140027043759-6.58807653122799i</v>
      </c>
      <c r="BH133" s="223" t="str">
        <f t="shared" ca="1" si="84"/>
        <v>-2.343246949288-7.09310975388139i</v>
      </c>
      <c r="BI133" s="223" t="str">
        <f t="shared" ca="1" si="85"/>
        <v>-6.75292782616865-3.19389699591457i</v>
      </c>
      <c r="BJ133" s="223" t="str">
        <f t="shared" ca="1" si="86"/>
        <v>-6.96958811436478+2.68846680508801i</v>
      </c>
      <c r="BK133" s="223" t="str">
        <f t="shared" ca="1" si="87"/>
        <v>-2.85869934377538+6.90151072648975i</v>
      </c>
      <c r="BL133" s="223" t="str">
        <f t="shared" ca="1" si="88"/>
        <v>3.02720990887195+6.82927612661711i</v>
      </c>
      <c r="BM133" s="223" t="str">
        <f t="shared" ca="1" si="89"/>
        <v>7.03346728296951+2.51661483452523i</v>
      </c>
      <c r="BN133" s="223" t="str">
        <f t="shared" ca="1" si="90"/>
        <v>6.67251181450649-3.35866019883319i</v>
      </c>
      <c r="BO133" s="223" t="str">
        <f t="shared" ca="1" si="91"/>
        <v>2.16846757970857-7.14847960070585i</v>
      </c>
      <c r="BP133" s="223" t="str">
        <f t="shared" ca="1" si="92"/>
        <v>-3.68201918219222-6.49967283699137i</v>
      </c>
      <c r="BQ133" s="223" t="str">
        <f t="shared" ca="1" si="93"/>
        <v>-7.246270604951-1.81509629655784i</v>
      </c>
      <c r="BR133" s="223" t="str">
        <f t="shared" ca="1" si="94"/>
        <v>-6.31117557830819+3.99650785883391i</v>
      </c>
      <c r="BS133" s="223" t="str">
        <f t="shared" ca="1" si="95"/>
        <v>-1.45735228744498+7.32660470861051i</v>
      </c>
      <c r="BT133" s="223" t="str">
        <f t="shared" ca="1" si="96"/>
        <v>4.30136859799154+6.10747414486277i</v>
      </c>
      <c r="BU133" s="223" t="str">
        <f t="shared" ca="1" si="97"/>
        <v>7.38928837979234+1.09609738902197i</v>
      </c>
      <c r="BV133" s="223" t="str">
        <f t="shared" ca="1" si="98"/>
        <v>5.88905927125124-4.59586696344061i</v>
      </c>
      <c r="BW133" s="223" t="str">
        <f t="shared" ca="1" si="99"/>
        <v>0.732201895982735-7.4341706080419i</v>
      </c>
      <c r="BX133" s="223" t="str">
        <f t="shared" ca="1" si="100"/>
        <v>-4.87929348282432-5.65645713803465i</v>
      </c>
      <c r="BY133" s="223" t="str">
        <f t="shared" ca="1" si="101"/>
        <v>-7.46114326814029-0.366542464442772i</v>
      </c>
      <c r="BZ133" s="223" t="str">
        <f t="shared" ca="1" si="102"/>
        <v>-5.41022810412487+5.15096535683286i</v>
      </c>
      <c r="CA133" s="223" t="str">
        <f t="shared" ca="1" si="103"/>
        <v>1.04325877513111E-13+7.47014138058678i</v>
      </c>
      <c r="CB133" s="223" t="str">
        <f t="shared" ca="1" si="104"/>
        <v>5.41022810412498+5.15096535683275i</v>
      </c>
      <c r="CC133" s="223" t="str">
        <f t="shared" ca="1" si="105"/>
        <v>7.46114326814032-0.366542464442185i</v>
      </c>
      <c r="CD133" s="223" t="str">
        <f t="shared" ca="1" si="106"/>
        <v>4.87929348282476-5.65645713803426i</v>
      </c>
      <c r="CE133" s="223" t="str">
        <f t="shared" ca="1" si="107"/>
        <v>-0.732201895982891-7.43417060804189i</v>
      </c>
      <c r="CF133" s="223" t="str">
        <f t="shared" ca="1" si="108"/>
        <v>-5.88905927125136-4.59586696344044i</v>
      </c>
      <c r="CG133" s="223" t="str">
        <f t="shared" ca="1" si="109"/>
        <v>-7.38928837979232+1.09609738902212i</v>
      </c>
      <c r="CH133" s="223" t="str">
        <f t="shared" ca="1" si="110"/>
        <v>-4.30136859799137+6.10747414486289i</v>
      </c>
      <c r="CI133" s="223" t="str">
        <f t="shared" ca="1" si="111"/>
        <v>1.45735228744441+7.32660470861063i</v>
      </c>
      <c r="CJ133" s="223" t="str">
        <f t="shared" ca="1" si="112"/>
        <v>6.31117557830787+3.9965078588344i</v>
      </c>
      <c r="CK133" s="223" t="str">
        <f t="shared" ca="1" si="113"/>
        <v>7.24627060495096-1.81509629655799i</v>
      </c>
      <c r="CL133" s="223" t="str">
        <f t="shared" ca="1" si="114"/>
        <v>3.68201918219209-6.49967283699144i</v>
      </c>
      <c r="CM133" s="223" t="str">
        <f t="shared" ca="1" si="115"/>
        <v>-2.16846757970877-7.14847960070579i</v>
      </c>
      <c r="CN133" s="223" t="str">
        <f t="shared" ca="1" si="116"/>
        <v>-6.67251181450623-3.35866019883372i</v>
      </c>
      <c r="CO133" s="223" t="str">
        <f t="shared" ca="1" si="117"/>
        <v>-7.03346728296971+2.51661483452467i</v>
      </c>
      <c r="CP133" s="223" t="str">
        <f t="shared" ca="1" si="118"/>
        <v>-3.0272099088718+6.82927612661717i</v>
      </c>
      <c r="CQ133" s="223" t="str">
        <f t="shared" ca="1" si="119"/>
        <v>2.85869934377557+6.90151072648967i</v>
      </c>
      <c r="CR133" s="223" t="str">
        <f t="shared" ca="1" si="120"/>
        <v>6.96958811436483+2.68846680508787i</v>
      </c>
      <c r="CS133" s="223" t="str">
        <f t="shared" ca="1" si="121"/>
        <v>6.75292782616889-3.19389699591404i</v>
      </c>
      <c r="CT133" s="223" t="str">
        <f t="shared" ca="1" si="122"/>
        <v>2.3432469492885-7.09310975388123i</v>
      </c>
      <c r="CU133" s="223" t="str">
        <f t="shared" ca="1" si="123"/>
        <v>-3.52140027043777-6.58807653122789i</v>
      </c>
      <c r="CV133" s="223" t="str">
        <f t="shared" ca="1" si="124"/>
        <v>-7.19954347071768-1.99238200634351i</v>
      </c>
      <c r="CW133" s="223" t="str">
        <f t="shared" ca="1" si="125"/>
        <v>-6.40735398287619+3.84042018327103i</v>
      </c>
      <c r="CX133" s="223" t="str">
        <f t="shared" ca="1" si="126"/>
        <v>-1.63671724063379+7.28863285672745i</v>
      </c>
      <c r="CY133" s="223" t="str">
        <f t="shared" ca="1" si="127"/>
        <v>4.15018818750173+6.21119555756185i</v>
      </c>
      <c r="CZ133" s="223" t="str">
        <f t="shared" ca="1" si="128"/>
        <v>7.36016328777667+1.27710947973125i</v>
      </c>
      <c r="DA133" s="223" t="str">
        <f t="shared" ca="1" si="129"/>
        <v>6.00007381811238-4.44995802487588i</v>
      </c>
      <c r="DB133" s="223" t="str">
        <f t="shared" ca="1" si="130"/>
        <v>0.914425050231201-7.41396244079133i</v>
      </c>
      <c r="DC133" s="223" t="str">
        <f t="shared" ca="1" si="131"/>
        <v>-4.73900752359713-5.77449737529118i</v>
      </c>
      <c r="DD133" s="223" t="str">
        <f t="shared" ca="1" si="132"/>
        <v>-7.44990070889975-0.549537690690869i</v>
      </c>
      <c r="DE133" s="223" t="str">
        <f t="shared" ca="1" si="133"/>
        <v>-5.53500966250661+5.0166403381061i</v>
      </c>
      <c r="DF133" s="223" t="str">
        <f t="shared" ca="1" si="134"/>
        <v>-0.183326446719207+7.46789151366624i</v>
      </c>
      <c r="DG133" s="223" t="str">
        <f t="shared" ca="1" si="135"/>
        <v>5.28218762663524+5.28218762663505i</v>
      </c>
      <c r="DH133" s="223" t="str">
        <f t="shared" ca="1" si="136"/>
        <v>7.46789151366623-0.183326446719467i</v>
      </c>
      <c r="DI133" s="223" t="str">
        <f t="shared" ca="1" si="137"/>
        <v>5.01664033810646-5.53500966250629i</v>
      </c>
      <c r="DJ133" s="223" t="str">
        <f t="shared" ca="1" si="138"/>
        <v>-0.549537690690386-7.44990070889979i</v>
      </c>
      <c r="DK133" s="223" t="str">
        <f t="shared" ca="1" si="139"/>
        <v>-5.77449737529134-4.73900752359693i</v>
      </c>
      <c r="DL133" s="223" t="str">
        <f t="shared" ca="1" si="140"/>
        <v>-7.4139624407913+0.914425050231462i</v>
      </c>
      <c r="DM133" s="223" t="str">
        <f t="shared" ca="1" si="141"/>
        <v>-4.44995802487567+6.00007381811253i</v>
      </c>
      <c r="DN133" s="223" t="str">
        <f t="shared" ca="1" si="142"/>
        <v>1.27710947973152+7.36016328777662i</v>
      </c>
      <c r="DO133" s="223" t="str">
        <f t="shared" ca="1" si="143"/>
        <v>6.21119555756158+4.15018818750213i</v>
      </c>
      <c r="DP133" s="223" t="str">
        <f t="shared" ca="1" si="144"/>
        <v>7.2886328567274-1.63671724063404i</v>
      </c>
      <c r="DQ133" s="223" t="str">
        <f t="shared" ca="1" si="145"/>
        <v>3.84042018327081-6.40735398287633i</v>
      </c>
      <c r="DR133" s="223" t="str">
        <f t="shared" ca="1" si="146"/>
        <v>-1.99238200634376-7.19954347071761i</v>
      </c>
      <c r="DS133" s="223" t="str">
        <f t="shared" ca="1" si="147"/>
        <v>-6.58807653122801-3.52140027043754i</v>
      </c>
      <c r="DT133" s="223" t="str">
        <f t="shared" ca="1" si="148"/>
        <v>-7.09310975388138+2.34324694928805i</v>
      </c>
      <c r="DU133" s="223" t="str">
        <f t="shared" ca="1" si="149"/>
        <v>-3.19389699591447+6.75292782616869i</v>
      </c>
      <c r="DV133" s="223" t="str">
        <f t="shared" ca="1" si="150"/>
        <v>2.68846680508811+6.96958811436474i</v>
      </c>
      <c r="DW133" s="223" t="str">
        <f t="shared" ca="1" si="151"/>
        <v>6.90151072648978+2.85869934377533i</v>
      </c>
      <c r="DX133" s="223" t="str">
        <f t="shared" ca="1" si="152"/>
        <v>6.82927612661707-3.02720990887204i</v>
      </c>
      <c r="DY133" s="223" t="str">
        <f t="shared" ca="1" si="153"/>
        <v>2.51661483452512-7.03346728296954i</v>
      </c>
      <c r="DZ133" s="223" t="str">
        <f t="shared" ca="1" si="154"/>
        <v>-3.35866019883324-6.67251181450647i</v>
      </c>
      <c r="EA133" s="223" t="str">
        <f t="shared" ca="1" si="155"/>
        <v>-7.14847960070587-2.16846757970853i</v>
      </c>
      <c r="EB133" s="223" t="str">
        <f t="shared" ca="1" si="156"/>
        <v>-6.49967283699132+3.68201918219231i</v>
      </c>
      <c r="EC133" s="223" t="str">
        <f t="shared" ca="1" si="157"/>
        <v>-1.81509629655768+7.24627060495104i</v>
      </c>
      <c r="ED133" s="223" t="str">
        <f t="shared" ca="1" si="158"/>
        <v>3.99650785883396+6.31117557830816i</v>
      </c>
      <c r="EE133" s="223" t="str">
        <f t="shared" ca="1" si="159"/>
        <v>7.32660470861054+1.45735228744489i</v>
      </c>
      <c r="EF133" s="223" t="str">
        <f t="shared" ca="1" si="160"/>
        <v>6.10747414486313-4.30136859799102i</v>
      </c>
      <c r="EG133" s="223" t="str">
        <f t="shared" ca="1" si="161"/>
        <v>1.09609738902191-7.38928837979235i</v>
      </c>
      <c r="EH133" s="223" t="str">
        <f t="shared" ca="1" si="162"/>
        <v>-4.59586696344065-5.8890592712512i</v>
      </c>
      <c r="EI133" s="223" t="str">
        <f t="shared" ca="1" si="163"/>
        <v>-7.43417060804214-0.732201895980413i</v>
      </c>
      <c r="EJ133" s="223" t="str">
        <f t="shared" ca="1" si="164"/>
        <v>-5.65645713803606+4.87929348282266i</v>
      </c>
      <c r="EK133" s="223" t="str">
        <f t="shared" ca="1" si="165"/>
        <v>-0.366542464441979+7.46114326814032i</v>
      </c>
      <c r="EL133" s="223" t="str">
        <f t="shared" ca="1" si="166"/>
        <v>5.15096535683509+5.41022810412275i</v>
      </c>
      <c r="EM133" s="223" t="str">
        <f t="shared" ca="1" si="167"/>
        <v>7.47014138058678+1.2775475590353E-12i</v>
      </c>
      <c r="EN133" s="223"/>
      <c r="EO133" s="223"/>
      <c r="EP133" s="223"/>
    </row>
    <row r="134" spans="1:146" ht="17.25" thickBot="1">
      <c r="A134" s="257">
        <f t="shared" si="168"/>
        <v>6.6406250000000026E-4</v>
      </c>
      <c r="B134" s="256">
        <v>34</v>
      </c>
      <c r="C134" s="230">
        <f t="shared" si="169"/>
        <v>6800</v>
      </c>
      <c r="D134" s="229">
        <f t="shared" si="170"/>
        <v>42725.660088821183</v>
      </c>
      <c r="E134" s="229" t="str">
        <f t="shared" si="171"/>
        <v>42725.6600888212i</v>
      </c>
      <c r="F134" s="229" t="str">
        <f t="shared" si="177"/>
        <v>-0.0401588279747653-0.198321489240141i</v>
      </c>
      <c r="G134" s="229" t="str">
        <f t="shared" si="178"/>
        <v>-4.49672251250141-0.580083273463175i</v>
      </c>
      <c r="H134" s="229" t="str">
        <f t="shared" si="179"/>
        <v>0.00231414792339392-0.0124461484454065i</v>
      </c>
      <c r="I134" s="229" t="str">
        <f t="shared" si="174"/>
        <v>-0.00792223815620737+0.00556104172326339i</v>
      </c>
      <c r="J134" s="255" t="str">
        <f ca="1">IMPRODUCT(1/N_FFT2,AW100)</f>
        <v>0.0202764021945553+0.00039355688889082i</v>
      </c>
      <c r="K134" s="254" t="str">
        <f t="shared" ca="1" si="175"/>
        <v>-0.000162823073415912+0.000109640067199782i</v>
      </c>
      <c r="N134" s="246">
        <f t="shared" ca="1" si="176"/>
        <v>7.5305264493367554</v>
      </c>
      <c r="O134" s="223">
        <f t="shared" ca="1" si="39"/>
        <v>-7.4694735506632446</v>
      </c>
      <c r="P134" s="223" t="str">
        <f t="shared" ca="1" si="40"/>
        <v>-5.01619185094085+5.53451483317303i</v>
      </c>
      <c r="Q134" s="223" t="str">
        <f t="shared" ca="1" si="41"/>
        <v>0.732136437203318+7.43350599390201i</v>
      </c>
      <c r="R134" s="223" t="str">
        <f t="shared" ca="1" si="42"/>
        <v>5.99953741208821+4.4495601990547i</v>
      </c>
      <c r="S134" s="223" t="str">
        <f t="shared" ca="1" si="43"/>
        <v>7.32594971085176-1.45722200028988i</v>
      </c>
      <c r="T134" s="223" t="str">
        <f t="shared" ca="1" si="44"/>
        <v>3.84007685007469-6.40678116604417i</v>
      </c>
      <c r="U134" s="223" t="str">
        <f t="shared" ca="1" si="45"/>
        <v>-2.168273718915-7.14784052731455i</v>
      </c>
      <c r="V134" s="223" t="str">
        <f t="shared" ca="1" si="46"/>
        <v>-6.75232411506832-3.19361146182885i</v>
      </c>
      <c r="W134" s="223" t="str">
        <f t="shared" ca="1" si="47"/>
        <v>-6.90089373209218+2.85844377632806i</v>
      </c>
      <c r="X134" s="223" t="str">
        <f t="shared" ca="1" si="48"/>
        <v>-2.5163898494+7.03283849166853i</v>
      </c>
      <c r="Y134" s="223" t="str">
        <f t="shared" ca="1" si="49"/>
        <v>3.52108545759076+6.58748755781752i</v>
      </c>
      <c r="Z134" s="223" t="str">
        <f t="shared" ca="1" si="50"/>
        <v>7.24562278905337+1.81493402712281i</v>
      </c>
      <c r="AA134" s="223" t="str">
        <f t="shared" ca="1" si="51"/>
        <v>6.21064027727394-4.14981716107595i</v>
      </c>
      <c r="AB134" s="223" t="str">
        <f t="shared" ca="1" si="52"/>
        <v>1.09599939802027-7.38862777811935i</v>
      </c>
      <c r="AC134" s="223" t="str">
        <f t="shared" ca="1" si="53"/>
        <v>-4.73858385677849-5.77398113577938i</v>
      </c>
      <c r="AD134" s="223" t="str">
        <f t="shared" ca="1" si="54"/>
        <v>-7.46047624264715-0.366509695581448i</v>
      </c>
      <c r="AE134" s="223" t="str">
        <f t="shared" ca="1" si="55"/>
        <v>-5.28171539956765+5.28171539956743i</v>
      </c>
      <c r="AF134" s="223" t="str">
        <f t="shared" ca="1" si="56"/>
        <v>0.366509695581135+7.46047624264717i</v>
      </c>
      <c r="AG134" s="223" t="str">
        <f t="shared" ca="1" si="57"/>
        <v>5.77398113577917+4.73858385677873i</v>
      </c>
      <c r="AH134" s="223" t="str">
        <f t="shared" ca="1" si="58"/>
        <v>7.38862777811929-1.09599939802069i</v>
      </c>
      <c r="AI134" s="223" t="str">
        <f t="shared" ca="1" si="59"/>
        <v>4.14981716107558-6.21064027727419i</v>
      </c>
      <c r="AJ134" s="223" t="str">
        <f t="shared" ca="1" si="60"/>
        <v>-1.81493402712307-7.24562278905331i</v>
      </c>
      <c r="AK134" s="223" t="str">
        <f t="shared" ca="1" si="61"/>
        <v>-6.58748755781769-3.52108545759044i</v>
      </c>
      <c r="AL134" s="223" t="str">
        <f t="shared" ca="1" si="62"/>
        <v>-7.03283849166863+2.51638984939971i</v>
      </c>
      <c r="AM134" s="223" t="str">
        <f t="shared" ca="1" si="63"/>
        <v>-2.85844377632829+6.90089373209208i</v>
      </c>
      <c r="AN134" s="223" t="str">
        <f t="shared" ca="1" si="64"/>
        <v>3.19361146182871+6.75232411506839i</v>
      </c>
      <c r="AO134" s="223" t="str">
        <f t="shared" ca="1" si="65"/>
        <v>7.14784052731452+2.16827371891509i</v>
      </c>
      <c r="AP134" s="223" t="str">
        <f t="shared" ca="1" si="66"/>
        <v>6.40678116604417-3.84007685007468i</v>
      </c>
      <c r="AQ134" s="223" t="str">
        <f t="shared" ca="1" si="67"/>
        <v>1.45722200028975-7.32594971085178i</v>
      </c>
      <c r="AR134" s="223" t="str">
        <f t="shared" ca="1" si="68"/>
        <v>1.45722200028975-7.32594971085178i</v>
      </c>
      <c r="AS134" s="223" t="str">
        <f t="shared" ca="1" si="69"/>
        <v>-7.43350599390203-0.732136437203041i</v>
      </c>
      <c r="AT134" s="223" t="str">
        <f t="shared" ca="1" si="70"/>
        <v>-5.53451483317279+5.01619185094112i</v>
      </c>
      <c r="AU134" s="223" t="str">
        <f t="shared" ca="1" si="71"/>
        <v>-3.12952891736758E-13+7.46947355066324i</v>
      </c>
      <c r="AV134" s="223" t="str">
        <f t="shared" ca="1" si="72"/>
        <v>5.53451483317287+5.01619185094103i</v>
      </c>
      <c r="AW134" s="223" t="str">
        <f t="shared" ca="1" si="73"/>
        <v>7.43350599390202-0.732136437203158i</v>
      </c>
      <c r="AX134" s="223" t="str">
        <f t="shared" ca="1" si="74"/>
        <v>4.44956019905478-5.99953741208815i</v>
      </c>
      <c r="AY134" s="223" t="str">
        <f t="shared" ca="1" si="75"/>
        <v>-1.45722200028987-7.32594971085176i</v>
      </c>
      <c r="AZ134" s="223" t="str">
        <f t="shared" ca="1" si="76"/>
        <v>-6.40678116604423-3.84007685007458i</v>
      </c>
      <c r="BA134" s="223" t="str">
        <f t="shared" ca="1" si="77"/>
        <v>-7.14784052731448+2.16827371891521i</v>
      </c>
      <c r="BB134" s="223" t="str">
        <f t="shared" ca="1" si="78"/>
        <v>-3.19361146182863+6.75232411506842i</v>
      </c>
      <c r="BC134" s="223" t="str">
        <f t="shared" ca="1" si="79"/>
        <v>2.8584437763284+6.90089373209204i</v>
      </c>
      <c r="BD134" s="223" t="str">
        <f t="shared" ca="1" si="80"/>
        <v>7.03283849166842+2.5163898494003i</v>
      </c>
      <c r="BE134" s="223" t="str">
        <f t="shared" ca="1" si="81"/>
        <v>6.58748755781764-3.52108545759055i</v>
      </c>
      <c r="BF134" s="223" t="str">
        <f t="shared" ca="1" si="82"/>
        <v>1.81493402712298-7.24562278905333i</v>
      </c>
      <c r="BG134" s="223" t="str">
        <f t="shared" ca="1" si="83"/>
        <v>-4.1498171610757-6.2106402772741i</v>
      </c>
      <c r="BH134" s="223" t="str">
        <f t="shared" ca="1" si="84"/>
        <v>-7.38862777811932-1.09599939802056i</v>
      </c>
      <c r="BI134" s="223" t="str">
        <f t="shared" ca="1" si="85"/>
        <v>-5.7739811357791+4.73858385677882i</v>
      </c>
      <c r="BJ134" s="223" t="str">
        <f t="shared" ca="1" si="86"/>
        <v>-0.366509695581031+7.46047624264718i</v>
      </c>
      <c r="BK134" s="223" t="str">
        <f t="shared" ca="1" si="87"/>
        <v>5.28171539956771+5.28171539956736i</v>
      </c>
      <c r="BL134" s="223" t="str">
        <f t="shared" ca="1" si="88"/>
        <v>7.46047624264718-0.366509695580836i</v>
      </c>
      <c r="BM134" s="223" t="str">
        <f t="shared" ca="1" si="89"/>
        <v>4.73858385677898-5.77398113577897i</v>
      </c>
      <c r="BN134" s="223" t="str">
        <f t="shared" ca="1" si="90"/>
        <v>-1.09599939802036-7.38862777811934i</v>
      </c>
      <c r="BO134" s="223" t="str">
        <f t="shared" ca="1" si="91"/>
        <v>-6.210640277274-4.14981716107587i</v>
      </c>
      <c r="BP134" s="223" t="str">
        <f t="shared" ca="1" si="92"/>
        <v>-7.24562278905339+1.81493402712274i</v>
      </c>
      <c r="BQ134" s="223" t="str">
        <f t="shared" ca="1" si="93"/>
        <v>-3.52108545759072+6.58748755781754i</v>
      </c>
      <c r="BR134" s="223" t="str">
        <f t="shared" ca="1" si="94"/>
        <v>2.51638984940011+7.03283849166849i</v>
      </c>
      <c r="BS134" s="223" t="str">
        <f t="shared" ca="1" si="95"/>
        <v>6.90089373209225+2.85844377632789i</v>
      </c>
      <c r="BT134" s="223" t="str">
        <f t="shared" ca="1" si="96"/>
        <v>6.75232411506822-3.19361146182908i</v>
      </c>
      <c r="BU134" s="223" t="str">
        <f t="shared" ca="1" si="97"/>
        <v>2.16827371891466-7.14784052731465i</v>
      </c>
      <c r="BV134" s="223" t="str">
        <f t="shared" ca="1" si="98"/>
        <v>-3.84007685007441-6.40678116604433i</v>
      </c>
      <c r="BW134" s="223" t="str">
        <f t="shared" ca="1" si="99"/>
        <v>-7.32594971085172-1.45722200029006i</v>
      </c>
      <c r="BX134" s="223" t="str">
        <f t="shared" ca="1" si="100"/>
        <v>-5.99953741208828+4.4495601990546i</v>
      </c>
      <c r="BY134" s="223" t="str">
        <f t="shared" ca="1" si="101"/>
        <v>-0.732136437203379+7.433505993902i</v>
      </c>
      <c r="BZ134" s="223" t="str">
        <f t="shared" ca="1" si="102"/>
        <v>5.01619185094089+5.534514833173i</v>
      </c>
      <c r="CA134" s="223" t="str">
        <f t="shared" ca="1" si="103"/>
        <v>7.46947355066324-1.17127440519121E-13i</v>
      </c>
      <c r="CB134" s="223" t="str">
        <f t="shared" ca="1" si="104"/>
        <v>5.01619185094072-5.53451483317316i</v>
      </c>
      <c r="CC134" s="223" t="str">
        <f t="shared" ca="1" si="105"/>
        <v>-0.73213643720356-7.43350599390198i</v>
      </c>
      <c r="CD134" s="223" t="str">
        <f t="shared" ca="1" si="106"/>
        <v>-5.99953741208795-4.44956019905506i</v>
      </c>
      <c r="CE134" s="223" t="str">
        <f t="shared" ca="1" si="107"/>
        <v>-7.32594971085182+1.45722200028957i</v>
      </c>
      <c r="CF134" s="223" t="str">
        <f t="shared" ca="1" si="108"/>
        <v>-3.84007685007484+6.40678116604407i</v>
      </c>
      <c r="CG134" s="223" t="str">
        <f t="shared" ca="1" si="109"/>
        <v>2.16827371891489+7.14784052731458i</v>
      </c>
      <c r="CH134" s="223" t="str">
        <f t="shared" ca="1" si="110"/>
        <v>6.75232411506829+3.19361146182891i</v>
      </c>
      <c r="CI134" s="223" t="str">
        <f t="shared" ca="1" si="111"/>
        <v>6.90089373209216-2.85844377632811i</v>
      </c>
      <c r="CJ134" s="223" t="str">
        <f t="shared" ca="1" si="112"/>
        <v>2.51638984939989-7.03283849166856i</v>
      </c>
      <c r="CK134" s="223" t="str">
        <f t="shared" ca="1" si="113"/>
        <v>-3.52108545759093-6.58748755781744i</v>
      </c>
      <c r="CL134" s="223" t="str">
        <f t="shared" ca="1" si="114"/>
        <v>-7.24562278905343-1.81493402712257i</v>
      </c>
      <c r="CM134" s="223" t="str">
        <f t="shared" ca="1" si="115"/>
        <v>-6.21064027727431+4.1498171610754i</v>
      </c>
      <c r="CN134" s="223" t="str">
        <f t="shared" ca="1" si="116"/>
        <v>-1.09599939802087+7.38862777811926i</v>
      </c>
      <c r="CO134" s="223" t="str">
        <f t="shared" ca="1" si="117"/>
        <v>4.73858385677854+5.77398113577933i</v>
      </c>
      <c r="CP134" s="223" t="str">
        <f t="shared" ca="1" si="118"/>
        <v>7.46047624264716+0.366509695581344i</v>
      </c>
      <c r="CQ134" s="223" t="str">
        <f t="shared" ca="1" si="119"/>
        <v>5.28171539956755-5.28171539956753i</v>
      </c>
      <c r="CR134" s="223" t="str">
        <f t="shared" ca="1" si="120"/>
        <v>-0.366509695581213-7.46047624264716i</v>
      </c>
      <c r="CS134" s="223" t="str">
        <f t="shared" ca="1" si="121"/>
        <v>-5.77398113577925-4.73858385677864i</v>
      </c>
      <c r="CT134" s="223" t="str">
        <f t="shared" ca="1" si="122"/>
        <v>-7.38862777811927+1.09599939802084i</v>
      </c>
      <c r="CU134" s="223" t="str">
        <f t="shared" ca="1" si="123"/>
        <v>-4.14981716107551+6.21064027727424i</v>
      </c>
      <c r="CV134" s="223" t="str">
        <f t="shared" ca="1" si="124"/>
        <v>1.81493402712249+7.24562278905345i</v>
      </c>
      <c r="CW134" s="223" t="str">
        <f t="shared" ca="1" si="125"/>
        <v>6.58748755781737+3.52108545759104i</v>
      </c>
      <c r="CX134" s="223" t="str">
        <f t="shared" ca="1" si="126"/>
        <v>7.03283849166859-2.51638984939982i</v>
      </c>
      <c r="CY134" s="223" t="str">
        <f t="shared" ca="1" si="127"/>
        <v>2.85844377632813-6.90089373209215i</v>
      </c>
      <c r="CZ134" s="223" t="str">
        <f t="shared" ca="1" si="128"/>
        <v>-3.19361146182879-6.75232411506835i</v>
      </c>
      <c r="DA134" s="223" t="str">
        <f t="shared" ca="1" si="129"/>
        <v>-7.14784052731456-2.16827371891496i</v>
      </c>
      <c r="DB134" s="223" t="str">
        <f t="shared" ca="1" si="130"/>
        <v>-6.40678116604414+3.84007685007473i</v>
      </c>
      <c r="DC134" s="223" t="str">
        <f t="shared" ca="1" si="131"/>
        <v>-1.45722200028964+7.32594971085181i</v>
      </c>
      <c r="DD134" s="223" t="str">
        <f t="shared" ca="1" si="132"/>
        <v>4.44956019905439+5.99953741208844i</v>
      </c>
      <c r="DE134" s="223" t="str">
        <f t="shared" ca="1" si="133"/>
        <v>7.43350599390204+0.732136437202951i</v>
      </c>
      <c r="DF134" s="223" t="str">
        <f t="shared" ca="1" si="134"/>
        <v>5.53451483317321-5.01619185094066i</v>
      </c>
      <c r="DG134" s="223" t="str">
        <f t="shared" ca="1" si="135"/>
        <v>2.48899252931397E-13-7.46947355066324i</v>
      </c>
      <c r="DH134" s="223" t="str">
        <f t="shared" ca="1" si="136"/>
        <v>-5.53451483317295-5.01619185094095i</v>
      </c>
      <c r="DI134" s="223" t="str">
        <f t="shared" ca="1" si="137"/>
        <v>-7.43350599390201+0.732136437203301i</v>
      </c>
      <c r="DJ134" s="223" t="str">
        <f t="shared" ca="1" si="138"/>
        <v>-4.4495601990547+5.9995374120882i</v>
      </c>
      <c r="DK134" s="223" t="str">
        <f t="shared" ca="1" si="139"/>
        <v>1.45722200028999+7.32594971085174i</v>
      </c>
      <c r="DL134" s="223" t="str">
        <f t="shared" ca="1" si="140"/>
        <v>6.40678116604426+3.84007685007452i</v>
      </c>
      <c r="DM134" s="223" t="str">
        <f t="shared" ca="1" si="141"/>
        <v>7.14784052731446-2.1682737189153i</v>
      </c>
      <c r="DN134" s="223" t="str">
        <f t="shared" ca="1" si="142"/>
        <v>3.19361146182914-6.75232411506818i</v>
      </c>
      <c r="DO134" s="223" t="str">
        <f t="shared" ca="1" si="143"/>
        <v>-2.85844377632777-6.9008937320923i</v>
      </c>
      <c r="DP134" s="223" t="str">
        <f t="shared" ca="1" si="144"/>
        <v>-7.03283849166846-2.51638984940018i</v>
      </c>
      <c r="DQ134" s="223" t="str">
        <f t="shared" ca="1" si="145"/>
        <v>-6.58748755781761+3.5210854575906i</v>
      </c>
      <c r="DR134" s="223" t="str">
        <f t="shared" ca="1" si="146"/>
        <v>-1.81493402712287+7.24562278905336i</v>
      </c>
      <c r="DS134" s="223" t="str">
        <f t="shared" ca="1" si="147"/>
        <v>4.1498171610758+6.21064027727404i</v>
      </c>
      <c r="DT134" s="223" t="str">
        <f t="shared" ca="1" si="148"/>
        <v>7.38862777811932+1.0959993980205i</v>
      </c>
      <c r="DU134" s="223" t="str">
        <f t="shared" ca="1" si="149"/>
        <v>5.77398113577903-4.73858385677891i</v>
      </c>
      <c r="DV134" s="223" t="str">
        <f t="shared" ca="1" si="150"/>
        <v>0.366509695580862-7.46047624264718i</v>
      </c>
      <c r="DW134" s="223" t="str">
        <f t="shared" ca="1" si="151"/>
        <v>-5.28171539956727-5.2817153995678i</v>
      </c>
      <c r="DX134" s="223" t="str">
        <f t="shared" ca="1" si="152"/>
        <v>-7.46047624264718+0.366509695580953i</v>
      </c>
      <c r="DY134" s="223" t="str">
        <f t="shared" ca="1" si="153"/>
        <v>-4.73858385677893+5.77398113577902i</v>
      </c>
      <c r="DZ134" s="223" t="str">
        <f t="shared" ca="1" si="154"/>
        <v>1.09599939802048+7.38862777811932i</v>
      </c>
      <c r="EA134" s="223" t="str">
        <f t="shared" ca="1" si="155"/>
        <v>6.21064027727409+4.14981716107572i</v>
      </c>
      <c r="EB134" s="223" t="str">
        <f t="shared" ca="1" si="156"/>
        <v>7.24562278905336-1.81493402712286i</v>
      </c>
      <c r="EC134" s="223" t="str">
        <f t="shared" ca="1" si="157"/>
        <v>3.52108545759061-6.5874875578176i</v>
      </c>
      <c r="ED134" s="223" t="str">
        <f t="shared" ca="1" si="158"/>
        <v>-2.51638984940017-7.03283849166847i</v>
      </c>
      <c r="EE134" s="223" t="str">
        <f t="shared" ca="1" si="159"/>
        <v>-6.90089373209315-2.85844377632573i</v>
      </c>
      <c r="EF134" s="223" t="str">
        <f t="shared" ca="1" si="160"/>
        <v>-6.75232411506978+3.19361146182577i</v>
      </c>
      <c r="EG134" s="223" t="str">
        <f t="shared" ca="1" si="161"/>
        <v>-2.16827371891673+7.14784052731402i</v>
      </c>
      <c r="EH134" s="223" t="str">
        <f t="shared" ca="1" si="162"/>
        <v>3.84007685007451+6.40678116604427i</v>
      </c>
      <c r="EI134" s="223" t="str">
        <f t="shared" ca="1" si="163"/>
        <v>7.32594971085204+1.45722200028844i</v>
      </c>
      <c r="EJ134" s="223" t="str">
        <f t="shared" ca="1" si="164"/>
        <v>5.99953741208645-4.44956019905708i</v>
      </c>
      <c r="EK134" s="223" t="str">
        <f t="shared" ca="1" si="165"/>
        <v>0.732136437206167-7.43350599390172i</v>
      </c>
      <c r="EL134" s="223" t="str">
        <f t="shared" ca="1" si="166"/>
        <v>-5.01619185093984-5.53451483317396i</v>
      </c>
      <c r="EM134" s="223" t="str">
        <f t="shared" ca="1" si="167"/>
        <v>-7.46947355066324+2.34254881038241E-13i</v>
      </c>
      <c r="EN134" s="223"/>
      <c r="EO134" s="223"/>
      <c r="EP134" s="223"/>
    </row>
    <row r="135" spans="1:146" ht="17.25" thickBot="1">
      <c r="A135" s="257">
        <f t="shared" si="168"/>
        <v>6.8359375000000028E-4</v>
      </c>
      <c r="B135" s="256">
        <v>35</v>
      </c>
      <c r="C135" s="230">
        <f t="shared" si="169"/>
        <v>7000</v>
      </c>
      <c r="D135" s="229">
        <f t="shared" si="170"/>
        <v>43982.297150257102</v>
      </c>
      <c r="E135" s="229" t="str">
        <f t="shared" si="171"/>
        <v>43982.2971502571i</v>
      </c>
      <c r="F135" s="229" t="str">
        <f t="shared" si="177"/>
        <v>-0.040099354717625-0.191742834809737i</v>
      </c>
      <c r="G135" s="229" t="str">
        <f t="shared" si="178"/>
        <v>-4.54412148135325-0.538021982274342i</v>
      </c>
      <c r="H135" s="229" t="str">
        <f t="shared" si="179"/>
        <v>0.00229560649842309-0.0120907074593537i</v>
      </c>
      <c r="I135" s="229" t="str">
        <f t="shared" si="174"/>
        <v>-0.00784604257760662+0.00552166859492692i</v>
      </c>
      <c r="J135" s="255" t="str">
        <f ca="1">IMPRODUCT(1/N_FFT2,AX100)</f>
        <v>0.14454388237548+0.00444199444338477i</v>
      </c>
      <c r="K135" s="254" t="str">
        <f t="shared" ca="1" si="175"/>
        <v>-0.00115862467666746+0.00076327133836921i</v>
      </c>
      <c r="N135" s="246">
        <f t="shared" ca="1" si="176"/>
        <v>7.5312479842614914</v>
      </c>
      <c r="O135" s="223">
        <f t="shared" ca="1" si="39"/>
        <v>-7.4687520157385086</v>
      </c>
      <c r="P135" s="223" t="str">
        <f t="shared" ca="1" si="40"/>
        <v>-4.87838598743667+5.65540509868033i</v>
      </c>
      <c r="Q135" s="223" t="str">
        <f t="shared" ca="1" si="41"/>
        <v>1.09589352685877+7.38791405272064i</v>
      </c>
      <c r="R135" s="223" t="str">
        <f t="shared" ca="1" si="42"/>
        <v>6.31000176846263+3.99576455194705i</v>
      </c>
      <c r="S135" s="223" t="str">
        <f t="shared" ca="1" si="43"/>
        <v>7.14715006144141-2.1680642683823i</v>
      </c>
      <c r="T135" s="223" t="str">
        <f t="shared" ca="1" si="44"/>
        <v>3.02664688083533-6.82800595571853i</v>
      </c>
      <c r="U135" s="223" t="str">
        <f t="shared" ca="1" si="45"/>
        <v>-3.19330296589666-6.75167185522176i</v>
      </c>
      <c r="V135" s="223" t="str">
        <f t="shared" ca="1" si="46"/>
        <v>-7.19820443413021-1.99201144501385i</v>
      </c>
      <c r="W135" s="223" t="str">
        <f t="shared" ca="1" si="47"/>
        <v>-6.21004034290996+4.14941629774945i</v>
      </c>
      <c r="X135" s="223" t="str">
        <f t="shared" ca="1" si="48"/>
        <v>-0.914254977142071+7.41258352461333i</v>
      </c>
      <c r="Y135" s="223" t="str">
        <f t="shared" ca="1" si="49"/>
        <v>5.01570729770091+5.53398021105857i</v>
      </c>
      <c r="Z135" s="223" t="str">
        <f t="shared" ca="1" si="50"/>
        <v>7.46650256726868-0.183292349999204i</v>
      </c>
      <c r="AA135" s="223" t="str">
        <f t="shared" ca="1" si="51"/>
        <v>4.73812611986825-5.77342338173984i</v>
      </c>
      <c r="AB135" s="223" t="str">
        <f t="shared" ca="1" si="52"/>
        <v>-1.2768719512932-7.35879437765445i</v>
      </c>
      <c r="AC135" s="223" t="str">
        <f t="shared" ca="1" si="53"/>
        <v>-6.40616228489602-3.83970590699i</v>
      </c>
      <c r="AD135" s="223" t="str">
        <f t="shared" ca="1" si="54"/>
        <v>-7.09179051280473+2.34281113090468i</v>
      </c>
      <c r="AE135" s="223" t="str">
        <f t="shared" ca="1" si="55"/>
        <v>-2.85816765686681+6.90022712074309i</v>
      </c>
      <c r="AF135" s="223" t="str">
        <f t="shared" ca="1" si="56"/>
        <v>3.35803552465668+6.67127080006064i</v>
      </c>
      <c r="AG135" s="223" t="str">
        <f t="shared" ca="1" si="57"/>
        <v>7.24492287762617+1.81475870843675i</v>
      </c>
      <c r="AH135" s="223" t="str">
        <f t="shared" ca="1" si="58"/>
        <v>6.10633822126317-4.30056859033065i</v>
      </c>
      <c r="AI135" s="223" t="str">
        <f t="shared" ca="1" si="59"/>
        <v>0.732065714413187-7.43278793336516i</v>
      </c>
      <c r="AJ135" s="223" t="str">
        <f t="shared" ca="1" si="60"/>
        <v>-5.15000733343818-5.40922186068671i</v>
      </c>
      <c r="AK135" s="223" t="str">
        <f t="shared" ca="1" si="61"/>
        <v>-7.45975557684284+0.366474291540511i</v>
      </c>
      <c r="AL135" s="223" t="str">
        <f t="shared" ca="1" si="62"/>
        <v>-4.59501218229482+5.88796397043666i</v>
      </c>
      <c r="AM135" s="223" t="str">
        <f t="shared" ca="1" si="63"/>
        <v>1.4570812358089+7.32524204001831i</v>
      </c>
      <c r="AN135" s="223" t="str">
        <f t="shared" ca="1" si="64"/>
        <v>6.49846396871113+3.68133436676992i</v>
      </c>
      <c r="AO135" s="223" t="str">
        <f t="shared" ca="1" si="65"/>
        <v>7.03215913474241-2.51614677160474i</v>
      </c>
      <c r="AP135" s="223" t="str">
        <f t="shared" ca="1" si="66"/>
        <v>2.68796677957495-6.96829184696648i</v>
      </c>
      <c r="AQ135" s="223" t="str">
        <f t="shared" ca="1" si="67"/>
        <v>-3.52074532838203-6.58685122082427i</v>
      </c>
      <c r="AR135" s="223" t="str">
        <f t="shared" ca="1" si="68"/>
        <v>-3.52074532838203-6.58685122082427i</v>
      </c>
      <c r="AS135" s="223" t="str">
        <f t="shared" ca="1" si="69"/>
        <v>-5.9989578698023+4.44913038120205i</v>
      </c>
      <c r="AT135" s="223" t="str">
        <f t="shared" ca="1" si="70"/>
        <v>-0.549435482672177+7.44851510859573i</v>
      </c>
      <c r="AU135" s="223" t="str">
        <f t="shared" ca="1" si="71"/>
        <v>5.28120519732944+5.28120519732935i</v>
      </c>
      <c r="AV135" s="223" t="str">
        <f t="shared" ca="1" si="72"/>
        <v>7.44851510859577-0.549435482671566i</v>
      </c>
      <c r="AW135" s="223" t="str">
        <f t="shared" ca="1" si="73"/>
        <v>4.44913038120195-5.99895786980237i</v>
      </c>
      <c r="AX135" s="223" t="str">
        <f t="shared" ca="1" si="74"/>
        <v>-1.63641282907265-7.28727725048557i</v>
      </c>
      <c r="AY135" s="223" t="str">
        <f t="shared" ca="1" si="75"/>
        <v>-6.58685122082433-3.52074532838191i</v>
      </c>
      <c r="AZ135" s="223" t="str">
        <f t="shared" ca="1" si="76"/>
        <v>-6.96829184696643+2.68796677957507i</v>
      </c>
      <c r="BA135" s="223" t="str">
        <f t="shared" ca="1" si="77"/>
        <v>-2.51614677160529+7.03215913474221i</v>
      </c>
      <c r="BB135" s="223" t="str">
        <f t="shared" ca="1" si="78"/>
        <v>3.68133436677005+6.49846396871105i</v>
      </c>
      <c r="BC135" s="223" t="str">
        <f t="shared" ca="1" si="79"/>
        <v>7.32524204001834+1.45708123580875i</v>
      </c>
      <c r="BD135" s="223" t="str">
        <f t="shared" ca="1" si="80"/>
        <v>5.88796397043656-4.59501218229495i</v>
      </c>
      <c r="BE135" s="223" t="str">
        <f t="shared" ca="1" si="81"/>
        <v>0.366474291540354-7.45975557684285i</v>
      </c>
      <c r="BF135" s="223" t="str">
        <f t="shared" ca="1" si="82"/>
        <v>-5.4092218606863-5.15000733343861i</v>
      </c>
      <c r="BG135" s="223" t="str">
        <f t="shared" ca="1" si="83"/>
        <v>-7.43278793336515+0.732065714413343i</v>
      </c>
      <c r="BH135" s="223" t="str">
        <f t="shared" ca="1" si="84"/>
        <v>-4.30056859033052+6.10633822126326i</v>
      </c>
      <c r="BI135" s="223" t="str">
        <f t="shared" ca="1" si="85"/>
        <v>1.81475870843689+7.24492287762613i</v>
      </c>
      <c r="BJ135" s="223" t="str">
        <f t="shared" ca="1" si="86"/>
        <v>6.67127080006071+3.35803552465655i</v>
      </c>
      <c r="BK135" s="223" t="str">
        <f t="shared" ca="1" si="87"/>
        <v>6.90022712074332-2.85816765686626i</v>
      </c>
      <c r="BL135" s="223" t="str">
        <f t="shared" ca="1" si="88"/>
        <v>2.34281113090454-7.09179051280477i</v>
      </c>
      <c r="BM135" s="223" t="str">
        <f t="shared" ca="1" si="89"/>
        <v>-3.83970590699012-6.40616228489594i</v>
      </c>
      <c r="BN135" s="223" t="str">
        <f t="shared" ca="1" si="90"/>
        <v>-7.35879437765447-1.27687195129306i</v>
      </c>
      <c r="BO135" s="223" t="str">
        <f t="shared" ca="1" si="91"/>
        <v>-5.77342338173975+4.73812611986836i</v>
      </c>
      <c r="BP135" s="223" t="str">
        <f t="shared" ca="1" si="92"/>
        <v>-0.183292349999432+7.46650256726867i</v>
      </c>
      <c r="BQ135" s="223" t="str">
        <f t="shared" ca="1" si="93"/>
        <v>5.53398021105862+5.01570729770086i</v>
      </c>
      <c r="BR135" s="223" t="str">
        <f t="shared" ca="1" si="94"/>
        <v>7.41258352461329-0.91425497714243i</v>
      </c>
      <c r="BS135" s="223" t="str">
        <f t="shared" ca="1" si="95"/>
        <v>4.14941629774953-6.21004034290991i</v>
      </c>
      <c r="BT135" s="223" t="str">
        <f t="shared" ca="1" si="96"/>
        <v>-1.99201144501405-7.19820443413015i</v>
      </c>
      <c r="BU135" s="223" t="str">
        <f t="shared" ca="1" si="97"/>
        <v>-6.75167185522166-3.19330296589687i</v>
      </c>
      <c r="BV135" s="223" t="str">
        <f t="shared" ca="1" si="98"/>
        <v>-6.82800595571851+3.02664688083538i</v>
      </c>
      <c r="BW135" s="223" t="str">
        <f t="shared" ca="1" si="99"/>
        <v>-2.16806426838259+7.14715006144132i</v>
      </c>
      <c r="BX135" s="223" t="str">
        <f t="shared" ca="1" si="100"/>
        <v>3.99576455194703+6.31000176846264i</v>
      </c>
      <c r="BY135" s="223" t="str">
        <f t="shared" ca="1" si="101"/>
        <v>7.38791405272068+1.09589352685848i</v>
      </c>
      <c r="BZ135" s="223" t="str">
        <f t="shared" ca="1" si="102"/>
        <v>5.65540509868045-4.87838598743654i</v>
      </c>
      <c r="CA135" s="223" t="str">
        <f t="shared" ca="1" si="103"/>
        <v>-1.29925778488046E-13-7.46875201573851i</v>
      </c>
      <c r="CB135" s="223" t="str">
        <f t="shared" ca="1" si="104"/>
        <v>-5.65540509868013-4.87838598743691i</v>
      </c>
      <c r="CC135" s="223" t="str">
        <f t="shared" ca="1" si="105"/>
        <v>-7.38791405272064+1.09589352685875i</v>
      </c>
      <c r="CD135" s="223" t="str">
        <f t="shared" ca="1" si="106"/>
        <v>-3.99576455194681+6.31000176846277i</v>
      </c>
      <c r="CE135" s="223" t="str">
        <f t="shared" ca="1" si="107"/>
        <v>2.16806426838213+7.14715006144146i</v>
      </c>
      <c r="CF135" s="223" t="str">
        <f t="shared" ca="1" si="108"/>
        <v>6.82800595571862+3.02664688083514i</v>
      </c>
      <c r="CG135" s="223" t="str">
        <f t="shared" ca="1" si="109"/>
        <v>6.75167185522186-3.19330296589643i</v>
      </c>
      <c r="CH135" s="223" t="str">
        <f t="shared" ca="1" si="110"/>
        <v>1.99201144501381-7.19820443413023i</v>
      </c>
      <c r="CI135" s="223" t="str">
        <f t="shared" ca="1" si="111"/>
        <v>-4.14941629774973-6.21004034290977i</v>
      </c>
      <c r="CJ135" s="223" t="str">
        <f t="shared" ca="1" si="112"/>
        <v>-7.41258352461332-0.914254977142168i</v>
      </c>
      <c r="CK135" s="223" t="str">
        <f t="shared" ca="1" si="113"/>
        <v>-5.53398021105844+5.01570729770105i</v>
      </c>
      <c r="CL135" s="223" t="str">
        <f t="shared" ca="1" si="114"/>
        <v>0.183292349998949+7.46650256726869i</v>
      </c>
      <c r="CM135" s="223" t="str">
        <f t="shared" ca="1" si="115"/>
        <v>5.77342338173995+4.73812611986812i</v>
      </c>
      <c r="CN135" s="223" t="str">
        <f t="shared" ca="1" si="116"/>
        <v>7.35879437765443-1.27687195129331i</v>
      </c>
      <c r="CO135" s="223" t="str">
        <f t="shared" ca="1" si="117"/>
        <v>3.83970590698985-6.40616228489611i</v>
      </c>
      <c r="CP135" s="223" t="str">
        <f t="shared" ca="1" si="118"/>
        <v>-2.34281113090479-7.0917905128047i</v>
      </c>
      <c r="CQ135" s="223" t="str">
        <f t="shared" ca="1" si="119"/>
        <v>-6.90022712074316-2.85816765686665i</v>
      </c>
      <c r="CR135" s="223" t="str">
        <f t="shared" ca="1" si="120"/>
        <v>-6.67127080006059+3.35803552465678i</v>
      </c>
      <c r="CS135" s="223" t="str">
        <f t="shared" ca="1" si="121"/>
        <v>-1.81475870843731+7.24492287762603i</v>
      </c>
      <c r="CT135" s="223" t="str">
        <f t="shared" ca="1" si="122"/>
        <v>4.30056859033073+6.10633822126312i</v>
      </c>
      <c r="CU135" s="223" t="str">
        <f t="shared" ca="1" si="123"/>
        <v>7.43278793336518+0.732065714413031i</v>
      </c>
      <c r="CV135" s="223" t="str">
        <f t="shared" ca="1" si="124"/>
        <v>5.40922186068664-5.15000733343826i</v>
      </c>
      <c r="CW135" s="223" t="str">
        <f t="shared" ca="1" si="125"/>
        <v>-0.366474291540667-7.45975557684283i</v>
      </c>
      <c r="CX135" s="223" t="str">
        <f t="shared" ca="1" si="126"/>
        <v>-5.88796397043626-4.59501218229533i</v>
      </c>
      <c r="CY135" s="223" t="str">
        <f t="shared" ca="1" si="127"/>
        <v>-7.32524204001828+1.45708123580906i</v>
      </c>
      <c r="CZ135" s="223" t="str">
        <f t="shared" ca="1" si="128"/>
        <v>-3.68133436676983+6.49846396871118i</v>
      </c>
      <c r="DA135" s="223" t="str">
        <f t="shared" ca="1" si="129"/>
        <v>2.51614677160489+7.03215913474236i</v>
      </c>
      <c r="DB135" s="223" t="str">
        <f t="shared" ca="1" si="130"/>
        <v>6.96829184696652+2.68796677957485i</v>
      </c>
      <c r="DC135" s="223" t="str">
        <f t="shared" ca="1" si="131"/>
        <v>6.58685122082455-3.5207453283815i</v>
      </c>
      <c r="DD135" s="223" t="str">
        <f t="shared" ca="1" si="132"/>
        <v>1.63641282907242-7.28727725048562i</v>
      </c>
      <c r="DE135" s="223" t="str">
        <f t="shared" ca="1" si="133"/>
        <v>-4.44913038120218-5.9989578698022i</v>
      </c>
      <c r="DF135" s="223" t="str">
        <f t="shared" ca="1" si="134"/>
        <v>-7.44851510859574-0.549435482672074i</v>
      </c>
      <c r="DG135" s="223" t="str">
        <f t="shared" ca="1" si="135"/>
        <v>-5.28120519732924+5.28120519732955i</v>
      </c>
      <c r="DH135" s="223" t="str">
        <f t="shared" ca="1" si="136"/>
        <v>0.549435482671669+7.44851510859577i</v>
      </c>
      <c r="DI135" s="223" t="str">
        <f t="shared" ca="1" si="137"/>
        <v>5.99895786980247+4.44913038120182i</v>
      </c>
      <c r="DJ135" s="223" t="str">
        <f t="shared" ca="1" si="138"/>
        <v>7.28727725048555-1.63641282907275i</v>
      </c>
      <c r="DK135" s="223" t="str">
        <f t="shared" ca="1" si="139"/>
        <v>3.52074532838177-6.58685122082441i</v>
      </c>
      <c r="DL135" s="223" t="str">
        <f t="shared" ca="1" si="140"/>
        <v>-2.68796677957516-6.96829184696639i</v>
      </c>
      <c r="DM135" s="223" t="str">
        <f t="shared" ca="1" si="141"/>
        <v>-7.03215913474225-2.51614677160517i</v>
      </c>
      <c r="DN135" s="223" t="str">
        <f t="shared" ca="1" si="142"/>
        <v>-6.49846396871101+3.68133436677012i</v>
      </c>
      <c r="DO135" s="223" t="str">
        <f t="shared" ca="1" si="143"/>
        <v>-1.45708123580935+7.32524204001822i</v>
      </c>
      <c r="DP135" s="223" t="str">
        <f t="shared" ca="1" si="144"/>
        <v>4.59501218229501+5.88796397043652i</v>
      </c>
      <c r="DQ135" s="223" t="str">
        <f t="shared" ca="1" si="145"/>
        <v>7.45975557684286+0.366474291540225i</v>
      </c>
      <c r="DR135" s="223" t="str">
        <f t="shared" ca="1" si="146"/>
        <v>5.15000733343856-5.40922186068635i</v>
      </c>
      <c r="DS135" s="223" t="str">
        <f t="shared" ca="1" si="147"/>
        <v>-0.732065714413473-7.43278793336513i</v>
      </c>
      <c r="DT135" s="223" t="str">
        <f t="shared" ca="1" si="148"/>
        <v>-6.10633822126288-4.30056859033107i</v>
      </c>
      <c r="DU135" s="223" t="str">
        <f t="shared" ca="1" si="149"/>
        <v>-7.2449228776261+1.81475870843702i</v>
      </c>
      <c r="DV135" s="223" t="str">
        <f t="shared" ca="1" si="150"/>
        <v>-3.35803552465649+6.67127080006074i</v>
      </c>
      <c r="DW135" s="223" t="str">
        <f t="shared" ca="1" si="151"/>
        <v>2.85816765686638+6.90022712074328i</v>
      </c>
      <c r="DX135" s="223" t="str">
        <f t="shared" ca="1" si="152"/>
        <v>7.0917905128048+2.34281113090447i</v>
      </c>
      <c r="DY135" s="223" t="str">
        <f t="shared" ca="1" si="153"/>
        <v>6.40616228489626-3.83970590698959i</v>
      </c>
      <c r="DZ135" s="223" t="str">
        <f t="shared" ca="1" si="154"/>
        <v>1.27687195129288-7.3587943776545i</v>
      </c>
      <c r="EA135" s="223" t="str">
        <f t="shared" ca="1" si="155"/>
        <v>-4.73812611986846-5.77342338173966i</v>
      </c>
      <c r="EB135" s="223" t="str">
        <f t="shared" ca="1" si="156"/>
        <v>-7.46650256726864-0.183292350000841i</v>
      </c>
      <c r="EC135" s="223" t="str">
        <f t="shared" ca="1" si="157"/>
        <v>-5.01570729770187+5.53398021105771i</v>
      </c>
      <c r="ED135" s="223" t="str">
        <f t="shared" ca="1" si="158"/>
        <v>0.914254977141033+7.41258352461346i</v>
      </c>
      <c r="EE135" s="223" t="str">
        <f t="shared" ca="1" si="159"/>
        <v>6.21004034290958+4.14941629775003i</v>
      </c>
      <c r="EF135" s="223" t="str">
        <f t="shared" ca="1" si="160"/>
        <v>7.1982044341303-1.99201144501351i</v>
      </c>
      <c r="EG135" s="223" t="str">
        <f t="shared" ca="1" si="161"/>
        <v>3.19330296589675-6.75167185522171i</v>
      </c>
      <c r="EH135" s="223" t="str">
        <f t="shared" ca="1" si="162"/>
        <v>-3.02664688083555-6.82800595571844i</v>
      </c>
      <c r="EI135" s="223" t="str">
        <f t="shared" ca="1" si="163"/>
        <v>-7.14715006144158-2.16806426838176i</v>
      </c>
      <c r="EJ135" s="223" t="str">
        <f t="shared" ca="1" si="164"/>
        <v>-6.31000176846214+3.99576455194781i</v>
      </c>
      <c r="EK135" s="223" t="str">
        <f t="shared" ca="1" si="165"/>
        <v>-1.09589352685762+7.3879140527208i</v>
      </c>
      <c r="EL135" s="223" t="str">
        <f t="shared" ca="1" si="166"/>
        <v>4.8783859874378+5.65540509867936i</v>
      </c>
      <c r="EM135" s="223" t="str">
        <f t="shared" ca="1" si="167"/>
        <v>7.46875201573851-1.74577445416954E-12i</v>
      </c>
      <c r="EN135" s="223"/>
      <c r="EO135" s="223"/>
      <c r="EP135" s="223"/>
    </row>
    <row r="136" spans="1:146" ht="17.25" thickBot="1">
      <c r="A136" s="257">
        <f t="shared" si="168"/>
        <v>7.031250000000003E-4</v>
      </c>
      <c r="B136" s="256">
        <v>36</v>
      </c>
      <c r="C136" s="230">
        <f t="shared" si="169"/>
        <v>7200</v>
      </c>
      <c r="D136" s="229">
        <f t="shared" si="170"/>
        <v>45238.93421169302</v>
      </c>
      <c r="E136" s="229" t="str">
        <f t="shared" si="171"/>
        <v>45238.934211693i</v>
      </c>
      <c r="F136" s="229" t="str">
        <f t="shared" si="177"/>
        <v>-0.0400086848241515-0.185518565620799i</v>
      </c>
      <c r="G136" s="229" t="str">
        <f t="shared" si="178"/>
        <v>-4.589175082113-0.494101677346601i</v>
      </c>
      <c r="H136" s="229" t="str">
        <f t="shared" si="179"/>
        <v>0.00227859986717959-0.0117549709906545i</v>
      </c>
      <c r="I136" s="229" t="str">
        <f t="shared" si="174"/>
        <v>-0.00777371018923796+0.00548746566180531i</v>
      </c>
      <c r="J136" s="255" t="str">
        <f ca="1">IMPRODUCT(1/N_FFT2,AY100)</f>
        <v>0.0381437324274382-0.000385215054309197i</v>
      </c>
      <c r="K136" s="254" t="str">
        <f t="shared" ca="1" si="175"/>
        <v>-0.000294404467043811+0.000212306972101388i</v>
      </c>
      <c r="N136" s="246">
        <f t="shared" ca="1" si="176"/>
        <v>7.5320287979234184</v>
      </c>
      <c r="O136" s="223">
        <f t="shared" ca="1" si="39"/>
        <v>-7.4679712020765816</v>
      </c>
      <c r="P136" s="223" t="str">
        <f t="shared" ca="1" si="40"/>
        <v>-4.73763077692489+5.77281980461708i</v>
      </c>
      <c r="Q136" s="223" t="str">
        <f t="shared" ca="1" si="41"/>
        <v>1.4569289066203+7.32447622947193i</v>
      </c>
      <c r="R136" s="223" t="str">
        <f t="shared" ca="1" si="42"/>
        <v>6.58616260465249+3.52037725536941i</v>
      </c>
      <c r="S136" s="223" t="str">
        <f t="shared" ca="1" si="43"/>
        <v>6.89950574298226-2.85786885241433i</v>
      </c>
      <c r="T136" s="223" t="str">
        <f t="shared" ca="1" si="44"/>
        <v>2.16783761014039-7.14640286935364i</v>
      </c>
      <c r="U136" s="223" t="str">
        <f t="shared" ca="1" si="45"/>
        <v>-4.14898250092139-6.20939112007717i</v>
      </c>
      <c r="V136" s="223" t="str">
        <f t="shared" ca="1" si="46"/>
        <v>-7.43201087953442-0.731989181291024i</v>
      </c>
      <c r="W136" s="223" t="str">
        <f t="shared" ca="1" si="47"/>
        <v>-5.28065307869423+5.28065307869418i</v>
      </c>
      <c r="X136" s="223" t="str">
        <f t="shared" ca="1" si="48"/>
        <v>0.731989181291026+7.43201087953442i</v>
      </c>
      <c r="Y136" s="223" t="str">
        <f t="shared" ca="1" si="49"/>
        <v>6.20939112007717+4.14898250092139i</v>
      </c>
      <c r="Z136" s="223" t="str">
        <f t="shared" ca="1" si="50"/>
        <v>7.14640286935364-2.16783761014039i</v>
      </c>
      <c r="AA136" s="223" t="str">
        <f t="shared" ca="1" si="51"/>
        <v>2.85786885241398-6.8995057429824i</v>
      </c>
      <c r="AB136" s="223" t="str">
        <f t="shared" ca="1" si="52"/>
        <v>-3.52037725536955-6.58616260465242i</v>
      </c>
      <c r="AC136" s="223" t="str">
        <f t="shared" ca="1" si="53"/>
        <v>-7.32447622947191-1.45692890662037i</v>
      </c>
      <c r="AD136" s="223" t="str">
        <f t="shared" ca="1" si="54"/>
        <v>-5.77281980461727+4.73763077692466i</v>
      </c>
      <c r="AE136" s="223" t="str">
        <f t="shared" ca="1" si="55"/>
        <v>2.21401071240512E-13+7.46797120207658i</v>
      </c>
      <c r="AF136" s="223" t="str">
        <f t="shared" ca="1" si="56"/>
        <v>5.77281980461709+4.73763077692488i</v>
      </c>
      <c r="AG136" s="223" t="str">
        <f t="shared" ca="1" si="57"/>
        <v>7.32447622947197-1.45692890662009i</v>
      </c>
      <c r="AH136" s="223" t="str">
        <f t="shared" ca="1" si="58"/>
        <v>3.52037725536915-6.58616260465263i</v>
      </c>
      <c r="AI136" s="223" t="str">
        <f t="shared" ca="1" si="59"/>
        <v>-2.85786885241441-6.89950574298222i</v>
      </c>
      <c r="AJ136" s="223" t="str">
        <f t="shared" ca="1" si="60"/>
        <v>-7.1464028693536-2.16783761014054i</v>
      </c>
      <c r="AK136" s="223" t="str">
        <f t="shared" ca="1" si="61"/>
        <v>-6.20939112007737+4.14898250092108i</v>
      </c>
      <c r="AL136" s="223" t="str">
        <f t="shared" ca="1" si="62"/>
        <v>-0.731989181290863+7.43201087953444i</v>
      </c>
      <c r="AM136" s="223" t="str">
        <f t="shared" ca="1" si="63"/>
        <v>5.28065307869418+5.28065307869423i</v>
      </c>
      <c r="AN136" s="223" t="str">
        <f t="shared" ca="1" si="64"/>
        <v>7.43201087953444-0.731989181290811i</v>
      </c>
      <c r="AO136" s="223" t="str">
        <f t="shared" ca="1" si="65"/>
        <v>4.14898250092112-6.20939112007735i</v>
      </c>
      <c r="AP136" s="223" t="str">
        <f t="shared" ca="1" si="66"/>
        <v>-2.16783761014047-7.14640286935362i</v>
      </c>
      <c r="AQ136" s="223" t="str">
        <f t="shared" ca="1" si="67"/>
        <v>-6.89950574298221-2.85786885241446i</v>
      </c>
      <c r="AR136" s="223" t="str">
        <f t="shared" ca="1" si="68"/>
        <v>-6.89950574298221-2.85786885241446i</v>
      </c>
      <c r="AS136" s="223" t="str">
        <f t="shared" ca="1" si="69"/>
        <v>-1.45692890662015+7.32447622947196i</v>
      </c>
      <c r="AT136" s="223" t="str">
        <f t="shared" ca="1" si="70"/>
        <v>4.73763077692484+5.77281980461713i</v>
      </c>
      <c r="AU136" s="223" t="str">
        <f t="shared" ca="1" si="71"/>
        <v>7.46797120207658+3.00081633909136E-13i</v>
      </c>
      <c r="AV136" s="223" t="str">
        <f t="shared" ca="1" si="72"/>
        <v>4.73763077692471-5.77281980461723i</v>
      </c>
      <c r="AW136" s="223" t="str">
        <f t="shared" ca="1" si="73"/>
        <v>-1.45692890662032-7.32447622947193i</v>
      </c>
      <c r="AX136" s="223" t="str">
        <f t="shared" ca="1" si="74"/>
        <v>-6.58616260465239-3.52037725536961i</v>
      </c>
      <c r="AY136" s="223" t="str">
        <f t="shared" ca="1" si="75"/>
        <v>-6.89950574298214+2.85786885241461i</v>
      </c>
      <c r="AZ136" s="223" t="str">
        <f t="shared" ca="1" si="76"/>
        <v>-2.16783761014034+7.14640286935365i</v>
      </c>
      <c r="BA136" s="223" t="str">
        <f t="shared" ca="1" si="77"/>
        <v>4.14898250092127+6.20939112007725i</v>
      </c>
      <c r="BB136" s="223" t="str">
        <f t="shared" ca="1" si="78"/>
        <v>7.43201087953439+0.731989181291382i</v>
      </c>
      <c r="BC136" s="223" t="str">
        <f t="shared" ca="1" si="79"/>
        <v>5.28065307869406-5.28065307869435i</v>
      </c>
      <c r="BD136" s="223" t="str">
        <f t="shared" ca="1" si="80"/>
        <v>-0.731989181291058-7.43201087953442i</v>
      </c>
      <c r="BE136" s="223" t="str">
        <f t="shared" ca="1" si="81"/>
        <v>-6.20939112007704-4.14898250092158i</v>
      </c>
      <c r="BF136" s="223" t="str">
        <f t="shared" ca="1" si="82"/>
        <v>-7.14640286935355+2.16783761014068i</v>
      </c>
      <c r="BG136" s="223" t="str">
        <f t="shared" ca="1" si="83"/>
        <v>-2.85786885241425+6.89950574298229i</v>
      </c>
      <c r="BH136" s="223" t="str">
        <f t="shared" ca="1" si="84"/>
        <v>3.5203772553693+6.58616260465255i</v>
      </c>
      <c r="BI136" s="223" t="str">
        <f t="shared" ca="1" si="85"/>
        <v>7.32447622947186+1.45692890662063i</v>
      </c>
      <c r="BJ136" s="223" t="str">
        <f t="shared" ca="1" si="86"/>
        <v>5.772819804617-4.73763077692499i</v>
      </c>
      <c r="BK136" s="223" t="str">
        <f t="shared" ca="1" si="87"/>
        <v>7.86805626686247E-14-7.46797120207658i</v>
      </c>
      <c r="BL136" s="223" t="str">
        <f t="shared" ca="1" si="88"/>
        <v>-5.7728198046169-4.73763077692511i</v>
      </c>
      <c r="BM136" s="223" t="str">
        <f t="shared" ca="1" si="89"/>
        <v>-7.32447622947188+1.45692890662054i</v>
      </c>
      <c r="BN136" s="223" t="str">
        <f t="shared" ca="1" si="90"/>
        <v>-3.52037725536939+6.5861626046525i</v>
      </c>
      <c r="BO136" s="223" t="str">
        <f t="shared" ca="1" si="91"/>
        <v>2.85786885241416+6.89950574298233i</v>
      </c>
      <c r="BP136" s="223" t="str">
        <f t="shared" ca="1" si="92"/>
        <v>7.14640286935372+2.16783761014012i</v>
      </c>
      <c r="BQ136" s="223" t="str">
        <f t="shared" ca="1" si="93"/>
        <v>6.20939112007713-4.14898250092145i</v>
      </c>
      <c r="BR136" s="223" t="str">
        <f t="shared" ca="1" si="94"/>
        <v>0.731989181291161-7.43201087953441i</v>
      </c>
      <c r="BS136" s="223" t="str">
        <f t="shared" ca="1" si="95"/>
        <v>-5.28065307869398-5.28065307869442i</v>
      </c>
      <c r="BT136" s="223" t="str">
        <f t="shared" ca="1" si="96"/>
        <v>-7.4320108795344+0.731989181291278i</v>
      </c>
      <c r="BU136" s="223" t="str">
        <f t="shared" ca="1" si="97"/>
        <v>-4.1489825009214+6.20939112007716i</v>
      </c>
      <c r="BV136" s="223" t="str">
        <f t="shared" ca="1" si="98"/>
        <v>2.16783761014019+7.1464028693537i</v>
      </c>
      <c r="BW136" s="223" t="str">
        <f t="shared" ca="1" si="99"/>
        <v>6.89950574298237+2.85786885241404i</v>
      </c>
      <c r="BX136" s="223" t="str">
        <f t="shared" ca="1" si="100"/>
        <v>6.58616260465245-3.52037725536949i</v>
      </c>
      <c r="BY136" s="223" t="str">
        <f t="shared" ca="1" si="101"/>
        <v>1.45692890662042-7.3244762294719i</v>
      </c>
      <c r="BZ136" s="223" t="str">
        <f t="shared" ca="1" si="102"/>
        <v>-4.73763077692459-5.77281980461733i</v>
      </c>
      <c r="CA136" s="223" t="str">
        <f t="shared" ca="1" si="103"/>
        <v>-7.46797120207658+1.42720508571887E-13i</v>
      </c>
      <c r="CB136" s="223" t="str">
        <f t="shared" ca="1" si="104"/>
        <v>-4.73763077692494+5.77281980461704i</v>
      </c>
      <c r="CC136" s="223" t="str">
        <f t="shared" ca="1" si="105"/>
        <v>1.45692890662002+7.32447622947199i</v>
      </c>
      <c r="CD136" s="223" t="str">
        <f t="shared" ca="1" si="106"/>
        <v>6.5861626046526+3.52037725536919i</v>
      </c>
      <c r="CE136" s="223" t="str">
        <f t="shared" ca="1" si="107"/>
        <v>6.89950574298224-2.85786885241436i</v>
      </c>
      <c r="CF136" s="223" t="str">
        <f t="shared" ca="1" si="108"/>
        <v>2.16783761014062-7.14640286935357i</v>
      </c>
      <c r="CG136" s="223" t="str">
        <f t="shared" ca="1" si="109"/>
        <v>-4.14898250092102-6.20939112007742i</v>
      </c>
      <c r="CH136" s="223" t="str">
        <f t="shared" ca="1" si="110"/>
        <v>-7.43201087953443-0.731989181290941i</v>
      </c>
      <c r="CI136" s="223" t="str">
        <f t="shared" ca="1" si="111"/>
        <v>-5.28065307869427+5.28065307869414i</v>
      </c>
      <c r="CJ136" s="223" t="str">
        <f t="shared" ca="1" si="112"/>
        <v>0.731989181290759+7.43201087953445i</v>
      </c>
      <c r="CK136" s="223" t="str">
        <f t="shared" ca="1" si="113"/>
        <v>6.20939112007729+4.14898250092121i</v>
      </c>
      <c r="CL136" s="223" t="str">
        <f t="shared" ca="1" si="114"/>
        <v>7.14640286935363-2.16783761014045i</v>
      </c>
      <c r="CM136" s="223" t="str">
        <f t="shared" ca="1" si="115"/>
        <v>2.85786885241453-6.89950574298218i</v>
      </c>
      <c r="CN136" s="223" t="str">
        <f t="shared" ca="1" si="116"/>
        <v>-3.52037725536973-6.58616260465232i</v>
      </c>
      <c r="CO136" s="223" t="str">
        <f t="shared" ca="1" si="117"/>
        <v>-7.32447622947195-1.4569289066202i</v>
      </c>
      <c r="CP136" s="223" t="str">
        <f t="shared" ca="1" si="118"/>
        <v>-5.77281980461719+4.73763077692476i</v>
      </c>
      <c r="CQ136" s="223" t="str">
        <f t="shared" ca="1" si="119"/>
        <v>-3.2569906969275E-13+7.46797120207658i</v>
      </c>
      <c r="CR136" s="223" t="str">
        <f t="shared" ca="1" si="120"/>
        <v>5.77281980461718+4.73763077692477i</v>
      </c>
      <c r="CS136" s="223" t="str">
        <f t="shared" ca="1" si="121"/>
        <v>7.32447622947193-1.45692890662029i</v>
      </c>
      <c r="CT136" s="223" t="str">
        <f t="shared" ca="1" si="122"/>
        <v>3.52037725536965-6.58616260465236i</v>
      </c>
      <c r="CU136" s="223" t="str">
        <f t="shared" ca="1" si="123"/>
        <v>-2.85786885241451-6.89950574298218i</v>
      </c>
      <c r="CV136" s="223" t="str">
        <f t="shared" ca="1" si="124"/>
        <v>-7.14640286935365-2.16783761014036i</v>
      </c>
      <c r="CW136" s="223" t="str">
        <f t="shared" ca="1" si="125"/>
        <v>-6.2093911200773+4.1489825009212i</v>
      </c>
      <c r="CX136" s="223" t="str">
        <f t="shared" ca="1" si="126"/>
        <v>-0.731989181291408+7.43201087953438i</v>
      </c>
      <c r="CY136" s="223" t="str">
        <f t="shared" ca="1" si="127"/>
        <v>5.2806530786943+5.28065307869411i</v>
      </c>
      <c r="CZ136" s="223" t="str">
        <f t="shared" ca="1" si="128"/>
        <v>7.43201087953444-0.731989181290927i</v>
      </c>
      <c r="DA136" s="223" t="str">
        <f t="shared" ca="1" si="129"/>
        <v>4.1489825009216-6.20939112007703i</v>
      </c>
      <c r="DB136" s="223" t="str">
        <f t="shared" ca="1" si="130"/>
        <v>-2.1678376101406-7.14640286935357i</v>
      </c>
      <c r="DC136" s="223" t="str">
        <f t="shared" ca="1" si="131"/>
        <v>-6.89950574298228-2.85786885241428i</v>
      </c>
      <c r="DD136" s="223" t="str">
        <f t="shared" ca="1" si="132"/>
        <v>-6.58616260465259+3.52037725536922i</v>
      </c>
      <c r="DE136" s="223" t="str">
        <f t="shared" ca="1" si="133"/>
        <v>-1.45692890662004+7.32447622947198i</v>
      </c>
      <c r="DF136" s="223" t="str">
        <f t="shared" ca="1" si="134"/>
        <v>4.73763077692497+5.77281980461701i</v>
      </c>
      <c r="DG136" s="223" t="str">
        <f t="shared" ca="1" si="135"/>
        <v>7.46797120207658+1.57361125337249E-13i</v>
      </c>
      <c r="DH136" s="223" t="str">
        <f t="shared" ca="1" si="136"/>
        <v>4.73763077692513-5.77281980461688i</v>
      </c>
      <c r="DI136" s="223" t="str">
        <f t="shared" ca="1" si="137"/>
        <v>-1.45692890662046-7.3244762294719i</v>
      </c>
      <c r="DJ136" s="223" t="str">
        <f t="shared" ca="1" si="138"/>
        <v>-6.58616260465244-3.52037725536951i</v>
      </c>
      <c r="DK136" s="223" t="str">
        <f t="shared" ca="1" si="139"/>
        <v>-6.89950574298236+2.85786885241408i</v>
      </c>
      <c r="DL136" s="223" t="str">
        <f t="shared" ca="1" si="140"/>
        <v>-2.16783761014019+7.1464028693537i</v>
      </c>
      <c r="DM136" s="223" t="str">
        <f t="shared" ca="1" si="141"/>
        <v>4.14898250092143+6.20939112007714i</v>
      </c>
      <c r="DN136" s="223" t="str">
        <f t="shared" ca="1" si="142"/>
        <v>7.4320108795344+0.73198918129124i</v>
      </c>
      <c r="DO136" s="223" t="str">
        <f t="shared" ca="1" si="143"/>
        <v>5.28065307869445-5.28065307869396i</v>
      </c>
      <c r="DP136" s="223" t="str">
        <f t="shared" ca="1" si="144"/>
        <v>-0.7319891812912-7.43201087953441i</v>
      </c>
      <c r="DQ136" s="223" t="str">
        <f t="shared" ca="1" si="145"/>
        <v>-6.20939112007712-4.14898250092146i</v>
      </c>
      <c r="DR136" s="223" t="str">
        <f t="shared" ca="1" si="146"/>
        <v>-7.14640286935371+2.16783761014016i</v>
      </c>
      <c r="DS136" s="223" t="str">
        <f t="shared" ca="1" si="147"/>
        <v>-2.85786885241412+6.89950574298234i</v>
      </c>
      <c r="DT136" s="223" t="str">
        <f t="shared" ca="1" si="148"/>
        <v>3.52037725536947+6.58616260465246i</v>
      </c>
      <c r="DU136" s="223" t="str">
        <f t="shared" ca="1" si="149"/>
        <v>7.32447622947189+1.4569289066205i</v>
      </c>
      <c r="DV136" s="223" t="str">
        <f t="shared" ca="1" si="150"/>
        <v>5.77281980461691-4.7376307769251i</v>
      </c>
      <c r="DW136" s="223" t="str">
        <f t="shared" ca="1" si="151"/>
        <v>-1.17103072788274E-13-7.46797120207658i</v>
      </c>
      <c r="DX136" s="223" t="str">
        <f t="shared" ca="1" si="152"/>
        <v>-5.77281980461699-4.737630776925i</v>
      </c>
      <c r="DY136" s="223" t="str">
        <f t="shared" ca="1" si="153"/>
        <v>-7.32447622947155+1.45692890662219i</v>
      </c>
      <c r="DZ136" s="223" t="str">
        <f t="shared" ca="1" si="154"/>
        <v>-3.5203772553686+6.58616260465292i</v>
      </c>
      <c r="EA136" s="223" t="str">
        <f t="shared" ca="1" si="155"/>
        <v>2.85786885241424+6.8995057429823i</v>
      </c>
      <c r="EB136" s="223" t="str">
        <f t="shared" ca="1" si="156"/>
        <v>7.14640286935335+2.16783761014136i</v>
      </c>
      <c r="EC136" s="223" t="str">
        <f t="shared" ca="1" si="157"/>
        <v>6.20939112007829-4.14898250091972i</v>
      </c>
      <c r="ED136" s="223" t="str">
        <f t="shared" ca="1" si="158"/>
        <v>0.731989181293924-7.43201087953414i</v>
      </c>
      <c r="EE136" s="223" t="str">
        <f t="shared" ca="1" si="159"/>
        <v>-5.28065307869671-5.2806530786917i</v>
      </c>
      <c r="EF136" s="223" t="str">
        <f t="shared" ca="1" si="160"/>
        <v>-7.43201087953416+0.731989181293691i</v>
      </c>
      <c r="EG136" s="223" t="str">
        <f t="shared" ca="1" si="161"/>
        <v>-4.14898250092+6.2093911200781i</v>
      </c>
      <c r="EH136" s="223" t="str">
        <f t="shared" ca="1" si="162"/>
        <v>2.16783761014103+7.14640286935345i</v>
      </c>
      <c r="EI136" s="223" t="str">
        <f t="shared" ca="1" si="163"/>
        <v>6.89950574298216+2.85786885241455i</v>
      </c>
      <c r="EJ136" s="223" t="str">
        <f t="shared" ca="1" si="164"/>
        <v>6.58616260465308-3.52037725536831i</v>
      </c>
      <c r="EK136" s="223" t="str">
        <f t="shared" ca="1" si="165"/>
        <v>1.45692890662252-7.32447622947149i</v>
      </c>
      <c r="EL136" s="223" t="str">
        <f t="shared" ca="1" si="166"/>
        <v>-4.73763077692244-5.77281980461909i</v>
      </c>
      <c r="EM136" s="223" t="str">
        <f t="shared" ca="1" si="167"/>
        <v>-7.46797120207658+3.36310237647443E-12i</v>
      </c>
      <c r="EN136" s="223"/>
      <c r="EO136" s="223"/>
      <c r="EP136" s="223"/>
    </row>
    <row r="137" spans="1:146" ht="17.25" thickBot="1">
      <c r="A137" s="257">
        <f t="shared" si="168"/>
        <v>7.2265625000000032E-4</v>
      </c>
      <c r="B137" s="256">
        <v>37</v>
      </c>
      <c r="C137" s="230">
        <f t="shared" si="169"/>
        <v>7400</v>
      </c>
      <c r="D137" s="229">
        <f t="shared" si="170"/>
        <v>46495.571273128939</v>
      </c>
      <c r="E137" s="229" t="str">
        <f t="shared" si="171"/>
        <v>46495.5712731289i</v>
      </c>
      <c r="F137" s="229" t="str">
        <f t="shared" si="177"/>
        <v>-0.0398900567742383-0.179620906047314i</v>
      </c>
      <c r="G137" s="229" t="str">
        <f t="shared" si="178"/>
        <v>-4.63186337716272-0.44849835632397i</v>
      </c>
      <c r="H137" s="229" t="str">
        <f t="shared" si="179"/>
        <v>0.00226296456716436-0.0114373456833332i</v>
      </c>
      <c r="I137" s="229" t="str">
        <f t="shared" si="174"/>
        <v>-0.00770459944398755+0.00545821327293269i</v>
      </c>
      <c r="J137" s="255" t="str">
        <f ca="1">IMPRODUCT(1/N_FFT2,AZ100)</f>
        <v>-0.0785422868071492-0.00444283960268496i</v>
      </c>
      <c r="K137" s="254" t="str">
        <f t="shared" ca="1" si="175"/>
        <v>0.000629386825352758-0.000394470252804695i</v>
      </c>
      <c r="N137" s="246">
        <f t="shared" ca="1" si="176"/>
        <v>7.5328752990214021</v>
      </c>
      <c r="O137" s="223">
        <f t="shared" ca="1" si="39"/>
        <v>-7.4671247009785979</v>
      </c>
      <c r="P137" s="223" t="str">
        <f t="shared" ca="1" si="40"/>
        <v>-4.59401100684694+5.88668108265887i</v>
      </c>
      <c r="Q137" s="223" t="str">
        <f t="shared" ca="1" si="41"/>
        <v>1.81436330320389+7.2433443314502i</v>
      </c>
      <c r="R137" s="223" t="str">
        <f t="shared" ca="1" si="42"/>
        <v>6.82651824868945+3.02598742566368i</v>
      </c>
      <c r="S137" s="223" t="str">
        <f t="shared" ca="1" si="43"/>
        <v>6.58541605733387-3.51997821751412i</v>
      </c>
      <c r="T137" s="223" t="str">
        <f t="shared" ca="1" si="44"/>
        <v>1.27659374248798-7.35719102080443i</v>
      </c>
      <c r="U137" s="223" t="str">
        <f t="shared" ca="1" si="45"/>
        <v>-5.01461445990155-5.53277445035589i</v>
      </c>
      <c r="V137" s="223" t="str">
        <f t="shared" ca="1" si="46"/>
        <v>-7.44689220311567+0.549315769971811i</v>
      </c>
      <c r="W137" s="223" t="str">
        <f t="shared" ca="1" si="47"/>
        <v>-4.14851221010908+6.20868728013745i</v>
      </c>
      <c r="X137" s="223" t="str">
        <f t="shared" ca="1" si="48"/>
        <v>2.34230067197854+7.09024533158153i</v>
      </c>
      <c r="Y137" s="223" t="str">
        <f t="shared" ca="1" si="49"/>
        <v>7.03062694618795+2.51559854577407i</v>
      </c>
      <c r="Z137" s="223" t="str">
        <f t="shared" ca="1" si="50"/>
        <v>6.30862692578594-3.99489394242367i</v>
      </c>
      <c r="AA137" s="223" t="str">
        <f t="shared" ca="1" si="51"/>
        <v>0.731906209674109-7.4311684545706i</v>
      </c>
      <c r="AB137" s="223" t="str">
        <f t="shared" ca="1" si="52"/>
        <v>-5.40804328271862-5.14888523393236i</v>
      </c>
      <c r="AC137" s="223" t="str">
        <f t="shared" ca="1" si="53"/>
        <v>-7.38630435118581+1.09565475019199i</v>
      </c>
      <c r="AD137" s="223" t="str">
        <f t="shared" ca="1" si="54"/>
        <v>-3.68053226626668+6.49704806330802i</v>
      </c>
      <c r="AE137" s="223" t="str">
        <f t="shared" ca="1" si="55"/>
        <v>2.85754491046868+6.89872367794357i</v>
      </c>
      <c r="AF137" s="223" t="str">
        <f t="shared" ca="1" si="56"/>
        <v>7.19663606711312+1.99157741940688i</v>
      </c>
      <c r="AG137" s="223" t="str">
        <f t="shared" ca="1" si="57"/>
        <v>5.99765079833114-4.44816099093125i</v>
      </c>
      <c r="AH137" s="223" t="str">
        <f t="shared" ca="1" si="58"/>
        <v>0.18325241369573-7.46487574262555i</v>
      </c>
      <c r="AI137" s="223" t="str">
        <f t="shared" ca="1" si="59"/>
        <v>-5.7721654504196-4.73709376231324i</v>
      </c>
      <c r="AJ137" s="223" t="str">
        <f t="shared" ca="1" si="60"/>
        <v>-7.28568947600812+1.63605628239047i</v>
      </c>
      <c r="AK137" s="223" t="str">
        <f t="shared" ca="1" si="61"/>
        <v>-3.19260719918242+6.75020078010227i</v>
      </c>
      <c r="AL137" s="223" t="str">
        <f t="shared" ca="1" si="62"/>
        <v>3.35730386550379+6.66981724297135i</v>
      </c>
      <c r="AM137" s="223" t="str">
        <f t="shared" ca="1" si="63"/>
        <v>7.3236459936552+1.45676376244842i</v>
      </c>
      <c r="AN137" s="223" t="str">
        <f t="shared" ca="1" si="64"/>
        <v>5.65417288154803-4.87732306962861i</v>
      </c>
      <c r="AO137" s="223" t="str">
        <f t="shared" ca="1" si="65"/>
        <v>-0.366394442989908-7.45813022225483i</v>
      </c>
      <c r="AP137" s="223" t="str">
        <f t="shared" ca="1" si="66"/>
        <v>-6.1050077534292-4.29963156916195i</v>
      </c>
      <c r="AQ137" s="223" t="str">
        <f t="shared" ca="1" si="67"/>
        <v>-7.1455928183087+2.16759188384248i</v>
      </c>
      <c r="AR137" s="223" t="str">
        <f t="shared" ca="1" si="68"/>
        <v>-7.1455928183087+2.16759188384248i</v>
      </c>
      <c r="AS137" s="223" t="str">
        <f t="shared" ca="1" si="69"/>
        <v>3.83886930000616+6.40476649046902i</v>
      </c>
      <c r="AT137" s="223" t="str">
        <f t="shared" ca="1" si="70"/>
        <v>7.41096844801778+0.914055776443452i</v>
      </c>
      <c r="AU137" s="223" t="str">
        <f t="shared" ca="1" si="71"/>
        <v>5.28005451202747-5.28005451202761i</v>
      </c>
      <c r="AV137" s="223" t="str">
        <f t="shared" ca="1" si="72"/>
        <v>-0.914055776443639-7.41096844801775i</v>
      </c>
      <c r="AW137" s="223" t="str">
        <f t="shared" ca="1" si="73"/>
        <v>-6.40476649046912-3.83886930000601i</v>
      </c>
      <c r="AX137" s="223" t="str">
        <f t="shared" ca="1" si="74"/>
        <v>-6.966773574014+2.68738111707009i</v>
      </c>
      <c r="AY137" s="223" t="str">
        <f t="shared" ca="1" si="75"/>
        <v>-2.16759188384231+7.14559281830875i</v>
      </c>
      <c r="AZ137" s="223" t="str">
        <f t="shared" ca="1" si="76"/>
        <v>4.2996315691621+6.1050077534291i</v>
      </c>
      <c r="BA137" s="223" t="str">
        <f t="shared" ca="1" si="77"/>
        <v>7.45813022225483+0.3663944429897i</v>
      </c>
      <c r="BB137" s="223" t="str">
        <f t="shared" ca="1" si="78"/>
        <v>4.87732306962848-5.65417288154815i</v>
      </c>
      <c r="BC137" s="223" t="str">
        <f t="shared" ca="1" si="79"/>
        <v>-1.45676376244863-7.32364599365516i</v>
      </c>
      <c r="BD137" s="223" t="str">
        <f t="shared" ca="1" si="80"/>
        <v>-6.66981724297142-3.35730386550366i</v>
      </c>
      <c r="BE137" s="223" t="str">
        <f t="shared" ca="1" si="81"/>
        <v>-6.75020078010219+3.19260719918258i</v>
      </c>
      <c r="BF137" s="223" t="str">
        <f t="shared" ca="1" si="82"/>
        <v>-1.63605628239027+7.28568947600816i</v>
      </c>
      <c r="BG137" s="223" t="str">
        <f t="shared" ca="1" si="83"/>
        <v>4.73709376231339+5.77216545041948i</v>
      </c>
      <c r="BH137" s="223" t="str">
        <f t="shared" ca="1" si="84"/>
        <v>7.46487574262555-0.183252413695939i</v>
      </c>
      <c r="BI137" s="223" t="str">
        <f t="shared" ca="1" si="85"/>
        <v>4.44816099093113-5.99765079833124i</v>
      </c>
      <c r="BJ137" s="223" t="str">
        <f t="shared" ca="1" si="86"/>
        <v>-1.99157741940706-7.19663606711307i</v>
      </c>
      <c r="BK137" s="223" t="str">
        <f t="shared" ca="1" si="87"/>
        <v>-6.89872367794365-2.85754491046849i</v>
      </c>
      <c r="BL137" s="223" t="str">
        <f t="shared" ca="1" si="88"/>
        <v>-6.49704806330794+3.68053226626683i</v>
      </c>
      <c r="BM137" s="223" t="str">
        <f t="shared" ca="1" si="89"/>
        <v>-1.09565475019179+7.38630435118584i</v>
      </c>
      <c r="BN137" s="223" t="str">
        <f t="shared" ca="1" si="90"/>
        <v>5.14888523393252+5.40804328271848i</v>
      </c>
      <c r="BO137" s="223" t="str">
        <f t="shared" ca="1" si="91"/>
        <v>7.43116845457058-0.73190620967429i</v>
      </c>
      <c r="BP137" s="223" t="str">
        <f t="shared" ca="1" si="92"/>
        <v>3.99489394242356-6.30862692578601i</v>
      </c>
      <c r="BQ137" s="223" t="str">
        <f t="shared" ca="1" si="93"/>
        <v>-2.51559854577423-7.03062694618789i</v>
      </c>
      <c r="BR137" s="223" t="str">
        <f t="shared" ca="1" si="94"/>
        <v>-7.09024533158158-2.34230067197837i</v>
      </c>
      <c r="BS137" s="223" t="str">
        <f t="shared" ca="1" si="95"/>
        <v>-6.20868728013733+4.14851221010926i</v>
      </c>
      <c r="BT137" s="223" t="str">
        <f t="shared" ca="1" si="96"/>
        <v>-0.549315769971635+7.44689220311569i</v>
      </c>
      <c r="BU137" s="223" t="str">
        <f t="shared" ca="1" si="97"/>
        <v>5.53277445035602+5.01461445990141i</v>
      </c>
      <c r="BV137" s="223" t="str">
        <f t="shared" ca="1" si="98"/>
        <v>7.35719102080439-1.27659374248819i</v>
      </c>
      <c r="BW137" s="223" t="str">
        <f t="shared" ca="1" si="99"/>
        <v>3.51997821751397-6.58541605733396i</v>
      </c>
      <c r="BX137" s="223" t="str">
        <f t="shared" ca="1" si="100"/>
        <v>-3.02598742566386-6.82651824868936i</v>
      </c>
      <c r="BY137" s="223" t="str">
        <f t="shared" ca="1" si="101"/>
        <v>-7.24334433145024-1.81436330320373i</v>
      </c>
      <c r="BZ137" s="223" t="str">
        <f t="shared" ca="1" si="102"/>
        <v>-5.88668108265875+4.59401100684709i</v>
      </c>
      <c r="CA137" s="223" t="str">
        <f t="shared" ca="1" si="103"/>
        <v>2.08568304428518E-13+7.4671247009786i</v>
      </c>
      <c r="CB137" s="223" t="str">
        <f t="shared" ca="1" si="104"/>
        <v>5.88668108265898+4.59401100684681i</v>
      </c>
      <c r="CC137" s="223" t="str">
        <f t="shared" ca="1" si="105"/>
        <v>7.24334433145015-1.81436330320408i</v>
      </c>
      <c r="CD137" s="223" t="str">
        <f t="shared" ca="1" si="106"/>
        <v>3.02598742566353-6.82651824868951i</v>
      </c>
      <c r="CE137" s="223" t="str">
        <f t="shared" ca="1" si="107"/>
        <v>-3.51997821751429-6.58541605733379i</v>
      </c>
      <c r="CF137" s="223" t="str">
        <f t="shared" ca="1" si="108"/>
        <v>-7.35719102080446-1.27659374248778i</v>
      </c>
      <c r="CG137" s="223" t="str">
        <f t="shared" ca="1" si="109"/>
        <v>-5.53277445035578+5.01461445990168i</v>
      </c>
      <c r="CH137" s="223" t="str">
        <f t="shared" ca="1" si="110"/>
        <v>0.549315769971999+7.44689220311566i</v>
      </c>
      <c r="CI137" s="223" t="str">
        <f t="shared" ca="1" si="111"/>
        <v>6.20868728013754+4.14851221010896i</v>
      </c>
      <c r="CJ137" s="223" t="str">
        <f t="shared" ca="1" si="112"/>
        <v>7.09024533158145-2.34230067197876i</v>
      </c>
      <c r="CK137" s="223" t="str">
        <f t="shared" ca="1" si="113"/>
        <v>2.51559854577389-7.03062694618801i</v>
      </c>
      <c r="CL137" s="223" t="str">
        <f t="shared" ca="1" si="114"/>
        <v>-3.99489394242387-6.30862692578582i</v>
      </c>
      <c r="CM137" s="223" t="str">
        <f t="shared" ca="1" si="115"/>
        <v>-7.43116845457062-0.731906209673875i</v>
      </c>
      <c r="CN137" s="223" t="str">
        <f t="shared" ca="1" si="116"/>
        <v>-5.14888523393221+5.40804328271876i</v>
      </c>
      <c r="CO137" s="223" t="str">
        <f t="shared" ca="1" si="117"/>
        <v>1.09565475019215+7.38630435118579i</v>
      </c>
      <c r="CP137" s="223" t="str">
        <f t="shared" ca="1" si="118"/>
        <v>6.4970480633081+3.68053226626656i</v>
      </c>
      <c r="CQ137" s="223" t="str">
        <f t="shared" ca="1" si="119"/>
        <v>6.89872367794349-2.85754491046887i</v>
      </c>
      <c r="CR137" s="223" t="str">
        <f t="shared" ca="1" si="120"/>
        <v>1.99157741940671-7.19663606711316i</v>
      </c>
      <c r="CS137" s="223" t="str">
        <f t="shared" ca="1" si="121"/>
        <v>-4.44816099093138-5.99765079833105i</v>
      </c>
      <c r="CT137" s="223" t="str">
        <f t="shared" ca="1" si="122"/>
        <v>-7.46487574262556-0.183252413695522i</v>
      </c>
      <c r="CU137" s="223" t="str">
        <f t="shared" ca="1" si="123"/>
        <v>-4.7370937623131+5.77216545041971i</v>
      </c>
      <c r="CV137" s="223" t="str">
        <f t="shared" ca="1" si="124"/>
        <v>1.63605628239062+7.28568947600808i</v>
      </c>
      <c r="CW137" s="223" t="str">
        <f t="shared" ca="1" si="125"/>
        <v>6.75020078010237+3.19260719918221i</v>
      </c>
      <c r="CX137" s="223" t="str">
        <f t="shared" ca="1" si="126"/>
        <v>6.66981724297126-3.35730386550398i</v>
      </c>
      <c r="CY137" s="223" t="str">
        <f t="shared" ca="1" si="127"/>
        <v>1.45676376244827-7.32364599365523i</v>
      </c>
      <c r="CZ137" s="223" t="str">
        <f t="shared" ca="1" si="128"/>
        <v>-4.87732306962879-5.65417288154788i</v>
      </c>
      <c r="DA137" s="223" t="str">
        <f t="shared" ca="1" si="129"/>
        <v>-7.45813022225482+0.366394442990116i</v>
      </c>
      <c r="DB137" s="223" t="str">
        <f t="shared" ca="1" si="130"/>
        <v>-4.2996315691618+6.10500775342931i</v>
      </c>
      <c r="DC137" s="223" t="str">
        <f t="shared" ca="1" si="131"/>
        <v>2.16759188384261+7.14559281830866i</v>
      </c>
      <c r="DD137" s="223" t="str">
        <f t="shared" ca="1" si="132"/>
        <v>6.96677357401387+2.68738111707042i</v>
      </c>
      <c r="DE137" s="223" t="str">
        <f t="shared" ca="1" si="133"/>
        <v>6.40476649046894-3.83886930000631i</v>
      </c>
      <c r="DF137" s="223" t="str">
        <f t="shared" ca="1" si="134"/>
        <v>0.914055776443303-7.4109684480178i</v>
      </c>
      <c r="DG137" s="223" t="str">
        <f t="shared" ca="1" si="135"/>
        <v>-5.28005451202776-5.28005451202732i</v>
      </c>
      <c r="DH137" s="223" t="str">
        <f t="shared" ca="1" si="136"/>
        <v>-7.41096844801773+0.914055776443818i</v>
      </c>
      <c r="DI137" s="223" t="str">
        <f t="shared" ca="1" si="137"/>
        <v>-3.83886930000587+6.4047664904692i</v>
      </c>
      <c r="DJ137" s="223" t="str">
        <f t="shared" ca="1" si="138"/>
        <v>2.68738111707031+6.96677357401392i</v>
      </c>
      <c r="DK137" s="223" t="str">
        <f t="shared" ca="1" si="139"/>
        <v>7.14559281830881+2.16759188384211i</v>
      </c>
      <c r="DL137" s="223" t="str">
        <f t="shared" ca="1" si="140"/>
        <v>6.10500775342901-4.29963156916223i</v>
      </c>
      <c r="DM137" s="223" t="str">
        <f t="shared" ca="1" si="141"/>
        <v>0.366394442990233-7.45813022225481i</v>
      </c>
      <c r="DN137" s="223" t="str">
        <f t="shared" ca="1" si="142"/>
        <v>-5.6541728815478-4.87732306962888i</v>
      </c>
      <c r="DO137" s="223" t="str">
        <f t="shared" ca="1" si="143"/>
        <v>-7.32364599365513+1.45676376244878i</v>
      </c>
      <c r="DP137" s="223" t="str">
        <f t="shared" ca="1" si="144"/>
        <v>-3.35730386550352+6.6698172429715i</v>
      </c>
      <c r="DQ137" s="223" t="str">
        <f t="shared" ca="1" si="145"/>
        <v>3.19260719918277+6.7502007801021i</v>
      </c>
      <c r="DR137" s="223" t="str">
        <f t="shared" ca="1" si="146"/>
        <v>7.28568947600819+1.63605628239011i</v>
      </c>
      <c r="DS137" s="223" t="str">
        <f t="shared" ca="1" si="147"/>
        <v>5.77216545041939-4.73709376231351i</v>
      </c>
      <c r="DT137" s="223" t="str">
        <f t="shared" ca="1" si="148"/>
        <v>-0.183252413695405-7.46487574262556i</v>
      </c>
      <c r="DU137" s="223" t="str">
        <f t="shared" ca="1" si="149"/>
        <v>-5.99765079833136-4.44816099093096i</v>
      </c>
      <c r="DV137" s="223" t="str">
        <f t="shared" ca="1" si="150"/>
        <v>-7.19663606711362+1.99157741940506i</v>
      </c>
      <c r="DW137" s="223" t="str">
        <f t="shared" ca="1" si="151"/>
        <v>-2.85754491046555+6.89872367794487i</v>
      </c>
      <c r="DX137" s="223" t="str">
        <f t="shared" ca="1" si="152"/>
        <v>3.68053226626766+6.49704806330747i</v>
      </c>
      <c r="DY137" s="223" t="str">
        <f t="shared" ca="1" si="153"/>
        <v>7.38630435118565+1.09565475019311i</v>
      </c>
      <c r="DZ137" s="223" t="str">
        <f t="shared" ca="1" si="154"/>
        <v>5.40804328272096-5.1488852339299i</v>
      </c>
      <c r="EA137" s="223" t="str">
        <f t="shared" ca="1" si="155"/>
        <v>-0.731906209675975-7.43116845457042i</v>
      </c>
      <c r="EB137" s="223" t="str">
        <f t="shared" ca="1" si="156"/>
        <v>-6.3086269257857-3.99489394242406i</v>
      </c>
      <c r="EC137" s="223" t="str">
        <f t="shared" ca="1" si="157"/>
        <v>-7.03062694618884+2.51559854577158i</v>
      </c>
      <c r="ED137" s="223" t="str">
        <f t="shared" ca="1" si="158"/>
        <v>-2.34230067197605+7.09024533158235i</v>
      </c>
      <c r="EE137" s="223" t="str">
        <f t="shared" ca="1" si="159"/>
        <v>4.14851221010939+6.20868728013725i</v>
      </c>
      <c r="EF137" s="223" t="str">
        <f t="shared" ca="1" si="160"/>
        <v>7.44689220311553+0.549315769973703i</v>
      </c>
      <c r="EG137" s="223" t="str">
        <f t="shared" ca="1" si="161"/>
        <v>5.01461445989905-5.53277445035816i</v>
      </c>
      <c r="EH137" s="223" t="str">
        <f t="shared" ca="1" si="162"/>
        <v>-1.27659374248908-7.35719102080423i</v>
      </c>
      <c r="EI137" s="223" t="str">
        <f t="shared" ca="1" si="163"/>
        <v>-6.58541605733333-3.51997821751514i</v>
      </c>
      <c r="EJ137" s="223" t="str">
        <f t="shared" ca="1" si="164"/>
        <v>-6.82651824869083+3.02598742566056i</v>
      </c>
      <c r="EK137" s="223" t="str">
        <f t="shared" ca="1" si="165"/>
        <v>-1.81436330320209+7.24334433145065i</v>
      </c>
      <c r="EL137" s="223" t="str">
        <f t="shared" ca="1" si="166"/>
        <v>4.59401100684663+5.88668108265911i</v>
      </c>
      <c r="EM137" s="223" t="str">
        <f t="shared" ca="1" si="167"/>
        <v>7.4671247009786+2.66017589485415E-12i</v>
      </c>
      <c r="EN137" s="223"/>
      <c r="EO137" s="223"/>
      <c r="EP137" s="223"/>
    </row>
    <row r="138" spans="1:146" ht="17.25" thickBot="1">
      <c r="A138" s="257">
        <f t="shared" si="168"/>
        <v>7.4218750000000033E-4</v>
      </c>
      <c r="B138" s="256">
        <v>38</v>
      </c>
      <c r="C138" s="230">
        <f t="shared" si="169"/>
        <v>7600</v>
      </c>
      <c r="D138" s="229">
        <f t="shared" si="170"/>
        <v>47752.208334564857</v>
      </c>
      <c r="E138" s="229" t="str">
        <f t="shared" si="171"/>
        <v>47752.2083345649i</v>
      </c>
      <c r="F138" s="229" t="str">
        <f t="shared" si="177"/>
        <v>-0.0397463324616201-0.174024978730931i</v>
      </c>
      <c r="G138" s="229" t="str">
        <f t="shared" si="178"/>
        <v>-4.67217699332941-0.401380948609722i</v>
      </c>
      <c r="H138" s="229" t="str">
        <f t="shared" si="179"/>
        <v>0.00224855831689599-0.0111364053924353i</v>
      </c>
      <c r="I138" s="229" t="str">
        <f t="shared" si="174"/>
        <v>-0.00763812468094567+0.00543367952556251i</v>
      </c>
      <c r="J138" s="255" t="str">
        <f ca="1">IMPRODUCT(1/N_FFT2,BA100)</f>
        <v>0.0202744675518632+0.000376871175554954i</v>
      </c>
      <c r="K138" s="254" t="str">
        <f t="shared" ca="1" si="175"/>
        <v>-0.000156906708191306+0.000107286370200697i</v>
      </c>
      <c r="N138" s="246">
        <f t="shared" ca="1" si="176"/>
        <v>7.5337948912745389</v>
      </c>
      <c r="O138" s="223">
        <f t="shared" ca="1" si="39"/>
        <v>-7.4662051087254611</v>
      </c>
      <c r="P138" s="223" t="str">
        <f t="shared" ca="1" si="40"/>
        <v>-4.44761319046561+5.99691217490756i</v>
      </c>
      <c r="Q138" s="223" t="str">
        <f t="shared" ca="1" si="41"/>
        <v>2.16732494030199+7.14471282338928i</v>
      </c>
      <c r="R138" s="223" t="str">
        <f t="shared" ca="1" si="42"/>
        <v>7.02976110955961+2.51528874447476i</v>
      </c>
      <c r="S138" s="223" t="str">
        <f t="shared" ca="1" si="43"/>
        <v>6.20792266712324-4.14800131202675i</v>
      </c>
      <c r="T138" s="223" t="str">
        <f t="shared" ca="1" si="44"/>
        <v>0.366349320736639-7.45721173769083i</v>
      </c>
      <c r="U138" s="223" t="str">
        <f t="shared" ca="1" si="45"/>
        <v>-5.77145459599506-4.73651037916373i</v>
      </c>
      <c r="V138" s="223" t="str">
        <f t="shared" ca="1" si="46"/>
        <v>-7.24245229822447+1.81413986051279i</v>
      </c>
      <c r="W138" s="223" t="str">
        <f t="shared" ca="1" si="47"/>
        <v>-2.85719299774882+6.89787408548266i</v>
      </c>
      <c r="X138" s="223" t="str">
        <f t="shared" ca="1" si="48"/>
        <v>3.83839653510522+6.40397772988401i</v>
      </c>
      <c r="Y138" s="223" t="str">
        <f t="shared" ca="1" si="49"/>
        <v>7.43025329040551+0.731816073871213i</v>
      </c>
      <c r="Z138" s="223" t="str">
        <f t="shared" ca="1" si="50"/>
        <v>5.01399689948896-5.53209307744124i</v>
      </c>
      <c r="AA138" s="223" t="str">
        <f t="shared" ca="1" si="51"/>
        <v>-1.45658435889943-7.32274407110939i</v>
      </c>
      <c r="AB138" s="223" t="str">
        <f t="shared" ca="1" si="52"/>
        <v>-6.74936947855135-3.19221402283082i</v>
      </c>
      <c r="AC138" s="223" t="str">
        <f t="shared" ca="1" si="53"/>
        <v>-6.58460504937122+3.51954472472693i</v>
      </c>
      <c r="AD138" s="223" t="str">
        <f t="shared" ca="1" si="54"/>
        <v>-1.09551981798469+7.38539471213022i</v>
      </c>
      <c r="AE138" s="223" t="str">
        <f t="shared" ca="1" si="55"/>
        <v>5.27940426210932+5.27940426210951i</v>
      </c>
      <c r="AF138" s="223" t="str">
        <f t="shared" ca="1" si="56"/>
        <v>7.38539471213026-1.09551981798443i</v>
      </c>
      <c r="AG138" s="223" t="str">
        <f t="shared" ca="1" si="57"/>
        <v>3.5195447247265-6.58460504937146i</v>
      </c>
      <c r="AH138" s="223" t="str">
        <f t="shared" ca="1" si="58"/>
        <v>-3.19221402283058-6.74936947855146i</v>
      </c>
      <c r="AI138" s="223" t="str">
        <f t="shared" ca="1" si="59"/>
        <v>-7.32274407110934-1.45658435889969i</v>
      </c>
      <c r="AJ138" s="223" t="str">
        <f t="shared" ca="1" si="60"/>
        <v>-5.5320930774409+5.01399689948933i</v>
      </c>
      <c r="AK138" s="223" t="str">
        <f t="shared" ca="1" si="61"/>
        <v>0.73181607387094+7.43025329040554i</v>
      </c>
      <c r="AL138" s="223" t="str">
        <f t="shared" ca="1" si="62"/>
        <v>6.40397772988399+3.83839653510527i</v>
      </c>
      <c r="AM138" s="223" t="str">
        <f t="shared" ca="1" si="63"/>
        <v>6.89787408548259-2.85719299774899i</v>
      </c>
      <c r="AN138" s="223" t="str">
        <f t="shared" ca="1" si="64"/>
        <v>1.81413986051312-7.24245229822438i</v>
      </c>
      <c r="AO138" s="223" t="str">
        <f t="shared" ca="1" si="65"/>
        <v>-4.73651037916364-5.77145459599513i</v>
      </c>
      <c r="AP138" s="223" t="str">
        <f t="shared" ca="1" si="66"/>
        <v>-7.45721173769083+0.366349320736756i</v>
      </c>
      <c r="AQ138" s="223" t="str">
        <f t="shared" ca="1" si="67"/>
        <v>-4.14800131202646+6.20792266712343i</v>
      </c>
      <c r="AR138" s="223" t="str">
        <f t="shared" ca="1" si="68"/>
        <v>-4.14800131202646+6.20792266712343i</v>
      </c>
      <c r="AS138" s="223" t="str">
        <f t="shared" ca="1" si="69"/>
        <v>7.14471282338928+2.16732494030196i</v>
      </c>
      <c r="AT138" s="223" t="str">
        <f t="shared" ca="1" si="70"/>
        <v>5.99691217490741-4.44761319046582i</v>
      </c>
      <c r="AU138" s="223" t="str">
        <f t="shared" ca="1" si="71"/>
        <v>2.60680094846078E-13-7.46620510872546i</v>
      </c>
      <c r="AV138" s="223" t="str">
        <f t="shared" ca="1" si="72"/>
        <v>-5.99691217490754-4.44761319046564i</v>
      </c>
      <c r="AW138" s="223" t="str">
        <f t="shared" ca="1" si="73"/>
        <v>-7.14471282338922+2.16732494030217i</v>
      </c>
      <c r="AX138" s="223" t="str">
        <f t="shared" ca="1" si="74"/>
        <v>-2.51528874447506+7.0297611095595i</v>
      </c>
      <c r="AY138" s="223" t="str">
        <f t="shared" ca="1" si="75"/>
        <v>4.14800131202665+6.20792266712331i</v>
      </c>
      <c r="AZ138" s="223" t="str">
        <f t="shared" ca="1" si="76"/>
        <v>7.45721173769084+0.366349320736509i</v>
      </c>
      <c r="BA138" s="223" t="str">
        <f t="shared" ca="1" si="77"/>
        <v>4.73651037916347-5.77145459599527i</v>
      </c>
      <c r="BB138" s="223" t="str">
        <f t="shared" ca="1" si="78"/>
        <v>-1.81413986051259-7.24245229822452i</v>
      </c>
      <c r="BC138" s="223" t="str">
        <f t="shared" ca="1" si="79"/>
        <v>-6.89787408548268-2.85719299774878i</v>
      </c>
      <c r="BD138" s="223" t="str">
        <f t="shared" ca="1" si="80"/>
        <v>-6.40397772988389+3.83839653510543i</v>
      </c>
      <c r="BE138" s="223" t="str">
        <f t="shared" ca="1" si="81"/>
        <v>-0.731816073871459+7.43025329040549i</v>
      </c>
      <c r="BF138" s="223" t="str">
        <f t="shared" ca="1" si="82"/>
        <v>5.53209307744105+5.01399689948917i</v>
      </c>
      <c r="BG138" s="223" t="str">
        <f t="shared" ca="1" si="83"/>
        <v>7.3227440711093-1.45658435889987i</v>
      </c>
      <c r="BH138" s="223" t="str">
        <f t="shared" ca="1" si="84"/>
        <v>3.19221402283105-6.74936947855123i</v>
      </c>
      <c r="BI138" s="223" t="str">
        <f t="shared" ca="1" si="85"/>
        <v>-3.51954472472667-6.58460504937136i</v>
      </c>
      <c r="BJ138" s="223" t="str">
        <f t="shared" ca="1" si="86"/>
        <v>-7.38539471213029-1.0955198179842i</v>
      </c>
      <c r="BK138" s="223" t="str">
        <f t="shared" ca="1" si="87"/>
        <v>-5.27940426210971+5.27940426210913i</v>
      </c>
      <c r="BL138" s="223" t="str">
        <f t="shared" ca="1" si="88"/>
        <v>1.09551981798419+7.38539471213029i</v>
      </c>
      <c r="BM138" s="223" t="str">
        <f t="shared" ca="1" si="89"/>
        <v>6.58460504937133+3.51954472472673i</v>
      </c>
      <c r="BN138" s="223" t="str">
        <f t="shared" ca="1" si="90"/>
        <v>6.74936947855126-3.19221402283099i</v>
      </c>
      <c r="BO138" s="223" t="str">
        <f t="shared" ca="1" si="91"/>
        <v>1.45658435889994-7.32274407110928i</v>
      </c>
      <c r="BP138" s="223" t="str">
        <f t="shared" ca="1" si="92"/>
        <v>-5.01399689948911-5.5320930774411i</v>
      </c>
      <c r="BQ138" s="223" t="str">
        <f t="shared" ca="1" si="93"/>
        <v>-7.43025329040549+0.731816073871446i</v>
      </c>
      <c r="BR138" s="223" t="str">
        <f t="shared" ca="1" si="94"/>
        <v>-3.83839653510548+6.40397772988385i</v>
      </c>
      <c r="BS138" s="223" t="str">
        <f t="shared" ca="1" si="95"/>
        <v>2.85719299774872+6.89787408548271i</v>
      </c>
      <c r="BT138" s="223" t="str">
        <f t="shared" ca="1" si="96"/>
        <v>7.24245229822449+1.81413986051265i</v>
      </c>
      <c r="BU138" s="223" t="str">
        <f t="shared" ca="1" si="97"/>
        <v>5.77145459599484-4.73651037916399i</v>
      </c>
      <c r="BV138" s="223" t="str">
        <f t="shared" ca="1" si="98"/>
        <v>-0.366349320736496-7.45721173769084i</v>
      </c>
      <c r="BW138" s="223" t="str">
        <f t="shared" ca="1" si="99"/>
        <v>-6.20792266712327-4.14800131202671i</v>
      </c>
      <c r="BX138" s="223" t="str">
        <f t="shared" ca="1" si="100"/>
        <v>-7.02976110955951+2.51528874447506i</v>
      </c>
      <c r="BY138" s="223" t="str">
        <f t="shared" ca="1" si="101"/>
        <v>-2.16732494030221+7.14471282338921i</v>
      </c>
      <c r="BZ138" s="223" t="str">
        <f t="shared" ca="1" si="102"/>
        <v>4.44761319046559+5.99691217490758i</v>
      </c>
      <c r="CA138" s="223" t="str">
        <f t="shared" ca="1" si="103"/>
        <v>7.46620510872546-2.21347902825819E-13i</v>
      </c>
      <c r="CB138" s="223" t="str">
        <f t="shared" ca="1" si="104"/>
        <v>4.44761319046587-5.99691217490736i</v>
      </c>
      <c r="CC138" s="223" t="str">
        <f t="shared" ca="1" si="105"/>
        <v>-2.16732494030193-7.14471282338929i</v>
      </c>
      <c r="CD138" s="223" t="str">
        <f t="shared" ca="1" si="106"/>
        <v>-7.02976110955966-2.51528874447464i</v>
      </c>
      <c r="CE138" s="223" t="str">
        <f t="shared" ca="1" si="107"/>
        <v>-6.20792266712302+4.14800131202708i</v>
      </c>
      <c r="CF138" s="223" t="str">
        <f t="shared" ca="1" si="108"/>
        <v>-0.366349320736849+7.45721173769082i</v>
      </c>
      <c r="CG138" s="223" t="str">
        <f t="shared" ca="1" si="109"/>
        <v>5.77145459599512+4.73651037916366i</v>
      </c>
      <c r="CH138" s="223" t="str">
        <f t="shared" ca="1" si="110"/>
        <v>7.24245229822439-1.81413986051308i</v>
      </c>
      <c r="CI138" s="223" t="str">
        <f t="shared" ca="1" si="111"/>
        <v>2.85719299774905-6.89787408548257i</v>
      </c>
      <c r="CJ138" s="223" t="str">
        <f t="shared" ca="1" si="112"/>
        <v>-3.83839653510518-6.40397772988403i</v>
      </c>
      <c r="CK138" s="223" t="str">
        <f t="shared" ca="1" si="113"/>
        <v>-7.43025329040553-0.731816073870953i</v>
      </c>
      <c r="CL138" s="223" t="str">
        <f t="shared" ca="1" si="114"/>
        <v>-5.01399689948934+5.5320930774409i</v>
      </c>
      <c r="CM138" s="223" t="str">
        <f t="shared" ca="1" si="115"/>
        <v>1.45658435889965+7.32274407110934i</v>
      </c>
      <c r="CN138" s="223" t="str">
        <f t="shared" ca="1" si="116"/>
        <v>6.74936947855143+3.19221402283064i</v>
      </c>
      <c r="CO138" s="223" t="str">
        <f t="shared" ca="1" si="117"/>
        <v>6.5846050493715-3.51954472472642i</v>
      </c>
      <c r="CP138" s="223" t="str">
        <f t="shared" ca="1" si="118"/>
        <v>1.09551981798443-7.38539471213026i</v>
      </c>
      <c r="CQ138" s="223" t="str">
        <f t="shared" ca="1" si="119"/>
        <v>-5.27940426210949-5.27940426210935i</v>
      </c>
      <c r="CR138" s="223" t="str">
        <f t="shared" ca="1" si="120"/>
        <v>-7.38539471213022+1.09551981798463i</v>
      </c>
      <c r="CS138" s="223" t="str">
        <f t="shared" ca="1" si="121"/>
        <v>-3.51954472472698+6.58460504937119i</v>
      </c>
      <c r="CT138" s="223" t="str">
        <f t="shared" ca="1" si="122"/>
        <v>3.19221402283073+6.74936947855138i</v>
      </c>
      <c r="CU138" s="223" t="str">
        <f t="shared" ca="1" si="123"/>
        <v>7.32274407110939+1.45658435889944i</v>
      </c>
      <c r="CV138" s="223" t="str">
        <f t="shared" ca="1" si="124"/>
        <v>5.53209307744125-5.01399689948894i</v>
      </c>
      <c r="CW138" s="223" t="str">
        <f t="shared" ca="1" si="125"/>
        <v>-0.731816073871161-7.43025329040552i</v>
      </c>
      <c r="CX138" s="223" t="str">
        <f t="shared" ca="1" si="126"/>
        <v>-6.40397772988409-3.83839653510509i</v>
      </c>
      <c r="CY138" s="223" t="str">
        <f t="shared" ca="1" si="127"/>
        <v>-6.89787408548281+2.85719299774846i</v>
      </c>
      <c r="CZ138" s="223" t="str">
        <f t="shared" ca="1" si="128"/>
        <v>-1.81413986051288+7.24245229822444i</v>
      </c>
      <c r="DA138" s="223" t="str">
        <f t="shared" ca="1" si="129"/>
        <v>4.73651037916381+5.77145459599498i</v>
      </c>
      <c r="DB138" s="223" t="str">
        <f t="shared" ca="1" si="130"/>
        <v>7.45721173769082-0.366349320736951i</v>
      </c>
      <c r="DC138" s="223" t="str">
        <f t="shared" ca="1" si="131"/>
        <v>4.14800131202694-6.20792266712311i</v>
      </c>
      <c r="DD138" s="223" t="str">
        <f t="shared" ca="1" si="132"/>
        <v>-2.51528874447473-7.02976110955962i</v>
      </c>
      <c r="DE138" s="223" t="str">
        <f t="shared" ca="1" si="133"/>
        <v>-7.14471282338935-2.16732494030172i</v>
      </c>
      <c r="DF138" s="223" t="str">
        <f t="shared" ca="1" si="134"/>
        <v>-5.99691217490771+4.4476131904654i</v>
      </c>
      <c r="DG138" s="223" t="str">
        <f t="shared" ca="1" si="135"/>
        <v>-6.58574810387584E-14+7.46620510872546i</v>
      </c>
      <c r="DH138" s="223" t="str">
        <f t="shared" ca="1" si="136"/>
        <v>5.99691217490764+4.4476131904655i</v>
      </c>
      <c r="DI138" s="223" t="str">
        <f t="shared" ca="1" si="137"/>
        <v>7.14471282338936-2.1673249403017i</v>
      </c>
      <c r="DJ138" s="223" t="str">
        <f t="shared" ca="1" si="138"/>
        <v>2.51528874447485-7.02976110955957i</v>
      </c>
      <c r="DK138" s="223" t="str">
        <f t="shared" ca="1" si="139"/>
        <v>-4.14800131202684-6.20792266712318i</v>
      </c>
      <c r="DL138" s="223" t="str">
        <f t="shared" ca="1" si="140"/>
        <v>-7.45721173769085-0.366349320736341i</v>
      </c>
      <c r="DM138" s="223" t="str">
        <f t="shared" ca="1" si="141"/>
        <v>-4.73651037916392+5.7714545959949i</v>
      </c>
      <c r="DN138" s="223" t="str">
        <f t="shared" ca="1" si="142"/>
        <v>1.81413986051285+7.24245229822445i</v>
      </c>
      <c r="DO138" s="223" t="str">
        <f t="shared" ca="1" si="143"/>
        <v>6.89787408548277+2.85719299774858i</v>
      </c>
      <c r="DP138" s="223" t="str">
        <f t="shared" ca="1" si="144"/>
        <v>6.40397772988416-3.83839653510498i</v>
      </c>
      <c r="DQ138" s="223" t="str">
        <f t="shared" ca="1" si="145"/>
        <v>0.731816073871291-7.4302532904055i</v>
      </c>
      <c r="DR138" s="223" t="str">
        <f t="shared" ca="1" si="146"/>
        <v>-5.53209307744116-5.01399689948904i</v>
      </c>
      <c r="DS138" s="223" t="str">
        <f t="shared" ca="1" si="147"/>
        <v>-7.32274407110896+1.45658435890161i</v>
      </c>
      <c r="DT138" s="223" t="str">
        <f t="shared" ca="1" si="148"/>
        <v>-3.1922140228322+6.7493694785507i</v>
      </c>
      <c r="DU138" s="223" t="str">
        <f t="shared" ca="1" si="149"/>
        <v>3.51954472472883+6.58460504937021i</v>
      </c>
      <c r="DV138" s="223" t="str">
        <f t="shared" ca="1" si="150"/>
        <v>7.3853947121301+1.0955198179855i</v>
      </c>
      <c r="DW138" s="223" t="str">
        <f t="shared" ca="1" si="151"/>
        <v>5.27940426210741-5.27940426211143i</v>
      </c>
      <c r="DX138" s="223" t="str">
        <f t="shared" ca="1" si="152"/>
        <v>-1.09551981798367-7.38539471213037i</v>
      </c>
      <c r="DY138" s="223" t="str">
        <f t="shared" ca="1" si="153"/>
        <v>-6.58460504937284-3.51954472472391i</v>
      </c>
      <c r="DZ138" s="223" t="str">
        <f t="shared" ca="1" si="154"/>
        <v>-6.74936947855149+3.19221402283052i</v>
      </c>
      <c r="EA138" s="223" t="str">
        <f t="shared" ca="1" si="155"/>
        <v>-1.45658435889613+7.32274407111005i</v>
      </c>
      <c r="EB138" s="223" t="str">
        <f t="shared" ca="1" si="156"/>
        <v>5.01399689948932+5.53209307744091i</v>
      </c>
      <c r="EC138" s="223" t="str">
        <f t="shared" ca="1" si="157"/>
        <v>7.43025329040583-0.731816073867971i</v>
      </c>
      <c r="ED138" s="223" t="str">
        <f t="shared" ca="1" si="158"/>
        <v>3.83839653510466-6.40397772988435i</v>
      </c>
      <c r="EE138" s="223" t="str">
        <f t="shared" ca="1" si="159"/>
        <v>-2.85719299774618-6.89787408548376i</v>
      </c>
      <c r="EF138" s="223" t="str">
        <f t="shared" ca="1" si="160"/>
        <v>-7.24245229822472-1.81413986051177i</v>
      </c>
      <c r="EG138" s="223" t="str">
        <f t="shared" ca="1" si="161"/>
        <v>-5.77145459599661+4.73651037916183i</v>
      </c>
      <c r="EH138" s="223" t="str">
        <f t="shared" ca="1" si="162"/>
        <v>0.366349320738201+7.45721173769076i</v>
      </c>
      <c r="EI138" s="223" t="str">
        <f t="shared" ca="1" si="163"/>
        <v>6.20792266712216+4.14800131202837i</v>
      </c>
      <c r="EJ138" s="223" t="str">
        <f t="shared" ca="1" si="164"/>
        <v>7.02976110955895-2.51528874447661i</v>
      </c>
      <c r="EK138" s="223" t="str">
        <f t="shared" ca="1" si="165"/>
        <v>2.16732494030347-7.14471282338883i</v>
      </c>
      <c r="EL138" s="223" t="str">
        <f t="shared" ca="1" si="166"/>
        <v>-4.44761319046759-5.99691217490609i</v>
      </c>
      <c r="EM138" s="223" t="str">
        <f t="shared" ca="1" si="167"/>
        <v>-7.46620510872546-1.04272037938431E-12i</v>
      </c>
      <c r="EN138" s="223"/>
      <c r="EO138" s="223"/>
      <c r="EP138" s="223"/>
    </row>
    <row r="139" spans="1:146" ht="17.25" thickBot="1">
      <c r="A139" s="257">
        <f t="shared" si="168"/>
        <v>7.6171875000000035E-4</v>
      </c>
      <c r="B139" s="256">
        <v>39</v>
      </c>
      <c r="C139" s="230">
        <f t="shared" si="169"/>
        <v>7800</v>
      </c>
      <c r="D139" s="229">
        <f t="shared" si="170"/>
        <v>49008.845396000776</v>
      </c>
      <c r="E139" s="229" t="str">
        <f t="shared" si="171"/>
        <v>49008.8453960008i</v>
      </c>
      <c r="F139" s="229" t="str">
        <f t="shared" si="177"/>
        <v>-0.0395800525705841-0.168708433065263i</v>
      </c>
      <c r="G139" s="229" t="str">
        <f t="shared" si="178"/>
        <v>-4.71011606540262-0.352911082018486i</v>
      </c>
      <c r="H139" s="229" t="str">
        <f t="shared" si="179"/>
        <v>0.00223525680472267-0.010850869820877i</v>
      </c>
      <c r="I139" s="229" t="str">
        <f t="shared" si="174"/>
        <v>-0.00757375080143384+0.00541362183381659i</v>
      </c>
      <c r="J139" s="255" t="str">
        <f ca="1">IMPRODUCT(1/N_FFT2,BB100)</f>
        <v>0.130131670849797+0.00444366646776129i</v>
      </c>
      <c r="K139" s="254" t="str">
        <f t="shared" ca="1" si="175"/>
        <v>-0.00100964117620265+0.000670828432111983i</v>
      </c>
      <c r="N139" s="246">
        <f t="shared" ca="1" si="176"/>
        <v>7.5347961718955503</v>
      </c>
      <c r="O139" s="223">
        <f t="shared" ca="1" si="39"/>
        <v>-7.4652038281044497</v>
      </c>
      <c r="P139" s="223" t="str">
        <f t="shared" ca="1" si="40"/>
        <v>-4.2985255148264+6.10343727693927i</v>
      </c>
      <c r="Q139" s="223" t="str">
        <f t="shared" ca="1" si="41"/>
        <v>2.51495142319315+7.02881835973331i</v>
      </c>
      <c r="R139" s="223" t="str">
        <f t="shared" ca="1" si="42"/>
        <v>7.19478477581156+1.99106509810591i</v>
      </c>
      <c r="S139" s="223" t="str">
        <f t="shared" ca="1" si="43"/>
        <v>5.77068059560826-4.7358751734622i</v>
      </c>
      <c r="T139" s="223" t="str">
        <f t="shared" ca="1" si="44"/>
        <v>-0.549174461797067-7.44497653492979i</v>
      </c>
      <c r="U139" s="223" t="str">
        <f t="shared" ca="1" si="45"/>
        <v>-6.40311890284874-3.83788177399025i</v>
      </c>
      <c r="V139" s="223" t="str">
        <f t="shared" ca="1" si="46"/>
        <v>-6.82476216796843+3.02520900861612i</v>
      </c>
      <c r="W139" s="223" t="str">
        <f t="shared" ca="1" si="47"/>
        <v>-1.45638901874094+7.32176202981469i</v>
      </c>
      <c r="X139" s="223" t="str">
        <f t="shared" ca="1" si="48"/>
        <v>5.14756071420437+5.40665209614278i</v>
      </c>
      <c r="Y139" s="223" t="str">
        <f t="shared" ca="1" si="49"/>
        <v>7.38440426886008-1.09537289960374i</v>
      </c>
      <c r="Z139" s="223" t="str">
        <f t="shared" ca="1" si="50"/>
        <v>3.35644021929697-6.66810147264055i</v>
      </c>
      <c r="AA139" s="223" t="str">
        <f t="shared" ca="1" si="51"/>
        <v>-3.51907272430951-6.58372199869999i</v>
      </c>
      <c r="AB139" s="223" t="str">
        <f t="shared" ca="1" si="52"/>
        <v>-7.40906202100159-0.913820641098202i</v>
      </c>
      <c r="AC139" s="223" t="str">
        <f t="shared" ca="1" si="53"/>
        <v>-5.01332448052158+5.53135117743833i</v>
      </c>
      <c r="AD139" s="223" t="str">
        <f t="shared" ca="1" si="54"/>
        <v>1.63563541676148+7.28381527625329i</v>
      </c>
      <c r="AE139" s="223" t="str">
        <f t="shared" ca="1" si="55"/>
        <v>6.89694902281049+2.8568098242443i</v>
      </c>
      <c r="AF139" s="223" t="str">
        <f t="shared" ca="1" si="56"/>
        <v>6.30700406948974-3.99386628000803i</v>
      </c>
      <c r="AG139" s="223" t="str">
        <f t="shared" ca="1" si="57"/>
        <v>0.366300190225386-7.45621166315617i</v>
      </c>
      <c r="AH139" s="223" t="str">
        <f t="shared" ca="1" si="58"/>
        <v>-5.88516676939078-4.59282922517307i</v>
      </c>
      <c r="AI139" s="223" t="str">
        <f t="shared" ca="1" si="59"/>
        <v>-7.14375465757564+2.16703428388007i</v>
      </c>
      <c r="AJ139" s="223" t="str">
        <f t="shared" ca="1" si="60"/>
        <v>-2.34169812923258+7.08842140865609i</v>
      </c>
      <c r="AK139" s="223" t="str">
        <f t="shared" ca="1" si="61"/>
        <v>4.44701672829618+5.99610793877155i</v>
      </c>
      <c r="AL139" s="223" t="str">
        <f t="shared" ca="1" si="62"/>
        <v>7.46295544828241-0.183205273115459i</v>
      </c>
      <c r="AM139" s="223" t="str">
        <f t="shared" ca="1" si="63"/>
        <v>4.14744503031857-6.20709013271365i</v>
      </c>
      <c r="AN139" s="223" t="str">
        <f t="shared" ca="1" si="64"/>
        <v>-2.68668980445676-6.96498141345499i</v>
      </c>
      <c r="AO139" s="223" t="str">
        <f t="shared" ca="1" si="65"/>
        <v>-7.24148102472878-1.81389656916768i</v>
      </c>
      <c r="AP139" s="223" t="str">
        <f t="shared" ca="1" si="66"/>
        <v>-5.65271837961468+4.8760684076325i</v>
      </c>
      <c r="AQ139" s="223" t="str">
        <f t="shared" ca="1" si="67"/>
        <v>0.731717931207905+7.42925683122438i</v>
      </c>
      <c r="AR139" s="223" t="str">
        <f t="shared" ca="1" si="68"/>
        <v>0.731717931207905+7.42925683122438i</v>
      </c>
      <c r="AS139" s="223" t="str">
        <f t="shared" ca="1" si="69"/>
        <v>6.74846433159058-3.19178592020127i</v>
      </c>
      <c r="AT139" s="223" t="str">
        <f t="shared" ca="1" si="70"/>
        <v>1.27626534643368-7.3552984277076i</v>
      </c>
      <c r="AU139" s="223" t="str">
        <f t="shared" ca="1" si="71"/>
        <v>-5.27869624979252-5.27869624979234i</v>
      </c>
      <c r="AV139" s="223" t="str">
        <f t="shared" ca="1" si="72"/>
        <v>-7.35529842770769+1.27626534643318i</v>
      </c>
      <c r="AW139" s="223" t="str">
        <f t="shared" ca="1" si="73"/>
        <v>-3.19178592020108+6.74846433159067i</v>
      </c>
      <c r="AX139" s="223" t="str">
        <f t="shared" ca="1" si="74"/>
        <v>3.67958547149953+6.49537673680864i</v>
      </c>
      <c r="AY139" s="223" t="str">
        <f t="shared" ca="1" si="75"/>
        <v>7.42925683122434+0.731717931208411i</v>
      </c>
      <c r="AZ139" s="223" t="str">
        <f t="shared" ca="1" si="76"/>
        <v>4.87606840763232-5.65271837961483i</v>
      </c>
      <c r="BA139" s="223" t="str">
        <f t="shared" ca="1" si="77"/>
        <v>-1.81389656916716-7.24148102472892i</v>
      </c>
      <c r="BB139" s="223" t="str">
        <f t="shared" ca="1" si="78"/>
        <v>-6.96498141345508-2.68668980445652i</v>
      </c>
      <c r="BC139" s="223" t="str">
        <f t="shared" ca="1" si="79"/>
        <v>-6.2070901327135+4.14744503031879i</v>
      </c>
      <c r="BD139" s="223" t="str">
        <f t="shared" ca="1" si="80"/>
        <v>-0.183205273115966+7.46295544828239i</v>
      </c>
      <c r="BE139" s="223" t="str">
        <f t="shared" ca="1" si="81"/>
        <v>5.9961079387717+4.44701672829599i</v>
      </c>
      <c r="BF139" s="223" t="str">
        <f t="shared" ca="1" si="82"/>
        <v>7.08842140865626-2.34169812923207i</v>
      </c>
      <c r="BG139" s="223" t="str">
        <f t="shared" ca="1" si="83"/>
        <v>2.16703428387981-7.14375465757572i</v>
      </c>
      <c r="BH139" s="223" t="str">
        <f t="shared" ca="1" si="84"/>
        <v>-4.59282922517326-5.88516676939063i</v>
      </c>
      <c r="BI139" s="223" t="str">
        <f t="shared" ca="1" si="85"/>
        <v>-7.4562116631562+0.366300190224878i</v>
      </c>
      <c r="BJ139" s="223" t="str">
        <f t="shared" ca="1" si="86"/>
        <v>-3.99386628000785+6.30700406948985i</v>
      </c>
      <c r="BK139" s="223" t="str">
        <f t="shared" ca="1" si="87"/>
        <v>2.85680982424386+6.89694902281067i</v>
      </c>
      <c r="BL139" s="223" t="str">
        <f t="shared" ca="1" si="88"/>
        <v>7.28381527625334+1.63563541676124i</v>
      </c>
      <c r="BM139" s="223" t="str">
        <f t="shared" ca="1" si="89"/>
        <v>5.53135117743817-5.01332448052175i</v>
      </c>
      <c r="BN139" s="223" t="str">
        <f t="shared" ca="1" si="90"/>
        <v>-0.913820641097687-7.40906202100166i</v>
      </c>
      <c r="BO139" s="223" t="str">
        <f t="shared" ca="1" si="91"/>
        <v>-6.58372199870009-3.51907272430931i</v>
      </c>
      <c r="BP139" s="223" t="str">
        <f t="shared" ca="1" si="92"/>
        <v>-6.66810147264076+3.35644021929654i</v>
      </c>
      <c r="BQ139" s="223" t="str">
        <f t="shared" ca="1" si="93"/>
        <v>-1.0953728996035+7.38440426886012i</v>
      </c>
      <c r="BR139" s="223" t="str">
        <f t="shared" ca="1" si="94"/>
        <v>5.40665209614273+5.14756071420442i</v>
      </c>
      <c r="BS139" s="223" t="str">
        <f t="shared" ca="1" si="95"/>
        <v>7.32176202981476-1.45638901874057i</v>
      </c>
      <c r="BT139" s="223" t="str">
        <f t="shared" ca="1" si="96"/>
        <v>3.02520900861602-6.82476216796848i</v>
      </c>
      <c r="BU139" s="223" t="str">
        <f t="shared" ca="1" si="97"/>
        <v>-3.83788177399008-6.40311890284884i</v>
      </c>
      <c r="BV139" s="223" t="str">
        <f t="shared" ca="1" si="98"/>
        <v>-7.44497653492981-0.549174461796827i</v>
      </c>
      <c r="BW139" s="223" t="str">
        <f t="shared" ca="1" si="99"/>
        <v>-4.73587517346225+5.77068059560822i</v>
      </c>
      <c r="BX139" s="223" t="str">
        <f t="shared" ca="1" si="100"/>
        <v>1.99106509810554+7.19478477581166i</v>
      </c>
      <c r="BY139" s="223" t="str">
        <f t="shared" ca="1" si="101"/>
        <v>7.02881835973335+2.51495142319304i</v>
      </c>
      <c r="BZ139" s="223" t="str">
        <f t="shared" ca="1" si="102"/>
        <v>6.10343727693938-4.29852551482623i</v>
      </c>
      <c r="CA139" s="223" t="str">
        <f t="shared" ca="1" si="103"/>
        <v>-2.34121784949454E-13-7.46520382810445i</v>
      </c>
      <c r="CB139" s="223" t="str">
        <f t="shared" ca="1" si="104"/>
        <v>-6.10343727693922-4.29852551482646i</v>
      </c>
      <c r="CC139" s="223" t="str">
        <f t="shared" ca="1" si="105"/>
        <v>-7.02881835973344+2.51495142319278i</v>
      </c>
      <c r="CD139" s="223" t="str">
        <f t="shared" ca="1" si="106"/>
        <v>-1.99106509810586+7.19478477581158i</v>
      </c>
      <c r="CE139" s="223" t="str">
        <f t="shared" ca="1" si="107"/>
        <v>4.735875173462+5.77068059560842i</v>
      </c>
      <c r="CF139" s="223" t="str">
        <f t="shared" ca="1" si="108"/>
        <v>7.44497653492977-0.549174461797347i</v>
      </c>
      <c r="CG139" s="223" t="str">
        <f t="shared" ca="1" si="109"/>
        <v>3.83788177399027-6.40311890284872i</v>
      </c>
      <c r="CH139" s="223" t="str">
        <f t="shared" ca="1" si="110"/>
        <v>-3.02520900861581-6.82476216796857i</v>
      </c>
      <c r="CI139" s="223" t="str">
        <f t="shared" ca="1" si="111"/>
        <v>-7.32176202981471-1.45638901874084i</v>
      </c>
      <c r="CJ139" s="223" t="str">
        <f t="shared" ca="1" si="112"/>
        <v>-5.40665209614292+5.14756071420422i</v>
      </c>
      <c r="CK139" s="223" t="str">
        <f t="shared" ca="1" si="113"/>
        <v>1.09537289960396+7.38440426886005i</v>
      </c>
      <c r="CL139" s="223" t="str">
        <f t="shared" ca="1" si="114"/>
        <v>6.66810147264064+3.35644021929679i</v>
      </c>
      <c r="CM139" s="223" t="str">
        <f t="shared" ca="1" si="115"/>
        <v>6.58372199870025-3.51907272430903i</v>
      </c>
      <c r="CN139" s="223" t="str">
        <f t="shared" ca="1" si="116"/>
        <v>0.913820641098008-7.40906202100161i</v>
      </c>
      <c r="CO139" s="223" t="str">
        <f t="shared" ca="1" si="117"/>
        <v>-5.53135117743802-5.01332448052192i</v>
      </c>
      <c r="CP139" s="223" t="str">
        <f t="shared" ca="1" si="118"/>
        <v>-7.28381527625323+1.63563541676174i</v>
      </c>
      <c r="CQ139" s="223" t="str">
        <f t="shared" ca="1" si="119"/>
        <v>-2.85680982424406+6.89694902281059i</v>
      </c>
      <c r="CR139" s="223" t="str">
        <f t="shared" ca="1" si="120"/>
        <v>3.99386628000762+6.30700406949i</v>
      </c>
      <c r="CS139" s="223" t="str">
        <f t="shared" ca="1" si="121"/>
        <v>7.45621166315619+0.366300190225152i</v>
      </c>
      <c r="CT139" s="223" t="str">
        <f t="shared" ca="1" si="122"/>
        <v>4.59282922517347-5.88516676939047i</v>
      </c>
      <c r="CU139" s="223" t="str">
        <f t="shared" ca="1" si="123"/>
        <v>-2.16703428388026-7.14375465757558i</v>
      </c>
      <c r="CV139" s="223" t="str">
        <f t="shared" ca="1" si="124"/>
        <v>-7.08842140865616-2.34169812923238i</v>
      </c>
      <c r="CW139" s="223" t="str">
        <f t="shared" ca="1" si="125"/>
        <v>-5.99610793877145+4.44701672829633i</v>
      </c>
      <c r="CX139" s="223" t="str">
        <f t="shared" ca="1" si="126"/>
        <v>0.183205273115745+7.4629554482824i</v>
      </c>
      <c r="CY139" s="223" t="str">
        <f t="shared" ca="1" si="127"/>
        <v>6.20709013271338+4.14744503031898i</v>
      </c>
      <c r="CZ139" s="223" t="str">
        <f t="shared" ca="1" si="128"/>
        <v>6.96498141345489-2.68668980445701i</v>
      </c>
      <c r="DA139" s="223" t="str">
        <f t="shared" ca="1" si="129"/>
        <v>1.81389656916742-7.24148102472885i</v>
      </c>
      <c r="DB139" s="223" t="str">
        <f t="shared" ca="1" si="130"/>
        <v>-4.87606840763211-5.65271837961501i</v>
      </c>
      <c r="DC139" s="223" t="str">
        <f t="shared" ca="1" si="131"/>
        <v>-7.42925683122436+0.731717931208138i</v>
      </c>
      <c r="DD139" s="223" t="str">
        <f t="shared" ca="1" si="132"/>
        <v>-3.67958547149977+6.49537673680851i</v>
      </c>
      <c r="DE139" s="223" t="str">
        <f t="shared" ca="1" si="133"/>
        <v>3.19178592020145+6.74846433159049i</v>
      </c>
      <c r="DF139" s="223" t="str">
        <f t="shared" ca="1" si="134"/>
        <v>7.35529842770763+1.2762653464335i</v>
      </c>
      <c r="DG139" s="223" t="str">
        <f t="shared" ca="1" si="135"/>
        <v>5.27869624979267-5.27869624979219i</v>
      </c>
      <c r="DH139" s="223" t="str">
        <f t="shared" ca="1" si="136"/>
        <v>-1.27626534643346-7.35529842770763i</v>
      </c>
      <c r="DI139" s="223" t="str">
        <f t="shared" ca="1" si="137"/>
        <v>-6.74846433159047-3.19178592020149i</v>
      </c>
      <c r="DJ139" s="223" t="str">
        <f t="shared" ca="1" si="138"/>
        <v>-6.49537673680853+3.67958547149973i</v>
      </c>
      <c r="DK139" s="223" t="str">
        <f t="shared" ca="1" si="139"/>
        <v>-0.731717931208178+7.42925683122436i</v>
      </c>
      <c r="DL139" s="223" t="str">
        <f t="shared" ca="1" si="140"/>
        <v>5.65271837961498+4.87606840763214i</v>
      </c>
      <c r="DM139" s="223" t="str">
        <f t="shared" ca="1" si="141"/>
        <v>7.24148102472886-1.81389656916738i</v>
      </c>
      <c r="DN139" s="223" t="str">
        <f t="shared" ca="1" si="142"/>
        <v>2.68668980445704-6.96498141345488i</v>
      </c>
      <c r="DO139" s="223" t="str">
        <f t="shared" ca="1" si="143"/>
        <v>-4.14744503031894-6.2070901327134i</v>
      </c>
      <c r="DP139" s="223" t="str">
        <f t="shared" ca="1" si="144"/>
        <v>-7.46295544828236-0.18320527311727i</v>
      </c>
      <c r="DQ139" s="223" t="str">
        <f t="shared" ca="1" si="145"/>
        <v>-4.44701672829517+5.99610793877231i</v>
      </c>
      <c r="DR139" s="223" t="str">
        <f t="shared" ca="1" si="146"/>
        <v>2.34169812922882+7.08842140865733i</v>
      </c>
      <c r="DS139" s="223" t="str">
        <f t="shared" ca="1" si="147"/>
        <v>7.14375465757536+2.16703428388102i</v>
      </c>
      <c r="DT139" s="223" t="str">
        <f t="shared" ca="1" si="148"/>
        <v>5.88516676938958-4.59282922517462i</v>
      </c>
      <c r="DU139" s="223" t="str">
        <f t="shared" ca="1" si="149"/>
        <v>-0.366300190222145-7.45621166315634i</v>
      </c>
      <c r="DV139" s="223" t="str">
        <f t="shared" ca="1" si="150"/>
        <v>-6.30700406948958-3.99386628000828i</v>
      </c>
      <c r="DW139" s="223" t="str">
        <f t="shared" ca="1" si="151"/>
        <v>-6.89694902280975+2.85680982424609i</v>
      </c>
      <c r="DX139" s="223" t="str">
        <f t="shared" ca="1" si="152"/>
        <v>-1.63563541676396+7.28381527625273i</v>
      </c>
      <c r="DY139" s="223" t="str">
        <f t="shared" ca="1" si="153"/>
        <v>5.01332448052196+5.53135117743798i</v>
      </c>
      <c r="DZ139" s="223" t="str">
        <f t="shared" ca="1" si="154"/>
        <v>7.40906202100125-0.913820641100919i</v>
      </c>
      <c r="EA139" s="223" t="str">
        <f t="shared" ca="1" si="155"/>
        <v>3.51907272431103-6.58372199869918i</v>
      </c>
      <c r="EB139" s="223" t="str">
        <f t="shared" ca="1" si="156"/>
        <v>-3.35644021929741-6.66810147264032i</v>
      </c>
      <c r="EC139" s="223" t="str">
        <f t="shared" ca="1" si="157"/>
        <v>-7.38440426886059-1.09537289960032i</v>
      </c>
      <c r="ED139" s="223" t="str">
        <f t="shared" ca="1" si="158"/>
        <v>-5.14756071420533+5.40665209614187i</v>
      </c>
      <c r="EE139" s="223" t="str">
        <f t="shared" ca="1" si="159"/>
        <v>1.45638901874226+7.32176202981443i</v>
      </c>
      <c r="EF139" s="223" t="str">
        <f t="shared" ca="1" si="160"/>
        <v>6.82476216796705+3.02520900861925i</v>
      </c>
      <c r="EG139" s="223" t="str">
        <f t="shared" ca="1" si="161"/>
        <v>6.40311890284913-3.8378817739896i</v>
      </c>
      <c r="EH139" s="223" t="str">
        <f t="shared" ca="1" si="162"/>
        <v>0.549174461795059-7.44497653492994i</v>
      </c>
      <c r="EI139" s="223" t="str">
        <f t="shared" ca="1" si="163"/>
        <v>-5.77068059560645-4.73587517346441i</v>
      </c>
      <c r="EJ139" s="223" t="str">
        <f t="shared" ca="1" si="164"/>
        <v>-7.19478477581159+1.99106509810582i</v>
      </c>
      <c r="EK139" s="223" t="str">
        <f t="shared" ca="1" si="165"/>
        <v>-2.51495142319073+7.02881835973418i</v>
      </c>
      <c r="EL139" s="223" t="str">
        <f t="shared" ca="1" si="166"/>
        <v>4.2985255148246+6.10343727694053i</v>
      </c>
      <c r="EM139" s="223" t="str">
        <f t="shared" ca="1" si="167"/>
        <v>7.46520382810445-4.68243569898908E-13i</v>
      </c>
      <c r="EN139" s="223"/>
      <c r="EO139" s="223"/>
      <c r="EP139" s="223"/>
    </row>
    <row r="140" spans="1:146" ht="17.25" thickBot="1">
      <c r="A140" s="257">
        <f t="shared" si="168"/>
        <v>7.8125000000000037E-4</v>
      </c>
      <c r="B140" s="256">
        <v>40</v>
      </c>
      <c r="C140" s="230">
        <f t="shared" si="169"/>
        <v>8000</v>
      </c>
      <c r="D140" s="229">
        <f t="shared" si="170"/>
        <v>50265.482457436687</v>
      </c>
      <c r="E140" s="229" t="str">
        <f t="shared" si="171"/>
        <v>50265.4824574367i</v>
      </c>
      <c r="F140" s="229" t="str">
        <f t="shared" si="177"/>
        <v>-0.0393934823580666-0.163651129310849i</v>
      </c>
      <c r="G140" s="229" t="str">
        <f t="shared" si="178"/>
        <v>-4.74568923537783-0.30324294092209i</v>
      </c>
      <c r="H140" s="229" t="str">
        <f t="shared" si="179"/>
        <v>0.0022229510316088-0.0105795863482631i</v>
      </c>
      <c r="I140" s="229" t="str">
        <f t="shared" si="174"/>
        <v>-0.00751098888928594+0.00539778811243633i</v>
      </c>
      <c r="J140" s="255" t="str">
        <f ca="1">IMPRODUCT(1/N_FFT2,BC100)</f>
        <v>0.0381456251751842-0.000368525296808611i</v>
      </c>
      <c r="K140" s="254" t="str">
        <f t="shared" ca="1" si="175"/>
        <v>-0.000284522145399429+0.000208669991521812i</v>
      </c>
      <c r="N140" s="246">
        <f t="shared" ca="1" si="176"/>
        <v>7.5358891796757925</v>
      </c>
      <c r="O140" s="223">
        <f t="shared" ca="1" si="39"/>
        <v>-7.4641108203242075</v>
      </c>
      <c r="P140" s="223" t="str">
        <f t="shared" ca="1" si="40"/>
        <v>-4.14683778773166+6.2061813299582i</v>
      </c>
      <c r="Q140" s="223" t="str">
        <f t="shared" ca="1" si="41"/>
        <v>2.85639154827507+6.89593921529357i</v>
      </c>
      <c r="R140" s="223" t="str">
        <f t="shared" ca="1" si="42"/>
        <v>7.32069002387246+1.45617578350112i</v>
      </c>
      <c r="S140" s="223" t="str">
        <f t="shared" ca="1" si="43"/>
        <v>5.27792337657914-5.27792337657912i</v>
      </c>
      <c r="T140" s="223" t="str">
        <f t="shared" ca="1" si="44"/>
        <v>-1.45617578350111-7.32069002387247i</v>
      </c>
      <c r="U140" s="223" t="str">
        <f t="shared" ca="1" si="45"/>
        <v>-6.89593921529356-2.85639154827509i</v>
      </c>
      <c r="V140" s="223" t="str">
        <f t="shared" ca="1" si="46"/>
        <v>-6.20618132995821+4.14683778773164i</v>
      </c>
      <c r="W140" s="223" t="str">
        <f t="shared" ca="1" si="47"/>
        <v>-2.21745474182832E-14+7.46411082032421i</v>
      </c>
      <c r="X140" s="223" t="str">
        <f t="shared" ca="1" si="48"/>
        <v>6.20618132995819+4.14683778773167i</v>
      </c>
      <c r="Y140" s="223" t="str">
        <f t="shared" ca="1" si="49"/>
        <v>6.89593921529358-2.85639154827505i</v>
      </c>
      <c r="Z140" s="223" t="str">
        <f t="shared" ca="1" si="50"/>
        <v>1.45617578350122-7.32069002387245i</v>
      </c>
      <c r="AA140" s="223" t="str">
        <f t="shared" ca="1" si="51"/>
        <v>-5.277923376579-5.27792337657926i</v>
      </c>
      <c r="AB140" s="223" t="str">
        <f t="shared" ca="1" si="52"/>
        <v>-7.32069002387251+1.45617578350086i</v>
      </c>
      <c r="AC140" s="223" t="str">
        <f t="shared" ca="1" si="53"/>
        <v>-2.85639154827539+6.89593921529343i</v>
      </c>
      <c r="AD140" s="223" t="str">
        <f t="shared" ca="1" si="54"/>
        <v>4.14683778773192+6.20618132995802i</v>
      </c>
      <c r="AE140" s="223" t="str">
        <f t="shared" ca="1" si="55"/>
        <v>7.46411082032421-2.47347239889368E-13i</v>
      </c>
      <c r="AF140" s="223" t="str">
        <f t="shared" ca="1" si="56"/>
        <v>4.1468377877315-6.2061813299583i</v>
      </c>
      <c r="AG140" s="223" t="str">
        <f t="shared" ca="1" si="57"/>
        <v>-2.85639154827517-6.89593921529352i</v>
      </c>
      <c r="AH140" s="223" t="str">
        <f t="shared" ca="1" si="58"/>
        <v>-7.32069002387247-1.45617578350109i</v>
      </c>
      <c r="AI140" s="223" t="str">
        <f t="shared" ca="1" si="59"/>
        <v>-5.27792337657916+5.2779233765791i</v>
      </c>
      <c r="AJ140" s="223" t="str">
        <f t="shared" ca="1" si="60"/>
        <v>1.45617578350099+7.32069002387249i</v>
      </c>
      <c r="AK140" s="223" t="str">
        <f t="shared" ca="1" si="61"/>
        <v>6.89593921529349+2.85639154827527i</v>
      </c>
      <c r="AL140" s="223" t="str">
        <f t="shared" ca="1" si="62"/>
        <v>6.20618132995836-4.14683778773141i</v>
      </c>
      <c r="AM140" s="223" t="str">
        <f t="shared" ca="1" si="63"/>
        <v>3.64849439133647E-13-7.46411082032421i</v>
      </c>
      <c r="AN140" s="223" t="str">
        <f t="shared" ca="1" si="64"/>
        <v>-6.20618132995837-4.14683778773141i</v>
      </c>
      <c r="AO140" s="223" t="str">
        <f t="shared" ca="1" si="65"/>
        <v>-6.89593921529348+2.85639154827528i</v>
      </c>
      <c r="AP140" s="223" t="str">
        <f t="shared" ca="1" si="66"/>
        <v>-1.45617578350097+7.32069002387249i</v>
      </c>
      <c r="AQ140" s="223" t="str">
        <f t="shared" ca="1" si="67"/>
        <v>5.27792337657918+5.27792337657908i</v>
      </c>
      <c r="AR140" s="223" t="str">
        <f t="shared" ca="1" si="68"/>
        <v>5.27792337657918+5.27792337657908i</v>
      </c>
      <c r="AS140" s="223" t="str">
        <f t="shared" ca="1" si="69"/>
        <v>2.85639154827516-6.89593921529353i</v>
      </c>
      <c r="AT140" s="223" t="str">
        <f t="shared" ca="1" si="70"/>
        <v>-4.14683778773151-6.2061813299583i</v>
      </c>
      <c r="AU140" s="223" t="str">
        <f t="shared" ca="1" si="71"/>
        <v>-7.46411082032421-2.47805281341825E-13i</v>
      </c>
      <c r="AV140" s="223" t="str">
        <f t="shared" ca="1" si="72"/>
        <v>-4.14683778773191+6.20618132995804i</v>
      </c>
      <c r="AW140" s="223" t="str">
        <f t="shared" ca="1" si="73"/>
        <v>2.85639154827541+6.89593921529343i</v>
      </c>
      <c r="AX140" s="223" t="str">
        <f t="shared" ca="1" si="74"/>
        <v>7.32069002387252+1.45617578350084i</v>
      </c>
      <c r="AY140" s="223" t="str">
        <f t="shared" ca="1" si="75"/>
        <v>5.27792337657899-5.27792337657928i</v>
      </c>
      <c r="AZ140" s="223" t="str">
        <f t="shared" ca="1" si="76"/>
        <v>-1.45617578350124-7.32069002387244i</v>
      </c>
      <c r="BA140" s="223" t="str">
        <f t="shared" ca="1" si="77"/>
        <v>-6.89593921529358-2.85639154827502i</v>
      </c>
      <c r="BB140" s="223" t="str">
        <f t="shared" ca="1" si="78"/>
        <v>-6.20618132995822+4.14683778773163i</v>
      </c>
      <c r="BC140" s="223" t="str">
        <f t="shared" ca="1" si="79"/>
        <v>-1.04243274938554E-13+7.46411082032421i</v>
      </c>
      <c r="BD140" s="223" t="str">
        <f t="shared" ca="1" si="80"/>
        <v>6.2061813299581+4.1468377877318i</v>
      </c>
      <c r="BE140" s="223" t="str">
        <f t="shared" ca="1" si="81"/>
        <v>6.89593921529366-2.85639154827484i</v>
      </c>
      <c r="BF140" s="223" t="str">
        <f t="shared" ca="1" si="82"/>
        <v>1.45617578350145-7.3206900238724i</v>
      </c>
      <c r="BG140" s="223" t="str">
        <f t="shared" ca="1" si="83"/>
        <v>-5.27792337657936-5.2779233765789i</v>
      </c>
      <c r="BH140" s="223" t="str">
        <f t="shared" ca="1" si="84"/>
        <v>-7.32069002387242+1.45617578350136i</v>
      </c>
      <c r="BI140" s="223" t="str">
        <f t="shared" ca="1" si="85"/>
        <v>-2.85639154827492+6.89593921529363i</v>
      </c>
      <c r="BJ140" s="223" t="str">
        <f t="shared" ca="1" si="86"/>
        <v>4.14683778773173+6.20618132995815i</v>
      </c>
      <c r="BK140" s="223" t="str">
        <f t="shared" ca="1" si="87"/>
        <v>7.46411082032421-1.28008828532683E-14i</v>
      </c>
      <c r="BL140" s="223" t="str">
        <f t="shared" ca="1" si="88"/>
        <v>4.14683778773171-6.20618132995816i</v>
      </c>
      <c r="BM140" s="223" t="str">
        <f t="shared" ca="1" si="89"/>
        <v>-2.85639154827494-6.89593921529362i</v>
      </c>
      <c r="BN140" s="223" t="str">
        <f t="shared" ca="1" si="90"/>
        <v>-7.32069002387242-1.45617578350133i</v>
      </c>
      <c r="BO140" s="223" t="str">
        <f t="shared" ca="1" si="91"/>
        <v>-5.27792337657934+5.27792337657892i</v>
      </c>
      <c r="BP140" s="223" t="str">
        <f t="shared" ca="1" si="92"/>
        <v>1.45617578350075+7.32069002387253i</v>
      </c>
      <c r="BQ140" s="223" t="str">
        <f t="shared" ca="1" si="93"/>
        <v>6.89593921529367+2.85639154827481i</v>
      </c>
      <c r="BR140" s="223" t="str">
        <f t="shared" ca="1" si="94"/>
        <v>6.20618132995809-4.14683778773182i</v>
      </c>
      <c r="BS140" s="223" t="str">
        <f t="shared" ca="1" si="95"/>
        <v>-1.29845040645091E-13-7.46411082032421i</v>
      </c>
      <c r="BT140" s="223" t="str">
        <f t="shared" ca="1" si="96"/>
        <v>-6.20618132995823-4.14683778773161i</v>
      </c>
      <c r="BU140" s="223" t="str">
        <f t="shared" ca="1" si="97"/>
        <v>-6.89593921529358+2.85639154827505i</v>
      </c>
      <c r="BV140" s="223" t="str">
        <f t="shared" ca="1" si="98"/>
        <v>-1.45617578350122+7.32069002387245i</v>
      </c>
      <c r="BW140" s="223" t="str">
        <f t="shared" ca="1" si="99"/>
        <v>5.277923376579+5.27792337657926i</v>
      </c>
      <c r="BX140" s="223" t="str">
        <f t="shared" ca="1" si="100"/>
        <v>7.32069002387251-1.45617578350086i</v>
      </c>
      <c r="BY140" s="223" t="str">
        <f t="shared" ca="1" si="101"/>
        <v>2.85639154827539-6.89593921529343i</v>
      </c>
      <c r="BZ140" s="223" t="str">
        <f t="shared" ca="1" si="102"/>
        <v>-4.14683778773192-6.20618132995802i</v>
      </c>
      <c r="CA140" s="223" t="str">
        <f t="shared" ca="1" si="103"/>
        <v>-7.46411082032421+2.46889198436913E-13i</v>
      </c>
      <c r="CB140" s="223" t="str">
        <f t="shared" ca="1" si="104"/>
        <v>-4.14683778773151+6.2061813299583i</v>
      </c>
      <c r="CC140" s="223" t="str">
        <f t="shared" ca="1" si="105"/>
        <v>2.85639154827521+6.89593921529351i</v>
      </c>
      <c r="CD140" s="223" t="str">
        <f t="shared" ca="1" si="106"/>
        <v>7.32069002387248+1.45617578350106i</v>
      </c>
      <c r="CE140" s="223" t="str">
        <f t="shared" ca="1" si="107"/>
        <v>5.27792337657914-5.27792337657912i</v>
      </c>
      <c r="CF140" s="223" t="str">
        <f t="shared" ca="1" si="108"/>
        <v>-1.45617578350103-7.32069002387248i</v>
      </c>
      <c r="CG140" s="223" t="str">
        <f t="shared" ca="1" si="109"/>
        <v>-6.8959392152935-2.85639154827523i</v>
      </c>
      <c r="CH140" s="223" t="str">
        <f t="shared" ca="1" si="110"/>
        <v>-6.20618132995834+4.14683778773145i</v>
      </c>
      <c r="CI140" s="223" t="str">
        <f t="shared" ca="1" si="111"/>
        <v>-3.2553070766893E-13+7.46411082032421i</v>
      </c>
      <c r="CJ140" s="223" t="str">
        <f t="shared" ca="1" si="112"/>
        <v>6.20618132995798+4.14683778773199i</v>
      </c>
      <c r="CK140" s="223" t="str">
        <f t="shared" ca="1" si="113"/>
        <v>6.89593921529346-2.85639154827531i</v>
      </c>
      <c r="CL140" s="223" t="str">
        <f t="shared" ca="1" si="114"/>
        <v>1.45617578350094-7.3206900238725i</v>
      </c>
      <c r="CM140" s="223" t="str">
        <f t="shared" ca="1" si="115"/>
        <v>-5.2779233765792-5.27792337657906i</v>
      </c>
      <c r="CN140" s="223" t="str">
        <f t="shared" ca="1" si="116"/>
        <v>-7.32069002387246+1.45617578350114i</v>
      </c>
      <c r="CO140" s="223" t="str">
        <f t="shared" ca="1" si="117"/>
        <v>-2.85639154827512+6.89593921529355i</v>
      </c>
      <c r="CP140" s="223" t="str">
        <f t="shared" ca="1" si="118"/>
        <v>4.14683778773155+6.20618132995827i</v>
      </c>
      <c r="CQ140" s="223" t="str">
        <f t="shared" ca="1" si="119"/>
        <v>7.46411082032421+2.08486549877108E-13i</v>
      </c>
      <c r="CR140" s="223" t="str">
        <f t="shared" ca="1" si="120"/>
        <v>4.14683778773189-6.20618132995804i</v>
      </c>
      <c r="CS140" s="223" t="str">
        <f t="shared" ca="1" si="121"/>
        <v>-2.85639154827474-6.89593921529371i</v>
      </c>
      <c r="CT140" s="223" t="str">
        <f t="shared" ca="1" si="122"/>
        <v>-7.32069002387252-1.45617578350082i</v>
      </c>
      <c r="CU140" s="223" t="str">
        <f t="shared" ca="1" si="123"/>
        <v>-5.27792337657898+5.27792337657928i</v>
      </c>
      <c r="CV140" s="223" t="str">
        <f t="shared" ca="1" si="124"/>
        <v>1.45617578350126+7.32069002387244i</v>
      </c>
      <c r="CW140" s="223" t="str">
        <f t="shared" ca="1" si="125"/>
        <v>6.89593921529359+2.85639154827502i</v>
      </c>
      <c r="CX140" s="223" t="str">
        <f t="shared" ca="1" si="126"/>
        <v>6.20618132995821-4.14683778773164i</v>
      </c>
      <c r="CY140" s="223" t="str">
        <f t="shared" ca="1" si="127"/>
        <v>9.14423920852859E-14-7.46411082032421i</v>
      </c>
      <c r="CZ140" s="223" t="str">
        <f t="shared" ca="1" si="128"/>
        <v>-6.20618132995811-4.1468377877318i</v>
      </c>
      <c r="DA140" s="223" t="str">
        <f t="shared" ca="1" si="129"/>
        <v>-6.89593921529366+2.85639154827484i</v>
      </c>
      <c r="DB140" s="223" t="str">
        <f t="shared" ca="1" si="130"/>
        <v>-1.45617578350144+7.3206900238724i</v>
      </c>
      <c r="DC140" s="223" t="str">
        <f t="shared" ca="1" si="131"/>
        <v>5.27792337657884+5.27792337657942i</v>
      </c>
      <c r="DD140" s="223" t="str">
        <f t="shared" ca="1" si="132"/>
        <v>7.32069002387242-1.45617578350137i</v>
      </c>
      <c r="DE140" s="223" t="str">
        <f t="shared" ca="1" si="133"/>
        <v>2.8563915482749-6.89593921529363i</v>
      </c>
      <c r="DF140" s="223" t="str">
        <f t="shared" ca="1" si="134"/>
        <v>-4.14683778773174-6.20618132995814i</v>
      </c>
      <c r="DG140" s="223" t="str">
        <f t="shared" ca="1" si="135"/>
        <v>-7.46411082032421+2.56017657065365E-14i</v>
      </c>
      <c r="DH140" s="223" t="str">
        <f t="shared" ca="1" si="136"/>
        <v>-4.1468377877317+6.20618132995817i</v>
      </c>
      <c r="DI140" s="223" t="str">
        <f t="shared" ca="1" si="137"/>
        <v>2.85639154827496+6.89593921529362i</v>
      </c>
      <c r="DJ140" s="223" t="str">
        <f t="shared" ca="1" si="138"/>
        <v>7.32069002387242+1.45617578350132i</v>
      </c>
      <c r="DK140" s="223" t="str">
        <f t="shared" ca="1" si="139"/>
        <v>5.27792337657934-5.27792337657893i</v>
      </c>
      <c r="DL140" s="223" t="str">
        <f t="shared" ca="1" si="140"/>
        <v>-1.45617578350076-7.32069002387253i</v>
      </c>
      <c r="DM140" s="223" t="str">
        <f t="shared" ca="1" si="141"/>
        <v>-6.89593921529453-2.85639154827274i</v>
      </c>
      <c r="DN140" s="223" t="str">
        <f t="shared" ca="1" si="142"/>
        <v>-6.20618132996014+4.14683778772875i</v>
      </c>
      <c r="DO140" s="223" t="str">
        <f t="shared" ca="1" si="143"/>
        <v>-2.08485335986333E-12+7.46411082032421i</v>
      </c>
      <c r="DP140" s="223" t="str">
        <f t="shared" ca="1" si="144"/>
        <v>6.20618132995783+4.14683778773222i</v>
      </c>
      <c r="DQ140" s="223" t="str">
        <f t="shared" ca="1" si="145"/>
        <v>6.89593921529328-2.85639154827575i</v>
      </c>
      <c r="DR140" s="223" t="str">
        <f t="shared" ca="1" si="146"/>
        <v>1.45617578349902-7.32069002387288i</v>
      </c>
      <c r="DS140" s="223" t="str">
        <f t="shared" ca="1" si="147"/>
        <v>-5.27792337658163-5.27792337657663i</v>
      </c>
      <c r="DT140" s="223" t="str">
        <f t="shared" ca="1" si="148"/>
        <v>-7.32069002387295+1.45617578349869i</v>
      </c>
      <c r="DU140" s="223" t="str">
        <f t="shared" ca="1" si="149"/>
        <v>-2.85639154827606+6.89593921529316i</v>
      </c>
      <c r="DV140" s="223" t="str">
        <f t="shared" ca="1" si="150"/>
        <v>4.14683778773194+6.20618132995801i</v>
      </c>
      <c r="DW140" s="223" t="str">
        <f t="shared" ca="1" si="151"/>
        <v>7.46411082032421-1.7446896035313E-12i</v>
      </c>
      <c r="DX140" s="223" t="str">
        <f t="shared" ca="1" si="152"/>
        <v>4.14683778772903-6.20618132995995i</v>
      </c>
      <c r="DY140" s="223" t="str">
        <f t="shared" ca="1" si="153"/>
        <v>-2.85639154827243-6.89593921529467i</v>
      </c>
      <c r="DZ140" s="223" t="str">
        <f t="shared" ca="1" si="154"/>
        <v>-7.32069002387218-1.45617578350255i</v>
      </c>
      <c r="EA140" s="223" t="str">
        <f t="shared" ca="1" si="155"/>
        <v>-5.27792337657917+5.27792337657909i</v>
      </c>
      <c r="EB140" s="223" t="str">
        <f t="shared" ca="1" si="156"/>
        <v>1.45617578350244+7.3206900238722i</v>
      </c>
      <c r="EC140" s="223" t="str">
        <f t="shared" ca="1" si="157"/>
        <v>6.89593921529462+2.85639154827252i</v>
      </c>
      <c r="ED140" s="223" t="str">
        <f t="shared" ca="1" si="158"/>
        <v>6.20618132996001-4.14683778772894i</v>
      </c>
      <c r="EE140" s="223" t="str">
        <f t="shared" ca="1" si="159"/>
        <v>1.85076504427969E-12-7.46411082032421i</v>
      </c>
      <c r="EF140" s="223" t="str">
        <f t="shared" ca="1" si="160"/>
        <v>-6.20618132995795-4.14683778773203i</v>
      </c>
      <c r="EG140" s="223" t="str">
        <f t="shared" ca="1" si="161"/>
        <v>-6.89593921529319+2.85639154827596i</v>
      </c>
      <c r="EH140" s="223" t="str">
        <f t="shared" ca="1" si="162"/>
        <v>-1.45617578349879+7.32069002387292i</v>
      </c>
      <c r="EI140" s="223" t="str">
        <f t="shared" ca="1" si="163"/>
        <v>5.27792337657655+5.27792337658171i</v>
      </c>
      <c r="EJ140" s="223" t="str">
        <f t="shared" ca="1" si="164"/>
        <v>7.3206900238729-1.45617578349892i</v>
      </c>
      <c r="EK140" s="223" t="str">
        <f t="shared" ca="1" si="165"/>
        <v>2.85639154827584-6.89593921529325i</v>
      </c>
      <c r="EL140" s="223" t="str">
        <f t="shared" ca="1" si="166"/>
        <v>-4.14683778773213-6.20618132995789i</v>
      </c>
      <c r="EM140" s="223" t="str">
        <f t="shared" ca="1" si="167"/>
        <v>-7.46411082032421+1.97877791911495E-12i</v>
      </c>
      <c r="EN140" s="223"/>
      <c r="EO140" s="223"/>
      <c r="EP140" s="223"/>
    </row>
    <row r="141" spans="1:146" ht="17.25" thickBot="1">
      <c r="A141" s="257">
        <f t="shared" si="168"/>
        <v>8.0078125000000039E-4</v>
      </c>
      <c r="B141" s="256">
        <v>41</v>
      </c>
      <c r="C141" s="230">
        <f t="shared" si="169"/>
        <v>8200</v>
      </c>
      <c r="D141" s="229">
        <f t="shared" si="170"/>
        <v>51522.119518872605</v>
      </c>
      <c r="E141" s="229" t="str">
        <f t="shared" si="171"/>
        <v>51522.1195188726i</v>
      </c>
      <c r="F141" s="229" t="str">
        <f t="shared" si="177"/>
        <v>-0.0391886496970718-0.158834868881852i</v>
      </c>
      <c r="G141" s="229" t="str">
        <f t="shared" si="178"/>
        <v>-4.77891271111022-0.252523203961798i</v>
      </c>
      <c r="H141" s="229" t="str">
        <f t="shared" si="179"/>
        <v>0.00221154510132408-0.0103215145090577i</v>
      </c>
      <c r="I141" s="229" t="str">
        <f t="shared" si="174"/>
        <v>-0.00744939264365389+0.00538591771397415i</v>
      </c>
      <c r="J141" s="255" t="str">
        <f ca="1">IMPRODUCT(1/N_FFT2,BD100)</f>
        <v>-0.0655246269548871-0.00444447503320887i</v>
      </c>
      <c r="K141" s="254" t="str">
        <f t="shared" ca="1" si="175"/>
        <v>0.000512056250826577-0.000319801609400585i</v>
      </c>
      <c r="N141" s="246">
        <f t="shared" ca="1" si="176"/>
        <v>7.5370857077657538</v>
      </c>
      <c r="O141" s="223">
        <f t="shared" ca="1" si="39"/>
        <v>-7.4629142922342462</v>
      </c>
      <c r="P141" s="223" t="str">
        <f t="shared" ca="1" si="40"/>
        <v>-3.99264138376673+6.3050697469471i</v>
      </c>
      <c r="Q141" s="223" t="str">
        <f t="shared" ca="1" si="41"/>
        <v>3.19080701747839+6.74639461567768i</v>
      </c>
      <c r="R141" s="223" t="str">
        <f t="shared" ca="1" si="42"/>
        <v>7.40678970350671+0.913540377466288i</v>
      </c>
      <c r="S141" s="223" t="str">
        <f t="shared" ca="1" si="43"/>
        <v>4.7344227072823-5.76891076044724i</v>
      </c>
      <c r="T141" s="223" t="str">
        <f t="shared" ca="1" si="44"/>
        <v>-2.34097994363578-7.08624742982696i</v>
      </c>
      <c r="U141" s="223" t="str">
        <f t="shared" ca="1" si="45"/>
        <v>-7.23926010337945-1.81334025732975i</v>
      </c>
      <c r="V141" s="223" t="str">
        <f t="shared" ca="1" si="46"/>
        <v>-5.40499390646749+5.14598198639322i</v>
      </c>
      <c r="W141" s="223" t="str">
        <f t="shared" ca="1" si="47"/>
        <v>1.45594235245071+7.31951648673425i</v>
      </c>
      <c r="X141" s="223" t="str">
        <f t="shared" ca="1" si="48"/>
        <v>6.96284529297541+2.68586581186111i</v>
      </c>
      <c r="Y141" s="223" t="str">
        <f t="shared" ca="1" si="49"/>
        <v>5.99426896631712-4.44565285337054i</v>
      </c>
      <c r="Z141" s="223" t="str">
        <f t="shared" ca="1" si="50"/>
        <v>-0.549006033090027-7.44269320265621i</v>
      </c>
      <c r="AA141" s="223" t="str">
        <f t="shared" ca="1" si="51"/>
        <v>-6.58170280833075-3.51799344457112i</v>
      </c>
      <c r="AB141" s="223" t="str">
        <f t="shared" ca="1" si="52"/>
        <v>-6.49338464143247+3.67845696340777i</v>
      </c>
      <c r="AC141" s="223" t="str">
        <f t="shared" ca="1" si="53"/>
        <v>-0.366187848024998+7.45392488513219i</v>
      </c>
      <c r="AD141" s="223" t="str">
        <f t="shared" ca="1" si="54"/>
        <v>6.10156538718258+4.29720718131786i</v>
      </c>
      <c r="AE141" s="223" t="str">
        <f t="shared" ca="1" si="55"/>
        <v>6.89483376748115-2.85593365679875i</v>
      </c>
      <c r="AF141" s="223" t="str">
        <f t="shared" ca="1" si="56"/>
        <v>1.2758739230564-7.35304259920333i</v>
      </c>
      <c r="AG141" s="223" t="str">
        <f t="shared" ca="1" si="57"/>
        <v>-5.52965474325883-5.01178692220543i</v>
      </c>
      <c r="AH141" s="223" t="str">
        <f t="shared" ca="1" si="58"/>
        <v>-7.19257817593815+1.99045444968039i</v>
      </c>
      <c r="AI141" s="223" t="str">
        <f t="shared" ca="1" si="59"/>
        <v>-2.16636966669902+7.14156370835131i</v>
      </c>
      <c r="AJ141" s="223" t="str">
        <f t="shared" ca="1" si="60"/>
        <v>4.87457294497904+5.65098472279942i</v>
      </c>
      <c r="AK141" s="223" t="str">
        <f t="shared" ca="1" si="61"/>
        <v>7.38213951375853-1.09503695491942i</v>
      </c>
      <c r="AL141" s="223" t="str">
        <f t="shared" ca="1" si="62"/>
        <v>3.02428119409131-6.82266905193999i</v>
      </c>
      <c r="AM141" s="223" t="str">
        <f t="shared" ca="1" si="63"/>
        <v>-4.14617303234167-6.20518645321129i</v>
      </c>
      <c r="AN141" s="223" t="str">
        <f t="shared" ca="1" si="64"/>
        <v>-7.4606666019776+0.183149085092508i</v>
      </c>
      <c r="AO141" s="223" t="str">
        <f t="shared" ca="1" si="65"/>
        <v>-3.83670471731641+6.40115510242926i</v>
      </c>
      <c r="AP141" s="223" t="str">
        <f t="shared" ca="1" si="66"/>
        <v>3.35541081802995+6.66605640356289i</v>
      </c>
      <c r="AQ141" s="223" t="str">
        <f t="shared" ca="1" si="67"/>
        <v>7.4269783200952+0.731493517449096i</v>
      </c>
      <c r="AR141" s="223" t="str">
        <f t="shared" ca="1" si="68"/>
        <v>7.4269783200952+0.731493517449096i</v>
      </c>
      <c r="AS141" s="223" t="str">
        <f t="shared" ca="1" si="69"/>
        <v>-2.51418010178936-7.02666266082275i</v>
      </c>
      <c r="AT141" s="223" t="str">
        <f t="shared" ca="1" si="70"/>
        <v>-7.28158137122794-1.63513377661295i</v>
      </c>
      <c r="AU141" s="223" t="str">
        <f t="shared" ca="1" si="71"/>
        <v>-5.27707730345275+5.27707730345293i</v>
      </c>
      <c r="AV141" s="223" t="str">
        <f t="shared" ca="1" si="72"/>
        <v>1.63513377661323+7.28158137122787i</v>
      </c>
      <c r="AW141" s="223" t="str">
        <f t="shared" ca="1" si="73"/>
        <v>7.0266626608226+2.51418010178979i</v>
      </c>
      <c r="AX141" s="223" t="str">
        <f t="shared" ca="1" si="74"/>
        <v>5.88336182196651-4.59142063037805i</v>
      </c>
      <c r="AY141" s="223" t="str">
        <f t="shared" ca="1" si="75"/>
        <v>-0.731493517449408-7.42697832009517i</v>
      </c>
      <c r="AZ141" s="223" t="str">
        <f t="shared" ca="1" si="76"/>
        <v>-6.666056403563-3.35541081802972i</v>
      </c>
      <c r="BA141" s="223" t="str">
        <f t="shared" ca="1" si="77"/>
        <v>-6.40115510242912+3.83670471731666i</v>
      </c>
      <c r="BB141" s="223" t="str">
        <f t="shared" ca="1" si="78"/>
        <v>-0.183149085092964+7.46066660197759i</v>
      </c>
      <c r="BC141" s="223" t="str">
        <f t="shared" ca="1" si="79"/>
        <v>6.20518645321103+4.14617303234205i</v>
      </c>
      <c r="BD141" s="223" t="str">
        <f t="shared" ca="1" si="80"/>
        <v>6.82266905193987-3.0242811940916i</v>
      </c>
      <c r="BE141" s="223" t="str">
        <f t="shared" ca="1" si="81"/>
        <v>1.09503695491916-7.38213951375856i</v>
      </c>
      <c r="BF141" s="223" t="str">
        <f t="shared" ca="1" si="82"/>
        <v>-5.6509847227996-4.87457294497885i</v>
      </c>
      <c r="BG141" s="223" t="str">
        <f t="shared" ca="1" si="83"/>
        <v>-7.14156370835145+2.16636966669859i</v>
      </c>
      <c r="BH141" s="223" t="str">
        <f t="shared" ca="1" si="84"/>
        <v>-1.99045444968083+7.19257817593802i</v>
      </c>
      <c r="BI141" s="223" t="str">
        <f t="shared" ca="1" si="85"/>
        <v>5.01178692220567+5.52965474325861i</v>
      </c>
      <c r="BJ141" s="223" t="str">
        <f t="shared" ca="1" si="86"/>
        <v>7.35304259920328-1.27587392305671i</v>
      </c>
      <c r="BK141" s="223" t="str">
        <f t="shared" ca="1" si="87"/>
        <v>2.85593365679851-6.89483376748125i</v>
      </c>
      <c r="BL141" s="223" t="str">
        <f t="shared" ca="1" si="88"/>
        <v>-4.29720718131747-6.10156538718285i</v>
      </c>
      <c r="BM141" s="223" t="str">
        <f t="shared" ca="1" si="89"/>
        <v>-7.45392488513222+0.366187848024542i</v>
      </c>
      <c r="BN141" s="223" t="str">
        <f t="shared" ca="1" si="90"/>
        <v>-3.67845696340815+6.49338464143225i</v>
      </c>
      <c r="BO141" s="223" t="str">
        <f t="shared" ca="1" si="91"/>
        <v>3.51799344457138+6.58170280833061i</v>
      </c>
      <c r="BP141" s="223" t="str">
        <f t="shared" ca="1" si="92"/>
        <v>7.44269320265623+0.549006033089715i</v>
      </c>
      <c r="BQ141" s="223" t="str">
        <f t="shared" ca="1" si="93"/>
        <v>4.44565285337092-5.99426896631684i</v>
      </c>
      <c r="BR141" s="223" t="str">
        <f t="shared" ca="1" si="94"/>
        <v>-2.68586581186087-6.9628452929755i</v>
      </c>
      <c r="BS141" s="223" t="str">
        <f t="shared" ca="1" si="95"/>
        <v>-7.31951648673422-1.45594235245086i</v>
      </c>
      <c r="BT141" s="223" t="str">
        <f t="shared" ca="1" si="96"/>
        <v>-5.14598198639322+5.40499390646749i</v>
      </c>
      <c r="BU141" s="223" t="str">
        <f t="shared" ca="1" si="97"/>
        <v>1.8133402573299+7.23926010337941i</v>
      </c>
      <c r="BV141" s="223" t="str">
        <f t="shared" ca="1" si="98"/>
        <v>7.08624742982705+2.34097994363553i</v>
      </c>
      <c r="BW141" s="223" t="str">
        <f t="shared" ca="1" si="99"/>
        <v>5.76891076044743-4.73442270728206i</v>
      </c>
      <c r="BX141" s="223" t="str">
        <f t="shared" ca="1" si="100"/>
        <v>-0.913540377466131-7.40678970350672i</v>
      </c>
      <c r="BY141" s="223" t="str">
        <f t="shared" ca="1" si="101"/>
        <v>-6.74639461567768-3.19080701747839i</v>
      </c>
      <c r="BZ141" s="223" t="str">
        <f t="shared" ca="1" si="102"/>
        <v>-6.30506974694701+3.99264138376686i</v>
      </c>
      <c r="CA141" s="223" t="str">
        <f t="shared" ca="1" si="103"/>
        <v>2.59649261018027E-13+7.46291429223425i</v>
      </c>
      <c r="CB141" s="223" t="str">
        <f t="shared" ca="1" si="104"/>
        <v>6.30506974694692+3.992641383767i</v>
      </c>
      <c r="CC141" s="223" t="str">
        <f t="shared" ca="1" si="105"/>
        <v>6.74639461567775-3.19080701747824i</v>
      </c>
      <c r="CD141" s="223" t="str">
        <f t="shared" ca="1" si="106"/>
        <v>0.913540377466296-7.40678970350671i</v>
      </c>
      <c r="CE141" s="223" t="str">
        <f t="shared" ca="1" si="107"/>
        <v>-5.76891076044733-4.73442270728219i</v>
      </c>
      <c r="CF141" s="223" t="str">
        <f t="shared" ca="1" si="108"/>
        <v>-7.08624742982687+2.34097994363606i</v>
      </c>
      <c r="CG141" s="223" t="str">
        <f t="shared" ca="1" si="109"/>
        <v>-1.81334025733002+7.23926010337938i</v>
      </c>
      <c r="CH141" s="223" t="str">
        <f t="shared" ca="1" si="110"/>
        <v>5.14598198639313+5.40499390646757i</v>
      </c>
      <c r="CI141" s="223" t="str">
        <f t="shared" ca="1" si="111"/>
        <v>7.31951648673424-1.45594235245074i</v>
      </c>
      <c r="CJ141" s="223" t="str">
        <f t="shared" ca="1" si="112"/>
        <v>2.68586581186108-6.96284529297542i</v>
      </c>
      <c r="CK141" s="223" t="str">
        <f t="shared" ca="1" si="113"/>
        <v>-4.44565285337074-5.99426896631697i</v>
      </c>
      <c r="CL141" s="223" t="str">
        <f t="shared" ca="1" si="114"/>
        <v>-7.44269320265624+0.549006033089546i</v>
      </c>
      <c r="CM141" s="223" t="str">
        <f t="shared" ca="1" si="115"/>
        <v>-3.51799344457153+6.58170280833052i</v>
      </c>
      <c r="CN141" s="223" t="str">
        <f t="shared" ca="1" si="116"/>
        <v>3.678456963408+6.49338464143234i</v>
      </c>
      <c r="CO141" s="223" t="str">
        <f t="shared" ca="1" si="117"/>
        <v>7.45392488513221+0.366187848024712i</v>
      </c>
      <c r="CP141" s="223" t="str">
        <f t="shared" ca="1" si="118"/>
        <v>4.29720718131761-6.10156538718275i</v>
      </c>
      <c r="CQ141" s="223" t="str">
        <f t="shared" ca="1" si="119"/>
        <v>-2.85593365679835-6.89483376748132i</v>
      </c>
      <c r="CR141" s="223" t="str">
        <f t="shared" ca="1" si="120"/>
        <v>-7.35304259920325-1.27587392305682i</v>
      </c>
      <c r="CS141" s="223" t="str">
        <f t="shared" ca="1" si="121"/>
        <v>-5.01178692220575+5.52965474325853i</v>
      </c>
      <c r="CT141" s="223" t="str">
        <f t="shared" ca="1" si="122"/>
        <v>1.99045444968072+7.19257817593806i</v>
      </c>
      <c r="CU141" s="223" t="str">
        <f t="shared" ca="1" si="123"/>
        <v>7.14156370835138+2.1663696666988i</v>
      </c>
      <c r="CV141" s="223" t="str">
        <f t="shared" ca="1" si="124"/>
        <v>5.65098472279926-4.87457294497924i</v>
      </c>
      <c r="CW141" s="223" t="str">
        <f t="shared" ca="1" si="125"/>
        <v>-1.09503695491894-7.3821395137586i</v>
      </c>
      <c r="CX141" s="223" t="str">
        <f t="shared" ca="1" si="126"/>
        <v>-6.8226690519398-3.02428119409175i</v>
      </c>
      <c r="CY141" s="223" t="str">
        <f t="shared" ca="1" si="127"/>
        <v>-6.20518645321112+4.14617303234191i</v>
      </c>
      <c r="CZ141" s="223" t="str">
        <f t="shared" ca="1" si="128"/>
        <v>0.183149085092795+7.46066660197759i</v>
      </c>
      <c r="DA141" s="223" t="str">
        <f t="shared" ca="1" si="129"/>
        <v>6.40115510242941+3.83670471731617i</v>
      </c>
      <c r="DB141" s="223" t="str">
        <f t="shared" ca="1" si="130"/>
        <v>6.66605640356308-3.35541081802956i</v>
      </c>
      <c r="DC141" s="223" t="str">
        <f t="shared" ca="1" si="131"/>
        <v>0.731493517449524-7.42697832009516i</v>
      </c>
      <c r="DD141" s="223" t="str">
        <f t="shared" ca="1" si="132"/>
        <v>-5.88336182196643-4.59142063037814i</v>
      </c>
      <c r="DE141" s="223" t="str">
        <f t="shared" ca="1" si="133"/>
        <v>-7.02666266082263+2.51418010178968i</v>
      </c>
      <c r="DF141" s="223" t="str">
        <f t="shared" ca="1" si="134"/>
        <v>-1.63513377661272+7.28158137122798i</v>
      </c>
      <c r="DG141" s="223" t="str">
        <f t="shared" ca="1" si="135"/>
        <v>5.27707730345259+5.27707730345309i</v>
      </c>
      <c r="DH141" s="223" t="str">
        <f t="shared" ca="1" si="136"/>
        <v>7.28158137122797-1.63513377661276i</v>
      </c>
      <c r="DI141" s="223" t="str">
        <f t="shared" ca="1" si="137"/>
        <v>2.51418010178954-7.02666266082269i</v>
      </c>
      <c r="DJ141" s="223" t="str">
        <f t="shared" ca="1" si="138"/>
        <v>-4.59142063037825-5.88336182196634i</v>
      </c>
      <c r="DK141" s="223" t="str">
        <f t="shared" ca="1" si="139"/>
        <v>-7.42697832009522+0.731493517448928i</v>
      </c>
      <c r="DL141" s="223" t="str">
        <f t="shared" ca="1" si="140"/>
        <v>-3.3554108180301+6.66605640356281i</v>
      </c>
      <c r="DM141" s="223" t="str">
        <f t="shared" ca="1" si="141"/>
        <v>3.83670471731629+6.40115510242933i</v>
      </c>
      <c r="DN141" s="223" t="str">
        <f t="shared" ca="1" si="142"/>
        <v>7.46066660197759+0.183149085092652i</v>
      </c>
      <c r="DO141" s="223" t="str">
        <f t="shared" ca="1" si="143"/>
        <v>4.14617303234179-6.20518645321121i</v>
      </c>
      <c r="DP141" s="223" t="str">
        <f t="shared" ca="1" si="144"/>
        <v>-3.02428119409189-6.82266905193974i</v>
      </c>
      <c r="DQ141" s="223" t="str">
        <f t="shared" ca="1" si="145"/>
        <v>-7.38213951375862-1.0950369549188i</v>
      </c>
      <c r="DR141" s="223" t="str">
        <f t="shared" ca="1" si="146"/>
        <v>-4.87457294497865+5.65098472279977i</v>
      </c>
      <c r="DS141" s="223" t="str">
        <f t="shared" ca="1" si="147"/>
        <v>2.16636966669954+7.14156370835115i</v>
      </c>
      <c r="DT141" s="223" t="str">
        <f t="shared" ca="1" si="148"/>
        <v>7.19257817593829+1.99045444967986i</v>
      </c>
      <c r="DU141" s="223" t="str">
        <f t="shared" ca="1" si="149"/>
        <v>5.52965474325794-5.01178692220641i</v>
      </c>
      <c r="DV141" s="223" t="str">
        <f t="shared" ca="1" si="150"/>
        <v>-1.27587392305769-7.3530425992031i</v>
      </c>
      <c r="DW141" s="223" t="str">
        <f t="shared" ca="1" si="151"/>
        <v>-6.89483376748166-2.85593365679753i</v>
      </c>
      <c r="DX141" s="223" t="str">
        <f t="shared" ca="1" si="152"/>
        <v>-6.10156538718181+4.29720718131894i</v>
      </c>
      <c r="DY141" s="223" t="str">
        <f t="shared" ca="1" si="153"/>
        <v>0.366187848026338+7.45392488513213i</v>
      </c>
      <c r="DZ141" s="223" t="str">
        <f t="shared" ca="1" si="154"/>
        <v>6.49338464143313+3.67845696340659i</v>
      </c>
      <c r="EA141" s="223" t="str">
        <f t="shared" ca="1" si="155"/>
        <v>6.58170280832976-3.51799344457297i</v>
      </c>
      <c r="EB141" s="223" t="str">
        <f t="shared" ca="1" si="156"/>
        <v>0.549006033087923-7.44269320265636i</v>
      </c>
      <c r="EC141" s="223" t="str">
        <f t="shared" ca="1" si="157"/>
        <v>-5.99426896631839-4.44565285336884i</v>
      </c>
      <c r="ED141" s="223" t="str">
        <f t="shared" ca="1" si="158"/>
        <v>-6.96284529297461+2.6858658118632i</v>
      </c>
      <c r="EE141" s="223" t="str">
        <f t="shared" ca="1" si="159"/>
        <v>-1.45594235244842+7.3195164867347i</v>
      </c>
      <c r="EF141" s="223" t="str">
        <f t="shared" ca="1" si="160"/>
        <v>5.4049939064692+5.14598198639142i</v>
      </c>
      <c r="EG141" s="223" t="str">
        <f t="shared" ca="1" si="161"/>
        <v>7.23926010337881-1.81334025733231i</v>
      </c>
      <c r="EH141" s="223" t="str">
        <f t="shared" ca="1" si="162"/>
        <v>2.34097994363312-7.08624742982784i</v>
      </c>
      <c r="EI141" s="223" t="str">
        <f t="shared" ca="1" si="163"/>
        <v>-4.73442270728459-5.76891076044535i</v>
      </c>
      <c r="EJ141" s="223" t="str">
        <f t="shared" ca="1" si="164"/>
        <v>-7.40678970350633+0.913540377469385i</v>
      </c>
      <c r="EK141" s="223" t="str">
        <f t="shared" ca="1" si="165"/>
        <v>-3.19080701747543+6.74639461567909i</v>
      </c>
      <c r="EL141" s="223" t="str">
        <f t="shared" ca="1" si="166"/>
        <v>3.99264138376963+6.30506974694525i</v>
      </c>
      <c r="EM141" s="223" t="str">
        <f t="shared" ca="1" si="167"/>
        <v>7.46291429223425-3.48882146328652E-12i</v>
      </c>
      <c r="EN141" s="223"/>
      <c r="EO141" s="223"/>
      <c r="EP141" s="223"/>
    </row>
    <row r="142" spans="1:146" ht="17.25" thickBot="1">
      <c r="A142" s="257">
        <f t="shared" si="168"/>
        <v>8.203125000000004E-4</v>
      </c>
      <c r="B142" s="256">
        <v>42</v>
      </c>
      <c r="C142" s="230">
        <f t="shared" si="169"/>
        <v>8400</v>
      </c>
      <c r="D142" s="229">
        <f t="shared" si="170"/>
        <v>52778.756580308524</v>
      </c>
      <c r="E142" s="229" t="str">
        <f t="shared" si="171"/>
        <v>52778.7565803085i</v>
      </c>
      <c r="F142" s="229" t="str">
        <f t="shared" si="177"/>
        <v>-0.0389673768446945-0.154243163138189i</v>
      </c>
      <c r="G142" s="229" t="str">
        <f t="shared" si="178"/>
        <v>-4.80980938642497-0.200891050100919i</v>
      </c>
      <c r="H142" s="229" t="str">
        <f t="shared" si="179"/>
        <v>0.0022009543739803-0.0100757126803608i</v>
      </c>
      <c r="I142" s="229" t="str">
        <f t="shared" si="174"/>
        <v>-0.00738855550472916+0.00537774222917098i</v>
      </c>
      <c r="J142" s="255" t="str">
        <f ca="1">IMPRODUCT(1/N_FFT2,BE100)</f>
        <v>0.0202726167094387+0.000360177462136155i</v>
      </c>
      <c r="K142" s="254" t="str">
        <f t="shared" ca="1" si="175"/>
        <v>-0.000151722295331913+0.0001063597158036i</v>
      </c>
      <c r="N142" s="246">
        <f t="shared" ca="1" si="176"/>
        <v>7.5383997017158988</v>
      </c>
      <c r="O142" s="223">
        <f t="shared" ca="1" si="39"/>
        <v>-7.4616002982841012</v>
      </c>
      <c r="P142" s="223" t="str">
        <f t="shared" ca="1" si="40"/>
        <v>-3.83602918942082+6.40002805222484i</v>
      </c>
      <c r="Q142" s="223" t="str">
        <f t="shared" ca="1" si="41"/>
        <v>3.517374032111+6.58054396912479i</v>
      </c>
      <c r="R142" s="223" t="str">
        <f t="shared" ca="1" si="42"/>
        <v>7.45261247394532+0.366123373397589i</v>
      </c>
      <c r="S142" s="223" t="str">
        <f t="shared" ca="1" si="43"/>
        <v>4.14544301641685-6.20409390717082i</v>
      </c>
      <c r="T142" s="223" t="str">
        <f t="shared" ca="1" si="44"/>
        <v>-3.19024521267225-6.74520677921553i</v>
      </c>
      <c r="U142" s="223" t="str">
        <f t="shared" ca="1" si="45"/>
        <v>-7.42567065338505-0.73136472351997i</v>
      </c>
      <c r="V142" s="223" t="str">
        <f t="shared" ca="1" si="46"/>
        <v>-4.44487010808835+5.99321355648003i</v>
      </c>
      <c r="W142" s="223" t="str">
        <f t="shared" ca="1" si="47"/>
        <v>2.85543081308375+6.89361979536479i</v>
      </c>
      <c r="X142" s="223" t="str">
        <f t="shared" ca="1" si="48"/>
        <v>7.38083974180884+1.09484415196348i</v>
      </c>
      <c r="Y142" s="223" t="str">
        <f t="shared" ca="1" si="49"/>
        <v>4.73358911834494-5.76789502938808i</v>
      </c>
      <c r="Z142" s="223" t="str">
        <f t="shared" ca="1" si="50"/>
        <v>-2.51373743056055-7.02542547761716i</v>
      </c>
      <c r="AA142" s="223" t="str">
        <f t="shared" ca="1" si="51"/>
        <v>-7.31822774080938-1.45568600494796i</v>
      </c>
      <c r="AB142" s="223" t="str">
        <f t="shared" ca="1" si="52"/>
        <v>-5.01090449780167+5.52868113796269i</v>
      </c>
      <c r="AC142" s="223" t="str">
        <f t="shared" ca="1" si="53"/>
        <v>2.16598823438912+7.14030629453956i</v>
      </c>
      <c r="AD142" s="223" t="str">
        <f t="shared" ca="1" si="54"/>
        <v>7.23798548818138+1.81302098284306i</v>
      </c>
      <c r="AE142" s="223" t="str">
        <f t="shared" ca="1" si="55"/>
        <v>5.27614816942032-5.27614816942018i</v>
      </c>
      <c r="AF142" s="223" t="str">
        <f t="shared" ca="1" si="56"/>
        <v>-1.81302098284357-7.23798548818125i</v>
      </c>
      <c r="AG142" s="223" t="str">
        <f t="shared" ca="1" si="57"/>
        <v>-7.1403062945395-2.16598823438932i</v>
      </c>
      <c r="AH142" s="223" t="str">
        <f t="shared" ca="1" si="58"/>
        <v>-5.52868113796233+5.01090449780206i</v>
      </c>
      <c r="AI142" s="223" t="str">
        <f t="shared" ca="1" si="59"/>
        <v>1.45568600494776+7.31822774080943i</v>
      </c>
      <c r="AJ142" s="223" t="str">
        <f t="shared" ca="1" si="60"/>
        <v>7.02542547761733+2.51373743056006i</v>
      </c>
      <c r="AK142" s="223" t="str">
        <f t="shared" ca="1" si="61"/>
        <v>5.76789502938822-4.73358911834476i</v>
      </c>
      <c r="AL142" s="223" t="str">
        <f t="shared" ca="1" si="62"/>
        <v>-1.09484415196372-7.3808397418088i</v>
      </c>
      <c r="AM142" s="223" t="str">
        <f t="shared" ca="1" si="63"/>
        <v>-6.89361979536474-2.85543081308388i</v>
      </c>
      <c r="AN142" s="223" t="str">
        <f t="shared" ca="1" si="64"/>
        <v>-5.9932135564799+4.44487010808853i</v>
      </c>
      <c r="AO142" s="223" t="str">
        <f t="shared" ca="1" si="65"/>
        <v>0.731364723519822+7.42567065338506i</v>
      </c>
      <c r="AP142" s="223" t="str">
        <f t="shared" ca="1" si="66"/>
        <v>6.74520677921561+3.1902452126721i</v>
      </c>
      <c r="AQ142" s="223" t="str">
        <f t="shared" ca="1" si="67"/>
        <v>6.20409390717094-4.14544301641668i</v>
      </c>
      <c r="AR142" s="223" t="str">
        <f t="shared" ca="1" si="68"/>
        <v>6.20409390717094-4.14544301641668i</v>
      </c>
      <c r="AS142" s="223" t="str">
        <f t="shared" ca="1" si="69"/>
        <v>-6.58054396912468-3.5173740321112i</v>
      </c>
      <c r="AT142" s="223" t="str">
        <f t="shared" ca="1" si="70"/>
        <v>-6.40002805222475+3.83602918942097i</v>
      </c>
      <c r="AU142" s="223" t="str">
        <f t="shared" ca="1" si="71"/>
        <v>-2.08415617321337E-13+7.4616002982841i</v>
      </c>
      <c r="AV142" s="223" t="str">
        <f t="shared" ca="1" si="72"/>
        <v>6.40002805222493+3.83602918942066i</v>
      </c>
      <c r="AW142" s="223" t="str">
        <f t="shared" ca="1" si="73"/>
        <v>6.58054396912489-3.51737403211081i</v>
      </c>
      <c r="AX142" s="223" t="str">
        <f t="shared" ca="1" si="74"/>
        <v>0.36612337339742-7.45261247394532i</v>
      </c>
      <c r="AY142" s="223" t="str">
        <f t="shared" ca="1" si="75"/>
        <v>-6.20409390717069-4.14544301641705i</v>
      </c>
      <c r="AZ142" s="223" t="str">
        <f t="shared" ca="1" si="76"/>
        <v>-6.74520677921546+3.19024521267239i</v>
      </c>
      <c r="BA142" s="223" t="str">
        <f t="shared" ca="1" si="77"/>
        <v>-0.731364723520237+7.42567065338502i</v>
      </c>
      <c r="BB142" s="223" t="str">
        <f t="shared" ca="1" si="78"/>
        <v>5.99321355648008+4.4448701080883i</v>
      </c>
      <c r="BC142" s="223" t="str">
        <f t="shared" ca="1" si="79"/>
        <v>6.89361979536489-2.8554308130835i</v>
      </c>
      <c r="BD142" s="223" t="str">
        <f t="shared" ca="1" si="80"/>
        <v>1.09484415196342-7.38083974180884i</v>
      </c>
      <c r="BE142" s="223" t="str">
        <f t="shared" ca="1" si="81"/>
        <v>-5.76789502938795-4.73358911834511i</v>
      </c>
      <c r="BF142" s="223" t="str">
        <f t="shared" ca="1" si="82"/>
        <v>-7.02542547761722+2.51373743056037i</v>
      </c>
      <c r="BG142" s="223" t="str">
        <f t="shared" ca="1" si="83"/>
        <v>-1.45568600494819+7.31822774080934i</v>
      </c>
      <c r="BH142" s="223" t="str">
        <f t="shared" ca="1" si="84"/>
        <v>5.52868113796255+5.01090449780182i</v>
      </c>
      <c r="BI142" s="223" t="str">
        <f t="shared" ca="1" si="85"/>
        <v>7.14030629453962-2.16598823438893i</v>
      </c>
      <c r="BJ142" s="223" t="str">
        <f t="shared" ca="1" si="86"/>
        <v>1.81302098284327-7.23798548818132i</v>
      </c>
      <c r="BK142" s="223" t="str">
        <f t="shared" ca="1" si="87"/>
        <v>-5.27614816942003-5.27614816942047i</v>
      </c>
      <c r="BL142" s="223" t="str">
        <f t="shared" ca="1" si="88"/>
        <v>-7.2379854881813+1.81302098284333i</v>
      </c>
      <c r="BM142" s="223" t="str">
        <f t="shared" ca="1" si="89"/>
        <v>-2.16598823438953+7.14030629453944i</v>
      </c>
      <c r="BN142" s="223" t="str">
        <f t="shared" ca="1" si="90"/>
        <v>5.01090449780191+5.52868113796247i</v>
      </c>
      <c r="BO142" s="223" t="str">
        <f t="shared" ca="1" si="91"/>
        <v>7.31822774080947-1.45568600494752i</v>
      </c>
      <c r="BP142" s="223" t="str">
        <f t="shared" ca="1" si="92"/>
        <v>2.51373743056026-7.02542547761726i</v>
      </c>
      <c r="BQ142" s="223" t="str">
        <f t="shared" ca="1" si="93"/>
        <v>-4.73358911834459-5.76789502938837i</v>
      </c>
      <c r="BR142" s="223" t="str">
        <f t="shared" ca="1" si="94"/>
        <v>-7.38083974180884+1.09484415196349i</v>
      </c>
      <c r="BS142" s="223" t="str">
        <f t="shared" ca="1" si="95"/>
        <v>-2.85543081308339+6.89361979536494i</v>
      </c>
      <c r="BT142" s="223" t="str">
        <f t="shared" ca="1" si="96"/>
        <v>4.44487010808835+5.99321355648004i</v>
      </c>
      <c r="BU142" s="223" t="str">
        <f t="shared" ca="1" si="97"/>
        <v>7.42567065338508-0.731364723519615i</v>
      </c>
      <c r="BV142" s="223" t="str">
        <f t="shared" ca="1" si="98"/>
        <v>3.19024521267229-6.74520677921552i</v>
      </c>
      <c r="BW142" s="223" t="str">
        <f t="shared" ca="1" si="99"/>
        <v>-4.14544301641649-6.20409390717107i</v>
      </c>
      <c r="BX142" s="223" t="str">
        <f t="shared" ca="1" si="100"/>
        <v>-7.45261247394532+0.366123373397536i</v>
      </c>
      <c r="BY142" s="223" t="str">
        <f t="shared" ca="1" si="101"/>
        <v>-3.51737403211071+6.58054396912494i</v>
      </c>
      <c r="BZ142" s="223" t="str">
        <f t="shared" ca="1" si="102"/>
        <v>3.83602918942077+6.40002805222487i</v>
      </c>
      <c r="CA142" s="223" t="str">
        <f t="shared" ca="1" si="103"/>
        <v>7.4616002982841-3.2541878983009E-13i</v>
      </c>
      <c r="CB142" s="223" t="str">
        <f t="shared" ca="1" si="104"/>
        <v>3.83602918942084-6.40002805222482i</v>
      </c>
      <c r="CC142" s="223" t="str">
        <f t="shared" ca="1" si="105"/>
        <v>-3.51737403211132-6.58054396912461i</v>
      </c>
      <c r="CD142" s="223" t="str">
        <f t="shared" ca="1" si="106"/>
        <v>-7.45261247394532-0.366123373397681i</v>
      </c>
      <c r="CE142" s="223" t="str">
        <f t="shared" ca="1" si="107"/>
        <v>-4.14544301641661+6.20409390717099i</v>
      </c>
      <c r="CF142" s="223" t="str">
        <f t="shared" ca="1" si="108"/>
        <v>3.1902452126722+6.74520677921555i</v>
      </c>
      <c r="CG142" s="223" t="str">
        <f t="shared" ca="1" si="109"/>
        <v>7.42567065338508+0.731364723519705i</v>
      </c>
      <c r="CH142" s="223" t="str">
        <f t="shared" ca="1" si="110"/>
        <v>4.44487010808842-5.99321355647998i</v>
      </c>
      <c r="CI142" s="223" t="str">
        <f t="shared" ca="1" si="111"/>
        <v>-2.85543081308394-6.8936197953647i</v>
      </c>
      <c r="CJ142" s="223" t="str">
        <f t="shared" ca="1" si="112"/>
        <v>-7.38083974180881-1.09484415196363i</v>
      </c>
      <c r="CK142" s="223" t="str">
        <f t="shared" ca="1" si="113"/>
        <v>-4.7335891183447+5.76789502938828i</v>
      </c>
      <c r="CL142" s="223" t="str">
        <f t="shared" ca="1" si="114"/>
        <v>2.51373743056017+7.02542547761729i</v>
      </c>
      <c r="CM142" s="223" t="str">
        <f t="shared" ca="1" si="115"/>
        <v>7.31822774080946+1.45568600494761i</v>
      </c>
      <c r="CN142" s="223" t="str">
        <f t="shared" ca="1" si="116"/>
        <v>5.01090449780201-5.52868113796238i</v>
      </c>
      <c r="CO142" s="223" t="str">
        <f t="shared" ca="1" si="117"/>
        <v>-2.16598823438938-7.14030629453948i</v>
      </c>
      <c r="CP142" s="223" t="str">
        <f t="shared" ca="1" si="118"/>
        <v>-7.23798548818127-1.81302098284348i</v>
      </c>
      <c r="CQ142" s="223" t="str">
        <f t="shared" ca="1" si="119"/>
        <v>-5.2761481694201+5.27614816942041i</v>
      </c>
      <c r="CR142" s="223" t="str">
        <f t="shared" ca="1" si="120"/>
        <v>1.81302098284318+7.23798548818134i</v>
      </c>
      <c r="CS142" s="223" t="str">
        <f t="shared" ca="1" si="121"/>
        <v>7.14030629453958+2.16598823438906i</v>
      </c>
      <c r="CT142" s="223" t="str">
        <f t="shared" ca="1" si="122"/>
        <v>5.52868113796265-5.01090449780171i</v>
      </c>
      <c r="CU142" s="223" t="str">
        <f t="shared" ca="1" si="123"/>
        <v>-1.45568600494805-7.31822774080937i</v>
      </c>
      <c r="CV142" s="223" t="str">
        <f t="shared" ca="1" si="124"/>
        <v>-7.02542547761719-2.51373743056045i</v>
      </c>
      <c r="CW142" s="223" t="str">
        <f t="shared" ca="1" si="125"/>
        <v>-5.767895029388+4.73358911834504i</v>
      </c>
      <c r="CX142" s="223" t="str">
        <f t="shared" ca="1" si="126"/>
        <v>1.09484415196333+7.38083974180886i</v>
      </c>
      <c r="CY142" s="223" t="str">
        <f t="shared" ca="1" si="127"/>
        <v>6.89361979536484+2.85543081308363i</v>
      </c>
      <c r="CZ142" s="223" t="str">
        <f t="shared" ca="1" si="128"/>
        <v>5.99321355648016-4.44487010808818i</v>
      </c>
      <c r="DA142" s="223" t="str">
        <f t="shared" ca="1" si="129"/>
        <v>-0.731364723520146-7.42567065338503i</v>
      </c>
      <c r="DB142" s="223" t="str">
        <f t="shared" ca="1" si="130"/>
        <v>-6.74520677921543-3.19024521267247i</v>
      </c>
      <c r="DC142" s="223" t="str">
        <f t="shared" ca="1" si="131"/>
        <v>-6.20409390717075+4.14544301641697i</v>
      </c>
      <c r="DD142" s="223" t="str">
        <f t="shared" ca="1" si="132"/>
        <v>0.366123373397275+7.45261247394533i</v>
      </c>
      <c r="DE142" s="223" t="str">
        <f t="shared" ca="1" si="133"/>
        <v>6.58054396912482+3.51737403211094i</v>
      </c>
      <c r="DF142" s="223" t="str">
        <f t="shared" ca="1" si="134"/>
        <v>6.40002805222498-3.83602918942059i</v>
      </c>
      <c r="DG142" s="223" t="str">
        <f t="shared" ca="1" si="135"/>
        <v>-1.17003172508753E-13-7.4616002982841i</v>
      </c>
      <c r="DH142" s="223" t="str">
        <f t="shared" ca="1" si="136"/>
        <v>-6.40002805222471-3.83602918942102i</v>
      </c>
      <c r="DI142" s="223" t="str">
        <f t="shared" ca="1" si="137"/>
        <v>-6.58054396912401+3.51737403211245i</v>
      </c>
      <c r="DJ142" s="223" t="str">
        <f t="shared" ca="1" si="138"/>
        <v>-0.366123373397148+7.45261247394534i</v>
      </c>
      <c r="DK142" s="223" t="str">
        <f t="shared" ca="1" si="139"/>
        <v>6.20409390717046+4.1454430164174i</v>
      </c>
      <c r="DL142" s="223" t="str">
        <f t="shared" ca="1" si="140"/>
        <v>6.74520677921628-3.19024521267067i</v>
      </c>
      <c r="DM142" s="223" t="str">
        <f t="shared" ca="1" si="141"/>
        <v>0.731364723522868-7.42567065338476i</v>
      </c>
      <c r="DN142" s="223" t="str">
        <f t="shared" ca="1" si="142"/>
        <v>-5.99321355648207-4.44487010808561i</v>
      </c>
      <c r="DO142" s="223" t="str">
        <f t="shared" ca="1" si="143"/>
        <v>-6.89361979536394+2.85543081308581i</v>
      </c>
      <c r="DP142" s="223" t="str">
        <f t="shared" ca="1" si="144"/>
        <v>-1.09484415196237+7.380839741809i</v>
      </c>
      <c r="DQ142" s="223" t="str">
        <f t="shared" ca="1" si="145"/>
        <v>5.76789502938815+4.73358911834485i</v>
      </c>
      <c r="DR142" s="223" t="str">
        <f t="shared" ca="1" si="146"/>
        <v>7.02542547761761-2.51373743055928i</v>
      </c>
      <c r="DS142" s="223" t="str">
        <f t="shared" ca="1" si="147"/>
        <v>1.45568600495011-7.31822774080896i</v>
      </c>
      <c r="DT142" s="223" t="str">
        <f t="shared" ca="1" si="148"/>
        <v>-5.52868113796024-5.01090449780437i</v>
      </c>
      <c r="DU142" s="223" t="str">
        <f t="shared" ca="1" si="149"/>
        <v>-7.14030629453868+2.16598823439203i</v>
      </c>
      <c r="DV142" s="223" t="str">
        <f t="shared" ca="1" si="150"/>
        <v>-1.81302098284152+7.23798548818176i</v>
      </c>
      <c r="DW142" s="223" t="str">
        <f t="shared" ca="1" si="151"/>
        <v>5.27614816942079+5.27614816941972i</v>
      </c>
      <c r="DX142" s="223" t="str">
        <f t="shared" ca="1" si="152"/>
        <v>7.23798548818139-1.81302098284298i</v>
      </c>
      <c r="DY142" s="223" t="str">
        <f t="shared" ca="1" si="153"/>
        <v>2.16598823439068-7.14030629453909i</v>
      </c>
      <c r="DZ142" s="223" t="str">
        <f t="shared" ca="1" si="154"/>
        <v>-5.01090449779991-5.52868113796429i</v>
      </c>
      <c r="EA142" s="223" t="str">
        <f t="shared" ca="1" si="155"/>
        <v>-7.31822774081014+1.4556860049442i</v>
      </c>
      <c r="EB142" s="223" t="str">
        <f t="shared" ca="1" si="156"/>
        <v>-2.51373743055786+7.02542547761812i</v>
      </c>
      <c r="EC142" s="223" t="str">
        <f t="shared" ca="1" si="157"/>
        <v>4.73358911834603+5.76789502938719i</v>
      </c>
      <c r="ED142" s="223" t="str">
        <f t="shared" ca="1" si="158"/>
        <v>7.3808397418088-1.09484415196376i</v>
      </c>
      <c r="EE142" s="223" t="str">
        <f t="shared" ca="1" si="159"/>
        <v>2.85543081308451-6.89361979536447i</v>
      </c>
      <c r="EF142" s="223" t="str">
        <f t="shared" ca="1" si="160"/>
        <v>-4.44487010808682-5.99321355648117i</v>
      </c>
      <c r="EG142" s="223" t="str">
        <f t="shared" ca="1" si="161"/>
        <v>-7.42567065338535+0.731364723516984i</v>
      </c>
      <c r="EH142" s="223" t="str">
        <f t="shared" ca="1" si="162"/>
        <v>-3.19024521266931+6.74520677921693i</v>
      </c>
      <c r="EI142" s="223" t="str">
        <f t="shared" ca="1" si="163"/>
        <v>4.14544301641865+6.20409390716962i</v>
      </c>
      <c r="EJ142" s="223" t="str">
        <f t="shared" ca="1" si="164"/>
        <v>7.45261247394527-0.36612337339855i</v>
      </c>
      <c r="EK142" s="223" t="str">
        <f t="shared" ca="1" si="165"/>
        <v>3.51737403211112-6.58054396912473i</v>
      </c>
      <c r="EL142" s="223" t="str">
        <f t="shared" ca="1" si="166"/>
        <v>-3.83602918941978-6.40002805222546i</v>
      </c>
      <c r="EM142" s="223" t="str">
        <f t="shared" ca="1" si="167"/>
        <v>-7.4616002982841-2.31816251823087E-12i</v>
      </c>
      <c r="EN142" s="223"/>
      <c r="EO142" s="223"/>
      <c r="EP142" s="223"/>
    </row>
    <row r="143" spans="1:146" ht="17.25" thickBot="1">
      <c r="A143" s="257">
        <f t="shared" si="168"/>
        <v>8.3984375000000042E-4</v>
      </c>
      <c r="B143" s="256">
        <v>43</v>
      </c>
      <c r="C143" s="230">
        <f t="shared" si="169"/>
        <v>8600</v>
      </c>
      <c r="D143" s="229">
        <f t="shared" si="170"/>
        <v>54035.393641744442</v>
      </c>
      <c r="E143" s="229" t="str">
        <f t="shared" si="171"/>
        <v>54035.3936417444i</v>
      </c>
      <c r="F143" s="229" t="str">
        <f t="shared" si="177"/>
        <v>-0.038731307095381-0.149861034436225i</v>
      </c>
      <c r="G143" s="229" t="str">
        <f t="shared" si="178"/>
        <v>-4.83840802336833-0.148478222612791i</v>
      </c>
      <c r="H143" s="229" t="str">
        <f t="shared" si="179"/>
        <v>0.00219110391621566-0.00984132662099114i</v>
      </c>
      <c r="I143" s="229" t="str">
        <f t="shared" si="174"/>
        <v>-0.00732810836314579+0.00537298623711388i</v>
      </c>
      <c r="J143" s="255" t="str">
        <f ca="1">IMPRODUCT(1/N_FFT2,BF100)</f>
        <v>0.118307589789625+0.00444526529417887i</v>
      </c>
      <c r="K143" s="254" t="str">
        <f t="shared" ca="1" si="175"/>
        <v>-0.000890855187406915+0.000603089665907096i</v>
      </c>
      <c r="N143" s="246">
        <f t="shared" ca="1" si="176"/>
        <v>7.5398477711674907</v>
      </c>
      <c r="O143" s="223">
        <f t="shared" ca="1" si="39"/>
        <v>-7.4601522288325093</v>
      </c>
      <c r="P143" s="223" t="str">
        <f t="shared" ca="1" si="40"/>
        <v>-3.67709554735054+6.49098140599782i</v>
      </c>
      <c r="Q143" s="223" t="str">
        <f t="shared" ca="1" si="41"/>
        <v>3.83528473294196+6.39878600162695i</v>
      </c>
      <c r="R143" s="223" t="str">
        <f t="shared" ca="1" si="42"/>
        <v>7.45790537045771-0.183081300663468i</v>
      </c>
      <c r="S143" s="223" t="str">
        <f t="shared" ca="1" si="43"/>
        <v>3.51669141689687-6.57926688588315i</v>
      </c>
      <c r="T143" s="223" t="str">
        <f t="shared" ca="1" si="44"/>
        <v>-3.99116368642084-6.30273620783468i</v>
      </c>
      <c r="U143" s="223" t="str">
        <f t="shared" ca="1" si="45"/>
        <v>-7.4511661487568+0.366052319997339i</v>
      </c>
      <c r="V143" s="223" t="str">
        <f t="shared" ca="1" si="46"/>
        <v>-3.35416896303115+6.66358926141109i</v>
      </c>
      <c r="W143" s="223" t="str">
        <f t="shared" ca="1" si="47"/>
        <v>4.14463851213419+6.20288988142533i</v>
      </c>
      <c r="X143" s="223" t="str">
        <f t="shared" ca="1" si="48"/>
        <v>7.43993862318492-0.548802843101152i</v>
      </c>
      <c r="Y143" s="223" t="str">
        <f t="shared" ca="1" si="49"/>
        <v>3.18962608320268-6.74389773993554i</v>
      </c>
      <c r="Z143" s="223" t="str">
        <f t="shared" ca="1" si="50"/>
        <v>-4.29561676258565-6.09930716609254i</v>
      </c>
      <c r="AA143" s="223" t="str">
        <f t="shared" ca="1" si="51"/>
        <v>-7.42422955678362+0.731222787893697i</v>
      </c>
      <c r="AB143" s="223" t="str">
        <f t="shared" ca="1" si="52"/>
        <v>-3.02316189188917+6.8201439466322i</v>
      </c>
      <c r="AC143" s="223" t="str">
        <f t="shared" ca="1" si="53"/>
        <v>4.44400749412323+5.99205045619037i</v>
      </c>
      <c r="AD143" s="223" t="str">
        <f t="shared" ca="1" si="54"/>
        <v>7.40404841210723-0.913202271420189i</v>
      </c>
      <c r="AE143" s="223" t="str">
        <f t="shared" ca="1" si="55"/>
        <v>2.85487666089598-6.89228195363669i</v>
      </c>
      <c r="AF143" s="223" t="str">
        <f t="shared" ca="1" si="56"/>
        <v>-4.58972132171846-5.88118435915059i</v>
      </c>
      <c r="AG143" s="223" t="str">
        <f t="shared" ca="1" si="57"/>
        <v>-7.3794073455225+1.09463167604595i</v>
      </c>
      <c r="AH143" s="223" t="str">
        <f t="shared" ca="1" si="58"/>
        <v>-2.68487175895226+6.96026830771165i</v>
      </c>
      <c r="AI143" s="223" t="str">
        <f t="shared" ca="1" si="59"/>
        <v>4.73267047280966+5.76677565656496i</v>
      </c>
      <c r="AJ143" s="223" t="str">
        <f t="shared" ca="1" si="60"/>
        <v>7.35032119988676-1.27540171548026i</v>
      </c>
      <c r="AK143" s="223" t="str">
        <f t="shared" ca="1" si="61"/>
        <v>2.51324959065477-7.02406205641923i</v>
      </c>
      <c r="AL143" s="223" t="str">
        <f t="shared" ca="1" si="62"/>
        <v>-4.87276884017455-5.64889326395699i</v>
      </c>
      <c r="AM143" s="223" t="str">
        <f t="shared" ca="1" si="63"/>
        <v>-7.31680749560629+1.45540350061221i</v>
      </c>
      <c r="AN143" s="223" t="str">
        <f t="shared" ca="1" si="64"/>
        <v>-2.34011353478106+7.08362477279035i</v>
      </c>
      <c r="AO143" s="223" t="str">
        <f t="shared" ca="1" si="65"/>
        <v>5.00993203379469+5.52760818927251i</v>
      </c>
      <c r="AP143" s="223" t="str">
        <f t="shared" ca="1" si="66"/>
        <v>7.27888642008351-1.63452860509645i</v>
      </c>
      <c r="AQ143" s="223" t="str">
        <f t="shared" ca="1" si="67"/>
        <v>2.16556788201574-7.13892057847238i</v>
      </c>
      <c r="AR143" s="223" t="str">
        <f t="shared" ca="1" si="68"/>
        <v>2.16556788201574-7.13892057847238i</v>
      </c>
      <c r="AS143" s="223" t="str">
        <f t="shared" ca="1" si="69"/>
        <v>-7.23658081555654+1.8126691306672i</v>
      </c>
      <c r="AT143" s="223" t="str">
        <f t="shared" ca="1" si="70"/>
        <v>-1.98971777213412+7.18991616533936i</v>
      </c>
      <c r="AU143" s="223" t="str">
        <f t="shared" ca="1" si="71"/>
        <v>5.27512422969154+5.27512422969127i</v>
      </c>
      <c r="AV143" s="223" t="str">
        <f t="shared" ca="1" si="72"/>
        <v>7.18991616533927-1.98971777213444i</v>
      </c>
      <c r="AW143" s="223" t="str">
        <f t="shared" ca="1" si="73"/>
        <v>1.81266913066762-7.23658081555643i</v>
      </c>
      <c r="AX143" s="223" t="str">
        <f t="shared" ca="1" si="74"/>
        <v>-5.40299349010563-5.14407743169082i</v>
      </c>
      <c r="AY143" s="223" t="str">
        <f t="shared" ca="1" si="75"/>
        <v>-7.13892057847229+2.16556788201606i</v>
      </c>
      <c r="AZ143" s="223" t="str">
        <f t="shared" ca="1" si="76"/>
        <v>-1.6345286050961+7.27888642008359i</v>
      </c>
      <c r="BA143" s="223" t="str">
        <f t="shared" ca="1" si="77"/>
        <v>5.52760818927273+5.00993203379444i</v>
      </c>
      <c r="BB143" s="223" t="str">
        <f t="shared" ca="1" si="78"/>
        <v>7.08362477279049-2.34011353478065i</v>
      </c>
      <c r="BC143" s="223" t="str">
        <f t="shared" ca="1" si="79"/>
        <v>1.4554035006126-7.31680749560621i</v>
      </c>
      <c r="BD143" s="223" t="str">
        <f t="shared" ca="1" si="80"/>
        <v>-5.64889326395719-4.87276884017431i</v>
      </c>
      <c r="BE143" s="223" t="str">
        <f t="shared" ca="1" si="81"/>
        <v>-7.0240620564191+2.51324959065512i</v>
      </c>
      <c r="BF143" s="223" t="str">
        <f t="shared" ca="1" si="82"/>
        <v>-1.27540171548066+7.35032119988668i</v>
      </c>
      <c r="BG143" s="223" t="str">
        <f t="shared" ca="1" si="83"/>
        <v>5.76677565656472+4.73267047280996i</v>
      </c>
      <c r="BH143" s="223" t="str">
        <f t="shared" ca="1" si="84"/>
        <v>6.96026830771153-2.68487175895258i</v>
      </c>
      <c r="BI143" s="223" t="str">
        <f t="shared" ca="1" si="85"/>
        <v>1.09463167604565-7.37940734552255i</v>
      </c>
      <c r="BJ143" s="223" t="str">
        <f t="shared" ca="1" si="86"/>
        <v>-5.8811843591508-4.5897213217182i</v>
      </c>
      <c r="BK143" s="223" t="str">
        <f t="shared" ca="1" si="87"/>
        <v>-6.89228195363687+2.85487666089558i</v>
      </c>
      <c r="BL143" s="223" t="str">
        <f t="shared" ca="1" si="88"/>
        <v>-0.913202271420577+7.40404841210719i</v>
      </c>
      <c r="BM143" s="223" t="str">
        <f t="shared" ca="1" si="89"/>
        <v>5.99205045619057+4.44400749412295i</v>
      </c>
      <c r="BN143" s="223" t="str">
        <f t="shared" ca="1" si="90"/>
        <v>6.82014394663205-3.0231618918895i</v>
      </c>
      <c r="BO143" s="223" t="str">
        <f t="shared" ca="1" si="91"/>
        <v>0.73122278789336-7.42422955678366i</v>
      </c>
      <c r="BP143" s="223" t="str">
        <f t="shared" ca="1" si="92"/>
        <v>-6.0993071660923-4.295616762586i</v>
      </c>
      <c r="BQ143" s="223" t="str">
        <f t="shared" ca="1" si="93"/>
        <v>-6.74389773993571+3.18962608320233i</v>
      </c>
      <c r="BR143" s="223" t="str">
        <f t="shared" ca="1" si="94"/>
        <v>-0.548802843100894+7.43993862318494i</v>
      </c>
      <c r="BS143" s="223" t="str">
        <f t="shared" ca="1" si="95"/>
        <v>6.20288988142541+4.14463851213408i</v>
      </c>
      <c r="BT143" s="223" t="str">
        <f t="shared" ca="1" si="96"/>
        <v>6.6635892614111-3.35416896303112i</v>
      </c>
      <c r="BU143" s="223" t="str">
        <f t="shared" ca="1" si="97"/>
        <v>0.366052319997543-7.45116614875679i</v>
      </c>
      <c r="BV143" s="223" t="str">
        <f t="shared" ca="1" si="98"/>
        <v>-6.30273620783451-3.99116368642111i</v>
      </c>
      <c r="BW143" s="223" t="str">
        <f t="shared" ca="1" si="99"/>
        <v>-6.57926688588307+3.51669141689702i</v>
      </c>
      <c r="BX143" s="223" t="str">
        <f t="shared" ca="1" si="100"/>
        <v>-0.183081300663464+7.45790537045771i</v>
      </c>
      <c r="BY143" s="223" t="str">
        <f t="shared" ca="1" si="101"/>
        <v>6.39878600162689+3.83528473294206i</v>
      </c>
      <c r="BZ143" s="223" t="str">
        <f t="shared" ca="1" si="102"/>
        <v>6.49098140599793-3.67709554735034i</v>
      </c>
      <c r="CA143" s="223" t="str">
        <f t="shared" ca="1" si="103"/>
        <v>-3.91158108424708E-13-7.46015222883251i</v>
      </c>
      <c r="CB143" s="223" t="str">
        <f t="shared" ca="1" si="104"/>
        <v>-6.4909814059979-3.6770955473504i</v>
      </c>
      <c r="CC143" s="223" t="str">
        <f t="shared" ca="1" si="105"/>
        <v>-6.39878600162692+3.835284732942i</v>
      </c>
      <c r="CD143" s="223" t="str">
        <f t="shared" ca="1" si="106"/>
        <v>0.183081300663398+7.45790537045772i</v>
      </c>
      <c r="CE143" s="223" t="str">
        <f t="shared" ca="1" si="107"/>
        <v>6.57926688588301+3.51669141689712i</v>
      </c>
      <c r="CF143" s="223" t="str">
        <f t="shared" ca="1" si="108"/>
        <v>6.30273620783454-3.99116368642106i</v>
      </c>
      <c r="CG143" s="223" t="str">
        <f t="shared" ca="1" si="109"/>
        <v>-0.366052319997478-7.45116614875679i</v>
      </c>
      <c r="CH143" s="223" t="str">
        <f t="shared" ca="1" si="110"/>
        <v>-6.66358926141105-3.35416896303122i</v>
      </c>
      <c r="CI143" s="223" t="str">
        <f t="shared" ca="1" si="111"/>
        <v>-6.20288988142545+4.14463851213402i</v>
      </c>
      <c r="CJ143" s="223" t="str">
        <f t="shared" ca="1" si="112"/>
        <v>0.548802843100828+7.43993862318494i</v>
      </c>
      <c r="CK143" s="223" t="str">
        <f t="shared" ca="1" si="113"/>
        <v>6.7438977399357+3.18962608320235i</v>
      </c>
      <c r="CL143" s="223" t="str">
        <f t="shared" ca="1" si="114"/>
        <v>6.09930716609236-4.2956167625859i</v>
      </c>
      <c r="CM143" s="223" t="str">
        <f t="shared" ca="1" si="115"/>
        <v>-0.731222787893295-7.42422955678367i</v>
      </c>
      <c r="CN143" s="223" t="str">
        <f t="shared" ca="1" si="116"/>
        <v>-6.82014394663204-3.02316189188951i</v>
      </c>
      <c r="CO143" s="223" t="str">
        <f t="shared" ca="1" si="117"/>
        <v>-5.9920504561902+4.44400749412346i</v>
      </c>
      <c r="CP143" s="223" t="str">
        <f t="shared" ca="1" si="118"/>
        <v>0.913202271420518+7.40404841210719i</v>
      </c>
      <c r="CQ143" s="223" t="str">
        <f t="shared" ca="1" si="119"/>
        <v>6.89228195363684+2.85487666089564i</v>
      </c>
      <c r="CR143" s="223" t="str">
        <f t="shared" ca="1" si="120"/>
        <v>5.88118435915081-4.58972132171818i</v>
      </c>
      <c r="CS143" s="223" t="str">
        <f t="shared" ca="1" si="121"/>
        <v>-1.09463167604553-7.37940734552257i</v>
      </c>
      <c r="CT143" s="223" t="str">
        <f t="shared" ca="1" si="122"/>
        <v>-6.96026830771177-2.68487175895195i</v>
      </c>
      <c r="CU143" s="223" t="str">
        <f t="shared" ca="1" si="123"/>
        <v>-5.76677565656472+4.73267047280995i</v>
      </c>
      <c r="CV143" s="223" t="str">
        <f t="shared" ca="1" si="124"/>
        <v>1.27540171548054+7.35032119988671i</v>
      </c>
      <c r="CW143" s="223" t="str">
        <f t="shared" ca="1" si="125"/>
        <v>7.02406205641908+2.51324959065518i</v>
      </c>
      <c r="CX143" s="223" t="str">
        <f t="shared" ca="1" si="126"/>
        <v>5.64889326395723-4.87276884017426i</v>
      </c>
      <c r="CY143" s="223" t="str">
        <f t="shared" ca="1" si="127"/>
        <v>-1.45540350061187-7.31680749560636i</v>
      </c>
      <c r="CZ143" s="223" t="str">
        <f t="shared" ca="1" si="128"/>
        <v>-7.08362477279045-2.34011353478077i</v>
      </c>
      <c r="DA143" s="223" t="str">
        <f t="shared" ca="1" si="129"/>
        <v>-5.52760818927278+5.00993203379439i</v>
      </c>
      <c r="DB143" s="223" t="str">
        <f t="shared" ca="1" si="130"/>
        <v>1.63452860509608+7.27888642008359i</v>
      </c>
      <c r="DC143" s="223" t="str">
        <f t="shared" ca="1" si="131"/>
        <v>7.13892057847226+2.16556788201618i</v>
      </c>
      <c r="DD143" s="223" t="str">
        <f t="shared" ca="1" si="132"/>
        <v>5.40299349010567-5.14407743169078i</v>
      </c>
      <c r="DE143" s="223" t="str">
        <f t="shared" ca="1" si="133"/>
        <v>-1.81266913066756-7.23658081555645i</v>
      </c>
      <c r="DF143" s="223" t="str">
        <f t="shared" ca="1" si="134"/>
        <v>-7.18991616534026-1.98971777213088i</v>
      </c>
      <c r="DG143" s="223" t="str">
        <f t="shared" ca="1" si="135"/>
        <v>-5.27512422969054+5.27512422969227i</v>
      </c>
      <c r="DH143" s="223" t="str">
        <f t="shared" ca="1" si="136"/>
        <v>1.98971777213334+7.18991616533958i</v>
      </c>
      <c r="DI143" s="223" t="str">
        <f t="shared" ca="1" si="137"/>
        <v>7.2365808155556+1.81266913067094i</v>
      </c>
      <c r="DJ143" s="223" t="str">
        <f t="shared" ca="1" si="138"/>
        <v>5.14407743168954-5.40299349010685i</v>
      </c>
      <c r="DK143" s="223" t="str">
        <f t="shared" ca="1" si="139"/>
        <v>-2.16556788201496-7.13892057847262i</v>
      </c>
      <c r="DL143" s="223" t="str">
        <f t="shared" ca="1" si="140"/>
        <v>-7.27888642008285-1.63452860509939i</v>
      </c>
      <c r="DM143" s="223" t="str">
        <f t="shared" ca="1" si="141"/>
        <v>-5.00993203379305+5.52760818927399i</v>
      </c>
      <c r="DN143" s="223" t="str">
        <f t="shared" ca="1" si="142"/>
        <v>2.34011353478027+7.08362477279062i</v>
      </c>
      <c r="DO143" s="223" t="str">
        <f t="shared" ca="1" si="143"/>
        <v>7.3168074956057+1.45540350061519i</v>
      </c>
      <c r="DP143" s="223" t="str">
        <f t="shared" ca="1" si="144"/>
        <v>4.8727688401729-5.64889326395841i</v>
      </c>
      <c r="DQ143" s="223" t="str">
        <f t="shared" ca="1" si="145"/>
        <v>-2.51324959065469-7.02406205641925i</v>
      </c>
      <c r="DR143" s="223" t="str">
        <f t="shared" ca="1" si="146"/>
        <v>-7.35032119988624-1.27540171548325i</v>
      </c>
      <c r="DS143" s="223" t="str">
        <f t="shared" ca="1" si="147"/>
        <v>-4.73267047280797+5.76677565656634i</v>
      </c>
      <c r="DT143" s="223" t="str">
        <f t="shared" ca="1" si="148"/>
        <v>2.68487175895215+6.9602683077117i</v>
      </c>
      <c r="DU143" s="223" t="str">
        <f t="shared" ca="1" si="149"/>
        <v>7.37940734552217+1.09463167604824i</v>
      </c>
      <c r="DV143" s="223" t="str">
        <f t="shared" ca="1" si="150"/>
        <v>4.58972132171618-5.88118435915238i</v>
      </c>
      <c r="DW143" s="223" t="str">
        <f t="shared" ca="1" si="151"/>
        <v>-2.85487666089594-6.89228195363671i</v>
      </c>
      <c r="DX143" s="223" t="str">
        <f t="shared" ca="1" si="152"/>
        <v>-7.40404841210695-0.913202271422509i</v>
      </c>
      <c r="DY143" s="223" t="str">
        <f t="shared" ca="1" si="153"/>
        <v>-4.44400749412089+5.9920504561921i</v>
      </c>
      <c r="DZ143" s="223" t="str">
        <f t="shared" ca="1" si="154"/>
        <v>3.02316189188981+6.82014394663191i</v>
      </c>
      <c r="EA143" s="223" t="str">
        <f t="shared" ca="1" si="155"/>
        <v>7.42422955678347+0.731222787895293i</v>
      </c>
      <c r="EB143" s="223" t="str">
        <f t="shared" ca="1" si="156"/>
        <v>4.2956167625833-6.0993071660942i</v>
      </c>
      <c r="EC143" s="223" t="str">
        <f t="shared" ca="1" si="157"/>
        <v>-3.18962608320331-6.74389773993525i</v>
      </c>
      <c r="ED143" s="223" t="str">
        <f t="shared" ca="1" si="158"/>
        <v>-7.4399386231848-0.54880284310283i</v>
      </c>
      <c r="EE143" s="223" t="str">
        <f t="shared" ca="1" si="159"/>
        <v>-4.14463851213137+6.20288988142721i</v>
      </c>
      <c r="EF143" s="223" t="str">
        <f t="shared" ca="1" si="160"/>
        <v>3.35416896303208+6.66358926141062i</v>
      </c>
      <c r="EG143" s="223" t="str">
        <f t="shared" ca="1" si="161"/>
        <v>7.45116614875673+0.366052319998741i</v>
      </c>
      <c r="EH143" s="223" t="str">
        <f t="shared" ca="1" si="162"/>
        <v>3.99116368642392-6.30273620783273i</v>
      </c>
      <c r="EI143" s="223" t="str">
        <f t="shared" ca="1" si="163"/>
        <v>-3.51669141689798-6.57926688588256i</v>
      </c>
      <c r="EJ143" s="223" t="str">
        <f t="shared" ca="1" si="164"/>
        <v>-7.45790537045768-0.183081300664663i</v>
      </c>
      <c r="EK143" s="223" t="str">
        <f t="shared" ca="1" si="165"/>
        <v>-3.83528473294491+6.39878600162519i</v>
      </c>
      <c r="EL143" s="223" t="str">
        <f t="shared" ca="1" si="166"/>
        <v>3.67709554735188+6.49098140599706i</v>
      </c>
      <c r="EM143" s="223" t="str">
        <f t="shared" ca="1" si="167"/>
        <v>7.46015222883251+9.13926014786254E-13i</v>
      </c>
      <c r="EN143" s="223"/>
      <c r="EO143" s="223"/>
      <c r="EP143" s="223"/>
    </row>
    <row r="144" spans="1:146" ht="17.25" thickBot="1">
      <c r="A144" s="257">
        <f t="shared" si="168"/>
        <v>8.5937500000000044E-4</v>
      </c>
      <c r="B144" s="256">
        <v>44</v>
      </c>
      <c r="C144" s="230">
        <f t="shared" si="169"/>
        <v>8800</v>
      </c>
      <c r="D144" s="229">
        <f t="shared" si="170"/>
        <v>55292.03070318036</v>
      </c>
      <c r="E144" s="229" t="str">
        <f t="shared" si="171"/>
        <v>55292.0307031804i</v>
      </c>
      <c r="F144" s="229" t="str">
        <f t="shared" si="177"/>
        <v>-0.0384819272452713-0.145674844321664i</v>
      </c>
      <c r="G144" s="229" t="str">
        <f t="shared" si="178"/>
        <v>-4.86474249619032-0.0954091414891453i</v>
      </c>
      <c r="H144" s="229" t="str">
        <f t="shared" si="179"/>
        <v>0.00218192719478911-0.00961757956844508i</v>
      </c>
      <c r="I144" s="229" t="str">
        <f t="shared" si="174"/>
        <v>-0.00726771775269697+0.00537136807258327i</v>
      </c>
      <c r="J144" s="255" t="str">
        <f ca="1">IMPRODUCT(1/N_FFT2,BG100)</f>
        <v>0.0381474341014829-0.000351827716201188i</v>
      </c>
      <c r="K144" s="254" t="str">
        <f t="shared" ca="1" si="175"/>
        <v>-0.000275354987877332+0.000207460894122606i</v>
      </c>
      <c r="N144" s="246">
        <f t="shared" ca="1" si="176"/>
        <v>7.5414498549271816</v>
      </c>
      <c r="O144" s="223">
        <f t="shared" ca="1" si="39"/>
        <v>-7.4585501450728184</v>
      </c>
      <c r="P144" s="223" t="str">
        <f t="shared" ca="1" si="40"/>
        <v>-3.51593619984041+6.57785397414822i</v>
      </c>
      <c r="Q144" s="223" t="str">
        <f t="shared" ca="1" si="41"/>
        <v>4.14374844208648+6.2015577974628i</v>
      </c>
      <c r="R144" s="223" t="str">
        <f t="shared" ca="1" si="42"/>
        <v>7.42263518749517-0.731065756224634i</v>
      </c>
      <c r="S144" s="223" t="str">
        <f t="shared" ca="1" si="43"/>
        <v>2.85426356998357-6.89080182124188i</v>
      </c>
      <c r="T144" s="223" t="str">
        <f t="shared" ca="1" si="44"/>
        <v>-4.731654121632-5.76553722907143i</v>
      </c>
      <c r="U144" s="223" t="str">
        <f t="shared" ca="1" si="45"/>
        <v>-7.3152361954368+1.45509094957571i</v>
      </c>
      <c r="V144" s="223" t="str">
        <f t="shared" ca="1" si="46"/>
        <v>-2.16510282164869+7.1373874799015i</v>
      </c>
      <c r="W144" s="223" t="str">
        <f t="shared" ca="1" si="47"/>
        <v>5.27399138540089+5.2739913854009i</v>
      </c>
      <c r="X144" s="223" t="str">
        <f t="shared" ca="1" si="48"/>
        <v>7.13738747990151-2.16510282164866i</v>
      </c>
      <c r="Y144" s="223" t="str">
        <f t="shared" ca="1" si="49"/>
        <v>1.4550909495758-7.31523619543678i</v>
      </c>
      <c r="Z144" s="223" t="str">
        <f t="shared" ca="1" si="50"/>
        <v>-5.76553722907143-4.73165412163201i</v>
      </c>
      <c r="AA144" s="223" t="str">
        <f t="shared" ca="1" si="51"/>
        <v>-6.89080182124185+2.85426356998363i</v>
      </c>
      <c r="AB144" s="223" t="str">
        <f t="shared" ca="1" si="52"/>
        <v>-0.731065756224576+7.42263518749518i</v>
      </c>
      <c r="AC144" s="223" t="str">
        <f t="shared" ca="1" si="53"/>
        <v>6.20155779746287+4.14374844208637i</v>
      </c>
      <c r="AD144" s="223" t="str">
        <f t="shared" ca="1" si="54"/>
        <v>6.57785397414812-3.51593619984059i</v>
      </c>
      <c r="AE144" s="223" t="str">
        <f t="shared" ca="1" si="55"/>
        <v>-2.73204170654054E-13-7.45855014507282i</v>
      </c>
      <c r="AF144" s="223" t="str">
        <f t="shared" ca="1" si="56"/>
        <v>-6.57785397414839-3.51593619984009i</v>
      </c>
      <c r="AG144" s="223" t="str">
        <f t="shared" ca="1" si="57"/>
        <v>-6.20155779746297+4.14374844208621i</v>
      </c>
      <c r="AH144" s="223" t="str">
        <f t="shared" ca="1" si="58"/>
        <v>0.731065756224382+7.4226351874952i</v>
      </c>
      <c r="AI144" s="223" t="str">
        <f t="shared" ca="1" si="59"/>
        <v>6.89080182124179+2.8542635699838i</v>
      </c>
      <c r="AJ144" s="223" t="str">
        <f t="shared" ca="1" si="60"/>
        <v>5.76553722907154-4.73165412163186i</v>
      </c>
      <c r="AK144" s="223" t="str">
        <f t="shared" ca="1" si="61"/>
        <v>-1.45509094957562-7.31523619543682i</v>
      </c>
      <c r="AL144" s="223" t="str">
        <f t="shared" ca="1" si="62"/>
        <v>-7.13738747990149-2.16510282164871i</v>
      </c>
      <c r="AM144" s="223" t="str">
        <f t="shared" ca="1" si="63"/>
        <v>-5.27399138540086+5.27399138540093i</v>
      </c>
      <c r="AN144" s="223" t="str">
        <f t="shared" ca="1" si="64"/>
        <v>2.16510282164879+7.13738747990147i</v>
      </c>
      <c r="AO144" s="223" t="str">
        <f t="shared" ca="1" si="65"/>
        <v>7.31523619543683+1.45509094957552i</v>
      </c>
      <c r="AP144" s="223" t="str">
        <f t="shared" ca="1" si="66"/>
        <v>4.7316541216318-5.7655372290716i</v>
      </c>
      <c r="AQ144" s="223" t="str">
        <f t="shared" ca="1" si="67"/>
        <v>-2.85426356998387-6.89080182124176i</v>
      </c>
      <c r="AR144" s="223" t="str">
        <f t="shared" ca="1" si="68"/>
        <v>-2.85426356998387-6.89080182124176i</v>
      </c>
      <c r="AS144" s="223" t="str">
        <f t="shared" ca="1" si="69"/>
        <v>-4.14374844208675+6.20155779746262i</v>
      </c>
      <c r="AT144" s="223" t="str">
        <f t="shared" ca="1" si="70"/>
        <v>3.51593619984018+6.57785397414835i</v>
      </c>
      <c r="AU144" s="223" t="str">
        <f t="shared" ca="1" si="71"/>
        <v>7.45855014507282+1.95538266175642E-13i</v>
      </c>
      <c r="AV144" s="223" t="str">
        <f t="shared" ca="1" si="72"/>
        <v>3.51593619984053-6.57785397414816i</v>
      </c>
      <c r="AW144" s="223" t="str">
        <f t="shared" ca="1" si="73"/>
        <v>-4.14374844208646-6.20155779746281i</v>
      </c>
      <c r="AX144" s="223" t="str">
        <f t="shared" ca="1" si="74"/>
        <v>-7.42263518749517+0.73106575622468i</v>
      </c>
      <c r="AY144" s="223" t="str">
        <f t="shared" ca="1" si="75"/>
        <v>-2.85426356998355+6.89080182124189i</v>
      </c>
      <c r="AZ144" s="223" t="str">
        <f t="shared" ca="1" si="76"/>
        <v>4.73165412163207+5.76553722907137i</v>
      </c>
      <c r="BA144" s="223" t="str">
        <f t="shared" ca="1" si="77"/>
        <v>7.31523619543677-1.45509094957586i</v>
      </c>
      <c r="BB144" s="223" t="str">
        <f t="shared" ca="1" si="78"/>
        <v>2.16510282164842-7.13738747990157i</v>
      </c>
      <c r="BC144" s="223" t="str">
        <f t="shared" ca="1" si="79"/>
        <v>-5.27399138540112-5.27399138540067i</v>
      </c>
      <c r="BD144" s="223" t="str">
        <f t="shared" ca="1" si="80"/>
        <v>-7.1373874799016+2.16510282164834i</v>
      </c>
      <c r="BE144" s="223" t="str">
        <f t="shared" ca="1" si="81"/>
        <v>-1.455090949576+7.31523619543674i</v>
      </c>
      <c r="BF144" s="223" t="str">
        <f t="shared" ca="1" si="82"/>
        <v>5.76553722907131+4.73165412163214i</v>
      </c>
      <c r="BG144" s="223" t="str">
        <f t="shared" ca="1" si="83"/>
        <v>6.89080182124193-2.85426356998346i</v>
      </c>
      <c r="BH144" s="223" t="str">
        <f t="shared" ca="1" si="84"/>
        <v>0.731065756224771-7.42263518749515i</v>
      </c>
      <c r="BI144" s="223" t="str">
        <f t="shared" ca="1" si="85"/>
        <v>-6.20155779746276-4.14374844208654i</v>
      </c>
      <c r="BJ144" s="223" t="str">
        <f t="shared" ca="1" si="86"/>
        <v>-6.57785397414823+3.5159361998404i</v>
      </c>
      <c r="BK144" s="223" t="str">
        <f t="shared" ca="1" si="87"/>
        <v>1.04163997602832E-13+7.45855014507282i</v>
      </c>
      <c r="BL144" s="223" t="str">
        <f t="shared" ca="1" si="88"/>
        <v>6.5778539741483+3.51593619984026i</v>
      </c>
      <c r="BM144" s="223" t="str">
        <f t="shared" ca="1" si="89"/>
        <v>6.20155779746268-4.14374844208666i</v>
      </c>
      <c r="BN144" s="223" t="str">
        <f t="shared" ca="1" si="90"/>
        <v>-0.731065756224926-7.42263518749514i</v>
      </c>
      <c r="BO144" s="223" t="str">
        <f t="shared" ca="1" si="91"/>
        <v>-6.89080182124201-2.85426356998327i</v>
      </c>
      <c r="BP144" s="223" t="str">
        <f t="shared" ca="1" si="92"/>
        <v>-5.76553722907166+4.73165412163173i</v>
      </c>
      <c r="BQ144" s="223" t="str">
        <f t="shared" ca="1" si="93"/>
        <v>1.45509094957543+7.31523619543686i</v>
      </c>
      <c r="BR144" s="223" t="str">
        <f t="shared" ca="1" si="94"/>
        <v>7.13738747990143+2.1651028216489i</v>
      </c>
      <c r="BS144" s="223" t="str">
        <f t="shared" ca="1" si="95"/>
        <v>5.27399138540102-5.27399138540077i</v>
      </c>
      <c r="BT144" s="223" t="str">
        <f t="shared" ca="1" si="96"/>
        <v>-2.16510282164862-7.13738747990151i</v>
      </c>
      <c r="BU144" s="223" t="str">
        <f t="shared" ca="1" si="97"/>
        <v>-7.3152361954368-1.45509094957571i</v>
      </c>
      <c r="BV144" s="223" t="str">
        <f t="shared" ca="1" si="98"/>
        <v>-4.73165412163195+5.76553722907147i</v>
      </c>
      <c r="BW144" s="223" t="str">
        <f t="shared" ca="1" si="99"/>
        <v>2.85426356998374+6.89080182124181i</v>
      </c>
      <c r="BX144" s="223" t="str">
        <f t="shared" ca="1" si="100"/>
        <v>7.42263518749518+0.731065756224525i</v>
      </c>
      <c r="BY144" s="223" t="str">
        <f t="shared" ca="1" si="101"/>
        <v>4.14374844208629-6.20155779746293i</v>
      </c>
      <c r="BZ144" s="223" t="str">
        <f t="shared" ca="1" si="102"/>
        <v>-3.51593619984071-6.57785397414806i</v>
      </c>
      <c r="CA144" s="223" t="str">
        <f t="shared" ca="1" si="103"/>
        <v>-7.45855014507282-3.91076532351283E-13i</v>
      </c>
      <c r="CB144" s="223" t="str">
        <f t="shared" ca="1" si="104"/>
        <v>-3.51593619984065+6.57785397414809i</v>
      </c>
      <c r="CC144" s="223" t="str">
        <f t="shared" ca="1" si="105"/>
        <v>4.14374844208625+6.20155779746295i</v>
      </c>
      <c r="CD144" s="223" t="str">
        <f t="shared" ca="1" si="106"/>
        <v>7.42263518749518-0.731065756224485i</v>
      </c>
      <c r="CE144" s="223" t="str">
        <f t="shared" ca="1" si="107"/>
        <v>2.85426356998367-6.89080182124184i</v>
      </c>
      <c r="CF144" s="223" t="str">
        <f t="shared" ca="1" si="108"/>
        <v>-4.73165412163192-5.7655372290715i</v>
      </c>
      <c r="CG144" s="223" t="str">
        <f t="shared" ca="1" si="109"/>
        <v>-7.3152361954368+1.45509094957572i</v>
      </c>
      <c r="CH144" s="223" t="str">
        <f t="shared" ca="1" si="110"/>
        <v>-2.16510282164866+7.13738747990151i</v>
      </c>
      <c r="CI144" s="223" t="str">
        <f t="shared" ca="1" si="111"/>
        <v>5.27399138540099+5.2739913854008i</v>
      </c>
      <c r="CJ144" s="223" t="str">
        <f t="shared" ca="1" si="112"/>
        <v>7.13738747990143-2.16510282164891i</v>
      </c>
      <c r="CK144" s="223" t="str">
        <f t="shared" ca="1" si="113"/>
        <v>1.45509094957547-7.31523619543685i</v>
      </c>
      <c r="CL144" s="223" t="str">
        <f t="shared" ca="1" si="114"/>
        <v>-5.76553722907119-4.73165412163229i</v>
      </c>
      <c r="CM144" s="223" t="str">
        <f t="shared" ca="1" si="115"/>
        <v>-6.89080182124202+2.85426356998323i</v>
      </c>
      <c r="CN144" s="223" t="str">
        <f t="shared" ca="1" si="116"/>
        <v>-0.731065756224965+7.42263518749514i</v>
      </c>
      <c r="CO144" s="223" t="str">
        <f t="shared" ca="1" si="117"/>
        <v>6.20155779746268+4.14374844208666i</v>
      </c>
      <c r="CP144" s="223" t="str">
        <f t="shared" ca="1" si="118"/>
        <v>6.57785397414832-3.51593619984022i</v>
      </c>
      <c r="CQ144" s="223" t="str">
        <f t="shared" ca="1" si="119"/>
        <v>9.13742685728092E-14-7.45855014507282i</v>
      </c>
      <c r="CR144" s="223" t="str">
        <f t="shared" ca="1" si="120"/>
        <v>-6.57785397414818-3.51593619984048i</v>
      </c>
      <c r="CS144" s="223" t="str">
        <f t="shared" ca="1" si="121"/>
        <v>-6.20155779746278+4.14374844208651i</v>
      </c>
      <c r="CT144" s="223" t="str">
        <f t="shared" ca="1" si="122"/>
        <v>0.731065756224783+7.42263518749515i</v>
      </c>
      <c r="CU144" s="223" t="str">
        <f t="shared" ca="1" si="123"/>
        <v>6.89080182124191+2.85426356998349i</v>
      </c>
      <c r="CV144" s="223" t="str">
        <f t="shared" ca="1" si="124"/>
        <v>5.76553722907131-4.73165412163215i</v>
      </c>
      <c r="CW144" s="223" t="str">
        <f t="shared" ca="1" si="125"/>
        <v>-1.45509094957529-7.31523619543688i</v>
      </c>
      <c r="CX144" s="223" t="str">
        <f t="shared" ca="1" si="126"/>
        <v>-7.13738747990138-2.16510282164909i</v>
      </c>
      <c r="CY144" s="223" t="str">
        <f t="shared" ca="1" si="127"/>
        <v>-5.27399138540112+5.27399138540068i</v>
      </c>
      <c r="CZ144" s="223" t="str">
        <f t="shared" ca="1" si="128"/>
        <v>2.16510282164839+7.13738747990159i</v>
      </c>
      <c r="DA144" s="223" t="str">
        <f t="shared" ca="1" si="129"/>
        <v>7.31523619543676+1.4550909495759i</v>
      </c>
      <c r="DB144" s="223" t="str">
        <f t="shared" ca="1" si="130"/>
        <v>4.73165412163206-5.76553722907138i</v>
      </c>
      <c r="DC144" s="223" t="str">
        <f t="shared" ca="1" si="131"/>
        <v>-2.85426356998351-6.8908018212419i</v>
      </c>
      <c r="DD144" s="223" t="str">
        <f t="shared" ca="1" si="132"/>
        <v>-7.42263518749538-0.731065756222452i</v>
      </c>
      <c r="DE144" s="223" t="str">
        <f t="shared" ca="1" si="133"/>
        <v>-4.14374844208773+6.20155779746197i</v>
      </c>
      <c r="DF144" s="223" t="str">
        <f t="shared" ca="1" si="134"/>
        <v>3.51593619984245+6.57785397414713i</v>
      </c>
      <c r="DG144" s="223" t="str">
        <f t="shared" ca="1" si="135"/>
        <v>7.45855014507282+1.27556521976184E-12i</v>
      </c>
      <c r="DH144" s="223" t="str">
        <f t="shared" ca="1" si="136"/>
        <v>3.51593619983825-6.57785397414938i</v>
      </c>
      <c r="DI144" s="223" t="str">
        <f t="shared" ca="1" si="137"/>
        <v>-4.14374844208552-6.20155779746344i</v>
      </c>
      <c r="DJ144" s="223" t="str">
        <f t="shared" ca="1" si="138"/>
        <v>-7.42263518749491+0.731065756227297i</v>
      </c>
      <c r="DK144" s="223" t="str">
        <f t="shared" ca="1" si="139"/>
        <v>-2.85426356998459+6.89080182124146i</v>
      </c>
      <c r="DL144" s="223" t="str">
        <f t="shared" ca="1" si="140"/>
        <v>4.7316541216341+5.7655372290697i</v>
      </c>
      <c r="DM144" s="223" t="str">
        <f t="shared" ca="1" si="141"/>
        <v>7.31523619543699-1.45509094957475i</v>
      </c>
      <c r="DN144" s="223" t="str">
        <f t="shared" ca="1" si="142"/>
        <v>2.16510282164596-7.13738747990233i</v>
      </c>
      <c r="DO144" s="223" t="str">
        <f t="shared" ca="1" si="143"/>
        <v>-5.27399138540036-5.27399138540143i</v>
      </c>
      <c r="DP144" s="223" t="str">
        <f t="shared" ca="1" si="144"/>
        <v>-7.13738747990064+2.16510282165151i</v>
      </c>
      <c r="DQ144" s="223" t="str">
        <f t="shared" ca="1" si="145"/>
        <v>-1.45509094957634+7.31523619543667i</v>
      </c>
      <c r="DR144" s="223" t="str">
        <f t="shared" ca="1" si="146"/>
        <v>5.76553722907345+4.73165412162954i</v>
      </c>
      <c r="DS144" s="223" t="str">
        <f t="shared" ca="1" si="147"/>
        <v>6.89080182124208-2.8542635699831i</v>
      </c>
      <c r="DT144" s="223" t="str">
        <f t="shared" ca="1" si="148"/>
        <v>0.731065756221416-7.42263518749549i</v>
      </c>
      <c r="DU144" s="223" t="str">
        <f t="shared" ca="1" si="149"/>
        <v>-6.20155779746254-4.14374844208687i</v>
      </c>
      <c r="DV144" s="223" t="str">
        <f t="shared" ca="1" si="150"/>
        <v>-6.57785397414664+3.51593619984337i</v>
      </c>
      <c r="DW144" s="223" t="str">
        <f t="shared" ca="1" si="151"/>
        <v>-3.39908720997289E-13+7.45855014507282i</v>
      </c>
      <c r="DX144" s="223" t="str">
        <f t="shared" ca="1" si="152"/>
        <v>6.57785397414987+3.51593619983734i</v>
      </c>
      <c r="DY144" s="223" t="str">
        <f t="shared" ca="1" si="153"/>
        <v>6.20155779746286-4.14374844208639i</v>
      </c>
      <c r="DZ144" s="223" t="str">
        <f t="shared" ca="1" si="154"/>
        <v>-0.731065756228228-7.42263518749482i</v>
      </c>
      <c r="EA144" s="223" t="str">
        <f t="shared" ca="1" si="155"/>
        <v>-6.89080182124185-2.85426356998363i</v>
      </c>
      <c r="EB144" s="223" t="str">
        <f t="shared" ca="1" si="156"/>
        <v>-5.76553722907382+4.73165412162909i</v>
      </c>
      <c r="EC144" s="223" t="str">
        <f t="shared" ca="1" si="157"/>
        <v>1.45509094957577+7.31523619543678i</v>
      </c>
      <c r="ED144" s="223" t="str">
        <f t="shared" ca="1" si="158"/>
        <v>7.13738747990048+2.16510282165206i</v>
      </c>
      <c r="EE144" s="223" t="str">
        <f t="shared" ca="1" si="159"/>
        <v>5.27399138540069-5.2739913854011i</v>
      </c>
      <c r="EF144" s="223" t="str">
        <f t="shared" ca="1" si="160"/>
        <v>-2.16510282164531-7.13738747990252i</v>
      </c>
      <c r="EG144" s="223" t="str">
        <f t="shared" ca="1" si="161"/>
        <v>-7.31523619543686-1.45509094957542i</v>
      </c>
      <c r="EH144" s="223" t="str">
        <f t="shared" ca="1" si="162"/>
        <v>-4.73165412163455+5.76553722906934i</v>
      </c>
      <c r="EI144" s="223" t="str">
        <f t="shared" ca="1" si="163"/>
        <v>2.85426356998406+6.89080182124167i</v>
      </c>
      <c r="EJ144" s="223" t="str">
        <f t="shared" ca="1" si="164"/>
        <v>7.42263518749486+0.731065756227762i</v>
      </c>
      <c r="EK144" s="223" t="str">
        <f t="shared" ca="1" si="165"/>
        <v>4.14374844208591-6.20155779746318i</v>
      </c>
      <c r="EL144" s="223" t="str">
        <f t="shared" ca="1" si="166"/>
        <v>-3.51593619983766-6.5778539741497i</v>
      </c>
      <c r="EM144" s="223" t="str">
        <f t="shared" ca="1" si="167"/>
        <v>-7.45855014507282+7.01740150264935E-13i</v>
      </c>
      <c r="EN144" s="223"/>
      <c r="EO144" s="223"/>
      <c r="EP144" s="223"/>
    </row>
    <row r="145" spans="1:146" ht="17.25" thickBot="1">
      <c r="A145" s="257">
        <f t="shared" si="168"/>
        <v>8.7890625000000046E-4</v>
      </c>
      <c r="B145" s="256">
        <v>45</v>
      </c>
      <c r="C145" s="230">
        <f t="shared" si="169"/>
        <v>9000</v>
      </c>
      <c r="D145" s="229">
        <f t="shared" si="170"/>
        <v>56548.667764616279</v>
      </c>
      <c r="E145" s="229" t="str">
        <f t="shared" si="171"/>
        <v>56548.6677646163i</v>
      </c>
      <c r="F145" s="229" t="str">
        <f t="shared" si="177"/>
        <v>-0.0382205866101177-0.141672144653831i</v>
      </c>
      <c r="G145" s="229" t="str">
        <f t="shared" si="178"/>
        <v>-4.88885109578067-0.0418010556682292i</v>
      </c>
      <c r="H145" s="229" t="str">
        <f t="shared" si="179"/>
        <v>0.00217336497085796-0.00940376365225326i</v>
      </c>
      <c r="I145" s="229" t="str">
        <f t="shared" si="174"/>
        <v>-0.00720708443365903+0.00537260066171466i</v>
      </c>
      <c r="J145" s="255" t="str">
        <f ca="1">IMPRODUCT(1/N_FFT2,BH100)</f>
        <v>-0.0547297509382008-0.0044460372456527i</v>
      </c>
      <c r="K145" s="254" t="str">
        <f t="shared" ca="1" si="175"/>
        <v>0.000418328718692744-0.000261998130281444i</v>
      </c>
      <c r="N145" s="246">
        <f t="shared" ca="1" si="176"/>
        <v>7.5432300958658853</v>
      </c>
      <c r="O145" s="223">
        <f t="shared" ca="1" si="39"/>
        <v>-7.4567699041341147</v>
      </c>
      <c r="P145" s="223" t="str">
        <f t="shared" ca="1" si="40"/>
        <v>-3.3526482315262+6.66056808679594i</v>
      </c>
      <c r="Q145" s="223" t="str">
        <f t="shared" ca="1" si="41"/>
        <v>4.44199264565278+5.98933374751874i</v>
      </c>
      <c r="R145" s="223" t="str">
        <f t="shared" ca="1" si="42"/>
        <v>7.34698867098208-1.2748234668617i</v>
      </c>
      <c r="S145" s="223" t="str">
        <f t="shared" ca="1" si="43"/>
        <v>2.16458604498233-7.13568389553994i</v>
      </c>
      <c r="T145" s="223" t="str">
        <f t="shared" ca="1" si="44"/>
        <v>-5.40054385130943-5.1417451816756i</v>
      </c>
      <c r="U145" s="223" t="str">
        <f t="shared" ca="1" si="45"/>
        <v>-7.02087744867284+2.51211011978326i</v>
      </c>
      <c r="V145" s="223" t="str">
        <f t="shared" ca="1" si="46"/>
        <v>-0.912788238770265+7.40069152406469i</v>
      </c>
      <c r="W145" s="223" t="str">
        <f t="shared" ca="1" si="47"/>
        <v>6.20007758121966+4.14275939321337i</v>
      </c>
      <c r="X145" s="223" t="str">
        <f t="shared" ca="1" si="48"/>
        <v>6.48803848927807-3.67542840562114i</v>
      </c>
      <c r="Y145" s="223" t="str">
        <f t="shared" ca="1" si="49"/>
        <v>-0.365886357190422-7.44778789821664i</v>
      </c>
      <c r="Z145" s="223" t="str">
        <f t="shared" ca="1" si="50"/>
        <v>-6.81705179239595-3.02179123418402i</v>
      </c>
      <c r="AA145" s="223" t="str">
        <f t="shared" ca="1" si="51"/>
        <v>-5.76416108421651+4.73052474873605i</v>
      </c>
      <c r="AB145" s="223" t="str">
        <f t="shared" ca="1" si="52"/>
        <v>1.63378753356019+7.27558627867085i</v>
      </c>
      <c r="AC145" s="223" t="str">
        <f t="shared" ca="1" si="53"/>
        <v>7.23329985489064+1.81184729280349i</v>
      </c>
      <c r="AD145" s="223" t="str">
        <f t="shared" ca="1" si="54"/>
        <v>4.87055959753558-5.64633213777355i</v>
      </c>
      <c r="AE145" s="223" t="str">
        <f t="shared" ca="1" si="55"/>
        <v>-2.85358230127084-6.88915709307562i</v>
      </c>
      <c r="AF145" s="223" t="str">
        <f t="shared" ca="1" si="56"/>
        <v>-7.43656546304185-0.548554023860374i</v>
      </c>
      <c r="AG145" s="223" t="str">
        <f t="shared" ca="1" si="57"/>
        <v>-3.83354587053284+6.39588488496478i</v>
      </c>
      <c r="AH145" s="223" t="str">
        <f t="shared" ca="1" si="58"/>
        <v>3.98935415075767+6.29987863875431i</v>
      </c>
      <c r="AI145" s="223" t="str">
        <f t="shared" ca="1" si="59"/>
        <v>7.4208635189032-0.730891262098512i</v>
      </c>
      <c r="AJ145" s="223" t="str">
        <f t="shared" ca="1" si="60"/>
        <v>2.68365447708132-6.95711262312475i</v>
      </c>
      <c r="AK145" s="223" t="str">
        <f t="shared" ca="1" si="61"/>
        <v>-5.00766060335524-5.52510205198095i</v>
      </c>
      <c r="AL145" s="223" t="str">
        <f t="shared" ca="1" si="62"/>
        <v>-7.18665636174825+1.98881566298731i</v>
      </c>
      <c r="AM145" s="223" t="str">
        <f t="shared" ca="1" si="63"/>
        <v>-1.45474364179755+7.31349016132857i</v>
      </c>
      <c r="AN145" s="223" t="str">
        <f t="shared" ca="1" si="64"/>
        <v>5.87851791555753+4.58764040871443i</v>
      </c>
      <c r="AO145" s="223" t="str">
        <f t="shared" ca="1" si="65"/>
        <v>6.74084015462238-3.18817995305015i</v>
      </c>
      <c r="AP145" s="223" t="str">
        <f t="shared" ca="1" si="66"/>
        <v>0.18299829425988-7.45452406445229i</v>
      </c>
      <c r="AQ145" s="223" t="str">
        <f t="shared" ca="1" si="67"/>
        <v>-6.57628394180862-3.51509700007131i</v>
      </c>
      <c r="AR145" s="223" t="str">
        <f t="shared" ca="1" si="68"/>
        <v>-6.57628394180862-3.51509700007131i</v>
      </c>
      <c r="AS145" s="223" t="str">
        <f t="shared" ca="1" si="69"/>
        <v>1.0941353859377+7.37606162938185i</v>
      </c>
      <c r="AT145" s="223" t="str">
        <f t="shared" ca="1" si="70"/>
        <v>7.08041316017336+2.33905256128294i</v>
      </c>
      <c r="AU145" s="223" t="str">
        <f t="shared" ca="1" si="71"/>
        <v>5.27273256496085-5.27273256496114i</v>
      </c>
      <c r="AV145" s="223" t="str">
        <f t="shared" ca="1" si="72"/>
        <v>-2.33905256128263-7.08041316017346i</v>
      </c>
      <c r="AW145" s="223" t="str">
        <f t="shared" ca="1" si="73"/>
        <v>-7.37606162938181-1.09413538593803i</v>
      </c>
      <c r="AX145" s="223" t="str">
        <f t="shared" ca="1" si="74"/>
        <v>-4.29366919231823+6.09654182878602i</v>
      </c>
      <c r="AY145" s="223" t="str">
        <f t="shared" ca="1" si="75"/>
        <v>3.515097000071+6.57628394180879i</v>
      </c>
      <c r="AZ145" s="223" t="str">
        <f t="shared" ca="1" si="76"/>
        <v>7.45452406445228-0.18299829426027i</v>
      </c>
      <c r="BA145" s="223" t="str">
        <f t="shared" ca="1" si="77"/>
        <v>3.18817995305047-6.74084015462223i</v>
      </c>
      <c r="BB145" s="223" t="str">
        <f t="shared" ca="1" si="78"/>
        <v>-4.58764040871415-5.87851791555774i</v>
      </c>
      <c r="BC145" s="223" t="str">
        <f t="shared" ca="1" si="79"/>
        <v>-7.3134901613285+1.45474364179794i</v>
      </c>
      <c r="BD145" s="223" t="str">
        <f t="shared" ca="1" si="80"/>
        <v>-1.98881566298765+7.18665636174816i</v>
      </c>
      <c r="BE145" s="223" t="str">
        <f t="shared" ca="1" si="81"/>
        <v>5.52510205198121+5.00766060335495i</v>
      </c>
      <c r="BF145" s="223" t="str">
        <f t="shared" ca="1" si="82"/>
        <v>6.95711262312461-2.68365447708167i</v>
      </c>
      <c r="BG145" s="223" t="str">
        <f t="shared" ca="1" si="83"/>
        <v>0.730891262098861-7.42086351890316i</v>
      </c>
      <c r="BH145" s="223" t="str">
        <f t="shared" ca="1" si="84"/>
        <v>-6.29987863875452-3.98935415075734i</v>
      </c>
      <c r="BI145" s="223" t="str">
        <f t="shared" ca="1" si="85"/>
        <v>-6.39588488496496+3.83354587053253i</v>
      </c>
      <c r="BJ145" s="223" t="str">
        <f t="shared" ca="1" si="86"/>
        <v>0.548554023860763+7.43656546304182i</v>
      </c>
      <c r="BK145" s="223" t="str">
        <f t="shared" ca="1" si="87"/>
        <v>6.88915709307576+2.85358230127048i</v>
      </c>
      <c r="BL145" s="223" t="str">
        <f t="shared" ca="1" si="88"/>
        <v>5.64633213777378-4.87055959753531i</v>
      </c>
      <c r="BM145" s="223" t="str">
        <f t="shared" ca="1" si="89"/>
        <v>-1.81184729280386-7.23329985489054i</v>
      </c>
      <c r="BN145" s="223" t="str">
        <f t="shared" ca="1" si="90"/>
        <v>-7.27558627867077-1.63378753356054i</v>
      </c>
      <c r="BO145" s="223" t="str">
        <f t="shared" ca="1" si="91"/>
        <v>-4.73052474873632+5.76416108421628i</v>
      </c>
      <c r="BP145" s="223" t="str">
        <f t="shared" ca="1" si="92"/>
        <v>3.02179123418437+6.8170517923958i</v>
      </c>
      <c r="BQ145" s="223" t="str">
        <f t="shared" ca="1" si="93"/>
        <v>7.44778789821662+0.365886357190786i</v>
      </c>
      <c r="BR145" s="223" t="str">
        <f t="shared" ca="1" si="94"/>
        <v>3.67542840562113-6.48803848927807i</v>
      </c>
      <c r="BS145" s="223" t="str">
        <f t="shared" ca="1" si="95"/>
        <v>-4.14275939321361-6.2000775812195i</v>
      </c>
      <c r="BT145" s="223" t="str">
        <f t="shared" ca="1" si="96"/>
        <v>-7.40069152406471+0.912788238770116i</v>
      </c>
      <c r="BU145" s="223" t="str">
        <f t="shared" ca="1" si="97"/>
        <v>-2.51211011978307+7.02087744867291i</v>
      </c>
      <c r="BV145" s="223" t="str">
        <f t="shared" ca="1" si="98"/>
        <v>5.14174518167538+5.40054385130964i</v>
      </c>
      <c r="BW145" s="223" t="str">
        <f t="shared" ca="1" si="99"/>
        <v>7.13568389553992-2.16458604498239i</v>
      </c>
      <c r="BX145" s="223" t="str">
        <f t="shared" ca="1" si="100"/>
        <v>1.27482346686148-7.34698867098211i</v>
      </c>
      <c r="BY145" s="223" t="str">
        <f t="shared" ca="1" si="101"/>
        <v>-5.98933374751864-4.44199264565292i</v>
      </c>
      <c r="BZ145" s="223" t="str">
        <f t="shared" ca="1" si="102"/>
        <v>-6.6605680867959+3.35264823152626i</v>
      </c>
      <c r="CA145" s="223" t="str">
        <f t="shared" ca="1" si="103"/>
        <v>-3.25210549822963E-13+7.45676990413411i</v>
      </c>
      <c r="CB145" s="223" t="str">
        <f t="shared" ca="1" si="104"/>
        <v>6.6605680867959+3.35264823152628i</v>
      </c>
      <c r="CC145" s="223" t="str">
        <f t="shared" ca="1" si="105"/>
        <v>5.98933374751859-4.44199264565299i</v>
      </c>
      <c r="CD145" s="223" t="str">
        <f t="shared" ca="1" si="106"/>
        <v>-1.27482346686147-7.34698867098211i</v>
      </c>
      <c r="CE145" s="223" t="str">
        <f t="shared" ca="1" si="107"/>
        <v>-7.13568389553995-2.1645860449823i</v>
      </c>
      <c r="CF145" s="223" t="str">
        <f t="shared" ca="1" si="108"/>
        <v>-5.14174518167539+5.40054385130962i</v>
      </c>
      <c r="CG145" s="223" t="str">
        <f t="shared" ca="1" si="109"/>
        <v>2.51211011978316+7.02087744867288i</v>
      </c>
      <c r="CH145" s="223" t="str">
        <f t="shared" ca="1" si="110"/>
        <v>7.40069152406471+0.912788238770131i</v>
      </c>
      <c r="CI145" s="223" t="str">
        <f t="shared" ca="1" si="111"/>
        <v>4.14275939321358-6.20007758121952i</v>
      </c>
      <c r="CJ145" s="223" t="str">
        <f t="shared" ca="1" si="112"/>
        <v>-3.67542840562111-6.48803848927807i</v>
      </c>
      <c r="CK145" s="223" t="str">
        <f t="shared" ca="1" si="113"/>
        <v>-7.44778789821662+0.365886357190824i</v>
      </c>
      <c r="CL145" s="223" t="str">
        <f t="shared" ca="1" si="114"/>
        <v>-3.02179123418438+6.81705179239579i</v>
      </c>
      <c r="CM145" s="223" t="str">
        <f t="shared" ca="1" si="115"/>
        <v>4.73052474873635+5.76416108421626i</v>
      </c>
      <c r="CN145" s="223" t="str">
        <f t="shared" ca="1" si="116"/>
        <v>7.27558627867078-1.63378753356053i</v>
      </c>
      <c r="CO145" s="223" t="str">
        <f t="shared" ca="1" si="117"/>
        <v>1.81184729280382-7.23329985489056i</v>
      </c>
      <c r="CP145" s="223" t="str">
        <f t="shared" ca="1" si="118"/>
        <v>-5.64633213777376-4.87055959753532i</v>
      </c>
      <c r="CQ145" s="223" t="str">
        <f t="shared" ca="1" si="119"/>
        <v>-6.88915709307576+2.85358230127051i</v>
      </c>
      <c r="CR145" s="223" t="str">
        <f t="shared" ca="1" si="120"/>
        <v>-0.548554023860778+7.43656546304182i</v>
      </c>
      <c r="CS145" s="223" t="str">
        <f t="shared" ca="1" si="121"/>
        <v>6.3958848849646+3.83354587053313i</v>
      </c>
      <c r="CT145" s="223" t="str">
        <f t="shared" ca="1" si="122"/>
        <v>6.29987863875453-3.98935415075732i</v>
      </c>
      <c r="CU145" s="223" t="str">
        <f t="shared" ca="1" si="123"/>
        <v>-0.7308912620989-7.42086351890316i</v>
      </c>
      <c r="CV145" s="223" t="str">
        <f t="shared" ca="1" si="124"/>
        <v>-6.9571126231246-2.68365447708169i</v>
      </c>
      <c r="CW145" s="223" t="str">
        <f t="shared" ca="1" si="125"/>
        <v>-5.52510205198118+5.00766060335498i</v>
      </c>
      <c r="CX145" s="223" t="str">
        <f t="shared" ca="1" si="126"/>
        <v>1.98881566298763+7.18665636174816i</v>
      </c>
      <c r="CY145" s="223" t="str">
        <f t="shared" ca="1" si="127"/>
        <v>7.31349016132851+1.45474364179791i</v>
      </c>
      <c r="CZ145" s="223" t="str">
        <f t="shared" ca="1" si="128"/>
        <v>4.58764040871408-5.8785179155578i</v>
      </c>
      <c r="DA145" s="223" t="str">
        <f t="shared" ca="1" si="129"/>
        <v>-3.1881799530505-6.74084015462221i</v>
      </c>
      <c r="DB145" s="223" t="str">
        <f t="shared" ca="1" si="130"/>
        <v>-7.45452406445224-0.182998294261768i</v>
      </c>
      <c r="DC145" s="223" t="str">
        <f t="shared" ca="1" si="131"/>
        <v>-3.51509700007031+6.57628394180915i</v>
      </c>
      <c r="DD145" s="223" t="str">
        <f t="shared" ca="1" si="132"/>
        <v>4.29366919232133+6.09654182878384i</v>
      </c>
      <c r="DE145" s="223" t="str">
        <f t="shared" ca="1" si="133"/>
        <v>7.37606162938201-1.0941353859366i</v>
      </c>
      <c r="DF145" s="223" t="str">
        <f t="shared" ca="1" si="134"/>
        <v>2.33905256128184-7.08041316017372i</v>
      </c>
      <c r="DG145" s="223" t="str">
        <f t="shared" ca="1" si="135"/>
        <v>-5.2727325649635-5.27273256495849i</v>
      </c>
      <c r="DH145" s="223" t="str">
        <f t="shared" ca="1" si="136"/>
        <v>-7.08041316017379+2.33905256128162i</v>
      </c>
      <c r="DI145" s="223" t="str">
        <f t="shared" ca="1" si="137"/>
        <v>-1.09413538593694+7.37606162938196i</v>
      </c>
      <c r="DJ145" s="223" t="str">
        <f t="shared" ca="1" si="138"/>
        <v>6.09654182878797+4.29366919231546i</v>
      </c>
      <c r="DK145" s="223" t="str">
        <f t="shared" ca="1" si="139"/>
        <v>6.57628394180932-3.51509700007001i</v>
      </c>
      <c r="DL145" s="223" t="str">
        <f t="shared" ca="1" si="140"/>
        <v>-0.182998294261428-7.45452406445225i</v>
      </c>
      <c r="DM145" s="223" t="str">
        <f t="shared" ca="1" si="141"/>
        <v>-6.7408401546208-3.18817995305349i</v>
      </c>
      <c r="DN145" s="223" t="str">
        <f t="shared" ca="1" si="142"/>
        <v>-5.8785179155584+4.58764040871331i</v>
      </c>
      <c r="DO145" s="223" t="str">
        <f t="shared" ca="1" si="143"/>
        <v>1.45474364179902+7.31349016132828i</v>
      </c>
      <c r="DP145" s="223" t="str">
        <f t="shared" ca="1" si="144"/>
        <v>7.18665636174728+1.98881566299082i</v>
      </c>
      <c r="DQ145" s="223" t="str">
        <f t="shared" ca="1" si="145"/>
        <v>5.00766060335579-5.52510205198046i</v>
      </c>
      <c r="DR145" s="223" t="str">
        <f t="shared" ca="1" si="146"/>
        <v>-2.68365447708276-6.95711262312419i</v>
      </c>
      <c r="DS145" s="223" t="str">
        <f t="shared" ca="1" si="147"/>
        <v>-7.42086351890284-0.730891262102191i</v>
      </c>
      <c r="DT145" s="223" t="str">
        <f t="shared" ca="1" si="148"/>
        <v>-3.98935415075824+6.29987863875395i</v>
      </c>
      <c r="DU145" s="223" t="str">
        <f t="shared" ca="1" si="149"/>
        <v>3.83354587053412+6.39588488496401i</v>
      </c>
      <c r="DV145" s="223" t="str">
        <f t="shared" ca="1" si="150"/>
        <v>7.43656546304207-0.54855402385748i</v>
      </c>
      <c r="DW145" s="223" t="str">
        <f t="shared" ca="1" si="151"/>
        <v>2.85358230127151-6.88915709307534i</v>
      </c>
      <c r="DX145" s="223" t="str">
        <f t="shared" ca="1" si="152"/>
        <v>-4.87055959753675-5.64633213777253i</v>
      </c>
      <c r="DY145" s="223" t="str">
        <f t="shared" ca="1" si="153"/>
        <v>-7.23329985489136+1.81184729280061i</v>
      </c>
      <c r="DZ145" s="223" t="str">
        <f t="shared" ca="1" si="154"/>
        <v>-1.63378753356087+7.2755862786707i</v>
      </c>
      <c r="EA145" s="223" t="str">
        <f t="shared" ca="1" si="155"/>
        <v>5.76416108421753+4.73052474873482i</v>
      </c>
      <c r="EB145" s="223" t="str">
        <f t="shared" ca="1" si="156"/>
        <v>6.81705179239714-3.02179123418136i</v>
      </c>
      <c r="EC145" s="223" t="str">
        <f t="shared" ca="1" si="157"/>
        <v>0.365886357191164-7.4477878982166i</v>
      </c>
      <c r="ED145" s="223" t="str">
        <f t="shared" ca="1" si="158"/>
        <v>-6.48803848927895-3.67542840561957i</v>
      </c>
      <c r="EE145" s="223" t="str">
        <f t="shared" ca="1" si="159"/>
        <v>-6.2000775812213+4.14275939321092i</v>
      </c>
      <c r="EF145" s="223" t="str">
        <f t="shared" ca="1" si="160"/>
        <v>0.912788238769795+7.40069152406475i</v>
      </c>
      <c r="EG145" s="223" t="str">
        <f t="shared" ca="1" si="161"/>
        <v>7.02087744867351+2.51211011978138i</v>
      </c>
      <c r="EH145" s="223" t="str">
        <f t="shared" ca="1" si="162"/>
        <v>5.40054385131147-5.14174518167346i</v>
      </c>
      <c r="EI145" s="223" t="str">
        <f t="shared" ca="1" si="163"/>
        <v>-2.16458604498207-7.13568389554001i</v>
      </c>
      <c r="EJ145" s="223" t="str">
        <f t="shared" ca="1" si="164"/>
        <v>-7.34698867098244-1.27482346685961i</v>
      </c>
      <c r="EK145" s="223" t="str">
        <f t="shared" ca="1" si="165"/>
        <v>-4.44199264565506+5.98933374751706i</v>
      </c>
      <c r="EL145" s="223" t="str">
        <f t="shared" ca="1" si="166"/>
        <v>3.35264823152588+6.6605680867961i</v>
      </c>
      <c r="EM145" s="223" t="str">
        <f t="shared" ca="1" si="167"/>
        <v>7.45676990413411-2.31665696541962E-12i</v>
      </c>
      <c r="EN145" s="223"/>
      <c r="EO145" s="223"/>
      <c r="EP145" s="223"/>
    </row>
    <row r="146" spans="1:146" ht="17.25" thickBot="1">
      <c r="A146" s="257">
        <f t="shared" si="168"/>
        <v>8.9843750000000047E-4</v>
      </c>
      <c r="B146" s="256">
        <v>46</v>
      </c>
      <c r="C146" s="230">
        <f t="shared" si="169"/>
        <v>9200</v>
      </c>
      <c r="D146" s="229">
        <f t="shared" si="170"/>
        <v>57805.30482605219</v>
      </c>
      <c r="E146" s="229" t="str">
        <f t="shared" si="171"/>
        <v>57805.3048260522i</v>
      </c>
      <c r="F146" s="229" t="str">
        <f t="shared" si="177"/>
        <v>-0.0379485131952915-0.137841548179678i</v>
      </c>
      <c r="G146" s="229" t="str">
        <f t="shared" si="178"/>
        <v>-4.9107758926091+0.0122357726090391i</v>
      </c>
      <c r="H146" s="229" t="str">
        <f t="shared" si="179"/>
        <v>0.00216536436046644-0.00919923242409111i</v>
      </c>
      <c r="I146" s="229" t="str">
        <f t="shared" si="174"/>
        <v>-0.00714594228081634+0.0053763924629327i</v>
      </c>
      <c r="J146" s="255" t="str">
        <f ca="1">IMPRODUCT(1/N_FFT2,BI100)</f>
        <v>0.0202708497093462+0.000343476103073802i</v>
      </c>
      <c r="K146" s="254" t="str">
        <f t="shared" ca="1" si="175"/>
        <v>-0.000146700984337854+0.000106529583187165i</v>
      </c>
      <c r="N146" s="246">
        <f t="shared" ca="1" si="176"/>
        <v>7.5452180071342818</v>
      </c>
      <c r="O146" s="223">
        <f t="shared" ca="1" si="39"/>
        <v>-7.4547819928657182</v>
      </c>
      <c r="P146" s="223" t="str">
        <f t="shared" ca="1" si="40"/>
        <v>-3.1873300114621+6.73904310412005i</v>
      </c>
      <c r="Q146" s="223" t="str">
        <f t="shared" ca="1" si="41"/>
        <v>4.72926363117807+5.76262440802551i</v>
      </c>
      <c r="R146" s="223" t="str">
        <f t="shared" ca="1" si="42"/>
        <v>7.23137151883165-1.81136426976615i</v>
      </c>
      <c r="S146" s="223" t="str">
        <f t="shared" ca="1" si="43"/>
        <v>1.45435581954819-7.31154044721776i</v>
      </c>
      <c r="T146" s="223" t="str">
        <f t="shared" ca="1" si="44"/>
        <v>-5.98773704221604-4.44080844829282i</v>
      </c>
      <c r="U146" s="223" t="str">
        <f t="shared" ca="1" si="45"/>
        <v>-6.57453076058949+3.51415990518609i</v>
      </c>
      <c r="V146" s="223" t="str">
        <f t="shared" ca="1" si="46"/>
        <v>0.365788815007805+7.44580238147442i</v>
      </c>
      <c r="W146" s="223" t="str">
        <f t="shared" ca="1" si="47"/>
        <v>6.88732050254232+2.85282156056336i</v>
      </c>
      <c r="X146" s="223" t="str">
        <f t="shared" ca="1" si="48"/>
        <v>5.52362910688967-5.00632560374135i</v>
      </c>
      <c r="Y146" s="223" t="str">
        <f t="shared" ca="1" si="49"/>
        <v>-2.16400898480127-7.13378158306338i</v>
      </c>
      <c r="Z146" s="223" t="str">
        <f t="shared" ca="1" si="50"/>
        <v>-7.37409523425115-1.09384369877486i</v>
      </c>
      <c r="AA146" s="223" t="str">
        <f t="shared" ca="1" si="51"/>
        <v>-4.14165496888664+6.19842469340813i</v>
      </c>
      <c r="AB146" s="223" t="str">
        <f t="shared" ca="1" si="52"/>
        <v>3.83252387989439+6.39417979659583i</v>
      </c>
      <c r="AC146" s="223" t="str">
        <f t="shared" ca="1" si="53"/>
        <v>7.41888517997092-0.730696412720651i</v>
      </c>
      <c r="AD146" s="223" t="str">
        <f t="shared" ca="1" si="54"/>
        <v>2.51144041264734-7.01900574261602i</v>
      </c>
      <c r="AE146" s="223" t="str">
        <f t="shared" ca="1" si="55"/>
        <v>-5.27132689942265-5.27132689942278i</v>
      </c>
      <c r="AF146" s="223" t="str">
        <f t="shared" ca="1" si="56"/>
        <v>-7.01900574261608+2.5114404126472i</v>
      </c>
      <c r="AG146" s="223" t="str">
        <f t="shared" ca="1" si="57"/>
        <v>-0.730696412720806+7.4188851799709i</v>
      </c>
      <c r="AH146" s="223" t="str">
        <f t="shared" ca="1" si="58"/>
        <v>6.39417979659574+3.83252387989453i</v>
      </c>
      <c r="AI146" s="223" t="str">
        <f t="shared" ca="1" si="59"/>
        <v>6.19842469340822-4.1416549688865i</v>
      </c>
      <c r="AJ146" s="223" t="str">
        <f t="shared" ca="1" si="60"/>
        <v>-1.0938436987747-7.37409523425117i</v>
      </c>
      <c r="AK146" s="223" t="str">
        <f t="shared" ca="1" si="61"/>
        <v>-7.13378158306334-2.16400898480143i</v>
      </c>
      <c r="AL146" s="223" t="str">
        <f t="shared" ca="1" si="62"/>
        <v>-5.00632560374147+5.52362910688957i</v>
      </c>
      <c r="AM146" s="223" t="str">
        <f t="shared" ca="1" si="63"/>
        <v>2.85282156056356+6.88732050254224i</v>
      </c>
      <c r="AN146" s="223" t="str">
        <f t="shared" ca="1" si="64"/>
        <v>7.44580238147442+0.365788815007829i</v>
      </c>
      <c r="AO146" s="223" t="str">
        <f t="shared" ca="1" si="65"/>
        <v>3.5141599051863-6.57453076058938i</v>
      </c>
      <c r="AP146" s="223" t="str">
        <f t="shared" ca="1" si="66"/>
        <v>-4.44080844829304-5.98773704221588i</v>
      </c>
      <c r="AQ146" s="223" t="str">
        <f t="shared" ca="1" si="67"/>
        <v>-7.31154044721775+1.45435581954824i</v>
      </c>
      <c r="AR146" s="223" t="str">
        <f t="shared" ca="1" si="68"/>
        <v>-7.31154044721775+1.45435581954824i</v>
      </c>
      <c r="AS146" s="223" t="str">
        <f t="shared" ca="1" si="69"/>
        <v>5.76262440802571+4.72926363117784i</v>
      </c>
      <c r="AT146" s="223" t="str">
        <f t="shared" ca="1" si="70"/>
        <v>6.73904310412002-3.18733001146218i</v>
      </c>
      <c r="AU146" s="223" t="str">
        <f t="shared" ca="1" si="71"/>
        <v>1.82653785566719E-13-7.45478199286572i</v>
      </c>
      <c r="AV146" s="223" t="str">
        <f t="shared" ca="1" si="72"/>
        <v>-6.73904310412019-3.18733001146179i</v>
      </c>
      <c r="AW146" s="223" t="str">
        <f t="shared" ca="1" si="73"/>
        <v>-5.76262440802543+4.72926363117817i</v>
      </c>
      <c r="AX146" s="223" t="str">
        <f t="shared" ca="1" si="74"/>
        <v>1.81136426976601+7.23137151883168i</v>
      </c>
      <c r="AY146" s="223" t="str">
        <f t="shared" ca="1" si="75"/>
        <v>7.31154044721769+1.45435581954855i</v>
      </c>
      <c r="AZ146" s="223" t="str">
        <f t="shared" ca="1" si="76"/>
        <v>4.44080844829273-5.9877370422161i</v>
      </c>
      <c r="BA146" s="223" t="str">
        <f t="shared" ca="1" si="77"/>
        <v>-3.51415990518601-6.57453076058954i</v>
      </c>
      <c r="BB146" s="223" t="str">
        <f t="shared" ca="1" si="78"/>
        <v>-7.44580238147444+0.365788815007491i</v>
      </c>
      <c r="BC146" s="223" t="str">
        <f t="shared" ca="1" si="79"/>
        <v>-2.85282156056316+6.8873205025424i</v>
      </c>
      <c r="BD146" s="223" t="str">
        <f t="shared" ca="1" si="80"/>
        <v>5.00632560374123+5.52362910688977i</v>
      </c>
      <c r="BE146" s="223" t="str">
        <f t="shared" ca="1" si="81"/>
        <v>7.13378158306343-2.16400898480113i</v>
      </c>
      <c r="BF146" s="223" t="str">
        <f t="shared" ca="1" si="82"/>
        <v>1.0938436987743-7.37409523425123i</v>
      </c>
      <c r="BG146" s="223" t="str">
        <f t="shared" ca="1" si="83"/>
        <v>-6.19842469340802-4.14165496888678i</v>
      </c>
      <c r="BH146" s="223" t="str">
        <f t="shared" ca="1" si="84"/>
        <v>-6.39417979659591+3.83252387989424i</v>
      </c>
      <c r="BI146" s="223" t="str">
        <f t="shared" ca="1" si="85"/>
        <v>0.730696412721233+7.41888517997086i</v>
      </c>
      <c r="BJ146" s="223" t="str">
        <f t="shared" ca="1" si="86"/>
        <v>7.01900574261597+2.51144041264749i</v>
      </c>
      <c r="BK146" s="223" t="str">
        <f t="shared" ca="1" si="87"/>
        <v>5.27132689942291-5.27132689942252i</v>
      </c>
      <c r="BL146" s="223" t="str">
        <f t="shared" ca="1" si="88"/>
        <v>-2.51144041264772-7.01900574261589i</v>
      </c>
      <c r="BM146" s="223" t="str">
        <f t="shared" ca="1" si="89"/>
        <v>-7.41888517997089-0.730696412720988i</v>
      </c>
      <c r="BN146" s="223" t="str">
        <f t="shared" ca="1" si="90"/>
        <v>-3.83252387989466+6.39417979659566i</v>
      </c>
      <c r="BO146" s="223" t="str">
        <f t="shared" ca="1" si="91"/>
        <v>4.14165496888699+6.19842469340789i</v>
      </c>
      <c r="BP146" s="223" t="str">
        <f t="shared" ca="1" si="92"/>
        <v>7.3740952342512-1.09384369877454i</v>
      </c>
      <c r="BQ146" s="223" t="str">
        <f t="shared" ca="1" si="93"/>
        <v>2.1640089848016-7.13378158306329i</v>
      </c>
      <c r="BR146" s="223" t="str">
        <f t="shared" ca="1" si="94"/>
        <v>-5.52362910688995-5.00632560374105i</v>
      </c>
      <c r="BS146" s="223" t="str">
        <f t="shared" ca="1" si="95"/>
        <v>-6.88732050254231+2.85282156056339i</v>
      </c>
      <c r="BT146" s="223" t="str">
        <f t="shared" ca="1" si="96"/>
        <v>-0.365788815008038+7.44580238147441i</v>
      </c>
      <c r="BU146" s="223" t="str">
        <f t="shared" ca="1" si="97"/>
        <v>6.57453076058966+3.51415990518579i</v>
      </c>
      <c r="BV146" s="223" t="str">
        <f t="shared" ca="1" si="98"/>
        <v>5.98773704221598-4.44080844829289i</v>
      </c>
      <c r="BW146" s="223" t="str">
        <f t="shared" ca="1" si="99"/>
        <v>-1.45435581954812-7.31154044721778i</v>
      </c>
      <c r="BX146" s="223" t="str">
        <f t="shared" ca="1" si="100"/>
        <v>-7.23137151883156-1.81136426976648i</v>
      </c>
      <c r="BY146" s="223" t="str">
        <f t="shared" ca="1" si="101"/>
        <v>-4.72926363117794+5.76262440802562i</v>
      </c>
      <c r="BZ146" s="223" t="str">
        <f t="shared" ca="1" si="102"/>
        <v>3.18733001146201+6.73904310412009i</v>
      </c>
      <c r="CA146" s="223" t="str">
        <f t="shared" ca="1" si="103"/>
        <v>7.45478199286572+3.65307571133438E-13i</v>
      </c>
      <c r="CB146" s="223" t="str">
        <f t="shared" ca="1" si="104"/>
        <v>3.18733001146191-6.73904310412014i</v>
      </c>
      <c r="CC146" s="223" t="str">
        <f t="shared" ca="1" si="105"/>
        <v>-4.72926363117803-5.76262440802555i</v>
      </c>
      <c r="CD146" s="223" t="str">
        <f t="shared" ca="1" si="106"/>
        <v>-7.23137151883171+1.81136426976588i</v>
      </c>
      <c r="CE146" s="223" t="str">
        <f t="shared" ca="1" si="107"/>
        <v>-1.454355819548+7.3115404472178i</v>
      </c>
      <c r="CF146" s="223" t="str">
        <f t="shared" ca="1" si="108"/>
        <v>5.98773704221599+4.44080844829288i</v>
      </c>
      <c r="CG146" s="223" t="str">
        <f t="shared" ca="1" si="109"/>
        <v>6.5745307605896-3.51415990518589i</v>
      </c>
      <c r="CH146" s="223" t="str">
        <f t="shared" ca="1" si="110"/>
        <v>-0.365788815008049-7.44580238147441i</v>
      </c>
      <c r="CI146" s="223" t="str">
        <f t="shared" ca="1" si="111"/>
        <v>-6.88732050254236-2.85282156056328i</v>
      </c>
      <c r="CJ146" s="223" t="str">
        <f t="shared" ca="1" si="112"/>
        <v>-5.5236291068899+5.00632560374109i</v>
      </c>
      <c r="CK146" s="223" t="str">
        <f t="shared" ca="1" si="113"/>
        <v>2.16400898480162+7.13378158306328i</v>
      </c>
      <c r="CL146" s="223" t="str">
        <f t="shared" ca="1" si="114"/>
        <v>7.37409523425121+1.09384369877443i</v>
      </c>
      <c r="CM146" s="223" t="str">
        <f t="shared" ca="1" si="115"/>
        <v>4.14165496888693-6.19842469340793i</v>
      </c>
      <c r="CN146" s="223" t="str">
        <f t="shared" ca="1" si="116"/>
        <v>-3.83252387989477-6.3941797965956i</v>
      </c>
      <c r="CO146" s="223" t="str">
        <f t="shared" ca="1" si="117"/>
        <v>-7.41888517997088+0.730696412721052i</v>
      </c>
      <c r="CP146" s="223" t="str">
        <f t="shared" ca="1" si="118"/>
        <v>-2.51144041264771+7.01900574261589i</v>
      </c>
      <c r="CQ146" s="223" t="str">
        <f t="shared" ca="1" si="119"/>
        <v>5.27132689942296+5.27132689942247i</v>
      </c>
      <c r="CR146" s="223" t="str">
        <f t="shared" ca="1" si="120"/>
        <v>7.01900574261595-2.51144041264755i</v>
      </c>
      <c r="CS146" s="223" t="str">
        <f t="shared" ca="1" si="121"/>
        <v>0.730696412721117-7.41888517997087i</v>
      </c>
      <c r="CT146" s="223" t="str">
        <f t="shared" ca="1" si="122"/>
        <v>-6.39417979659595-3.83252387989418i</v>
      </c>
      <c r="CU146" s="223" t="str">
        <f t="shared" ca="1" si="123"/>
        <v>-6.19842469340796+4.14165496888688i</v>
      </c>
      <c r="CV146" s="223" t="str">
        <f t="shared" ca="1" si="124"/>
        <v>1.09384369877436+7.37409523425122i</v>
      </c>
      <c r="CW146" s="223" t="str">
        <f t="shared" ca="1" si="125"/>
        <v>7.13378158306323+2.16400898480178i</v>
      </c>
      <c r="CX146" s="223" t="str">
        <f t="shared" ca="1" si="126"/>
        <v>5.00632560374115-5.52362910688986i</v>
      </c>
      <c r="CY146" s="223" t="str">
        <f t="shared" ca="1" si="127"/>
        <v>-2.85282156056322-6.88732050254238i</v>
      </c>
      <c r="CZ146" s="223" t="str">
        <f t="shared" ca="1" si="128"/>
        <v>-7.44580238147441-0.365788815008115i</v>
      </c>
      <c r="DA146" s="223" t="str">
        <f t="shared" ca="1" si="129"/>
        <v>-3.51415990518529+6.57453076058992i</v>
      </c>
      <c r="DB146" s="223" t="str">
        <f t="shared" ca="1" si="130"/>
        <v>4.44080844829462+5.98773704221471i</v>
      </c>
      <c r="DC146" s="223" t="str">
        <f t="shared" ca="1" si="131"/>
        <v>7.31154044721709-1.45435581955157i</v>
      </c>
      <c r="DD146" s="223" t="str">
        <f t="shared" ca="1" si="132"/>
        <v>1.81136426976882-7.23137151883097i</v>
      </c>
      <c r="DE146" s="223" t="str">
        <f t="shared" ca="1" si="133"/>
        <v>-5.76262440802456-4.72926363117923i</v>
      </c>
      <c r="DF146" s="223" t="str">
        <f t="shared" ca="1" si="134"/>
        <v>-6.73904310412017+3.18733001146185i</v>
      </c>
      <c r="DG146" s="223" t="str">
        <f t="shared" ca="1" si="135"/>
        <v>1.04112100081163E-12+7.45478199286572i</v>
      </c>
      <c r="DH146" s="223" t="str">
        <f t="shared" ca="1" si="136"/>
        <v>6.73904310412101+3.18733001146006i</v>
      </c>
      <c r="DI146" s="223" t="str">
        <f t="shared" ca="1" si="137"/>
        <v>5.76262440802331-4.72926363118075i</v>
      </c>
      <c r="DJ146" s="223" t="str">
        <f t="shared" ca="1" si="138"/>
        <v>-1.81136426976355-7.2313715188323i</v>
      </c>
      <c r="DK146" s="223" t="str">
        <f t="shared" ca="1" si="139"/>
        <v>-7.31154044721747-1.45435581954964i</v>
      </c>
      <c r="DL146" s="223" t="str">
        <f t="shared" ca="1" si="140"/>
        <v>-4.44080844829294+5.98773704221595i</v>
      </c>
      <c r="DM146" s="223" t="str">
        <f t="shared" ca="1" si="141"/>
        <v>3.51415990518703+6.57453076058898i</v>
      </c>
      <c r="DN146" s="223" t="str">
        <f t="shared" ca="1" si="142"/>
        <v>7.44580238147431-0.365788815010089i</v>
      </c>
      <c r="DO146" s="223" t="str">
        <f t="shared" ca="1" si="143"/>
        <v>2.85282156056002-6.8873205025437i</v>
      </c>
      <c r="DP146" s="223" t="str">
        <f t="shared" ca="1" si="144"/>
        <v>-5.00632560373931-5.52362910689152i</v>
      </c>
      <c r="DQ146" s="223" t="str">
        <f t="shared" ca="1" si="145"/>
        <v>-7.13378158306373+2.16400898480012i</v>
      </c>
      <c r="DR146" s="223" t="str">
        <f t="shared" ca="1" si="146"/>
        <v>-1.09384369877461+7.37409523425118i</v>
      </c>
      <c r="DS146" s="223" t="str">
        <f t="shared" ca="1" si="147"/>
        <v>6.19842469340865+4.14165496888585i</v>
      </c>
      <c r="DT146" s="223" t="str">
        <f t="shared" ca="1" si="148"/>
        <v>6.39417979659455-3.83252387989652i</v>
      </c>
      <c r="DU146" s="223" t="str">
        <f t="shared" ca="1" si="149"/>
        <v>-0.73069641272456-7.41888517997053i</v>
      </c>
      <c r="DV146" s="223" t="str">
        <f t="shared" ca="1" si="150"/>
        <v>-7.01900574261511-2.51144041264988i</v>
      </c>
      <c r="DW146" s="223" t="str">
        <f t="shared" ca="1" si="151"/>
        <v>-5.27132689942365+5.27132689942178i</v>
      </c>
      <c r="DX146" s="223" t="str">
        <f t="shared" ca="1" si="152"/>
        <v>2.51144041264737+7.01900574261601i</v>
      </c>
      <c r="DY146" s="223" t="str">
        <f t="shared" ca="1" si="153"/>
        <v>7.41888517997099+0.730696412719929i</v>
      </c>
      <c r="DZ146" s="223" t="str">
        <f t="shared" ca="1" si="154"/>
        <v>3.83252387989243-6.394179796597i</v>
      </c>
      <c r="EA146" s="223" t="str">
        <f t="shared" ca="1" si="155"/>
        <v>-4.14165496888981-6.198424693406i</v>
      </c>
      <c r="EB146" s="223" t="str">
        <f t="shared" ca="1" si="156"/>
        <v>-7.37409523425156+1.09384369877209i</v>
      </c>
      <c r="EC146" s="223" t="str">
        <f t="shared" ca="1" si="157"/>
        <v>-2.16400898480266+7.13378158306297i</v>
      </c>
      <c r="ED146" s="223" t="str">
        <f t="shared" ca="1" si="158"/>
        <v>5.52362910688973+5.00632560374128i</v>
      </c>
      <c r="EE146" s="223" t="str">
        <f t="shared" ca="1" si="159"/>
        <v>6.88732050254184-2.85282156056452i</v>
      </c>
      <c r="EF146" s="223" t="str">
        <f t="shared" ca="1" si="160"/>
        <v>0.36578881500544-7.44580238147454i</v>
      </c>
      <c r="EG146" s="223" t="str">
        <f t="shared" ca="1" si="161"/>
        <v>-6.57453076058773-3.51415990518938i</v>
      </c>
      <c r="EH146" s="223" t="str">
        <f t="shared" ca="1" si="162"/>
        <v>-5.98773704221747+4.4408084482909i</v>
      </c>
      <c r="EI146" s="223" t="str">
        <f t="shared" ca="1" si="163"/>
        <v>1.45435581954693+7.31154044721801i</v>
      </c>
      <c r="EJ146" s="223" t="str">
        <f t="shared" ca="1" si="164"/>
        <v>7.23137151883165+1.81136426976612i</v>
      </c>
      <c r="EK146" s="223" t="str">
        <f t="shared" ca="1" si="165"/>
        <v>4.72926363117707-5.76262440802633i</v>
      </c>
      <c r="EL146" s="223" t="str">
        <f t="shared" ca="1" si="166"/>
        <v>-3.18733001146446-6.73904310411893i</v>
      </c>
      <c r="EM146" s="223" t="str">
        <f t="shared" ca="1" si="167"/>
        <v>-7.45478199286572-3.6969022096222E-12i</v>
      </c>
      <c r="EN146" s="223"/>
      <c r="EO146" s="223"/>
      <c r="EP146" s="223"/>
    </row>
    <row r="147" spans="1:146" ht="17.25" thickBot="1">
      <c r="A147" s="257">
        <f t="shared" si="168"/>
        <v>9.1796875000000049E-4</v>
      </c>
      <c r="B147" s="256">
        <v>47</v>
      </c>
      <c r="C147" s="230">
        <f t="shared" si="169"/>
        <v>9400</v>
      </c>
      <c r="D147" s="229">
        <f t="shared" si="170"/>
        <v>59061.941887488108</v>
      </c>
      <c r="E147" s="229" t="str">
        <f t="shared" si="171"/>
        <v>59061.9418874881i</v>
      </c>
      <c r="F147" s="229" t="str">
        <f t="shared" si="177"/>
        <v>-0.0376668275026462-0.134172615666088i</v>
      </c>
      <c r="G147" s="229" t="str">
        <f t="shared" si="178"/>
        <v>-4.93056215572713+0.0665978581252298i</v>
      </c>
      <c r="H147" s="229" t="str">
        <f t="shared" si="179"/>
        <v>0.00215787803329351-0.00900339433885647i</v>
      </c>
      <c r="I147" s="229" t="str">
        <f t="shared" si="174"/>
        <v>-0.0070840573965565+0.00538244853750269i</v>
      </c>
      <c r="J147" s="255" t="str">
        <f ca="1">IMPRODUCT(1/N_FFT2,BJ100)</f>
        <v>0.108406160400832+0.00444679088274566i</v>
      </c>
      <c r="K147" s="254" t="str">
        <f t="shared" ca="1" si="175"/>
        <v>-0.000791890085503219+0.000551989257661886i</v>
      </c>
      <c r="N147" s="246">
        <f t="shared" ca="1" si="176"/>
        <v>7.5474500494745964</v>
      </c>
      <c r="O147" s="223">
        <f t="shared" ca="1" si="39"/>
        <v>-7.4525499505254036</v>
      </c>
      <c r="P147" s="223" t="str">
        <f t="shared" ca="1" si="40"/>
        <v>-3.02008113463875+6.81319386963818i</v>
      </c>
      <c r="Q147" s="223" t="str">
        <f t="shared" ca="1" si="41"/>
        <v>5.00482665572001+5.52197527260586i</v>
      </c>
      <c r="R147" s="223" t="str">
        <f t="shared" ca="1" si="42"/>
        <v>7.07640619530111-2.33772883889051i</v>
      </c>
      <c r="S147" s="223" t="str">
        <f t="shared" ca="1" si="43"/>
        <v>0.730477634313701-7.41666388552452i</v>
      </c>
      <c r="T147" s="223" t="str">
        <f t="shared" ca="1" si="44"/>
        <v>-6.48436676254002-3.67334839811614i</v>
      </c>
      <c r="U147" s="223" t="str">
        <f t="shared" ca="1" si="45"/>
        <v>-5.98594424899773+4.43947882222308i</v>
      </c>
      <c r="V147" s="223" t="str">
        <f t="shared" ca="1" si="46"/>
        <v>1.63286293649117+7.27146886094616i</v>
      </c>
      <c r="W147" s="223" t="str">
        <f t="shared" ca="1" si="47"/>
        <v>7.30935129294514+1.45392036968926i</v>
      </c>
      <c r="X147" s="223" t="str">
        <f t="shared" ca="1" si="48"/>
        <v>4.29123930846331-6.09309165880307i</v>
      </c>
      <c r="Y147" s="223" t="str">
        <f t="shared" ca="1" si="49"/>
        <v>-3.83137638080203-6.39226531002183i</v>
      </c>
      <c r="Z147" s="223" t="str">
        <f t="shared" ca="1" si="50"/>
        <v>-7.39650330647111+0.912271671399512i</v>
      </c>
      <c r="AA147" s="223" t="str">
        <f t="shared" ca="1" si="51"/>
        <v>-2.16336105711121+7.13164565171678i</v>
      </c>
      <c r="AB147" s="223" t="str">
        <f t="shared" ca="1" si="52"/>
        <v>5.64313675156915+4.86780323843987i</v>
      </c>
      <c r="AC147" s="223" t="str">
        <f t="shared" ca="1" si="53"/>
        <v>6.73702536174271-3.18637569039052i</v>
      </c>
      <c r="AD147" s="223" t="str">
        <f t="shared" ca="1" si="54"/>
        <v>-0.182894731414026-7.45030538181471i</v>
      </c>
      <c r="AE147" s="223" t="str">
        <f t="shared" ca="1" si="55"/>
        <v>-6.88525836430832-2.85196739493958i</v>
      </c>
      <c r="AF147" s="223" t="str">
        <f t="shared" ca="1" si="56"/>
        <v>-5.39748756221832+5.13883535256528i</v>
      </c>
      <c r="AG147" s="223" t="str">
        <f t="shared" ca="1" si="57"/>
        <v>2.51068846023041+7.01690417639731i</v>
      </c>
      <c r="AH147" s="223" t="str">
        <f t="shared" ca="1" si="58"/>
        <v>7.43235694358021+0.548243584815426i</v>
      </c>
      <c r="AI147" s="223" t="str">
        <f t="shared" ca="1" si="59"/>
        <v>3.51310772771071-6.57256227498648i</v>
      </c>
      <c r="AJ147" s="223" t="str">
        <f t="shared" ca="1" si="60"/>
        <v>-4.58504415994304-5.87519113020576i</v>
      </c>
      <c r="AK147" s="223" t="str">
        <f t="shared" ca="1" si="61"/>
        <v>-7.22920636800318+1.81082192771637i</v>
      </c>
      <c r="AL147" s="223" t="str">
        <f t="shared" ca="1" si="62"/>
        <v>-1.27410201562268+7.34283084503943i</v>
      </c>
      <c r="AM147" s="223" t="str">
        <f t="shared" ca="1" si="63"/>
        <v>6.1965688180289+4.14041491260333i</v>
      </c>
      <c r="AN147" s="223" t="str">
        <f t="shared" ca="1" si="64"/>
        <v>6.29631339590274-3.98709648562107i</v>
      </c>
      <c r="AO147" s="223" t="str">
        <f t="shared" ca="1" si="65"/>
        <v>-1.09351619014318-7.37188735039888i</v>
      </c>
      <c r="AP147" s="223" t="str">
        <f t="shared" ca="1" si="66"/>
        <v>-7.18258927146146-1.98769014752375i</v>
      </c>
      <c r="AQ147" s="223" t="str">
        <f t="shared" ca="1" si="67"/>
        <v>-4.72784763850723+5.76089901596425i</v>
      </c>
      <c r="AR147" s="223" t="str">
        <f t="shared" ca="1" si="68"/>
        <v>-4.72784763850723+5.76089901596425i</v>
      </c>
      <c r="AS147" s="223" t="str">
        <f t="shared" ca="1" si="69"/>
        <v>7.44357302772684-0.365679293881462i</v>
      </c>
      <c r="AT147" s="223" t="str">
        <f t="shared" ca="1" si="70"/>
        <v>2.68213573672296-6.95317543679647i</v>
      </c>
      <c r="AU147" s="223" t="str">
        <f t="shared" ca="1" si="71"/>
        <v>-5.26974860714813-5.26974860714783i</v>
      </c>
      <c r="AV147" s="223" t="str">
        <f t="shared" ca="1" si="72"/>
        <v>-6.95317543679631+2.68213573672337i</v>
      </c>
      <c r="AW147" s="223" t="str">
        <f t="shared" ca="1" si="73"/>
        <v>-0.36567929388102+7.44357302772687i</v>
      </c>
      <c r="AX147" s="223" t="str">
        <f t="shared" ca="1" si="74"/>
        <v>6.65679872168281+3.35075089257294i</v>
      </c>
      <c r="AY147" s="223" t="str">
        <f t="shared" ca="1" si="75"/>
        <v>5.760899015964-4.72784763850753i</v>
      </c>
      <c r="AZ147" s="223" t="str">
        <f t="shared" ca="1" si="76"/>
        <v>-1.98769014752418-7.18258927146134i</v>
      </c>
      <c r="BA147" s="223" t="str">
        <f t="shared" ca="1" si="77"/>
        <v>-7.37188735039894-1.09351619014274i</v>
      </c>
      <c r="BB147" s="223" t="str">
        <f t="shared" ca="1" si="78"/>
        <v>-3.98709648562072+6.29631339590296i</v>
      </c>
      <c r="BC147" s="223" t="str">
        <f t="shared" ca="1" si="79"/>
        <v>4.1404149126037+6.19656881802866i</v>
      </c>
      <c r="BD147" s="223" t="str">
        <f t="shared" ca="1" si="80"/>
        <v>7.34283084503947-1.27410201562241i</v>
      </c>
      <c r="BE147" s="223" t="str">
        <f t="shared" ca="1" si="81"/>
        <v>1.81082192771668-7.2292063680031i</v>
      </c>
      <c r="BF147" s="223" t="str">
        <f t="shared" ca="1" si="82"/>
        <v>-5.87519113020557-4.58504415994328i</v>
      </c>
      <c r="BG147" s="223" t="str">
        <f t="shared" ca="1" si="83"/>
        <v>-6.57256227498663+3.51310772771043i</v>
      </c>
      <c r="BH147" s="223" t="str">
        <f t="shared" ca="1" si="84"/>
        <v>0.548243584815127+7.43235694358023i</v>
      </c>
      <c r="BI147" s="223" t="str">
        <f t="shared" ca="1" si="85"/>
        <v>7.01690417639721+2.51068846023069i</v>
      </c>
      <c r="BJ147" s="223" t="str">
        <f t="shared" ca="1" si="86"/>
        <v>5.13883535256552-5.39748756221809i</v>
      </c>
      <c r="BK147" s="223" t="str">
        <f t="shared" ca="1" si="87"/>
        <v>-2.85196739493931-6.88525836430844i</v>
      </c>
      <c r="BL147" s="223" t="str">
        <f t="shared" ca="1" si="88"/>
        <v>-7.4503053818147-0.182894731414298i</v>
      </c>
      <c r="BM147" s="223" t="str">
        <f t="shared" ca="1" si="89"/>
        <v>-3.18637569039081+6.73702536174257i</v>
      </c>
      <c r="BN147" s="223" t="str">
        <f t="shared" ca="1" si="90"/>
        <v>4.86780323843965+5.64313675156936i</v>
      </c>
      <c r="BO147" s="223" t="str">
        <f t="shared" ca="1" si="91"/>
        <v>7.13164565171687-2.1633610571109i</v>
      </c>
      <c r="BP147" s="223" t="str">
        <f t="shared" ca="1" si="92"/>
        <v>0.912271671399825-7.39650330647108i</v>
      </c>
      <c r="BQ147" s="223" t="str">
        <f t="shared" ca="1" si="93"/>
        <v>-6.39226531002169-3.83137638080228i</v>
      </c>
      <c r="BR147" s="223" t="str">
        <f t="shared" ca="1" si="94"/>
        <v>-6.09309165880326+4.29123930846304i</v>
      </c>
      <c r="BS147" s="223" t="str">
        <f t="shared" ca="1" si="95"/>
        <v>1.45392036968906+7.30935129294518i</v>
      </c>
      <c r="BT147" s="223" t="str">
        <f t="shared" ca="1" si="96"/>
        <v>7.27146886094613+1.6328629364913i</v>
      </c>
      <c r="BU147" s="223" t="str">
        <f t="shared" ca="1" si="97"/>
        <v>4.43947882222328-5.98594424899759i</v>
      </c>
      <c r="BV147" s="223" t="str">
        <f t="shared" ca="1" si="98"/>
        <v>-3.67334839811591-6.48436676254016i</v>
      </c>
      <c r="BW147" s="223" t="str">
        <f t="shared" ca="1" si="99"/>
        <v>-7.41666388552454+0.730477634313501i</v>
      </c>
      <c r="BX147" s="223" t="str">
        <f t="shared" ca="1" si="100"/>
        <v>-2.33772883889072+7.07640619530103i</v>
      </c>
      <c r="BY147" s="223" t="str">
        <f t="shared" ca="1" si="101"/>
        <v>5.52197527260563+5.00482665572027i</v>
      </c>
      <c r="BZ147" s="223" t="str">
        <f t="shared" ca="1" si="102"/>
        <v>6.81319386963829-3.02008113463851i</v>
      </c>
      <c r="CA147" s="223" t="str">
        <f t="shared" ca="1" si="103"/>
        <v>2.9946277772133E-13-7.4525499505254i</v>
      </c>
      <c r="CB147" s="223" t="str">
        <f t="shared" ca="1" si="104"/>
        <v>-6.81319386963805-3.02008113463906i</v>
      </c>
      <c r="CC147" s="223" t="str">
        <f t="shared" ca="1" si="105"/>
        <v>-5.52197527260604+5.00482665571982i</v>
      </c>
      <c r="CD147" s="223" t="str">
        <f t="shared" ca="1" si="106"/>
        <v>2.33772883889016+7.07640619530122i</v>
      </c>
      <c r="CE147" s="223" t="str">
        <f t="shared" ca="1" si="107"/>
        <v>7.41666388552455+0.73047763431336i</v>
      </c>
      <c r="CF147" s="223" t="str">
        <f t="shared" ca="1" si="108"/>
        <v>3.67334839811652-6.48436676253981i</v>
      </c>
      <c r="CG147" s="223" t="str">
        <f t="shared" ca="1" si="109"/>
        <v>-4.43947882222279-5.98594424899794i</v>
      </c>
      <c r="CH147" s="223" t="str">
        <f t="shared" ca="1" si="110"/>
        <v>-7.2714688609461+1.63286293649143i</v>
      </c>
      <c r="CI147" s="223" t="str">
        <f t="shared" ca="1" si="111"/>
        <v>-1.45392036968903+7.30935129294519i</v>
      </c>
      <c r="CJ147" s="223" t="str">
        <f t="shared" ca="1" si="112"/>
        <v>6.09309165880334+4.29123930846293i</v>
      </c>
      <c r="CK147" s="223" t="str">
        <f t="shared" ca="1" si="113"/>
        <v>6.39226531002162-3.83137638080239i</v>
      </c>
      <c r="CL147" s="223" t="str">
        <f t="shared" ca="1" si="114"/>
        <v>-0.912271671399915-7.39650330647106i</v>
      </c>
      <c r="CM147" s="223" t="str">
        <f t="shared" ca="1" si="115"/>
        <v>-7.13164565171691-2.16336105711076i</v>
      </c>
      <c r="CN147" s="223" t="str">
        <f t="shared" ca="1" si="116"/>
        <v>-4.86780323843954+5.64313675156944i</v>
      </c>
      <c r="CO147" s="223" t="str">
        <f t="shared" ca="1" si="117"/>
        <v>3.18637569039089+6.73702536174254i</v>
      </c>
      <c r="CP147" s="223" t="str">
        <f t="shared" ca="1" si="118"/>
        <v>7.45030538181469-0.182894731414494i</v>
      </c>
      <c r="CQ147" s="223" t="str">
        <f t="shared" ca="1" si="119"/>
        <v>2.85196739493917-6.88525836430849i</v>
      </c>
      <c r="CR147" s="223" t="str">
        <f t="shared" ca="1" si="120"/>
        <v>-5.13883535256559-5.39748756221803i</v>
      </c>
      <c r="CS147" s="223" t="str">
        <f t="shared" ca="1" si="121"/>
        <v>-7.01690417639714+2.51068846023088i</v>
      </c>
      <c r="CT147" s="223" t="str">
        <f t="shared" ca="1" si="122"/>
        <v>-0.548243584814986+7.43235694358024i</v>
      </c>
      <c r="CU147" s="223" t="str">
        <f t="shared" ca="1" si="123"/>
        <v>6.57256227498668+3.51310772771035i</v>
      </c>
      <c r="CV147" s="223" t="str">
        <f t="shared" ca="1" si="124"/>
        <v>5.87519113020545-4.58504415994343i</v>
      </c>
      <c r="CW147" s="223" t="str">
        <f t="shared" ca="1" si="125"/>
        <v>-1.81082192771682-7.22920636800307i</v>
      </c>
      <c r="CX147" s="223" t="str">
        <f t="shared" ca="1" si="126"/>
        <v>-7.34283084503924-1.27410201562373i</v>
      </c>
      <c r="CY147" s="223" t="str">
        <f t="shared" ca="1" si="127"/>
        <v>-4.14041491260486+6.19656881802789i</v>
      </c>
      <c r="CZ147" s="223" t="str">
        <f t="shared" ca="1" si="128"/>
        <v>3.98709648561959+6.29631339590368i</v>
      </c>
      <c r="DA147" s="223" t="str">
        <f t="shared" ca="1" si="129"/>
        <v>7.37188735039914-1.09351619014142i</v>
      </c>
      <c r="DB147" s="223" t="str">
        <f t="shared" ca="1" si="130"/>
        <v>1.98769014752552-7.18258927146096i</v>
      </c>
      <c r="DC147" s="223" t="str">
        <f t="shared" ca="1" si="131"/>
        <v>-5.76089901596315-4.72784763850856i</v>
      </c>
      <c r="DD147" s="223" t="str">
        <f t="shared" ca="1" si="132"/>
        <v>-6.65679872168341+3.35075089257175i</v>
      </c>
      <c r="DE147" s="223" t="str">
        <f t="shared" ca="1" si="133"/>
        <v>0.365679293879629+7.44357302772693i</v>
      </c>
      <c r="DF147" s="223" t="str">
        <f t="shared" ca="1" si="134"/>
        <v>6.95317543679585+2.68213573672457i</v>
      </c>
      <c r="DG147" s="223" t="str">
        <f t="shared" ca="1" si="135"/>
        <v>5.26974860714909-5.26974860714688i</v>
      </c>
      <c r="DH147" s="223" t="str">
        <f t="shared" ca="1" si="136"/>
        <v>-2.68213573672166-6.95317543679697i</v>
      </c>
      <c r="DI147" s="223" t="str">
        <f t="shared" ca="1" si="137"/>
        <v>-7.44357302772677-0.365679293882854i</v>
      </c>
      <c r="DJ147" s="223" t="str">
        <f t="shared" ca="1" si="138"/>
        <v>-3.35075089257453+6.65679872168201i</v>
      </c>
      <c r="DK147" s="223" t="str">
        <f t="shared" ca="1" si="139"/>
        <v>4.72784763850615+5.76089901596514i</v>
      </c>
      <c r="DL147" s="223" t="str">
        <f t="shared" ca="1" si="140"/>
        <v>7.18258927146183-1.98769014752241i</v>
      </c>
      <c r="DM147" s="223" t="str">
        <f t="shared" ca="1" si="141"/>
        <v>1.0935161901445-7.37188735039868i</v>
      </c>
      <c r="DN147" s="223" t="str">
        <f t="shared" ca="1" si="142"/>
        <v>-6.29631339590201-3.98709648562222i</v>
      </c>
      <c r="DO147" s="223" t="str">
        <f t="shared" ca="1" si="143"/>
        <v>-6.19656881802968+4.14041491260218i</v>
      </c>
      <c r="DP147" s="223" t="str">
        <f t="shared" ca="1" si="144"/>
        <v>1.27410201562065+7.34283084503978i</v>
      </c>
      <c r="DQ147" s="223" t="str">
        <f t="shared" ca="1" si="145"/>
        <v>7.22920636800267+1.81082192771841i</v>
      </c>
      <c r="DR147" s="223" t="str">
        <f t="shared" ca="1" si="146"/>
        <v>4.58504415994473-5.87519113020445i</v>
      </c>
      <c r="DS147" s="223" t="str">
        <f t="shared" ca="1" si="147"/>
        <v>-3.5131077277089-6.57256227498745i</v>
      </c>
      <c r="DT147" s="223" t="str">
        <f t="shared" ca="1" si="148"/>
        <v>-7.43235694358036+0.54824358481335i</v>
      </c>
      <c r="DU147" s="223" t="str">
        <f t="shared" ca="1" si="149"/>
        <v>-2.51068846023242+7.01690417639659i</v>
      </c>
      <c r="DV147" s="223" t="str">
        <f t="shared" ca="1" si="150"/>
        <v>5.39748756221683+5.13883535256685i</v>
      </c>
      <c r="DW147" s="223" t="str">
        <f t="shared" ca="1" si="151"/>
        <v>6.88525836430916-2.85196739493756i</v>
      </c>
      <c r="DX147" s="223" t="str">
        <f t="shared" ca="1" si="152"/>
        <v>0.182894731416027-7.45030538181465i</v>
      </c>
      <c r="DY147" s="223" t="str">
        <f t="shared" ca="1" si="153"/>
        <v>-6.73702536174183-3.18637569039237i</v>
      </c>
      <c r="DZ147" s="223" t="str">
        <f t="shared" ca="1" si="154"/>
        <v>-5.64313675157052+4.86780323843829i</v>
      </c>
      <c r="EA147" s="223" t="str">
        <f t="shared" ca="1" si="155"/>
        <v>2.1633610571092+7.13164565171739i</v>
      </c>
      <c r="EB147" s="223" t="str">
        <f t="shared" ca="1" si="156"/>
        <v>7.39650330647085+0.912271671401651i</v>
      </c>
      <c r="EC147" s="223" t="str">
        <f t="shared" ca="1" si="157"/>
        <v>3.83137638080389-6.39226531002071i</v>
      </c>
      <c r="ED147" s="223" t="str">
        <f t="shared" ca="1" si="158"/>
        <v>-4.2912393084615-6.09309165880434i</v>
      </c>
      <c r="EE147" s="223" t="str">
        <f t="shared" ca="1" si="159"/>
        <v>-7.30935129294551+1.45392036968742i</v>
      </c>
      <c r="EF147" s="223" t="str">
        <f t="shared" ca="1" si="160"/>
        <v>-1.63286293649304+7.27146886094574i</v>
      </c>
      <c r="EG147" s="223" t="str">
        <f t="shared" ca="1" si="161"/>
        <v>5.98594424899652+4.43947882222471i</v>
      </c>
      <c r="EH147" s="223" t="str">
        <f t="shared" ca="1" si="162"/>
        <v>6.48436676254104-3.67334839811436i</v>
      </c>
      <c r="EI147" s="223" t="str">
        <f t="shared" ca="1" si="163"/>
        <v>-0.730477634311622-7.41666388552472i</v>
      </c>
      <c r="EJ147" s="223" t="str">
        <f t="shared" ca="1" si="164"/>
        <v>-7.07640619530044-2.33772883889252i</v>
      </c>
      <c r="EK147" s="223" t="str">
        <f t="shared" ca="1" si="165"/>
        <v>-5.00482665572151+5.52197527260451i</v>
      </c>
      <c r="EL147" s="223" t="str">
        <f t="shared" ca="1" si="166"/>
        <v>3.02008113463688+6.81319386963901i</v>
      </c>
      <c r="EM147" s="223" t="str">
        <f t="shared" ca="1" si="167"/>
        <v>7.4525499505254+2.08162501990849E-12i</v>
      </c>
      <c r="EN147" s="223"/>
      <c r="EO147" s="223"/>
      <c r="EP147" s="223"/>
    </row>
    <row r="148" spans="1:146" ht="17.25" thickBot="1">
      <c r="A148" s="257">
        <f t="shared" si="168"/>
        <v>9.3750000000000051E-4</v>
      </c>
      <c r="B148" s="256">
        <v>48</v>
      </c>
      <c r="C148" s="230">
        <f t="shared" si="169"/>
        <v>9600</v>
      </c>
      <c r="D148" s="229">
        <f t="shared" si="170"/>
        <v>60318.578948924027</v>
      </c>
      <c r="E148" s="229" t="str">
        <f t="shared" si="171"/>
        <v>60318.578948924i</v>
      </c>
      <c r="F148" s="229" t="str">
        <f t="shared" si="177"/>
        <v>-0.0373765543686656-0.130655757179029i</v>
      </c>
      <c r="G148" s="229" t="str">
        <f t="shared" si="178"/>
        <v>-4.94825782503178+0.12118826366961i</v>
      </c>
      <c r="H148" s="229" t="str">
        <f t="shared" si="179"/>
        <v>0.00215086352688631-0.00881570704845872i</v>
      </c>
      <c r="I148" s="229" t="str">
        <f t="shared" si="174"/>
        <v>-0.00702122737547309+0.00539047176265465i</v>
      </c>
      <c r="J148" s="255" t="str">
        <f ca="1">IMPRODUCT(1/N_FFT2,BK100)</f>
        <v>0.0381491591651843-0.000335122666549743i</v>
      </c>
      <c r="K148" s="254" t="str">
        <f t="shared" ca="1" si="175"/>
        <v>-0.00026604745141081+0.000207994937689464i</v>
      </c>
      <c r="N148" s="246">
        <f t="shared" ca="1" si="176"/>
        <v>7.5499717991959105</v>
      </c>
      <c r="O148" s="223">
        <f t="shared" ca="1" si="39"/>
        <v>-7.4500282008040895</v>
      </c>
      <c r="P148" s="223" t="str">
        <f t="shared" ca="1" si="40"/>
        <v>-2.85100236310044+6.88292857135478i</v>
      </c>
      <c r="Q148" s="223" t="str">
        <f t="shared" ca="1" si="41"/>
        <v>5.26796546081956+5.26796546081961i</v>
      </c>
      <c r="R148" s="223" t="str">
        <f t="shared" ca="1" si="42"/>
        <v>6.88292857135478-2.85100236310044i</v>
      </c>
      <c r="S148" s="223" t="str">
        <f t="shared" ca="1" si="43"/>
        <v>1.36910858088612E-15-7.45002820080409i</v>
      </c>
      <c r="T148" s="223" t="str">
        <f t="shared" ca="1" si="44"/>
        <v>-6.88292857135478-2.85100236310044i</v>
      </c>
      <c r="U148" s="223" t="str">
        <f t="shared" ca="1" si="45"/>
        <v>-5.26796546081961+5.26796546081956i</v>
      </c>
      <c r="V148" s="223" t="str">
        <f t="shared" ca="1" si="46"/>
        <v>2.85100236310044+6.88292857135478i</v>
      </c>
      <c r="W148" s="223" t="str">
        <f t="shared" ca="1" si="47"/>
        <v>7.45002820080409+2.73821716177223E-15i</v>
      </c>
      <c r="X148" s="223" t="str">
        <f t="shared" ca="1" si="48"/>
        <v>2.8510023631001-6.88292857135492i</v>
      </c>
      <c r="Y148" s="223" t="str">
        <f t="shared" ca="1" si="49"/>
        <v>-5.26796546081946-5.26796546081972i</v>
      </c>
      <c r="Z148" s="223" t="str">
        <f t="shared" ca="1" si="50"/>
        <v>-6.88292857135477+2.85100236310045i</v>
      </c>
      <c r="AA148" s="223" t="str">
        <f t="shared" ca="1" si="51"/>
        <v>2.20869119577134E-13+7.45002820080409i</v>
      </c>
      <c r="AB148" s="223" t="str">
        <f t="shared" ca="1" si="52"/>
        <v>6.88292857135467+2.85100236310071i</v>
      </c>
      <c r="AC148" s="223" t="str">
        <f t="shared" ca="1" si="53"/>
        <v>5.26796546081966-5.26796546081952i</v>
      </c>
      <c r="AD148" s="223" t="str">
        <f t="shared" ca="1" si="54"/>
        <v>-2.85100236310052-6.88292857135474i</v>
      </c>
      <c r="AE148" s="223" t="str">
        <f t="shared" ca="1" si="55"/>
        <v>-7.45002820080409+3.12137370833809E-13i</v>
      </c>
      <c r="AF148" s="223" t="str">
        <f t="shared" ca="1" si="56"/>
        <v>-2.85100236310065+6.88292857135469i</v>
      </c>
      <c r="AG148" s="223" t="str">
        <f t="shared" ca="1" si="57"/>
        <v>5.26796546081956+5.26796546081961i</v>
      </c>
      <c r="AH148" s="223" t="str">
        <f t="shared" ca="1" si="58"/>
        <v>6.88292857135472-2.85100236310058i</v>
      </c>
      <c r="AI148" s="223" t="str">
        <f t="shared" ca="1" si="59"/>
        <v>3.64161073706454E-13-7.45002820080409i</v>
      </c>
      <c r="AJ148" s="223" t="str">
        <f t="shared" ca="1" si="60"/>
        <v>-6.88292857135473-2.85100236310057i</v>
      </c>
      <c r="AK148" s="223" t="str">
        <f t="shared" ca="1" si="61"/>
        <v>-5.26796546081955+5.26796546081962i</v>
      </c>
      <c r="AL148" s="223" t="str">
        <f t="shared" ca="1" si="62"/>
        <v>2.85100236310066+6.88292857135468i</v>
      </c>
      <c r="AM148" s="223" t="str">
        <f t="shared" ca="1" si="63"/>
        <v>7.45002820080409+2.99360639546225E-13i</v>
      </c>
      <c r="AN148" s="223" t="str">
        <f t="shared" ca="1" si="64"/>
        <v>2.85100236310051-6.88292857135475i</v>
      </c>
      <c r="AO148" s="223" t="str">
        <f t="shared" ca="1" si="65"/>
        <v>-5.26796546081967-5.2679654608195i</v>
      </c>
      <c r="AP148" s="223" t="str">
        <f t="shared" ca="1" si="66"/>
        <v>-6.88292857135466+2.85100236310072i</v>
      </c>
      <c r="AQ148" s="223" t="str">
        <f t="shared" ca="1" si="67"/>
        <v>-2.08092388289549E-13+7.45002820080409i</v>
      </c>
      <c r="AR148" s="223" t="str">
        <f t="shared" ca="1" si="68"/>
        <v>-2.08092388289549E-13+7.45002820080409i</v>
      </c>
      <c r="AS148" s="223" t="str">
        <f t="shared" ca="1" si="69"/>
        <v>5.26796546081944-5.26796546081973i</v>
      </c>
      <c r="AT148" s="223" t="str">
        <f t="shared" ca="1" si="70"/>
        <v>-2.8510023631001-6.88292857135492i</v>
      </c>
      <c r="AU148" s="223" t="str">
        <f t="shared" ca="1" si="71"/>
        <v>-7.45002820080409-1.16824137032873E-13i</v>
      </c>
      <c r="AV148" s="223" t="str">
        <f t="shared" ca="1" si="72"/>
        <v>-2.85100236310037+6.88292857135481i</v>
      </c>
      <c r="AW148" s="223" t="str">
        <f t="shared" ca="1" si="73"/>
        <v>5.26796546081976+5.26796546081941i</v>
      </c>
      <c r="AX148" s="223" t="str">
        <f t="shared" ca="1" si="74"/>
        <v>6.88292857135488-2.85100236310019i</v>
      </c>
      <c r="AY148" s="223" t="str">
        <f t="shared" ca="1" si="75"/>
        <v>7.84915199690906E-14-7.45002820080409i</v>
      </c>
      <c r="AZ148" s="223" t="str">
        <f t="shared" ca="1" si="76"/>
        <v>-6.88292857135485-2.85100236310028i</v>
      </c>
      <c r="BA148" s="223" t="str">
        <f t="shared" ca="1" si="77"/>
        <v>-5.26796546081987+5.2679654608193i</v>
      </c>
      <c r="BB148" s="223" t="str">
        <f t="shared" ca="1" si="78"/>
        <v>2.85100236310027+6.88292857135485i</v>
      </c>
      <c r="BC148" s="223" t="str">
        <f t="shared" ca="1" si="79"/>
        <v>7.45002820080409-1.2776731287585E-14i</v>
      </c>
      <c r="BD148" s="223" t="str">
        <f t="shared" ca="1" si="80"/>
        <v>2.85100236310025-6.88292857135486i</v>
      </c>
      <c r="BE148" s="223" t="str">
        <f t="shared" ca="1" si="81"/>
        <v>-5.26796546081937-5.2679654608198i</v>
      </c>
      <c r="BF148" s="223" t="str">
        <f t="shared" ca="1" si="82"/>
        <v>-6.88292857135484+2.85100236310031i</v>
      </c>
      <c r="BG148" s="223" t="str">
        <f t="shared" ca="1" si="83"/>
        <v>1.0404498254426E-13+7.45002820080409i</v>
      </c>
      <c r="BH148" s="223" t="str">
        <f t="shared" ca="1" si="84"/>
        <v>6.88292857135489+2.85100236310016i</v>
      </c>
      <c r="BI148" s="223" t="str">
        <f t="shared" ca="1" si="85"/>
        <v>5.26796546081978-5.26796546081939i</v>
      </c>
      <c r="BJ148" s="223" t="str">
        <f t="shared" ca="1" si="86"/>
        <v>-2.85100236310039-6.8829285713548i</v>
      </c>
      <c r="BK148" s="223" t="str">
        <f t="shared" ca="1" si="87"/>
        <v>-7.45002820080409+1.42377599608044E-13i</v>
      </c>
      <c r="BL148" s="223" t="str">
        <f t="shared" ca="1" si="88"/>
        <v>-2.85100236310076+6.88292857135465i</v>
      </c>
      <c r="BM148" s="223" t="str">
        <f t="shared" ca="1" si="89"/>
        <v>5.26796546081946+5.26796546081972i</v>
      </c>
      <c r="BN148" s="223" t="str">
        <f t="shared" ca="1" si="90"/>
        <v>6.88292857135476-2.85100236310047i</v>
      </c>
      <c r="BO148" s="223" t="str">
        <f t="shared" ca="1" si="91"/>
        <v>-2.33645850864719E-13-7.45002820080409i</v>
      </c>
      <c r="BP148" s="223" t="str">
        <f t="shared" ca="1" si="92"/>
        <v>-6.88292857135466-2.85100236310072i</v>
      </c>
      <c r="BQ148" s="223" t="str">
        <f t="shared" ca="1" si="93"/>
        <v>-5.26796546081965+5.26796546081952i</v>
      </c>
      <c r="BR148" s="223" t="str">
        <f t="shared" ca="1" si="94"/>
        <v>2.85100236310056+6.88292857135473i</v>
      </c>
      <c r="BS148" s="223" t="str">
        <f t="shared" ca="1" si="95"/>
        <v>7.45002820080409-3.24914102121395E-13i</v>
      </c>
      <c r="BT148" s="223" t="str">
        <f t="shared" ca="1" si="96"/>
        <v>2.85100236310064-6.8829285713547i</v>
      </c>
      <c r="BU148" s="223" t="str">
        <f t="shared" ca="1" si="97"/>
        <v>-5.26796546081954-5.26796546081963i</v>
      </c>
      <c r="BV148" s="223" t="str">
        <f t="shared" ca="1" si="98"/>
        <v>-6.8829285713547+2.85100236310064i</v>
      </c>
      <c r="BW148" s="223" t="str">
        <f t="shared" ca="1" si="99"/>
        <v>-3.24916525322423E-13+7.45002820080409i</v>
      </c>
      <c r="BX148" s="223" t="str">
        <f t="shared" ca="1" si="100"/>
        <v>6.88292857135473+2.85100236310056i</v>
      </c>
      <c r="BY148" s="223" t="str">
        <f t="shared" ca="1" si="101"/>
        <v>5.26796546081956-5.26796546081961i</v>
      </c>
      <c r="BZ148" s="223" t="str">
        <f t="shared" ca="1" si="102"/>
        <v>-2.85100236310063-6.8829285713547i</v>
      </c>
      <c r="CA148" s="223" t="str">
        <f t="shared" ca="1" si="103"/>
        <v>-7.45002820080409-2.33648274065747E-13i</v>
      </c>
      <c r="CB148" s="223" t="str">
        <f t="shared" ca="1" si="104"/>
        <v>-2.85100236310047+6.88292857135476i</v>
      </c>
      <c r="CC148" s="223" t="str">
        <f t="shared" ca="1" si="105"/>
        <v>5.26796546081968+5.26796546081949i</v>
      </c>
      <c r="CD148" s="223" t="str">
        <f t="shared" ca="1" si="106"/>
        <v>6.88292857135467-2.85100236310071i</v>
      </c>
      <c r="CE148" s="223" t="str">
        <f t="shared" ca="1" si="107"/>
        <v>2.48251291194856E-13-7.45002820080409i</v>
      </c>
      <c r="CF148" s="223" t="str">
        <f t="shared" ca="1" si="108"/>
        <v>-6.8829285713548-2.85100236310039i</v>
      </c>
      <c r="CG148" s="223" t="str">
        <f t="shared" ca="1" si="109"/>
        <v>-5.26796546081943+5.26796546081974i</v>
      </c>
      <c r="CH148" s="223" t="str">
        <f t="shared" ca="1" si="110"/>
        <v>2.85100236310011+6.88292857135491i</v>
      </c>
      <c r="CI148" s="223" t="str">
        <f t="shared" ca="1" si="111"/>
        <v>7.45002820080409+1.56983039938181E-13i</v>
      </c>
      <c r="CJ148" s="223" t="str">
        <f t="shared" ca="1" si="112"/>
        <v>2.8510023631004-6.88292857135479i</v>
      </c>
      <c r="CK148" s="223" t="str">
        <f t="shared" ca="1" si="113"/>
        <v>-5.2679654608198-5.26796546081937i</v>
      </c>
      <c r="CL148" s="223" t="str">
        <f t="shared" ca="1" si="114"/>
        <v>-6.88292857135488+2.85100236310019i</v>
      </c>
      <c r="CM148" s="223" t="str">
        <f t="shared" ca="1" si="115"/>
        <v>-6.57147886815055E-14+7.45002820080409i</v>
      </c>
      <c r="CN148" s="223" t="str">
        <f t="shared" ca="1" si="116"/>
        <v>6.88292857135483+2.85100236310031i</v>
      </c>
      <c r="CO148" s="223" t="str">
        <f t="shared" ca="1" si="117"/>
        <v>5.26796546081983-5.26796546081934i</v>
      </c>
      <c r="CP148" s="223" t="str">
        <f t="shared" ca="1" si="118"/>
        <v>-2.85100236310028-6.88292857135485i</v>
      </c>
      <c r="CQ148" s="223" t="str">
        <f t="shared" ca="1" si="119"/>
        <v>-7.45002820080409+2.555346257517E-14i</v>
      </c>
      <c r="CR148" s="223" t="str">
        <f t="shared" ca="1" si="120"/>
        <v>-2.85100236310023+6.88292857135486i</v>
      </c>
      <c r="CS148" s="223" t="str">
        <f t="shared" ca="1" si="121"/>
        <v>5.26796546081934+5.26796546081983i</v>
      </c>
      <c r="CT148" s="223" t="str">
        <f t="shared" ca="1" si="122"/>
        <v>6.88292857135481-2.85100236310037i</v>
      </c>
      <c r="CU148" s="223" t="str">
        <f t="shared" ca="1" si="123"/>
        <v>-1.16821713831845E-13-7.45002820080409i</v>
      </c>
      <c r="CV148" s="223" t="str">
        <f t="shared" ca="1" si="124"/>
        <v>-6.88292857135575-2.85100236309809i</v>
      </c>
      <c r="CW148" s="223" t="str">
        <f t="shared" ca="1" si="125"/>
        <v>-5.26796546081872+5.26796546082045i</v>
      </c>
      <c r="CX148" s="223" t="str">
        <f t="shared" ca="1" si="126"/>
        <v>2.85100236310035+6.88292857135482i</v>
      </c>
      <c r="CY148" s="223" t="str">
        <f t="shared" ca="1" si="127"/>
        <v>7.45002820080409+1.27410779231246E-12i</v>
      </c>
      <c r="CZ148" s="223" t="str">
        <f t="shared" ca="1" si="128"/>
        <v>2.8510023631028-6.8829285713538i</v>
      </c>
      <c r="DA148" s="223" t="str">
        <f t="shared" ca="1" si="129"/>
        <v>-5.26796546082208-5.26796546081709i</v>
      </c>
      <c r="DB148" s="223" t="str">
        <f t="shared" ca="1" si="130"/>
        <v>-6.88292857135393+2.85100236310249i</v>
      </c>
      <c r="DC148" s="223" t="str">
        <f t="shared" ca="1" si="131"/>
        <v>1.04045709504569E-12+7.45002820080409i</v>
      </c>
      <c r="DD148" s="223" t="str">
        <f t="shared" ca="1" si="132"/>
        <v>6.88292857135468+2.85100236310066i</v>
      </c>
      <c r="DE148" s="223" t="str">
        <f t="shared" ca="1" si="133"/>
        <v>5.26796546082069-5.26796546081848i</v>
      </c>
      <c r="DF148" s="223" t="str">
        <f t="shared" ca="1" si="134"/>
        <v>-2.85100236309778-6.88292857135588i</v>
      </c>
      <c r="DG148" s="223" t="str">
        <f t="shared" ca="1" si="135"/>
        <v>-7.45002820080409+3.35502198240384E-12i</v>
      </c>
      <c r="DH148" s="223" t="str">
        <f t="shared" ca="1" si="136"/>
        <v>-2.85100236309852+6.88292857135557i</v>
      </c>
      <c r="DI148" s="223" t="str">
        <f t="shared" ca="1" si="137"/>
        <v>5.26796546082012+5.26796546081905i</v>
      </c>
      <c r="DJ148" s="223" t="str">
        <f t="shared" ca="1" si="138"/>
        <v>6.882928571355-2.85100236309992i</v>
      </c>
      <c r="DK148" s="223" t="str">
        <f t="shared" ca="1" si="139"/>
        <v>1.84727318562872E-12-7.45002820080409i</v>
      </c>
      <c r="DL148" s="223" t="str">
        <f t="shared" ca="1" si="140"/>
        <v>-6.88292857135358-2.85100236310333i</v>
      </c>
      <c r="DM148" s="223" t="str">
        <f t="shared" ca="1" si="141"/>
        <v>-5.26796546081741+5.26796546082176i</v>
      </c>
      <c r="DN148" s="223" t="str">
        <f t="shared" ca="1" si="142"/>
        <v>2.85100236310206+6.88292857135411i</v>
      </c>
      <c r="DO148" s="223" t="str">
        <f t="shared" ca="1" si="143"/>
        <v>7.45002820080409-4.67291701729438E-13i</v>
      </c>
      <c r="DP148" s="223" t="str">
        <f t="shared" ca="1" si="144"/>
        <v>2.85100236310119-6.88292857135447i</v>
      </c>
      <c r="DQ148" s="223" t="str">
        <f t="shared" ca="1" si="145"/>
        <v>-5.26796546081808-5.26796546082109i</v>
      </c>
      <c r="DR148" s="223" t="str">
        <f t="shared" ca="1" si="146"/>
        <v>-6.88292857135606+2.85100236309735i</v>
      </c>
      <c r="DS148" s="223" t="str">
        <f t="shared" ca="1" si="147"/>
        <v>2.78185658908759E-12+7.45002820080409i</v>
      </c>
      <c r="DT148" s="223" t="str">
        <f t="shared" ca="1" si="148"/>
        <v>6.88292857135535+2.85100236309905i</v>
      </c>
      <c r="DU148" s="223" t="str">
        <f t="shared" ca="1" si="149"/>
        <v>5.26796546081938-5.26796546081979i</v>
      </c>
      <c r="DV148" s="223" t="str">
        <f t="shared" ca="1" si="150"/>
        <v>-2.85100236309939-6.88292857135521i</v>
      </c>
      <c r="DW148" s="223" t="str">
        <f t="shared" ca="1" si="151"/>
        <v>-7.45002820080409-2.31456731055918E-12i</v>
      </c>
      <c r="DX148" s="223" t="str">
        <f t="shared" ca="1" si="152"/>
        <v>-2.85100236310386+6.88292857135336i</v>
      </c>
      <c r="DY148" s="223" t="str">
        <f t="shared" ca="1" si="153"/>
        <v>5.26796546082135+5.26796546081782i</v>
      </c>
      <c r="DZ148" s="223" t="str">
        <f t="shared" ca="1" si="154"/>
        <v>6.88292857135429-2.85100236310162i</v>
      </c>
      <c r="EA148" s="223" t="str">
        <f t="shared" ca="1" si="155"/>
        <v>1.05873691586812E-13-7.45002820080409i</v>
      </c>
      <c r="EB148" s="223" t="str">
        <f t="shared" ca="1" si="156"/>
        <v>-6.88292857135429-2.85100236310162i</v>
      </c>
      <c r="EC148" s="223" t="str">
        <f t="shared" ca="1" si="157"/>
        <v>-5.2679654608215+5.26796546081767i</v>
      </c>
      <c r="ED148" s="223" t="str">
        <f t="shared" ca="1" si="158"/>
        <v>2.85100236310367+6.88292857135345i</v>
      </c>
      <c r="EE148" s="223" t="str">
        <f t="shared" ca="1" si="159"/>
        <v>7.45002820080409-2.31456246415713E-12i</v>
      </c>
      <c r="EF148" s="223" t="str">
        <f t="shared" ca="1" si="160"/>
        <v>2.85100236309958-6.88292857135513i</v>
      </c>
      <c r="EG148" s="223" t="str">
        <f t="shared" ca="1" si="161"/>
        <v>-5.26796546081938-5.26796546081979i</v>
      </c>
      <c r="EH148" s="223" t="str">
        <f t="shared" ca="1" si="162"/>
        <v>-6.88292857135543+2.85100236309886i</v>
      </c>
      <c r="EI148" s="223" t="str">
        <f t="shared" ca="1" si="163"/>
        <v>-2.88773270387543E-12+7.45002820080409i</v>
      </c>
      <c r="EJ148" s="223" t="str">
        <f t="shared" ca="1" si="164"/>
        <v>6.88292857135606+2.85100236309735i</v>
      </c>
      <c r="EK148" s="223" t="str">
        <f t="shared" ca="1" si="165"/>
        <v>5.26796546081823-5.26796546082095i</v>
      </c>
      <c r="EL148" s="223" t="str">
        <f t="shared" ca="1" si="166"/>
        <v>-2.8510023631011-6.8829285713545i</v>
      </c>
      <c r="EM148" s="223" t="str">
        <f t="shared" ca="1" si="167"/>
        <v>-7.45002820080409-4.67296548131495E-13i</v>
      </c>
      <c r="EN148" s="223"/>
      <c r="EO148" s="223"/>
      <c r="EP148" s="223"/>
    </row>
    <row r="149" spans="1:146" ht="17.25" thickBot="1">
      <c r="A149" s="257">
        <f t="shared" si="168"/>
        <v>9.5703125000000052E-4</v>
      </c>
      <c r="B149" s="256">
        <v>49</v>
      </c>
      <c r="C149" s="230">
        <f t="shared" si="169"/>
        <v>9800</v>
      </c>
      <c r="D149" s="229">
        <f t="shared" si="170"/>
        <v>61575.216010359945</v>
      </c>
      <c r="E149" s="229" t="str">
        <f t="shared" si="171"/>
        <v>61575.2160103599i</v>
      </c>
      <c r="F149" s="229" t="str">
        <f t="shared" si="177"/>
        <v>-0.0370786331562198-0.127282145490381i</v>
      </c>
      <c r="G149" s="229" t="str">
        <f t="shared" si="178"/>
        <v>-4.96391303376324+0.175916356871152i</v>
      </c>
      <c r="H149" s="229" t="str">
        <f t="shared" si="179"/>
        <v>0.00214428265774009-0.00863567239256187i</v>
      </c>
      <c r="I149" s="229" t="str">
        <f t="shared" si="174"/>
        <v>-0.00695728065306049+0.00540016418984742i</v>
      </c>
      <c r="J149" s="255" t="str">
        <f ca="1">IMPRODUCT(1/N_FFT2,BL100)</f>
        <v>-0.0456086440850387-0.00444752620080289i</v>
      </c>
      <c r="K149" s="254" t="str">
        <f t="shared" ca="1" si="175"/>
        <v>0.000341329508828145-0.000215351478544697i</v>
      </c>
      <c r="N149" s="246">
        <f t="shared" ca="1" si="176"/>
        <v>7.5528409819652342</v>
      </c>
      <c r="O149" s="223">
        <f t="shared" ca="1" si="39"/>
        <v>-7.4471590180347658</v>
      </c>
      <c r="P149" s="223" t="str">
        <f t="shared" ca="1" si="40"/>
        <v>-2.68019556687751+6.94814573560361i</v>
      </c>
      <c r="Q149" s="223" t="str">
        <f t="shared" ca="1" si="41"/>
        <v>5.51798085511021+5.00120632673095i</v>
      </c>
      <c r="R149" s="223" t="str">
        <f t="shared" ca="1" si="42"/>
        <v>6.65198340977598-3.34832706824792i</v>
      </c>
      <c r="S149" s="223" t="str">
        <f t="shared" ca="1" si="43"/>
        <v>-0.729949230527263-7.41129891184732i</v>
      </c>
      <c r="T149" s="223" t="str">
        <f t="shared" ca="1" si="44"/>
        <v>-7.17739361975457-1.98625231705414i</v>
      </c>
      <c r="U149" s="223" t="str">
        <f t="shared" ca="1" si="45"/>
        <v>-4.43626744748784+5.98161421141954i</v>
      </c>
      <c r="V149" s="223" t="str">
        <f t="shared" ca="1" si="46"/>
        <v>3.98421234956934+6.29175884736818i</v>
      </c>
      <c r="W149" s="223" t="str">
        <f t="shared" ca="1" si="47"/>
        <v>7.30406394571068-1.45286865093371i</v>
      </c>
      <c r="X149" s="223" t="str">
        <f t="shared" ca="1" si="48"/>
        <v>1.27318037162142-7.33751927978486i</v>
      </c>
      <c r="Y149" s="223" t="str">
        <f t="shared" ca="1" si="49"/>
        <v>-6.38764135298985-3.82860488761514i</v>
      </c>
      <c r="Z149" s="223" t="str">
        <f t="shared" ca="1" si="50"/>
        <v>-5.87094120783484+4.58172748797257i</v>
      </c>
      <c r="AA149" s="223" t="str">
        <f t="shared" ca="1" si="51"/>
        <v>2.1617961520128+7.12648685096936i</v>
      </c>
      <c r="AB149" s="223" t="str">
        <f t="shared" ca="1" si="52"/>
        <v>7.42698061805475+0.547847003218721i</v>
      </c>
      <c r="AC149" s="223" t="str">
        <f t="shared" ca="1" si="53"/>
        <v>3.18407076974601-6.73215201649113i</v>
      </c>
      <c r="AD149" s="223" t="str">
        <f t="shared" ca="1" si="54"/>
        <v>-5.13511808603904-5.39358319508759i</v>
      </c>
      <c r="AE149" s="223" t="str">
        <f t="shared" ca="1" si="55"/>
        <v>-6.88027779211913+2.84990437439028i</v>
      </c>
      <c r="AF149" s="223" t="str">
        <f t="shared" ca="1" si="56"/>
        <v>0.182762431307873+7.44491607297215i</v>
      </c>
      <c r="AG149" s="223" t="str">
        <f t="shared" ca="1" si="57"/>
        <v>7.01182837590492+2.50887230977407i</v>
      </c>
      <c r="AH149" s="223" t="str">
        <f t="shared" ca="1" si="58"/>
        <v>4.86428202773868-5.63905468979642i</v>
      </c>
      <c r="AI149" s="223" t="str">
        <f t="shared" ca="1" si="59"/>
        <v>-3.51056645972619-6.56780789698832i</v>
      </c>
      <c r="AJ149" s="223" t="str">
        <f t="shared" ca="1" si="60"/>
        <v>-7.39115291630173+0.911611763713574i</v>
      </c>
      <c r="AK149" s="223" t="str">
        <f t="shared" ca="1" si="61"/>
        <v>-1.80951203797059+7.22397699500324i</v>
      </c>
      <c r="AL149" s="223" t="str">
        <f t="shared" ca="1" si="62"/>
        <v>6.08868411427015+4.2881351653756i</v>
      </c>
      <c r="AM149" s="223" t="str">
        <f t="shared" ca="1" si="63"/>
        <v>6.19208642148087-4.13741987098346i</v>
      </c>
      <c r="AN149" s="223" t="str">
        <f t="shared" ca="1" si="64"/>
        <v>-1.63168177649706-7.26620891663211i</v>
      </c>
      <c r="AO149" s="223" t="str">
        <f t="shared" ca="1" si="65"/>
        <v>-7.36655476661237-1.09272517606084i</v>
      </c>
      <c r="AP149" s="223" t="str">
        <f t="shared" ca="1" si="66"/>
        <v>-3.67069121723742+6.47967618230978i</v>
      </c>
      <c r="AQ149" s="223" t="str">
        <f t="shared" ca="1" si="67"/>
        <v>4.72442766714+5.75673176879544i</v>
      </c>
      <c r="AR149" s="223" t="str">
        <f t="shared" ca="1" si="68"/>
        <v>4.72442766714+5.75673176879544i</v>
      </c>
      <c r="AS149" s="223" t="str">
        <f t="shared" ca="1" si="69"/>
        <v>0.365414773361275-7.4381885888505i</v>
      </c>
      <c r="AT149" s="223" t="str">
        <f t="shared" ca="1" si="70"/>
        <v>-6.80826542656284-3.01789650607268i</v>
      </c>
      <c r="AU149" s="223" t="str">
        <f t="shared" ca="1" si="71"/>
        <v>-5.26593664222677+5.2659366422271i</v>
      </c>
      <c r="AV149" s="223" t="str">
        <f t="shared" ca="1" si="72"/>
        <v>3.01789650607243+6.80826542656295i</v>
      </c>
      <c r="AW149" s="223" t="str">
        <f t="shared" ca="1" si="73"/>
        <v>7.43818858885048-0.365414773361794i</v>
      </c>
      <c r="AX149" s="223" t="str">
        <f t="shared" ca="1" si="74"/>
        <v>2.3360378018044-7.07128735298159i</v>
      </c>
      <c r="AY149" s="223" t="str">
        <f t="shared" ca="1" si="75"/>
        <v>-5.75673176879527-4.7244276671402i</v>
      </c>
      <c r="AZ149" s="223" t="str">
        <f t="shared" ca="1" si="76"/>
        <v>-6.47967618230991+3.67069121723718i</v>
      </c>
      <c r="BA149" s="223" t="str">
        <f t="shared" ca="1" si="77"/>
        <v>1.09272517606062+7.3665547666124i</v>
      </c>
      <c r="BB149" s="223" t="str">
        <f t="shared" ca="1" si="78"/>
        <v>7.26620891663221+1.63168177649657i</v>
      </c>
      <c r="BC149" s="223" t="str">
        <f t="shared" ca="1" si="79"/>
        <v>4.13741987098366-6.19208642148073i</v>
      </c>
      <c r="BD149" s="223" t="str">
        <f t="shared" ca="1" si="80"/>
        <v>-4.28813516537537-6.08868411427031i</v>
      </c>
      <c r="BE149" s="223" t="str">
        <f t="shared" ca="1" si="81"/>
        <v>-7.22397699500331+1.80951203797032i</v>
      </c>
      <c r="BF149" s="223" t="str">
        <f t="shared" ca="1" si="82"/>
        <v>-0.911611763713819+7.3911529163017i</v>
      </c>
      <c r="BG149" s="223" t="str">
        <f t="shared" ca="1" si="83"/>
        <v>6.56780789698855+3.51056645972575i</v>
      </c>
      <c r="BH149" s="223" t="str">
        <f t="shared" ca="1" si="84"/>
        <v>5.63905468979658-4.86428202773849i</v>
      </c>
      <c r="BI149" s="223" t="str">
        <f t="shared" ca="1" si="85"/>
        <v>-2.5088723097745-7.01182837590477i</v>
      </c>
      <c r="BJ149" s="223" t="str">
        <f t="shared" ca="1" si="86"/>
        <v>-7.44491607297214-0.182762431308094i</v>
      </c>
      <c r="BK149" s="223" t="str">
        <f t="shared" ca="1" si="87"/>
        <v>-2.84990437438983+6.88027779211932i</v>
      </c>
      <c r="BL149" s="223" t="str">
        <f t="shared" ca="1" si="88"/>
        <v>5.39358319508742+5.13511808603922i</v>
      </c>
      <c r="BM149" s="223" t="str">
        <f t="shared" ca="1" si="89"/>
        <v>6.73215201649124-3.18407076974577i</v>
      </c>
      <c r="BN149" s="223" t="str">
        <f t="shared" ca="1" si="90"/>
        <v>-0.547847003219188-7.42698061805471i</v>
      </c>
      <c r="BO149" s="223" t="str">
        <f t="shared" ca="1" si="91"/>
        <v>-7.12648685096929-2.16179615201302i</v>
      </c>
      <c r="BP149" s="223" t="str">
        <f t="shared" ca="1" si="92"/>
        <v>-4.58172748797217+5.87094120783514i</v>
      </c>
      <c r="BQ149" s="223" t="str">
        <f t="shared" ca="1" si="93"/>
        <v>3.82860488761492+6.38764135298998i</v>
      </c>
      <c r="BR149" s="223" t="str">
        <f t="shared" ca="1" si="94"/>
        <v>7.33751927978478-1.27318037162188i</v>
      </c>
      <c r="BS149" s="223" t="str">
        <f t="shared" ca="1" si="95"/>
        <v>1.45286865093369-7.30406394571068i</v>
      </c>
      <c r="BT149" s="223" t="str">
        <f t="shared" ca="1" si="96"/>
        <v>-6.29175884736802-3.98421234956959i</v>
      </c>
      <c r="BU149" s="223" t="str">
        <f t="shared" ca="1" si="97"/>
        <v>-5.9816142114194+4.43626744748804i</v>
      </c>
      <c r="BV149" s="223" t="str">
        <f t="shared" ca="1" si="98"/>
        <v>1.986252317054+7.17739361975461i</v>
      </c>
      <c r="BW149" s="223" t="str">
        <f t="shared" ca="1" si="99"/>
        <v>7.41129891184735+0.729949230526968i</v>
      </c>
      <c r="BX149" s="223" t="str">
        <f t="shared" ca="1" si="100"/>
        <v>3.34832706824793-6.65198340977597i</v>
      </c>
      <c r="BY149" s="223" t="str">
        <f t="shared" ca="1" si="101"/>
        <v>-5.00120632673071-5.51798085511043i</v>
      </c>
      <c r="BZ149" s="223" t="str">
        <f t="shared" ca="1" si="102"/>
        <v>-6.9481457356036+2.68019556687754i</v>
      </c>
      <c r="CA149" s="223" t="str">
        <f t="shared" ca="1" si="103"/>
        <v>-2.73700919902749E-13+7.44715901803477i</v>
      </c>
      <c r="CB149" s="223" t="str">
        <f t="shared" ca="1" si="104"/>
        <v>6.94814573560367+2.68019556687736i</v>
      </c>
      <c r="CC149" s="223" t="str">
        <f t="shared" ca="1" si="105"/>
        <v>5.00120632673111-5.51798085511006i</v>
      </c>
      <c r="CD149" s="223" t="str">
        <f t="shared" ca="1" si="106"/>
        <v>-3.3483270682482-6.65198340977583i</v>
      </c>
      <c r="CE149" s="223" t="str">
        <f t="shared" ca="1" si="107"/>
        <v>-7.41129891184732+0.729949230527266i</v>
      </c>
      <c r="CF149" s="223" t="str">
        <f t="shared" ca="1" si="108"/>
        <v>-1.98625231705443+7.17739361975449i</v>
      </c>
      <c r="CG149" s="223" t="str">
        <f t="shared" ca="1" si="109"/>
        <v>5.98161421141958+4.43626744748779i</v>
      </c>
      <c r="CH149" s="223" t="str">
        <f t="shared" ca="1" si="110"/>
        <v>6.29175884736831-3.98421234956913i</v>
      </c>
      <c r="CI149" s="223" t="str">
        <f t="shared" ca="1" si="111"/>
        <v>-1.45286865093388-7.30406394571064i</v>
      </c>
      <c r="CJ149" s="223" t="str">
        <f t="shared" ca="1" si="112"/>
        <v>-7.33751927978481-1.27318037162169i</v>
      </c>
      <c r="CK149" s="223" t="str">
        <f t="shared" ca="1" si="113"/>
        <v>-3.82860488761476+6.38764135299008i</v>
      </c>
      <c r="CL149" s="223" t="str">
        <f t="shared" ca="1" si="114"/>
        <v>4.58172748797233+5.87094120783502i</v>
      </c>
      <c r="CM149" s="223" t="str">
        <f t="shared" ca="1" si="115"/>
        <v>7.12648685096942-2.16179615201259i</v>
      </c>
      <c r="CN149" s="223" t="str">
        <f t="shared" ca="1" si="116"/>
        <v>0.547847003218942-7.42698061805472i</v>
      </c>
      <c r="CO149" s="223" t="str">
        <f t="shared" ca="1" si="117"/>
        <v>-6.73215201649103-3.18407076974621i</v>
      </c>
      <c r="CP149" s="223" t="str">
        <f t="shared" ca="1" si="118"/>
        <v>-5.39358319508726+5.1351180860394i</v>
      </c>
      <c r="CQ149" s="223" t="str">
        <f t="shared" ca="1" si="119"/>
        <v>2.84990437439006+6.88027779211923i</v>
      </c>
      <c r="CR149" s="223" t="str">
        <f t="shared" ca="1" si="120"/>
        <v>7.44491607297213-0.18276243130834i</v>
      </c>
      <c r="CS149" s="223" t="str">
        <f t="shared" ca="1" si="121"/>
        <v>2.50887230977433-7.01182837590483i</v>
      </c>
      <c r="CT149" s="223" t="str">
        <f t="shared" ca="1" si="122"/>
        <v>-5.63905468979671-4.86428202773835i</v>
      </c>
      <c r="CU149" s="223" t="str">
        <f t="shared" ca="1" si="123"/>
        <v>-6.56780789698771+3.51056645972732i</v>
      </c>
      <c r="CV149" s="223" t="str">
        <f t="shared" ca="1" si="124"/>
        <v>0.911611763712546+7.39115291630186i</v>
      </c>
      <c r="CW149" s="223" t="str">
        <f t="shared" ca="1" si="125"/>
        <v>7.22397699500244+1.80951203797378i</v>
      </c>
      <c r="CX149" s="223" t="str">
        <f t="shared" ca="1" si="126"/>
        <v>4.28813516537457-6.08868411427088i</v>
      </c>
      <c r="CY149" s="223" t="str">
        <f t="shared" ca="1" si="127"/>
        <v>-4.13741987098264-6.19208642148142i</v>
      </c>
      <c r="CZ149" s="223" t="str">
        <f t="shared" ca="1" si="128"/>
        <v>-7.26620891663135+1.63168177650043i</v>
      </c>
      <c r="DA149" s="223" t="str">
        <f t="shared" ca="1" si="129"/>
        <v>-1.09272517605964+7.36655476661254i</v>
      </c>
      <c r="DB149" s="223" t="str">
        <f t="shared" ca="1" si="130"/>
        <v>6.47967618230928+3.6706912172383i</v>
      </c>
      <c r="DC149" s="223" t="str">
        <f t="shared" ca="1" si="131"/>
        <v>5.75673176879327-4.72442766714265i</v>
      </c>
      <c r="DD149" s="223" t="str">
        <f t="shared" ca="1" si="132"/>
        <v>-2.33603780180529-7.0712873529813i</v>
      </c>
      <c r="DE149" s="223" t="str">
        <f t="shared" ca="1" si="133"/>
        <v>-7.43818858885041-0.365414773363081i</v>
      </c>
      <c r="DF149" s="223" t="str">
        <f t="shared" ca="1" si="134"/>
        <v>-3.0178965060695+6.80826542656424i</v>
      </c>
      <c r="DG149" s="223" t="str">
        <f t="shared" ca="1" si="135"/>
        <v>5.26593664222746+5.2659366422264i</v>
      </c>
      <c r="DH149" s="223" t="str">
        <f t="shared" ca="1" si="136"/>
        <v>6.80826542656364-3.01789650607087i</v>
      </c>
      <c r="DI149" s="223" t="str">
        <f t="shared" ca="1" si="137"/>
        <v>-0.36541477336448-7.43818858885035i</v>
      </c>
      <c r="DJ149" s="223" t="str">
        <f t="shared" ca="1" si="138"/>
        <v>-7.07128735298174-2.33603780180396i</v>
      </c>
      <c r="DK149" s="223" t="str">
        <f t="shared" ca="1" si="139"/>
        <v>-4.72442766714156+5.75673176879415i</v>
      </c>
      <c r="DL149" s="223" t="str">
        <f t="shared" ca="1" si="140"/>
        <v>3.67069121723952+6.47967618230859i</v>
      </c>
      <c r="DM149" s="223" t="str">
        <f t="shared" ca="1" si="141"/>
        <v>7.36655476661234-1.09272517606103i</v>
      </c>
      <c r="DN149" s="223" t="str">
        <f t="shared" ca="1" si="142"/>
        <v>1.63168177649906-7.26620891663165i</v>
      </c>
      <c r="DO149" s="223" t="str">
        <f t="shared" ca="1" si="143"/>
        <v>-6.19208642148226-4.13741987098138i</v>
      </c>
      <c r="DP149" s="223" t="str">
        <f t="shared" ca="1" si="144"/>
        <v>-6.08868411427001+4.2881351653758i</v>
      </c>
      <c r="DQ149" s="223" t="str">
        <f t="shared" ca="1" si="145"/>
        <v>1.80951203796795+7.2239769950039i</v>
      </c>
      <c r="DR149" s="223" t="str">
        <f t="shared" ca="1" si="146"/>
        <v>7.39115291630203+0.911611763711153i</v>
      </c>
      <c r="DS149" s="223" t="str">
        <f t="shared" ca="1" si="147"/>
        <v>3.510566459726-6.56780789698842i</v>
      </c>
      <c r="DT149" s="223" t="str">
        <f t="shared" ca="1" si="148"/>
        <v>-4.8642820277366-5.63905468979822i</v>
      </c>
      <c r="DU149" s="223" t="str">
        <f t="shared" ca="1" si="149"/>
        <v>-7.01182837590411+2.50887230977634i</v>
      </c>
      <c r="DV149" s="223" t="str">
        <f t="shared" ca="1" si="150"/>
        <v>-0.18276243130842+7.44491607297213i</v>
      </c>
      <c r="DW149" s="223" t="str">
        <f t="shared" ca="1" si="151"/>
        <v>6.88027779211806+2.84990437439287i</v>
      </c>
      <c r="DX149" s="223" t="str">
        <f t="shared" ca="1" si="152"/>
        <v>5.13511808603785-5.39358319508873i</v>
      </c>
      <c r="DY149" s="223" t="str">
        <f t="shared" ca="1" si="153"/>
        <v>-3.18407076974547-6.73215201649138i</v>
      </c>
      <c r="DZ149" s="223" t="str">
        <f t="shared" ca="1" si="154"/>
        <v>-7.42698061805495+0.547847003215907i</v>
      </c>
      <c r="EA149" s="223" t="str">
        <f t="shared" ca="1" si="155"/>
        <v>-2.16179615201105+7.12648685096989i</v>
      </c>
      <c r="EB149" s="223" t="str">
        <f t="shared" ca="1" si="156"/>
        <v>5.87094120783458+4.5817274879729i</v>
      </c>
      <c r="EC149" s="223" t="str">
        <f t="shared" ca="1" si="157"/>
        <v>6.38764135299159-3.82860488761223i</v>
      </c>
      <c r="ED149" s="223" t="str">
        <f t="shared" ca="1" si="158"/>
        <v>-1.27318037162318-7.33751927978455i</v>
      </c>
      <c r="EE149" s="223" t="str">
        <f t="shared" ca="1" si="159"/>
        <v>-7.3040639457105-1.45286865093459i</v>
      </c>
      <c r="EF149" s="223" t="str">
        <f t="shared" ca="1" si="160"/>
        <v>-3.98421234957223+6.29175884736634i</v>
      </c>
      <c r="EG149" s="223" t="str">
        <f t="shared" ca="1" si="161"/>
        <v>4.43626744748901+5.98161421141868i</v>
      </c>
      <c r="EH149" s="223" t="str">
        <f t="shared" ca="1" si="162"/>
        <v>7.17739361975488-1.98625231705302i</v>
      </c>
      <c r="EI149" s="223" t="str">
        <f t="shared" ca="1" si="163"/>
        <v>0.729949230530927-7.41129891184696i</v>
      </c>
      <c r="EJ149" s="223" t="str">
        <f t="shared" ca="1" si="164"/>
        <v>-6.65198340977651-3.34832706824685i</v>
      </c>
      <c r="EK149" s="223" t="str">
        <f t="shared" ca="1" si="165"/>
        <v>-5.51798085511111+5.00120632672996i</v>
      </c>
      <c r="EL149" s="223" t="str">
        <f t="shared" ca="1" si="166"/>
        <v>2.68019556688074+6.94814573560236i</v>
      </c>
      <c r="EM149" s="223" t="str">
        <f t="shared" ca="1" si="167"/>
        <v>7.44715901803477-9.34225088042679E-13i</v>
      </c>
      <c r="EN149" s="223"/>
      <c r="EO149" s="223"/>
      <c r="EP149" s="223"/>
    </row>
    <row r="150" spans="1:146" ht="17.25" thickBot="1">
      <c r="A150" s="257">
        <f t="shared" si="168"/>
        <v>9.7656250000000043E-4</v>
      </c>
      <c r="B150" s="256">
        <v>50</v>
      </c>
      <c r="C150" s="230">
        <f t="shared" si="169"/>
        <v>10000</v>
      </c>
      <c r="D150" s="229">
        <f t="shared" si="170"/>
        <v>62831.853071795864</v>
      </c>
      <c r="E150" s="229" t="str">
        <f t="shared" si="171"/>
        <v>62831.8530717959i</v>
      </c>
      <c r="F150" s="229" t="str">
        <f t="shared" si="177"/>
        <v>-0.0367739265644032-0.124043639915178i</v>
      </c>
      <c r="G150" s="229" t="str">
        <f t="shared" si="178"/>
        <v>-4.97757967807358+0.230697557354168i</v>
      </c>
      <c r="H150" s="229" t="str">
        <f t="shared" si="179"/>
        <v>0.00213810101390214-0.00846283198898368i</v>
      </c>
      <c r="I150" s="229" t="str">
        <f t="shared" si="174"/>
        <v>-0.00689207587753111+0.00541122854129827i</v>
      </c>
      <c r="J150" s="255" t="str">
        <f ca="1">IMPRODUCT(1/N_FFT2,BM100)</f>
        <v>0.0202691665917905+0.000326767451622051i</v>
      </c>
      <c r="K150" s="254" t="str">
        <f t="shared" ca="1" si="175"/>
        <v>-0.000141464847485523+0.000107428986698939i</v>
      </c>
      <c r="N150" s="246">
        <f t="shared" ca="1" si="176"/>
        <v>7.5561318044517041</v>
      </c>
      <c r="O150" s="223">
        <f t="shared" ca="1" si="39"/>
        <v>-7.4438681955482959</v>
      </c>
      <c r="P150" s="223" t="str">
        <f t="shared" ca="1" si="40"/>
        <v>-2.5077636650693+7.00872992152313i</v>
      </c>
      <c r="Q150" s="223" t="str">
        <f t="shared" ca="1" si="41"/>
        <v>5.75418792861327+4.72233999145517i</v>
      </c>
      <c r="R150" s="223" t="str">
        <f t="shared" ca="1" si="42"/>
        <v>6.38481872039287-3.82691306674403i</v>
      </c>
      <c r="S150" s="223" t="str">
        <f t="shared" ca="1" si="43"/>
        <v>-1.45222664331512-7.30083635545553i</v>
      </c>
      <c r="T150" s="223" t="str">
        <f t="shared" ca="1" si="44"/>
        <v>-7.36329956231029-1.09224231211602i</v>
      </c>
      <c r="U150" s="223" t="str">
        <f t="shared" ca="1" si="45"/>
        <v>-3.50901517674428+6.56490565066047i</v>
      </c>
      <c r="V150" s="223" t="str">
        <f t="shared" ca="1" si="46"/>
        <v>4.99899634542137+5.5155425164855i</v>
      </c>
      <c r="W150" s="223" t="str">
        <f t="shared" ca="1" si="47"/>
        <v>6.8772374685788-2.84864503114573i</v>
      </c>
      <c r="X150" s="223" t="str">
        <f t="shared" ca="1" si="48"/>
        <v>-0.365253300355266-7.43490173030384i</v>
      </c>
      <c r="Y150" s="223" t="str">
        <f t="shared" ca="1" si="49"/>
        <v>-7.12333773019423-2.16084087666971i</v>
      </c>
      <c r="Z150" s="223" t="str">
        <f t="shared" ca="1" si="50"/>
        <v>-4.43430710682172+5.97897099801344i</v>
      </c>
      <c r="AA150" s="223" t="str">
        <f t="shared" ca="1" si="51"/>
        <v>4.13559158796824+6.18935020258361i</v>
      </c>
      <c r="AB150" s="223" t="str">
        <f t="shared" ca="1" si="52"/>
        <v>7.22078479434267-1.80871243333073i</v>
      </c>
      <c r="AC150" s="223" t="str">
        <f t="shared" ca="1" si="53"/>
        <v>0.729626673517668-7.40802393557061i</v>
      </c>
      <c r="AD150" s="223" t="str">
        <f t="shared" ca="1" si="54"/>
        <v>-6.72917714819781-3.18266376183032i</v>
      </c>
      <c r="AE150" s="223" t="str">
        <f t="shared" ca="1" si="55"/>
        <v>-5.2636096793311+5.26360967933104i</v>
      </c>
      <c r="AF150" s="223" t="str">
        <f t="shared" ca="1" si="56"/>
        <v>3.18266376183022+6.72917714819785i</v>
      </c>
      <c r="AG150" s="223" t="str">
        <f t="shared" ca="1" si="57"/>
        <v>7.40802393557061-0.729626673517565i</v>
      </c>
      <c r="AH150" s="223" t="str">
        <f t="shared" ca="1" si="58"/>
        <v>1.80871243333085-7.22078479434264i</v>
      </c>
      <c r="AI150" s="223" t="str">
        <f t="shared" ca="1" si="59"/>
        <v>-6.18935020258396-4.13559158796772i</v>
      </c>
      <c r="AJ150" s="223" t="str">
        <f t="shared" ca="1" si="60"/>
        <v>-5.97897099801351+4.43430710682163i</v>
      </c>
      <c r="AK150" s="223" t="str">
        <f t="shared" ca="1" si="61"/>
        <v>2.1608408766696+7.12333773019427i</v>
      </c>
      <c r="AL150" s="223" t="str">
        <f t="shared" ca="1" si="62"/>
        <v>7.43490173030383+0.365253300355383i</v>
      </c>
      <c r="AM150" s="223" t="str">
        <f t="shared" ca="1" si="63"/>
        <v>2.84864503114583-6.87723746857876i</v>
      </c>
      <c r="AN150" s="223" t="str">
        <f t="shared" ca="1" si="64"/>
        <v>-5.51554251648537-4.99899634542151i</v>
      </c>
      <c r="AO150" s="223" t="str">
        <f t="shared" ca="1" si="65"/>
        <v>-6.5649056506606+3.50901517674404i</v>
      </c>
      <c r="AP150" s="223" t="str">
        <f t="shared" ca="1" si="66"/>
        <v>1.09224231211562+7.36329956231035i</v>
      </c>
      <c r="AQ150" s="223" t="str">
        <f t="shared" ca="1" si="67"/>
        <v>7.30083635545558+1.45222664331486i</v>
      </c>
      <c r="AR150" s="223" t="str">
        <f t="shared" ca="1" si="68"/>
        <v>7.30083635545558+1.45222664331486i</v>
      </c>
      <c r="AS150" s="223" t="str">
        <f t="shared" ca="1" si="69"/>
        <v>-4.72233999145526-5.75418792861319i</v>
      </c>
      <c r="AT150" s="223" t="str">
        <f t="shared" ca="1" si="70"/>
        <v>-7.00872992152314+2.50776366506927i</v>
      </c>
      <c r="AU150" s="223" t="str">
        <f t="shared" ca="1" si="71"/>
        <v>-1.03960567788193E-13+7.4438681955483i</v>
      </c>
      <c r="AV150" s="223" t="str">
        <f t="shared" ca="1" si="72"/>
        <v>7.00872992152307+2.50776366506947i</v>
      </c>
      <c r="AW150" s="223" t="str">
        <f t="shared" ca="1" si="73"/>
        <v>4.72233999145543-5.75418792861305i</v>
      </c>
      <c r="AX150" s="223" t="str">
        <f t="shared" ca="1" si="74"/>
        <v>-3.82691306674432-6.38481872039269i</v>
      </c>
      <c r="AY150" s="223" t="str">
        <f t="shared" ca="1" si="75"/>
        <v>-7.30083635545548+1.45222664331538i</v>
      </c>
      <c r="AZ150" s="223" t="str">
        <f t="shared" ca="1" si="76"/>
        <v>-1.09224231211583+7.36329956231032i</v>
      </c>
      <c r="BA150" s="223" t="str">
        <f t="shared" ca="1" si="77"/>
        <v>6.56490565066048+3.50901517674425i</v>
      </c>
      <c r="BB150" s="223" t="str">
        <f t="shared" ca="1" si="78"/>
        <v>5.51554251648553-4.99899634542134i</v>
      </c>
      <c r="BC150" s="223" t="str">
        <f t="shared" ca="1" si="79"/>
        <v>-2.84864503114562-6.87723746857885i</v>
      </c>
      <c r="BD150" s="223" t="str">
        <f t="shared" ca="1" si="80"/>
        <v>-7.43490173030384+0.365253300355148i</v>
      </c>
      <c r="BE150" s="223" t="str">
        <f t="shared" ca="1" si="81"/>
        <v>-2.16084087666982+7.1233377301942i</v>
      </c>
      <c r="BF150" s="223" t="str">
        <f t="shared" ca="1" si="82"/>
        <v>5.97897099801381+4.43430710682122i</v>
      </c>
      <c r="BG150" s="223" t="str">
        <f t="shared" ca="1" si="83"/>
        <v>6.18935020258368-4.13559158796814i</v>
      </c>
      <c r="BH150" s="223" t="str">
        <f t="shared" ca="1" si="84"/>
        <v>-1.80871243333061-7.22078479434269i</v>
      </c>
      <c r="BI150" s="223" t="str">
        <f t="shared" ca="1" si="85"/>
        <v>-7.40802393557059-0.729626673517798i</v>
      </c>
      <c r="BJ150" s="223" t="str">
        <f t="shared" ca="1" si="86"/>
        <v>-3.18266376183043+6.72917714819775i</v>
      </c>
      <c r="BK150" s="223" t="str">
        <f t="shared" ca="1" si="87"/>
        <v>5.26360967933094+5.2636096793312i</v>
      </c>
      <c r="BL150" s="223" t="str">
        <f t="shared" ca="1" si="88"/>
        <v>6.7291771481979-3.1826637618301i</v>
      </c>
      <c r="BM150" s="223" t="str">
        <f t="shared" ca="1" si="89"/>
        <v>-0.729626673517435-7.40802393557063i</v>
      </c>
      <c r="BN150" s="223" t="str">
        <f t="shared" ca="1" si="90"/>
        <v>-7.22078479434279-1.80871243333025i</v>
      </c>
      <c r="BO150" s="223" t="str">
        <f t="shared" ca="1" si="91"/>
        <v>-4.13559158796783+6.18935020258388i</v>
      </c>
      <c r="BP150" s="223" t="str">
        <f t="shared" ca="1" si="92"/>
        <v>4.43430710682157+5.97897099801355i</v>
      </c>
      <c r="BQ150" s="223" t="str">
        <f t="shared" ca="1" si="93"/>
        <v>7.12333773019429-2.16084087666952i</v>
      </c>
      <c r="BR150" s="223" t="str">
        <f t="shared" ca="1" si="94"/>
        <v>0.36525330035546-7.43490173030383i</v>
      </c>
      <c r="BS150" s="223" t="str">
        <f t="shared" ca="1" si="95"/>
        <v>-6.87723746857873-2.84864503114591i</v>
      </c>
      <c r="BT150" s="223" t="str">
        <f t="shared" ca="1" si="96"/>
        <v>-4.99899634542157+5.51554251648532i</v>
      </c>
      <c r="BU150" s="223" t="str">
        <f t="shared" ca="1" si="97"/>
        <v>3.50901517674398+6.56490565066063i</v>
      </c>
      <c r="BV150" s="223" t="str">
        <f t="shared" ca="1" si="98"/>
        <v>7.36329956231025-1.09224231211626i</v>
      </c>
      <c r="BW150" s="223" t="str">
        <f t="shared" ca="1" si="99"/>
        <v>1.45222664331495-7.30083635545556i</v>
      </c>
      <c r="BX150" s="223" t="str">
        <f t="shared" ca="1" si="100"/>
        <v>-6.38481872039292-3.82691306674395i</v>
      </c>
      <c r="BY150" s="223" t="str">
        <f t="shared" ca="1" si="101"/>
        <v>-5.75418792861325+4.72233999145518i</v>
      </c>
      <c r="BZ150" s="223" t="str">
        <f t="shared" ca="1" si="102"/>
        <v>2.50776366506917+7.00872992152318i</v>
      </c>
      <c r="CA150" s="223" t="str">
        <f t="shared" ca="1" si="103"/>
        <v>7.4438681955483+2.07921135576386E-13i</v>
      </c>
      <c r="CB150" s="223" t="str">
        <f t="shared" ca="1" si="104"/>
        <v>2.50776366506956-7.00872992152304i</v>
      </c>
      <c r="CC150" s="223" t="str">
        <f t="shared" ca="1" si="105"/>
        <v>-5.75418792861346-4.72233999145493i</v>
      </c>
      <c r="CD150" s="223" t="str">
        <f t="shared" ca="1" si="106"/>
        <v>-6.38481872039275+3.82691306674423i</v>
      </c>
      <c r="CE150" s="223" t="str">
        <f t="shared" ca="1" si="107"/>
        <v>1.45222664331527+7.3008363554555i</v>
      </c>
      <c r="CF150" s="223" t="str">
        <f t="shared" ca="1" si="108"/>
        <v>7.3632995623103+1.09224231211594i</v>
      </c>
      <c r="CG150" s="223" t="str">
        <f t="shared" ca="1" si="109"/>
        <v>3.50901517674434-6.56490565066044i</v>
      </c>
      <c r="CH150" s="223" t="str">
        <f t="shared" ca="1" si="110"/>
        <v>-4.99899634542126-5.5155425164856i</v>
      </c>
      <c r="CI150" s="223" t="str">
        <f t="shared" ca="1" si="111"/>
        <v>-6.87723746857889+2.84864503114552i</v>
      </c>
      <c r="CJ150" s="223" t="str">
        <f t="shared" ca="1" si="112"/>
        <v>0.365253300355045+7.43490173030385i</v>
      </c>
      <c r="CK150" s="223" t="str">
        <f t="shared" ca="1" si="113"/>
        <v>7.12333773019438+2.16084087666921i</v>
      </c>
      <c r="CL150" s="223" t="str">
        <f t="shared" ca="1" si="114"/>
        <v>4.43430710682131-5.97897099801375i</v>
      </c>
      <c r="CM150" s="223" t="str">
        <f t="shared" ca="1" si="115"/>
        <v>-4.13559158796806-6.18935020258373i</v>
      </c>
      <c r="CN150" s="223" t="str">
        <f t="shared" ca="1" si="116"/>
        <v>-7.22078479434272+1.80871243333052i</v>
      </c>
      <c r="CO150" s="223" t="str">
        <f t="shared" ca="1" si="117"/>
        <v>-0.729626673517901+7.40802393557058i</v>
      </c>
      <c r="CP150" s="223" t="str">
        <f t="shared" ca="1" si="118"/>
        <v>6.7291771481977+3.18266376183053i</v>
      </c>
      <c r="CQ150" s="223" t="str">
        <f t="shared" ca="1" si="119"/>
        <v>5.26360967933127-5.26360967933086i</v>
      </c>
      <c r="CR150" s="223" t="str">
        <f t="shared" ca="1" si="120"/>
        <v>-3.18266376183001-6.72917714819795i</v>
      </c>
      <c r="CS150" s="223" t="str">
        <f t="shared" ca="1" si="121"/>
        <v>-7.40802393557064+0.729626673517332i</v>
      </c>
      <c r="CT150" s="223" t="str">
        <f t="shared" ca="1" si="122"/>
        <v>-1.80871243332748+7.22078479434348i</v>
      </c>
      <c r="CU150" s="223" t="str">
        <f t="shared" ca="1" si="123"/>
        <v>6.18935020258342+4.13559158796854i</v>
      </c>
      <c r="CV150" s="223" t="str">
        <f t="shared" ca="1" si="124"/>
        <v>5.97897099801189-4.43430710682381i</v>
      </c>
      <c r="CW150" s="223" t="str">
        <f t="shared" ca="1" si="125"/>
        <v>-2.16084087666866-7.12333773019455i</v>
      </c>
      <c r="CX150" s="223" t="str">
        <f t="shared" ca="1" si="126"/>
        <v>-7.43490173030396-0.365253300352658i</v>
      </c>
      <c r="CY150" s="223" t="str">
        <f t="shared" ca="1" si="127"/>
        <v>-2.84864503114673+6.87723746857839i</v>
      </c>
      <c r="CZ150" s="223" t="str">
        <f t="shared" ca="1" si="128"/>
        <v>5.5155425164872+4.9989963454195i</v>
      </c>
      <c r="DA150" s="223" t="str">
        <f t="shared" ca="1" si="129"/>
        <v>6.56490565066106-3.50901517674318i</v>
      </c>
      <c r="DB150" s="223" t="str">
        <f t="shared" ca="1" si="130"/>
        <v>-1.0922423121183-7.36329956230995i</v>
      </c>
      <c r="DC150" s="223" t="str">
        <f t="shared" ca="1" si="131"/>
        <v>-7.30083635545524-1.45222664331656i</v>
      </c>
      <c r="DD150" s="223" t="str">
        <f t="shared" ca="1" si="132"/>
        <v>-3.82691306674218+6.38481872039397i</v>
      </c>
      <c r="DE150" s="223" t="str">
        <f t="shared" ca="1" si="133"/>
        <v>4.72233999145392+5.7541879286143i</v>
      </c>
      <c r="DF150" s="223" t="str">
        <f t="shared" ca="1" si="134"/>
        <v>7.00872992152248-2.50776366507111i</v>
      </c>
      <c r="DG150" s="223" t="str">
        <f t="shared" ca="1" si="135"/>
        <v>1.8457457803323E-12-7.4438681955483i</v>
      </c>
      <c r="DH150" s="223" t="str">
        <f t="shared" ca="1" si="136"/>
        <v>-7.00872992152373-2.50776366506762i</v>
      </c>
      <c r="DI150" s="223" t="str">
        <f t="shared" ca="1" si="137"/>
        <v>-4.72233999145677+5.75418792861195i</v>
      </c>
      <c r="DJ150" s="223" t="str">
        <f t="shared" ca="1" si="138"/>
        <v>3.82691306674537+6.38481872039207i</v>
      </c>
      <c r="DK150" s="223" t="str">
        <f t="shared" ca="1" si="139"/>
        <v>7.30083635545596-1.45222664331294i</v>
      </c>
      <c r="DL150" s="223" t="str">
        <f t="shared" ca="1" si="140"/>
        <v>1.09224231211463-7.3632995623105i</v>
      </c>
      <c r="DM150" s="223" t="str">
        <f t="shared" ca="1" si="141"/>
        <v>-6.56490565065931-3.50901517674644i</v>
      </c>
      <c r="DN150" s="223" t="str">
        <f t="shared" ca="1" si="142"/>
        <v>-5.51554251648471+4.99899634542224i</v>
      </c>
      <c r="DO150" s="223" t="str">
        <f t="shared" ca="1" si="143"/>
        <v>2.84864503114332+6.8772374685798i</v>
      </c>
      <c r="DP150" s="223" t="str">
        <f t="shared" ca="1" si="144"/>
        <v>7.43490173030379-0.365253300356367i</v>
      </c>
      <c r="DQ150" s="223" t="str">
        <f t="shared" ca="1" si="145"/>
        <v>2.16084087667209-7.12333773019351i</v>
      </c>
      <c r="DR150" s="223" t="str">
        <f t="shared" ca="1" si="146"/>
        <v>-5.9789709980141-4.43430710682084i</v>
      </c>
      <c r="DS150" s="223" t="str">
        <f t="shared" ca="1" si="147"/>
        <v>-6.1893502025854+4.13559158796555i</v>
      </c>
      <c r="DT150" s="223" t="str">
        <f t="shared" ca="1" si="148"/>
        <v>1.80871243333108+7.22078479434258i</v>
      </c>
      <c r="DU150" s="223" t="str">
        <f t="shared" ca="1" si="149"/>
        <v>7.40802393557029+0.7296266735209i</v>
      </c>
      <c r="DV150" s="223" t="str">
        <f t="shared" ca="1" si="150"/>
        <v>3.18266376183-6.72917714819795i</v>
      </c>
      <c r="DW150" s="223" t="str">
        <f t="shared" ca="1" si="151"/>
        <v>-5.26360967932874-5.2636096793334i</v>
      </c>
      <c r="DX150" s="223" t="str">
        <f t="shared" ca="1" si="152"/>
        <v>-6.7291771481977+3.18266376183053i</v>
      </c>
      <c r="DY150" s="223" t="str">
        <f t="shared" ca="1" si="153"/>
        <v>0.729626673514333+7.40802393557093i</v>
      </c>
      <c r="DZ150" s="223" t="str">
        <f t="shared" ca="1" si="154"/>
        <v>7.22078479434272+1.8087124333305i</v>
      </c>
      <c r="EA150" s="223" t="str">
        <f t="shared" ca="1" si="155"/>
        <v>4.13559158797104-6.18935020258174i</v>
      </c>
      <c r="EB150" s="223" t="str">
        <f t="shared" ca="1" si="156"/>
        <v>-4.43430710682131-5.97897099801374i</v>
      </c>
      <c r="EC150" s="223" t="str">
        <f t="shared" ca="1" si="157"/>
        <v>-7.12333773019328+2.16084087667286i</v>
      </c>
      <c r="ED150" s="223" t="str">
        <f t="shared" ca="1" si="158"/>
        <v>-0.365253300355773+7.43490173030382i</v>
      </c>
      <c r="EE150" s="223" t="str">
        <f t="shared" ca="1" si="159"/>
        <v>6.87723746858007+2.84864503114268i</v>
      </c>
      <c r="EF150" s="223" t="str">
        <f t="shared" ca="1" si="160"/>
        <v>4.9989963454218-5.51554251648511i</v>
      </c>
      <c r="EG150" s="223" t="str">
        <f t="shared" ca="1" si="161"/>
        <v>-3.50901517674706-6.56490565065899i</v>
      </c>
      <c r="EH150" s="223" t="str">
        <f t="shared" ca="1" si="162"/>
        <v>-7.36329956231041+1.09224231211521i</v>
      </c>
      <c r="EI150" s="223" t="str">
        <f t="shared" ca="1" si="163"/>
        <v>-1.45222664331225+7.30083635545609i</v>
      </c>
      <c r="EJ150" s="223" t="str">
        <f t="shared" ca="1" si="164"/>
        <v>6.38481872039237+3.82691306674485i</v>
      </c>
      <c r="EK150" s="223" t="str">
        <f t="shared" ca="1" si="165"/>
        <v>5.7541879286115-4.72233999145731i</v>
      </c>
      <c r="EL150" s="223" t="str">
        <f t="shared" ca="1" si="166"/>
        <v>-2.50776366506818-7.00872992152354i</v>
      </c>
      <c r="EM150" s="223" t="str">
        <f t="shared" ca="1" si="167"/>
        <v>-7.4438681955483+2.54610215333662E-12i</v>
      </c>
      <c r="EN150" s="223"/>
      <c r="EO150" s="223"/>
      <c r="EP150" s="223"/>
    </row>
    <row r="151" spans="1:146" ht="17.25" thickBot="1">
      <c r="A151" s="257">
        <f t="shared" si="168"/>
        <v>9.9609375000000045E-4</v>
      </c>
      <c r="B151" s="256">
        <v>51</v>
      </c>
      <c r="C151" s="230">
        <f t="shared" si="169"/>
        <v>10200</v>
      </c>
      <c r="D151" s="229">
        <f t="shared" si="170"/>
        <v>64088.490133231782</v>
      </c>
      <c r="E151" s="229" t="str">
        <f t="shared" si="171"/>
        <v>64088.4901332318i</v>
      </c>
      <c r="F151" s="229" t="str">
        <f t="shared" si="177"/>
        <v>-0.0364632282743104-0.120932719147374i</v>
      </c>
      <c r="G151" s="229" t="str">
        <f t="shared" si="178"/>
        <v>-4.98931103045377+0.285453078032655i</v>
      </c>
      <c r="H151" s="229" t="str">
        <f t="shared" si="179"/>
        <v>0.00213228751645143-0.00829676334166846i</v>
      </c>
      <c r="I151" s="229" t="str">
        <f t="shared" si="174"/>
        <v>-0.00682550125069819+0.00542336982941371i</v>
      </c>
      <c r="J151" s="255" t="str">
        <f ca="1">IMPRODUCT(1/N_FFT2,BN100)</f>
        <v>0.0999703452112012+0.00444824319509594i</v>
      </c>
      <c r="K151" s="254" t="str">
        <f t="shared" ca="1" si="175"/>
        <v>-0.000706472184209962+0.000511814664562965i</v>
      </c>
      <c r="N151" s="246">
        <f t="shared" ca="1" si="176"/>
        <v>7.559941281077057</v>
      </c>
      <c r="O151" s="223">
        <f t="shared" ca="1" si="39"/>
        <v>-7.440058718922943</v>
      </c>
      <c r="P151" s="223" t="str">
        <f t="shared" ca="1" si="40"/>
        <v>-2.33381056762172+7.06454541888426i</v>
      </c>
      <c r="Q151" s="223" t="str">
        <f t="shared" ca="1" si="41"/>
        <v>5.97591119769716+4.43203780424524i</v>
      </c>
      <c r="R151" s="223" t="str">
        <f t="shared" ca="1" si="42"/>
        <v>6.08287901754742-4.2840467549856i</v>
      </c>
      <c r="S151" s="223" t="str">
        <f t="shared" ca="1" si="43"/>
        <v>-2.15973504397677-7.11969228835348i</v>
      </c>
      <c r="T151" s="223" t="str">
        <f t="shared" ca="1" si="44"/>
        <v>-7.43781791233766-0.182588181244949i</v>
      </c>
      <c r="U151" s="223" t="str">
        <f t="shared" ca="1" si="45"/>
        <v>-2.50648029104745+7.00514313141509i</v>
      </c>
      <c r="V151" s="223" t="str">
        <f t="shared" ca="1" si="46"/>
        <v>5.86534371239508+4.57735915965624i</v>
      </c>
      <c r="W151" s="223" t="str">
        <f t="shared" ca="1" si="47"/>
        <v>6.18618273853089-4.13347515615176i</v>
      </c>
      <c r="X151" s="223" t="str">
        <f t="shared" ca="1" si="48"/>
        <v>-1.98435857669875-7.17055052141071i</v>
      </c>
      <c r="Y151" s="223" t="str">
        <f t="shared" ca="1" si="49"/>
        <v>-7.4310968423599-0.365066378197218i</v>
      </c>
      <c r="Z151" s="223" t="str">
        <f t="shared" ca="1" si="50"/>
        <v>-2.67764020446934+6.94152120766267i</v>
      </c>
      <c r="AA151" s="223" t="str">
        <f t="shared" ca="1" si="51"/>
        <v>5.75124316336002+4.71992328506788i</v>
      </c>
      <c r="AB151" s="223" t="str">
        <f t="shared" ca="1" si="52"/>
        <v>6.28576013434915-3.98041370644412i</v>
      </c>
      <c r="AC151" s="223" t="str">
        <f t="shared" ca="1" si="53"/>
        <v>-1.80778680601499-7.21708948295776i</v>
      </c>
      <c r="AD151" s="223" t="str">
        <f t="shared" ca="1" si="54"/>
        <v>-7.41989955751091-0.547324672813819i</v>
      </c>
      <c r="AE151" s="223" t="str">
        <f t="shared" ca="1" si="55"/>
        <v>-2.84718720755547+6.87371797109496i</v>
      </c>
      <c r="AF151" s="223" t="str">
        <f t="shared" ca="1" si="56"/>
        <v>5.63367828049608+4.85964430518202i</v>
      </c>
      <c r="AG151" s="223" t="str">
        <f t="shared" ca="1" si="57"/>
        <v>6.38155122330217-3.82495460435701i</v>
      </c>
      <c r="AH151" s="223" t="str">
        <f t="shared" ca="1" si="58"/>
        <v>-1.63012609215607-7.25928113966482i</v>
      </c>
      <c r="AI151" s="223" t="str">
        <f t="shared" ca="1" si="59"/>
        <v>-7.40423280261645-0.729253279512583i</v>
      </c>
      <c r="AJ151" s="223" t="str">
        <f t="shared" ca="1" si="60"/>
        <v>-3.01501917153094+6.80177426384633i</v>
      </c>
      <c r="AK151" s="223" t="str">
        <f t="shared" ca="1" si="61"/>
        <v>5.51271988049277+4.99643805728051i</v>
      </c>
      <c r="AL151" s="223" t="str">
        <f t="shared" ca="1" si="62"/>
        <v>6.47349830441985-3.66719149264046i</v>
      </c>
      <c r="AM151" s="223" t="str">
        <f t="shared" ca="1" si="63"/>
        <v>-1.45148345129361-7.29710007685533i</v>
      </c>
      <c r="AN151" s="223" t="str">
        <f t="shared" ca="1" si="64"/>
        <v>-7.38410601474373-0.910742611305038i</v>
      </c>
      <c r="AO151" s="223" t="str">
        <f t="shared" ca="1" si="65"/>
        <v>-3.18103500069567+6.72573342211616i</v>
      </c>
      <c r="AP151" s="223" t="str">
        <f t="shared" ca="1" si="66"/>
        <v>5.38844082416732+5.13022214192216i</v>
      </c>
      <c r="AQ151" s="223" t="str">
        <f t="shared" ca="1" si="67"/>
        <v>6.56154599221864-3.50721940189388i</v>
      </c>
      <c r="AR151" s="223" t="str">
        <f t="shared" ca="1" si="68"/>
        <v>6.56154599221864-3.50721940189388i</v>
      </c>
      <c r="AS151" s="223" t="str">
        <f t="shared" ca="1" si="69"/>
        <v>-7.35953131751724-1.09168334580328i</v>
      </c>
      <c r="AT151" s="223" t="str">
        <f t="shared" ca="1" si="70"/>
        <v>-3.34513469332315+6.64564125006362i</v>
      </c>
      <c r="AU151" s="223" t="str">
        <f t="shared" ca="1" si="71"/>
        <v>5.26091597257669+5.26091597257634i</v>
      </c>
      <c r="AV151" s="223" t="str">
        <f t="shared" ca="1" si="72"/>
        <v>6.64564125006371-3.34513469332297i</v>
      </c>
      <c r="AW151" s="223" t="str">
        <f t="shared" ca="1" si="73"/>
        <v>-1.09168334580309-7.35953131751727i</v>
      </c>
      <c r="AX151" s="223" t="str">
        <f t="shared" ca="1" si="74"/>
        <v>-7.33052351381567-1.27196649107471i</v>
      </c>
      <c r="AY151" s="223" t="str">
        <f t="shared" ca="1" si="75"/>
        <v>-3.50721940189405+6.56154599221854i</v>
      </c>
      <c r="AZ151" s="223" t="str">
        <f t="shared" ca="1" si="76"/>
        <v>5.13022214192202+5.38844082416745i</v>
      </c>
      <c r="BA151" s="223" t="str">
        <f t="shared" ca="1" si="77"/>
        <v>6.72573342211596-3.18103500069611i</v>
      </c>
      <c r="BB151" s="223" t="str">
        <f t="shared" ca="1" si="78"/>
        <v>-0.910742611304822-7.38410601474376i</v>
      </c>
      <c r="BC151" s="223" t="str">
        <f t="shared" ca="1" si="79"/>
        <v>-7.2971000768553-1.45148345129379i</v>
      </c>
      <c r="BD151" s="223" t="str">
        <f t="shared" ca="1" si="80"/>
        <v>-3.66719149264064+6.47349830441976i</v>
      </c>
      <c r="BE151" s="223" t="str">
        <f t="shared" ca="1" si="81"/>
        <v>4.99643805728037+5.5127198804929i</v>
      </c>
      <c r="BF151" s="223" t="str">
        <f t="shared" ca="1" si="82"/>
        <v>6.8017742638464-3.01501917153078i</v>
      </c>
      <c r="BG151" s="223" t="str">
        <f t="shared" ca="1" si="83"/>
        <v>-0.729253279513099-7.4042328026164i</v>
      </c>
      <c r="BH151" s="223" t="str">
        <f t="shared" ca="1" si="84"/>
        <v>-7.25928113966476-1.63012609215629i</v>
      </c>
      <c r="BI151" s="223" t="str">
        <f t="shared" ca="1" si="85"/>
        <v>-3.82495460435717+6.38155122330207i</v>
      </c>
      <c r="BJ151" s="223" t="str">
        <f t="shared" ca="1" si="86"/>
        <v>4.85964430518187+5.63367828049621i</v>
      </c>
      <c r="BK151" s="223" t="str">
        <f t="shared" ca="1" si="87"/>
        <v>6.87371797109503-2.84718720755529i</v>
      </c>
      <c r="BL151" s="223" t="str">
        <f t="shared" ca="1" si="88"/>
        <v>-0.547324672813599-7.41989955751092i</v>
      </c>
      <c r="BM151" s="223" t="str">
        <f t="shared" ca="1" si="89"/>
        <v>-7.21708948295788-1.80778680601448i</v>
      </c>
      <c r="BN151" s="223" t="str">
        <f t="shared" ca="1" si="90"/>
        <v>-3.98041370644431+6.28576013434904i</v>
      </c>
      <c r="BO151" s="223" t="str">
        <f t="shared" ca="1" si="91"/>
        <v>4.71992328506769+5.75124316336017i</v>
      </c>
      <c r="BP151" s="223" t="str">
        <f t="shared" ca="1" si="92"/>
        <v>6.94152120766276-2.67764020446911i</v>
      </c>
      <c r="BQ151" s="223" t="str">
        <f t="shared" ca="1" si="93"/>
        <v>-0.365066378196984-7.43109684235991i</v>
      </c>
      <c r="BR151" s="223" t="str">
        <f t="shared" ca="1" si="94"/>
        <v>-7.17055052141065-1.98435857669896i</v>
      </c>
      <c r="BS151" s="223" t="str">
        <f t="shared" ca="1" si="95"/>
        <v>-4.13347515615132+6.18618273853119i</v>
      </c>
      <c r="BT151" s="223" t="str">
        <f t="shared" ca="1" si="96"/>
        <v>4.57735915965596+5.86534371239529i</v>
      </c>
      <c r="BU151" s="223" t="str">
        <f t="shared" ca="1" si="97"/>
        <v>7.00514313141515-2.50648029104727i</v>
      </c>
      <c r="BV151" s="223" t="str">
        <f t="shared" ca="1" si="98"/>
        <v>-0.182588181244906-7.43781791233766i</v>
      </c>
      <c r="BW151" s="223" t="str">
        <f t="shared" ca="1" si="99"/>
        <v>-7.11969228835348-2.15973504397673i</v>
      </c>
      <c r="BX151" s="223" t="str">
        <f t="shared" ca="1" si="100"/>
        <v>-4.28404675498543+6.08287901754754i</v>
      </c>
      <c r="BY151" s="223" t="str">
        <f t="shared" ca="1" si="101"/>
        <v>4.43203780424493+5.97591119769739i</v>
      </c>
      <c r="BZ151" s="223" t="str">
        <f t="shared" ca="1" si="102"/>
        <v>7.06454541888438-2.33381056762133i</v>
      </c>
      <c r="CA151" s="223" t="str">
        <f t="shared" ca="1" si="103"/>
        <v>2.4791908617726E-13-7.44005871892294i</v>
      </c>
      <c r="CB151" s="223" t="str">
        <f t="shared" ca="1" si="104"/>
        <v>-7.06454541888423-2.3338105676218i</v>
      </c>
      <c r="CC151" s="223" t="str">
        <f t="shared" ca="1" si="105"/>
        <v>-4.43203780424524+5.97591119769715i</v>
      </c>
      <c r="CD151" s="223" t="str">
        <f t="shared" ca="1" si="106"/>
        <v>4.28404675498571+6.08287901754734i</v>
      </c>
      <c r="CE151" s="223" t="str">
        <f t="shared" ca="1" si="107"/>
        <v>7.11969228835339-2.15973504397707i</v>
      </c>
      <c r="CF151" s="223" t="str">
        <f t="shared" ca="1" si="108"/>
        <v>0.182588181245295-7.43781791233765i</v>
      </c>
      <c r="CG151" s="223" t="str">
        <f t="shared" ca="1" si="109"/>
        <v>-7.00514313141502-2.50648029104764i</v>
      </c>
      <c r="CH151" s="223" t="str">
        <f t="shared" ca="1" si="110"/>
        <v>-4.57735915965627+5.86534371239506i</v>
      </c>
      <c r="CI151" s="223" t="str">
        <f t="shared" ca="1" si="111"/>
        <v>4.13347515615161+6.18618273853098i</v>
      </c>
      <c r="CJ151" s="223" t="str">
        <f t="shared" ca="1" si="112"/>
        <v>7.17055052141056-1.9843585766993i</v>
      </c>
      <c r="CK151" s="223" t="str">
        <f t="shared" ca="1" si="113"/>
        <v>0.365066378196634-7.43109684235993i</v>
      </c>
      <c r="CL151" s="223" t="str">
        <f t="shared" ca="1" si="114"/>
        <v>-6.94152120766259-2.67764020446957i</v>
      </c>
      <c r="CM151" s="223" t="str">
        <f t="shared" ca="1" si="115"/>
        <v>-4.71992328506807+5.75124316335986i</v>
      </c>
      <c r="CN151" s="223" t="str">
        <f t="shared" ca="1" si="116"/>
        <v>3.98041370644394+6.28576013434927i</v>
      </c>
      <c r="CO151" s="223" t="str">
        <f t="shared" ca="1" si="117"/>
        <v>7.21708948295781-1.80778680601477i</v>
      </c>
      <c r="CP151" s="223" t="str">
        <f t="shared" ca="1" si="118"/>
        <v>0.547324672813302-7.41989955751095i</v>
      </c>
      <c r="CQ151" s="223" t="str">
        <f t="shared" ca="1" si="119"/>
        <v>-6.87371797109601-2.84718720755292i</v>
      </c>
      <c r="CR151" s="223" t="str">
        <f t="shared" ca="1" si="120"/>
        <v>-4.85964430518385+5.63367828049451i</v>
      </c>
      <c r="CS151" s="223" t="str">
        <f t="shared" ca="1" si="121"/>
        <v>3.82495460435684+6.38155122330227i</v>
      </c>
      <c r="CT151" s="223" t="str">
        <f t="shared" ca="1" si="122"/>
        <v>7.25928113966436-1.63012609215807i</v>
      </c>
      <c r="CU151" s="223" t="str">
        <f t="shared" ca="1" si="123"/>
        <v>0.729253279515696-7.40423280261614i</v>
      </c>
      <c r="CV151" s="223" t="str">
        <f t="shared" ca="1" si="124"/>
        <v>-6.80177426384626-3.01501917153108i</v>
      </c>
      <c r="CW151" s="223" t="str">
        <f t="shared" ca="1" si="125"/>
        <v>-4.99643805727897+5.51271988049416i</v>
      </c>
      <c r="CX151" s="223" t="str">
        <f t="shared" ca="1" si="126"/>
        <v>3.66719149263767+6.47349830442143i</v>
      </c>
      <c r="CY151" s="223" t="str">
        <f t="shared" ca="1" si="127"/>
        <v>7.29710007685553-1.45148345129263i</v>
      </c>
      <c r="CZ151" s="223" t="str">
        <f t="shared" ca="1" si="128"/>
        <v>0.910742611303795-7.38410601474389i</v>
      </c>
      <c r="DA151" s="223" t="str">
        <f t="shared" ca="1" si="129"/>
        <v>-6.7257334221145-3.18103500069919i</v>
      </c>
      <c r="DB151" s="223" t="str">
        <f t="shared" ca="1" si="130"/>
        <v>-5.13022214192284+5.38844082416667i</v>
      </c>
      <c r="DC151" s="223" t="str">
        <f t="shared" ca="1" si="131"/>
        <v>3.50721940189501+6.56154599221803i</v>
      </c>
      <c r="DD151" s="223" t="str">
        <f t="shared" ca="1" si="132"/>
        <v>7.3305235138151-1.27196649107797i</v>
      </c>
      <c r="DE151" s="223" t="str">
        <f t="shared" ca="1" si="133"/>
        <v>1.09168334580494-7.359531317517i</v>
      </c>
      <c r="DF151" s="223" t="str">
        <f t="shared" ca="1" si="134"/>
        <v>-6.64564125006386-3.34513469332266i</v>
      </c>
      <c r="DG151" s="223" t="str">
        <f t="shared" ca="1" si="135"/>
        <v>-5.26091597257434+5.26091597257868i</v>
      </c>
      <c r="DH151" s="223" t="str">
        <f t="shared" ca="1" si="136"/>
        <v>3.34513469332143+6.64564125006449i</v>
      </c>
      <c r="DI151" s="223" t="str">
        <f t="shared" ca="1" si="137"/>
        <v>7.3595313175172-1.09168334580358i</v>
      </c>
      <c r="DJ151" s="223" t="str">
        <f t="shared" ca="1" si="138"/>
        <v>1.27196649107203-7.33052351381613i</v>
      </c>
      <c r="DK151" s="223" t="str">
        <f t="shared" ca="1" si="139"/>
        <v>-6.56154599221738-3.50721940189623i</v>
      </c>
      <c r="DL151" s="223" t="str">
        <f t="shared" ca="1" si="140"/>
        <v>-5.38844082416762+5.13022214192184i</v>
      </c>
      <c r="DM151" s="223" t="str">
        <f t="shared" ca="1" si="141"/>
        <v>3.18103500069794+6.72573342211509i</v>
      </c>
      <c r="DN151" s="223" t="str">
        <f t="shared" ca="1" si="142"/>
        <v>7.38410601474407-0.910742611302322i</v>
      </c>
      <c r="DO151" s="223" t="str">
        <f t="shared" ca="1" si="143"/>
        <v>1.45148345129409-7.29710007685524i</v>
      </c>
      <c r="DP151" s="223" t="str">
        <f t="shared" ca="1" si="144"/>
        <v>-6.4734983044207-3.66719149263897i</v>
      </c>
      <c r="DQ151" s="223" t="str">
        <f t="shared" ca="1" si="145"/>
        <v>-5.51271988049509+4.99643805727795i</v>
      </c>
      <c r="DR151" s="223" t="str">
        <f t="shared" ca="1" si="146"/>
        <v>3.01501917152983+6.80177426384682i</v>
      </c>
      <c r="DS151" s="223" t="str">
        <f t="shared" ca="1" si="147"/>
        <v>7.40423280261628-0.729253279514325i</v>
      </c>
      <c r="DT151" s="223" t="str">
        <f t="shared" ca="1" si="148"/>
        <v>1.63012609215942-7.25928113966406i</v>
      </c>
      <c r="DU151" s="223" t="str">
        <f t="shared" ca="1" si="149"/>
        <v>-6.38155122330156-3.82495460435802i</v>
      </c>
      <c r="DV151" s="223" t="str">
        <f t="shared" ca="1" si="150"/>
        <v>-5.63367828049541+4.85964430518281i</v>
      </c>
      <c r="DW151" s="223" t="str">
        <f t="shared" ca="1" si="151"/>
        <v>2.84718720755848+6.87371797109371i</v>
      </c>
      <c r="DX151" s="223" t="str">
        <f t="shared" ca="1" si="152"/>
        <v>7.41989955751104-0.547324672811928i</v>
      </c>
      <c r="DY151" s="223" t="str">
        <f t="shared" ca="1" si="153"/>
        <v>1.80778680601396-7.21708948295802i</v>
      </c>
      <c r="DZ151" s="223" t="str">
        <f t="shared" ca="1" si="154"/>
        <v>-6.28576013435091-3.98041370644135i</v>
      </c>
      <c r="EA151" s="223" t="str">
        <f t="shared" ca="1" si="155"/>
        <v>-5.75124316336121+4.71992328506644i</v>
      </c>
      <c r="EB151" s="223" t="str">
        <f t="shared" ca="1" si="156"/>
        <v>2.67764020446967+6.94152120766255i</v>
      </c>
      <c r="EC151" s="223" t="str">
        <f t="shared" ca="1" si="157"/>
        <v>7.43109684235977-0.365066378199798i</v>
      </c>
      <c r="ED151" s="223" t="str">
        <f t="shared" ca="1" si="158"/>
        <v>1.98435857670124-7.17055052141002i</v>
      </c>
      <c r="EE151" s="223" t="str">
        <f t="shared" ca="1" si="159"/>
        <v>-6.1861827385311-4.13347515615144i</v>
      </c>
      <c r="EF151" s="223" t="str">
        <f t="shared" ca="1" si="160"/>
        <v>-5.86534371239356+4.57735915965818i</v>
      </c>
      <c r="EG151" s="223" t="str">
        <f t="shared" ca="1" si="161"/>
        <v>2.50648029104505+7.00514313141595i</v>
      </c>
      <c r="EH151" s="223" t="str">
        <f t="shared" ca="1" si="162"/>
        <v>7.43781791233767-0.182588181244764i</v>
      </c>
      <c r="EI151" s="223" t="str">
        <f t="shared" ca="1" si="163"/>
        <v>2.15973504397475-7.11969228835409i</v>
      </c>
      <c r="EJ151" s="223" t="str">
        <f t="shared" ca="1" si="164"/>
        <v>-6.08287901754563-4.28404675498814i</v>
      </c>
      <c r="EK151" s="223" t="str">
        <f t="shared" ca="1" si="165"/>
        <v>-5.9759111976976+4.43203780424465i</v>
      </c>
      <c r="EL151" s="223" t="str">
        <f t="shared" ca="1" si="166"/>
        <v>2.33381056762341+7.0645454188837i</v>
      </c>
      <c r="EM151" s="223" t="str">
        <f t="shared" ca="1" si="167"/>
        <v>7.44005871892294+3.45626679111573E-12i</v>
      </c>
      <c r="EN151" s="223"/>
      <c r="EO151" s="223"/>
      <c r="EP151" s="223"/>
    </row>
    <row r="152" spans="1:146" ht="17.25" thickBot="1">
      <c r="A152" s="257">
        <f t="shared" si="168"/>
        <v>1.0156250000000005E-3</v>
      </c>
      <c r="B152" s="256">
        <v>52</v>
      </c>
      <c r="C152" s="230">
        <f t="shared" si="169"/>
        <v>10400</v>
      </c>
      <c r="D152" s="229">
        <f t="shared" si="170"/>
        <v>65345.127194667693</v>
      </c>
      <c r="E152" s="229" t="str">
        <f t="shared" si="171"/>
        <v>65345.1271946677i</v>
      </c>
      <c r="F152" s="229" t="str">
        <f t="shared" si="177"/>
        <v>-0.0361472696108695-0.11794242188185i</v>
      </c>
      <c r="G152" s="229" t="str">
        <f t="shared" si="178"/>
        <v>-4.9991613938173+0.340109663767709i</v>
      </c>
      <c r="H152" s="229" t="str">
        <f t="shared" si="179"/>
        <v>0.00212681403937051-0.00813707639674122i</v>
      </c>
      <c r="I152" s="229" t="str">
        <f t="shared" si="174"/>
        <v>-0.00675747379133244+0.00543629707631707i</v>
      </c>
      <c r="J152" s="255" t="str">
        <f ca="1">IMPRODUCT(1/N_FFT2,BO100)</f>
        <v>0.0381508003273943-0.000318410502382221i</v>
      </c>
      <c r="K152" s="254" t="str">
        <f t="shared" ca="1" si="175"/>
        <v>-0.000256072059247555+0.000209550734903703i</v>
      </c>
      <c r="N152" s="246">
        <f t="shared" ca="1" si="176"/>
        <v>7.5643987166397224</v>
      </c>
      <c r="O152" s="223">
        <f t="shared" ca="1" si="39"/>
        <v>-7.4356012833602776</v>
      </c>
      <c r="P152" s="223" t="str">
        <f t="shared" ca="1" si="40"/>
        <v>-2.15844111873313+7.11542678846962i</v>
      </c>
      <c r="Q152" s="223" t="str">
        <f t="shared" ca="1" si="41"/>
        <v>6.18247651631189+4.13099873763731i</v>
      </c>
      <c r="R152" s="223" t="str">
        <f t="shared" ca="1" si="42"/>
        <v>5.74779751907488-4.71709551788234i</v>
      </c>
      <c r="S152" s="223" t="str">
        <f t="shared" ca="1" si="43"/>
        <v>-2.84548142081455-6.86959983761123i</v>
      </c>
      <c r="T152" s="223" t="str">
        <f t="shared" ca="1" si="44"/>
        <v>-7.39979683082434+0.728816374425801i</v>
      </c>
      <c r="U152" s="223" t="str">
        <f t="shared" ca="1" si="45"/>
        <v>-1.45061384875431+7.29272828966713i</v>
      </c>
      <c r="V152" s="223" t="str">
        <f t="shared" ca="1" si="46"/>
        <v>6.55761488501133+3.50511818131526i</v>
      </c>
      <c r="W152" s="223" t="str">
        <f t="shared" ca="1" si="47"/>
        <v>5.25776408966359-5.2577640896633i</v>
      </c>
      <c r="X152" s="223" t="str">
        <f t="shared" ca="1" si="48"/>
        <v>-3.50511818131536-6.55761488501128i</v>
      </c>
      <c r="Y152" s="223" t="str">
        <f t="shared" ca="1" si="49"/>
        <v>-7.29272828966718+1.45061384875404i</v>
      </c>
      <c r="Z152" s="223" t="str">
        <f t="shared" ca="1" si="50"/>
        <v>-0.728816374425695+7.39979683082434i</v>
      </c>
      <c r="AA152" s="223" t="str">
        <f t="shared" ca="1" si="51"/>
        <v>6.8695998376111+2.84548142081486i</v>
      </c>
      <c r="AB152" s="223" t="str">
        <f t="shared" ca="1" si="52"/>
        <v>4.71709551788233-5.74779751907489i</v>
      </c>
      <c r="AC152" s="223" t="str">
        <f t="shared" ca="1" si="53"/>
        <v>-4.13099873763701-6.18247651631208i</v>
      </c>
      <c r="AD152" s="223" t="str">
        <f t="shared" ca="1" si="54"/>
        <v>-7.11542678846963+2.15844111873309i</v>
      </c>
      <c r="AE152" s="223" t="str">
        <f t="shared" ca="1" si="55"/>
        <v>3.24285714843402E-13+7.43560128336028i</v>
      </c>
      <c r="AF152" s="223" t="str">
        <f t="shared" ca="1" si="56"/>
        <v>7.11542678846961+2.15844111873318i</v>
      </c>
      <c r="AG152" s="223" t="str">
        <f t="shared" ca="1" si="57"/>
        <v>4.13099873763708-6.18247651631204i</v>
      </c>
      <c r="AH152" s="223" t="str">
        <f t="shared" ca="1" si="58"/>
        <v>-4.71709551788225-5.74779751907495i</v>
      </c>
      <c r="AI152" s="223" t="str">
        <f t="shared" ca="1" si="59"/>
        <v>-6.86959983761113+2.84548142081478i</v>
      </c>
      <c r="AJ152" s="223" t="str">
        <f t="shared" ca="1" si="60"/>
        <v>0.728816374425604+7.39979683082435i</v>
      </c>
      <c r="AK152" s="223" t="str">
        <f t="shared" ca="1" si="61"/>
        <v>7.29272828966716+1.45061384875411i</v>
      </c>
      <c r="AL152" s="223" t="str">
        <f t="shared" ca="1" si="62"/>
        <v>3.50511818131543-6.55761488501124i</v>
      </c>
      <c r="AM152" s="223" t="str">
        <f t="shared" ca="1" si="63"/>
        <v>-5.25776408966353-5.25776408966336i</v>
      </c>
      <c r="AN152" s="223" t="str">
        <f t="shared" ca="1" si="64"/>
        <v>-6.55761488501148+3.50511818131498i</v>
      </c>
      <c r="AO152" s="223" t="str">
        <f t="shared" ca="1" si="65"/>
        <v>1.45061384875434+7.29272828966712i</v>
      </c>
      <c r="AP152" s="223" t="str">
        <f t="shared" ca="1" si="66"/>
        <v>7.39979683082431+0.728816374426108i</v>
      </c>
      <c r="AQ152" s="223" t="str">
        <f t="shared" ca="1" si="67"/>
        <v>2.84548142081454-6.86959983761123i</v>
      </c>
      <c r="AR152" s="223" t="str">
        <f t="shared" ca="1" si="68"/>
        <v>2.84548142081454-6.86959983761123i</v>
      </c>
      <c r="AS152" s="223" t="str">
        <f t="shared" ca="1" si="69"/>
        <v>-6.18247651631189+4.1309987376373i</v>
      </c>
      <c r="AT152" s="223" t="str">
        <f t="shared" ca="1" si="70"/>
        <v>2.15844111873338+7.11542678846955i</v>
      </c>
      <c r="AU152" s="223" t="str">
        <f t="shared" ca="1" si="71"/>
        <v>7.43560128336028+9.10923172192148E-14i</v>
      </c>
      <c r="AV152" s="223" t="str">
        <f t="shared" ca="1" si="72"/>
        <v>2.15844111873284-7.1154267884697i</v>
      </c>
      <c r="AW152" s="223" t="str">
        <f t="shared" ca="1" si="73"/>
        <v>-6.18247651631179-4.13099873763746i</v>
      </c>
      <c r="AX152" s="223" t="str">
        <f t="shared" ca="1" si="74"/>
        <v>-5.74779751907474+4.7170955178825i</v>
      </c>
      <c r="AY152" s="223" t="str">
        <f t="shared" ca="1" si="75"/>
        <v>2.84548142081442+6.86959983761128i</v>
      </c>
      <c r="AZ152" s="223" t="str">
        <f t="shared" ca="1" si="76"/>
        <v>7.39979683082432-0.728816374425927i</v>
      </c>
      <c r="BA152" s="223" t="str">
        <f t="shared" ca="1" si="77"/>
        <v>1.45061384875452-7.29272828966708i</v>
      </c>
      <c r="BB152" s="223" t="str">
        <f t="shared" ca="1" si="78"/>
        <v>-6.55761488501138-3.50511818131516i</v>
      </c>
      <c r="BC152" s="223" t="str">
        <f t="shared" ca="1" si="79"/>
        <v>-5.25776408966366+5.25776408966324i</v>
      </c>
      <c r="BD152" s="223" t="str">
        <f t="shared" ca="1" si="80"/>
        <v>3.50511818131529+6.55761488501132i</v>
      </c>
      <c r="BE152" s="223" t="str">
        <f t="shared" ca="1" si="81"/>
        <v>7.2927282896672-1.45061384875393i</v>
      </c>
      <c r="BF152" s="223" t="str">
        <f t="shared" ca="1" si="82"/>
        <v>0.728816374425785-7.39979683082434i</v>
      </c>
      <c r="BG152" s="223" t="str">
        <f t="shared" ca="1" si="83"/>
        <v>-6.86959983761107-2.84548142081493i</v>
      </c>
      <c r="BH152" s="223" t="str">
        <f t="shared" ca="1" si="84"/>
        <v>-4.71709551788239+5.74779751907483i</v>
      </c>
      <c r="BI152" s="223" t="str">
        <f t="shared" ca="1" si="85"/>
        <v>4.13099873763757+6.18247651631171i</v>
      </c>
      <c r="BJ152" s="223" t="str">
        <f t="shared" ca="1" si="86"/>
        <v>7.11542678846967-2.15844111873298i</v>
      </c>
      <c r="BK152" s="223" t="str">
        <f t="shared" ca="1" si="87"/>
        <v>-2.33193397624186E-13-7.43560128336028i</v>
      </c>
      <c r="BL152" s="223" t="str">
        <f t="shared" ca="1" si="88"/>
        <v>-7.11542678846958-2.15844111873324i</v>
      </c>
      <c r="BM152" s="223" t="str">
        <f t="shared" ca="1" si="89"/>
        <v>-4.13099873763718+6.18247651631197i</v>
      </c>
      <c r="BN152" s="223" t="str">
        <f t="shared" ca="1" si="90"/>
        <v>4.71709551788214+5.74779751907504i</v>
      </c>
      <c r="BO152" s="223" t="str">
        <f t="shared" ca="1" si="91"/>
        <v>6.86959983761117-2.84548142081468i</v>
      </c>
      <c r="BP152" s="223" t="str">
        <f t="shared" ca="1" si="92"/>
        <v>-0.728816374425514-7.39979683082436i</v>
      </c>
      <c r="BQ152" s="223" t="str">
        <f t="shared" ca="1" si="93"/>
        <v>-7.29272828966715-1.4506138487542i</v>
      </c>
      <c r="BR152" s="223" t="str">
        <f t="shared" ca="1" si="94"/>
        <v>-3.50511818131549+6.55761488501121i</v>
      </c>
      <c r="BS152" s="223" t="str">
        <f t="shared" ca="1" si="95"/>
        <v>5.2577640896635+5.25776408966339i</v>
      </c>
      <c r="BT152" s="223" t="str">
        <f t="shared" ca="1" si="96"/>
        <v>6.55761488501154-3.50511818131488i</v>
      </c>
      <c r="BU152" s="223" t="str">
        <f t="shared" ca="1" si="97"/>
        <v>-1.45061384875425-7.29272828966714i</v>
      </c>
      <c r="BV152" s="223" t="str">
        <f t="shared" ca="1" si="98"/>
        <v>-7.39979683082437-0.728816374425462i</v>
      </c>
      <c r="BW152" s="223" t="str">
        <f t="shared" ca="1" si="99"/>
        <v>-2.84548142081462+6.8695998376112i</v>
      </c>
      <c r="BX152" s="223" t="str">
        <f t="shared" ca="1" si="100"/>
        <v>5.74779751907508+4.7170955178821i</v>
      </c>
      <c r="BY152" s="223" t="str">
        <f t="shared" ca="1" si="101"/>
        <v>6.18247651631197-4.13099873763718i</v>
      </c>
      <c r="BZ152" s="223" t="str">
        <f t="shared" ca="1" si="102"/>
        <v>-2.15844111873329-7.11542678846957i</v>
      </c>
      <c r="CA152" s="223" t="str">
        <f t="shared" ca="1" si="103"/>
        <v>-7.43560128336028-1.8218463443843E-13i</v>
      </c>
      <c r="CB152" s="223" t="str">
        <f t="shared" ca="1" si="104"/>
        <v>-2.15844111873293+7.11542678846968i</v>
      </c>
      <c r="CC152" s="223" t="str">
        <f t="shared" ca="1" si="105"/>
        <v>6.18247651631177+4.13099873763749i</v>
      </c>
      <c r="CD152" s="223" t="str">
        <f t="shared" ca="1" si="106"/>
        <v>5.74779751907484-4.71709551788239i</v>
      </c>
      <c r="CE152" s="223" t="str">
        <f t="shared" ca="1" si="107"/>
        <v>-2.84548142081429-6.86959983761134i</v>
      </c>
      <c r="CF152" s="223" t="str">
        <f t="shared" ca="1" si="108"/>
        <v>-7.39979683082433+0.728816374425837i</v>
      </c>
      <c r="CG152" s="223" t="str">
        <f t="shared" ca="1" si="109"/>
        <v>-1.45061384875461+7.29272828966707i</v>
      </c>
      <c r="CH152" s="223" t="str">
        <f t="shared" ca="1" si="110"/>
        <v>6.55761488501136+3.5051181813152i</v>
      </c>
      <c r="CI152" s="223" t="str">
        <f t="shared" ca="1" si="111"/>
        <v>5.25776408966369-5.25776408966321i</v>
      </c>
      <c r="CJ152" s="223" t="str">
        <f t="shared" ca="1" si="112"/>
        <v>-3.50511818131516-6.55761488501138i</v>
      </c>
      <c r="CK152" s="223" t="str">
        <f t="shared" ca="1" si="113"/>
        <v>-7.29272828966707+1.45061384875457i</v>
      </c>
      <c r="CL152" s="223" t="str">
        <f t="shared" ca="1" si="114"/>
        <v>-0.728816374425876+7.39979683082433i</v>
      </c>
      <c r="CM152" s="223" t="str">
        <f t="shared" ca="1" si="115"/>
        <v>6.86959983761132+2.84548142081433i</v>
      </c>
      <c r="CN152" s="223" t="str">
        <f t="shared" ca="1" si="116"/>
        <v>4.71709551788242-5.74779751907481i</v>
      </c>
      <c r="CO152" s="223" t="str">
        <f t="shared" ca="1" si="117"/>
        <v>-4.13099873763745-6.18247651631179i</v>
      </c>
      <c r="CP152" s="223" t="str">
        <f t="shared" ca="1" si="118"/>
        <v>-7.11542678847055+2.15844111873006i</v>
      </c>
      <c r="CQ152" s="223" t="str">
        <f t="shared" ca="1" si="119"/>
        <v>-2.07689016031308E-12+7.43560128336028i</v>
      </c>
      <c r="CR152" s="223" t="str">
        <f t="shared" ca="1" si="120"/>
        <v>7.11542678846935+2.15844111873404i</v>
      </c>
      <c r="CS152" s="223" t="str">
        <f t="shared" ca="1" si="121"/>
        <v>4.13099873763722-6.18247651631195i</v>
      </c>
      <c r="CT152" s="223" t="str">
        <f t="shared" ca="1" si="122"/>
        <v>-4.7170955178833-5.7477975190741i</v>
      </c>
      <c r="CU152" s="223" t="str">
        <f t="shared" ca="1" si="123"/>
        <v>-6.86959983761036+2.84548142081664i</v>
      </c>
      <c r="CV152" s="223" t="str">
        <f t="shared" ca="1" si="124"/>
        <v>0.728816374429103+7.39979683082401i</v>
      </c>
      <c r="CW152" s="223" t="str">
        <f t="shared" ca="1" si="125"/>
        <v>7.29272828966655+1.4506138487572i</v>
      </c>
      <c r="CX152" s="223" t="str">
        <f t="shared" ca="1" si="126"/>
        <v>3.50511818131687-6.55761488501047i</v>
      </c>
      <c r="CY152" s="223" t="str">
        <f t="shared" ca="1" si="127"/>
        <v>-5.25776408966292-5.25776408966398i</v>
      </c>
      <c r="CZ152" s="223" t="str">
        <f t="shared" ca="1" si="128"/>
        <v>-6.55761488501124+3.50511818131545i</v>
      </c>
      <c r="DA152" s="223" t="str">
        <f t="shared" ca="1" si="129"/>
        <v>1.45061384875561+7.29272828966687i</v>
      </c>
      <c r="DB152" s="223" t="str">
        <f t="shared" ca="1" si="130"/>
        <v>7.39979683082457+0.728816374423345i</v>
      </c>
      <c r="DC152" s="223" t="str">
        <f t="shared" ca="1" si="131"/>
        <v>2.84548142081129-6.86959983761258i</v>
      </c>
      <c r="DD152" s="223" t="str">
        <f t="shared" ca="1" si="132"/>
        <v>-5.74779751907307-4.71709551788454i</v>
      </c>
      <c r="DE152" s="223" t="str">
        <f t="shared" ca="1" si="133"/>
        <v>-6.18247651631284+4.13099873763588i</v>
      </c>
      <c r="DF152" s="223" t="str">
        <f t="shared" ca="1" si="134"/>
        <v>2.15844111873249+7.11542678846981i</v>
      </c>
      <c r="DG152" s="223" t="str">
        <f t="shared" ca="1" si="135"/>
        <v>7.43560128336028-4.66386795248373E-13i</v>
      </c>
      <c r="DH152" s="223" t="str">
        <f t="shared" ca="1" si="136"/>
        <v>2.1584411187316-7.11542678847008i</v>
      </c>
      <c r="DI152" s="223" t="str">
        <f t="shared" ca="1" si="137"/>
        <v>-6.18247651631336-4.1309987376351i</v>
      </c>
      <c r="DJ152" s="223" t="str">
        <f t="shared" ca="1" si="138"/>
        <v>-5.74779751907248+4.71709551788526i</v>
      </c>
      <c r="DK152" s="223" t="str">
        <f t="shared" ca="1" si="139"/>
        <v>2.84548142081216+6.86959983761222i</v>
      </c>
      <c r="DL152" s="223" t="str">
        <f t="shared" ca="1" si="140"/>
        <v>7.39979683082448-0.728816374424273i</v>
      </c>
      <c r="DM152" s="223" t="str">
        <f t="shared" ca="1" si="141"/>
        <v>1.4506138487548-7.29272828966703i</v>
      </c>
      <c r="DN152" s="223" t="str">
        <f t="shared" ca="1" si="142"/>
        <v>-6.55761488501167-3.50511818131463i</v>
      </c>
      <c r="DO152" s="223" t="str">
        <f t="shared" ca="1" si="143"/>
        <v>-5.25776408966225+5.25776408966464i</v>
      </c>
      <c r="DP152" s="223" t="str">
        <f t="shared" ca="1" si="144"/>
        <v>3.50511818131779+6.55761488500999i</v>
      </c>
      <c r="DQ152" s="223" t="str">
        <f t="shared" ca="1" si="145"/>
        <v>7.29272828966781-1.45061384875086i</v>
      </c>
      <c r="DR152" s="223" t="str">
        <f t="shared" ca="1" si="146"/>
        <v>0.728816374428281-7.39979683082409i</v>
      </c>
      <c r="DS152" s="223" t="str">
        <f t="shared" ca="1" si="147"/>
        <v>-6.86959983761072-2.84548142081578i</v>
      </c>
      <c r="DT152" s="223" t="str">
        <f t="shared" ca="1" si="148"/>
        <v>-4.71709551788258+5.74779751907468i</v>
      </c>
      <c r="DU152" s="223" t="str">
        <f t="shared" ca="1" si="149"/>
        <v>4.13099873763808+6.18247651631137i</v>
      </c>
      <c r="DV152" s="223" t="str">
        <f t="shared" ca="1" si="150"/>
        <v>7.11542678846907-2.15844111873493i</v>
      </c>
      <c r="DW152" s="223" t="str">
        <f t="shared" ca="1" si="151"/>
        <v>-3.11533000036783E-12-7.43560128336028i</v>
      </c>
      <c r="DX152" s="223" t="str">
        <f t="shared" ca="1" si="152"/>
        <v>-7.11542678846868-2.15844111873625i</v>
      </c>
      <c r="DY152" s="223" t="str">
        <f t="shared" ca="1" si="153"/>
        <v>-4.13099873763922+6.18247651631061i</v>
      </c>
      <c r="DZ152" s="223" t="str">
        <f t="shared" ca="1" si="154"/>
        <v>4.71709551788152+5.74779751907556i</v>
      </c>
      <c r="EA152" s="223" t="str">
        <f t="shared" ca="1" si="155"/>
        <v>6.86959983761125-2.8454814208145i</v>
      </c>
      <c r="EB152" s="223" t="str">
        <f t="shared" ca="1" si="156"/>
        <v>-0.728816374426909-7.39979683082422i</v>
      </c>
      <c r="EC152" s="223" t="str">
        <f t="shared" ca="1" si="157"/>
        <v>-7.29272828966754-1.45061384875221i</v>
      </c>
      <c r="ED152" s="223" t="str">
        <f t="shared" ca="1" si="158"/>
        <v>-3.50511818131248+6.55761488501282i</v>
      </c>
      <c r="EE152" s="223" t="str">
        <f t="shared" ca="1" si="159"/>
        <v>5.25776408966128+5.25776408966562i</v>
      </c>
      <c r="EF152" s="223" t="str">
        <f t="shared" ca="1" si="160"/>
        <v>6.55761488501232-3.50511818131342i</v>
      </c>
      <c r="EG152" s="223" t="str">
        <f t="shared" ca="1" si="161"/>
        <v>-1.45061384875345-7.2927282896673i</v>
      </c>
      <c r="EH152" s="223" t="str">
        <f t="shared" ca="1" si="162"/>
        <v>-7.39979683082435-0.728816374425644i</v>
      </c>
      <c r="EI152" s="223" t="str">
        <f t="shared" ca="1" si="163"/>
        <v>-2.84548142081352+6.86959983761165i</v>
      </c>
      <c r="EJ152" s="223" t="str">
        <f t="shared" ca="1" si="164"/>
        <v>5.74779751907636+4.71709551788053i</v>
      </c>
      <c r="EK152" s="223" t="str">
        <f t="shared" ca="1" si="165"/>
        <v>6.18247651631002-4.1309987376401i</v>
      </c>
      <c r="EL152" s="223" t="str">
        <f t="shared" ca="1" si="166"/>
        <v>-2.15844111873039-7.11542678847045i</v>
      </c>
      <c r="EM152" s="223" t="str">
        <f t="shared" ca="1" si="167"/>
        <v>-7.43560128336028-1.84369676268889E-12i</v>
      </c>
      <c r="EN152" s="223"/>
      <c r="EO152" s="223"/>
      <c r="EP152" s="223"/>
    </row>
    <row r="153" spans="1:146" ht="17.25" thickBot="1">
      <c r="A153" s="257">
        <f t="shared" si="168"/>
        <v>1.0351562500000005E-3</v>
      </c>
      <c r="B153" s="256">
        <v>53</v>
      </c>
      <c r="C153" s="230">
        <f t="shared" si="169"/>
        <v>10600</v>
      </c>
      <c r="D153" s="229">
        <f t="shared" si="170"/>
        <v>66601.764256103619</v>
      </c>
      <c r="E153" s="229" t="str">
        <f t="shared" si="171"/>
        <v>66601.7642561036i</v>
      </c>
      <c r="F153" s="229" t="str">
        <f t="shared" si="177"/>
        <v>-0.0358267253701718-0.115066294192885i</v>
      </c>
      <c r="G153" s="229" t="str">
        <f t="shared" si="178"/>
        <v>-5.00718579310011+0.394599330083178i</v>
      </c>
      <c r="H153" s="229" t="str">
        <f t="shared" si="179"/>
        <v>0.00212165507908838-0.00798341048761091i</v>
      </c>
      <c r="I153" s="229" t="str">
        <f t="shared" si="174"/>
        <v>-0.00668793848243365+0.00544972510439677i</v>
      </c>
      <c r="J153" s="255" t="str">
        <f ca="1">IMPRODUCT(1/N_FFT2,BP100)</f>
        <v>-0.0377776927055838-0.00444894186122168i</v>
      </c>
      <c r="K153" s="254" t="str">
        <f t="shared" ca="1" si="175"/>
        <v>0.000276900394972328-0.000176123790844032i</v>
      </c>
      <c r="N153" s="246">
        <f t="shared" ca="1" si="176"/>
        <v>7.5696803470059386</v>
      </c>
      <c r="O153" s="223">
        <f t="shared" ca="1" si="39"/>
        <v>-7.4303196529940614</v>
      </c>
      <c r="P153" s="223" t="str">
        <f t="shared" ca="1" si="40"/>
        <v>-1.98176104357+7.16116424276515i</v>
      </c>
      <c r="Q153" s="223" t="str">
        <f t="shared" ca="1" si="41"/>
        <v>6.37319774782031+3.81994772383705i</v>
      </c>
      <c r="R153" s="223" t="str">
        <f t="shared" ca="1" si="42"/>
        <v>5.38138733407791-5.12350666109605i</v>
      </c>
      <c r="S153" s="223" t="str">
        <f t="shared" ca="1" si="43"/>
        <v>-3.50262843799544-6.55295690288098i</v>
      </c>
      <c r="T153" s="223" t="str">
        <f t="shared" ca="1" si="44"/>
        <v>-7.24977871229344+1.62799225073297i</v>
      </c>
      <c r="U153" s="223" t="str">
        <f t="shared" ca="1" si="45"/>
        <v>-0.364588504881747+7.42136950756246i</v>
      </c>
      <c r="V153" s="223" t="str">
        <f t="shared" ca="1" si="46"/>
        <v>7.05529790133214+2.33075560047124i</v>
      </c>
      <c r="W153" s="223" t="str">
        <f t="shared" ca="1" si="47"/>
        <v>4.12806442102398-6.178085001159i</v>
      </c>
      <c r="X153" s="223" t="str">
        <f t="shared" ca="1" si="48"/>
        <v>-4.85328301180137-5.62630377361817i</v>
      </c>
      <c r="Y153" s="223" t="str">
        <f t="shared" ca="1" si="49"/>
        <v>-6.71692941079145+3.17687101345248i</v>
      </c>
      <c r="Z153" s="223" t="str">
        <f t="shared" ca="1" si="50"/>
        <v>1.27030148196893+7.32092782989816i</v>
      </c>
      <c r="AA153" s="223" t="str">
        <f t="shared" ca="1" si="51"/>
        <v>7.39454063295196+0.728298684120895i</v>
      </c>
      <c r="AB153" s="223" t="str">
        <f t="shared" ca="1" si="52"/>
        <v>2.674135162981-6.93243472928367i</v>
      </c>
      <c r="AC153" s="223" t="str">
        <f t="shared" ca="1" si="53"/>
        <v>-5.96808870659334-4.42623624944521i</v>
      </c>
      <c r="AD153" s="223" t="str">
        <f t="shared" ca="1" si="54"/>
        <v>-5.85766595456143+4.57136737863429i</v>
      </c>
      <c r="AE153" s="223" t="str">
        <f t="shared" ca="1" si="55"/>
        <v>2.84346022837769+6.86472024741752i</v>
      </c>
      <c r="AF153" s="223" t="str">
        <f t="shared" ca="1" si="56"/>
        <v>7.3744401911232-0.90955044566897i</v>
      </c>
      <c r="AG153" s="223" t="str">
        <f t="shared" ca="1" si="57"/>
        <v>1.09025432803903-7.34989766227136i</v>
      </c>
      <c r="AH153" s="223" t="str">
        <f t="shared" ca="1" si="58"/>
        <v>-6.79287071476269-3.01107249965676i</v>
      </c>
      <c r="AI153" s="223" t="str">
        <f t="shared" ca="1" si="59"/>
        <v>-4.71374488704844+5.74371476359111i</v>
      </c>
      <c r="AJ153" s="223" t="str">
        <f t="shared" ca="1" si="60"/>
        <v>4.27843892104699+6.07491650514968i</v>
      </c>
      <c r="AK153" s="223" t="str">
        <f t="shared" ca="1" si="61"/>
        <v>6.99597337168937-2.50319929855435i</v>
      </c>
      <c r="AL153" s="223" t="str">
        <f t="shared" ca="1" si="62"/>
        <v>-0.546608222678207-7.41018688000312i</v>
      </c>
      <c r="AM153" s="223" t="str">
        <f t="shared" ca="1" si="63"/>
        <v>-7.28754814434746-1.44958345378515i</v>
      </c>
      <c r="AN153" s="223" t="str">
        <f t="shared" ca="1" si="64"/>
        <v>-3.34075589894136+6.63694207970495i</v>
      </c>
      <c r="AO153" s="223" t="str">
        <f t="shared" ca="1" si="65"/>
        <v>5.50550370863293+4.98989770034405i</v>
      </c>
      <c r="AP153" s="223" t="str">
        <f t="shared" ca="1" si="66"/>
        <v>6.27753204977718-3.97520332935186i</v>
      </c>
      <c r="AQ153" s="223" t="str">
        <f t="shared" ca="1" si="67"/>
        <v>-2.15690794236712-7.11037258333369i</v>
      </c>
      <c r="AR153" s="223" t="str">
        <f t="shared" ca="1" si="68"/>
        <v>-2.15690794236712-7.11037258333369i</v>
      </c>
      <c r="AS153" s="223" t="str">
        <f t="shared" ca="1" si="69"/>
        <v>-1.80542040602334+7.20764228462986i</v>
      </c>
      <c r="AT153" s="223" t="str">
        <f t="shared" ca="1" si="70"/>
        <v>6.46502446984939+3.66239112465045i</v>
      </c>
      <c r="AU153" s="223" t="str">
        <f t="shared" ca="1" si="71"/>
        <v>5.25402941301556-5.25402941301599i</v>
      </c>
      <c r="AV153" s="223" t="str">
        <f t="shared" ca="1" si="72"/>
        <v>-3.66239112465031-6.46502446984947i</v>
      </c>
      <c r="AW153" s="223" t="str">
        <f t="shared" ca="1" si="73"/>
        <v>-7.2076422846299+1.80542040602317i</v>
      </c>
      <c r="AX153" s="223" t="str">
        <f t="shared" ca="1" si="74"/>
        <v>-0.182349172602644+7.42808177963334i</v>
      </c>
      <c r="AY153" s="223" t="str">
        <f t="shared" ca="1" si="75"/>
        <v>7.11037258333386+2.15690794236657i</v>
      </c>
      <c r="AZ153" s="223" t="str">
        <f t="shared" ca="1" si="76"/>
        <v>3.975203329352-6.27753204977709i</v>
      </c>
      <c r="BA153" s="223" t="str">
        <f t="shared" ca="1" si="77"/>
        <v>-4.98989770034393-5.50550370863304i</v>
      </c>
      <c r="BB153" s="223" t="str">
        <f t="shared" ca="1" si="78"/>
        <v>-6.636942079705+3.34075589894125i</v>
      </c>
      <c r="BC153" s="223" t="str">
        <f t="shared" ca="1" si="79"/>
        <v>1.44958345378501+7.28754814434749i</v>
      </c>
      <c r="BD153" s="223" t="str">
        <f t="shared" ca="1" si="80"/>
        <v>7.41018688000311+0.546608222678323i</v>
      </c>
      <c r="BE153" s="223" t="str">
        <f t="shared" ca="1" si="81"/>
        <v>2.50319929855449-6.99597337168933i</v>
      </c>
      <c r="BF153" s="223" t="str">
        <f t="shared" ca="1" si="82"/>
        <v>-6.07491650514959-4.27843892104713i</v>
      </c>
      <c r="BG153" s="223" t="str">
        <f t="shared" ca="1" si="83"/>
        <v>-5.7437147635912+4.71374488704833i</v>
      </c>
      <c r="BH153" s="223" t="str">
        <f t="shared" ca="1" si="84"/>
        <v>3.01107249965662+6.79287071476276i</v>
      </c>
      <c r="BI153" s="223" t="str">
        <f t="shared" ca="1" si="85"/>
        <v>7.34989766227138-1.09025432803889i</v>
      </c>
      <c r="BJ153" s="223" t="str">
        <f t="shared" ca="1" si="86"/>
        <v>0.909550445669134-7.37444019112318i</v>
      </c>
      <c r="BK153" s="223" t="str">
        <f t="shared" ca="1" si="87"/>
        <v>-6.86472024741746-2.84346022837785i</v>
      </c>
      <c r="BL153" s="223" t="str">
        <f t="shared" ca="1" si="88"/>
        <v>-4.57136737863381+5.8576659545618i</v>
      </c>
      <c r="BM153" s="223" t="str">
        <f t="shared" ca="1" si="89"/>
        <v>4.42623624944512+5.96808870659341i</v>
      </c>
      <c r="BN153" s="223" t="str">
        <f t="shared" ca="1" si="90"/>
        <v>6.93243472928374-2.67413516298082i</v>
      </c>
      <c r="BO153" s="223" t="str">
        <f t="shared" ca="1" si="91"/>
        <v>-0.72829868412074-7.39454063295197i</v>
      </c>
      <c r="BP153" s="223" t="str">
        <f t="shared" ca="1" si="92"/>
        <v>-7.32092782989826-1.27030148196834i</v>
      </c>
      <c r="BQ153" s="223" t="str">
        <f t="shared" ca="1" si="93"/>
        <v>-3.17687101345258+6.7169294107914i</v>
      </c>
      <c r="BR153" s="223" t="str">
        <f t="shared" ca="1" si="94"/>
        <v>5.62630377361805+4.8532830118015i</v>
      </c>
      <c r="BS153" s="223" t="str">
        <f t="shared" ca="1" si="95"/>
        <v>6.17808500115908-4.12806442102386i</v>
      </c>
      <c r="BT153" s="223" t="str">
        <f t="shared" ca="1" si="96"/>
        <v>-2.33075560047092-7.05529790133225i</v>
      </c>
      <c r="BU153" s="223" t="str">
        <f t="shared" ca="1" si="97"/>
        <v>-7.42136950756246+0.364588504881848i</v>
      </c>
      <c r="BV153" s="223" t="str">
        <f t="shared" ca="1" si="98"/>
        <v>-1.62799225073298+7.24977871229344i</v>
      </c>
      <c r="BW153" s="223" t="str">
        <f t="shared" ca="1" si="99"/>
        <v>6.55295690288087+3.50262843799563i</v>
      </c>
      <c r="BX153" s="223" t="str">
        <f t="shared" ca="1" si="100"/>
        <v>5.12350666109636-5.38138733407762i</v>
      </c>
      <c r="BY153" s="223" t="str">
        <f t="shared" ca="1" si="101"/>
        <v>-3.81994772383722-6.37319774782021i</v>
      </c>
      <c r="BZ153" s="223" t="str">
        <f t="shared" ca="1" si="102"/>
        <v>-7.16116424276515+1.98176104357i</v>
      </c>
      <c r="CA153" s="223" t="str">
        <f t="shared" ca="1" si="103"/>
        <v>-1.16515892243891E-13+7.43031965299406i</v>
      </c>
      <c r="CB153" s="223" t="str">
        <f t="shared" ca="1" si="104"/>
        <v>7.16116424276506+1.98176104357033i</v>
      </c>
      <c r="CC153" s="223" t="str">
        <f t="shared" ca="1" si="105"/>
        <v>3.81994772383688-6.37319774782042i</v>
      </c>
      <c r="CD153" s="223" t="str">
        <f t="shared" ca="1" si="106"/>
        <v>-5.12350666109612-5.38138733407785i</v>
      </c>
      <c r="CE153" s="223" t="str">
        <f t="shared" ca="1" si="107"/>
        <v>-6.55295690288103+3.50262843799533i</v>
      </c>
      <c r="CF153" s="223" t="str">
        <f t="shared" ca="1" si="108"/>
        <v>1.62799225073265+7.24977871229352i</v>
      </c>
      <c r="CG153" s="223" t="str">
        <f t="shared" ca="1" si="109"/>
        <v>7.42136950756247+0.364588504881448i</v>
      </c>
      <c r="CH153" s="223" t="str">
        <f t="shared" ca="1" si="110"/>
        <v>2.33075560047113-7.05529790133217i</v>
      </c>
      <c r="CI153" s="223" t="str">
        <f t="shared" ca="1" si="111"/>
        <v>-6.17808500115889-4.12806442102413i</v>
      </c>
      <c r="CJ153" s="223" t="str">
        <f t="shared" ca="1" si="112"/>
        <v>-5.62630377361827+4.85328301180125i</v>
      </c>
      <c r="CK153" s="223" t="str">
        <f t="shared" ca="1" si="113"/>
        <v>3.17687101345303+6.71692941079119i</v>
      </c>
      <c r="CL153" s="223" t="str">
        <f t="shared" ca="1" si="114"/>
        <v>7.32092782989819-1.27030148196873i</v>
      </c>
      <c r="CM153" s="223" t="str">
        <f t="shared" ca="1" si="115"/>
        <v>0.728298684121076-7.39454063295194i</v>
      </c>
      <c r="CN153" s="223" t="str">
        <f t="shared" ca="1" si="116"/>
        <v>-6.93243472928415-2.67413516297976i</v>
      </c>
      <c r="CO153" s="223" t="str">
        <f t="shared" ca="1" si="117"/>
        <v>-4.42623624944412+5.96808870659415i</v>
      </c>
      <c r="CP153" s="223" t="str">
        <f t="shared" ca="1" si="118"/>
        <v>4.57136737863471+5.8576659545611i</v>
      </c>
      <c r="CQ153" s="223" t="str">
        <f t="shared" ca="1" si="119"/>
        <v>6.8647202474173-2.84346022837822i</v>
      </c>
      <c r="CR153" s="223" t="str">
        <f t="shared" ca="1" si="120"/>
        <v>-0.909550445669587-7.37444019112312i</v>
      </c>
      <c r="CS153" s="223" t="str">
        <f t="shared" ca="1" si="121"/>
        <v>-7.34989766227145-1.09025432803839i</v>
      </c>
      <c r="CT153" s="223" t="str">
        <f t="shared" ca="1" si="122"/>
        <v>-3.01107249965624+6.79287071476292i</v>
      </c>
      <c r="CU153" s="223" t="str">
        <f t="shared" ca="1" si="123"/>
        <v>5.74371476359102+4.71374488704855i</v>
      </c>
      <c r="CV153" s="223" t="str">
        <f t="shared" ca="1" si="124"/>
        <v>6.07491650514975-4.2784389210469i</v>
      </c>
      <c r="CW153" s="223" t="str">
        <f t="shared" ca="1" si="125"/>
        <v>-2.50319929855417-6.99597337168944i</v>
      </c>
      <c r="CX153" s="223" t="str">
        <f t="shared" ca="1" si="126"/>
        <v>-7.41018688000313+0.546608222678039i</v>
      </c>
      <c r="CY153" s="223" t="str">
        <f t="shared" ca="1" si="127"/>
        <v>-1.44958345378602+7.28754814434728i</v>
      </c>
      <c r="CZ153" s="223" t="str">
        <f t="shared" ca="1" si="128"/>
        <v>6.63694207970452+3.34075589894222i</v>
      </c>
      <c r="DA153" s="223" t="str">
        <f t="shared" ca="1" si="129"/>
        <v>4.98989770034473-5.50550370863232i</v>
      </c>
      <c r="DB153" s="223" t="str">
        <f t="shared" ca="1" si="130"/>
        <v>-3.97520332935114-6.27753204977764i</v>
      </c>
      <c r="DC153" s="223" t="str">
        <f t="shared" ca="1" si="131"/>
        <v>-7.11037258333415+2.15690794236559i</v>
      </c>
      <c r="DD153" s="223" t="str">
        <f t="shared" ca="1" si="132"/>
        <v>0.182349172600827+7.42808177963339i</v>
      </c>
      <c r="DE153" s="223" t="str">
        <f t="shared" ca="1" si="133"/>
        <v>7.20764228462945+1.80542040602493i</v>
      </c>
      <c r="DF153" s="223" t="str">
        <f t="shared" ca="1" si="134"/>
        <v>3.66239112465184-6.4650244698486i</v>
      </c>
      <c r="DG153" s="223" t="str">
        <f t="shared" ca="1" si="135"/>
        <v>-5.25402941301427-5.25402941301728i</v>
      </c>
      <c r="DH153" s="223" t="str">
        <f t="shared" ca="1" si="136"/>
        <v>-6.46502446985065+3.66239112464823i</v>
      </c>
      <c r="DI153" s="223" t="str">
        <f t="shared" ca="1" si="137"/>
        <v>1.80542040602091+7.20764228463047i</v>
      </c>
      <c r="DJ153" s="223" t="str">
        <f t="shared" ca="1" si="138"/>
        <v>7.42808177963329+0.182349172604977i</v>
      </c>
      <c r="DK153" s="223" t="str">
        <f t="shared" ca="1" si="139"/>
        <v>2.15690794236946-7.11037258333298i</v>
      </c>
      <c r="DL153" s="223" t="str">
        <f t="shared" ca="1" si="140"/>
        <v>-6.27753204977536-3.97520332935474i</v>
      </c>
      <c r="DM153" s="223" t="str">
        <f t="shared" ca="1" si="141"/>
        <v>-5.50550370863517+4.98989770034157i</v>
      </c>
      <c r="DN153" s="223" t="str">
        <f t="shared" ca="1" si="142"/>
        <v>3.34075589893842+6.63694207970643i</v>
      </c>
      <c r="DO153" s="223" t="str">
        <f t="shared" ca="1" si="143"/>
        <v>7.28754814434809-1.44958345378194i</v>
      </c>
      <c r="DP153" s="223" t="str">
        <f t="shared" ca="1" si="144"/>
        <v>0.546608222682178-7.41018688000283i</v>
      </c>
      <c r="DQ153" s="223" t="str">
        <f t="shared" ca="1" si="145"/>
        <v>-6.99597337169053-2.50319929855111i</v>
      </c>
      <c r="DR153" s="223" t="str">
        <f t="shared" ca="1" si="146"/>
        <v>-4.27843892104416+6.07491650515168i</v>
      </c>
      <c r="DS153" s="223" t="str">
        <f t="shared" ca="1" si="147"/>
        <v>4.71374488705114+5.7437147635889i</v>
      </c>
      <c r="DT153" s="223" t="str">
        <f t="shared" ca="1" si="148"/>
        <v>6.79287071476165-3.01107249965911i</v>
      </c>
      <c r="DU153" s="223" t="str">
        <f t="shared" ca="1" si="149"/>
        <v>-1.09025432804159-7.34989766227098i</v>
      </c>
      <c r="DV153" s="223" t="str">
        <f t="shared" ca="1" si="150"/>
        <v>-7.37444019112352-0.90955044566637i</v>
      </c>
      <c r="DW153" s="223" t="str">
        <f t="shared" ca="1" si="151"/>
        <v>-2.84346022837523+6.86472024741854i</v>
      </c>
      <c r="DX153" s="223" t="str">
        <f t="shared" ca="1" si="152"/>
        <v>5.85766595456309+4.57136737863216i</v>
      </c>
      <c r="DY153" s="223" t="str">
        <f t="shared" ca="1" si="153"/>
        <v>5.96808870659216-4.42623624944681i</v>
      </c>
      <c r="DZ153" s="223" t="str">
        <f t="shared" ca="1" si="154"/>
        <v>-2.67413516298288-6.93243472928295i</v>
      </c>
      <c r="EA153" s="223" t="str">
        <f t="shared" ca="1" si="155"/>
        <v>-7.39454063295178+0.728298684122725i</v>
      </c>
      <c r="EB153" s="223" t="str">
        <f t="shared" ca="1" si="156"/>
        <v>-1.2703014819671+7.32092782989848i</v>
      </c>
      <c r="EC153" s="223" t="str">
        <f t="shared" ca="1" si="157"/>
        <v>6.71692941079194+3.17687101345144i</v>
      </c>
      <c r="ED153" s="223" t="str">
        <f t="shared" ca="1" si="158"/>
        <v>4.85328301180048-5.62630377361894i</v>
      </c>
      <c r="EE153" s="223" t="str">
        <f t="shared" ca="1" si="159"/>
        <v>-4.12806442102499-6.17808500115832i</v>
      </c>
      <c r="EF153" s="223" t="str">
        <f t="shared" ca="1" si="160"/>
        <v>-7.05529790133183+2.33075560047221i</v>
      </c>
      <c r="EG153" s="223" t="str">
        <f t="shared" ca="1" si="161"/>
        <v>0.364588504882575+7.42136950756242i</v>
      </c>
      <c r="EH153" s="223" t="str">
        <f t="shared" ca="1" si="162"/>
        <v>7.24977871229355+1.62799225073248i</v>
      </c>
      <c r="EI153" s="223" t="str">
        <f t="shared" ca="1" si="163"/>
        <v>3.50262843799517-6.55295690288112i</v>
      </c>
      <c r="EJ153" s="223" t="str">
        <f t="shared" ca="1" si="164"/>
        <v>-5.38138733407805-5.12350666109591i</v>
      </c>
      <c r="EK153" s="223" t="str">
        <f t="shared" ca="1" si="165"/>
        <v>-6.37319774782027+3.81994772383712i</v>
      </c>
      <c r="EL153" s="223" t="str">
        <f t="shared" ca="1" si="166"/>
        <v>1.98176104356989+7.16116424276518i</v>
      </c>
      <c r="EM153" s="223" t="str">
        <f t="shared" ca="1" si="167"/>
        <v>7.43031965299406+2.33031784487782E-13i</v>
      </c>
      <c r="EN153" s="223"/>
      <c r="EO153" s="223"/>
      <c r="EP153" s="223"/>
    </row>
    <row r="154" spans="1:146" ht="17.25" thickBot="1">
      <c r="A154" s="257">
        <f t="shared" si="168"/>
        <v>1.0546875000000005E-3</v>
      </c>
      <c r="B154" s="256">
        <v>54</v>
      </c>
      <c r="C154" s="230">
        <f t="shared" si="169"/>
        <v>10800</v>
      </c>
      <c r="D154" s="229">
        <f t="shared" si="170"/>
        <v>67858.401317539538</v>
      </c>
      <c r="E154" s="229" t="str">
        <f t="shared" si="171"/>
        <v>67858.4013175395i</v>
      </c>
      <c r="F154" s="229" t="str">
        <f t="shared" si="177"/>
        <v>-0.0355022189367089-0.112298342791479i</v>
      </c>
      <c r="G154" s="229" t="str">
        <f t="shared" si="178"/>
        <v>-5.01343970133698+0.448859104165886i</v>
      </c>
      <c r="H154" s="229" t="str">
        <f t="shared" si="179"/>
        <v>0.00211678746641028-0.00783543161881036i</v>
      </c>
      <c r="I154" s="229" t="str">
        <f t="shared" si="174"/>
        <v>-0.0066168672723909+0.00546337636384074i</v>
      </c>
      <c r="J154" s="255" t="str">
        <f ca="1">IMPRODUCT(1/N_FFT2,BQ100)</f>
        <v>0.0202675673945059+0.000310051862964001i</v>
      </c>
      <c r="K154" s="254" t="str">
        <f t="shared" ca="1" si="175"/>
        <v>-0.000135801733403365+0.000108677776630902i</v>
      </c>
      <c r="N154" s="246">
        <f t="shared" ca="1" si="176"/>
        <v>7.5760327356355726</v>
      </c>
      <c r="O154" s="223">
        <f t="shared" ca="1" si="39"/>
        <v>-7.4239672643644274</v>
      </c>
      <c r="P154" s="223" t="str">
        <f t="shared" ca="1" si="40"/>
        <v>-1.80387690149124+7.20148026912669i</v>
      </c>
      <c r="Q154" s="223" t="str">
        <f t="shared" ca="1" si="41"/>
        <v>6.54735459626908+3.49963394272441i</v>
      </c>
      <c r="R154" s="223" t="str">
        <f t="shared" ca="1" si="42"/>
        <v>4.98563169687506-5.50079689912919i</v>
      </c>
      <c r="S154" s="223" t="str">
        <f t="shared" ca="1" si="43"/>
        <v>-4.12453522299287-6.17280318304786i</v>
      </c>
      <c r="T154" s="223" t="str">
        <f t="shared" ca="1" si="44"/>
        <v>-6.98999231787535+2.50105924328037i</v>
      </c>
      <c r="U154" s="223" t="str">
        <f t="shared" ca="1" si="45"/>
        <v>0.727676041153241+7.38821883280985i</v>
      </c>
      <c r="V154" s="223" t="str">
        <f t="shared" ca="1" si="46"/>
        <v>7.34361402865679+1.08932223904125i</v>
      </c>
      <c r="W154" s="223" t="str">
        <f t="shared" ca="1" si="47"/>
        <v>2.84102927449272-6.85885140558024i</v>
      </c>
      <c r="X154" s="223" t="str">
        <f t="shared" ca="1" si="48"/>
        <v>-5.96298642020306-4.42245213595676i</v>
      </c>
      <c r="Y154" s="223" t="str">
        <f t="shared" ca="1" si="49"/>
        <v>-5.73880430077665+4.70971497436332i</v>
      </c>
      <c r="Z154" s="223" t="str">
        <f t="shared" ca="1" si="50"/>
        <v>3.17415501733846+6.71118691948449i</v>
      </c>
      <c r="AA154" s="223" t="str">
        <f t="shared" ca="1" si="51"/>
        <v>7.28131781508411-1.44834416424185i</v>
      </c>
      <c r="AB154" s="223" t="str">
        <f t="shared" ca="1" si="52"/>
        <v>0.364276807945408-7.41502477066312i</v>
      </c>
      <c r="AC154" s="223" t="str">
        <f t="shared" ca="1" si="53"/>
        <v>-7.10429372642579-2.15506394128385i</v>
      </c>
      <c r="AD154" s="223" t="str">
        <f t="shared" ca="1" si="54"/>
        <v>-3.81668194341046+6.36774912235079i</v>
      </c>
      <c r="AE154" s="223" t="str">
        <f t="shared" ca="1" si="55"/>
        <v>5.249537595939+5.24953759593905i</v>
      </c>
      <c r="AF154" s="223" t="str">
        <f t="shared" ca="1" si="56"/>
        <v>6.36774912235081-3.81668194341041i</v>
      </c>
      <c r="AG154" s="223" t="str">
        <f t="shared" ca="1" si="57"/>
        <v>-2.15506394128377-7.10429372642581i</v>
      </c>
      <c r="AH154" s="223" t="str">
        <f t="shared" ca="1" si="58"/>
        <v>-7.41502477066313+0.364276807945356i</v>
      </c>
      <c r="AI154" s="223" t="str">
        <f t="shared" ca="1" si="59"/>
        <v>-1.44834416424191+7.28131781508409i</v>
      </c>
      <c r="AJ154" s="223" t="str">
        <f t="shared" ca="1" si="60"/>
        <v>6.71118691948447+3.17415501733851i</v>
      </c>
      <c r="AK154" s="223" t="str">
        <f t="shared" ca="1" si="61"/>
        <v>4.70971497436336-5.73880430077661i</v>
      </c>
      <c r="AL154" s="223" t="str">
        <f t="shared" ca="1" si="62"/>
        <v>-4.4224521359567-5.96298642020311i</v>
      </c>
      <c r="AM154" s="223" t="str">
        <f t="shared" ca="1" si="63"/>
        <v>-6.85885140557998+2.84102927449334i</v>
      </c>
      <c r="AN154" s="223" t="str">
        <f t="shared" ca="1" si="64"/>
        <v>1.08932223904165+7.34361402865673i</v>
      </c>
      <c r="AO154" s="223" t="str">
        <f t="shared" ca="1" si="65"/>
        <v>7.38821883280982+0.727676041153594i</v>
      </c>
      <c r="AP154" s="223" t="str">
        <f t="shared" ca="1" si="66"/>
        <v>2.50105924328065-6.98999231787525i</v>
      </c>
      <c r="AQ154" s="223" t="str">
        <f t="shared" ca="1" si="67"/>
        <v>-6.17280318304774-4.12453522299306i</v>
      </c>
      <c r="AR154" s="223" t="str">
        <f t="shared" ca="1" si="68"/>
        <v>-6.17280318304774-4.12453522299306i</v>
      </c>
      <c r="AS154" s="223" t="str">
        <f t="shared" ca="1" si="69"/>
        <v>3.4996339427243+6.54735459626914i</v>
      </c>
      <c r="AT154" s="223" t="str">
        <f t="shared" ca="1" si="70"/>
        <v>7.20148026912673-1.8038769014911i</v>
      </c>
      <c r="AU154" s="223" t="str">
        <f t="shared" ca="1" si="71"/>
        <v>7.82169488590448E-14-7.42396726436443i</v>
      </c>
      <c r="AV154" s="223" t="str">
        <f t="shared" ca="1" si="72"/>
        <v>-7.20148026912669-1.80387690149126i</v>
      </c>
      <c r="AW154" s="223" t="str">
        <f t="shared" ca="1" si="73"/>
        <v>-3.49963394272438+6.54735459626909i</v>
      </c>
      <c r="AX154" s="223" t="str">
        <f t="shared" ca="1" si="74"/>
        <v>5.50079689912925+4.985631696875i</v>
      </c>
      <c r="AY154" s="223" t="str">
        <f t="shared" ca="1" si="75"/>
        <v>6.17280318304782-4.12453522299293i</v>
      </c>
      <c r="AZ154" s="223" t="str">
        <f t="shared" ca="1" si="76"/>
        <v>-2.5010592432805-6.98999231787531i</v>
      </c>
      <c r="BA154" s="223" t="str">
        <f t="shared" ca="1" si="77"/>
        <v>-7.38821883280983+0.727676041153491i</v>
      </c>
      <c r="BB154" s="223" t="str">
        <f t="shared" ca="1" si="78"/>
        <v>-1.08932223904102+7.34361402865682i</v>
      </c>
      <c r="BC154" s="223" t="str">
        <f t="shared" ca="1" si="79"/>
        <v>6.85885140558021+2.84102927449278i</v>
      </c>
      <c r="BD154" s="223" t="str">
        <f t="shared" ca="1" si="80"/>
        <v>4.42245213595682-5.96298642020302i</v>
      </c>
      <c r="BE154" s="223" t="str">
        <f t="shared" ca="1" si="81"/>
        <v>-4.70971497436324-5.73880430077671i</v>
      </c>
      <c r="BF154" s="223" t="str">
        <f t="shared" ca="1" si="82"/>
        <v>-6.71118691948451+3.17415501733841i</v>
      </c>
      <c r="BG154" s="223" t="str">
        <f t="shared" ca="1" si="83"/>
        <v>1.44834416424178+7.28131781508412i</v>
      </c>
      <c r="BH154" s="223" t="str">
        <f t="shared" ca="1" si="84"/>
        <v>7.41502477066312+0.364276807945486i</v>
      </c>
      <c r="BI154" s="223" t="str">
        <f t="shared" ca="1" si="85"/>
        <v>2.15506394128392-7.10429372642577i</v>
      </c>
      <c r="BJ154" s="223" t="str">
        <f t="shared" ca="1" si="86"/>
        <v>-6.36774912235076-3.8166819434105i</v>
      </c>
      <c r="BK154" s="223" t="str">
        <f t="shared" ca="1" si="87"/>
        <v>-5.24953759593909+5.24953759593897i</v>
      </c>
      <c r="BL154" s="223" t="str">
        <f t="shared" ca="1" si="88"/>
        <v>3.81668194341035+6.36774912235085i</v>
      </c>
      <c r="BM154" s="223" t="str">
        <f t="shared" ca="1" si="89"/>
        <v>7.10429372642582-2.15506394128375i</v>
      </c>
      <c r="BN154" s="223" t="str">
        <f t="shared" ca="1" si="90"/>
        <v>-0.364276807945252-7.41502477066313i</v>
      </c>
      <c r="BO154" s="223" t="str">
        <f t="shared" ca="1" si="91"/>
        <v>-7.28131781508409-1.44834416424196i</v>
      </c>
      <c r="BP154" s="223" t="str">
        <f t="shared" ca="1" si="92"/>
        <v>-3.17415501733853+6.71118691948445i</v>
      </c>
      <c r="BQ154" s="223" t="str">
        <f t="shared" ca="1" si="93"/>
        <v>5.73880430077656+4.70971497436342i</v>
      </c>
      <c r="BR154" s="223" t="str">
        <f t="shared" ca="1" si="94"/>
        <v>5.96298642020313-4.42245213595667i</v>
      </c>
      <c r="BS154" s="223" t="str">
        <f t="shared" ca="1" si="95"/>
        <v>-2.84102927449325-6.85885140558002i</v>
      </c>
      <c r="BT154" s="223" t="str">
        <f t="shared" ca="1" si="96"/>
        <v>-7.34361402865674+1.08932223904157i</v>
      </c>
      <c r="BU154" s="223" t="str">
        <f t="shared" ca="1" si="97"/>
        <v>-0.72767604115362+7.38821883280981i</v>
      </c>
      <c r="BV154" s="223" t="str">
        <f t="shared" ca="1" si="98"/>
        <v>6.98999231787523+2.50105924328072i</v>
      </c>
      <c r="BW154" s="223" t="str">
        <f t="shared" ca="1" si="99"/>
        <v>4.12453522299308-6.17280318304772i</v>
      </c>
      <c r="BX154" s="223" t="str">
        <f t="shared" ca="1" si="100"/>
        <v>-4.98563169687483-5.50079689912941i</v>
      </c>
      <c r="BY154" s="223" t="str">
        <f t="shared" ca="1" si="101"/>
        <v>-6.54735459626918+3.49963394272422i</v>
      </c>
      <c r="BZ154" s="223" t="str">
        <f t="shared" ca="1" si="102"/>
        <v>1.80387690149108+7.20148026912673i</v>
      </c>
      <c r="CA154" s="223" t="str">
        <f t="shared" ca="1" si="103"/>
        <v>7.42396726436443+1.5643389771809E-13i</v>
      </c>
      <c r="CB154" s="223" t="str">
        <f t="shared" ca="1" si="104"/>
        <v>1.80387690149128-7.20148026912668i</v>
      </c>
      <c r="CC154" s="223" t="str">
        <f t="shared" ca="1" si="105"/>
        <v>-6.54735459626903-3.4996339427245i</v>
      </c>
      <c r="CD154" s="223" t="str">
        <f t="shared" ca="1" si="106"/>
        <v>-4.98563169687506+5.50079689912919i</v>
      </c>
      <c r="CE154" s="223" t="str">
        <f t="shared" ca="1" si="107"/>
        <v>4.12453522299291+6.17280318304783i</v>
      </c>
      <c r="CF154" s="223" t="str">
        <f t="shared" ca="1" si="108"/>
        <v>6.98999231787533-2.50105924328042i</v>
      </c>
      <c r="CG154" s="223" t="str">
        <f t="shared" ca="1" si="109"/>
        <v>-0.727676041153414-7.38821883280984i</v>
      </c>
      <c r="CH154" s="223" t="str">
        <f t="shared" ca="1" si="110"/>
        <v>-7.34361402865682-1.08932223904104i</v>
      </c>
      <c r="CI154" s="223" t="str">
        <f t="shared" ca="1" si="111"/>
        <v>-2.84102927449285+6.85885140558018i</v>
      </c>
      <c r="CJ154" s="223" t="str">
        <f t="shared" ca="1" si="112"/>
        <v>5.96298642020344+4.42245213595625i</v>
      </c>
      <c r="CK154" s="223" t="str">
        <f t="shared" ca="1" si="113"/>
        <v>5.73880430077629-4.70971497436376i</v>
      </c>
      <c r="CL154" s="223" t="str">
        <f t="shared" ca="1" si="114"/>
        <v>-3.17415501733835-6.71118691948454i</v>
      </c>
      <c r="CM154" s="223" t="str">
        <f t="shared" ca="1" si="115"/>
        <v>-7.28131781508369+1.44834416424393i</v>
      </c>
      <c r="CN154" s="223" t="str">
        <f t="shared" ca="1" si="116"/>
        <v>-0.364276807944827+7.41502477066315i</v>
      </c>
      <c r="CO154" s="223" t="str">
        <f t="shared" ca="1" si="117"/>
        <v>7.10429372642554+2.15506394128465i</v>
      </c>
      <c r="CP154" s="223" t="str">
        <f t="shared" ca="1" si="118"/>
        <v>3.81668194341252-6.36774912234955i</v>
      </c>
      <c r="CQ154" s="223" t="str">
        <f t="shared" ca="1" si="119"/>
        <v>-5.24953759594152-5.24953759593654i</v>
      </c>
      <c r="CR154" s="223" t="str">
        <f t="shared" ca="1" si="120"/>
        <v>-6.36774912234972+3.81668194341223i</v>
      </c>
      <c r="CS154" s="223" t="str">
        <f t="shared" ca="1" si="121"/>
        <v>2.15506394128433+7.10429372642564i</v>
      </c>
      <c r="CT154" s="223" t="str">
        <f t="shared" ca="1" si="122"/>
        <v>7.41502477066317-0.364276807944489i</v>
      </c>
      <c r="CU154" s="223" t="str">
        <f t="shared" ca="1" si="123"/>
        <v>1.44834416424426-7.28131781508363i</v>
      </c>
      <c r="CV154" s="223" t="str">
        <f t="shared" ca="1" si="124"/>
        <v>-6.71118691948282-3.17415501734198i</v>
      </c>
      <c r="CW154" s="223" t="str">
        <f t="shared" ca="1" si="125"/>
        <v>-4.70971497436173+5.73880430077795i</v>
      </c>
      <c r="CX154" s="223" t="str">
        <f t="shared" ca="1" si="126"/>
        <v>4.42245213595716+5.96298642020276i</v>
      </c>
      <c r="CY154" s="223" t="str">
        <f t="shared" ca="1" si="127"/>
        <v>6.85885140558031-2.84102927449254i</v>
      </c>
      <c r="CZ154" s="223" t="str">
        <f t="shared" ca="1" si="128"/>
        <v>-1.08932223903925-7.34361402865708i</v>
      </c>
      <c r="DA154" s="223" t="str">
        <f t="shared" ca="1" si="129"/>
        <v>-7.38821883280952-0.72767604115669i</v>
      </c>
      <c r="DB154" s="223" t="str">
        <f t="shared" ca="1" si="130"/>
        <v>-2.50105924327797+6.98999231787622i</v>
      </c>
      <c r="DC154" s="223" t="str">
        <f t="shared" ca="1" si="131"/>
        <v>6.17280318304847+4.12453522299196i</v>
      </c>
      <c r="DD154" s="223" t="str">
        <f t="shared" ca="1" si="132"/>
        <v>5.50079689912942-4.98563169687481i</v>
      </c>
      <c r="DE154" s="223" t="str">
        <f t="shared" ca="1" si="133"/>
        <v>-3.4996339427229-6.54735459626988i</v>
      </c>
      <c r="DF154" s="223" t="str">
        <f t="shared" ca="1" si="134"/>
        <v>-7.20148026912748+1.80387690148809i</v>
      </c>
      <c r="DG154" s="223" t="str">
        <f t="shared" ca="1" si="135"/>
        <v>2.77212537924537E-12+7.42396726436443i</v>
      </c>
      <c r="DH154" s="223" t="str">
        <f t="shared" ca="1" si="136"/>
        <v>7.20148026912703+1.80387690148987i</v>
      </c>
      <c r="DI154" s="223" t="str">
        <f t="shared" ca="1" si="137"/>
        <v>3.49963394272453-6.54735459626902i</v>
      </c>
      <c r="DJ154" s="223" t="str">
        <f t="shared" ca="1" si="138"/>
        <v>-5.50079689912812-4.98563169687625i</v>
      </c>
      <c r="DK154" s="223" t="str">
        <f t="shared" ca="1" si="139"/>
        <v>-6.17280318304949+4.12453522299043i</v>
      </c>
      <c r="DL154" s="223" t="str">
        <f t="shared" ca="1" si="140"/>
        <v>2.50105924328319+6.98999231787435i</v>
      </c>
      <c r="DM154" s="223" t="str">
        <f t="shared" ca="1" si="141"/>
        <v>7.3882188328097-0.727676041154753i</v>
      </c>
      <c r="DN154" s="223" t="str">
        <f t="shared" ca="1" si="142"/>
        <v>1.08932223904107-7.34361402865682i</v>
      </c>
      <c r="DO154" s="223" t="str">
        <f t="shared" ca="1" si="143"/>
        <v>-6.85885140557961-2.84102927449424i</v>
      </c>
      <c r="DP154" s="223" t="str">
        <f t="shared" ca="1" si="144"/>
        <v>-4.42245213595873+5.96298642020161i</v>
      </c>
      <c r="DQ154" s="223" t="str">
        <f t="shared" ca="1" si="145"/>
        <v>4.7097149743661+5.73880430077437i</v>
      </c>
      <c r="DR154" s="223" t="str">
        <f t="shared" ca="1" si="146"/>
        <v>6.71118691948361-3.17415501734032i</v>
      </c>
      <c r="DS154" s="223" t="str">
        <f t="shared" ca="1" si="147"/>
        <v>-1.44834416424235-7.28131781508401i</v>
      </c>
      <c r="DT154" s="223" t="str">
        <f t="shared" ca="1" si="148"/>
        <v>-7.41502477066308-0.364276807946432i</v>
      </c>
      <c r="DU154" s="223" t="str">
        <f t="shared" ca="1" si="149"/>
        <v>-2.15506394128609+7.1042937264251i</v>
      </c>
      <c r="DV154" s="223" t="str">
        <f t="shared" ca="1" si="150"/>
        <v>6.36774912235257+3.81668194340747i</v>
      </c>
      <c r="DW154" s="223" t="str">
        <f t="shared" ca="1" si="151"/>
        <v>5.24953759593767-5.24953759594038i</v>
      </c>
      <c r="DX154" s="223" t="str">
        <f t="shared" ca="1" si="152"/>
        <v>-3.81668194341093-6.3677491223505i</v>
      </c>
      <c r="DY154" s="223" t="str">
        <f t="shared" ca="1" si="153"/>
        <v>-7.10429372642608+2.15506394128289i</v>
      </c>
      <c r="DZ154" s="223" t="str">
        <f t="shared" ca="1" si="154"/>
        <v>0.364276807942883+7.41502477066325i</v>
      </c>
      <c r="EA154" s="223" t="str">
        <f t="shared" ca="1" si="155"/>
        <v>7.28131781508332+1.44834416424584i</v>
      </c>
      <c r="EB154" s="223" t="str">
        <f t="shared" ca="1" si="156"/>
        <v>3.17415501733667-6.71118691948534i</v>
      </c>
      <c r="EC154" s="223" t="str">
        <f t="shared" ca="1" si="157"/>
        <v>-5.73880430077693-4.70971497436298i</v>
      </c>
      <c r="ED154" s="223" t="str">
        <f t="shared" ca="1" si="158"/>
        <v>-5.96298642020372+4.42245213595587i</v>
      </c>
      <c r="EE154" s="223" t="str">
        <f t="shared" ca="1" si="159"/>
        <v>2.84102927449115+6.85885140558088i</v>
      </c>
      <c r="EF154" s="223" t="str">
        <f t="shared" ca="1" si="160"/>
        <v>7.34361402865731-1.08932223903776i</v>
      </c>
      <c r="EG154" s="223" t="str">
        <f t="shared" ca="1" si="161"/>
        <v>0.727676041150941-7.38821883281008i</v>
      </c>
      <c r="EH154" s="223" t="str">
        <f t="shared" ca="1" si="162"/>
        <v>-6.98999231787571-2.50105924327938i</v>
      </c>
      <c r="EI154" s="223" t="str">
        <f t="shared" ca="1" si="163"/>
        <v>-4.12453522299321+6.17280318304763i</v>
      </c>
      <c r="EJ154" s="223" t="str">
        <f t="shared" ca="1" si="164"/>
        <v>4.98563169687362+5.50079689913051i</v>
      </c>
      <c r="EK154" s="223" t="str">
        <f t="shared" ca="1" si="165"/>
        <v>6.5473545962706-3.49963394272157i</v>
      </c>
      <c r="EL154" s="223" t="str">
        <f t="shared" ca="1" si="166"/>
        <v>-1.80387690149379-7.20148026912605i</v>
      </c>
      <c r="EM154" s="223" t="str">
        <f t="shared" ca="1" si="167"/>
        <v>-7.42396726436443+1.164145087424E-12i</v>
      </c>
      <c r="EN154" s="223"/>
      <c r="EO154" s="223"/>
      <c r="EP154" s="223"/>
    </row>
    <row r="155" spans="1:146" ht="17.25" thickBot="1">
      <c r="A155" s="257">
        <f t="shared" si="168"/>
        <v>1.0742187500000005E-3</v>
      </c>
      <c r="B155" s="256">
        <v>55</v>
      </c>
      <c r="C155" s="230">
        <f t="shared" si="169"/>
        <v>11000</v>
      </c>
      <c r="D155" s="229">
        <f t="shared" si="170"/>
        <v>69115.038378975441</v>
      </c>
      <c r="E155" s="229" t="str">
        <f t="shared" si="171"/>
        <v>69115.0383789754i</v>
      </c>
      <c r="F155" s="229" t="str">
        <f t="shared" si="177"/>
        <v>-0.0351743267944059-0.109632993411289i</v>
      </c>
      <c r="G155" s="229" t="str">
        <f t="shared" si="178"/>
        <v>-5.01797879730125+0.502830769964272i</v>
      </c>
      <c r="H155" s="229" t="str">
        <f t="shared" si="179"/>
        <v>0.00211219011473169-0.00769283004556094i</v>
      </c>
      <c r="I155" s="229" t="str">
        <f t="shared" si="174"/>
        <v>-0.00654425790890703+0.00547698275960971i</v>
      </c>
      <c r="J155" s="255" t="str">
        <f ca="1">IMPRODUCT(1/N_FFT2,BR100)</f>
        <v>0.0926757201824816+0.00444962219476617i</v>
      </c>
      <c r="K155" s="254" t="str">
        <f t="shared" ca="1" si="175"/>
        <v>-0.000630864318815371+0.000478463846434119i</v>
      </c>
      <c r="N155" s="246">
        <f t="shared" ca="1" si="176"/>
        <v>7.5838117070118063</v>
      </c>
      <c r="O155" s="223">
        <f t="shared" ca="1" si="39"/>
        <v>-7.4161882929881937</v>
      </c>
      <c r="P155" s="223" t="str">
        <f t="shared" ca="1" si="40"/>
        <v>-1.6248960522306+7.23599071423538i</v>
      </c>
      <c r="Q155" s="223" t="str">
        <f t="shared" ca="1" si="41"/>
        <v>6.70415481264876+3.17082907850512i</v>
      </c>
      <c r="R155" s="223" t="str">
        <f t="shared" ca="1" si="42"/>
        <v>4.56267331954057-5.84652554738348i</v>
      </c>
      <c r="S155" s="223" t="str">
        <f t="shared" ca="1" si="43"/>
        <v>-4.70478004716478-5.73279107458621i</v>
      </c>
      <c r="T155" s="223" t="str">
        <f t="shared" ca="1" si="44"/>
        <v>-6.62431960553875+3.33440227937934i</v>
      </c>
      <c r="U155" s="223" t="str">
        <f t="shared" ca="1" si="45"/>
        <v>1.80198676562671+7.19393442377406i</v>
      </c>
      <c r="V155" s="223" t="str">
        <f t="shared" ca="1" si="46"/>
        <v>7.41395467572891-0.182002371667173i</v>
      </c>
      <c r="W155" s="223" t="str">
        <f t="shared" ca="1" si="47"/>
        <v>1.44682656221141-7.27368831446156i</v>
      </c>
      <c r="X155" s="223" t="str">
        <f t="shared" ca="1" si="48"/>
        <v>-6.77995168758418-3.00534588875881i</v>
      </c>
      <c r="Y155" s="223" t="str">
        <f t="shared" ca="1" si="49"/>
        <v>-4.41781820811825+5.95673829180651i</v>
      </c>
      <c r="Z155" s="223" t="str">
        <f t="shared" ca="1" si="50"/>
        <v>4.84405279121157+5.61560338280852i</v>
      </c>
      <c r="AA155" s="223" t="str">
        <f t="shared" ca="1" si="51"/>
        <v>6.54049415599751-3.495966961002i</v>
      </c>
      <c r="AB155" s="223" t="str">
        <f t="shared" ca="1" si="52"/>
        <v>-1.97799202957569-7.14754477621443i</v>
      </c>
      <c r="AC155" s="223" t="str">
        <f t="shared" ca="1" si="53"/>
        <v>-7.4072551693986+0.363895111911161i</v>
      </c>
      <c r="AD155" s="223" t="str">
        <f t="shared" ca="1" si="54"/>
        <v>-1.26788555797103+7.30700451682792i</v>
      </c>
      <c r="AE155" s="223" t="str">
        <f t="shared" ca="1" si="55"/>
        <v>6.85166457314153+2.83805239102671i</v>
      </c>
      <c r="AF155" s="223" t="str">
        <f t="shared" ca="1" si="56"/>
        <v>4.27030196819968-6.06336291981975i</v>
      </c>
      <c r="AG155" s="223" t="str">
        <f t="shared" ca="1" si="57"/>
        <v>-4.98040765898808-5.49503306153366i</v>
      </c>
      <c r="AH155" s="223" t="str">
        <f t="shared" ca="1" si="58"/>
        <v>-6.45272895734183+3.65542580284943i</v>
      </c>
      <c r="AI155" s="223" t="str">
        <f t="shared" ca="1" si="59"/>
        <v>2.1528058250885+7.09684971494537i</v>
      </c>
      <c r="AJ155" s="223" t="str">
        <f t="shared" ca="1" si="60"/>
        <v>7.39609380952938-0.545568655346268i</v>
      </c>
      <c r="AK155" s="223" t="str">
        <f t="shared" ca="1" si="61"/>
        <v>1.08818082688056-7.33591925289971i</v>
      </c>
      <c r="AL155" s="223" t="str">
        <f t="shared" ca="1" si="62"/>
        <v>-6.91925027216053-2.6690493566552i</v>
      </c>
      <c r="AM155" s="223" t="str">
        <f t="shared" ca="1" si="63"/>
        <v>-4.12021345805295+6.1663352047334i</v>
      </c>
      <c r="AN155" s="223" t="str">
        <f t="shared" ca="1" si="64"/>
        <v>5.11376251541971+5.37115273781554i</v>
      </c>
      <c r="AO155" s="223" t="str">
        <f t="shared" ca="1" si="65"/>
        <v>6.36107687604493-3.81268275287907i</v>
      </c>
      <c r="AP155" s="223" t="str">
        <f t="shared" ca="1" si="66"/>
        <v>-2.32632285087019-7.04187977677653i</v>
      </c>
      <c r="AQ155" s="223" t="str">
        <f t="shared" ca="1" si="67"/>
        <v>-7.380477319307+0.726913568624281i</v>
      </c>
      <c r="AR155" s="223" t="str">
        <f t="shared" ca="1" si="68"/>
        <v>-7.380477319307+0.726913568624281i</v>
      </c>
      <c r="AS155" s="223" t="str">
        <f t="shared" ca="1" si="69"/>
        <v>6.98266807354277+2.49843858675408i</v>
      </c>
      <c r="AT155" s="223" t="str">
        <f t="shared" ca="1" si="70"/>
        <v>3.96764308538318-6.26559311989424i</v>
      </c>
      <c r="AU155" s="223" t="str">
        <f t="shared" ca="1" si="71"/>
        <v>-5.24403703252846-5.24403703252801i</v>
      </c>
      <c r="AV155" s="223" t="str">
        <f t="shared" ca="1" si="72"/>
        <v>-6.2655931198943+3.96764308538311i</v>
      </c>
      <c r="AW155" s="223" t="str">
        <f t="shared" ca="1" si="73"/>
        <v>2.49843858675399+6.9826680735428i</v>
      </c>
      <c r="AX155" s="223" t="str">
        <f t="shared" ca="1" si="74"/>
        <v>7.36041510552137-0.907820616348842i</v>
      </c>
      <c r="AY155" s="223" t="str">
        <f t="shared" ca="1" si="75"/>
        <v>0.726913568624371-7.38047731930699i</v>
      </c>
      <c r="AZ155" s="223" t="str">
        <f t="shared" ca="1" si="76"/>
        <v>-7.04187977677651-2.32632285087027i</v>
      </c>
      <c r="BA155" s="223" t="str">
        <f t="shared" ca="1" si="77"/>
        <v>-3.81268275287914+6.36107687604489i</v>
      </c>
      <c r="BB155" s="223" t="str">
        <f t="shared" ca="1" si="78"/>
        <v>5.37115273781548+5.11376251541978i</v>
      </c>
      <c r="BC155" s="223" t="str">
        <f t="shared" ca="1" si="79"/>
        <v>6.16633520473346-4.12021345805287i</v>
      </c>
      <c r="BD155" s="223" t="str">
        <f t="shared" ca="1" si="80"/>
        <v>-2.66904935665508-6.91925027216058i</v>
      </c>
      <c r="BE155" s="223" t="str">
        <f t="shared" ca="1" si="81"/>
        <v>-7.33591925289973+1.08818082688045i</v>
      </c>
      <c r="BF155" s="223" t="str">
        <f t="shared" ca="1" si="82"/>
        <v>-0.545568655346384+7.39609380952937i</v>
      </c>
      <c r="BG155" s="223" t="str">
        <f t="shared" ca="1" si="83"/>
        <v>7.09684971494533+2.15280582508861i</v>
      </c>
      <c r="BH155" s="223" t="str">
        <f t="shared" ca="1" si="84"/>
        <v>3.65542580284953-6.45272895734177i</v>
      </c>
      <c r="BI155" s="223" t="str">
        <f t="shared" ca="1" si="85"/>
        <v>-5.49503306153359-4.98040765898817i</v>
      </c>
      <c r="BJ155" s="223" t="str">
        <f t="shared" ca="1" si="86"/>
        <v>-6.06336291981981+4.27030196819959i</v>
      </c>
      <c r="BK155" s="223" t="str">
        <f t="shared" ca="1" si="87"/>
        <v>2.83805239102665+6.85166457314155i</v>
      </c>
      <c r="BL155" s="223" t="str">
        <f t="shared" ca="1" si="88"/>
        <v>7.30700451682794-1.26788555797092i</v>
      </c>
      <c r="BM155" s="223" t="str">
        <f t="shared" ca="1" si="89"/>
        <v>0.363895111911226-7.4072551693986i</v>
      </c>
      <c r="BN155" s="223" t="str">
        <f t="shared" ca="1" si="90"/>
        <v>-7.1475447762144-1.9779920295758i</v>
      </c>
      <c r="BO155" s="223" t="str">
        <f t="shared" ca="1" si="91"/>
        <v>-3.49596696100205+6.54049415599748i</v>
      </c>
      <c r="BP155" s="223" t="str">
        <f t="shared" ca="1" si="92"/>
        <v>5.61560338280844+4.84405279121167i</v>
      </c>
      <c r="BQ155" s="223" t="str">
        <f t="shared" ca="1" si="93"/>
        <v>5.95673829180656-4.41781820811818i</v>
      </c>
      <c r="BR155" s="223" t="str">
        <f t="shared" ca="1" si="94"/>
        <v>-3.00534588875869-6.77995168758423i</v>
      </c>
      <c r="BS155" s="223" t="str">
        <f t="shared" ca="1" si="95"/>
        <v>-7.27368831446158+1.44682656221133i</v>
      </c>
      <c r="BT155" s="223" t="str">
        <f t="shared" ca="1" si="96"/>
        <v>-0.182002371666935+7.41395467572892i</v>
      </c>
      <c r="BU155" s="223" t="str">
        <f t="shared" ca="1" si="97"/>
        <v>7.193934423774+1.80198676562693i</v>
      </c>
      <c r="BV155" s="223" t="str">
        <f t="shared" ca="1" si="98"/>
        <v>3.33440227937933-6.62431960553875i</v>
      </c>
      <c r="BW155" s="223" t="str">
        <f t="shared" ca="1" si="99"/>
        <v>-5.73279107458597-4.70478004716507i</v>
      </c>
      <c r="BX155" s="223" t="str">
        <f t="shared" ca="1" si="100"/>
        <v>-5.84652554738362+4.5626733195404i</v>
      </c>
      <c r="BY155" s="223" t="str">
        <f t="shared" ca="1" si="101"/>
        <v>3.17082907850524+6.7041548126487i</v>
      </c>
      <c r="BZ155" s="223" t="str">
        <f t="shared" ca="1" si="102"/>
        <v>7.23599071423531-1.62489605223089i</v>
      </c>
      <c r="CA155" s="223" t="str">
        <f t="shared" ca="1" si="103"/>
        <v>9.08552959609297E-14-7.41618829298819i</v>
      </c>
      <c r="CB155" s="223" t="str">
        <f t="shared" ca="1" si="104"/>
        <v>-7.23599071423541-1.62489605223046i</v>
      </c>
      <c r="CC155" s="223" t="str">
        <f t="shared" ca="1" si="105"/>
        <v>-3.17082907850541+6.70415481264862i</v>
      </c>
      <c r="CD155" s="223" t="str">
        <f t="shared" ca="1" si="106"/>
        <v>5.84652554738344+4.56267331954063i</v>
      </c>
      <c r="CE155" s="223" t="str">
        <f t="shared" ca="1" si="107"/>
        <v>5.73279107458609-4.70478004716493i</v>
      </c>
      <c r="CF155" s="223" t="str">
        <f t="shared" ca="1" si="108"/>
        <v>-3.33440227937907-6.62431960553888i</v>
      </c>
      <c r="CG155" s="223" t="str">
        <f t="shared" ca="1" si="109"/>
        <v>-7.19393442377404+1.80198676562676i</v>
      </c>
      <c r="CH155" s="223" t="str">
        <f t="shared" ca="1" si="110"/>
        <v>0.182002371667385+7.41395467572891i</v>
      </c>
      <c r="CI155" s="223" t="str">
        <f t="shared" ca="1" si="111"/>
        <v>7.27368831446154+1.44682656221151i</v>
      </c>
      <c r="CJ155" s="223" t="str">
        <f t="shared" ca="1" si="112"/>
        <v>3.00534588875886-6.77995168758416i</v>
      </c>
      <c r="CK155" s="223" t="str">
        <f t="shared" ca="1" si="113"/>
        <v>-5.95673829180689-4.41781820811774i</v>
      </c>
      <c r="CL155" s="223" t="str">
        <f t="shared" ca="1" si="114"/>
        <v>-5.61560338281007+4.84405279120978i</v>
      </c>
      <c r="CM155" s="223" t="str">
        <f t="shared" ca="1" si="115"/>
        <v>3.49596696100384+6.54049415599653i</v>
      </c>
      <c r="CN155" s="223" t="str">
        <f t="shared" ca="1" si="116"/>
        <v>7.14754477621444-1.97799202957563i</v>
      </c>
      <c r="CO155" s="223" t="str">
        <f t="shared" ca="1" si="117"/>
        <v>-0.363895111908097-7.40725516939875i</v>
      </c>
      <c r="CP155" s="223" t="str">
        <f t="shared" ca="1" si="118"/>
        <v>-7.30700451682816-1.26788555796964i</v>
      </c>
      <c r="CQ155" s="223" t="str">
        <f t="shared" ca="1" si="119"/>
        <v>-2.8380523910275+6.8516645731412i</v>
      </c>
      <c r="CR155" s="223" t="str">
        <f t="shared" ca="1" si="120"/>
        <v>6.06336291981752+4.27030196820284i</v>
      </c>
      <c r="CS155" s="223" t="str">
        <f t="shared" ca="1" si="121"/>
        <v>5.49503306153324-4.98040765898854i</v>
      </c>
      <c r="CT155" s="223" t="str">
        <f t="shared" ca="1" si="122"/>
        <v>-3.65542580284809-6.45272895734258i</v>
      </c>
      <c r="CU155" s="223" t="str">
        <f t="shared" ca="1" si="123"/>
        <v>-7.09684971494455+2.15280582509121i</v>
      </c>
      <c r="CV155" s="223" t="str">
        <f t="shared" ca="1" si="124"/>
        <v>0.545568655346939+7.39609380952933i</v>
      </c>
      <c r="CW155" s="223" t="str">
        <f t="shared" ca="1" si="125"/>
        <v>7.33591925289937+1.08818082688287i</v>
      </c>
      <c r="CX155" s="223" t="str">
        <f t="shared" ca="1" si="126"/>
        <v>2.66904935665319-6.91925027216131i</v>
      </c>
      <c r="CY155" s="223" t="str">
        <f t="shared" ca="1" si="127"/>
        <v>-6.16633520473332-4.12021345805307i</v>
      </c>
      <c r="CZ155" s="223" t="str">
        <f t="shared" ca="1" si="128"/>
        <v>-5.37115273781764+5.11376251541751i</v>
      </c>
      <c r="DA155" s="223" t="str">
        <f t="shared" ca="1" si="129"/>
        <v>3.81268275288021+6.36107687604425i</v>
      </c>
      <c r="DB155" s="223" t="str">
        <f t="shared" ca="1" si="130"/>
        <v>7.04187977677679-2.3263228508694i</v>
      </c>
      <c r="DC155" s="223" t="str">
        <f t="shared" ca="1" si="131"/>
        <v>-0.726913568620467-7.38047731930737i</v>
      </c>
      <c r="DD155" s="223" t="str">
        <f t="shared" ca="1" si="132"/>
        <v>-7.36041510552143-0.907820616348294i</v>
      </c>
      <c r="DE155" s="223" t="str">
        <f t="shared" ca="1" si="133"/>
        <v>-2.4984385867556+6.98266807354222i</v>
      </c>
      <c r="DF155" s="223" t="str">
        <f t="shared" ca="1" si="134"/>
        <v>6.26559311989578+3.96764308538077i</v>
      </c>
      <c r="DG155" s="223" t="str">
        <f t="shared" ca="1" si="135"/>
        <v>5.24403703252803-5.24403703252844i</v>
      </c>
      <c r="DH155" s="223" t="str">
        <f t="shared" ca="1" si="136"/>
        <v>-3.96764308538107-6.26559311989559i</v>
      </c>
      <c r="DI155" s="223" t="str">
        <f t="shared" ca="1" si="137"/>
        <v>-6.9826680735421+2.49843858675595i</v>
      </c>
      <c r="DJ155" s="223" t="str">
        <f t="shared" ca="1" si="138"/>
        <v>0.907820616348754+7.36041510552138i</v>
      </c>
      <c r="DK155" s="223" t="str">
        <f t="shared" ca="1" si="139"/>
        <v>7.3804773193067+0.726913568627346i</v>
      </c>
      <c r="DL155" s="223" t="str">
        <f t="shared" ca="1" si="140"/>
        <v>2.32632285086905-7.04187977677691i</v>
      </c>
      <c r="DM155" s="223" t="str">
        <f t="shared" ca="1" si="141"/>
        <v>-6.36107687604444-3.8126827528799i</v>
      </c>
      <c r="DN155" s="223" t="str">
        <f t="shared" ca="1" si="142"/>
        <v>-5.11376251541717+5.37115273781796i</v>
      </c>
      <c r="DO155" s="223" t="str">
        <f t="shared" ca="1" si="143"/>
        <v>4.12021345805345+6.16633520473306i</v>
      </c>
      <c r="DP155" s="223" t="str">
        <f t="shared" ca="1" si="144"/>
        <v>6.91925027216118-2.66904935665353i</v>
      </c>
      <c r="DQ155" s="223" t="str">
        <f t="shared" ca="1" si="145"/>
        <v>-1.08818082688323-7.33591925289932i</v>
      </c>
      <c r="DR155" s="223" t="str">
        <f t="shared" ca="1" si="146"/>
        <v>-7.39609380952936-0.545568655346475i</v>
      </c>
      <c r="DS155" s="223" t="str">
        <f t="shared" ca="1" si="147"/>
        <v>-2.15280582509076+7.09684971494468i</v>
      </c>
      <c r="DT155" s="223" t="str">
        <f t="shared" ca="1" si="148"/>
        <v>6.45272895734287+3.6554258028476i</v>
      </c>
      <c r="DU155" s="223" t="str">
        <f t="shared" ca="1" si="149"/>
        <v>4.98040765898827-5.49503306153349i</v>
      </c>
      <c r="DV155" s="223" t="str">
        <f t="shared" ca="1" si="150"/>
        <v>-4.2703019681971-6.06336291982156i</v>
      </c>
      <c r="DW155" s="223" t="str">
        <f t="shared" ca="1" si="151"/>
        <v>-6.85166457314103+2.83805239102793i</v>
      </c>
      <c r="DX155" s="223" t="str">
        <f t="shared" ca="1" si="152"/>
        <v>1.26788555797+7.3070045168281i</v>
      </c>
      <c r="DY155" s="223" t="str">
        <f t="shared" ca="1" si="153"/>
        <v>7.40725516939877+0.363895111907737i</v>
      </c>
      <c r="DZ155" s="223" t="str">
        <f t="shared" ca="1" si="154"/>
        <v>1.97799202957518-7.14754477621457i</v>
      </c>
      <c r="EA155" s="223" t="str">
        <f t="shared" ca="1" si="155"/>
        <v>-6.54049415599674-3.49596696100343i</v>
      </c>
      <c r="EB155" s="223" t="str">
        <f t="shared" ca="1" si="156"/>
        <v>-4.84405279120943+5.61560338281037i</v>
      </c>
      <c r="EC155" s="223" t="str">
        <f t="shared" ca="1" si="157"/>
        <v>4.41781820811803+5.95673829180668i</v>
      </c>
      <c r="ED155" s="223" t="str">
        <f t="shared" ca="1" si="158"/>
        <v>6.77995168758517-3.00534588875659i</v>
      </c>
      <c r="EE155" s="223" t="str">
        <f t="shared" ca="1" si="159"/>
        <v>-1.44682656221341-7.27368831446116i</v>
      </c>
      <c r="EF155" s="223" t="str">
        <f t="shared" ca="1" si="160"/>
        <v>-7.41395467572891-0.182002371667658i</v>
      </c>
      <c r="EG155" s="223" t="str">
        <f t="shared" ca="1" si="161"/>
        <v>-1.80198676562999+7.19393442377323i</v>
      </c>
      <c r="EH155" s="223" t="str">
        <f t="shared" ca="1" si="162"/>
        <v>6.62431960553938+3.33440227937809i</v>
      </c>
      <c r="EI155" s="223" t="str">
        <f t="shared" ca="1" si="163"/>
        <v>4.70478004716571-5.73279107458545i</v>
      </c>
      <c r="EJ155" s="223" t="str">
        <f t="shared" ca="1" si="164"/>
        <v>-4.56267331954332-5.84652554738134i</v>
      </c>
      <c r="EK155" s="223" t="str">
        <f t="shared" ca="1" si="165"/>
        <v>-6.70415481264847+3.17082907850573i</v>
      </c>
      <c r="EL155" s="223" t="str">
        <f t="shared" ca="1" si="166"/>
        <v>1.62489605222865+7.23599071423581i</v>
      </c>
      <c r="EM155" s="223" t="str">
        <f t="shared" ca="1" si="167"/>
        <v>7.41618829298819-2.76921989050078E-12i</v>
      </c>
      <c r="EN155" s="223"/>
      <c r="EO155" s="223"/>
      <c r="EP155" s="223"/>
    </row>
    <row r="156" spans="1:146" ht="17.25" thickBot="1">
      <c r="A156" s="257">
        <f t="shared" si="168"/>
        <v>1.0937500000000005E-3</v>
      </c>
      <c r="B156" s="256">
        <v>56</v>
      </c>
      <c r="C156" s="230">
        <f t="shared" si="169"/>
        <v>11200</v>
      </c>
      <c r="D156" s="229">
        <f t="shared" si="170"/>
        <v>70371.67544041136</v>
      </c>
      <c r="E156" s="229" t="str">
        <f t="shared" si="171"/>
        <v>70371.6754404114i</v>
      </c>
      <c r="F156" s="229" t="str">
        <f t="shared" si="177"/>
        <v>-0.0348435825184863-0.107065053679974i</v>
      </c>
      <c r="G156" s="229" t="str">
        <f t="shared" si="178"/>
        <v>-5.02085875193973+0.556460618839703i</v>
      </c>
      <c r="H156" s="229" t="str">
        <f t="shared" si="179"/>
        <v>0.00210784379940329-0.00755531811217762i</v>
      </c>
      <c r="I156" s="229" t="str">
        <f t="shared" si="174"/>
        <v>-0.00647013259363123+0.00549028743833271i</v>
      </c>
      <c r="J156" s="255" t="str">
        <f ca="1">IMPRODUCT(1/N_FFT2,BS100)</f>
        <v>0.0381523575508295-0.000301691577807184i</v>
      </c>
      <c r="K156" s="254" t="str">
        <f t="shared" ca="1" si="175"/>
        <v>-0.000245194438633609+0.000211419393914892i</v>
      </c>
      <c r="N156" s="246">
        <f t="shared" ca="1" si="176"/>
        <v>7.5935503411821648</v>
      </c>
      <c r="O156" s="223">
        <f t="shared" ca="1" si="39"/>
        <v>-7.4064496588178352</v>
      </c>
      <c r="P156" s="223" t="str">
        <f t="shared" ca="1" si="40"/>
        <v>-1.44492664893505+7.26413680541606i</v>
      </c>
      <c r="Q156" s="223" t="str">
        <f t="shared" ca="1" si="41"/>
        <v>6.842667248357+2.83432557707565i</v>
      </c>
      <c r="R156" s="223" t="str">
        <f t="shared" ca="1" si="42"/>
        <v>4.1148029627974-6.15823782635557i</v>
      </c>
      <c r="S156" s="223" t="str">
        <f t="shared" ca="1" si="43"/>
        <v>-5.23715077826689-5.23715077826687i</v>
      </c>
      <c r="T156" s="223" t="str">
        <f t="shared" ca="1" si="44"/>
        <v>-6.15823782635559+4.11480296279736i</v>
      </c>
      <c r="U156" s="223" t="str">
        <f t="shared" ca="1" si="45"/>
        <v>2.83432557707567+6.842667248357i</v>
      </c>
      <c r="V156" s="223" t="str">
        <f t="shared" ca="1" si="46"/>
        <v>7.26413680541607-1.44492664893501i</v>
      </c>
      <c r="W156" s="223" t="str">
        <f t="shared" ca="1" si="47"/>
        <v>-1.81015064975055E-13-7.40644965881784i</v>
      </c>
      <c r="X156" s="223" t="str">
        <f t="shared" ca="1" si="48"/>
        <v>-7.26413680541604-1.44492664893509i</v>
      </c>
      <c r="Y156" s="223" t="str">
        <f t="shared" ca="1" si="49"/>
        <v>-2.83432557707597+6.84266724835687i</v>
      </c>
      <c r="Z156" s="223" t="str">
        <f t="shared" ca="1" si="50"/>
        <v>6.15823782635566+4.11480296279726i</v>
      </c>
      <c r="AA156" s="223" t="str">
        <f t="shared" ca="1" si="51"/>
        <v>5.23715077826695-5.23715077826681i</v>
      </c>
      <c r="AB156" s="223" t="str">
        <f t="shared" ca="1" si="52"/>
        <v>-4.1148029627977-6.15823782635537i</v>
      </c>
      <c r="AC156" s="223" t="str">
        <f t="shared" ca="1" si="53"/>
        <v>-6.84266724835696+2.83432557707576i</v>
      </c>
      <c r="AD156" s="223" t="str">
        <f t="shared" ca="1" si="54"/>
        <v>1.44492664893489+7.26413680541609i</v>
      </c>
      <c r="AE156" s="223" t="str">
        <f t="shared" ca="1" si="55"/>
        <v>7.40644965881784-3.62030129950111E-13i</v>
      </c>
      <c r="AF156" s="223" t="str">
        <f t="shared" ca="1" si="56"/>
        <v>1.44492664893492-7.26413680541608i</v>
      </c>
      <c r="AG156" s="223" t="str">
        <f t="shared" ca="1" si="57"/>
        <v>-6.84266724835694-2.8343255770758i</v>
      </c>
      <c r="AH156" s="223" t="str">
        <f t="shared" ca="1" si="58"/>
        <v>-4.11480296279709+6.15823782635577i</v>
      </c>
      <c r="AI156" s="223" t="str">
        <f t="shared" ca="1" si="59"/>
        <v>5.23715077826693+5.23715077826683i</v>
      </c>
      <c r="AJ156" s="223" t="str">
        <f t="shared" ca="1" si="60"/>
        <v>6.15823782635569-4.11480296279723i</v>
      </c>
      <c r="AK156" s="223" t="str">
        <f t="shared" ca="1" si="61"/>
        <v>-2.83432557707592-6.84266724835689i</v>
      </c>
      <c r="AL156" s="223" t="str">
        <f t="shared" ca="1" si="62"/>
        <v>-7.26413680541605+1.44492664893505i</v>
      </c>
      <c r="AM156" s="223" t="str">
        <f t="shared" ca="1" si="63"/>
        <v>-2.06875162980373E-13+7.40644965881784i</v>
      </c>
      <c r="AN156" s="223" t="str">
        <f t="shared" ca="1" si="64"/>
        <v>7.26413680541612+1.44492664893474i</v>
      </c>
      <c r="AO156" s="223" t="str">
        <f t="shared" ca="1" si="65"/>
        <v>2.83432557707562-6.84266724835702i</v>
      </c>
      <c r="AP156" s="223" t="str">
        <f t="shared" ca="1" si="66"/>
        <v>-6.15823782635544-4.11480296279759i</v>
      </c>
      <c r="AQ156" s="223" t="str">
        <f t="shared" ca="1" si="67"/>
        <v>-5.23715077826672+5.23715077826705i</v>
      </c>
      <c r="AR156" s="223" t="str">
        <f t="shared" ca="1" si="68"/>
        <v>-5.23715077826672+5.23715077826705i</v>
      </c>
      <c r="AS156" s="223" t="str">
        <f t="shared" ca="1" si="69"/>
        <v>6.8426672483571-2.83432557707542i</v>
      </c>
      <c r="AT156" s="223" t="str">
        <f t="shared" ca="1" si="70"/>
        <v>-1.44492664893524-7.26413680541601i</v>
      </c>
      <c r="AU156" s="223" t="str">
        <f t="shared" ca="1" si="71"/>
        <v>-7.40644965881784-6.53295905266617E-14i</v>
      </c>
      <c r="AV156" s="223" t="str">
        <f t="shared" ca="1" si="72"/>
        <v>-1.44492664893532+7.264136805416i</v>
      </c>
      <c r="AW156" s="223" t="str">
        <f t="shared" ca="1" si="73"/>
        <v>6.84266724835707+2.83432557707549i</v>
      </c>
      <c r="AX156" s="223" t="str">
        <f t="shared" ca="1" si="74"/>
        <v>4.11480296279744-6.15823782635555i</v>
      </c>
      <c r="AY156" s="223" t="str">
        <f t="shared" ca="1" si="75"/>
        <v>-5.23715077826666-5.2371507782671i</v>
      </c>
      <c r="AZ156" s="223" t="str">
        <f t="shared" ca="1" si="76"/>
        <v>-6.15823782635549+4.11480296279753i</v>
      </c>
      <c r="BA156" s="223" t="str">
        <f t="shared" ca="1" si="77"/>
        <v>2.83432557707555+6.84266724835705i</v>
      </c>
      <c r="BB156" s="223" t="str">
        <f t="shared" ca="1" si="78"/>
        <v>7.26413680541613-1.44492664893466i</v>
      </c>
      <c r="BC156" s="223" t="str">
        <f t="shared" ca="1" si="79"/>
        <v>-1.28841971955509E-13-7.40644965881784i</v>
      </c>
      <c r="BD156" s="223" t="str">
        <f t="shared" ca="1" si="80"/>
        <v>-7.26413680541604-1.44492664893513i</v>
      </c>
      <c r="BE156" s="223" t="str">
        <f t="shared" ca="1" si="81"/>
        <v>-2.83432557707531+6.84266724835714i</v>
      </c>
      <c r="BF156" s="223" t="str">
        <f t="shared" ca="1" si="82"/>
        <v>6.15823782635566+4.11480296279727i</v>
      </c>
      <c r="BG156" s="223" t="str">
        <f t="shared" ca="1" si="83"/>
        <v>5.237150778267-5.23715077826676i</v>
      </c>
      <c r="BH156" s="223" t="str">
        <f t="shared" ca="1" si="84"/>
        <v>-4.11480296279764-6.1582378263554i</v>
      </c>
      <c r="BI156" s="223" t="str">
        <f t="shared" ca="1" si="85"/>
        <v>-6.84266724835697+2.83432557707573i</v>
      </c>
      <c r="BJ156" s="223" t="str">
        <f t="shared" ca="1" si="86"/>
        <v>1.4449266489348+7.2641368054161i</v>
      </c>
      <c r="BK156" s="223" t="str">
        <f t="shared" ca="1" si="87"/>
        <v>7.40644965881784-3.23013534437678E-13i</v>
      </c>
      <c r="BL156" s="223" t="str">
        <f t="shared" ca="1" si="88"/>
        <v>1.44492664893499-7.26413680541607i</v>
      </c>
      <c r="BM156" s="223" t="str">
        <f t="shared" ca="1" si="89"/>
        <v>-6.84266724835694-2.83432557707581i</v>
      </c>
      <c r="BN156" s="223" t="str">
        <f t="shared" ca="1" si="90"/>
        <v>-4.11480296279715+6.15823782635574i</v>
      </c>
      <c r="BO156" s="223" t="str">
        <f t="shared" ca="1" si="91"/>
        <v>5.23715077826694+5.23715077826683i</v>
      </c>
      <c r="BP156" s="223" t="str">
        <f t="shared" ca="1" si="92"/>
        <v>6.15823782635571-4.1148029627972i</v>
      </c>
      <c r="BQ156" s="223" t="str">
        <f t="shared" ca="1" si="93"/>
        <v>-2.83432557707586-6.84266724835691i</v>
      </c>
      <c r="BR156" s="223" t="str">
        <f t="shared" ca="1" si="94"/>
        <v>-7.26413680541606+1.44492664893504i</v>
      </c>
      <c r="BS156" s="223" t="str">
        <f t="shared" ca="1" si="95"/>
        <v>-2.72204753507035E-13+7.40644965881784i</v>
      </c>
      <c r="BT156" s="223" t="str">
        <f t="shared" ca="1" si="96"/>
        <v>7.26413680541612+1.44492664893475i</v>
      </c>
      <c r="BU156" s="223" t="str">
        <f t="shared" ca="1" si="97"/>
        <v>2.83432557707568-6.84266724835699i</v>
      </c>
      <c r="BV156" s="223" t="str">
        <f t="shared" ca="1" si="98"/>
        <v>-6.1582378263554-4.11480296279765i</v>
      </c>
      <c r="BW156" s="223" t="str">
        <f t="shared" ca="1" si="99"/>
        <v>-5.23715077826673+5.23715077826703i</v>
      </c>
      <c r="BX156" s="223" t="str">
        <f t="shared" ca="1" si="100"/>
        <v>4.11480296279731+6.15823782635563i</v>
      </c>
      <c r="BY156" s="223" t="str">
        <f t="shared" ca="1" si="101"/>
        <v>6.84266724835711-2.83432557707541i</v>
      </c>
      <c r="BZ156" s="223" t="str">
        <f t="shared" ca="1" si="102"/>
        <v>-1.44492664893518-7.26413680541603i</v>
      </c>
      <c r="CA156" s="223" t="str">
        <f t="shared" ca="1" si="103"/>
        <v>-7.40644965881784-1.30659181053323E-13i</v>
      </c>
      <c r="CB156" s="223" t="str">
        <f t="shared" ca="1" si="104"/>
        <v>-1.44492664893533+7.264136805416i</v>
      </c>
      <c r="CC156" s="223" t="str">
        <f t="shared" ca="1" si="105"/>
        <v>6.84266724835705+2.83432557707555i</v>
      </c>
      <c r="CD156" s="223" t="str">
        <f t="shared" ca="1" si="106"/>
        <v>4.11480296279744-6.15823782635554i</v>
      </c>
      <c r="CE156" s="223" t="str">
        <f t="shared" ca="1" si="107"/>
        <v>-5.23715077826714-5.23715077826663i</v>
      </c>
      <c r="CF156" s="223" t="str">
        <f t="shared" ca="1" si="108"/>
        <v>-6.15823782635549+4.11480296279752i</v>
      </c>
      <c r="CG156" s="223" t="str">
        <f t="shared" ca="1" si="109"/>
        <v>2.83432557707554+6.84266724835705i</v>
      </c>
      <c r="CH156" s="223" t="str">
        <f t="shared" ca="1" si="110"/>
        <v>7.264136805416-1.44492664893532i</v>
      </c>
      <c r="CI156" s="223" t="str">
        <f t="shared" ca="1" si="111"/>
        <v>-1.16138371457306E-13-7.40644965881784i</v>
      </c>
      <c r="CJ156" s="223" t="str">
        <f t="shared" ca="1" si="112"/>
        <v>-7.26413680541603-1.44492664893519i</v>
      </c>
      <c r="CK156" s="223" t="str">
        <f t="shared" ca="1" si="113"/>
        <v>-2.8343255770726+6.84266724835827i</v>
      </c>
      <c r="CL156" s="223" t="str">
        <f t="shared" ca="1" si="114"/>
        <v>6.15823782635521+4.11480296279794i</v>
      </c>
      <c r="CM156" s="223" t="str">
        <f t="shared" ca="1" si="115"/>
        <v>5.23715077826489-5.23715077826888i</v>
      </c>
      <c r="CN156" s="223" t="str">
        <f t="shared" ca="1" si="116"/>
        <v>-4.11480296279641-6.15823782635623i</v>
      </c>
      <c r="CO156" s="223" t="str">
        <f t="shared" ca="1" si="117"/>
        <v>-6.84266724835615+2.83432557707771i</v>
      </c>
      <c r="CP156" s="223" t="str">
        <f t="shared" ca="1" si="118"/>
        <v>1.44492664893339+7.26413680541638i</v>
      </c>
      <c r="CQ156" s="223" t="str">
        <f t="shared" ca="1" si="119"/>
        <v>7.40644965881784-1.73121166470786E-12i</v>
      </c>
      <c r="CR156" s="223" t="str">
        <f t="shared" ca="1" si="120"/>
        <v>1.44492664893722-7.26413680541562i</v>
      </c>
      <c r="CS156" s="223" t="str">
        <f t="shared" ca="1" si="121"/>
        <v>-6.84266724835748-2.83432557707451i</v>
      </c>
      <c r="CT156" s="223" t="str">
        <f t="shared" ca="1" si="122"/>
        <v>-4.11480296279966+6.15823782635406i</v>
      </c>
      <c r="CU156" s="223" t="str">
        <f t="shared" ca="1" si="123"/>
        <v>5.23715077826741+5.23715077826635i</v>
      </c>
      <c r="CV156" s="223" t="str">
        <f t="shared" ca="1" si="124"/>
        <v>6.15823782635738-4.11480296279469i</v>
      </c>
      <c r="CW156" s="223" t="str">
        <f t="shared" ca="1" si="125"/>
        <v>-2.8343255770759-6.8426672483569i</v>
      </c>
      <c r="CX156" s="223" t="str">
        <f t="shared" ca="1" si="126"/>
        <v>-7.26413680541679+1.44492664893136i</v>
      </c>
      <c r="CY156" s="223" t="str">
        <f t="shared" ca="1" si="127"/>
        <v>-3.37534344033696E-13+7.40644965881784i</v>
      </c>
      <c r="CZ156" s="223" t="str">
        <f t="shared" ca="1" si="128"/>
        <v>7.26413680541667+1.44492664893192i</v>
      </c>
      <c r="DA156" s="223" t="str">
        <f t="shared" ca="1" si="129"/>
        <v>2.83432557707642-6.84266724835668i</v>
      </c>
      <c r="DB156" s="223" t="str">
        <f t="shared" ca="1" si="130"/>
        <v>-6.15823782635706-4.11480296279516i</v>
      </c>
      <c r="DC156" s="223" t="str">
        <f t="shared" ca="1" si="131"/>
        <v>-5.23715077826781+5.23715077826595i</v>
      </c>
      <c r="DD156" s="223" t="str">
        <f t="shared" ca="1" si="132"/>
        <v>4.11480296279918+6.15823782635437i</v>
      </c>
      <c r="DE156" s="223" t="str">
        <f t="shared" ca="1" si="133"/>
        <v>6.84266724835774-2.83432557707389i</v>
      </c>
      <c r="DF156" s="223" t="str">
        <f t="shared" ca="1" si="134"/>
        <v>-1.44492664893666-7.26413680541573i</v>
      </c>
      <c r="DG156" s="223" t="str">
        <f t="shared" ca="1" si="135"/>
        <v>-7.40644965881784-2.30102837271834E-12i</v>
      </c>
      <c r="DH156" s="223" t="str">
        <f t="shared" ca="1" si="136"/>
        <v>-1.44492664893395+7.26413680541627i</v>
      </c>
      <c r="DI156" s="223" t="str">
        <f t="shared" ca="1" si="137"/>
        <v>6.84266724835589+2.83432557707833i</v>
      </c>
      <c r="DJ156" s="223" t="str">
        <f t="shared" ca="1" si="138"/>
        <v>4.1148029627968-6.15823782635597i</v>
      </c>
      <c r="DK156" s="223" t="str">
        <f t="shared" ca="1" si="139"/>
        <v>-5.23715077826456-5.2371507782692i</v>
      </c>
      <c r="DL156" s="223" t="str">
        <f t="shared" ca="1" si="140"/>
        <v>-6.15823782635552+4.11480296279746i</v>
      </c>
      <c r="DM156" s="223" t="str">
        <f t="shared" ca="1" si="141"/>
        <v>2.83432557707888+6.84266724835567i</v>
      </c>
      <c r="DN156" s="223" t="str">
        <f t="shared" ca="1" si="142"/>
        <v>7.26413680541615-1.44492664893453i</v>
      </c>
      <c r="DO156" s="223" t="str">
        <f t="shared" ca="1" si="143"/>
        <v>-3.10311620258126E-12-7.40644965881784i</v>
      </c>
      <c r="DP156" s="223" t="str">
        <f t="shared" ca="1" si="144"/>
        <v>-7.26413680541589-1.44492664893588i</v>
      </c>
      <c r="DQ156" s="223" t="str">
        <f t="shared" ca="1" si="145"/>
        <v>-2.83432557707334+6.84266724835796i</v>
      </c>
      <c r="DR156" s="223" t="str">
        <f t="shared" ca="1" si="146"/>
        <v>6.15823782635477+4.11480296279861i</v>
      </c>
      <c r="DS156" s="223" t="str">
        <f t="shared" ca="1" si="147"/>
        <v>5.23715077826553-5.23715077826823i</v>
      </c>
      <c r="DT156" s="223" t="str">
        <f t="shared" ca="1" si="148"/>
        <v>-4.11480296279583-6.15823782635662i</v>
      </c>
      <c r="DU156" s="223" t="str">
        <f t="shared" ca="1" si="149"/>
        <v>-6.84266724835642+2.83432557707707i</v>
      </c>
      <c r="DV156" s="223" t="str">
        <f t="shared" ca="1" si="150"/>
        <v>1.44492664893261+7.26413680541654i</v>
      </c>
      <c r="DW156" s="223" t="str">
        <f t="shared" ca="1" si="151"/>
        <v>7.40644965881784-9.29118213782777E-13i</v>
      </c>
      <c r="DX156" s="223" t="str">
        <f t="shared" ca="1" si="152"/>
        <v>1.44492664893801-7.26413680541547i</v>
      </c>
      <c r="DY156" s="223" t="str">
        <f t="shared" ca="1" si="153"/>
        <v>-6.84266724835721-2.83432557707516i</v>
      </c>
      <c r="DZ156" s="223" t="str">
        <f t="shared" ca="1" si="154"/>
        <v>-4.11480296280024+6.15823782635367i</v>
      </c>
      <c r="EA156" s="223" t="str">
        <f t="shared" ca="1" si="155"/>
        <v>5.23715077826684+5.23715077826692i</v>
      </c>
      <c r="EB156" s="223" t="str">
        <f t="shared" ca="1" si="156"/>
        <v>6.15823782635373-4.11480296280015i</v>
      </c>
      <c r="EC156" s="223" t="str">
        <f t="shared" ca="1" si="157"/>
        <v>-2.83432557707506-6.84266724835725i</v>
      </c>
      <c r="ED156" s="223" t="str">
        <f t="shared" ca="1" si="158"/>
        <v>-7.26413680541549+1.44492664893791i</v>
      </c>
      <c r="EE156" s="223" t="str">
        <f t="shared" ca="1" si="159"/>
        <v>-1.03437581490186E-12+7.40644965881784i</v>
      </c>
      <c r="EF156" s="223" t="str">
        <f t="shared" ca="1" si="160"/>
        <v>7.26413680541652+1.44492664893271i</v>
      </c>
      <c r="EG156" s="223" t="str">
        <f t="shared" ca="1" si="161"/>
        <v>2.83432557707716-6.84266724835637i</v>
      </c>
      <c r="EH156" s="223" t="str">
        <f t="shared" ca="1" si="162"/>
        <v>-6.15823782635668-4.11480296279575i</v>
      </c>
      <c r="EI156" s="223" t="str">
        <f t="shared" ca="1" si="163"/>
        <v>-5.23715077826831+5.23715077826546i</v>
      </c>
      <c r="EJ156" s="223" t="str">
        <f t="shared" ca="1" si="164"/>
        <v>4.11480296279852+6.15823782635483i</v>
      </c>
      <c r="EK156" s="223" t="str">
        <f t="shared" ca="1" si="165"/>
        <v>6.842667248358-2.83432557707324i</v>
      </c>
      <c r="EL156" s="223" t="str">
        <f t="shared" ca="1" si="166"/>
        <v>-1.44492664893578-7.26413680541591i</v>
      </c>
      <c r="EM156" s="223" t="str">
        <f t="shared" ca="1" si="167"/>
        <v>-7.40644965881784-3.20837380370034E-12i</v>
      </c>
      <c r="EN156" s="223"/>
      <c r="EO156" s="223"/>
      <c r="EP156" s="223"/>
    </row>
    <row r="157" spans="1:146" ht="17.25" thickBot="1">
      <c r="A157" s="257">
        <f t="shared" si="168"/>
        <v>1.1132812500000006E-3</v>
      </c>
      <c r="B157" s="256">
        <v>57</v>
      </c>
      <c r="C157" s="230">
        <f t="shared" si="169"/>
        <v>11400</v>
      </c>
      <c r="D157" s="229">
        <f t="shared" si="170"/>
        <v>71628.312501847278</v>
      </c>
      <c r="E157" s="229" t="str">
        <f t="shared" si="171"/>
        <v>71628.3125018473i</v>
      </c>
      <c r="F157" s="229" t="str">
        <f t="shared" si="177"/>
        <v>-0.0345104803212833-0.104589679922826i</v>
      </c>
      <c r="G157" s="229" t="str">
        <f t="shared" si="178"/>
        <v>-5.02213504099576+0.60969920691264i</v>
      </c>
      <c r="H157" s="229" t="str">
        <f t="shared" si="179"/>
        <v>0.00210373096391773-0.00742262831759561i</v>
      </c>
      <c r="I157" s="229" t="str">
        <f t="shared" si="174"/>
        <v>-0.00639453645444061+0.00550304649523798i</v>
      </c>
      <c r="J157" s="255" t="str">
        <f ca="1">IMPRODUCT(1/N_FFT2,BT100)</f>
        <v>-0.0309606169421518-0.0044502841914216i</v>
      </c>
      <c r="K157" s="254" t="str">
        <f t="shared" ca="1" si="175"/>
        <v>0.000222468914510977-0.000141920210059248i</v>
      </c>
      <c r="N157" s="246">
        <f t="shared" ca="1" si="176"/>
        <v>7.6060849022489734</v>
      </c>
      <c r="O157" s="223">
        <f t="shared" ca="1" si="39"/>
        <v>-7.3939150977510266</v>
      </c>
      <c r="P157" s="223" t="str">
        <f t="shared" ca="1" si="40"/>
        <v>-1.26407769044486+7.28505923553612i</v>
      </c>
      <c r="Q157" s="223" t="str">
        <f t="shared" ca="1" si="41"/>
        <v>6.96169687875462+2.49093497327586i</v>
      </c>
      <c r="R157" s="223" t="str">
        <f t="shared" ca="1" si="42"/>
        <v>3.64444738518202-6.43334933991545i</v>
      </c>
      <c r="S157" s="223" t="str">
        <f t="shared" ca="1" si="43"/>
        <v>-5.71557366183811-4.69065008168943i</v>
      </c>
      <c r="T157" s="223" t="str">
        <f t="shared" ca="1" si="44"/>
        <v>-5.59873792233495+4.82950454495687i</v>
      </c>
      <c r="U157" s="223" t="str">
        <f t="shared" ca="1" si="45"/>
        <v>3.80123204208551+6.34197251925401i</v>
      </c>
      <c r="V157" s="223" t="str">
        <f t="shared" ca="1" si="46"/>
        <v>6.89846954139717-2.66103334424168i</v>
      </c>
      <c r="W157" s="223" t="str">
        <f t="shared" ca="1" si="47"/>
        <v>-1.44248127737988-7.25184309242548i</v>
      </c>
      <c r="X157" s="223" t="str">
        <f t="shared" ca="1" si="48"/>
        <v>-7.39168818876174+0.181455760092593i</v>
      </c>
      <c r="Y157" s="223" t="str">
        <f t="shared" ca="1" si="49"/>
        <v>-1.08491267037602+7.31388713136921i</v>
      </c>
      <c r="Z157" s="223" t="str">
        <f t="shared" ca="1" si="50"/>
        <v>7.02073075022703+2.31933615622385i</v>
      </c>
      <c r="AA157" s="223" t="str">
        <f t="shared" ca="1" si="51"/>
        <v>3.48546744944804-6.52085095149312i</v>
      </c>
      <c r="AB157" s="223" t="str">
        <f t="shared" ca="1" si="52"/>
        <v>-5.82896655348662-4.54897014620726i</v>
      </c>
      <c r="AC157" s="223" t="str">
        <f t="shared" ca="1" si="53"/>
        <v>-5.47852971245748+4.96544989527346i</v>
      </c>
      <c r="AD157" s="223" t="str">
        <f t="shared" ca="1" si="54"/>
        <v>3.95572697894425+6.24677553148848i</v>
      </c>
      <c r="AE157" s="223" t="str">
        <f t="shared" ca="1" si="55"/>
        <v>6.8310868239383-2.82952880822358i</v>
      </c>
      <c r="AF157" s="223" t="str">
        <f t="shared" ca="1" si="56"/>
        <v>-1.62001596753197-7.21425871019969i</v>
      </c>
      <c r="AG157" s="223" t="str">
        <f t="shared" ca="1" si="57"/>
        <v>-7.38500880320055+0.362802218021136i</v>
      </c>
      <c r="AH157" s="223" t="str">
        <f t="shared" ca="1" si="58"/>
        <v>-0.905094139481314+7.33830941507832i</v>
      </c>
      <c r="AI157" s="223" t="str">
        <f t="shared" ca="1" si="59"/>
        <v>7.07553559601732+2.14634025779753i</v>
      </c>
      <c r="AJ157" s="223" t="str">
        <f t="shared" ca="1" si="60"/>
        <v>3.32438799845313-6.60442464628762i</v>
      </c>
      <c r="AK157" s="223" t="str">
        <f t="shared" ca="1" si="61"/>
        <v>-5.93884829364205-4.40455008120642i</v>
      </c>
      <c r="AL157" s="223" t="str">
        <f t="shared" ca="1" si="62"/>
        <v>-5.35502144113706+5.09840424424279i</v>
      </c>
      <c r="AM157" s="223" t="str">
        <f t="shared" ca="1" si="63"/>
        <v>4.1078391337846+6.14781571972505i</v>
      </c>
      <c r="AN157" s="223" t="str">
        <f t="shared" ca="1" si="64"/>
        <v>6.75958931520767-2.99631986985384i</v>
      </c>
      <c r="AO157" s="223" t="str">
        <f t="shared" ca="1" si="65"/>
        <v>-1.79657482064081-7.17232872828554i</v>
      </c>
      <c r="AP157" s="223" t="str">
        <f t="shared" ca="1" si="66"/>
        <v>-7.3738809644796+0.54393013745883i</v>
      </c>
      <c r="AQ157" s="223" t="str">
        <f t="shared" ca="1" si="67"/>
        <v>-0.72473041372135+7.35831137559276i</v>
      </c>
      <c r="AR157" s="223" t="str">
        <f t="shared" ca="1" si="68"/>
        <v>-0.72473041372135+7.35831137559276i</v>
      </c>
      <c r="AS157" s="223" t="str">
        <f t="shared" ca="1" si="69"/>
        <v>3.1613060604348-6.68402008263057i</v>
      </c>
      <c r="AT157" s="223" t="str">
        <f t="shared" ca="1" si="70"/>
        <v>-6.04515269365323-4.25747687993344i</v>
      </c>
      <c r="AU157" s="223" t="str">
        <f t="shared" ca="1" si="71"/>
        <v>-5.22828750513763+5.22828750513706i</v>
      </c>
      <c r="AV157" s="223" t="str">
        <f t="shared" ca="1" si="72"/>
        <v>4.25747687993338+6.04515269365326i</v>
      </c>
      <c r="AW157" s="223" t="str">
        <f t="shared" ca="1" si="73"/>
        <v>6.6840200826306-3.16130606043474i</v>
      </c>
      <c r="AX157" s="223" t="str">
        <f t="shared" ca="1" si="74"/>
        <v>-1.97205148425669-7.12607840373592i</v>
      </c>
      <c r="AY157" s="223" t="str">
        <f t="shared" ca="1" si="75"/>
        <v>-7.35831137559276+0.724730413721337i</v>
      </c>
      <c r="AZ157" s="223" t="str">
        <f t="shared" ca="1" si="76"/>
        <v>-0.543930137458896+7.3738809644796i</v>
      </c>
      <c r="BA157" s="223" t="str">
        <f t="shared" ca="1" si="77"/>
        <v>7.17232872828552+1.79657482064087i</v>
      </c>
      <c r="BB157" s="223" t="str">
        <f t="shared" ca="1" si="78"/>
        <v>2.99631986985385-6.75958931520766i</v>
      </c>
      <c r="BC157" s="223" t="str">
        <f t="shared" ca="1" si="79"/>
        <v>-6.14781571972501-4.10783913378465i</v>
      </c>
      <c r="BD157" s="223" t="str">
        <f t="shared" ca="1" si="80"/>
        <v>-5.09840424424284+5.35502144113701i</v>
      </c>
      <c r="BE157" s="223" t="str">
        <f t="shared" ca="1" si="81"/>
        <v>4.40455008120636+5.9388482936421i</v>
      </c>
      <c r="BF157" s="223" t="str">
        <f t="shared" ca="1" si="82"/>
        <v>6.60442464628765-3.32438799845307i</v>
      </c>
      <c r="BG157" s="223" t="str">
        <f t="shared" ca="1" si="83"/>
        <v>-2.14634025779749-7.07553559601733i</v>
      </c>
      <c r="BH157" s="223" t="str">
        <f t="shared" ca="1" si="84"/>
        <v>-7.33830941507833+0.905094139481247i</v>
      </c>
      <c r="BI157" s="223" t="str">
        <f t="shared" ca="1" si="85"/>
        <v>-0.362802218021228+7.38500880320054i</v>
      </c>
      <c r="BJ157" s="223" t="str">
        <f t="shared" ca="1" si="86"/>
        <v>7.21425871019968+1.62001596753202i</v>
      </c>
      <c r="BK157" s="223" t="str">
        <f t="shared" ca="1" si="87"/>
        <v>2.82952880822364-6.83108682393828i</v>
      </c>
      <c r="BL157" s="223" t="str">
        <f t="shared" ca="1" si="88"/>
        <v>-6.24677553148843-3.95572697894433i</v>
      </c>
      <c r="BM157" s="223" t="str">
        <f t="shared" ca="1" si="89"/>
        <v>-4.96544989527347+5.47852971245747i</v>
      </c>
      <c r="BN157" s="223" t="str">
        <f t="shared" ca="1" si="90"/>
        <v>4.54897014620721+5.82896655348666i</v>
      </c>
      <c r="BO157" s="223" t="str">
        <f t="shared" ca="1" si="91"/>
        <v>6.52085095149282-3.48546744944861i</v>
      </c>
      <c r="BP157" s="223" t="str">
        <f t="shared" ca="1" si="92"/>
        <v>-2.31933615622384-7.02073075022703i</v>
      </c>
      <c r="BQ157" s="223" t="str">
        <f t="shared" ca="1" si="93"/>
        <v>-7.31388713136922+1.08491267037597i</v>
      </c>
      <c r="BR157" s="223" t="str">
        <f t="shared" ca="1" si="94"/>
        <v>-0.181455760092685+7.39168818876174i</v>
      </c>
      <c r="BS157" s="223" t="str">
        <f t="shared" ca="1" si="95"/>
        <v>7.25184309242548+1.44248127737989i</v>
      </c>
      <c r="BT157" s="223" t="str">
        <f t="shared" ca="1" si="96"/>
        <v>2.66103334424152-6.89846954139724i</v>
      </c>
      <c r="BU157" s="223" t="str">
        <f t="shared" ca="1" si="97"/>
        <v>-6.34197251925408-3.80123204208538i</v>
      </c>
      <c r="BV157" s="223" t="str">
        <f t="shared" ca="1" si="98"/>
        <v>-4.82950454495676+5.59873792233505i</v>
      </c>
      <c r="BW157" s="223" t="str">
        <f t="shared" ca="1" si="99"/>
        <v>4.69065008168951+5.71557366183804i</v>
      </c>
      <c r="BX157" s="223" t="str">
        <f t="shared" ca="1" si="100"/>
        <v>6.43334933991545-3.64444738518202i</v>
      </c>
      <c r="BY157" s="223" t="str">
        <f t="shared" ca="1" si="101"/>
        <v>-2.49093497327584-6.96169687875462i</v>
      </c>
      <c r="BZ157" s="223" t="str">
        <f t="shared" ca="1" si="102"/>
        <v>-7.28505923553613+1.26407769044483i</v>
      </c>
      <c r="CA157" s="223" t="str">
        <f t="shared" ca="1" si="103"/>
        <v>-6.52198293860497E-14+7.39391509775103i</v>
      </c>
      <c r="CB157" s="223" t="str">
        <f t="shared" ca="1" si="104"/>
        <v>7.28505923553611+1.26407769044495i</v>
      </c>
      <c r="CC157" s="223" t="str">
        <f t="shared" ca="1" si="105"/>
        <v>2.49093497327595-6.96169687875458i</v>
      </c>
      <c r="CD157" s="223" t="str">
        <f t="shared" ca="1" si="106"/>
        <v>-6.43334933991538-3.64444738518213i</v>
      </c>
      <c r="CE157" s="223" t="str">
        <f t="shared" ca="1" si="107"/>
        <v>-4.69065008168962+5.71557366183796i</v>
      </c>
      <c r="CF157" s="223" t="str">
        <f t="shared" ca="1" si="108"/>
        <v>4.82950454495674+5.59873792233507i</v>
      </c>
      <c r="CG157" s="223" t="str">
        <f t="shared" ca="1" si="109"/>
        <v>6.34197251925415-3.80123204208527i</v>
      </c>
      <c r="CH157" s="223" t="str">
        <f t="shared" ca="1" si="110"/>
        <v>-2.66103334424139-6.89846954139728i</v>
      </c>
      <c r="CI157" s="223" t="str">
        <f t="shared" ca="1" si="111"/>
        <v>-7.25184309242505+1.44248127738204i</v>
      </c>
      <c r="CJ157" s="223" t="str">
        <f t="shared" ca="1" si="112"/>
        <v>0.181455760089614+7.39168818876181i</v>
      </c>
      <c r="CK157" s="223" t="str">
        <f t="shared" ca="1" si="113"/>
        <v>7.31388713136909+1.08491267037683i</v>
      </c>
      <c r="CL157" s="223" t="str">
        <f t="shared" ca="1" si="114"/>
        <v>2.31933615622317-7.02073075022725i</v>
      </c>
      <c r="CM157" s="223" t="str">
        <f t="shared" ca="1" si="115"/>
        <v>-6.52085095149449-3.48546744944547i</v>
      </c>
      <c r="CN157" s="223" t="str">
        <f t="shared" ca="1" si="116"/>
        <v>-4.54897014620906+5.82896655348521i</v>
      </c>
      <c r="CO157" s="223" t="str">
        <f t="shared" ca="1" si="117"/>
        <v>4.96544989527344+5.47852971245748i</v>
      </c>
      <c r="CP157" s="223" t="str">
        <f t="shared" ca="1" si="118"/>
        <v>6.24677553148732-3.95572697894608i</v>
      </c>
      <c r="CQ157" s="223" t="str">
        <f t="shared" ca="1" si="119"/>
        <v>-2.8295288082208-6.83108682393945i</v>
      </c>
      <c r="CR157" s="223" t="str">
        <f t="shared" ca="1" si="120"/>
        <v>-7.21425871019986+1.62001596753117i</v>
      </c>
      <c r="CS157" s="223" t="str">
        <f t="shared" ca="1" si="121"/>
        <v>0.362802218022567+7.38500880320047i</v>
      </c>
      <c r="CT157" s="223" t="str">
        <f t="shared" ca="1" si="122"/>
        <v>7.33830941507786+0.905094139485033i</v>
      </c>
      <c r="CU157" s="223" t="str">
        <f t="shared" ca="1" si="123"/>
        <v>2.14634025779902-7.07553559601687i</v>
      </c>
      <c r="CV157" s="223" t="str">
        <f t="shared" ca="1" si="124"/>
        <v>-6.60442464628795-3.32438799845248i</v>
      </c>
      <c r="CW157" s="223" t="str">
        <f t="shared" ca="1" si="125"/>
        <v>-4.4045500812041+5.93884829364377i</v>
      </c>
      <c r="CX157" s="223" t="str">
        <f t="shared" ca="1" si="126"/>
        <v>5.09840424424115+5.35502144113863i</v>
      </c>
      <c r="CY157" s="223" t="str">
        <f t="shared" ca="1" si="127"/>
        <v>6.14781571972505-4.10783913378459i</v>
      </c>
      <c r="CZ157" s="223" t="str">
        <f t="shared" ca="1" si="128"/>
        <v>-2.99631986985579-6.7595893152068i</v>
      </c>
      <c r="DA157" s="223" t="str">
        <f t="shared" ca="1" si="129"/>
        <v>-7.17232872828626+1.79657482063789i</v>
      </c>
      <c r="DB157" s="223" t="str">
        <f t="shared" ca="1" si="130"/>
        <v>0.543930137458084+7.37388096447966i</v>
      </c>
      <c r="DC157" s="223" t="str">
        <f t="shared" ca="1" si="131"/>
        <v>7.35831137559289+0.724730413720056i</v>
      </c>
      <c r="DD157" s="223" t="str">
        <f t="shared" ca="1" si="132"/>
        <v>1.97205148425327-7.12607840373687i</v>
      </c>
      <c r="DE157" s="223" t="str">
        <f t="shared" ca="1" si="133"/>
        <v>-6.68402008262993-3.16130606043614i</v>
      </c>
      <c r="DF157" s="223" t="str">
        <f t="shared" ca="1" si="134"/>
        <v>-4.25747687993293+6.04515269365358i</v>
      </c>
      <c r="DG157" s="223" t="str">
        <f t="shared" ca="1" si="135"/>
        <v>5.22828750513909+5.2282875051356i</v>
      </c>
      <c r="DH157" s="223" t="str">
        <f t="shared" ca="1" si="136"/>
        <v>6.04515269365496-4.25747687993097i</v>
      </c>
      <c r="DI157" s="223" t="str">
        <f t="shared" ca="1" si="137"/>
        <v>-3.16130606043397-6.68402008263096i</v>
      </c>
      <c r="DJ157" s="223" t="str">
        <f t="shared" ca="1" si="138"/>
        <v>-7.12607840373555+1.97205148425804i</v>
      </c>
      <c r="DK157" s="223" t="str">
        <f t="shared" ca="1" si="139"/>
        <v>0.724730413717665+7.35831137559313i</v>
      </c>
      <c r="DL157" s="223" t="str">
        <f t="shared" ca="1" si="140"/>
        <v>7.37388096447948+0.54393013746048i</v>
      </c>
      <c r="DM157" s="223" t="str">
        <f t="shared" ca="1" si="141"/>
        <v>1.79657482064022-7.17232872828569i</v>
      </c>
      <c r="DN157" s="223" t="str">
        <f t="shared" ca="1" si="142"/>
        <v>-6.75958931520885-2.99631986985117i</v>
      </c>
      <c r="DO157" s="223" t="str">
        <f t="shared" ca="1" si="143"/>
        <v>-4.10783913378658+6.14781571972372i</v>
      </c>
      <c r="DP157" s="223" t="str">
        <f t="shared" ca="1" si="144"/>
        <v>5.35502144113697+5.09840424424289i</v>
      </c>
      <c r="DQ157" s="223" t="str">
        <f t="shared" ca="1" si="145"/>
        <v>5.93884829364076-4.40455008120817i</v>
      </c>
      <c r="DR157" s="223" t="str">
        <f t="shared" ca="1" si="146"/>
        <v>-3.32438799845033-6.60442464628903i</v>
      </c>
      <c r="DS157" s="223" t="str">
        <f t="shared" ca="1" si="147"/>
        <v>-7.07553559601757+2.14634025779672i</v>
      </c>
      <c r="DT157" s="223" t="str">
        <f t="shared" ca="1" si="148"/>
        <v>0.905094139482748+7.33830941507814i</v>
      </c>
      <c r="DU157" s="223" t="str">
        <f t="shared" ca="1" si="149"/>
        <v>7.38500880320072+0.362802218017619i</v>
      </c>
      <c r="DV157" s="223" t="str">
        <f t="shared" ca="1" si="150"/>
        <v>1.62001596753351-7.21425871019934i</v>
      </c>
      <c r="DW157" s="223" t="str">
        <f t="shared" ca="1" si="151"/>
        <v>-6.83108682393857-2.82952880822292i</v>
      </c>
      <c r="DX157" s="223" t="str">
        <f t="shared" ca="1" si="152"/>
        <v>-3.9557269789419+6.24677553148997i</v>
      </c>
      <c r="DY157" s="223" t="str">
        <f t="shared" ca="1" si="153"/>
        <v>5.47852971245594+4.96544989527515i</v>
      </c>
      <c r="DZ157" s="223" t="str">
        <f t="shared" ca="1" si="154"/>
        <v>5.82896655348663-4.54897014620725i</v>
      </c>
      <c r="EA157" s="223" t="str">
        <f t="shared" ca="1" si="155"/>
        <v>-3.48546744944984-6.52085095149216i</v>
      </c>
      <c r="EB157" s="223" t="str">
        <f t="shared" ca="1" si="156"/>
        <v>-7.02073075022798+2.31933615622098i</v>
      </c>
      <c r="EC157" s="223" t="str">
        <f t="shared" ca="1" si="157"/>
        <v>1.08491267037456+7.31388713136943i</v>
      </c>
      <c r="ED157" s="223" t="str">
        <f t="shared" ca="1" si="158"/>
        <v>7.39168818876175+0.181455760092014i</v>
      </c>
      <c r="EE157" s="223" t="str">
        <f t="shared" ca="1" si="159"/>
        <v>1.44248127737707-7.25184309242603i</v>
      </c>
      <c r="EF157" s="223" t="str">
        <f t="shared" ca="1" si="160"/>
        <v>-6.89846954139638-2.66103334424373i</v>
      </c>
      <c r="EG157" s="223" t="str">
        <f t="shared" ca="1" si="161"/>
        <v>-3.80123204208544+6.34197251925405i</v>
      </c>
      <c r="EH157" s="223" t="str">
        <f t="shared" ca="1" si="162"/>
        <v>5.59873792233645+4.82950454495514i</v>
      </c>
      <c r="EI157" s="223" t="str">
        <f t="shared" ca="1" si="163"/>
        <v>5.71557366184001-4.69065008168711i</v>
      </c>
      <c r="EJ157" s="223" t="str">
        <f t="shared" ca="1" si="164"/>
        <v>-3.64444738518132-6.43334933991585i</v>
      </c>
      <c r="EK157" s="223" t="str">
        <f t="shared" ca="1" si="165"/>
        <v>-6.96169687875411+2.49093497327726i</v>
      </c>
      <c r="EL157" s="223" t="str">
        <f t="shared" ca="1" si="166"/>
        <v>1.26407769044849+7.28505923553549i</v>
      </c>
      <c r="EM157" s="223" t="str">
        <f t="shared" ca="1" si="167"/>
        <v>7.39391509775103+1.6014736040016E-12i</v>
      </c>
      <c r="EN157" s="223"/>
      <c r="EO157" s="223"/>
      <c r="EP157" s="223"/>
    </row>
    <row r="158" spans="1:146" ht="17.25" thickBot="1">
      <c r="A158" s="257">
        <f t="shared" si="168"/>
        <v>1.1328125000000006E-3</v>
      </c>
      <c r="B158" s="256">
        <v>58</v>
      </c>
      <c r="C158" s="230">
        <f t="shared" si="169"/>
        <v>11600</v>
      </c>
      <c r="D158" s="229">
        <f t="shared" si="170"/>
        <v>72884.949563283197</v>
      </c>
      <c r="E158" s="229" t="str">
        <f t="shared" si="171"/>
        <v>72884.9495632832i</v>
      </c>
      <c r="F158" s="229" t="str">
        <f t="shared" si="177"/>
        <v>-0.0341754782135957-0.102202347421874i</v>
      </c>
      <c r="G158" s="229" t="str">
        <f t="shared" si="178"/>
        <v>-5.02186278137599+0.662501119977683i</v>
      </c>
      <c r="H158" s="229" t="str">
        <f t="shared" si="179"/>
        <v>0.00209983554925312-0.00729451158066165i</v>
      </c>
      <c r="I158" s="229" t="str">
        <f t="shared" si="174"/>
        <v>-0.00631753584095709+0.00551503056244794i</v>
      </c>
      <c r="J158" s="255" t="str">
        <f ca="1">IMPRODUCT(1/N_FFT2,BU100)</f>
        <v>0.0202660521538621+0.000293329691368603i</v>
      </c>
      <c r="K158" s="254" t="str">
        <f t="shared" ca="1" si="175"/>
        <v>-0.000129649233049501+0.000109914776170275i</v>
      </c>
      <c r="N158" s="246">
        <f t="shared" ca="1" si="176"/>
        <v>7.6228057269883269</v>
      </c>
      <c r="O158" s="223">
        <f t="shared" ca="1" si="39"/>
        <v>-7.3771942730116731</v>
      </c>
      <c r="P158" s="223" t="str">
        <f t="shared" ca="1" si="40"/>
        <v>-1.08245921582835+7.29734728430986i</v>
      </c>
      <c r="Q158" s="223" t="str">
        <f t="shared" ca="1" si="41"/>
        <v>7.05953476437752+2.14148645858466i</v>
      </c>
      <c r="R158" s="223" t="str">
        <f t="shared" ca="1" si="42"/>
        <v>3.15415698665088-6.66890463609412i</v>
      </c>
      <c r="S158" s="223" t="str">
        <f t="shared" ca="1" si="43"/>
        <v>-6.13391286206157-4.09854954128797i</v>
      </c>
      <c r="T158" s="223" t="str">
        <f t="shared" ca="1" si="44"/>
        <v>-4.95422087568716+5.46614039855014i</v>
      </c>
      <c r="U158" s="223" t="str">
        <f t="shared" ca="1" si="45"/>
        <v>4.68004250276911+5.70264828952575i</v>
      </c>
      <c r="V158" s="223" t="str">
        <f t="shared" ca="1" si="46"/>
        <v>6.32763058949229-3.79263582020179i</v>
      </c>
      <c r="W158" s="223" t="str">
        <f t="shared" ca="1" si="47"/>
        <v>-2.82313002562019-6.81563879619497i</v>
      </c>
      <c r="X158" s="223" t="str">
        <f t="shared" ca="1" si="48"/>
        <v>-7.15610900570908+1.79251199163788i</v>
      </c>
      <c r="Y158" s="223" t="str">
        <f t="shared" ca="1" si="49"/>
        <v>0.723091486295844+7.34167106619486i</v>
      </c>
      <c r="Z158" s="223" t="str">
        <f t="shared" ca="1" si="50"/>
        <v>7.36830811942687+0.361981766038417i</v>
      </c>
      <c r="AA158" s="223" t="str">
        <f t="shared" ca="1" si="51"/>
        <v>1.4392192062974-7.23544355364486i</v>
      </c>
      <c r="AB158" s="223" t="str">
        <f t="shared" ca="1" si="52"/>
        <v>-6.94595348545637-2.48530189708067i</v>
      </c>
      <c r="AC158" s="223" t="str">
        <f t="shared" ca="1" si="53"/>
        <v>-3.47758530722947+6.50610450059772i</v>
      </c>
      <c r="AD158" s="223" t="str">
        <f t="shared" ca="1" si="54"/>
        <v>5.92541800127875+4.39458949753877i</v>
      </c>
      <c r="AE158" s="223" t="str">
        <f t="shared" ca="1" si="55"/>
        <v>5.21646409657712-5.21646409657712i</v>
      </c>
      <c r="AF158" s="223" t="str">
        <f t="shared" ca="1" si="56"/>
        <v>-4.39458949753877-5.92541800127875i</v>
      </c>
      <c r="AG158" s="223" t="str">
        <f t="shared" ca="1" si="57"/>
        <v>-6.50610450059808+3.4775853072288i</v>
      </c>
      <c r="AH158" s="223" t="str">
        <f t="shared" ca="1" si="58"/>
        <v>2.48530189708064+6.94595348545638i</v>
      </c>
      <c r="AI158" s="223" t="str">
        <f t="shared" ca="1" si="59"/>
        <v>7.23544355364486-1.43921920629738i</v>
      </c>
      <c r="AJ158" s="223" t="str">
        <f t="shared" ca="1" si="60"/>
        <v>-0.361981766038403-7.36830811942687i</v>
      </c>
      <c r="AK158" s="223" t="str">
        <f t="shared" ca="1" si="61"/>
        <v>-7.34167106619478-0.723091486296588i</v>
      </c>
      <c r="AL158" s="223" t="str">
        <f t="shared" ca="1" si="62"/>
        <v>-1.79251199163788+7.15610900570908i</v>
      </c>
      <c r="AM158" s="223" t="str">
        <f t="shared" ca="1" si="63"/>
        <v>6.81563879619495+2.82313002562021i</v>
      </c>
      <c r="AN158" s="223" t="str">
        <f t="shared" ca="1" si="64"/>
        <v>3.79263582020166-6.32763058949237i</v>
      </c>
      <c r="AO158" s="223" t="str">
        <f t="shared" ca="1" si="65"/>
        <v>-5.70264828952596-4.68004250276884i</v>
      </c>
      <c r="AP158" s="223" t="str">
        <f t="shared" ca="1" si="66"/>
        <v>-5.46614039855028+4.954220875687i</v>
      </c>
      <c r="AQ158" s="223" t="str">
        <f t="shared" ca="1" si="67"/>
        <v>4.09854954128796+6.13391286206158i</v>
      </c>
      <c r="AR158" s="223" t="str">
        <f t="shared" ca="1" si="68"/>
        <v>4.09854954128796+6.13391286206158i</v>
      </c>
      <c r="AS158" s="223" t="str">
        <f t="shared" ca="1" si="69"/>
        <v>-2.1414864585843-7.05953476437763i</v>
      </c>
      <c r="AT158" s="223" t="str">
        <f t="shared" ca="1" si="70"/>
        <v>-7.29734728430989+1.08245921582817i</v>
      </c>
      <c r="AU158" s="223" t="str">
        <f t="shared" ca="1" si="71"/>
        <v>-7.99837005764684E-19+7.37719427301167i</v>
      </c>
      <c r="AV158" s="223" t="str">
        <f t="shared" ca="1" si="72"/>
        <v>7.29734728430988+1.08245921582822i</v>
      </c>
      <c r="AW158" s="223" t="str">
        <f t="shared" ca="1" si="73"/>
        <v>2.1414864585843-7.05953476437763i</v>
      </c>
      <c r="AX158" s="223" t="str">
        <f t="shared" ca="1" si="74"/>
        <v>-6.66890463609405-3.15415698665103i</v>
      </c>
      <c r="AY158" s="223" t="str">
        <f t="shared" ca="1" si="75"/>
        <v>-4.098549541288+6.13391286206155i</v>
      </c>
      <c r="AZ158" s="223" t="str">
        <f t="shared" ca="1" si="76"/>
        <v>5.46614039855028+4.954220875687i</v>
      </c>
      <c r="BA158" s="223" t="str">
        <f t="shared" ca="1" si="77"/>
        <v>5.70264828952599-4.68004250276881i</v>
      </c>
      <c r="BB158" s="223" t="str">
        <f t="shared" ca="1" si="78"/>
        <v>-3.79263582020166-6.32763058949237i</v>
      </c>
      <c r="BC158" s="223" t="str">
        <f t="shared" ca="1" si="79"/>
        <v>-6.81563879619498+2.82313002562017i</v>
      </c>
      <c r="BD158" s="223" t="str">
        <f t="shared" ca="1" si="80"/>
        <v>1.79251199163788+7.15610900570908i</v>
      </c>
      <c r="BE158" s="223" t="str">
        <f t="shared" ca="1" si="81"/>
        <v>7.34167106619478-0.723091486296562i</v>
      </c>
      <c r="BF158" s="223" t="str">
        <f t="shared" ca="1" si="82"/>
        <v>0.361981766038456-7.36830811942687i</v>
      </c>
      <c r="BG158" s="223" t="str">
        <f t="shared" ca="1" si="83"/>
        <v>-7.23544355364486-1.4392192062974i</v>
      </c>
      <c r="BH158" s="223" t="str">
        <f t="shared" ca="1" si="84"/>
        <v>-2.48530189708064+6.94595348545638i</v>
      </c>
      <c r="BI158" s="223" t="str">
        <f t="shared" ca="1" si="85"/>
        <v>6.50610450059772+3.47758530722947i</v>
      </c>
      <c r="BJ158" s="223" t="str">
        <f t="shared" ca="1" si="86"/>
        <v>4.39458949753879-5.92541800127873i</v>
      </c>
      <c r="BK158" s="223" t="str">
        <f t="shared" ca="1" si="87"/>
        <v>-5.21646409657708-5.21646409657716i</v>
      </c>
      <c r="BL158" s="223" t="str">
        <f t="shared" ca="1" si="88"/>
        <v>-5.92541800127873+4.39458949753879i</v>
      </c>
      <c r="BM158" s="223" t="str">
        <f t="shared" ca="1" si="89"/>
        <v>3.47758530722883+6.50610450059807i</v>
      </c>
      <c r="BN158" s="223" t="str">
        <f t="shared" ca="1" si="90"/>
        <v>6.94595348545638-2.48530189708064i</v>
      </c>
      <c r="BO158" s="223" t="str">
        <f t="shared" ca="1" si="91"/>
        <v>-1.43921920629735-7.23544355364487i</v>
      </c>
      <c r="BP158" s="223" t="str">
        <f t="shared" ca="1" si="92"/>
        <v>-7.36830811942688+0.361981766038351i</v>
      </c>
      <c r="BQ158" s="223" t="str">
        <f t="shared" ca="1" si="93"/>
        <v>-0.723091486296562+7.34167106619478i</v>
      </c>
      <c r="BR158" s="223" t="str">
        <f t="shared" ca="1" si="94"/>
        <v>7.15610900570908+1.79251199163788i</v>
      </c>
      <c r="BS158" s="223" t="str">
        <f t="shared" ca="1" si="95"/>
        <v>2.82313002562021-6.81563879619495i</v>
      </c>
      <c r="BT158" s="223" t="str">
        <f t="shared" ca="1" si="96"/>
        <v>-6.32763058949234-3.7926358202017i</v>
      </c>
      <c r="BU158" s="223" t="str">
        <f t="shared" ca="1" si="97"/>
        <v>-4.68004250276889+5.70264828952592i</v>
      </c>
      <c r="BV158" s="223" t="str">
        <f t="shared" ca="1" si="98"/>
        <v>4.954220875687+5.46614039855028i</v>
      </c>
      <c r="BW158" s="223" t="str">
        <f t="shared" ca="1" si="99"/>
        <v>6.13391286206158-4.09854954128796i</v>
      </c>
      <c r="BX158" s="223" t="str">
        <f t="shared" ca="1" si="100"/>
        <v>-3.15415698665098-6.66890463609408i</v>
      </c>
      <c r="BY158" s="223" t="str">
        <f t="shared" ca="1" si="101"/>
        <v>-7.05953476437743+2.14148645858495i</v>
      </c>
      <c r="BZ158" s="223" t="str">
        <f t="shared" ca="1" si="102"/>
        <v>1.08245921582822+7.29734728430988i</v>
      </c>
      <c r="CA158" s="223" t="str">
        <f t="shared" ca="1" si="103"/>
        <v>7.37719427301167+1.59967401152938E-18i</v>
      </c>
      <c r="CB158" s="223" t="str">
        <f t="shared" ca="1" si="104"/>
        <v>1.08245921582822-7.29734728430988i</v>
      </c>
      <c r="CC158" s="223" t="str">
        <f t="shared" ca="1" si="105"/>
        <v>-7.05953476437761-2.14148645858436i</v>
      </c>
      <c r="CD158" s="223" t="str">
        <f t="shared" ca="1" si="106"/>
        <v>-3.15415698665108+6.66890463609403i</v>
      </c>
      <c r="CE158" s="223" t="str">
        <f t="shared" ca="1" si="107"/>
        <v>6.13391286206158+4.09854954128796i</v>
      </c>
      <c r="CF158" s="223" t="str">
        <f t="shared" ca="1" si="108"/>
        <v>4.954220875687-5.46614039855028i</v>
      </c>
      <c r="CG158" s="223" t="str">
        <f t="shared" ca="1" si="109"/>
        <v>-4.68004250276881-5.70264828952599i</v>
      </c>
      <c r="CH158" s="223" t="str">
        <f t="shared" ca="1" si="110"/>
        <v>-6.32763058949277+3.79263582020099i</v>
      </c>
      <c r="CI158" s="223" t="str">
        <f t="shared" ca="1" si="111"/>
        <v>2.82313002562012+6.815638796195i</v>
      </c>
      <c r="CJ158" s="223" t="str">
        <f t="shared" ca="1" si="112"/>
        <v>7.15610900570891-1.7925119916386i</v>
      </c>
      <c r="CK158" s="223" t="str">
        <f t="shared" ca="1" si="113"/>
        <v>-0.723091486298022-7.34167106619464i</v>
      </c>
      <c r="CL158" s="223" t="str">
        <f t="shared" ca="1" si="114"/>
        <v>-7.36830811942701-0.361981766035524i</v>
      </c>
      <c r="CM158" s="223" t="str">
        <f t="shared" ca="1" si="115"/>
        <v>-1.43921920630105+7.23544355364413i</v>
      </c>
      <c r="CN158" s="223" t="str">
        <f t="shared" ca="1" si="116"/>
        <v>6.94595348545535+2.48530189708351i</v>
      </c>
      <c r="CO158" s="223" t="str">
        <f t="shared" ca="1" si="117"/>
        <v>3.47758530723077-6.50610450059703i</v>
      </c>
      <c r="CP158" s="223" t="str">
        <f t="shared" ca="1" si="118"/>
        <v>-5.92541800127829-4.39458949753937i</v>
      </c>
      <c r="CQ158" s="223" t="str">
        <f t="shared" ca="1" si="119"/>
        <v>-5.21646409657716+5.21646409657708i</v>
      </c>
      <c r="CR158" s="223" t="str">
        <f t="shared" ca="1" si="120"/>
        <v>4.39458949753929+5.92541800127836i</v>
      </c>
      <c r="CS158" s="223" t="str">
        <f t="shared" ca="1" si="121"/>
        <v>6.50610450059703-3.47758530723077i</v>
      </c>
      <c r="CT158" s="223" t="str">
        <f t="shared" ca="1" si="122"/>
        <v>-2.4853018970834-6.94595348545539i</v>
      </c>
      <c r="CU158" s="223" t="str">
        <f t="shared" ca="1" si="123"/>
        <v>-7.23544355364416+1.43921920630095i</v>
      </c>
      <c r="CV158" s="223" t="str">
        <f t="shared" ca="1" si="124"/>
        <v>0.361981766035419+7.36830811942702i</v>
      </c>
      <c r="CW158" s="223" t="str">
        <f t="shared" ca="1" si="125"/>
        <v>7.34167106619463+0.723091486298127i</v>
      </c>
      <c r="CX158" s="223" t="str">
        <f t="shared" ca="1" si="126"/>
        <v>1.7925119916386-7.15610900570891i</v>
      </c>
      <c r="CY158" s="223" t="str">
        <f t="shared" ca="1" si="127"/>
        <v>-6.81563879619495-2.82313002562021i</v>
      </c>
      <c r="CZ158" s="223" t="str">
        <f t="shared" ca="1" si="128"/>
        <v>-3.79263582020108+6.32763058949272i</v>
      </c>
      <c r="DA158" s="223" t="str">
        <f t="shared" ca="1" si="129"/>
        <v>5.70264828952693+4.68004250276767i</v>
      </c>
      <c r="DB158" s="223" t="str">
        <f t="shared" ca="1" si="130"/>
        <v>5.46614039854831-4.95422087568918i</v>
      </c>
      <c r="DC158" s="223" t="str">
        <f t="shared" ca="1" si="131"/>
        <v>-4.09854954128491-6.13391286206362i</v>
      </c>
      <c r="DD158" s="223" t="str">
        <f t="shared" ca="1" si="132"/>
        <v>-6.66890463609533+3.15415698664832i</v>
      </c>
      <c r="DE158" s="223" t="str">
        <f t="shared" ca="1" si="133"/>
        <v>2.14148645858285+7.05953476437807i</v>
      </c>
      <c r="DF158" s="223" t="str">
        <f t="shared" ca="1" si="134"/>
        <v>7.29734728431-1.08245921582739i</v>
      </c>
      <c r="DG158" s="223" t="str">
        <f t="shared" ca="1" si="135"/>
        <v>1.04838635530606E-13-7.37719427301167i</v>
      </c>
      <c r="DH158" s="223" t="str">
        <f t="shared" ca="1" si="136"/>
        <v>-7.29734728430997-1.0824592158276i</v>
      </c>
      <c r="DI158" s="223" t="str">
        <f t="shared" ca="1" si="137"/>
        <v>-2.14148645858285+7.05953476437807i</v>
      </c>
      <c r="DJ158" s="223" t="str">
        <f t="shared" ca="1" si="138"/>
        <v>6.66890463609533+3.15415698664832i</v>
      </c>
      <c r="DK158" s="223" t="str">
        <f t="shared" ca="1" si="139"/>
        <v>4.09854954129101-6.13391286205954i</v>
      </c>
      <c r="DL158" s="223" t="str">
        <f t="shared" ca="1" si="140"/>
        <v>-5.46614039854831-4.95422087568918i</v>
      </c>
      <c r="DM158" s="223" t="str">
        <f t="shared" ca="1" si="141"/>
        <v>-5.70264828952693+4.68004250276767i</v>
      </c>
      <c r="DN158" s="223" t="str">
        <f t="shared" ca="1" si="142"/>
        <v>3.79263582020099+6.32763058949277i</v>
      </c>
      <c r="DO158" s="223" t="str">
        <f t="shared" ca="1" si="143"/>
        <v>6.815638796195-2.82313002562012i</v>
      </c>
      <c r="DP158" s="223" t="str">
        <f t="shared" ca="1" si="144"/>
        <v>-1.79251199163849-7.15610900570893i</v>
      </c>
      <c r="DQ158" s="223" t="str">
        <f t="shared" ca="1" si="145"/>
        <v>-7.34167106619465+0.723091486297918i</v>
      </c>
      <c r="DR158" s="223" t="str">
        <f t="shared" ca="1" si="146"/>
        <v>-0.361981766035419+7.36830811942702i</v>
      </c>
      <c r="DS158" s="223" t="str">
        <f t="shared" ca="1" si="147"/>
        <v>7.23544355364411+1.43921920630115i</v>
      </c>
      <c r="DT158" s="223" t="str">
        <f t="shared" ca="1" si="148"/>
        <v>2.4853018970834-6.94595348545539i</v>
      </c>
      <c r="DU158" s="223" t="str">
        <f t="shared" ca="1" si="149"/>
        <v>-6.50610450059703-3.47758530723077i</v>
      </c>
      <c r="DV158" s="223" t="str">
        <f t="shared" ca="1" si="150"/>
        <v>-4.39458949753937+5.92541800127829i</v>
      </c>
      <c r="DW158" s="223" t="str">
        <f t="shared" ca="1" si="151"/>
        <v>5.21646409657708+5.21646409657716i</v>
      </c>
      <c r="DX158" s="223" t="str">
        <f t="shared" ca="1" si="152"/>
        <v>5.92541800127836-4.39458949753929i</v>
      </c>
      <c r="DY158" s="223" t="str">
        <f t="shared" ca="1" si="153"/>
        <v>-3.47758530723067-6.50610450059708i</v>
      </c>
      <c r="DZ158" s="223" t="str">
        <f t="shared" ca="1" si="154"/>
        <v>-6.94595348545543+2.48530189708331i</v>
      </c>
      <c r="EA158" s="223" t="str">
        <f t="shared" ca="1" si="155"/>
        <v>1.43921920630105+7.23544355364413i</v>
      </c>
      <c r="EB158" s="223" t="str">
        <f t="shared" ca="1" si="156"/>
        <v>7.36830811942702-0.361981766035315i</v>
      </c>
      <c r="EC158" s="223" t="str">
        <f t="shared" ca="1" si="157"/>
        <v>0.723091486298022-7.34167106619464i</v>
      </c>
      <c r="ED158" s="223" t="str">
        <f t="shared" ca="1" si="158"/>
        <v>-7.15610900570891-1.7925119916386i</v>
      </c>
      <c r="EE158" s="223" t="str">
        <f t="shared" ca="1" si="159"/>
        <v>-2.82313002562021+6.81563879619495i</v>
      </c>
      <c r="EF158" s="223" t="str">
        <f t="shared" ca="1" si="160"/>
        <v>6.32763058949272+3.79263582020108i</v>
      </c>
      <c r="EG158" s="223" t="str">
        <f t="shared" ca="1" si="161"/>
        <v>4.68004250276775-5.70264828952686i</v>
      </c>
      <c r="EH158" s="223" t="str">
        <f t="shared" ca="1" si="162"/>
        <v>-4.9542208756891-5.46614039854837i</v>
      </c>
      <c r="EI158" s="223" t="str">
        <f t="shared" ca="1" si="163"/>
        <v>-6.1339128620596+4.09854954129093i</v>
      </c>
      <c r="EJ158" s="223" t="str">
        <f t="shared" ca="1" si="164"/>
        <v>3.15415698664824+6.66890463609537i</v>
      </c>
      <c r="EK158" s="223" t="str">
        <f t="shared" ca="1" si="165"/>
        <v>7.0595347643781-2.14148645858275i</v>
      </c>
      <c r="EL158" s="223" t="str">
        <f t="shared" ca="1" si="166"/>
        <v>-1.0824592158275-7.29734728430999i</v>
      </c>
      <c r="EM158" s="223" t="str">
        <f t="shared" ca="1" si="167"/>
        <v>-7.37719427301167-3.19934802305875E-18i</v>
      </c>
      <c r="EN158" s="223"/>
      <c r="EO158" s="223"/>
      <c r="EP158" s="223"/>
    </row>
    <row r="159" spans="1:146" ht="17.25" thickBot="1">
      <c r="A159" s="257">
        <f t="shared" si="168"/>
        <v>1.1523437500000006E-3</v>
      </c>
      <c r="B159" s="256">
        <v>59</v>
      </c>
      <c r="C159" s="230">
        <f t="shared" si="169"/>
        <v>11800</v>
      </c>
      <c r="D159" s="229">
        <f t="shared" si="170"/>
        <v>74141.586624719115</v>
      </c>
      <c r="E159" s="229" t="str">
        <f t="shared" si="171"/>
        <v>74141.5866247191i</v>
      </c>
      <c r="F159" s="229" t="str">
        <f t="shared" si="177"/>
        <v>-0.0338390008336331-0.0998988237182085i</v>
      </c>
      <c r="G159" s="229" t="str">
        <f t="shared" si="178"/>
        <v>-5.02009658898575+0.714824746632458i</v>
      </c>
      <c r="H159" s="229" t="str">
        <f t="shared" si="179"/>
        <v>0.00209614284326312-0.00717073568153794i</v>
      </c>
      <c r="I159" s="229" t="str">
        <f t="shared" si="174"/>
        <v>-0.00623921645690873+0.00552602624270284i</v>
      </c>
      <c r="J159" s="255" t="str">
        <f ca="1">IMPRODUCT(1/N_FFT2,BV100)</f>
        <v>0.0862854885395457+0.00445092784723238i</v>
      </c>
      <c r="K159" s="254" t="str">
        <f t="shared" ca="1" si="175"/>
        <v>-0.000562949784176526+0.000449045571760999i</v>
      </c>
      <c r="N159" s="246">
        <f t="shared" ca="1" si="176"/>
        <v>7.6462060634028841</v>
      </c>
      <c r="O159" s="223">
        <f t="shared" ca="1" si="39"/>
        <v>-7.3537939365971159</v>
      </c>
      <c r="P159" s="223" t="str">
        <f t="shared" ca="1" si="40"/>
        <v>-0.900182881054724+7.29848998372873i</v>
      </c>
      <c r="Q159" s="223" t="str">
        <f t="shared" ca="1" si="41"/>
        <v>7.13340994805174+1.7868261736859i</v>
      </c>
      <c r="R159" s="223" t="str">
        <f t="shared" ca="1" si="42"/>
        <v>2.64659393748237-6.86103678695968i</v>
      </c>
      <c r="S159" s="223" t="str">
        <f t="shared" ca="1" si="43"/>
        <v>-6.48546724632099-3.4665544650027i</v>
      </c>
      <c r="T159" s="223" t="str">
        <f t="shared" ca="1" si="44"/>
        <v>-4.23437478669148+6.01235024160802i</v>
      </c>
      <c r="U159" s="223" t="str">
        <f t="shared" ca="1" si="45"/>
        <v>5.4488018929501+4.9385061702215i</v>
      </c>
      <c r="V159" s="223" t="str">
        <f t="shared" ca="1" si="46"/>
        <v>5.56835782417717-4.80329849206328i</v>
      </c>
      <c r="W159" s="223" t="str">
        <f t="shared" ca="1" si="47"/>
        <v>-4.08554901093362-6.11445619341506i</v>
      </c>
      <c r="X159" s="223" t="str">
        <f t="shared" ca="1" si="48"/>
        <v>-6.5685874501528+3.30634906983936i</v>
      </c>
      <c r="Y159" s="223" t="str">
        <f t="shared" ca="1" si="49"/>
        <v>2.47741856117712+6.92392103758178i</v>
      </c>
      <c r="Z159" s="223" t="str">
        <f t="shared" ca="1" si="50"/>
        <v>7.17511240780222-1.61122537136651i</v>
      </c>
      <c r="AA159" s="223" t="str">
        <f t="shared" ca="1" si="51"/>
        <v>-0.720797852237779-7.31838340879609i</v>
      </c>
      <c r="AB159" s="223" t="str">
        <f t="shared" ca="1" si="52"/>
        <v>-7.35157911135144-0.180471137508357i</v>
      </c>
      <c r="AC159" s="223" t="str">
        <f t="shared" ca="1" si="53"/>
        <v>-1.07902567336412+7.27420022120327i</v>
      </c>
      <c r="AD159" s="223" t="str">
        <f t="shared" ca="1" si="54"/>
        <v>7.08741058888397+1.96135065873186i</v>
      </c>
      <c r="AE159" s="223" t="str">
        <f t="shared" ca="1" si="55"/>
        <v>2.81417510456275-6.79401970432761i</v>
      </c>
      <c r="AF159" s="223" t="str">
        <f t="shared" ca="1" si="56"/>
        <v>-6.39844043952738-3.62467173737887i</v>
      </c>
      <c r="AG159" s="223" t="str">
        <f t="shared" ca="1" si="57"/>
        <v>-4.38064993341168+5.90662267483143i</v>
      </c>
      <c r="AH159" s="223" t="str">
        <f t="shared" ca="1" si="58"/>
        <v>5.32596380720685+5.0707390769251i</v>
      </c>
      <c r="AI159" s="223" t="str">
        <f t="shared" ca="1" si="59"/>
        <v>5.68455958486511-4.66519748650051i</v>
      </c>
      <c r="AJ159" s="223" t="str">
        <f t="shared" ca="1" si="60"/>
        <v>-3.93426225321993-6.21287902544556i</v>
      </c>
      <c r="AK159" s="223" t="str">
        <f t="shared" ca="1" si="61"/>
        <v>-6.64775098251988+3.14415205362884i</v>
      </c>
      <c r="AL159" s="223" t="str">
        <f t="shared" ca="1" si="62"/>
        <v>2.30675088056629+6.98263457707327i</v>
      </c>
      <c r="AM159" s="223" t="str">
        <f t="shared" ca="1" si="63"/>
        <v>7.21249284813295-1.4346540271311i</v>
      </c>
      <c r="AN159" s="223" t="str">
        <f t="shared" ca="1" si="64"/>
        <v>-0.54097864174742-7.33386851334994i</v>
      </c>
      <c r="AO159" s="223" t="str">
        <f t="shared" ca="1" si="65"/>
        <v>-7.34493596974236-0.360833565951728i</v>
      </c>
      <c r="AP159" s="223" t="str">
        <f t="shared" ca="1" si="66"/>
        <v>-1.25721850095488+7.24552875246447i</v>
      </c>
      <c r="AQ159" s="223" t="str">
        <f t="shared" ca="1" si="67"/>
        <v>7.03714203859279+2.13469369948072i</v>
      </c>
      <c r="AR159" s="223" t="str">
        <f t="shared" ca="1" si="68"/>
        <v>7.03714203859279+2.13469369948072i</v>
      </c>
      <c r="AS159" s="223" t="str">
        <f t="shared" ca="1" si="69"/>
        <v>-6.30755945146603-3.7806056430358i</v>
      </c>
      <c r="AT159" s="223" t="str">
        <f t="shared" ca="1" si="70"/>
        <v>-4.52428634041484+5.79733717941851i</v>
      </c>
      <c r="AU159" s="223" t="str">
        <f t="shared" ca="1" si="71"/>
        <v>5.19991756001606+5.19991756001661i</v>
      </c>
      <c r="AV159" s="223" t="str">
        <f t="shared" ca="1" si="72"/>
        <v>5.7973371794185-4.52428634041486i</v>
      </c>
      <c r="AW159" s="223" t="str">
        <f t="shared" ca="1" si="73"/>
        <v>-3.7806056430358-6.30755945146602i</v>
      </c>
      <c r="AX159" s="223" t="str">
        <f t="shared" ca="1" si="74"/>
        <v>-6.72291015827051+2.98006111778863i</v>
      </c>
      <c r="AY159" s="223" t="str">
        <f t="shared" ca="1" si="75"/>
        <v>2.13469369948069+7.03714203859279i</v>
      </c>
      <c r="AZ159" s="223" t="str">
        <f t="shared" ca="1" si="76"/>
        <v>7.24552875246447-1.25721850095488i</v>
      </c>
      <c r="BA159" s="223" t="str">
        <f t="shared" ca="1" si="77"/>
        <v>-0.360833565951741-7.34493596974235i</v>
      </c>
      <c r="BB159" s="223" t="str">
        <f t="shared" ca="1" si="78"/>
        <v>-7.33386851334994-0.540978641747407i</v>
      </c>
      <c r="BC159" s="223" t="str">
        <f t="shared" ca="1" si="79"/>
        <v>-1.43465402713108+7.21249284813296i</v>
      </c>
      <c r="BD159" s="223" t="str">
        <f t="shared" ca="1" si="80"/>
        <v>6.98263457707325+2.30675088056633i</v>
      </c>
      <c r="BE159" s="223" t="str">
        <f t="shared" ca="1" si="81"/>
        <v>3.14415205362883-6.64775098251989i</v>
      </c>
      <c r="BF159" s="223" t="str">
        <f t="shared" ca="1" si="82"/>
        <v>-6.21287902544557-3.93426225321992i</v>
      </c>
      <c r="BG159" s="223" t="str">
        <f t="shared" ca="1" si="83"/>
        <v>-4.66519748650051+5.6845595848651i</v>
      </c>
      <c r="BH159" s="223" t="str">
        <f t="shared" ca="1" si="84"/>
        <v>5.07073907692509+5.32596380720686i</v>
      </c>
      <c r="BI159" s="223" t="str">
        <f t="shared" ca="1" si="85"/>
        <v>5.90662267483145-4.38064993341164i</v>
      </c>
      <c r="BJ159" s="223" t="str">
        <f t="shared" ca="1" si="86"/>
        <v>-3.62467173737884-6.3984404395274i</v>
      </c>
      <c r="BK159" s="223" t="str">
        <f t="shared" ca="1" si="87"/>
        <v>-6.79401970432759+2.81417510456278i</v>
      </c>
      <c r="BL159" s="223" t="str">
        <f t="shared" ca="1" si="88"/>
        <v>1.9613506587319+7.08741058888396i</v>
      </c>
      <c r="BM159" s="223" t="str">
        <f t="shared" ca="1" si="89"/>
        <v>7.27420022120326-1.07902567336413i</v>
      </c>
      <c r="BN159" s="223" t="str">
        <f t="shared" ca="1" si="90"/>
        <v>-0.180471137508369-7.35157911135144i</v>
      </c>
      <c r="BO159" s="223" t="str">
        <f t="shared" ca="1" si="91"/>
        <v>-7.31838340879609-0.720797852237792i</v>
      </c>
      <c r="BP159" s="223" t="str">
        <f t="shared" ca="1" si="92"/>
        <v>-1.61122537136652+7.17511240780222i</v>
      </c>
      <c r="BQ159" s="223" t="str">
        <f t="shared" ca="1" si="93"/>
        <v>6.92392103758178+2.47741856117714i</v>
      </c>
      <c r="BR159" s="223" t="str">
        <f t="shared" ca="1" si="94"/>
        <v>3.30634906983939-6.56858745015279i</v>
      </c>
      <c r="BS159" s="223" t="str">
        <f t="shared" ca="1" si="95"/>
        <v>-6.11445619341503-4.08554901093367i</v>
      </c>
      <c r="BT159" s="223" t="str">
        <f t="shared" ca="1" si="96"/>
        <v>-4.80329849206325+5.5683578241772i</v>
      </c>
      <c r="BU159" s="223" t="str">
        <f t="shared" ca="1" si="97"/>
        <v>4.93850617022137+5.44880189295022i</v>
      </c>
      <c r="BV159" s="223" t="str">
        <f t="shared" ca="1" si="98"/>
        <v>6.01235024160788-4.23437478669168i</v>
      </c>
      <c r="BW159" s="223" t="str">
        <f t="shared" ca="1" si="99"/>
        <v>-3.46655446500257-6.48546724632105i</v>
      </c>
      <c r="BX159" s="223" t="str">
        <f t="shared" ca="1" si="100"/>
        <v>-6.86103678695958+2.64659393748263i</v>
      </c>
      <c r="BY159" s="223" t="str">
        <f t="shared" ca="1" si="101"/>
        <v>1.78682617368582+7.13340994805176i</v>
      </c>
      <c r="BZ159" s="223" t="str">
        <f t="shared" ca="1" si="102"/>
        <v>7.29848998372868-0.900182881055055i</v>
      </c>
      <c r="CA159" s="223" t="str">
        <f t="shared" ca="1" si="103"/>
        <v>3.96409555282725E-14-7.35379393659712i</v>
      </c>
      <c r="CB159" s="223" t="str">
        <f t="shared" ca="1" si="104"/>
        <v>-7.29848998372868-0.900182881055136i</v>
      </c>
      <c r="CC159" s="223" t="str">
        <f t="shared" ca="1" si="105"/>
        <v>-1.78682617368579+7.13340994805177i</v>
      </c>
      <c r="CD159" s="223" t="str">
        <f t="shared" ca="1" si="106"/>
        <v>6.86103678695959+2.64659393748261i</v>
      </c>
      <c r="CE159" s="223" t="str">
        <f t="shared" ca="1" si="107"/>
        <v>3.46655446500255-6.48546724632107i</v>
      </c>
      <c r="CF159" s="223" t="str">
        <f t="shared" ca="1" si="108"/>
        <v>-6.01235024160789-4.23437478669165i</v>
      </c>
      <c r="CG159" s="223" t="str">
        <f t="shared" ca="1" si="109"/>
        <v>-4.93850617022244+5.44880189294926i</v>
      </c>
      <c r="CH159" s="223" t="str">
        <f t="shared" ca="1" si="110"/>
        <v>4.80329849206217+5.56835782417813i</v>
      </c>
      <c r="CI159" s="223" t="str">
        <f t="shared" ca="1" si="111"/>
        <v>6.1144561934163-4.08554901093178i</v>
      </c>
      <c r="CJ159" s="223" t="str">
        <f t="shared" ca="1" si="112"/>
        <v>-3.30634906983736-6.56858745015381i</v>
      </c>
      <c r="CK159" s="223" t="str">
        <f t="shared" ca="1" si="113"/>
        <v>-6.92392103758279+2.47741856117431i</v>
      </c>
      <c r="CL159" s="223" t="str">
        <f t="shared" ca="1" si="114"/>
        <v>1.61122537136359+7.17511240780287i</v>
      </c>
      <c r="CM159" s="223" t="str">
        <f t="shared" ca="1" si="115"/>
        <v>7.31838340879638-0.720797852234906i</v>
      </c>
      <c r="CN159" s="223" t="str">
        <f t="shared" ca="1" si="116"/>
        <v>0.180471137512-7.35157911135136i</v>
      </c>
      <c r="CO159" s="223" t="str">
        <f t="shared" ca="1" si="117"/>
        <v>-7.2742002212038-1.07902567336048i</v>
      </c>
      <c r="CP159" s="223" t="str">
        <f t="shared" ca="1" si="118"/>
        <v>-1.96135065872905+7.08741058888475i</v>
      </c>
      <c r="CQ159" s="223" t="str">
        <f t="shared" ca="1" si="119"/>
        <v>6.79401970432872+2.81417510456006i</v>
      </c>
      <c r="CR159" s="223" t="str">
        <f t="shared" ca="1" si="120"/>
        <v>3.624671737377-6.39844043952844i</v>
      </c>
      <c r="CS159" s="223" t="str">
        <f t="shared" ca="1" si="121"/>
        <v>-5.90662267483278-4.38064993340986i</v>
      </c>
      <c r="CT159" s="223" t="str">
        <f t="shared" ca="1" si="122"/>
        <v>-5.07073907692401+5.32596380720788i</v>
      </c>
      <c r="CU159" s="223" t="str">
        <f t="shared" ca="1" si="123"/>
        <v>4.66519748650167+5.68455958486416i</v>
      </c>
      <c r="CV159" s="223" t="str">
        <f t="shared" ca="1" si="124"/>
        <v>6.21287902544516-3.93426225322056i</v>
      </c>
      <c r="CW159" s="223" t="str">
        <f t="shared" ca="1" si="125"/>
        <v>-3.14415205362951-6.64775098251956i</v>
      </c>
      <c r="CX159" s="223" t="str">
        <f t="shared" ca="1" si="126"/>
        <v>-6.98263457707303+2.306750880567i</v>
      </c>
      <c r="CY159" s="223" t="str">
        <f t="shared" ca="1" si="127"/>
        <v>1.43465402713105+7.21249284813296i</v>
      </c>
      <c r="CZ159" s="223" t="str">
        <f t="shared" ca="1" si="128"/>
        <v>7.33386851334993-0.540978641747485i</v>
      </c>
      <c r="DA159" s="223" t="str">
        <f t="shared" ca="1" si="129"/>
        <v>0.360833565952499-7.34493596974231i</v>
      </c>
      <c r="DB159" s="223" t="str">
        <f t="shared" ca="1" si="130"/>
        <v>-7.24552875246435-1.25721850095553i</v>
      </c>
      <c r="DC159" s="223" t="str">
        <f t="shared" ca="1" si="131"/>
        <v>-2.13469369948216+7.03714203859235i</v>
      </c>
      <c r="DD159" s="223" t="str">
        <f t="shared" ca="1" si="132"/>
        <v>6.72291015826993+2.98006111778995i</v>
      </c>
      <c r="DE159" s="223" t="str">
        <f t="shared" ca="1" si="133"/>
        <v>3.78060564303775-6.30755945146485i</v>
      </c>
      <c r="DF159" s="223" t="str">
        <f t="shared" ca="1" si="134"/>
        <v>-5.79733717941716-4.52428634041656i</v>
      </c>
      <c r="DG159" s="223" t="str">
        <f t="shared" ca="1" si="135"/>
        <v>-5.19991756001822+5.19991756001445i</v>
      </c>
      <c r="DH159" s="223" t="str">
        <f t="shared" ca="1" si="136"/>
        <v>4.52428634041252+5.79733717942033i</v>
      </c>
      <c r="DI159" s="223" t="str">
        <f t="shared" ca="1" si="137"/>
        <v>6.30755945146749-3.78060564303335i</v>
      </c>
      <c r="DJ159" s="223" t="str">
        <f t="shared" ca="1" si="138"/>
        <v>-2.98006111778526-6.72291015827201i</v>
      </c>
      <c r="DK159" s="223" t="str">
        <f t="shared" ca="1" si="139"/>
        <v>-7.03714203859172+2.13469369948424i</v>
      </c>
      <c r="DL159" s="223" t="str">
        <f t="shared" ca="1" si="140"/>
        <v>1.25721850095768+7.24552875246398i</v>
      </c>
      <c r="DM159" s="223" t="str">
        <f t="shared" ca="1" si="141"/>
        <v>7.34493596974221-0.360833565954676i</v>
      </c>
      <c r="DN159" s="223" t="str">
        <f t="shared" ca="1" si="142"/>
        <v>0.540978641745311-7.3338685133501i</v>
      </c>
      <c r="DO159" s="223" t="str">
        <f t="shared" ca="1" si="143"/>
        <v>-7.21249284813339-1.43465402712892i</v>
      </c>
      <c r="DP159" s="223" t="str">
        <f t="shared" ca="1" si="144"/>
        <v>-2.30675088056483+6.98263457707375i</v>
      </c>
      <c r="DQ159" s="223" t="str">
        <f t="shared" ca="1" si="145"/>
        <v>6.6477509825205+3.14415205362754i</v>
      </c>
      <c r="DR159" s="223" t="str">
        <f t="shared" ca="1" si="146"/>
        <v>3.93426225321863-6.21287902544638i</v>
      </c>
      <c r="DS159" s="223" t="str">
        <f t="shared" ca="1" si="147"/>
        <v>-5.68455958486555-4.66519748649999i</v>
      </c>
      <c r="DT159" s="223" t="str">
        <f t="shared" ca="1" si="148"/>
        <v>-5.32596380720631+5.07073907692567i</v>
      </c>
      <c r="DU159" s="223" t="str">
        <f t="shared" ca="1" si="149"/>
        <v>4.38064993341161+5.90662267483147i</v>
      </c>
      <c r="DV159" s="223" t="str">
        <f t="shared" ca="1" si="150"/>
        <v>6.39844043952737-3.6246717373789i</v>
      </c>
      <c r="DW159" s="223" t="str">
        <f t="shared" ca="1" si="151"/>
        <v>-2.81417510456198-6.79401970432792i</v>
      </c>
      <c r="DX159" s="223" t="str">
        <f t="shared" ca="1" si="152"/>
        <v>-7.08741058888417+1.96135065873116i</v>
      </c>
      <c r="DY159" s="223" t="str">
        <f t="shared" ca="1" si="153"/>
        <v>1.07902567336275+7.27420022120346i</v>
      </c>
      <c r="DZ159" s="223" t="str">
        <f t="shared" ca="1" si="154"/>
        <v>7.35157911135148-0.180471137506867i</v>
      </c>
      <c r="EA159" s="223" t="str">
        <f t="shared" ca="1" si="155"/>
        <v>0.720797852239912-7.31838340879588i</v>
      </c>
      <c r="EB159" s="223" t="str">
        <f t="shared" ca="1" si="156"/>
        <v>-7.17511240780173-1.6112253713687i</v>
      </c>
      <c r="EC159" s="223" t="str">
        <f t="shared" ca="1" si="157"/>
        <v>-2.47741856117915+6.92392103758105i</v>
      </c>
      <c r="ED159" s="223" t="str">
        <f t="shared" ca="1" si="158"/>
        <v>6.56858745015145+3.30634906984204i</v>
      </c>
      <c r="EE159" s="223" t="str">
        <f t="shared" ca="1" si="159"/>
        <v>4.08554901093604-6.11445619341344i</v>
      </c>
      <c r="EF159" s="223" t="str">
        <f t="shared" ca="1" si="160"/>
        <v>-5.56835782417471-4.80329849206614i</v>
      </c>
      <c r="EG159" s="223" t="str">
        <f t="shared" ca="1" si="161"/>
        <v>-5.44880189294779+4.93850617022405i</v>
      </c>
      <c r="EH159" s="223" t="str">
        <f t="shared" ca="1" si="162"/>
        <v>4.23437478669413+6.01235024160616i</v>
      </c>
      <c r="EI159" s="223" t="str">
        <f t="shared" ca="1" si="163"/>
        <v>6.48546724631969-3.46655446500512i</v>
      </c>
      <c r="EJ159" s="223" t="str">
        <f t="shared" ca="1" si="164"/>
        <v>-2.64659393748475-6.86103678695877i</v>
      </c>
      <c r="EK159" s="223" t="str">
        <f t="shared" ca="1" si="165"/>
        <v>-7.13340994805124+1.78682617368791i</v>
      </c>
      <c r="EL159" s="223" t="str">
        <f t="shared" ca="1" si="166"/>
        <v>0.90018288105657+7.2984899837285i</v>
      </c>
      <c r="EM159" s="223" t="str">
        <f t="shared" ca="1" si="167"/>
        <v>7.35379393659712-1.38376985028267E-12i</v>
      </c>
      <c r="EN159" s="223"/>
      <c r="EO159" s="223"/>
      <c r="EP159" s="223"/>
    </row>
    <row r="160" spans="1:146" ht="17.25" thickBot="1">
      <c r="A160" s="257">
        <f t="shared" si="168"/>
        <v>1.1718750000000006E-3</v>
      </c>
      <c r="B160" s="256">
        <v>60</v>
      </c>
      <c r="C160" s="230">
        <f t="shared" si="169"/>
        <v>12000</v>
      </c>
      <c r="D160" s="229">
        <f t="shared" si="170"/>
        <v>75398.223686155034</v>
      </c>
      <c r="E160" s="229" t="str">
        <f t="shared" si="171"/>
        <v>75398.223686155i</v>
      </c>
      <c r="F160" s="229" t="str">
        <f t="shared" si="177"/>
        <v>-0.0335014419876206-0.097675144600282i</v>
      </c>
      <c r="G160" s="229" t="str">
        <f t="shared" si="178"/>
        <v>-5.01689045592495+0.766632060070817i</v>
      </c>
      <c r="H160" s="229" t="str">
        <f t="shared" si="179"/>
        <v>0.00209263934746499-0.00705108385870951i</v>
      </c>
      <c r="I160" s="229" t="str">
        <f t="shared" si="174"/>
        <v>-0.00615968135006395+0.00553583735667334i</v>
      </c>
      <c r="J160" s="255" t="str">
        <f ca="1">IMPRODUCT(1/N_FFT2,BW100)</f>
        <v>0.0381538308001532-0.000284966247869563i</v>
      </c>
      <c r="K160" s="254" t="str">
        <f t="shared" ca="1" si="175"/>
        <v>-0.000233437913212852+0.000212968703126082i</v>
      </c>
      <c r="N160" s="246">
        <f t="shared" ca="1" si="176"/>
        <v>7.68124200928884</v>
      </c>
      <c r="O160" s="223">
        <f t="shared" ca="1" si="39"/>
        <v>-7.31875799071116</v>
      </c>
      <c r="P160" s="223" t="str">
        <f t="shared" ca="1" si="40"/>
        <v>-0.717363729013596+7.28351617056584i</v>
      </c>
      <c r="Q160" s="223" t="str">
        <f t="shared" ca="1" si="41"/>
        <v>7.17813010812303+1.42781885316596i</v>
      </c>
      <c r="R160" s="223" t="str">
        <f t="shared" ca="1" si="42"/>
        <v>2.12452330123708-7.00361472877393i</v>
      </c>
      <c r="S160" s="223" t="str">
        <f t="shared" ca="1" si="43"/>
        <v>-6.76165071102147-2.80076742853479i</v>
      </c>
      <c r="T160" s="223" t="str">
        <f t="shared" ca="1" si="44"/>
        <v>-3.45003863444042+6.45456830062762i</v>
      </c>
      <c r="U160" s="223" t="str">
        <f t="shared" ca="1" si="45"/>
        <v>6.08532486907275+4.06608408231349i</v>
      </c>
      <c r="V160" s="223" t="str">
        <f t="shared" ca="1" si="46"/>
        <v>4.64297091772622-5.65747643245174i</v>
      </c>
      <c r="W160" s="223" t="str">
        <f t="shared" ca="1" si="47"/>
        <v>-5.17514340509496-5.17514340509522i</v>
      </c>
      <c r="X160" s="223" t="str">
        <f t="shared" ca="1" si="48"/>
        <v>-5.65747643245197+4.64297091772595i</v>
      </c>
      <c r="Y160" s="223" t="str">
        <f t="shared" ca="1" si="49"/>
        <v>4.06608408231374+6.08532486907259i</v>
      </c>
      <c r="Z160" s="223" t="str">
        <f t="shared" ca="1" si="50"/>
        <v>6.45456830062751-3.45003863444063i</v>
      </c>
      <c r="AA160" s="223" t="str">
        <f t="shared" ca="1" si="51"/>
        <v>-2.80076742853487-6.76165071102143i</v>
      </c>
      <c r="AB160" s="223" t="str">
        <f t="shared" ca="1" si="52"/>
        <v>-7.00361472877393+2.1245233012371i</v>
      </c>
      <c r="AC160" s="223" t="str">
        <f t="shared" ca="1" si="53"/>
        <v>1.42781885316583+7.17813010812305i</v>
      </c>
      <c r="AD160" s="223" t="str">
        <f t="shared" ca="1" si="54"/>
        <v>7.28351617056587-0.717363729013387i</v>
      </c>
      <c r="AE160" s="223" t="str">
        <f t="shared" ca="1" si="55"/>
        <v>3.57744520726432E-13-7.31875799071116i</v>
      </c>
      <c r="AF160" s="223" t="str">
        <f t="shared" ca="1" si="56"/>
        <v>-7.28351617056587-0.717363729013375i</v>
      </c>
      <c r="AG160" s="223" t="str">
        <f t="shared" ca="1" si="57"/>
        <v>-1.42781885316581+7.17813010812305i</v>
      </c>
      <c r="AH160" s="223" t="str">
        <f t="shared" ca="1" si="58"/>
        <v>7.00361472877393+2.12452330123708i</v>
      </c>
      <c r="AI160" s="223" t="str">
        <f t="shared" ca="1" si="59"/>
        <v>2.80076742853486-6.76165071102144i</v>
      </c>
      <c r="AJ160" s="223" t="str">
        <f t="shared" ca="1" si="60"/>
        <v>-6.45456830062752-3.45003863444061i</v>
      </c>
      <c r="AK160" s="223" t="str">
        <f t="shared" ca="1" si="61"/>
        <v>-4.06608408231372+6.0853248690726i</v>
      </c>
      <c r="AL160" s="223" t="str">
        <f t="shared" ca="1" si="62"/>
        <v>5.65747643245199+4.64297091772593i</v>
      </c>
      <c r="AM160" s="223" t="str">
        <f t="shared" ca="1" si="63"/>
        <v>5.17514340509495-5.17514340509523i</v>
      </c>
      <c r="AN160" s="223" t="str">
        <f t="shared" ca="1" si="64"/>
        <v>-4.64297091772625-5.65747643245173i</v>
      </c>
      <c r="AO160" s="223" t="str">
        <f t="shared" ca="1" si="65"/>
        <v>-6.08532486907278+4.06608408231345i</v>
      </c>
      <c r="AP160" s="223" t="str">
        <f t="shared" ca="1" si="66"/>
        <v>3.45003863444031+6.45456830062768i</v>
      </c>
      <c r="AQ160" s="223" t="str">
        <f t="shared" ca="1" si="67"/>
        <v>6.76165071102157-2.80076742853454i</v>
      </c>
      <c r="AR160" s="223" t="str">
        <f t="shared" ca="1" si="68"/>
        <v>6.76165071102157-2.80076742853454i</v>
      </c>
      <c r="AS160" s="223" t="str">
        <f t="shared" ca="1" si="69"/>
        <v>-7.17813010812298+1.42781885316619i</v>
      </c>
      <c r="AT160" s="223" t="str">
        <f t="shared" ca="1" si="70"/>
        <v>0.717363729013756+7.28351617056583i</v>
      </c>
      <c r="AU160" s="223" t="str">
        <f t="shared" ca="1" si="71"/>
        <v>7.31875799071116-1.25516040591752E-14i</v>
      </c>
      <c r="AV160" s="223" t="str">
        <f t="shared" ca="1" si="72"/>
        <v>0.71736372901373-7.28351617056583i</v>
      </c>
      <c r="AW160" s="223" t="str">
        <f t="shared" ca="1" si="73"/>
        <v>-7.17813010812299-1.42781885316616i</v>
      </c>
      <c r="AX160" s="223" t="str">
        <f t="shared" ca="1" si="74"/>
        <v>-2.12452330123743+7.00361472877383i</v>
      </c>
      <c r="AY160" s="223" t="str">
        <f t="shared" ca="1" si="75"/>
        <v>6.76165071102157+2.80076742853451i</v>
      </c>
      <c r="AZ160" s="223" t="str">
        <f t="shared" ca="1" si="76"/>
        <v>3.45003863444029-6.45456830062769i</v>
      </c>
      <c r="BA160" s="223" t="str">
        <f t="shared" ca="1" si="77"/>
        <v>-6.08532486907279-4.06608408231344i</v>
      </c>
      <c r="BB160" s="223" t="str">
        <f t="shared" ca="1" si="78"/>
        <v>-4.64297091772622+5.65747643245174i</v>
      </c>
      <c r="BC160" s="223" t="str">
        <f t="shared" ca="1" si="79"/>
        <v>5.17514340509496+5.17514340509522i</v>
      </c>
      <c r="BD160" s="223" t="str">
        <f t="shared" ca="1" si="80"/>
        <v>5.65747643245197-4.64297091772595i</v>
      </c>
      <c r="BE160" s="223" t="str">
        <f t="shared" ca="1" si="81"/>
        <v>-4.06608408231374-6.08532486907259i</v>
      </c>
      <c r="BF160" s="223" t="str">
        <f t="shared" ca="1" si="82"/>
        <v>-6.45456830062752+3.45003863444061i</v>
      </c>
      <c r="BG160" s="223" t="str">
        <f t="shared" ca="1" si="83"/>
        <v>2.80076742853491+6.76165071102141i</v>
      </c>
      <c r="BH160" s="223" t="str">
        <f t="shared" ca="1" si="84"/>
        <v>7.00361472877392-2.12452330123713i</v>
      </c>
      <c r="BI160" s="223" t="str">
        <f t="shared" ca="1" si="85"/>
        <v>-1.42781885316586-7.17813010812305i</v>
      </c>
      <c r="BJ160" s="223" t="str">
        <f t="shared" ca="1" si="86"/>
        <v>-7.28351617056587+0.717363729013425i</v>
      </c>
      <c r="BK160" s="223" t="str">
        <f t="shared" ca="1" si="87"/>
        <v>-3.19191465041828E-13+7.31875799071116i</v>
      </c>
      <c r="BL160" s="223" t="str">
        <f t="shared" ca="1" si="88"/>
        <v>7.28351617056587+0.717363729013336i</v>
      </c>
      <c r="BM160" s="223" t="str">
        <f t="shared" ca="1" si="89"/>
        <v>1.42781885316577-7.17813010812306i</v>
      </c>
      <c r="BN160" s="223" t="str">
        <f t="shared" ca="1" si="90"/>
        <v>-7.00361472877394-2.12452330123705i</v>
      </c>
      <c r="BO160" s="223" t="str">
        <f t="shared" ca="1" si="91"/>
        <v>-2.80076742853482+6.76165071102145i</v>
      </c>
      <c r="BP160" s="223" t="str">
        <f t="shared" ca="1" si="92"/>
        <v>6.45456830062753+3.45003863444059i</v>
      </c>
      <c r="BQ160" s="223" t="str">
        <f t="shared" ca="1" si="93"/>
        <v>4.06608408231371-6.08532486907261i</v>
      </c>
      <c r="BR160" s="223" t="str">
        <f t="shared" ca="1" si="94"/>
        <v>-5.657476432452-4.64297091772592i</v>
      </c>
      <c r="BS160" s="223" t="str">
        <f t="shared" ca="1" si="95"/>
        <v>-5.17514340509494+5.17514340509524i</v>
      </c>
      <c r="BT160" s="223" t="str">
        <f t="shared" ca="1" si="96"/>
        <v>4.64297091772625+5.65747643245172i</v>
      </c>
      <c r="BU160" s="223" t="str">
        <f t="shared" ca="1" si="97"/>
        <v>6.08532486907277-4.06608408231347i</v>
      </c>
      <c r="BV160" s="223" t="str">
        <f t="shared" ca="1" si="98"/>
        <v>-3.45003863444032-6.45456830062767i</v>
      </c>
      <c r="BW160" s="223" t="str">
        <f t="shared" ca="1" si="99"/>
        <v>-6.76165071102157+2.80076742853455i</v>
      </c>
      <c r="BX160" s="223" t="str">
        <f t="shared" ca="1" si="100"/>
        <v>2.12452330123677+7.00361472877403i</v>
      </c>
      <c r="BY160" s="223" t="str">
        <f t="shared" ca="1" si="101"/>
        <v>7.17813010812298-1.4278188531662i</v>
      </c>
      <c r="BZ160" s="223" t="str">
        <f t="shared" ca="1" si="102"/>
        <v>-0.717363729013769-7.28351617056583i</v>
      </c>
      <c r="CA160" s="223" t="str">
        <f t="shared" ca="1" si="103"/>
        <v>-7.31875799071116+2.51032081183503E-14i</v>
      </c>
      <c r="CB160" s="223" t="str">
        <f t="shared" ca="1" si="104"/>
        <v>-0.717363729013718+7.28351617056584i</v>
      </c>
      <c r="CC160" s="223" t="str">
        <f t="shared" ca="1" si="105"/>
        <v>7.17813010812299+1.42781885316616i</v>
      </c>
      <c r="CD160" s="223" t="str">
        <f t="shared" ca="1" si="106"/>
        <v>2.12452330123741-7.00361472877383i</v>
      </c>
      <c r="CE160" s="223" t="str">
        <f t="shared" ca="1" si="107"/>
        <v>-6.76165071102242-2.80076742853249i</v>
      </c>
      <c r="CF160" s="223" t="str">
        <f t="shared" ca="1" si="108"/>
        <v>-3.45003863443963+6.45456830062804i</v>
      </c>
      <c r="CG160" s="223" t="str">
        <f t="shared" ca="1" si="109"/>
        <v>6.0853248690724+4.06608408231403i</v>
      </c>
      <c r="CH160" s="223" t="str">
        <f t="shared" ca="1" si="110"/>
        <v>4.64297091772791-5.65747643245037i</v>
      </c>
      <c r="CI160" s="223" t="str">
        <f t="shared" ca="1" si="111"/>
        <v>-5.17514340509755-5.17514340509264i</v>
      </c>
      <c r="CJ160" s="223" t="str">
        <f t="shared" ca="1" si="112"/>
        <v>-5.65747643245058+4.64297091772764i</v>
      </c>
      <c r="CK160" s="223" t="str">
        <f t="shared" ca="1" si="113"/>
        <v>4.06608408231375+6.08532486907258i</v>
      </c>
      <c r="CL160" s="223" t="str">
        <f t="shared" ca="1" si="114"/>
        <v>6.4545683006282-3.45003863443934i</v>
      </c>
      <c r="CM160" s="223" t="str">
        <f t="shared" ca="1" si="115"/>
        <v>-2.80076742853218-6.76165071102255i</v>
      </c>
      <c r="CN160" s="223" t="str">
        <f t="shared" ca="1" si="116"/>
        <v>-7.00361472877308+2.12452330123988i</v>
      </c>
      <c r="CO160" s="223" t="str">
        <f t="shared" ca="1" si="117"/>
        <v>1.42781885316725+7.17813010812277i</v>
      </c>
      <c r="CP160" s="223" t="str">
        <f t="shared" ca="1" si="118"/>
        <v>7.28351617056587-0.717363729013387i</v>
      </c>
      <c r="CQ160" s="223" t="str">
        <f t="shared" ca="1" si="119"/>
        <v>1.8147240552576E-12-7.31875799071116i</v>
      </c>
      <c r="CR160" s="223" t="str">
        <f t="shared" ca="1" si="120"/>
        <v>-7.28351617056551-0.717363729016998i</v>
      </c>
      <c r="CS160" s="223" t="str">
        <f t="shared" ca="1" si="121"/>
        <v>-1.42781885316367+7.17813010812348i</v>
      </c>
      <c r="CT160" s="223" t="str">
        <f t="shared" ca="1" si="122"/>
        <v>7.00361472877414+2.12452330123639i</v>
      </c>
      <c r="CU160" s="223" t="str">
        <f t="shared" ca="1" si="123"/>
        <v>2.80076742853553-6.76165071102116i</v>
      </c>
      <c r="CV160" s="223" t="str">
        <f t="shared" ca="1" si="124"/>
        <v>-6.45456830062648-3.45003863444255i</v>
      </c>
      <c r="CW160" s="223" t="str">
        <f t="shared" ca="1" si="125"/>
        <v>-4.06608408231071+6.08532486907461i</v>
      </c>
      <c r="CX160" s="223" t="str">
        <f t="shared" ca="1" si="126"/>
        <v>5.65747643245297+4.64297091772475i</v>
      </c>
      <c r="CY160" s="223" t="str">
        <f t="shared" ca="1" si="127"/>
        <v>5.17514340509489-5.17514340509529i</v>
      </c>
      <c r="CZ160" s="223" t="str">
        <f t="shared" ca="1" si="128"/>
        <v>-4.64297091772518-5.65747643245261i</v>
      </c>
      <c r="DA160" s="223" t="str">
        <f t="shared" ca="1" si="129"/>
        <v>-6.08532486907435+4.06608408231109i</v>
      </c>
      <c r="DB160" s="223" t="str">
        <f t="shared" ca="1" si="130"/>
        <v>3.45003863444295+6.45456830062627i</v>
      </c>
      <c r="DC160" s="223" t="str">
        <f t="shared" ca="1" si="131"/>
        <v>6.76165071102098-2.80076742853595i</v>
      </c>
      <c r="DD160" s="223" t="str">
        <f t="shared" ca="1" si="132"/>
        <v>-2.12452330123683-7.00361472877401i</v>
      </c>
      <c r="DE160" s="223" t="str">
        <f t="shared" ca="1" si="133"/>
        <v>-7.17813010812339+1.42781885316412i</v>
      </c>
      <c r="DF160" s="223" t="str">
        <f t="shared" ca="1" si="134"/>
        <v>0.717363729010209+7.28351617056618i</v>
      </c>
      <c r="DG160" s="223" t="str">
        <f t="shared" ca="1" si="135"/>
        <v>7.31875799071116-2.27377965196451E-12i</v>
      </c>
      <c r="DH160" s="223" t="str">
        <f t="shared" ca="1" si="136"/>
        <v>0.71736372901293-7.28351617056591i</v>
      </c>
      <c r="DI160" s="223" t="str">
        <f t="shared" ca="1" si="137"/>
        <v>-7.17813010812286-1.42781885316681i</v>
      </c>
      <c r="DJ160" s="223" t="str">
        <f t="shared" ca="1" si="138"/>
        <v>-2.12452330123944+7.00361472877321i</v>
      </c>
      <c r="DK160" s="223" t="str">
        <f t="shared" ca="1" si="139"/>
        <v>6.76165071102272+2.80076742853175i</v>
      </c>
      <c r="DL160" s="223" t="str">
        <f t="shared" ca="1" si="140"/>
        <v>3.45003863443894-6.45456830062841i</v>
      </c>
      <c r="DM160" s="223" t="str">
        <f t="shared" ca="1" si="141"/>
        <v>-6.08532486907283-4.06608408231337i</v>
      </c>
      <c r="DN160" s="223" t="str">
        <f t="shared" ca="1" si="142"/>
        <v>-4.64297091772729+5.65747643245087i</v>
      </c>
      <c r="DO160" s="223" t="str">
        <f t="shared" ca="1" si="143"/>
        <v>5.17514340509296+5.17514340509723i</v>
      </c>
      <c r="DP160" s="223" t="str">
        <f t="shared" ca="1" si="144"/>
        <v>5.65747643245007-4.64297091772826i</v>
      </c>
      <c r="DQ160" s="223" t="str">
        <f t="shared" ca="1" si="145"/>
        <v>-4.06608408231441-6.08532486907214i</v>
      </c>
      <c r="DR160" s="223" t="str">
        <f t="shared" ca="1" si="146"/>
        <v>-6.45456830062782+3.45003863444004i</v>
      </c>
      <c r="DS160" s="223" t="str">
        <f t="shared" ca="1" si="147"/>
        <v>2.80076742853291+6.76165071102224i</v>
      </c>
      <c r="DT160" s="223" t="str">
        <f t="shared" ca="1" si="148"/>
        <v>7.00361472877496-2.12452330123367i</v>
      </c>
      <c r="DU160" s="223" t="str">
        <f t="shared" ca="1" si="149"/>
        <v>-1.42781885316803-7.17813010812262i</v>
      </c>
      <c r="DV160" s="223" t="str">
        <f t="shared" ca="1" si="150"/>
        <v>-7.28351617056579+0.717363729014175i</v>
      </c>
      <c r="DW160" s="223" t="str">
        <f t="shared" ca="1" si="151"/>
        <v>-1.02212890243552E-12+7.31875799071116i</v>
      </c>
      <c r="DX160" s="223" t="str">
        <f t="shared" ca="1" si="152"/>
        <v>7.28351617056559+0.717363729016209i</v>
      </c>
      <c r="DY160" s="223" t="str">
        <f t="shared" ca="1" si="153"/>
        <v>1.4278188531629-7.17813010812363i</v>
      </c>
      <c r="DZ160" s="223" t="str">
        <f t="shared" ca="1" si="154"/>
        <v>-7.00361472877437-2.12452330123563i</v>
      </c>
      <c r="EA160" s="223" t="str">
        <f t="shared" ca="1" si="155"/>
        <v>-2.8007674285348+6.76165071102146i</v>
      </c>
      <c r="EB160" s="223" t="str">
        <f t="shared" ca="1" si="156"/>
        <v>6.45456830062686+3.45003863444184i</v>
      </c>
      <c r="EC160" s="223" t="str">
        <f t="shared" ca="1" si="157"/>
        <v>4.06608408231611-6.085324869071i</v>
      </c>
      <c r="ED160" s="223" t="str">
        <f t="shared" ca="1" si="158"/>
        <v>-5.6574764324534-4.64297091772421i</v>
      </c>
      <c r="EE160" s="223" t="str">
        <f t="shared" ca="1" si="159"/>
        <v>-5.17514340509441+5.17514340509578i</v>
      </c>
      <c r="EF160" s="223" t="str">
        <f t="shared" ca="1" si="160"/>
        <v>4.64297091772571+5.65747643245217i</v>
      </c>
      <c r="EG160" s="223" t="str">
        <f t="shared" ca="1" si="161"/>
        <v>6.08532486907397-4.06608408231167i</v>
      </c>
      <c r="EH160" s="223" t="str">
        <f t="shared" ca="1" si="162"/>
        <v>-3.45003863444356-6.45456830062594i</v>
      </c>
      <c r="EI160" s="223" t="str">
        <f t="shared" ca="1" si="163"/>
        <v>-6.76165071102072+2.80076742853659i</v>
      </c>
      <c r="EJ160" s="223" t="str">
        <f t="shared" ca="1" si="164"/>
        <v>2.12452330123748+7.00361472877381i</v>
      </c>
      <c r="EK160" s="223" t="str">
        <f t="shared" ca="1" si="165"/>
        <v>7.17813010812326-1.4278188531648i</v>
      </c>
      <c r="EL160" s="223" t="str">
        <f t="shared" ca="1" si="166"/>
        <v>-0.717363729010895-7.28351617056611i</v>
      </c>
      <c r="EM160" s="223" t="str">
        <f t="shared" ca="1" si="167"/>
        <v>-7.31875799071116+2.96236899828486E-12i</v>
      </c>
      <c r="EN160" s="223"/>
      <c r="EO160" s="223"/>
      <c r="EP160" s="223"/>
    </row>
    <row r="161" spans="1:146" ht="17.25" thickBot="1">
      <c r="A161" s="257">
        <f t="shared" si="168"/>
        <v>1.1914062500000006E-3</v>
      </c>
      <c r="B161" s="256">
        <v>61</v>
      </c>
      <c r="C161" s="230">
        <f t="shared" si="169"/>
        <v>12200</v>
      </c>
      <c r="D161" s="229">
        <f t="shared" si="170"/>
        <v>76654.860747590952</v>
      </c>
      <c r="E161" s="229" t="str">
        <f t="shared" si="171"/>
        <v>76654.860747591i</v>
      </c>
      <c r="F161" s="229" t="str">
        <f t="shared" si="177"/>
        <v>-0.0331631669394938-0.0955275924678317i</v>
      </c>
      <c r="G161" s="229" t="str">
        <f t="shared" si="178"/>
        <v>-5.0122976450981+0.81788840882803i</v>
      </c>
      <c r="H161" s="229"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0.00208931265896456-0.00693535354377226i</v>
      </c>
      <c r="I161" s="229" t="str">
        <f t="shared" si="174"/>
        <v>-0.00607904878645644+0.00554428597728741i</v>
      </c>
      <c r="J161" s="255" t="str">
        <f ca="1">IMPRODUCT(1/N_FFT2,BX100)</f>
        <v>-0.024953246063038-0.00445155315781199i</v>
      </c>
      <c r="K161" s="254" t="str">
        <f t="shared" ca="1" si="175"/>
        <v>0.000176372683947667-0.000111286723413261i</v>
      </c>
      <c r="N161" s="246">
        <f t="shared" ca="1" si="176"/>
        <v>7.7393497896126462</v>
      </c>
      <c r="O161" s="223">
        <f t="shared" ca="1" si="39"/>
        <v>-7.2606502103873538</v>
      </c>
      <c r="P161" s="223" t="str">
        <f t="shared" ca="1" si="40"/>
        <v>-0.534126564176948+7.24097716410144i</v>
      </c>
      <c r="Q161" s="223" t="str">
        <f t="shared" ca="1" si="41"/>
        <v>7.18206463518602+1.06535865022457i</v>
      </c>
      <c r="R161" s="223" t="str">
        <f t="shared" ca="1" si="42"/>
        <v>1.59081746544109-7.08423187573963i</v>
      </c>
      <c r="S161" s="223" t="str">
        <f t="shared" ca="1" si="43"/>
        <v>-6.9480090499622-2.10765550297986i</v>
      </c>
      <c r="T161" s="223" t="str">
        <f t="shared" ca="1" si="44"/>
        <v>-2.61307197273512+6.77413436114933i</v>
      </c>
      <c r="U161" s="223" t="str">
        <f t="shared" ca="1" si="45"/>
        <v>6.56355005130463+3.10432797906679i</v>
      </c>
      <c r="V161" s="223" t="str">
        <f t="shared" ca="1" si="46"/>
        <v>3.57876136311273-6.31739729504876i</v>
      </c>
      <c r="W161" s="223" t="str">
        <f t="shared" ca="1" si="47"/>
        <v>-6.03701001549522-4.03380112925864i</v>
      </c>
      <c r="X161" s="223" t="str">
        <f t="shared" ca="1" si="48"/>
        <v>-4.46698137758602+5.72390765560536i</v>
      </c>
      <c r="Y161" s="223" t="str">
        <f t="shared" ca="1" si="49"/>
        <v>5.37978694419543+4.87595466679729i</v>
      </c>
      <c r="Z161" s="223" t="str">
        <f t="shared" ca="1" si="50"/>
        <v>5.25850473520422-5.00651270121556i</v>
      </c>
      <c r="AA161" s="223" t="str">
        <f t="shared" ca="1" si="51"/>
        <v>-4.60610773213093-5.61255851083992i</v>
      </c>
      <c r="AB161" s="223" t="str">
        <f t="shared" ca="1" si="52"/>
        <v>-5.93619734561861+4.18074186616066i</v>
      </c>
      <c r="AC161" s="223" t="str">
        <f t="shared" ca="1" si="53"/>
        <v>3.73272019778721+6.22766741265373i</v>
      </c>
      <c r="AD161" s="223" t="str">
        <f t="shared" ca="1" si="54"/>
        <v>6.48538921039828-3.26447059524934i</v>
      </c>
      <c r="AE161" s="223" t="str">
        <f t="shared" ca="1" si="55"/>
        <v>-2.77853054371353-6.70796612210057i</v>
      </c>
      <c r="AF161" s="223" t="str">
        <f t="shared" ca="1" si="56"/>
        <v>-6.89419198419146+2.27753339442215i</v>
      </c>
      <c r="AG161" s="223" t="str">
        <f t="shared" ca="1" si="57"/>
        <v>1.76419409433428+7.04305762258935i</v>
      </c>
      <c r="AH161" s="223" t="str">
        <f t="shared" ca="1" si="58"/>
        <v>7.15375632150126-1.24129447359549i</v>
      </c>
      <c r="AI161" s="223" t="str">
        <f t="shared" ca="1" si="59"/>
        <v>-0.711668170555265-7.22568819508678i</v>
      </c>
      <c r="AJ161" s="223" t="str">
        <f t="shared" ca="1" si="60"/>
        <v>-7.25846343829058+0.178185276038031i</v>
      </c>
      <c r="AK161" s="223" t="str">
        <f t="shared" ca="1" si="61"/>
        <v>-0.356263219928517+7.25190443923002i</v>
      </c>
      <c r="AL161" s="223" t="str">
        <f t="shared" ca="1" si="62"/>
        <v>7.20604674168929+0.888781094638671i</v>
      </c>
      <c r="AM161" s="223" t="str">
        <f t="shared" ca="1" si="63"/>
        <v>1.41648258759065-7.12113885250459i</v>
      </c>
      <c r="AN161" s="223" t="str">
        <f t="shared" ca="1" si="64"/>
        <v>-6.99764089488387-1.93650803867342i</v>
      </c>
      <c r="AO161" s="223" t="str">
        <f t="shared" ca="1" si="65"/>
        <v>-2.44603938490978+6.83622211495999i</v>
      </c>
      <c r="AP161" s="223" t="str">
        <f t="shared" ca="1" si="66"/>
        <v>6.63775725508695+2.94231543178812i</v>
      </c>
      <c r="AQ161" s="223" t="str">
        <f t="shared" ca="1" si="67"/>
        <v>3.42264681641162-6.40332181353594i</v>
      </c>
      <c r="AR161" s="223" t="str">
        <f t="shared" ca="1" si="68"/>
        <v>3.42264681641162-6.40332181353594i</v>
      </c>
      <c r="AS161" s="223" t="str">
        <f t="shared" ca="1" si="69"/>
        <v>-4.32516428049044+5.83180893242976i</v>
      </c>
      <c r="AT161" s="223" t="str">
        <f t="shared" ca="1" si="70"/>
        <v>5.49782857069466+4.74245953961142i</v>
      </c>
      <c r="AU161" s="223" t="str">
        <f t="shared" ca="1" si="71"/>
        <v>5.13405499958865-5.13405499958821i</v>
      </c>
      <c r="AV161" s="223" t="str">
        <f t="shared" ca="1" si="72"/>
        <v>-4.74245953961145-5.49782857069464i</v>
      </c>
      <c r="AW161" s="223" t="str">
        <f t="shared" ca="1" si="73"/>
        <v>-5.83180893242974+4.32516428049047i</v>
      </c>
      <c r="AX161" s="223" t="str">
        <f t="shared" ca="1" si="74"/>
        <v>3.88443058138996+6.13418621627681i</v>
      </c>
      <c r="AY161" s="223" t="str">
        <f t="shared" ca="1" si="75"/>
        <v>6.40332181353593-3.42264681641166i</v>
      </c>
      <c r="AZ161" s="223" t="str">
        <f t="shared" ca="1" si="76"/>
        <v>-2.94231543178815-6.63775725508693i</v>
      </c>
      <c r="BA161" s="223" t="str">
        <f t="shared" ca="1" si="77"/>
        <v>-6.83622211495996+2.44603938490987i</v>
      </c>
      <c r="BB161" s="223" t="str">
        <f t="shared" ca="1" si="78"/>
        <v>1.93650803867276+6.99764089488405i</v>
      </c>
      <c r="BC161" s="223" t="str">
        <f t="shared" ca="1" si="79"/>
        <v>7.12113885250458-1.41648258759069i</v>
      </c>
      <c r="BD161" s="223" t="str">
        <f t="shared" ca="1" si="80"/>
        <v>-0.888781094638708-7.20604674168928i</v>
      </c>
      <c r="BE161" s="223" t="str">
        <f t="shared" ca="1" si="81"/>
        <v>-7.25190443923002+0.356263219928554i</v>
      </c>
      <c r="BF161" s="223" t="str">
        <f t="shared" ca="1" si="82"/>
        <v>-0.17818527603802+7.25846343829058i</v>
      </c>
      <c r="BG161" s="223" t="str">
        <f t="shared" ca="1" si="83"/>
        <v>7.22568819508678+0.711668170555253i</v>
      </c>
      <c r="BH161" s="223" t="str">
        <f t="shared" ca="1" si="84"/>
        <v>1.24129447359545-7.15375632150126i</v>
      </c>
      <c r="BI161" s="223" t="str">
        <f t="shared" ca="1" si="85"/>
        <v>-7.04305762258919-1.76419409433494i</v>
      </c>
      <c r="BJ161" s="223" t="str">
        <f t="shared" ca="1" si="86"/>
        <v>-2.27753339442212+6.89419198419148i</v>
      </c>
      <c r="BK161" s="223" t="str">
        <f t="shared" ca="1" si="87"/>
        <v>6.70796612210059+2.77853054371348i</v>
      </c>
      <c r="BL161" s="223" t="str">
        <f t="shared" ca="1" si="88"/>
        <v>3.26447059524928-6.48538921039831i</v>
      </c>
      <c r="BM161" s="223" t="str">
        <f t="shared" ca="1" si="89"/>
        <v>-6.22766741265377-3.73272019778716i</v>
      </c>
      <c r="BN161" s="223" t="str">
        <f t="shared" ca="1" si="90"/>
        <v>-4.18074186616058+5.93619734561866i</v>
      </c>
      <c r="BO161" s="223" t="str">
        <f t="shared" ca="1" si="91"/>
        <v>5.61255851083998+4.60610773213086i</v>
      </c>
      <c r="BP161" s="223" t="str">
        <f t="shared" ca="1" si="92"/>
        <v>5.00651270121609-5.25850473520371i</v>
      </c>
      <c r="BQ161" s="223" t="str">
        <f t="shared" ca="1" si="93"/>
        <v>-4.87595466679729-5.37978694419543i</v>
      </c>
      <c r="BR161" s="223" t="str">
        <f t="shared" ca="1" si="94"/>
        <v>-5.72390765560535+4.46698137758602i</v>
      </c>
      <c r="BS161" s="223" t="str">
        <f t="shared" ca="1" si="95"/>
        <v>4.03380112925866+6.03701001549521i</v>
      </c>
      <c r="BT161" s="223" t="str">
        <f t="shared" ca="1" si="96"/>
        <v>6.31739729504875-3.57876136311276i</v>
      </c>
      <c r="BU161" s="223" t="str">
        <f t="shared" ca="1" si="97"/>
        <v>-3.10432797906689-6.56355005130458i</v>
      </c>
      <c r="BV161" s="223" t="str">
        <f t="shared" ca="1" si="98"/>
        <v>-6.77413436114924+2.61307197273536i</v>
      </c>
      <c r="BW161" s="223" t="str">
        <f t="shared" ca="1" si="99"/>
        <v>2.1076555029795+6.94800904996231i</v>
      </c>
      <c r="BX161" s="223" t="str">
        <f t="shared" ca="1" si="100"/>
        <v>7.08423187573969-1.59081746544087i</v>
      </c>
      <c r="BY161" s="223" t="str">
        <f t="shared" ca="1" si="101"/>
        <v>-1.06535865022443-7.18206463518604i</v>
      </c>
      <c r="BZ161" s="223" t="str">
        <f t="shared" ca="1" si="102"/>
        <v>-7.24097716410143+0.534126564176957i</v>
      </c>
      <c r="CA161" s="223" t="str">
        <f t="shared" ca="1" si="103"/>
        <v>8.89466590574218E-14+7.26065021038735i</v>
      </c>
      <c r="CB161" s="223" t="str">
        <f t="shared" ca="1" si="104"/>
        <v>7.24097716410144+0.534126564176882i</v>
      </c>
      <c r="CC161" s="223" t="str">
        <f t="shared" ca="1" si="105"/>
        <v>1.06535865022435-7.18206463518604i</v>
      </c>
      <c r="CD161" s="223" t="str">
        <f t="shared" ca="1" si="106"/>
        <v>-7.08423187573986-1.59081746544009i</v>
      </c>
      <c r="CE161" s="223" t="str">
        <f t="shared" ca="1" si="107"/>
        <v>-2.1076555029815+6.9480090499617i</v>
      </c>
      <c r="CF161" s="223" t="str">
        <f t="shared" ca="1" si="108"/>
        <v>6.77413436115031+2.6130719727326i</v>
      </c>
      <c r="CG161" s="223" t="str">
        <f t="shared" ca="1" si="109"/>
        <v>3.10432797906683-6.56355005130461i</v>
      </c>
      <c r="CH161" s="223" t="str">
        <f t="shared" ca="1" si="110"/>
        <v>-6.31739729504736-3.5787613631152i</v>
      </c>
      <c r="CI161" s="223" t="str">
        <f t="shared" ca="1" si="111"/>
        <v>-4.0338011292574+6.03701001549605i</v>
      </c>
      <c r="CJ161" s="223" t="str">
        <f t="shared" ca="1" si="112"/>
        <v>5.72390765560451+4.46698137758711i</v>
      </c>
      <c r="CK161" s="223" t="str">
        <f t="shared" ca="1" si="113"/>
        <v>4.87595466679509-5.37978694419742i</v>
      </c>
      <c r="CL161" s="223" t="str">
        <f t="shared" ca="1" si="114"/>
        <v>-5.00651270121614-5.25850473520366i</v>
      </c>
      <c r="CM161" s="223" t="str">
        <f t="shared" ca="1" si="115"/>
        <v>-5.6125585108413+4.60610773212924i</v>
      </c>
      <c r="CN161" s="223" t="str">
        <f t="shared" ca="1" si="116"/>
        <v>4.1807418661625+5.93619734561731i</v>
      </c>
      <c r="CO161" s="223" t="str">
        <f t="shared" ca="1" si="117"/>
        <v>6.2276674126541-3.73272019778661i</v>
      </c>
      <c r="CP161" s="223" t="str">
        <f t="shared" ca="1" si="118"/>
        <v>-3.26447059524612-6.4853892103999i</v>
      </c>
      <c r="CQ161" s="223" t="str">
        <f t="shared" ca="1" si="119"/>
        <v>-6.70796612210028+2.77853054371421i</v>
      </c>
      <c r="CR161" s="223" t="str">
        <f t="shared" ca="1" si="120"/>
        <v>2.27753339442014+6.89419198419213i</v>
      </c>
      <c r="CS161" s="223" t="str">
        <f t="shared" ca="1" si="121"/>
        <v>7.04305762258864-1.76419409433712i</v>
      </c>
      <c r="CT161" s="223" t="str">
        <f t="shared" ca="1" si="122"/>
        <v>-1.24129447359553-7.15375632150125i</v>
      </c>
      <c r="CU161" s="223" t="str">
        <f t="shared" ca="1" si="123"/>
        <v>-7.22568819508706+0.711668170552453i</v>
      </c>
      <c r="CV161" s="223" t="str">
        <f t="shared" ca="1" si="124"/>
        <v>0.178185276039539+7.25846343829055i</v>
      </c>
      <c r="CW161" s="223" t="str">
        <f t="shared" ca="1" si="125"/>
        <v>7.25190443922995+0.356263219929974i</v>
      </c>
      <c r="CX161" s="223" t="str">
        <f t="shared" ca="1" si="126"/>
        <v>0.888781094635709-7.20604674168965i</v>
      </c>
      <c r="CY161" s="223" t="str">
        <f t="shared" ca="1" si="127"/>
        <v>-7.12113885250459-1.41648258759067i</v>
      </c>
      <c r="CZ161" s="223" t="str">
        <f t="shared" ca="1" si="128"/>
        <v>-1.93650803867543+6.99764089488332i</v>
      </c>
      <c r="DA161" s="223" t="str">
        <f t="shared" ca="1" si="129"/>
        <v>6.83622211496072+2.44603938490776i</v>
      </c>
      <c r="DB161" s="223" t="str">
        <f t="shared" ca="1" si="130"/>
        <v>2.94231543178865-6.63775725508672i</v>
      </c>
      <c r="DC161" s="223" t="str">
        <f t="shared" ca="1" si="131"/>
        <v>-6.40332181353426-3.42264681641477i</v>
      </c>
      <c r="DD161" s="223" t="str">
        <f t="shared" ca="1" si="132"/>
        <v>-3.88443058138919+6.13418621627729i</v>
      </c>
      <c r="DE161" s="223" t="str">
        <f t="shared" ca="1" si="133"/>
        <v>5.83180893242849+4.32516428049215i</v>
      </c>
      <c r="DF161" s="223" t="str">
        <f t="shared" ca="1" si="134"/>
        <v>4.74245953960967-5.49782857069617i</v>
      </c>
      <c r="DG161" s="223" t="str">
        <f t="shared" ca="1" si="135"/>
        <v>-5.13405499958823-5.13405499958863i</v>
      </c>
      <c r="DH161" s="223" t="str">
        <f t="shared" ca="1" si="136"/>
        <v>-5.49782857069654+4.74245953960925i</v>
      </c>
      <c r="DI161" s="223" t="str">
        <f t="shared" ca="1" si="137"/>
        <v>4.3251642804917+5.83180893242882i</v>
      </c>
      <c r="DJ161" s="223" t="str">
        <f t="shared" ca="1" si="138"/>
        <v>6.13418621627759-3.88443058138872i</v>
      </c>
      <c r="DK161" s="223" t="str">
        <f t="shared" ca="1" si="139"/>
        <v>-3.42264681641429-6.40332181353453i</v>
      </c>
      <c r="DL161" s="223" t="str">
        <f t="shared" ca="1" si="140"/>
        <v>-6.63775725508694+2.94231543178814i</v>
      </c>
      <c r="DM161" s="223" t="str">
        <f t="shared" ca="1" si="141"/>
        <v>2.44603938490723+6.83622211496091i</v>
      </c>
      <c r="DN161" s="223" t="str">
        <f t="shared" ca="1" si="142"/>
        <v>6.99764089488346-1.93650803867489i</v>
      </c>
      <c r="DO161" s="223" t="str">
        <f t="shared" ca="1" si="143"/>
        <v>-1.41648258759012-7.1211388525047i</v>
      </c>
      <c r="DP161" s="223" t="str">
        <f t="shared" ca="1" si="144"/>
        <v>-7.20604674168884+0.888781094642323i</v>
      </c>
      <c r="DQ161" s="223" t="str">
        <f t="shared" ca="1" si="145"/>
        <v>0.356263219929416+7.25190443922998i</v>
      </c>
      <c r="DR161" s="223" t="str">
        <f t="shared" ca="1" si="146"/>
        <v>7.25846343829053+0.178185276040097i</v>
      </c>
      <c r="DS161" s="223" t="str">
        <f t="shared" ca="1" si="147"/>
        <v>0.711668170553111-7.22568819508699i</v>
      </c>
      <c r="DT161" s="223" t="str">
        <f t="shared" ca="1" si="148"/>
        <v>-7.15375632150116-1.24129447359608i</v>
      </c>
      <c r="DU161" s="223" t="str">
        <f t="shared" ca="1" si="149"/>
        <v>-1.76419409433776+7.04305762258848i</v>
      </c>
      <c r="DV161" s="223" t="str">
        <f t="shared" ca="1" si="150"/>
        <v>6.89419198419195+2.27753339442067i</v>
      </c>
      <c r="DW161" s="223" t="str">
        <f t="shared" ca="1" si="151"/>
        <v>2.77853054371482-6.70796612210003i</v>
      </c>
      <c r="DX161" s="223" t="str">
        <f t="shared" ca="1" si="152"/>
        <v>-6.48538921039964-3.26447059524662i</v>
      </c>
      <c r="DY161" s="223" t="str">
        <f t="shared" ca="1" si="153"/>
        <v>-3.73272019778718+6.22766741265376i</v>
      </c>
      <c r="DZ161" s="223" t="str">
        <f t="shared" ca="1" si="154"/>
        <v>5.93619734561705+4.18074186616287i</v>
      </c>
      <c r="EA161" s="223" t="str">
        <f t="shared" ca="1" si="155"/>
        <v>4.60610773212976-5.61255851084088i</v>
      </c>
      <c r="EB161" s="223" t="str">
        <f t="shared" ca="1" si="156"/>
        <v>-5.25850473520335-5.00651270121648i</v>
      </c>
      <c r="EC161" s="223" t="str">
        <f t="shared" ca="1" si="157"/>
        <v>-5.37978694419294+4.87595466680003i</v>
      </c>
      <c r="ED161" s="223" t="str">
        <f t="shared" ca="1" si="158"/>
        <v>4.46698137758658+5.72390765560492i</v>
      </c>
      <c r="EE161" s="223" t="str">
        <f t="shared" ca="1" si="159"/>
        <v>6.03701001549636-4.03380112925693i</v>
      </c>
      <c r="EF161" s="223" t="str">
        <f t="shared" ca="1" si="160"/>
        <v>-3.57876136311463-6.31739729504769i</v>
      </c>
      <c r="EG161" s="223" t="str">
        <f t="shared" ca="1" si="161"/>
        <v>-6.56355005130485+3.10432797906632i</v>
      </c>
      <c r="EH161" s="223" t="str">
        <f t="shared" ca="1" si="162"/>
        <v>2.61307197273198+6.77413436115055i</v>
      </c>
      <c r="EI161" s="223" t="str">
        <f t="shared" ca="1" si="163"/>
        <v>6.94800904996187-2.10765550298097i</v>
      </c>
      <c r="EJ161" s="223" t="str">
        <f t="shared" ca="1" si="164"/>
        <v>-1.59081746543945-7.08423187574i</v>
      </c>
      <c r="EK161" s="223" t="str">
        <f t="shared" ca="1" si="165"/>
        <v>-7.1820646351856+1.06535865022737i</v>
      </c>
      <c r="EL161" s="223" t="str">
        <f t="shared" ca="1" si="166"/>
        <v>0.534126564176943+7.24097716410144i</v>
      </c>
      <c r="EM161" s="223" t="str">
        <f t="shared" ca="1" si="167"/>
        <v>7.26065021038735+2.71114794966119E-12i</v>
      </c>
      <c r="EN161" s="223"/>
      <c r="EO161" s="223"/>
      <c r="EP161" s="223"/>
    </row>
    <row r="162" spans="1:146" ht="17.25" thickBot="1">
      <c r="A162" s="257">
        <f t="shared" si="168"/>
        <v>1.2109375000000006E-3</v>
      </c>
      <c r="B162" s="256">
        <v>62</v>
      </c>
      <c r="C162" s="230">
        <f t="shared" si="169"/>
        <v>12400</v>
      </c>
      <c r="D162" s="229">
        <f t="shared" si="170"/>
        <v>77911.497809026871</v>
      </c>
      <c r="E162" s="229" t="str">
        <f t="shared" si="171"/>
        <v>77911.4978090269i</v>
      </c>
      <c r="F162" s="229" t="str">
        <f t="shared" si="177"/>
        <v>-0.0328245144815454-0.0934526768011605i</v>
      </c>
      <c r="G162" s="229" t="str">
        <f t="shared" si="178"/>
        <v>-5.00637060045144+0.868562316628845i</v>
      </c>
      <c r="H162" s="229" t="str">
        <f t="shared" si="180"/>
        <v>0.00208615136558268-0.00682335521847358i</v>
      </c>
      <c r="I162" s="229" t="str">
        <f t="shared" si="174"/>
        <v>-0.00599745004028558+0.00555121323065865i</v>
      </c>
      <c r="J162" s="255" t="str">
        <f ca="1">IMPRODUCT(1/N_FFT2,BY100)</f>
        <v>0.0202646209039849+0.000276601291585653i</v>
      </c>
      <c r="K162" s="254" t="str">
        <f t="shared" ca="1" si="175"/>
        <v>-0.000123071524206444+0.000110834329249119i</v>
      </c>
      <c r="N162" s="246">
        <f t="shared" ca="1" si="176"/>
        <v>7.8540146787964336</v>
      </c>
      <c r="O162" s="223">
        <f t="shared" ca="1" si="39"/>
        <v>-7.1459853212035664</v>
      </c>
      <c r="P162" s="223" t="str">
        <f t="shared" ca="1" si="40"/>
        <v>-0.350636880489298+7.13737766892699i</v>
      </c>
      <c r="Q162" s="223" t="str">
        <f t="shared" ca="1" si="41"/>
        <v>7.1115754486855+0.700429046021404i</v>
      </c>
      <c r="R162" s="223" t="str">
        <f t="shared" ca="1" si="42"/>
        <v>1.04853381663124-7.0686408202877i</v>
      </c>
      <c r="S162" s="223" t="str">
        <f t="shared" ca="1" si="43"/>
        <v>-7.00867721701401-1.39411257743616i</v>
      </c>
      <c r="T162" s="223" t="str">
        <f t="shared" ca="1" si="44"/>
        <v>-1.73633279893213+6.93182909643691i</v>
      </c>
      <c r="U162" s="223" t="str">
        <f t="shared" ca="1" si="45"/>
        <v>6.83828159240999+2.07437004263067i</v>
      </c>
      <c r="V162" s="223" t="str">
        <f t="shared" ca="1" si="46"/>
        <v>2.40740994720318-6.72826006906422i</v>
      </c>
      <c r="W162" s="223" t="str">
        <f t="shared" ca="1" si="47"/>
        <v>-6.60202957788593-2.73465019034905i</v>
      </c>
      <c r="X162" s="223" t="str">
        <f t="shared" ca="1" si="48"/>
        <v>-3.05530242165864+6.4598942191853i</v>
      </c>
      <c r="Y162" s="223" t="str">
        <f t="shared" ca="1" si="49"/>
        <v>6.30219640949076+3.3685941618216i</v>
      </c>
      <c r="Z162" s="223" t="str">
        <f t="shared" ca="1" si="50"/>
        <v>3.67377066359534-6.12931605663822i</v>
      </c>
      <c r="AA162" s="223" t="str">
        <f t="shared" ca="1" si="51"/>
        <v>-5.94166964454091-3.97009673005557i</v>
      </c>
      <c r="AB162" s="223" t="str">
        <f t="shared" ca="1" si="52"/>
        <v>-4.25685848575428+5.73970922984071i</v>
      </c>
      <c r="AC162" s="223" t="str">
        <f t="shared" ca="1" si="53"/>
        <v>5.5239213528671+4.53336509650345i</v>
      </c>
      <c r="AD162" s="223" t="str">
        <f t="shared" ca="1" si="54"/>
        <v>4.79895043365982-5.29482586551561i</v>
      </c>
      <c r="AE162" s="223" t="str">
        <f t="shared" ca="1" si="55"/>
        <v>-5.05297467888258-5.05297467888256i</v>
      </c>
      <c r="AF162" s="223" t="str">
        <f t="shared" ca="1" si="56"/>
        <v>-5.29482586551557+4.79895043365986i</v>
      </c>
      <c r="AG162" s="223" t="str">
        <f t="shared" ca="1" si="57"/>
        <v>4.53336509650349+5.52392135286708i</v>
      </c>
      <c r="AH162" s="223" t="str">
        <f t="shared" ca="1" si="58"/>
        <v>5.7397092298407-4.2568584857543i</v>
      </c>
      <c r="AI162" s="223" t="str">
        <f t="shared" ca="1" si="59"/>
        <v>-3.97009673005558-5.9416696445409i</v>
      </c>
      <c r="AJ162" s="223" t="str">
        <f t="shared" ca="1" si="60"/>
        <v>-6.1293160566382+3.67377066359538i</v>
      </c>
      <c r="AK162" s="223" t="str">
        <f t="shared" ca="1" si="61"/>
        <v>3.36859416182163+6.30219640949075i</v>
      </c>
      <c r="AL162" s="223" t="str">
        <f t="shared" ca="1" si="62"/>
        <v>6.45989421918528-3.0553024216587i</v>
      </c>
      <c r="AM162" s="223" t="str">
        <f t="shared" ca="1" si="63"/>
        <v>-2.73465019034842-6.6020295778862i</v>
      </c>
      <c r="AN162" s="223" t="str">
        <f t="shared" ca="1" si="64"/>
        <v>-6.7282600690642+2.40740994720322i</v>
      </c>
      <c r="AO162" s="223" t="str">
        <f t="shared" ca="1" si="65"/>
        <v>2.07437004263097+6.8382815924099i</v>
      </c>
      <c r="AP162" s="223" t="str">
        <f t="shared" ca="1" si="66"/>
        <v>6.93182909643694-1.73633279893202i</v>
      </c>
      <c r="AQ162" s="223" t="str">
        <f t="shared" ca="1" si="67"/>
        <v>-1.39411257743635-7.00867721701396i</v>
      </c>
      <c r="AR162" s="223" t="str">
        <f t="shared" ca="1" si="68"/>
        <v>-1.39411257743635-7.00867721701396i</v>
      </c>
      <c r="AS162" s="223" t="str">
        <f t="shared" ca="1" si="69"/>
        <v>0.700429046021515+7.11157544868549i</v>
      </c>
      <c r="AT162" s="223" t="str">
        <f t="shared" ca="1" si="70"/>
        <v>7.13737766892699-0.350636880489071i</v>
      </c>
      <c r="AU162" s="223" t="str">
        <f t="shared" ca="1" si="71"/>
        <v>-2.45113757423593E-14-7.14598532120357i</v>
      </c>
      <c r="AV162" s="223" t="str">
        <f t="shared" ca="1" si="72"/>
        <v>-7.137377668927-0.350636880488972i</v>
      </c>
      <c r="AW162" s="223" t="str">
        <f t="shared" ca="1" si="73"/>
        <v>-0.700429046021465+7.1115754486855i</v>
      </c>
      <c r="AX162" s="223" t="str">
        <f t="shared" ca="1" si="74"/>
        <v>7.06864082028773+1.04853381663099i</v>
      </c>
      <c r="AY162" s="223" t="str">
        <f t="shared" ca="1" si="75"/>
        <v>1.39411257743625-7.00867721701398i</v>
      </c>
      <c r="AZ162" s="223" t="str">
        <f t="shared" ca="1" si="76"/>
        <v>-6.93182909643695-1.73633279893198i</v>
      </c>
      <c r="BA162" s="223" t="str">
        <f t="shared" ca="1" si="77"/>
        <v>-2.07437004263091+6.83828159240991i</v>
      </c>
      <c r="BB162" s="223" t="str">
        <f t="shared" ca="1" si="78"/>
        <v>6.72826006906424+2.40740994720313i</v>
      </c>
      <c r="BC162" s="223" t="str">
        <f t="shared" ca="1" si="79"/>
        <v>2.73465019034903-6.60202957788594i</v>
      </c>
      <c r="BD162" s="223" t="str">
        <f t="shared" ca="1" si="80"/>
        <v>-6.45989421918532-3.05530242165861i</v>
      </c>
      <c r="BE162" s="223" t="str">
        <f t="shared" ca="1" si="81"/>
        <v>-3.36859416182154+6.30219640949079i</v>
      </c>
      <c r="BF162" s="223" t="str">
        <f t="shared" ca="1" si="82"/>
        <v>6.12931605663823+3.67377066359531i</v>
      </c>
      <c r="BG162" s="223" t="str">
        <f t="shared" ca="1" si="83"/>
        <v>3.97009673005553-5.94166964454094i</v>
      </c>
      <c r="BH162" s="223" t="str">
        <f t="shared" ca="1" si="84"/>
        <v>-5.73970922984075-4.25685848575421i</v>
      </c>
      <c r="BI162" s="223" t="str">
        <f t="shared" ca="1" si="85"/>
        <v>-4.53336509650339+5.52392135286715i</v>
      </c>
      <c r="BJ162" s="223" t="str">
        <f t="shared" ca="1" si="86"/>
        <v>5.2948258655156+4.79895043365982i</v>
      </c>
      <c r="BK162" s="223" t="str">
        <f t="shared" ca="1" si="87"/>
        <v>5.05297467888255-5.0529746788826i</v>
      </c>
      <c r="BL162" s="223" t="str">
        <f t="shared" ca="1" si="88"/>
        <v>-4.79895043365935-5.29482586551603i</v>
      </c>
      <c r="BM162" s="223" t="str">
        <f t="shared" ca="1" si="89"/>
        <v>-5.52392135286704+4.53336509650352i</v>
      </c>
      <c r="BN162" s="223" t="str">
        <f t="shared" ca="1" si="90"/>
        <v>4.25685848575436+5.73970922984065i</v>
      </c>
      <c r="BO162" s="223" t="str">
        <f t="shared" ca="1" si="91"/>
        <v>5.9416696445409-3.97009673005558i</v>
      </c>
      <c r="BP162" s="223" t="str">
        <f t="shared" ca="1" si="92"/>
        <v>-3.67377066359538-6.1293160566382i</v>
      </c>
      <c r="BQ162" s="223" t="str">
        <f t="shared" ca="1" si="93"/>
        <v>-6.30219640949074+3.36859416182165i</v>
      </c>
      <c r="BR162" s="223" t="str">
        <f t="shared" ca="1" si="94"/>
        <v>3.05530242165872+6.45989421918526i</v>
      </c>
      <c r="BS162" s="223" t="str">
        <f t="shared" ca="1" si="95"/>
        <v>6.60202957788617-2.73465019034849i</v>
      </c>
      <c r="BT162" s="223" t="str">
        <f t="shared" ca="1" si="96"/>
        <v>-2.4074099472032-6.72826006906421i</v>
      </c>
      <c r="BU162" s="223" t="str">
        <f t="shared" ca="1" si="97"/>
        <v>-6.83828159240989+2.07437004263099i</v>
      </c>
      <c r="BV162" s="223" t="str">
        <f t="shared" ca="1" si="98"/>
        <v>1.73633279893205+6.93182909643693i</v>
      </c>
      <c r="BW162" s="223" t="str">
        <f t="shared" ca="1" si="99"/>
        <v>7.00867721701396-1.39411257743637i</v>
      </c>
      <c r="BX162" s="223" t="str">
        <f t="shared" ca="1" si="100"/>
        <v>-1.04853381663112-7.06864082028772i</v>
      </c>
      <c r="BY162" s="223" t="str">
        <f t="shared" ca="1" si="101"/>
        <v>-7.11157544868548+0.700429046021589i</v>
      </c>
      <c r="BZ162" s="223" t="str">
        <f t="shared" ca="1" si="102"/>
        <v>0.350636880489045+7.13737766892699i</v>
      </c>
      <c r="CA162" s="223" t="str">
        <f t="shared" ca="1" si="103"/>
        <v>7.14598532120357-4.90227514847186E-14i</v>
      </c>
      <c r="CB162" s="223" t="str">
        <f t="shared" ca="1" si="104"/>
        <v>0.350636880489657-7.13737766892696i</v>
      </c>
      <c r="CC162" s="223" t="str">
        <f t="shared" ca="1" si="105"/>
        <v>-7.11157544868571-0.700429046019268i</v>
      </c>
      <c r="CD162" s="223" t="str">
        <f t="shared" ca="1" si="106"/>
        <v>-1.04853381663303+7.06864082028743i</v>
      </c>
      <c r="CE162" s="223" t="str">
        <f t="shared" ca="1" si="107"/>
        <v>7.00867721701428+1.39411257743478i</v>
      </c>
      <c r="CF162" s="223" t="str">
        <f t="shared" ca="1" si="108"/>
        <v>1.73633279893471-6.93182909643626i</v>
      </c>
      <c r="CG162" s="223" t="str">
        <f t="shared" ca="1" si="109"/>
        <v>-6.83828159241013-2.07437004263021i</v>
      </c>
      <c r="CH162" s="223" t="str">
        <f t="shared" ca="1" si="110"/>
        <v>-2.40740994720645+6.72826006906304i</v>
      </c>
      <c r="CI162" s="223" t="str">
        <f t="shared" ca="1" si="111"/>
        <v>6.60202957788597+2.73465019034896i</v>
      </c>
      <c r="CJ162" s="223" t="str">
        <f t="shared" ca="1" si="112"/>
        <v>3.05530242165597-6.45989421918656i</v>
      </c>
      <c r="CK162" s="223" t="str">
        <f t="shared" ca="1" si="113"/>
        <v>-6.30219640949011-3.36859416182282i</v>
      </c>
      <c r="CL162" s="223" t="str">
        <f t="shared" ca="1" si="114"/>
        <v>-3.67377066359346+6.12931605663934i</v>
      </c>
      <c r="CM162" s="223" t="str">
        <f t="shared" ca="1" si="115"/>
        <v>5.94166964453977+3.97009673005728i</v>
      </c>
      <c r="CN162" s="223" t="str">
        <f t="shared" ca="1" si="116"/>
        <v>4.25685848575306-5.73970922984162i</v>
      </c>
      <c r="CO162" s="223" t="str">
        <f t="shared" ca="1" si="117"/>
        <v>-5.5239213528653-4.53336509650565i</v>
      </c>
      <c r="CP162" s="223" t="str">
        <f t="shared" ca="1" si="118"/>
        <v>-4.79895043365928+5.2948258655161i</v>
      </c>
      <c r="CQ162" s="223" t="str">
        <f t="shared" ca="1" si="119"/>
        <v>5.0529746788801+5.05297467888504i</v>
      </c>
      <c r="CR162" s="223" t="str">
        <f t="shared" ca="1" si="120"/>
        <v>5.29482586551601-4.79895043365936i</v>
      </c>
      <c r="CS162" s="223" t="str">
        <f t="shared" ca="1" si="121"/>
        <v>-4.53336509650574-5.52392135286522i</v>
      </c>
      <c r="CT162" s="223" t="str">
        <f t="shared" ca="1" si="122"/>
        <v>-5.73970922984148+4.25685848575324i</v>
      </c>
      <c r="CU162" s="223" t="str">
        <f t="shared" ca="1" si="123"/>
        <v>3.97009673005746+5.94166964453964i</v>
      </c>
      <c r="CV162" s="223" t="str">
        <f t="shared" ca="1" si="124"/>
        <v>6.12931605663928-3.67377066359357i</v>
      </c>
      <c r="CW162" s="223" t="str">
        <f t="shared" ca="1" si="125"/>
        <v>-3.36859416182293-6.30219640949006i</v>
      </c>
      <c r="CX162" s="223" t="str">
        <f t="shared" ca="1" si="126"/>
        <v>-6.45989421918647+3.05530242165617i</v>
      </c>
      <c r="CY162" s="223" t="str">
        <f t="shared" ca="1" si="127"/>
        <v>2.73465019034917+6.60202957788588i</v>
      </c>
      <c r="CZ162" s="223" t="str">
        <f t="shared" ca="1" si="128"/>
        <v>6.72826006906537-2.40740994719997i</v>
      </c>
      <c r="DA162" s="223" t="str">
        <f t="shared" ca="1" si="129"/>
        <v>-2.07437004263043-6.83828159241006i</v>
      </c>
      <c r="DB162" s="223" t="str">
        <f t="shared" ca="1" si="130"/>
        <v>-6.93182909643621+1.73633279893493i</v>
      </c>
      <c r="DC162" s="223" t="str">
        <f t="shared" ca="1" si="131"/>
        <v>1.39411257743491+7.00867721701426i</v>
      </c>
      <c r="DD162" s="223" t="str">
        <f t="shared" ca="1" si="132"/>
        <v>7.06864082028741-1.04853381663315i</v>
      </c>
      <c r="DE162" s="223" t="str">
        <f t="shared" ca="1" si="133"/>
        <v>-0.70042904601939-7.1115754486857i</v>
      </c>
      <c r="DF162" s="223" t="str">
        <f t="shared" ca="1" si="134"/>
        <v>-7.13737766892692+0.350636880490489i</v>
      </c>
      <c r="DG162" s="223" t="str">
        <f t="shared" ca="1" si="135"/>
        <v>-2.76988153027744E-12+7.14598532120357i</v>
      </c>
      <c r="DH162" s="223" t="str">
        <f t="shared" ca="1" si="136"/>
        <v>7.137377668927+0.350636880488922i</v>
      </c>
      <c r="DI162" s="223" t="str">
        <f t="shared" ca="1" si="137"/>
        <v>0.700429046024903-7.11157544868516i</v>
      </c>
      <c r="DJ162" s="223" t="str">
        <f t="shared" ca="1" si="138"/>
        <v>-7.06864082028765-1.0485338166316i</v>
      </c>
      <c r="DK162" s="223" t="str">
        <f t="shared" ca="1" si="139"/>
        <v>-1.39411257743336+7.00867721701456i</v>
      </c>
      <c r="DL162" s="223" t="str">
        <f t="shared" ca="1" si="140"/>
        <v>6.93182909643664+1.73633279893321i</v>
      </c>
      <c r="DM162" s="223" t="str">
        <f t="shared" ca="1" si="141"/>
        <v>2.07437004262874-6.83828159241058i</v>
      </c>
      <c r="DN162" s="223" t="str">
        <f t="shared" ca="1" si="142"/>
        <v>-6.7282600690635-2.40740994720518i</v>
      </c>
      <c r="DO162" s="223" t="str">
        <f t="shared" ca="1" si="143"/>
        <v>-2.73465019034772+6.60202957788648i</v>
      </c>
      <c r="DP162" s="223" t="str">
        <f t="shared" ca="1" si="144"/>
        <v>6.4598942191841+3.05530242166118i</v>
      </c>
      <c r="DQ162" s="223" t="str">
        <f t="shared" ca="1" si="145"/>
        <v>3.36859416182154-6.30219640949079i</v>
      </c>
      <c r="DR162" s="223" t="str">
        <f t="shared" ca="1" si="146"/>
        <v>-6.12931605663643-3.67377066359832i</v>
      </c>
      <c r="DS162" s="223" t="str">
        <f t="shared" ca="1" si="147"/>
        <v>-3.97009673005608+5.94166964454057i</v>
      </c>
      <c r="DT162" s="223" t="str">
        <f t="shared" ca="1" si="148"/>
        <v>5.73970922984248+4.25685848575189i</v>
      </c>
      <c r="DU162" s="223" t="str">
        <f t="shared" ca="1" si="149"/>
        <v>4.53336509650445-5.52392135286628i</v>
      </c>
      <c r="DV162" s="223" t="str">
        <f t="shared" ca="1" si="150"/>
        <v>-5.29482586551714-4.79895043365813i</v>
      </c>
      <c r="DW162" s="223" t="str">
        <f t="shared" ca="1" si="151"/>
        <v>-5.05297467888395+5.05297467888119i</v>
      </c>
      <c r="DX162" s="223" t="str">
        <f t="shared" ca="1" si="152"/>
        <v>4.79895043366051+5.29482586551498i</v>
      </c>
      <c r="DY162" s="223" t="str">
        <f t="shared" ca="1" si="153"/>
        <v>5.52392135286888-4.53336509650129i</v>
      </c>
      <c r="DZ162" s="223" t="str">
        <f t="shared" ca="1" si="154"/>
        <v>-4.25685848575431-5.73970922984068i</v>
      </c>
      <c r="EA162" s="223" t="str">
        <f t="shared" ca="1" si="155"/>
        <v>-5.9416696445389+3.97009673005859i</v>
      </c>
      <c r="EB162" s="223" t="str">
        <f t="shared" ca="1" si="156"/>
        <v>3.67377066359481+6.12931605663854i</v>
      </c>
      <c r="EC162" s="223" t="str">
        <f t="shared" ca="1" si="157"/>
        <v>6.30219640948937-3.3685941618242i</v>
      </c>
      <c r="ED162" s="223" t="str">
        <f t="shared" ca="1" si="158"/>
        <v>-3.05530242165748-6.45989421918585i</v>
      </c>
      <c r="EE162" s="223" t="str">
        <f t="shared" ca="1" si="159"/>
        <v>-6.60202957788533+2.7346501903505i</v>
      </c>
      <c r="EF162" s="223" t="str">
        <f t="shared" ca="1" si="160"/>
        <v>2.40740994720133+6.72826006906488i</v>
      </c>
      <c r="EG162" s="223" t="str">
        <f t="shared" ca="1" si="161"/>
        <v>6.83828159240964-2.07437004263182i</v>
      </c>
      <c r="EH162" s="223" t="str">
        <f t="shared" ca="1" si="162"/>
        <v>-1.73633279892943-6.93182909643758i</v>
      </c>
      <c r="EI162" s="223" t="str">
        <f t="shared" ca="1" si="163"/>
        <v>-7.00867721701393+1.39411257743652i</v>
      </c>
      <c r="EJ162" s="223" t="str">
        <f t="shared" ca="1" si="164"/>
        <v>1.04853381663478+7.06864082028718i</v>
      </c>
      <c r="EK162" s="223" t="str">
        <f t="shared" ca="1" si="165"/>
        <v>7.11157544868556-0.700429046020829i</v>
      </c>
      <c r="EL162" s="223" t="str">
        <f t="shared" ca="1" si="166"/>
        <v>-0.350636880491934-7.13737766892685i</v>
      </c>
      <c r="EM162" s="223" t="str">
        <f t="shared" ca="1" si="167"/>
        <v>-7.14598532120357-1.32366232578282E-12i</v>
      </c>
      <c r="EN162" s="223"/>
      <c r="EO162" s="223"/>
      <c r="EP162" s="223"/>
    </row>
    <row r="163" spans="1:146" ht="17.25" thickBot="1">
      <c r="A163" s="257">
        <f t="shared" si="168"/>
        <v>1.2304687500000007E-3</v>
      </c>
      <c r="B163" s="256">
        <v>63</v>
      </c>
      <c r="C163" s="230">
        <f t="shared" si="169"/>
        <v>12600</v>
      </c>
      <c r="D163" s="229">
        <f t="shared" si="170"/>
        <v>79168.134870462789</v>
      </c>
      <c r="E163" s="229" t="str">
        <f t="shared" si="171"/>
        <v>79168.1348704628i</v>
      </c>
      <c r="F163" s="229" t="str">
        <f t="shared" si="177"/>
        <v>-0.0324857988132099-0.0914471164998997i</v>
      </c>
      <c r="G163" s="229" t="str">
        <f t="shared" si="178"/>
        <v>-4.99916087119915+0.918625291377436i</v>
      </c>
      <c r="H163" s="229" t="str">
        <f t="shared" si="180"/>
        <v>0.00208314495252072-0.00671491138044355i</v>
      </c>
      <c r="I163" s="229" t="str">
        <f t="shared" si="174"/>
        <v>-0.00591502713409368+0.00555647984997163i</v>
      </c>
      <c r="J163" s="255" t="str">
        <f ca="1">IMPRODUCT(1/N_FFT2,BZ100)</f>
        <v>0.080622628407875+0.00445216011965344i</v>
      </c>
      <c r="K163" s="254" t="str">
        <f t="shared" ca="1" si="175"/>
        <v>-0.000501623372648234+0.000421643362287028i</v>
      </c>
      <c r="N163" s="246">
        <f t="shared" ca="1" si="176"/>
        <v>8.1801742316290138</v>
      </c>
      <c r="O163" s="223">
        <f t="shared" ca="1" si="39"/>
        <v>-6.8198257683709862</v>
      </c>
      <c r="P163" s="223" t="str">
        <f t="shared" ca="1" si="40"/>
        <v>-0.167366902668014+6.81777176435441i</v>
      </c>
      <c r="Q163" s="223" t="str">
        <f t="shared" ca="1" si="41"/>
        <v>6.81161098955989+0.334632989772179i</v>
      </c>
      <c r="R163" s="223" t="str">
        <f t="shared" ca="1" si="42"/>
        <v>0.501697506475972-6.8013471550078i</v>
      </c>
      <c r="S163" s="223" t="str">
        <f t="shared" ca="1" si="43"/>
        <v>-6.78698644324829-0.668459819361542i</v>
      </c>
      <c r="T163" s="223" t="str">
        <f t="shared" ca="1" si="44"/>
        <v>-0.834819477047318+6.76853750463713i</v>
      </c>
      <c r="U163" s="223" t="str">
        <f t="shared" ca="1" si="45"/>
        <v>6.74601145212509+1.00067627069596i</v>
      </c>
      <c r="V163" s="223" t="str">
        <f t="shared" ca="1" si="46"/>
        <v>1.16593029437677-6.71942185456393i</v>
      </c>
      <c r="W163" s="223" t="str">
        <f t="shared" ca="1" si="47"/>
        <v>-6.6887847285329-1.33048200524546i</v>
      </c>
      <c r="X163" s="223" t="str">
        <f t="shared" ca="1" si="48"/>
        <v>-1.49423228350411+6.65411852869116i</v>
      </c>
      <c r="Y163" s="223" t="str">
        <f t="shared" ca="1" si="49"/>
        <v>6.61544413666141+1.65708249210746i</v>
      </c>
      <c r="Z163" s="223" t="str">
        <f t="shared" ca="1" si="50"/>
        <v>1.81893453618052-6.57278484845097i</v>
      </c>
      <c r="AA163" s="223" t="str">
        <f t="shared" ca="1" si="51"/>
        <v>-6.52616636042007-1.97969092210335i</v>
      </c>
      <c r="AB163" s="223" t="str">
        <f t="shared" ca="1" si="52"/>
        <v>-2.1392548162401+6.47561675380272i</v>
      </c>
      <c r="AC163" s="223" t="str">
        <f t="shared" ca="1" si="53"/>
        <v>6.42116647779201+2.29753010326679i</v>
      </c>
      <c r="AD163" s="223" t="str">
        <f t="shared" ca="1" si="54"/>
        <v>2.4544214440701-6.36284833119773i</v>
      </c>
      <c r="AE163" s="223" t="str">
        <f t="shared" ca="1" si="55"/>
        <v>-6.30069744269096-2.60983433317223i</v>
      </c>
      <c r="AF163" s="223" t="str">
        <f t="shared" ca="1" si="56"/>
        <v>-2.76367515566004+6.23475124964296i</v>
      </c>
      <c r="AG163" s="223" t="str">
        <f t="shared" ca="1" si="57"/>
        <v>6.16504947557481+2.91585124357394i</v>
      </c>
      <c r="AH163" s="223" t="str">
        <f t="shared" ca="1" si="58"/>
        <v>3.06627093173004-6.09163410622833i</v>
      </c>
      <c r="AI163" s="223" t="str">
        <f t="shared" ca="1" si="59"/>
        <v>-6.01454936427714-3.2148436129321i</v>
      </c>
      <c r="AJ163" s="223" t="str">
        <f t="shared" ca="1" si="60"/>
        <v>-3.36147979255188+5.93384168268772i</v>
      </c>
      <c r="AK163" s="223" t="str">
        <f t="shared" ca="1" si="61"/>
        <v>5.84955967674896+3.50609114243903i</v>
      </c>
      <c r="AL163" s="223" t="str">
        <f t="shared" ca="1" si="62"/>
        <v>3.6485905541232-5.76175411479003i</v>
      </c>
      <c r="AM163" s="223" t="str">
        <f t="shared" ca="1" si="63"/>
        <v>-5.6704778875982-3.78889219128715i</v>
      </c>
      <c r="AN163" s="223" t="str">
        <f t="shared" ca="1" si="64"/>
        <v>-3.92691154147028+5.57578597656011i</v>
      </c>
      <c r="AO163" s="223" t="str">
        <f t="shared" ca="1" si="65"/>
        <v>5.47773542054141+4.0625654669781i</v>
      </c>
      <c r="AP163" s="223" t="str">
        <f t="shared" ca="1" si="66"/>
        <v>4.19577225495768-5.37638528153111i</v>
      </c>
      <c r="AQ163" s="223" t="str">
        <f t="shared" ca="1" si="67"/>
        <v>-5.27179660906317-4.32645166662093i</v>
      </c>
      <c r="AR163" s="223" t="str">
        <f t="shared" ca="1" si="68"/>
        <v>-5.27179660906317-4.32645166662093i</v>
      </c>
      <c r="AS163" s="223" t="str">
        <f t="shared" ca="1" si="69"/>
        <v>5.05315757779928+4.57991506524593i</v>
      </c>
      <c r="AT163" s="223" t="str">
        <f t="shared" ca="1" si="70"/>
        <v>4.70254637533451-4.93923891897984i</v>
      </c>
      <c r="AU163" s="223" t="str">
        <f t="shared" ca="1" si="71"/>
        <v>-4.82234504732568-4.82234504732608i</v>
      </c>
      <c r="AV163" s="223" t="str">
        <f t="shared" ca="1" si="72"/>
        <v>-4.9392389189798+4.70254637533455i</v>
      </c>
      <c r="AW163" s="223" t="str">
        <f t="shared" ca="1" si="73"/>
        <v>4.57991506524602+5.0531575777992i</v>
      </c>
      <c r="AX163" s="223" t="str">
        <f t="shared" ca="1" si="74"/>
        <v>5.1640324034435-4.45452498557618i</v>
      </c>
      <c r="AY163" s="223" t="str">
        <f t="shared" ca="1" si="75"/>
        <v>-4.32645166662045-5.27179660906356i</v>
      </c>
      <c r="AZ163" s="223" t="str">
        <f t="shared" ca="1" si="76"/>
        <v>-5.37638528153104+4.19577225495776i</v>
      </c>
      <c r="BA163" s="223" t="str">
        <f t="shared" ca="1" si="77"/>
        <v>4.06256546697815+5.47773542054137i</v>
      </c>
      <c r="BB163" s="223" t="str">
        <f t="shared" ca="1" si="78"/>
        <v>5.57578597656005-3.92691154147036i</v>
      </c>
      <c r="BC163" s="223" t="str">
        <f t="shared" ca="1" si="79"/>
        <v>-3.7888921912872-5.67047788759817i</v>
      </c>
      <c r="BD163" s="223" t="str">
        <f t="shared" ca="1" si="80"/>
        <v>-5.76175411478998+3.64859055412329i</v>
      </c>
      <c r="BE163" s="223" t="str">
        <f t="shared" ca="1" si="81"/>
        <v>3.50609114243913+5.84955967674891i</v>
      </c>
      <c r="BF163" s="223" t="str">
        <f t="shared" ca="1" si="82"/>
        <v>5.93384168268767-3.36147979255198i</v>
      </c>
      <c r="BG163" s="223" t="str">
        <f t="shared" ca="1" si="83"/>
        <v>-3.21484361293222-6.01454936427708i</v>
      </c>
      <c r="BH163" s="223" t="str">
        <f t="shared" ca="1" si="84"/>
        <v>-6.09163410622831+3.06627093173009i</v>
      </c>
      <c r="BI163" s="223" t="str">
        <f t="shared" ca="1" si="85"/>
        <v>2.91585124357403+6.16504947557476i</v>
      </c>
      <c r="BJ163" s="223" t="str">
        <f t="shared" ca="1" si="86"/>
        <v>6.23475124964317-2.76367515565954i</v>
      </c>
      <c r="BK163" s="223" t="str">
        <f t="shared" ca="1" si="87"/>
        <v>-2.60983433317228-6.30069744269093i</v>
      </c>
      <c r="BL163" s="223" t="str">
        <f t="shared" ca="1" si="88"/>
        <v>-6.3628483311977+2.45442144407018i</v>
      </c>
      <c r="BM163" s="223" t="str">
        <f t="shared" ca="1" si="89"/>
        <v>2.29753010326689+6.42116647779197i</v>
      </c>
      <c r="BN163" s="223" t="str">
        <f t="shared" ca="1" si="90"/>
        <v>6.47561675380292-2.13925481623949i</v>
      </c>
      <c r="BO163" s="223" t="str">
        <f t="shared" ca="1" si="91"/>
        <v>-1.97969092210341-6.52616636042005i</v>
      </c>
      <c r="BP163" s="223" t="str">
        <f t="shared" ca="1" si="92"/>
        <v>-6.57278484845095+1.81893453618062i</v>
      </c>
      <c r="BQ163" s="223" t="str">
        <f t="shared" ca="1" si="93"/>
        <v>1.65708249210758+6.61544413666138i</v>
      </c>
      <c r="BR163" s="223" t="str">
        <f t="shared" ca="1" si="94"/>
        <v>6.65411852869115-1.49423228350416i</v>
      </c>
      <c r="BS163" s="223" t="str">
        <f t="shared" ca="1" si="95"/>
        <v>-1.33048200524553-6.68878472853288i</v>
      </c>
      <c r="BT163" s="223" t="str">
        <f t="shared" ca="1" si="96"/>
        <v>-6.71942185456391+1.16593029437688i</v>
      </c>
      <c r="BU163" s="223" t="str">
        <f t="shared" ca="1" si="97"/>
        <v>1.00067627069583+6.74601145212511i</v>
      </c>
      <c r="BV163" s="223" t="str">
        <f t="shared" ca="1" si="98"/>
        <v>6.76853750463709-0.834819477047584i</v>
      </c>
      <c r="BW163" s="223" t="str">
        <f t="shared" ca="1" si="99"/>
        <v>-0.668459819361703-6.78698644324827i</v>
      </c>
      <c r="BX163" s="223" t="str">
        <f t="shared" ca="1" si="100"/>
        <v>-6.8013471550078+0.501697506475958i</v>
      </c>
      <c r="BY163" s="223" t="str">
        <f t="shared" ca="1" si="101"/>
        <v>0.334632989771892+6.8116109895599i</v>
      </c>
      <c r="BZ163" s="223" t="str">
        <f t="shared" ca="1" si="102"/>
        <v>6.8177717643544-0.167366902668296i</v>
      </c>
      <c r="CA163" s="223" t="str">
        <f t="shared" ca="1" si="103"/>
        <v>-1.06939693759776E-13-6.81982576837099i</v>
      </c>
      <c r="CB163" s="223" t="str">
        <f t="shared" ca="1" si="104"/>
        <v>-6.81777176435437-0.167366902669536i</v>
      </c>
      <c r="CC163" s="223" t="str">
        <f t="shared" ca="1" si="105"/>
        <v>-0.334632989771775+6.81161098955991i</v>
      </c>
      <c r="CD163" s="223" t="str">
        <f t="shared" ca="1" si="106"/>
        <v>6.80134715500797+0.501697506473714i</v>
      </c>
      <c r="CE163" s="223" t="str">
        <f t="shared" ca="1" si="107"/>
        <v>0.66845981936419-6.78698644324803i</v>
      </c>
      <c r="CF163" s="223" t="str">
        <f t="shared" ca="1" si="108"/>
        <v>-6.76853750463702-0.834819477048143i</v>
      </c>
      <c r="CG163" s="223" t="str">
        <f t="shared" ca="1" si="109"/>
        <v>-1.00067627069495+6.74601145212524i</v>
      </c>
      <c r="CH163" s="223" t="str">
        <f t="shared" ca="1" si="110"/>
        <v>6.71942185456442+1.165930294374i</v>
      </c>
      <c r="CI163" s="223" t="str">
        <f t="shared" ca="1" si="111"/>
        <v>1.33048200524742-6.68878472853251i</v>
      </c>
      <c r="CJ163" s="223" t="str">
        <f t="shared" ca="1" si="112"/>
        <v>-6.65411852869117-1.49423228350405i</v>
      </c>
      <c r="CK163" s="223" t="str">
        <f t="shared" ca="1" si="113"/>
        <v>-1.65708249210605+6.61544413666176i</v>
      </c>
      <c r="CL163" s="223" t="str">
        <f t="shared" ca="1" si="114"/>
        <v>6.57278484845009+1.81893453618368i</v>
      </c>
      <c r="CM163" s="223" t="str">
        <f t="shared" ca="1" si="115"/>
        <v>1.97969092210459-6.52616636041969i</v>
      </c>
      <c r="CN163" s="223" t="str">
        <f t="shared" ca="1" si="116"/>
        <v>-6.47561675380296-2.13925481623938i</v>
      </c>
      <c r="CO163" s="223" t="str">
        <f t="shared" ca="1" si="117"/>
        <v>-2.29753010326478+6.42116647779273i</v>
      </c>
      <c r="CP163" s="223" t="str">
        <f t="shared" ca="1" si="118"/>
        <v>6.36284833119677+2.4544214440726i</v>
      </c>
      <c r="CQ163" s="223" t="str">
        <f t="shared" ca="1" si="119"/>
        <v>2.6098343331728-6.30069744269072i</v>
      </c>
      <c r="CR163" s="223" t="str">
        <f t="shared" ca="1" si="120"/>
        <v>-6.23475124964353-2.76367515565873i</v>
      </c>
      <c r="CS163" s="223" t="str">
        <f t="shared" ca="1" si="121"/>
        <v>-2.91585124357139+6.16504947557602i</v>
      </c>
      <c r="CT163" s="223" t="str">
        <f t="shared" ca="1" si="122"/>
        <v>6.09163410622749+3.06627093173172i</v>
      </c>
      <c r="CU163" s="223" t="str">
        <f t="shared" ca="1" si="123"/>
        <v>3.21484361293203-6.01454936427718i</v>
      </c>
      <c r="CV163" s="223" t="str">
        <f t="shared" ca="1" si="124"/>
        <v>-5.9338416826884-3.3614797925507i</v>
      </c>
      <c r="CW163" s="223" t="str">
        <f t="shared" ca="1" si="125"/>
        <v>-3.50609114244185+5.84955967674728i</v>
      </c>
      <c r="CX163" s="223" t="str">
        <f t="shared" ca="1" si="126"/>
        <v>5.76175411478933+3.6485905541243i</v>
      </c>
      <c r="CY163" s="223" t="str">
        <f t="shared" ca="1" si="127"/>
        <v>3.78889219128642-5.67047788759869i</v>
      </c>
      <c r="CZ163" s="223" t="str">
        <f t="shared" ca="1" si="128"/>
        <v>-5.57578597656135-3.92691154146853i</v>
      </c>
      <c r="DA163" s="223" t="str">
        <f t="shared" ca="1" si="129"/>
        <v>-4.06256546698024+5.47773542053983i</v>
      </c>
      <c r="DB163" s="223" t="str">
        <f t="shared" ca="1" si="130"/>
        <v>5.37638528153078+4.19577225495809i</v>
      </c>
      <c r="DC163" s="223" t="str">
        <f t="shared" ca="1" si="131"/>
        <v>4.3264516666198-5.2717966090641i</v>
      </c>
      <c r="DD163" s="223" t="str">
        <f t="shared" ca="1" si="132"/>
        <v>-5.16403240344535-4.45452498557404i</v>
      </c>
      <c r="DE163" s="223" t="str">
        <f t="shared" ca="1" si="133"/>
        <v>-4.57991506524733+5.05315757779801i</v>
      </c>
      <c r="DF163" s="223" t="str">
        <f t="shared" ca="1" si="134"/>
        <v>4.93923891897991+4.70254637533444i</v>
      </c>
      <c r="DG163" s="223" t="str">
        <f t="shared" ca="1" si="135"/>
        <v>4.82234504732464-4.82234504732713i</v>
      </c>
      <c r="DH163" s="223" t="str">
        <f t="shared" ca="1" si="136"/>
        <v>-4.70254637533221-4.93923891898203i</v>
      </c>
      <c r="DI163" s="223" t="str">
        <f t="shared" ca="1" si="137"/>
        <v>-5.05315757780008+4.57991506524505i</v>
      </c>
      <c r="DJ163" s="223" t="str">
        <f t="shared" ca="1" si="138"/>
        <v>4.45452498557671+5.16403240344305i</v>
      </c>
      <c r="DK163" s="223" t="str">
        <f t="shared" ca="1" si="139"/>
        <v>5.27179660906174-4.32645166662267i</v>
      </c>
      <c r="DL163" s="223" t="str">
        <f t="shared" ca="1" si="140"/>
        <v>-4.19577225495566-5.37638528153267i</v>
      </c>
      <c r="DM163" s="223" t="str">
        <f t="shared" ca="1" si="141"/>
        <v>-5.47773542054177+4.06256546697761i</v>
      </c>
      <c r="DN163" s="223" t="str">
        <f t="shared" ca="1" si="142"/>
        <v>3.92691154147156+5.57578597655921i</v>
      </c>
      <c r="DO163" s="223" t="str">
        <f t="shared" ca="1" si="143"/>
        <v>5.67047788759662-3.78889219128951i</v>
      </c>
      <c r="DP163" s="223" t="str">
        <f t="shared" ca="1" si="144"/>
        <v>-3.6485905541217-5.76175411479098i</v>
      </c>
      <c r="DQ163" s="223" t="str">
        <f t="shared" ca="1" si="145"/>
        <v>-5.84955967674886+3.50609114243921i</v>
      </c>
      <c r="DR163" s="223" t="str">
        <f t="shared" ca="1" si="146"/>
        <v>3.36147979255376+5.93384168268666i</v>
      </c>
      <c r="DS163" s="223" t="str">
        <f t="shared" ca="1" si="147"/>
        <v>6.01454936427863-3.21484361292932i</v>
      </c>
      <c r="DT163" s="223" t="str">
        <f t="shared" ca="1" si="148"/>
        <v>-3.06627093172898-6.09163410622887i</v>
      </c>
      <c r="DU163" s="223" t="str">
        <f t="shared" ca="1" si="149"/>
        <v>-6.16504947557447+2.91585124357465i</v>
      </c>
      <c r="DV163" s="223" t="str">
        <f t="shared" ca="1" si="150"/>
        <v>2.76367515566212+6.23475124964204i</v>
      </c>
      <c r="DW163" s="223" t="str">
        <f t="shared" ca="1" si="151"/>
        <v>6.30069744269194-2.60983433316987i</v>
      </c>
      <c r="DX163" s="223" t="str">
        <f t="shared" ca="1" si="152"/>
        <v>-2.45442144406956-6.36284833119794i</v>
      </c>
      <c r="DY163" s="223" t="str">
        <f t="shared" ca="1" si="153"/>
        <v>-6.42116647779147+2.29753010326827i</v>
      </c>
      <c r="DZ163" s="223" t="str">
        <f t="shared" ca="1" si="154"/>
        <v>2.13925481624281+6.47561675380182i</v>
      </c>
      <c r="EA163" s="223" t="str">
        <f t="shared" ca="1" si="155"/>
        <v>6.52616636042064-1.97969092210147i</v>
      </c>
      <c r="EB163" s="223" t="str">
        <f t="shared" ca="1" si="156"/>
        <v>-1.81893453618072-6.57278484845092i</v>
      </c>
      <c r="EC163" s="223" t="str">
        <f t="shared" ca="1" si="157"/>
        <v>-6.61544413666089+1.65708249210956i</v>
      </c>
      <c r="ED163" s="223" t="str">
        <f t="shared" ca="1" si="158"/>
        <v>1.49423228350105+6.65411852869185i</v>
      </c>
      <c r="EE163" s="223" t="str">
        <f t="shared" ca="1" si="159"/>
        <v>6.68878472853313-1.33048200524431i</v>
      </c>
      <c r="EF163" s="223" t="str">
        <f t="shared" ca="1" si="160"/>
        <v>-1.16593029437756-6.7194218545638i</v>
      </c>
      <c r="EG163" s="223" t="str">
        <f t="shared" ca="1" si="161"/>
        <v>-6.7460114521247+1.00067627069862i</v>
      </c>
      <c r="EH163" s="223" t="str">
        <f t="shared" ca="1" si="162"/>
        <v>0.834819477044999+6.76853750463741i</v>
      </c>
      <c r="EI163" s="223" t="str">
        <f t="shared" ca="1" si="163"/>
        <v>6.78698644324834-0.668459819361037i</v>
      </c>
      <c r="EJ163" s="223" t="str">
        <f t="shared" ca="1" si="164"/>
        <v>-0.501697506477417-6.8013471550077i</v>
      </c>
      <c r="EK163" s="223" t="str">
        <f t="shared" ca="1" si="165"/>
        <v>-6.81161098955973+0.334632989775387i</v>
      </c>
      <c r="EL163" s="223" t="str">
        <f t="shared" ca="1" si="166"/>
        <v>0.167366902666272+6.81777176435445i</v>
      </c>
      <c r="EM163" s="223" t="str">
        <f t="shared" ca="1" si="167"/>
        <v>6.81982576837099-2.13879387519551E-13i</v>
      </c>
      <c r="EN163" s="223"/>
      <c r="EO163" s="223"/>
      <c r="EP163" s="223"/>
    </row>
    <row r="164" spans="1:146" ht="17.25" thickBot="1">
      <c r="A164" s="257">
        <f t="shared" si="168"/>
        <v>1.2500000000000007E-3</v>
      </c>
      <c r="B164" s="256">
        <v>64</v>
      </c>
      <c r="C164" s="230">
        <f t="shared" si="169"/>
        <v>12800</v>
      </c>
      <c r="D164" s="229">
        <f t="shared" si="170"/>
        <v>80424.771931898707</v>
      </c>
      <c r="E164" s="229" t="str">
        <f t="shared" si="171"/>
        <v>80424.7719318987i</v>
      </c>
      <c r="F164" s="229" t="str">
        <f t="shared" si="177"/>
        <v>-0.0321473112512467-0.0895078238849634i</v>
      </c>
      <c r="G164" s="229" t="str">
        <f t="shared" si="178"/>
        <v>-4.99071904854426+0.968051643236041i</v>
      </c>
      <c r="H164" s="229" t="str">
        <f t="shared" si="180"/>
        <v>0.00208028371913664-0.00660985560575058i</v>
      </c>
      <c r="I164" s="229" t="str">
        <f t="shared" si="174"/>
        <v>-0.0058319305655455+0.00555996647573567i</v>
      </c>
      <c r="J164" s="255" t="str">
        <f ca="1">IMPRODUCT(1/N_FFT2,CA100)</f>
        <v>0.0381552200422955-0.000268234867136213i</v>
      </c>
      <c r="K164" s="254" t="str">
        <f t="shared" ca="1" si="175"/>
        <v>-0.000221027217130877+0.000213706071429877i</v>
      </c>
      <c r="N164" s="246">
        <f t="shared" ca="1" si="176"/>
        <v>16.718510151042306</v>
      </c>
      <c r="O164" s="223">
        <f t="shared" ca="1" si="39"/>
        <v>1.7185101510423064</v>
      </c>
      <c r="P164" s="223" t="str">
        <f t="shared" ca="1" si="40"/>
        <v>-6.0001030179508E-15-1.71851015104231i</v>
      </c>
      <c r="Q164" s="223" t="str">
        <f t="shared" ca="1" si="41"/>
        <v>-1.71851015104231-5.55274571129925E-15i</v>
      </c>
      <c r="R164" s="223" t="str">
        <f t="shared" ca="1" si="42"/>
        <v>-3.15814508444139E-16+1.71851015104231i</v>
      </c>
      <c r="S164" s="223" t="str">
        <f t="shared" ca="1" si="43"/>
        <v>1.71851015104231-5.68428850950667E-15i</v>
      </c>
      <c r="T164" s="223" t="str">
        <f t="shared" ca="1" si="44"/>
        <v>5.1053884046477E-15-1.71851015104231i</v>
      </c>
      <c r="U164" s="223" t="str">
        <f t="shared" ca="1" si="45"/>
        <v>-1.71851015104231-6.31629016888278E-16i</v>
      </c>
      <c r="V164" s="223" t="str">
        <f t="shared" ca="1" si="46"/>
        <v>4.20007211256556E-14+1.71851015104231i</v>
      </c>
      <c r="W164" s="223" t="str">
        <f t="shared" ca="1" si="47"/>
        <v>1.71851015104231-4.80008241436065E-14i</v>
      </c>
      <c r="X164" s="223" t="str">
        <f t="shared" ca="1" si="48"/>
        <v>-5.09482399011745E-14-1.71851015104231i</v>
      </c>
      <c r="Y164" s="223" t="str">
        <f t="shared" ca="1" si="49"/>
        <v>-1.71851015104231+5.69483429191252E-14i</v>
      </c>
      <c r="Z164" s="223" t="str">
        <f t="shared" ca="1" si="50"/>
        <v>6.29484459370761E-14+1.71851015104231i</v>
      </c>
      <c r="AA164" s="223" t="str">
        <f t="shared" ca="1" si="51"/>
        <v>1.71851015104231-7.20012362154096E-14i</v>
      </c>
      <c r="AB164" s="223" t="str">
        <f t="shared" ca="1" si="52"/>
        <v>-7.49486519729778E-14-1.71851015104231i</v>
      </c>
      <c r="AC164" s="223" t="str">
        <f t="shared" ca="1" si="53"/>
        <v>-1.71851015104231+8.40014422513113E-14i</v>
      </c>
      <c r="AD164" s="223" t="str">
        <f t="shared" ca="1" si="54"/>
        <v>-8.40016285725551E-14+1.71851015104231i</v>
      </c>
      <c r="AE164" s="223" t="str">
        <f t="shared" ca="1" si="55"/>
        <v>1.71851015104231+8.10542128149871E-14i</v>
      </c>
      <c r="AF164" s="223" t="str">
        <f t="shared" ca="1" si="56"/>
        <v>7.20014225366536E-14-1.71851015104231i</v>
      </c>
      <c r="AG164" s="223" t="str">
        <f t="shared" ca="1" si="57"/>
        <v>-1.71851015104231-6.90540067790856E-14i</v>
      </c>
      <c r="AH164" s="223" t="str">
        <f t="shared" ca="1" si="58"/>
        <v>-6.00012165007519E-14+1.71851015104231i</v>
      </c>
      <c r="AI164" s="223" t="str">
        <f t="shared" ca="1" si="59"/>
        <v>1.71851015104231+5.70538007431839E-14i</v>
      </c>
      <c r="AJ164" s="223" t="str">
        <f t="shared" ca="1" si="60"/>
        <v>4.80010104648503E-14-1.71851015104231i</v>
      </c>
      <c r="AK164" s="223" t="str">
        <f t="shared" ca="1" si="61"/>
        <v>-1.71851015104231-4.50535947072823E-14i</v>
      </c>
      <c r="AL164" s="223" t="str">
        <f t="shared" ca="1" si="62"/>
        <v>-4.21061789497143E-14+1.71851015104231i</v>
      </c>
      <c r="AM164" s="223" t="str">
        <f t="shared" ca="1" si="63"/>
        <v>1.71851015104231+2.69480141506151E-14i</v>
      </c>
      <c r="AN164" s="223" t="str">
        <f t="shared" ca="1" si="64"/>
        <v>2.40005983930471E-14-1.71851015104231i</v>
      </c>
      <c r="AO164" s="223" t="str">
        <f t="shared" ca="1" si="65"/>
        <v>-1.71851015104231-2.10531826354791E-14i</v>
      </c>
      <c r="AP164" s="223" t="str">
        <f t="shared" ca="1" si="66"/>
        <v>-1.81057668779111E-14+1.71851015104231i</v>
      </c>
      <c r="AQ164" s="223" t="str">
        <f t="shared" ca="1" si="67"/>
        <v>1.71851015104231+1.5158351120343E-14i</v>
      </c>
      <c r="AR164" s="223" t="str">
        <f t="shared" ca="1" si="68"/>
        <v>1.71851015104231+1.5158351120343E-14i</v>
      </c>
      <c r="AS164" s="223" t="str">
        <f t="shared" ca="1" si="69"/>
        <v>-1.71851015104231+2.94722943632412E-15i</v>
      </c>
      <c r="AT164" s="223" t="str">
        <f t="shared" ca="1" si="70"/>
        <v>5.89464519389217E-15+1.71851015104231i</v>
      </c>
      <c r="AU164" s="223" t="str">
        <f t="shared" ca="1" si="71"/>
        <v>1.71851015104231-8.84206095146022E-15i</v>
      </c>
      <c r="AV164" s="223" t="str">
        <f t="shared" ca="1" si="72"/>
        <v>-2.40002257505592E-14-1.71851015104231i</v>
      </c>
      <c r="AW164" s="223" t="str">
        <f t="shared" ca="1" si="73"/>
        <v>-1.71851015104231+2.69476415081274E-14i</v>
      </c>
      <c r="AX164" s="223" t="str">
        <f t="shared" ca="1" si="74"/>
        <v>2.98950572656954E-14+1.71851015104231i</v>
      </c>
      <c r="AY164" s="223" t="str">
        <f t="shared" ca="1" si="75"/>
        <v>1.71851015104231-3.28424730232634E-14i</v>
      </c>
      <c r="AZ164" s="223" t="str">
        <f t="shared" ca="1" si="76"/>
        <v>-4.80006378223625E-14-1.71851015104231i</v>
      </c>
      <c r="BA164" s="223" t="str">
        <f t="shared" ca="1" si="77"/>
        <v>-1.71851015104231+5.09480535799305E-14i</v>
      </c>
      <c r="BB164" s="223" t="str">
        <f t="shared" ca="1" si="78"/>
        <v>5.38954693374985E-14+1.71851015104231i</v>
      </c>
      <c r="BC164" s="223" t="str">
        <f t="shared" ca="1" si="79"/>
        <v>1.71851015104231-5.68428850950667E-14i</v>
      </c>
      <c r="BD164" s="223" t="str">
        <f t="shared" ca="1" si="80"/>
        <v>-5.97903008526347E-14-1.71851015104231i</v>
      </c>
      <c r="BE164" s="223" t="str">
        <f t="shared" ca="1" si="81"/>
        <v>-1.71851015104231+7.49484656517337E-14i</v>
      </c>
      <c r="BF164" s="223" t="str">
        <f t="shared" ca="1" si="82"/>
        <v>9.01066304508328E-14+1.71851015104231i</v>
      </c>
      <c r="BG164" s="223" t="str">
        <f t="shared" ca="1" si="83"/>
        <v>1.71851015104231+9.01071894145647E-14i</v>
      </c>
      <c r="BH164" s="223" t="str">
        <f t="shared" ca="1" si="84"/>
        <v>7.49490246154656E-14-1.71851015104231i</v>
      </c>
      <c r="BI164" s="223" t="str">
        <f t="shared" ca="1" si="85"/>
        <v>-1.71851015104231-8.42123578994285E-14i</v>
      </c>
      <c r="BJ164" s="223" t="str">
        <f t="shared" ca="1" si="86"/>
        <v>-6.90541931003294E-14+1.71851015104231i</v>
      </c>
      <c r="BK164" s="223" t="str">
        <f t="shared" ca="1" si="87"/>
        <v>1.71851015104231+5.38960283012304E-14i</v>
      </c>
      <c r="BL164" s="223" t="str">
        <f t="shared" ca="1" si="88"/>
        <v>6.31593615851934E-14-1.71851015104231i</v>
      </c>
      <c r="BM164" s="223" t="str">
        <f t="shared" ca="1" si="89"/>
        <v>-1.71851015104231-4.80011967860943E-14i</v>
      </c>
      <c r="BN164" s="223" t="str">
        <f t="shared" ca="1" si="90"/>
        <v>-5.72645300700572E-14+1.71851015104231i</v>
      </c>
      <c r="BO164" s="223" t="str">
        <f t="shared" ca="1" si="91"/>
        <v>1.71851015104231+4.21063652709581E-14i</v>
      </c>
      <c r="BP164" s="223" t="str">
        <f t="shared" ca="1" si="92"/>
        <v>2.69482004718591E-14-1.71851015104231i</v>
      </c>
      <c r="BQ164" s="223" t="str">
        <f t="shared" ca="1" si="93"/>
        <v>-1.71851015104231-3.62115337558221E-14i</v>
      </c>
      <c r="BR164" s="223" t="str">
        <f t="shared" ca="1" si="94"/>
        <v>-2.10533689567231E-14+1.71851015104231i</v>
      </c>
      <c r="BS164" s="223" t="str">
        <f t="shared" ca="1" si="95"/>
        <v>1.71851015104231+3.03167022406859E-14i</v>
      </c>
      <c r="BT164" s="223" t="str">
        <f t="shared" ca="1" si="96"/>
        <v>1.51585374415869E-14-1.71851015104231i</v>
      </c>
      <c r="BU164" s="223" t="str">
        <f t="shared" ca="1" si="97"/>
        <v>-1.71851015104231-3.72642487839692E-19i</v>
      </c>
      <c r="BV164" s="223" t="str">
        <f t="shared" ca="1" si="98"/>
        <v>-9.26370592645083E-15+1.71851015104231i</v>
      </c>
      <c r="BW164" s="223" t="str">
        <f t="shared" ca="1" si="99"/>
        <v>1.71851015104231-5.89445887264825E-15i</v>
      </c>
      <c r="BX164" s="223" t="str">
        <f t="shared" ca="1" si="100"/>
        <v>-2.10526236717474E-14-1.71851015104231i</v>
      </c>
      <c r="BY164" s="223" t="str">
        <f t="shared" ca="1" si="101"/>
        <v>-1.71851015104231+1.17892903877843E-14i</v>
      </c>
      <c r="BZ164" s="223" t="str">
        <f t="shared" ca="1" si="102"/>
        <v>2.69474551868834E-14+1.71851015104231i</v>
      </c>
      <c r="CA164" s="223" t="str">
        <f t="shared" ca="1" si="103"/>
        <v>1.71851015104231+6.66117824422818E-13i</v>
      </c>
      <c r="CB164" s="223" t="str">
        <f t="shared" ca="1" si="104"/>
        <v>4.80009173042284E-13-1.71851015104231i</v>
      </c>
      <c r="CC164" s="223" t="str">
        <f t="shared" ca="1" si="105"/>
        <v>-1.71851015104231-2.9390052166175E-13i</v>
      </c>
      <c r="CD164" s="223" t="str">
        <f t="shared" ca="1" si="106"/>
        <v>-1.32213368364279E-13+1.71851015104231i</v>
      </c>
      <c r="CE164" s="223" t="str">
        <f t="shared" ca="1" si="107"/>
        <v>1.71851015104231-5.38952830162547E-14i</v>
      </c>
      <c r="CF164" s="223" t="str">
        <f t="shared" ca="1" si="108"/>
        <v>-2.40003934396789E-13-1.71851015104231i</v>
      </c>
      <c r="CG164" s="223" t="str">
        <f t="shared" ca="1" si="109"/>
        <v>-1.71851015104231+4.01691087694259E-13i</v>
      </c>
      <c r="CH164" s="223" t="str">
        <f t="shared" ca="1" si="110"/>
        <v>5.87799739074793E-13+1.71851015104231i</v>
      </c>
      <c r="CI164" s="223" t="str">
        <f t="shared" ca="1" si="111"/>
        <v>1.71851015104231-7.73908390455327E-13i</v>
      </c>
      <c r="CJ164" s="223" t="str">
        <f t="shared" ca="1" si="112"/>
        <v>7.73909322061546E-13-1.71851015104231i</v>
      </c>
      <c r="CK164" s="223" t="str">
        <f t="shared" ca="1" si="113"/>
        <v>-1.71851015104231-6.12222168764074E-13i</v>
      </c>
      <c r="CL164" s="223" t="str">
        <f t="shared" ca="1" si="114"/>
        <v>-4.26113517383542E-13+1.71851015104231i</v>
      </c>
      <c r="CM164" s="223" t="str">
        <f t="shared" ca="1" si="115"/>
        <v>1.71851015104231+2.40004866003008E-13i</v>
      </c>
      <c r="CN164" s="223" t="str">
        <f t="shared" ca="1" si="116"/>
        <v>7.83177127055363E-14-1.71851015104231i</v>
      </c>
      <c r="CO164" s="223" t="str">
        <f t="shared" ca="1" si="117"/>
        <v>-1.71851015104231+1.07790938674997E-13i</v>
      </c>
      <c r="CP164" s="223" t="str">
        <f t="shared" ca="1" si="118"/>
        <v>2.93899590055531E-13+1.71851015104231i</v>
      </c>
      <c r="CQ164" s="223" t="str">
        <f t="shared" ca="1" si="119"/>
        <v>1.71851015104231-4.55586743353003E-13i</v>
      </c>
      <c r="CR164" s="223" t="str">
        <f t="shared" ca="1" si="120"/>
        <v>-6.41695394733535E-13-1.71851015104231i</v>
      </c>
      <c r="CS164" s="223" t="str">
        <f t="shared" ca="1" si="121"/>
        <v>-1.71851015104231+8.03382548031007E-13i</v>
      </c>
      <c r="CT164" s="223" t="str">
        <f t="shared" ca="1" si="122"/>
        <v>-7.20013666402804E-13+1.71851015104231i</v>
      </c>
      <c r="CU164" s="223" t="str">
        <f t="shared" ca="1" si="123"/>
        <v>1.71851015104231+5.3390501502227E-13i</v>
      </c>
      <c r="CV164" s="223" t="str">
        <f t="shared" ca="1" si="124"/>
        <v>3.47796363641736E-13-1.71851015104231i</v>
      </c>
      <c r="CW164" s="223" t="str">
        <f t="shared" ca="1" si="125"/>
        <v>-1.71851015104231-2.10530708427328E-13i</v>
      </c>
      <c r="CX164" s="223" t="str">
        <f t="shared" ca="1" si="126"/>
        <v>-2.44220570467937E-14+1.71851015104231i</v>
      </c>
      <c r="CY164" s="223" t="str">
        <f t="shared" ca="1" si="127"/>
        <v>1.71851015104231-1.6168659433374E-13i</v>
      </c>
      <c r="CZ164" s="223" t="str">
        <f t="shared" ca="1" si="128"/>
        <v>-3.47795245714273E-13-1.71851015104231i</v>
      </c>
      <c r="DA164" s="223" t="str">
        <f t="shared" ca="1" si="129"/>
        <v>-1.71851015104231+5.33903897094807E-13i</v>
      </c>
      <c r="DB164" s="223" t="str">
        <f t="shared" ca="1" si="130"/>
        <v>7.20012548475341E-13+1.71851015104231i</v>
      </c>
      <c r="DC164" s="223" t="str">
        <f t="shared" ca="1" si="131"/>
        <v>1.71851015104231+8.52226662124595E-13i</v>
      </c>
      <c r="DD164" s="223" t="str">
        <f t="shared" ca="1" si="132"/>
        <v>6.66118010744062E-13-1.71851015104231i</v>
      </c>
      <c r="DE164" s="223" t="str">
        <f t="shared" ca="1" si="133"/>
        <v>-1.71851015104231-4.80009359363528E-13i</v>
      </c>
      <c r="DF164" s="223" t="str">
        <f t="shared" ca="1" si="134"/>
        <v>-2.93900707982994E-13+1.71851015104231i</v>
      </c>
      <c r="DG164" s="223" t="str">
        <f t="shared" ca="1" si="135"/>
        <v>1.71851015104231+1.07792056602461E-13i</v>
      </c>
      <c r="DH164" s="223" t="str">
        <f t="shared" ca="1" si="136"/>
        <v>-2.94735986119486E-14-1.71851015104231i</v>
      </c>
      <c r="DI164" s="223" t="str">
        <f t="shared" ca="1" si="137"/>
        <v>-1.71851015104231+2.15582249992482E-13i</v>
      </c>
      <c r="DJ164" s="223" t="str">
        <f t="shared" ca="1" si="138"/>
        <v>4.01690901373016E-13+1.71851015104231i</v>
      </c>
      <c r="DK164" s="223" t="str">
        <f t="shared" ca="1" si="139"/>
        <v>1.71851015104231-5.87799552753549E-13i</v>
      </c>
      <c r="DL164" s="223" t="str">
        <f t="shared" ca="1" si="140"/>
        <v>-7.73908204134083E-13-1.71851015104231i</v>
      </c>
      <c r="DM164" s="223" t="str">
        <f t="shared" ca="1" si="141"/>
        <v>-1.71851015104231-7.98331006465853E-13i</v>
      </c>
      <c r="DN164" s="223" t="str">
        <f t="shared" ca="1" si="142"/>
        <v>-6.12222355085319E-13+1.71851015104231i</v>
      </c>
      <c r="DO164" s="223" t="str">
        <f t="shared" ca="1" si="143"/>
        <v>1.71851015104231+4.26113703704786E-13i</v>
      </c>
      <c r="DP164" s="223" t="str">
        <f t="shared" ca="1" si="144"/>
        <v>2.40005052324252E-13-1.71851015104231i</v>
      </c>
      <c r="DQ164" s="223" t="str">
        <f t="shared" ca="1" si="145"/>
        <v>-1.71851015104231-5.38964009437182E-14i</v>
      </c>
      <c r="DR164" s="223" t="str">
        <f t="shared" ca="1" si="146"/>
        <v>8.33692542706911E-14+1.71851015104231i</v>
      </c>
      <c r="DS164" s="223" t="str">
        <f t="shared" ca="1" si="147"/>
        <v>1.71851015104231-2.69477905651224E-13i</v>
      </c>
      <c r="DT164" s="223" t="str">
        <f t="shared" ca="1" si="148"/>
        <v>-4.55586557031758E-13-1.71851015104231i</v>
      </c>
      <c r="DU164" s="223" t="str">
        <f t="shared" ca="1" si="149"/>
        <v>-1.71851015104231+6.41695208412292E-13i</v>
      </c>
      <c r="DV164" s="223" t="str">
        <f t="shared" ca="1" si="150"/>
        <v>8.27803859792825E-13+1.71851015104231i</v>
      </c>
      <c r="DW164" s="223" t="str">
        <f t="shared" ca="1" si="151"/>
        <v>1.71851015104231+7.44435350807109E-13i</v>
      </c>
      <c r="DX164" s="223" t="str">
        <f t="shared" ca="1" si="152"/>
        <v>5.58326699426577E-13-1.71851015104231i</v>
      </c>
      <c r="DY164" s="223" t="str">
        <f t="shared" ca="1" si="153"/>
        <v>-1.71851015104231-3.72218048046043E-13i</v>
      </c>
      <c r="DZ164" s="223" t="str">
        <f t="shared" ca="1" si="154"/>
        <v>-1.8610939666551E-13+1.71851015104231i</v>
      </c>
      <c r="EA164" s="223" t="str">
        <f t="shared" ca="1" si="155"/>
        <v>1.71851015104231+7.45284975679385E-19i</v>
      </c>
      <c r="EB164" s="223" t="str">
        <f t="shared" ca="1" si="156"/>
        <v>-1.86107906095558E-13-1.71851015104231i</v>
      </c>
      <c r="EC164" s="223" t="str">
        <f t="shared" ca="1" si="157"/>
        <v>-1.71851015104231+3.23373561309968E-13i</v>
      </c>
      <c r="ED164" s="223" t="str">
        <f t="shared" ca="1" si="158"/>
        <v>5.09482212690502E-13+1.71851015104231i</v>
      </c>
      <c r="EE164" s="223" t="str">
        <f t="shared" ca="1" si="159"/>
        <v>1.71851015104231-6.95590864071034E-13i</v>
      </c>
      <c r="EF164" s="223" t="str">
        <f t="shared" ca="1" si="160"/>
        <v>8.27805350362777E-13-1.71851015104231i</v>
      </c>
      <c r="EG164" s="223" t="str">
        <f t="shared" ca="1" si="161"/>
        <v>-1.71851015104231-6.41696698982243E-13i</v>
      </c>
      <c r="EH164" s="223" t="str">
        <f t="shared" ca="1" si="162"/>
        <v>-5.04431043767833E-13+1.71851015104231i</v>
      </c>
      <c r="EI164" s="223" t="str">
        <f t="shared" ca="1" si="163"/>
        <v>1.71851015104231+3.18322392387299E-13i</v>
      </c>
      <c r="EJ164" s="223" t="str">
        <f t="shared" ca="1" si="164"/>
        <v>1.32213741006767E-13-1.71851015104231i</v>
      </c>
      <c r="EK164" s="223" t="str">
        <f t="shared" ca="1" si="165"/>
        <v>-1.71851015104231+5.38949103737668E-14i</v>
      </c>
      <c r="EL164" s="223" t="str">
        <f t="shared" ca="1" si="166"/>
        <v>2.400035617543E-13+1.71851015104231i</v>
      </c>
      <c r="EM164" s="223" t="str">
        <f t="shared" ca="1" si="167"/>
        <v>1.71851015104231-3.7726921696871E-13i</v>
      </c>
      <c r="EN164" s="223"/>
      <c r="EO164" s="223"/>
      <c r="EP164" s="223"/>
    </row>
    <row r="165" spans="1:146" ht="17.25" thickBot="1">
      <c r="A165" s="257">
        <f t="shared" ref="A165:A228" si="181">A164+Div_Nt_load2</f>
        <v>1.2695312500000007E-3</v>
      </c>
      <c r="B165" s="256">
        <v>65</v>
      </c>
      <c r="C165" s="230">
        <f t="shared" ref="C165:C228" si="182">C164+1/time_load2</f>
        <v>13000</v>
      </c>
      <c r="D165" s="229">
        <f t="shared" si="170"/>
        <v>81681.408993334626</v>
      </c>
      <c r="E165" s="229" t="str">
        <f t="shared" si="171"/>
        <v>81681.4089933346i</v>
      </c>
      <c r="F165" s="229"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-0.0318093217912644-0.0876318901828601i</v>
      </c>
      <c r="G165" s="229"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229" t="str">
        <f t="shared" si="180"/>
        <v>0.00207755870459621-0.00650803169786777i</v>
      </c>
      <c r="I165" s="229" t="str">
        <f t="shared" si="174"/>
        <v>-0.00574831705736357+0.00556157370284283i</v>
      </c>
      <c r="J165" s="255" t="str">
        <f ca="1">IMPRODUCT(1/N_FFT2,CB100)</f>
        <v>-0.0196012958769439-0.00445274872867594i</v>
      </c>
      <c r="K165" s="254" t="str">
        <f t="shared" ca="1" si="175"/>
        <v>0.000137438753670638-0.0000834182402216509i</v>
      </c>
      <c r="N165" s="246">
        <f t="shared" ref="N165:N228" ca="1" si="185">Ioutput2+O165</f>
        <v>21.824463945068619</v>
      </c>
      <c r="O165" s="223">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223" t="str">
        <f t="shared" ref="P165:P228" ca="1" si="187">IMPRODUCT(O165,IMEXP(COMPLEX(0,-2*PI()*1*B165/Nt_load2)))</f>
        <v>-0.167480729222326-6.82240854411993i</v>
      </c>
      <c r="Q165" s="223" t="str">
        <f t="shared" ref="Q165:Q228" ca="1" si="188">IMPRODUCT(O165,IMEXP(COMPLEX(0,-2*PI()*2*B165/Nt_load2)))</f>
        <v>-6.81624357937056+0.334860574315807i</v>
      </c>
      <c r="R165" s="223" t="str">
        <f t="shared" ref="R165:R228" ca="1" si="189">IMPRODUCT(O165,IMEXP(COMPLEX(0,-2*PI()*3*B165/Nt_load2)))</f>
        <v>0.502038711920635+6.80597276436474i</v>
      </c>
      <c r="S165" s="223" t="str">
        <f t="shared" ref="S165:S228" ca="1" si="190">IMPRODUCT(O165,IMEXP(COMPLEX(0,-2*PI()*4*B165/Nt_load2)))</f>
        <v>6.79160228585738-0.668914440177832i</v>
      </c>
      <c r="T165" s="223" t="str">
        <f t="shared" ref="T165:T228" ca="1" si="191">IMPRODUCT(O165,IMEXP(COMPLEX(0,-2*PI()*5*B165/Nt_load2)))</f>
        <v>-0.835387239388528-6.77314080008738i</v>
      </c>
      <c r="U165" s="223" t="str">
        <f t="shared" ref="U165:U228" ca="1" si="192">IMPRODUCT(O165,IMEXP(COMPLEX(0,-2*PI()*6*B165/Nt_load2)))</f>
        <v>-6.75059942756346+1.00135683256342i</v>
      </c>
      <c r="V165" s="223" t="str">
        <f t="shared" ref="V165:V228" ca="1" si="193">IMPRODUCT(O165,IMEXP(COMPLEX(0,-2*PI()*7*B165/Nt_load2)))</f>
        <v>1.16672324582572+6.72399174636551i</v>
      </c>
      <c r="W165" s="223" t="str">
        <f t="shared" ref="W165:W228" ca="1" si="194">IMPRODUCT(O165,IMEXP(COMPLEX(0,-2*PI()*8*B165/Nt_load2)))</f>
        <v>6.69333378396591-1.33138686863066i</v>
      </c>
      <c r="X165" s="223" t="str">
        <f t="shared" ref="X165:X228" ca="1" si="195">IMPRODUCT(O165,IMEXP(COMPLEX(0,-2*PI()*9*B165/Nt_load2)))</f>
        <v>-1.49524851377037-6.65864400757459i</v>
      </c>
      <c r="Y165" s="223" t="str">
        <f t="shared" ref="Y165:Y228" ca="1" si="196">IMPRODUCT(O165,IMEXP(COMPLEX(0,-2*PI()*10*B165/Nt_load2)))</f>
        <v>-6.61994331301585+1.65820947711631i</v>
      </c>
      <c r="Z165" s="223" t="str">
        <f t="shared" ref="Z165:Z228" ca="1" si="197">IMPRODUCT(O165,IMEXP(COMPLEX(0,-2*PI()*11*B165/Nt_load2)))</f>
        <v>1.82017159707705+6.57725501214112i</v>
      </c>
      <c r="AA165" s="223" t="str">
        <f t="shared" ref="AA165:AA228" ca="1" si="198">IMPRODUCT(O165,IMEXP(COMPLEX(0,-2*PI()*12*B165/Nt_load2)))</f>
        <v>6.53060481878632-1.98103731372895i</v>
      </c>
      <c r="AB165" s="223" t="str">
        <f t="shared" ref="AB165:AB228" ca="1" si="199">IMPRODUCT(O165,IMEXP(COMPLEX(0,-2*PI()*13*B165/Nt_load2)))</f>
        <v>-2.14070972757881-6.48002083328372i</v>
      </c>
      <c r="AC165" s="223" t="str">
        <f t="shared" ref="AC165:AC228" ca="1" si="200">IMPRODUCT(O165,IMEXP(COMPLEX(0,-2*PI()*14*B165/Nt_load2)))</f>
        <v>-6.42553352553495+2.29909265793443i</v>
      </c>
      <c r="AD165" s="223" t="str">
        <f t="shared" ref="AD165:AD228" ca="1" si="201">IMPRODUCT(O165,IMEXP(COMPLEX(0,-2*PI()*15*B165/Nt_load2)))</f>
        <v>2.45609070084216+6.36717571665634i</v>
      </c>
      <c r="AE165" s="223" t="str">
        <f t="shared" ref="AE165:AE228" ca="1" si="202">IMPRODUCT(O165,IMEXP(COMPLEX(0,-2*PI()*16*B165/Nt_load2)))</f>
        <v>6.30498255921005-2.61160928655085i</v>
      </c>
      <c r="AF165" s="223" t="str">
        <f t="shared" ref="AF165:AF228" ca="1" si="203">IMPRODUCT(O165,IMEXP(COMPLEX(0,-2*PI()*17*B165/Nt_load2)))</f>
        <v>-2.76555473647905-6.23899151602884i</v>
      </c>
      <c r="AG165" s="223" t="str">
        <f t="shared" ref="AG165:AG228" ca="1" si="204">IMPRODUCT(O165,IMEXP(COMPLEX(0,-2*PI()*18*B165/Nt_load2)))</f>
        <v>-6.16924233764902+2.91783431964538i</v>
      </c>
      <c r="AH165" s="223" t="str">
        <f t="shared" ref="AH165:AH228" ca="1" si="205">IMPRODUCT(O165,IMEXP(COMPLEX(0,-2*PI()*19*B165/Nt_load2)))</f>
        <v>3.0683563085224+6.09577703836782i</v>
      </c>
      <c r="AI165" s="223" t="str">
        <f t="shared" ref="AI165:AI228" ca="1" si="206">IMPRODUCT(O165,IMEXP(COMPLEX(0,-2*PI()*20*B165/Nt_load2)))</f>
        <v>6.0186398709348-3.21703003429179i</v>
      </c>
      <c r="AJ165" s="223" t="str">
        <f t="shared" ref="AJ165:AJ228" ca="1" si="207">IMPRODUCT(O165,IMEXP(COMPLEX(0,-2*PI()*21*B165/Nt_load2)))</f>
        <v>-3.36376594146165-5.93787729989464i</v>
      </c>
      <c r="AK165" s="223" t="str">
        <f t="shared" ref="AK165:AK228" ca="1" si="208">IMPRODUCT(O165,IMEXP(COMPLEX(0,-2*PI()*22*B165/Nt_load2)))</f>
        <v>-5.85353797360057+3.50847564180766i</v>
      </c>
      <c r="AL165" s="223" t="str">
        <f t="shared" ref="AL165:AL228" ca="1" si="209">IMPRODUCT(O165,IMEXP(COMPLEX(0,-2*PI()*23*B165/Nt_load2)))</f>
        <v>3.65107196761681+5.76567269490943i</v>
      </c>
      <c r="AM165" s="223" t="str">
        <f t="shared" ref="AM165:AM228" ca="1" si="210">IMPRODUCT(O165,IMEXP(COMPLEX(0,-2*PI()*24*B165/Nt_load2)))</f>
        <v>5.67433439057891-3.79146902419562i</v>
      </c>
      <c r="AN165" s="223" t="str">
        <f t="shared" ref="AN165:AN228" ca="1" si="211">IMPRODUCT(O165,IMEXP(COMPLEX(0,-2*PI()*25*B165/Nt_load2)))</f>
        <v>-3.92958224160642-5.57957807938853i</v>
      </c>
      <c r="AO165" s="223" t="str">
        <f t="shared" ref="AO165:AO228" ca="1" si="212">IMPRODUCT(O165,IMEXP(COMPLEX(0,-2*PI()*26*B165/Nt_load2)))</f>
        <v>-5.48146083899738+4.06532842561086i</v>
      </c>
      <c r="AP165" s="223" t="str">
        <f t="shared" ref="AP165:AP228" ca="1" si="213">IMPRODUCT(O165,IMEXP(COMPLEX(0,-2*PI()*27*B165/Nt_load2)))</f>
        <v>4.19862580778468+5.38004177156144i</v>
      </c>
      <c r="AQ165" s="223" t="str">
        <f t="shared" ref="AQ165:AQ228" ca="1" si="214">IMPRODUCT(O165,IMEXP(COMPLEX(0,-2*PI()*28*B165/Nt_load2)))</f>
        <v>5.27538196813502-4.32939409476862i</v>
      </c>
      <c r="AR165" s="223" t="str">
        <f t="shared" ref="AR165:AR228" ca="1" si="215">IMPRODUCT(O165,IMEXP(COMPLEX(0,-2*PI()*28*B165/Nt_load2)))</f>
        <v>5.27538196813502-4.32939409476862i</v>
      </c>
      <c r="AS165" s="223" t="str">
        <f t="shared" ref="AS165:AS228" ca="1" si="216">IMPRODUCT(O165,IMEXP(COMPLEX(0,-2*PI()*30*B165/Nt_load2)))</f>
        <v>-5.05659424004296+4.58302987434141i</v>
      </c>
      <c r="AT165" s="223" t="str">
        <f t="shared" ref="AT165:AT228" ca="1" si="217">IMPRODUCT(O165,IMEXP(COMPLEX(0,-2*PI()*31*B165/Nt_load2)))</f>
        <v>4.70574458622122+4.94259810492328i</v>
      </c>
      <c r="AU165" s="223" t="str">
        <f t="shared" ref="AU165:AU228" ca="1" si="218">IMPRODUCT(O165,IMEXP(COMPLEX(0,-2*PI()*32*B165/Nt_load2)))</f>
        <v>4.82562473352131-4.82562473352092i</v>
      </c>
      <c r="AV165" s="223" t="str">
        <f t="shared" ref="AV165:AV228" ca="1" si="219">IMPRODUCT(O165,IMEXP(COMPLEX(0,-2*PI()*33*B165/Nt_load2)))</f>
        <v>-4.94259810492337-4.70574458622112i</v>
      </c>
      <c r="AW165" s="223" t="str">
        <f t="shared" ref="AW165:AW228" ca="1" si="220">IMPRODUCT(O165,IMEXP(COMPLEX(0,-2*PI()*34*B165/Nt_load2)))</f>
        <v>-4.58302987434132+5.05659424004305i</v>
      </c>
      <c r="AX165" s="223" t="str">
        <f t="shared" ref="AX165:AX228" ca="1" si="221">IMPRODUCT(O165,IMEXP(COMPLEX(0,-2*PI()*35*B165/Nt_load2)))</f>
        <v>5.16754447187031+4.45755451663623i</v>
      </c>
      <c r="AY165" s="223" t="str">
        <f t="shared" ref="AY165:AY228" ca="1" si="222">IMPRODUCT(O165,IMEXP(COMPLEX(0,-2*PI()*36*B165/Nt_load2)))</f>
        <v>4.32939409476851-5.2753819681351i</v>
      </c>
      <c r="AZ165" s="223" t="str">
        <f t="shared" ref="AZ165:AZ228" ca="1" si="223">IMPRODUCT(O165,IMEXP(COMPLEX(0,-2*PI()*37*B165/Nt_load2)))</f>
        <v>-5.38004177156152-4.19862580778458i</v>
      </c>
      <c r="BA165" s="223" t="str">
        <f t="shared" ref="BA165:BA228" ca="1" si="224">IMPRODUCT(O165,IMEXP(COMPLEX(0,-2*PI()*38*B165/Nt_load2)))</f>
        <v>-4.0653284256113+5.48146083899705i</v>
      </c>
      <c r="BB165" s="223" t="str">
        <f t="shared" ref="BB165:BB228" ca="1" si="225">IMPRODUCT(O165,IMEXP(COMPLEX(0,-2*PI()*39*B165/Nt_load2)))</f>
        <v>5.57957807938861+3.92958224160631i</v>
      </c>
      <c r="BC165" s="223" t="str">
        <f t="shared" ref="BC165:BC228" ca="1" si="226">IMPRODUCT(O165,IMEXP(COMPLEX(0,-2*PI()*40*B165/Nt_load2)))</f>
        <v>3.79146902419551-5.67433439057899i</v>
      </c>
      <c r="BD165" s="223" t="str">
        <f t="shared" ref="BD165:BD228" ca="1" si="227">IMPRODUCT(O165,IMEXP(COMPLEX(0,-2*PI()*41*B165/Nt_load2)))</f>
        <v>-5.76567269490914-3.65107196761728i</v>
      </c>
      <c r="BE165" s="223" t="str">
        <f t="shared" ref="BE165:BE228" ca="1" si="228">IMPRODUCT(O165,IMEXP(COMPLEX(0,-2*PI()*42*B165/Nt_load2)))</f>
        <v>-3.5084756418075+5.85353797360066i</v>
      </c>
      <c r="BF165" s="223" t="str">
        <f t="shared" ref="BF165:BF228" ca="1" si="229">IMPRODUCT(O165,IMEXP(COMPLEX(0,-2*PI()*43*B165/Nt_load2)))</f>
        <v>5.93787729989471+3.36376594146153i</v>
      </c>
      <c r="BG165" s="223" t="str">
        <f t="shared" ref="BG165:BG228" ca="1" si="230">IMPRODUCT(O165,IMEXP(COMPLEX(0,-2*PI()*44*B165/Nt_load2)))</f>
        <v>3.21703003429226-6.01863987093455i</v>
      </c>
      <c r="BH165" s="223" t="str">
        <f t="shared" ref="BH165:BH228" ca="1" si="231">IMPRODUCT(O165,IMEXP(COMPLEX(0,-2*PI()*45*B165/Nt_load2)))</f>
        <v>-6.09577703836787-3.0683563085223i</v>
      </c>
      <c r="BI165" s="223" t="str">
        <f t="shared" ref="BI165:BI228" ca="1" si="232">IMPRODUCT(O165,IMEXP(COMPLEX(0,-2*PI()*46*B165/Nt_load2)))</f>
        <v>-2.91783431964524+6.16924233764908i</v>
      </c>
      <c r="BJ165" s="223" t="str">
        <f t="shared" ref="BJ165:BJ228" ca="1" si="233">IMPRODUCT(O165,IMEXP(COMPLEX(0,-2*PI()*47*B165/Nt_load2)))</f>
        <v>6.23899151602861+2.76555473647958i</v>
      </c>
      <c r="BK165" s="223" t="str">
        <f t="shared" ref="BK165:BK228" ca="1" si="234">IMPRODUCT(O165,IMEXP(COMPLEX(0,-2*PI()*48*B165/Nt_load2)))</f>
        <v>2.6116092865507-6.30498255921011i</v>
      </c>
      <c r="BL165" s="223" t="str">
        <f t="shared" ref="BL165:BL228" ca="1" si="235">IMPRODUCT(O165,IMEXP(COMPLEX(0,-2*PI()*49*B165/Nt_load2)))</f>
        <v>-6.36717571665638-2.45609070084206i</v>
      </c>
      <c r="BM165" s="223" t="str">
        <f t="shared" ref="BM165:BM228" ca="1" si="236">IMPRODUCT(O165,IMEXP(COMPLEX(0,-2*PI()*50*B165/Nt_load2)))</f>
        <v>-2.29909265793492+6.42553352553477i</v>
      </c>
      <c r="BN165" s="223" t="str">
        <f t="shared" ref="BN165:BN228" ca="1" si="237">IMPRODUCT(O165,IMEXP(COMPLEX(0,-2*PI()*51*B165/Nt_load2)))</f>
        <v>6.48002083328375+2.14070972757871i</v>
      </c>
      <c r="BO165" s="223" t="str">
        <f t="shared" ref="BO165:BO228" ca="1" si="238">IMPRODUCT(O165,IMEXP(COMPLEX(0,-2*PI()*52*B165/Nt_load2)))</f>
        <v>1.9810373137288-6.53060481878637i</v>
      </c>
      <c r="BP165" s="223" t="str">
        <f t="shared" ref="BP165:BP228" ca="1" si="239">IMPRODUCT(O165,IMEXP(COMPLEX(0,-2*PI()*53*B165/Nt_load2)))</f>
        <v>-6.57725501214097-1.8201715970776i</v>
      </c>
      <c r="BQ165" s="223" t="str">
        <f t="shared" ref="BQ165:BQ228" ca="1" si="240">IMPRODUCT(O165,IMEXP(COMPLEX(0,-2*PI()*54*B165/Nt_load2)))</f>
        <v>-1.65820947711617+6.61994331301588i</v>
      </c>
      <c r="BR165" s="223" t="str">
        <f t="shared" ref="BR165:BR228" ca="1" si="241">IMPRODUCT(O165,IMEXP(COMPLEX(0,-2*PI()*55*B165/Nt_load2)))</f>
        <v>6.65864400757461+1.49524851377027i</v>
      </c>
      <c r="BS165" s="223" t="str">
        <f t="shared" ref="BS165:BS228" ca="1" si="242">IMPRODUCT(O165,IMEXP(COMPLEX(0,-2*PI()*56*B165/Nt_load2)))</f>
        <v>1.33138686863119-6.6933337839658i</v>
      </c>
      <c r="BT165" s="223" t="str">
        <f t="shared" ref="BT165:BT228" ca="1" si="243">IMPRODUCT(O165,IMEXP(COMPLEX(0,-2*PI()*57*B165/Nt_load2)))</f>
        <v>-6.72399174636552-1.16672324582563i</v>
      </c>
      <c r="BU165" s="223" t="str">
        <f t="shared" ref="BU165:BU228" ca="1" si="244">IMPRODUCT(O165,IMEXP(COMPLEX(0,-2*PI()*58*B165/Nt_load2)))</f>
        <v>-1.00135683256328+6.75059942756348i</v>
      </c>
      <c r="BV165" s="223" t="str">
        <f t="shared" ref="BV165:BV228" ca="1" si="245">IMPRODUCT(O165,IMEXP(COMPLEX(0,-2*PI()*59*B165/Nt_load2)))</f>
        <v>6.77314080008734+0.83538723938891i</v>
      </c>
      <c r="BW165" s="223" t="str">
        <f t="shared" ref="BW165:BW228" ca="1" si="246">IMPRODUCT(O165,IMEXP(COMPLEX(0,-2*PI()*60*B165/Nt_load2)))</f>
        <v>0.668914440177901-6.79160228585737i</v>
      </c>
      <c r="BX165" s="223" t="str">
        <f t="shared" ref="BX165:BX228" ca="1" si="247">IMPRODUCT(O165,IMEXP(COMPLEX(0,-2*PI()*61*B165/Nt_load2)))</f>
        <v>-6.80597276436474-0.502038711920547i</v>
      </c>
      <c r="BY165" s="223" t="str">
        <f t="shared" ref="BY165:BY228" ca="1" si="248">IMPRODUCT(O165,IMEXP(COMPLEX(0,-2*PI()*62*B165/Nt_load2)))</f>
        <v>-0.334860574316149+6.81624357937054i</v>
      </c>
      <c r="BZ165" s="223" t="str">
        <f t="shared" ref="BZ165:BZ228" ca="1" si="249">IMPRODUCT(O165,IMEXP(COMPLEX(0,-2*PI()*63*B165/Nt_load2)))</f>
        <v>6.8224085441199+0.167480729223803i</v>
      </c>
      <c r="CA165" s="223" t="str">
        <f t="shared" ref="CA165:CA228" ca="1" si="250">IMPRODUCT(O165,IMEXP(COMPLEX(0,-2*PI()*64*B165/Nt_load2)))</f>
        <v>1.90618908636789E-12-6.82446394506862i</v>
      </c>
      <c r="CB165" s="223" t="str">
        <f t="shared" ref="CB165:CB228" ca="1" si="251">IMPRODUCT(O165,IMEXP(COMPLEX(0,-2*PI()*65*B165/Nt_load2)))</f>
        <v>-6.82240854411999+0.167480729219895i</v>
      </c>
      <c r="CC165" s="223" t="str">
        <f t="shared" ref="CC165:CC228" ca="1" si="252">IMPRODUCT(O165,IMEXP(COMPLEX(0,-2*PI()*66*B165/Nt_load2)))</f>
        <v>0.334860574313019+6.8162435793707i</v>
      </c>
      <c r="CD165" s="223" t="str">
        <f t="shared" ref="CD165:CD228" ca="1" si="253">IMPRODUCT(O165,IMEXP(COMPLEX(0,-2*PI()*67*B165/Nt_load2)))</f>
        <v>6.80597276436498-0.502038711917325i</v>
      </c>
      <c r="CE165" s="223" t="str">
        <f t="shared" ref="CE165:CE228" ca="1" si="254">IMPRODUCT(O165,IMEXP(COMPLEX(0,-2*PI()*68*B165/Nt_load2)))</f>
        <v>-0.668914440180863-6.79160228585708i</v>
      </c>
      <c r="CF165" s="223" t="str">
        <f t="shared" ref="CF165:CF228" ca="1" si="255">IMPRODUCT(O165,IMEXP(COMPLEX(0,-2*PI()*69*B165/Nt_load2)))</f>
        <v>-6.77314080008705+0.835387239391189i</v>
      </c>
      <c r="CG165" s="223" t="str">
        <f t="shared" ref="CG165:CG228" ca="1" si="256">IMPRODUCT(O165,IMEXP(COMPLEX(0,-2*PI()*70*B165/Nt_load2)))</f>
        <v>1.00135683256555+6.75059942756314i</v>
      </c>
      <c r="CH165" s="223" t="str">
        <f t="shared" ref="CH165:CH228" ca="1" si="257">IMPRODUCT(O165,IMEXP(COMPLEX(0,-2*PI()*71*B165/Nt_load2)))</f>
        <v>6.72399174636525-1.16672324582723i</v>
      </c>
      <c r="CI165" s="223" t="str">
        <f t="shared" ref="CI165:CI228" ca="1" si="258">IMPRODUCT(O165,IMEXP(COMPLEX(0,-2*PI()*72*B165/Nt_load2)))</f>
        <v>-1.33138686863211-6.69333378396562i</v>
      </c>
      <c r="CJ165" s="223" t="str">
        <f t="shared" ref="CJ165:CJ228" ca="1" si="259">IMPRODUCT(O165,IMEXP(COMPLEX(0,-2*PI()*73*B165/Nt_load2)))</f>
        <v>-6.65864400757441+1.49524851377119i</v>
      </c>
      <c r="CK165" s="223" t="str">
        <f t="shared" ref="CK165:CK228" ca="1" si="260">IMPRODUCT(O165,IMEXP(COMPLEX(0,-2*PI()*74*B165/Nt_load2)))</f>
        <v>1.65820947711643+6.61994331301581i</v>
      </c>
      <c r="CL165" s="223" t="str">
        <f t="shared" ref="CL165:CL228" ca="1" si="261">IMPRODUCT(O165,IMEXP(COMPLEX(0,-2*PI()*75*B165/Nt_load2)))</f>
        <v>6.57725501214108-1.8201715970772i</v>
      </c>
      <c r="CM165" s="223" t="str">
        <f t="shared" ref="CM165:CM228" ca="1" si="262">IMPRODUCT(O165,IMEXP(COMPLEX(0,-2*PI()*76*B165/Nt_load2)))</f>
        <v>-1.9810373137284-6.53060481878649i</v>
      </c>
      <c r="CN165" s="223" t="str">
        <f t="shared" ref="CN165:CN228" ca="1" si="263">IMPRODUCT(O165,IMEXP(COMPLEX(0,-2*PI()*77*B165/Nt_load2)))</f>
        <v>-6.48002083328409+2.14070972757767i</v>
      </c>
      <c r="CO165" s="223" t="str">
        <f t="shared" ref="CO165:CO228" ca="1" si="264">IMPRODUCT(O165,IMEXP(COMPLEX(0,-2*PI()*78*B165/Nt_load2)))</f>
        <v>2.29909265793325+6.42553352553537i</v>
      </c>
      <c r="CP165" s="223" t="str">
        <f t="shared" ref="CP165:CP228" ca="1" si="265">IMPRODUCT(O165,IMEXP(COMPLEX(0,-2*PI()*79*B165/Nt_load2)))</f>
        <v>6.36717571665702-2.4560907008404i</v>
      </c>
      <c r="CQ165" s="223" t="str">
        <f t="shared" ref="CQ165:CQ228" ca="1" si="266">IMPRODUCT(O165,IMEXP(COMPLEX(0,-2*PI()*80*B165/Nt_load2)))</f>
        <v>-2.61160928654844-6.30498255921105i</v>
      </c>
      <c r="CR165" s="223" t="str">
        <f t="shared" ref="CR165:CR228" ca="1" si="267">IMPRODUCT(O165,IMEXP(COMPLEX(0,-2*PI()*81*B165/Nt_load2)))</f>
        <v>-6.23899151602988+2.76555473647671i</v>
      </c>
      <c r="CS165" s="223" t="str">
        <f t="shared" ref="CS165:CS228" ca="1" si="268">IMPRODUCT(O165,IMEXP(COMPLEX(0,-2*PI()*82*B165/Nt_load2)))</f>
        <v>2.91783431964241+6.16924233765042i</v>
      </c>
      <c r="CT165" s="223" t="str">
        <f t="shared" ref="CT165:CT228" ca="1" si="269">IMPRODUCT(O165,IMEXP(COMPLEX(0,-2*PI()*83*B165/Nt_load2)))</f>
        <v>6.09577703836648-3.06835630852504i</v>
      </c>
      <c r="CU165" s="223" t="str">
        <f t="shared" ref="CU165:CU228" ca="1" si="270">IMPRODUCT(O165,IMEXP(COMPLEX(0,-2*PI()*84*B165/Nt_load2)))</f>
        <v>-3.21703003429436-6.01863987093343i</v>
      </c>
      <c r="CV165" s="223" t="str">
        <f t="shared" ref="CV165:CV228" ca="1" si="271">IMPRODUCT(O165,IMEXP(COMPLEX(0,-2*PI()*85*B165/Nt_load2)))</f>
        <v>-5.93787729989358+3.36376594146353i</v>
      </c>
      <c r="CW165" s="223" t="str">
        <f t="shared" ref="CW165:CW228" ca="1" si="272">IMPRODUCT(O165,IMEXP(COMPLEX(0,-2*PI()*86*B165/Nt_load2)))</f>
        <v>3.50847564180889+5.85353797359983i</v>
      </c>
      <c r="CX165" s="223" t="str">
        <f t="shared" ref="CX165:CX228" ca="1" si="273">IMPRODUCT(O165,IMEXP(COMPLEX(0,-2*PI()*87*B165/Nt_load2)))</f>
        <v>5.76567269490869-3.65107196761799i</v>
      </c>
      <c r="CY165" s="223" t="str">
        <f t="shared" ref="CY165:CY228" ca="1" si="274">IMPRODUCT(O165,IMEXP(COMPLEX(0,-2*PI()*88*B165/Nt_load2)))</f>
        <v>-3.79146902419634-5.67433439057844i</v>
      </c>
      <c r="CZ165" s="223" t="str">
        <f t="shared" ref="CZ165:CZ228" ca="1" si="275">IMPRODUCT(O165,IMEXP(COMPLEX(0,-2*PI()*89*B165/Nt_load2)))</f>
        <v>-5.57957807938846+3.92958224160652i</v>
      </c>
      <c r="DA165" s="223" t="str">
        <f t="shared" ref="DA165:DA228" ca="1" si="276">IMPRODUCT(O165,IMEXP(COMPLEX(0,-2*PI()*90*B165/Nt_load2)))</f>
        <v>4.06532842561093+5.48146083899733i</v>
      </c>
      <c r="DB165" s="223" t="str">
        <f t="shared" ref="DB165:DB228" ca="1" si="277">IMPRODUCT(O165,IMEXP(COMPLEX(0,-2*PI()*91*B165/Nt_load2)))</f>
        <v>5.38004177156184-4.19862580778417i</v>
      </c>
      <c r="DC165" s="223" t="str">
        <f t="shared" ref="DC165:DC228" ca="1" si="278">IMPRODUCT(O165,IMEXP(COMPLEX(0,-2*PI()*92*B165/Nt_load2)))</f>
        <v>-4.32939409476771-5.27538196813577i</v>
      </c>
      <c r="DD165" s="223" t="str">
        <f t="shared" ref="DD165:DD228" ca="1" si="279">IMPRODUCT(O165,IMEXP(COMPLEX(0,-2*PI()*93*B165/Nt_load2)))</f>
        <v>-5.16754447187147+4.45755451663489i</v>
      </c>
      <c r="DE165" s="223" t="str">
        <f t="shared" ref="DE165:DE228" ca="1" si="280">IMPRODUCT(O165,IMEXP(COMPLEX(0,-2*PI()*94*B165/Nt_load2)))</f>
        <v>4.58302987433996+5.05659424004428i</v>
      </c>
      <c r="DF165" s="223" t="str">
        <f t="shared" ref="DF165:DF228" ca="1" si="281">IMPRODUCT(O165,IMEXP(COMPLEX(0,-2*PI()*95*B165/Nt_load2)))</f>
        <v>4.94259810492513-4.70574458621927i</v>
      </c>
      <c r="DG165" s="223" t="str">
        <f t="shared" ref="DG165:DG228" ca="1" si="282">IMPRODUCT(O165,IMEXP(COMPLEX(0,-2*PI()*96*B165/Nt_load2)))</f>
        <v>-4.82562473351913-4.82562473352311i</v>
      </c>
      <c r="DH165" s="223" t="str">
        <f t="shared" ref="DH165:DH228" ca="1" si="283">IMPRODUCT(O165,IMEXP(COMPLEX(0,-2*PI()*97*B165/Nt_load2)))</f>
        <v>-4.70574458622349+4.94259810492112i</v>
      </c>
      <c r="DI165" s="223" t="str">
        <f t="shared" ref="DI165:DI228" ca="1" si="284">IMPRODUCT(O165,IMEXP(COMPLEX(0,-2*PI()*98*B165/Nt_load2)))</f>
        <v>5.05659424004493+4.58302987433924i</v>
      </c>
      <c r="DJ165" s="223" t="str">
        <f t="shared" ref="DJ165:DJ228" ca="1" si="285">IMPRODUCT(O165,IMEXP(COMPLEX(0,-2*PI()*99*B165/Nt_load2)))</f>
        <v>4.457554516634-5.16754447187224i</v>
      </c>
      <c r="DK165" s="223" t="str">
        <f t="shared" ref="DK165:DK228" ca="1" si="286">IMPRODUCT(O165,IMEXP(COMPLEX(0,-2*PI()*100*B165/Nt_load2)))</f>
        <v>-5.27538196813651-4.3293940947668i</v>
      </c>
      <c r="DL165" s="223" t="str">
        <f t="shared" ref="DL165:DL228" ca="1" si="287">IMPRODUCT(O165,IMEXP(COMPLEX(0,-2*PI()*101*B165/Nt_load2)))</f>
        <v>-4.1986258077834+5.38004177156244i</v>
      </c>
      <c r="DM165" s="223" t="str">
        <f t="shared" ref="DM165:DM228" ca="1" si="288">IMPRODUCT(O165,IMEXP(COMPLEX(0,-2*PI()*102*B165/Nt_load2)))</f>
        <v>5.48146083899791+4.06532842561014i</v>
      </c>
      <c r="DN165" s="223" t="str">
        <f t="shared" ref="DN165:DN228" ca="1" si="289">IMPRODUCT(O165,IMEXP(COMPLEX(0,-2*PI()*103*B165/Nt_load2)))</f>
        <v>3.92958224160557-5.57957807938913i</v>
      </c>
      <c r="DO165" s="223" t="str">
        <f t="shared" ref="DO165:DO228" ca="1" si="290">IMPRODUCT(O165,IMEXP(COMPLEX(0,-2*PI()*104*B165/Nt_load2)))</f>
        <v>-5.67433439057908-3.79146902419537i</v>
      </c>
      <c r="DP165" s="223" t="str">
        <f t="shared" ref="DP165:DP228" ca="1" si="291">IMPRODUCT(O165,IMEXP(COMPLEX(0,-2*PI()*105*B165/Nt_load2)))</f>
        <v>-3.65107196761716+5.76567269490921i</v>
      </c>
      <c r="DQ165" s="223" t="str">
        <f t="shared" ref="DQ165:DQ228" ca="1" si="292">IMPRODUCT(O165,IMEXP(COMPLEX(0,-2*PI()*106*B165/Nt_load2)))</f>
        <v>5.85353797360033+3.50847564180806i</v>
      </c>
      <c r="DR165" s="223" t="str">
        <f t="shared" ref="DR165:DR228" ca="1" si="293">IMPRODUCT(O165,IMEXP(COMPLEX(0,-2*PI()*107*B165/Nt_load2)))</f>
        <v>3.36376594146252-5.93787729989415i</v>
      </c>
      <c r="DS165" s="223" t="str">
        <f t="shared" ref="DS165:DS228" ca="1" si="294">IMPRODUCT(O165,IMEXP(COMPLEX(0,-2*PI()*108*B165/Nt_load2)))</f>
        <v>-6.01863987093398-3.21703003429333i</v>
      </c>
      <c r="DT165" s="223" t="str">
        <f t="shared" ref="DT165:DT228" ca="1" si="295">IMPRODUCT(O165,IMEXP(COMPLEX(0,-2*PI()*109*B165/Nt_load2)))</f>
        <v>-3.068356308524+6.09577703836701i</v>
      </c>
      <c r="DU165" s="223" t="str">
        <f t="shared" ref="DU165:DU228" ca="1" si="296">IMPRODUCT(O165,IMEXP(COMPLEX(0,-2*PI()*110*B165/Nt_load2)))</f>
        <v>6.16924233764794+2.91783431964766i</v>
      </c>
      <c r="DV165" s="223" t="str">
        <f t="shared" ref="DV165:DV228" ca="1" si="297">IMPRODUCT(O165,IMEXP(COMPLEX(0,-2*PI()*111*B165/Nt_load2)))</f>
        <v>2.76555473648185-6.2389915160276i</v>
      </c>
      <c r="DW165" s="223" t="str">
        <f t="shared" ref="DW165:DW228" ca="1" si="298">IMPRODUCT(O165,IMEXP(COMPLEX(0,-2*PI()*112*B165/Nt_load2)))</f>
        <v>-6.30498255920886-2.61160928655372i</v>
      </c>
      <c r="DX165" s="223" t="str">
        <f t="shared" ref="DX165:DX228" ca="1" si="299">IMPRODUCT(O165,IMEXP(COMPLEX(0,-2*PI()*113*B165/Nt_load2)))</f>
        <v>-2.45609070083941+6.36717571665741i</v>
      </c>
      <c r="DY165" s="223" t="str">
        <f t="shared" ref="DY165:DY228" ca="1" si="300">IMPRODUCT(O165,IMEXP(COMPLEX(0,-2*PI()*114*B165/Nt_load2)))</f>
        <v>6.4255335255357+2.29909265793233i</v>
      </c>
      <c r="DZ165" s="223" t="str">
        <f t="shared" ref="DZ165:DZ228" ca="1" si="301">IMPRODUCT(O165,IMEXP(COMPLEX(0,-2*PI()*115*B165/Nt_load2)))</f>
        <v>2.14070972757656-6.48002083328446i</v>
      </c>
      <c r="EA165" s="223" t="str">
        <f t="shared" ref="EA165:EA228" ca="1" si="302">IMPRODUCT(O165,IMEXP(COMPLEX(0,-2*PI()*116*B165/Nt_load2)))</f>
        <v>-6.5306048187868-1.98103731372737i</v>
      </c>
      <c r="EB165" s="223" t="str">
        <f t="shared" ref="EB165:EB228" ca="1" si="303">IMPRODUCT(O165,IMEXP(COMPLEX(0,-2*PI()*117*B165/Nt_load2)))</f>
        <v>-1.82017159707617+6.57725501214137i</v>
      </c>
      <c r="EC165" s="223" t="str">
        <f t="shared" ref="EC165:EC228" ca="1" si="304">IMPRODUCT(O165,IMEXP(COMPLEX(0,-2*PI()*118*B165/Nt_load2)))</f>
        <v>6.61994331301605+1.65820947711548i</v>
      </c>
      <c r="ED165" s="223" t="str">
        <f t="shared" ref="ED165:ED228" ca="1" si="305">IMPRODUCT(O165,IMEXP(COMPLEX(0,-2*PI()*119*B165/Nt_load2)))</f>
        <v>1.49524851377005-6.65864400757466i</v>
      </c>
      <c r="EE165" s="223" t="str">
        <f t="shared" ref="EE165:EE228" ca="1" si="306">IMPRODUCT(O165,IMEXP(COMPLEX(0,-2*PI()*120*B165/Nt_load2)))</f>
        <v>-6.69333378396583-1.33138686863106i</v>
      </c>
      <c r="EF165" s="223" t="str">
        <f t="shared" ref="EF165:EF228" ca="1" si="307">IMPRODUCT(O165,IMEXP(COMPLEX(0,-2*PI()*121*B165/Nt_load2)))</f>
        <v>-1.16672324582617+6.72399174636542i</v>
      </c>
      <c r="EG165" s="223" t="str">
        <f t="shared" ref="EG165:EG228" ca="1" si="308">IMPRODUCT(O165,IMEXP(COMPLEX(0,-2*PI()*122*B165/Nt_load2)))</f>
        <v>6.75059942756329+1.00135683256459i</v>
      </c>
      <c r="EH165" s="223" t="str">
        <f t="shared" ref="EH165:EH228" ca="1" si="309">IMPRODUCT(O165,IMEXP(COMPLEX(0,-2*PI()*123*B165/Nt_load2)))</f>
        <v>0.835387239390029-6.77314080008719i</v>
      </c>
      <c r="EI165" s="223" t="str">
        <f t="shared" ref="EI165:EI228" ca="1" si="310">IMPRODUCT(O165,IMEXP(COMPLEX(0,-2*PI()*124*B165/Nt_load2)))</f>
        <v>-6.79160228585718-0.668914440179798i</v>
      </c>
      <c r="EJ165" s="223" t="str">
        <f t="shared" ref="EJ165:EJ228" ca="1" si="311">IMPRODUCT(O165,IMEXP(COMPLEX(0,-2*PI()*125*B165/Nt_load2)))</f>
        <v>-0.502038711923125+6.80597276436455i</v>
      </c>
      <c r="EK165" s="223" t="str">
        <f t="shared" ref="EK165:EK228" ca="1" si="312">IMPRODUCT(O165,IMEXP(COMPLEX(0,-2*PI()*126*B165/Nt_load2)))</f>
        <v>6.81624357937041+0.334860574318828i</v>
      </c>
      <c r="EL165" s="223" t="str">
        <f t="shared" ref="EL165:EL228" ca="1" si="313">IMPRODUCT(O165,IMEXP(COMPLEX(0,-2*PI()*127*B165/Nt_load2)))</f>
        <v>0.167480729225612-6.82240854411985i</v>
      </c>
      <c r="EM165" s="223" t="str">
        <f t="shared" ref="EM165:EM228" ca="1" si="314">IMPRODUCT(O165,IMEXP(COMPLEX(0,-2*PI()*128*B165/Nt_load2)))</f>
        <v>-6.82446394506862+2.97632442153954E-12i</v>
      </c>
      <c r="EN165" s="223"/>
      <c r="EO165" s="223"/>
      <c r="EP165" s="223"/>
    </row>
    <row r="166" spans="1:146" ht="17.25" thickBot="1">
      <c r="A166" s="257">
        <f t="shared" si="181"/>
        <v>1.2890625000000007E-3</v>
      </c>
      <c r="B166" s="256">
        <v>66</v>
      </c>
      <c r="C166" s="230">
        <f t="shared" si="182"/>
        <v>13200</v>
      </c>
      <c r="D166" s="229">
        <f t="shared" ref="D166:D229" si="315">2*PI()*C166</f>
        <v>82938.046054770544</v>
      </c>
      <c r="E166" s="229" t="str">
        <f t="shared" ref="E166:E229" si="316">COMPLEX(0,D166)</f>
        <v>82938.0460547705i</v>
      </c>
      <c r="F166" s="229" t="str">
        <f t="shared" si="183"/>
        <v>-0.0314720805377259-0.0858165723335596i</v>
      </c>
      <c r="G166" s="229" t="str">
        <f t="shared" si="184"/>
        <v>-4.97033639481532+1.06490470124047i</v>
      </c>
      <c r="H166" s="229" t="str">
        <f t="shared" si="180"/>
        <v>0.00207496162133457-0.00640929291390227i</v>
      </c>
      <c r="I166" s="229" t="str">
        <f t="shared" ref="I166:I229" si="317">IMDIV(IMPRODUCT(-1,H166),IMSUM(1,IMPRODUCT(F166,G166,-1)))</f>
        <v>-0.00566434736581926+0.00556122188156911i</v>
      </c>
      <c r="J166" s="255" t="str">
        <f ca="1">IMPRODUCT(1/N_FFT2,CC100)</f>
        <v>0.0202632736775204+0.000259867018821716i</v>
      </c>
      <c r="K166" s="254" t="str">
        <f t="shared" ref="K166:K229" ca="1" si="318">IMPRODUCT(I166,J166)</f>
        <v>-0.000116223399029507+0.000111216583904124i</v>
      </c>
      <c r="N166" s="246">
        <f t="shared" ca="1" si="185"/>
        <v>22.153766647759731</v>
      </c>
      <c r="O166" s="223">
        <f t="shared" ca="1" si="186"/>
        <v>7.1537666477597295</v>
      </c>
      <c r="P166" s="223" t="str">
        <f t="shared" ca="1" si="187"/>
        <v>-0.35101869208664-7.14514962253452i</v>
      </c>
      <c r="Q166" s="223" t="str">
        <f t="shared" ca="1" si="188"/>
        <v>-7.11931930602745+0.701191749398364i</v>
      </c>
      <c r="R166" s="223" t="str">
        <f t="shared" ca="1" si="189"/>
        <v>1.04967557436872+7.07633792573342i</v>
      </c>
      <c r="S166" s="223" t="str">
        <f t="shared" ca="1" si="190"/>
        <v>7.0163090275623-1.3956306389397i</v>
      </c>
      <c r="T166" s="223" t="str">
        <f t="shared" ca="1" si="191"/>
        <v>-1.73822350705859-6.93937722638772i</v>
      </c>
      <c r="U166" s="223" t="str">
        <f t="shared" ca="1" si="192"/>
        <v>-6.84572785765708+2.07662884249865i</v>
      </c>
      <c r="V166" s="223" t="str">
        <f t="shared" ca="1" si="193"/>
        <v>2.41003139716619+6.73558653090232i</v>
      </c>
      <c r="W166" s="223" t="str">
        <f t="shared" ca="1" si="194"/>
        <v>6.60921858622708-2.73762797510362i</v>
      </c>
      <c r="X166" s="223" t="str">
        <f t="shared" ca="1" si="195"/>
        <v>-3.05862936746112-6.46692845507849i</v>
      </c>
      <c r="Y166" s="223" t="str">
        <f t="shared" ca="1" si="196"/>
        <v>-6.30905892684525+3.37226225376878i</v>
      </c>
      <c r="Z166" s="223" t="str">
        <f t="shared" ca="1" si="197"/>
        <v>3.67777106493116+6.13599032304929i</v>
      </c>
      <c r="AA166" s="223" t="str">
        <f t="shared" ca="1" si="198"/>
        <v>5.94813958111584-3.97441980346346i</v>
      </c>
      <c r="AB166" s="223" t="str">
        <f t="shared" ca="1" si="199"/>
        <v>-4.26149381657174-5.74595924993558i</v>
      </c>
      <c r="AC166" s="223" t="str">
        <f t="shared" ca="1" si="200"/>
        <v>-5.52993639963607+4.53830151781253i</v>
      </c>
      <c r="AD166" s="223" t="str">
        <f t="shared" ca="1" si="201"/>
        <v>4.80417605318921+5.30059144818414i</v>
      </c>
      <c r="AE166" s="223" t="str">
        <f t="shared" ca="1" si="202"/>
        <v>5.05847690765703-5.05847690765709i</v>
      </c>
      <c r="AF166" s="223" t="str">
        <f t="shared" ca="1" si="203"/>
        <v>-5.30059144818419-4.80417605318915i</v>
      </c>
      <c r="AG166" s="223" t="str">
        <f t="shared" ca="1" si="204"/>
        <v>-4.53830151781247+5.52993639963612i</v>
      </c>
      <c r="AH166" s="223" t="str">
        <f t="shared" ca="1" si="205"/>
        <v>5.74595924993564+4.26149381657166i</v>
      </c>
      <c r="AI166" s="223" t="str">
        <f t="shared" ca="1" si="206"/>
        <v>3.97441980346397-5.9481395811155i</v>
      </c>
      <c r="AJ166" s="223" t="str">
        <f t="shared" ca="1" si="207"/>
        <v>-6.13599032304934-3.67777106493107i</v>
      </c>
      <c r="AK166" s="223" t="str">
        <f t="shared" ca="1" si="208"/>
        <v>-3.37226225376872+6.30905892684529i</v>
      </c>
      <c r="AL166" s="223" t="str">
        <f t="shared" ca="1" si="209"/>
        <v>6.46692845507822+3.0586293674617i</v>
      </c>
      <c r="AM166" s="223" t="str">
        <f t="shared" ca="1" si="210"/>
        <v>2.73762797510354-6.60921858622712i</v>
      </c>
      <c r="AN166" s="223" t="str">
        <f t="shared" ca="1" si="211"/>
        <v>-6.73558653090234-2.41003139716611i</v>
      </c>
      <c r="AO166" s="223" t="str">
        <f t="shared" ca="1" si="212"/>
        <v>-2.07662884249842+6.84572785765715i</v>
      </c>
      <c r="AP166" s="223" t="str">
        <f t="shared" ca="1" si="213"/>
        <v>6.93937722638769+1.73822350705867i</v>
      </c>
      <c r="AQ166" s="223" t="str">
        <f t="shared" ca="1" si="214"/>
        <v>1.39563063893998-7.01630902756224i</v>
      </c>
      <c r="AR166" s="223" t="str">
        <f t="shared" ca="1" si="215"/>
        <v>1.39563063893998-7.01630902756224i</v>
      </c>
      <c r="AS166" s="223" t="str">
        <f t="shared" ca="1" si="216"/>
        <v>-0.701191749398495+7.11931930602743i</v>
      </c>
      <c r="AT166" s="223" t="str">
        <f t="shared" ca="1" si="217"/>
        <v>7.14514962253451+0.351018692086975i</v>
      </c>
      <c r="AU166" s="223" t="str">
        <f t="shared" ca="1" si="218"/>
        <v>-9.99074776537809E-14-7.15376664775973i</v>
      </c>
      <c r="AV166" s="223" t="str">
        <f t="shared" ca="1" si="219"/>
        <v>-7.14514962253454+0.351018692086412i</v>
      </c>
      <c r="AW166" s="223" t="str">
        <f t="shared" ca="1" si="220"/>
        <v>0.701191749398644+7.11931930602742i</v>
      </c>
      <c r="AX166" s="223" t="str">
        <f t="shared" ca="1" si="221"/>
        <v>7.07633792573342-1.04967557436872i</v>
      </c>
      <c r="AY166" s="223" t="str">
        <f t="shared" ca="1" si="222"/>
        <v>-1.39563063893942-7.01630902756236i</v>
      </c>
      <c r="AZ166" s="223" t="str">
        <f t="shared" ca="1" si="223"/>
        <v>-6.93937722638765+1.73822350705881i</v>
      </c>
      <c r="BA166" s="223" t="str">
        <f t="shared" ca="1" si="224"/>
        <v>2.07662884249861+6.84572785765709i</v>
      </c>
      <c r="BB166" s="223" t="str">
        <f t="shared" ca="1" si="225"/>
        <v>6.73558653090253-2.41003139716558i</v>
      </c>
      <c r="BC166" s="223" t="str">
        <f t="shared" ca="1" si="226"/>
        <v>-2.73762797510373-6.60921858622704i</v>
      </c>
      <c r="BD166" s="223" t="str">
        <f t="shared" ca="1" si="227"/>
        <v>-6.46692845507845+3.0586293674612i</v>
      </c>
      <c r="BE166" s="223" t="str">
        <f t="shared" ca="1" si="228"/>
        <v>3.37226225376889+6.3090589268452i</v>
      </c>
      <c r="BF166" s="223" t="str">
        <f t="shared" ca="1" si="229"/>
        <v>6.13599032304924-3.67777106493124i</v>
      </c>
      <c r="BG166" s="223" t="str">
        <f t="shared" ca="1" si="230"/>
        <v>-3.9744198034635-5.94813958111582i</v>
      </c>
      <c r="BH166" s="223" t="str">
        <f t="shared" ca="1" si="231"/>
        <v>-5.74595924993552+4.26149381657182i</v>
      </c>
      <c r="BI166" s="223" t="str">
        <f t="shared" ca="1" si="232"/>
        <v>4.53830151781259+5.52993639963603i</v>
      </c>
      <c r="BJ166" s="223" t="str">
        <f t="shared" ca="1" si="233"/>
        <v>5.30059144818453-4.80417605318877i</v>
      </c>
      <c r="BK166" s="223" t="str">
        <f t="shared" ca="1" si="234"/>
        <v>-5.05847690765715-5.05847690765697i</v>
      </c>
      <c r="BL166" s="223" t="str">
        <f t="shared" ca="1" si="235"/>
        <v>-4.80417605318912+5.30059144818422i</v>
      </c>
      <c r="BM166" s="223" t="str">
        <f t="shared" ca="1" si="236"/>
        <v>5.52993639963618+4.53830151781239i</v>
      </c>
      <c r="BN166" s="223" t="str">
        <f t="shared" ca="1" si="237"/>
        <v>4.26149381657162-5.74595924993567i</v>
      </c>
      <c r="BO166" s="223" t="str">
        <f t="shared" ca="1" si="238"/>
        <v>-5.94813958111556-3.97441980346389i</v>
      </c>
      <c r="BP166" s="223" t="str">
        <f t="shared" ca="1" si="239"/>
        <v>-3.67777106493104+6.13599032304937i</v>
      </c>
      <c r="BQ166" s="223" t="str">
        <f t="shared" ca="1" si="240"/>
        <v>6.30905892684531+3.37226225376867i</v>
      </c>
      <c r="BR166" s="223" t="str">
        <f t="shared" ca="1" si="241"/>
        <v>3.05862936746161-6.46692845507826i</v>
      </c>
      <c r="BS166" s="223" t="str">
        <f t="shared" ca="1" si="242"/>
        <v>-6.60921858622714-2.73762797510349i</v>
      </c>
      <c r="BT166" s="223" t="str">
        <f t="shared" ca="1" si="243"/>
        <v>-2.41003139716601+6.73558653090237i</v>
      </c>
      <c r="BU166" s="223" t="str">
        <f t="shared" ca="1" si="244"/>
        <v>6.84572785765716+2.07662884249837i</v>
      </c>
      <c r="BV166" s="223" t="str">
        <f t="shared" ca="1" si="245"/>
        <v>1.73822350705852-6.93937722638773i</v>
      </c>
      <c r="BW166" s="223" t="str">
        <f t="shared" ca="1" si="246"/>
        <v>-7.01630902756227-1.39563063893988i</v>
      </c>
      <c r="BX166" s="223" t="str">
        <f t="shared" ca="1" si="247"/>
        <v>-1.04967557436852+7.07633792573345i</v>
      </c>
      <c r="BY166" s="223" t="str">
        <f t="shared" ca="1" si="248"/>
        <v>7.11931930602765+0.701191749396271i</v>
      </c>
      <c r="BZ166" s="223" t="str">
        <f t="shared" ca="1" si="249"/>
        <v>0.351018692086215-7.14514962253454i</v>
      </c>
      <c r="CA166" s="223" t="str">
        <f t="shared" ca="1" si="250"/>
        <v>-7.15376664775973-1.22344098366123E-12i</v>
      </c>
      <c r="CB166" s="223" t="str">
        <f t="shared" ca="1" si="251"/>
        <v>0.35101869208367+7.14514962253467i</v>
      </c>
      <c r="CC166" s="223" t="str">
        <f t="shared" ca="1" si="252"/>
        <v>7.11931930602719-0.701191749400918i</v>
      </c>
      <c r="CD166" s="223" t="str">
        <f t="shared" ca="1" si="253"/>
        <v>-1.04967557436952-7.0763379257333i</v>
      </c>
      <c r="CE166" s="223" t="str">
        <f t="shared" ca="1" si="254"/>
        <v>-7.01630902756249+1.39563063893877i</v>
      </c>
      <c r="CF166" s="223" t="str">
        <f t="shared" ca="1" si="255"/>
        <v>1.73822350705615+6.93937722638833i</v>
      </c>
      <c r="CG166" s="223" t="str">
        <f t="shared" ca="1" si="256"/>
        <v>6.84572785765625-2.07662884250138i</v>
      </c>
      <c r="CH166" s="223" t="str">
        <f t="shared" ca="1" si="257"/>
        <v>-2.41003139716707-6.735586530902i</v>
      </c>
      <c r="CI166" s="223" t="str">
        <f t="shared" ca="1" si="258"/>
        <v>-6.6092185862273+2.73762797510311i</v>
      </c>
      <c r="CJ166" s="223" t="str">
        <f t="shared" ca="1" si="259"/>
        <v>3.05862936745931+6.46692845507935i</v>
      </c>
      <c r="CK166" s="223" t="str">
        <f t="shared" ca="1" si="260"/>
        <v>6.30905892684383-3.37226225377144i</v>
      </c>
      <c r="CL166" s="223" t="str">
        <f t="shared" ca="1" si="261"/>
        <v>-3.67777106493251-6.13599032304849i</v>
      </c>
      <c r="CM166" s="223" t="str">
        <f t="shared" ca="1" si="262"/>
        <v>-5.94813958111573+3.97441980346363i</v>
      </c>
      <c r="CN166" s="223" t="str">
        <f t="shared" ca="1" si="263"/>
        <v>4.26149381657015+5.74595924993676i</v>
      </c>
      <c r="CO166" s="223" t="str">
        <f t="shared" ca="1" si="264"/>
        <v>5.52993639963825-4.53830151780988i</v>
      </c>
      <c r="CP166" s="223" t="str">
        <f t="shared" ca="1" si="265"/>
        <v>-4.8041760531904-5.30059144818306i</v>
      </c>
      <c r="CQ166" s="223" t="str">
        <f t="shared" ca="1" si="266"/>
        <v>-5.05847690765686+5.05847690765726i</v>
      </c>
      <c r="CR166" s="223" t="str">
        <f t="shared" ca="1" si="267"/>
        <v>5.3005914481833+4.80417605319014i</v>
      </c>
      <c r="CS166" s="223" t="str">
        <f t="shared" ca="1" si="268"/>
        <v>4.53830151781511-5.52993639963396i</v>
      </c>
      <c r="CT166" s="223" t="str">
        <f t="shared" ca="1" si="269"/>
        <v>-5.74595924993703-4.26149381656979i</v>
      </c>
      <c r="CU166" s="223" t="str">
        <f t="shared" ca="1" si="270"/>
        <v>-3.97441980346317+5.94813958111604i</v>
      </c>
      <c r="CV166" s="223" t="str">
        <f t="shared" ca="1" si="271"/>
        <v>6.13599032304866+3.67777106493221i</v>
      </c>
      <c r="CW166" s="223" t="str">
        <f t="shared" ca="1" si="272"/>
        <v>3.37226225377105-6.30905892684404i</v>
      </c>
      <c r="CX166" s="223" t="str">
        <f t="shared" ca="1" si="273"/>
        <v>-6.46692845507954-3.0586293674589i</v>
      </c>
      <c r="CY166" s="223" t="str">
        <f t="shared" ca="1" si="274"/>
        <v>-2.73762797510279+6.60921858622743i</v>
      </c>
      <c r="CZ166" s="223" t="str">
        <f t="shared" ca="1" si="275"/>
        <v>6.73558653090215+2.41003139716664i</v>
      </c>
      <c r="DA166" s="223" t="str">
        <f t="shared" ca="1" si="276"/>
        <v>2.07662884250095-6.84572785765638i</v>
      </c>
      <c r="DB166" s="223" t="str">
        <f t="shared" ca="1" si="277"/>
        <v>-6.93937722638845-1.73822350705562i</v>
      </c>
      <c r="DC166" s="223" t="str">
        <f t="shared" ca="1" si="278"/>
        <v>-1.39563063893844+7.01630902756255i</v>
      </c>
      <c r="DD166" s="223" t="str">
        <f t="shared" ca="1" si="279"/>
        <v>7.07633792573337+1.04967557436908i</v>
      </c>
      <c r="DE166" s="223" t="str">
        <f t="shared" ca="1" si="280"/>
        <v>0.701191749400371-7.11931930602725i</v>
      </c>
      <c r="DF166" s="223" t="str">
        <f t="shared" ca="1" si="281"/>
        <v>-7.14514962253469-0.351018692083323i</v>
      </c>
      <c r="DG166" s="223" t="str">
        <f t="shared" ca="1" si="282"/>
        <v>1.67214780268125E-12+7.15376664775973i</v>
      </c>
      <c r="DH166" s="223" t="str">
        <f t="shared" ca="1" si="283"/>
        <v>7.14514962253452-0.351018692086663i</v>
      </c>
      <c r="DI166" s="223" t="str">
        <f t="shared" ca="1" si="284"/>
        <v>-0.701191749396617-7.11931930602762i</v>
      </c>
      <c r="DJ166" s="223" t="str">
        <f t="shared" ca="1" si="285"/>
        <v>-7.07633792573392+1.04967557436535i</v>
      </c>
      <c r="DK166" s="223" t="str">
        <f t="shared" ca="1" si="286"/>
        <v>1.39563063894171+7.0163090275619i</v>
      </c>
      <c r="DL166" s="223" t="str">
        <f t="shared" ca="1" si="287"/>
        <v>6.9393772263876-1.73822350705906i</v>
      </c>
      <c r="DM166" s="223" t="str">
        <f t="shared" ca="1" si="288"/>
        <v>-2.07662884249734-6.84572785765748i</v>
      </c>
      <c r="DN166" s="223" t="str">
        <f t="shared" ca="1" si="289"/>
        <v>-6.73558653090342+2.41003139716309i</v>
      </c>
      <c r="DO166" s="223" t="str">
        <f t="shared" ca="1" si="290"/>
        <v>2.73762797510588+6.60921858622615i</v>
      </c>
      <c r="DP166" s="223" t="str">
        <f t="shared" ca="1" si="291"/>
        <v>6.46692845507811-3.05862936746193i</v>
      </c>
      <c r="DQ166" s="223" t="str">
        <f t="shared" ca="1" si="292"/>
        <v>-3.37226225376772-6.30905892684582i</v>
      </c>
      <c r="DR166" s="223" t="str">
        <f t="shared" ca="1" si="293"/>
        <v>-6.1359903230506+3.67777106492898i</v>
      </c>
      <c r="DS166" s="223" t="str">
        <f t="shared" ca="1" si="294"/>
        <v>3.97441980346612+5.94813958111406i</v>
      </c>
      <c r="DT166" s="223" t="str">
        <f t="shared" ca="1" si="295"/>
        <v>5.74595924993504-4.26149381657247i</v>
      </c>
      <c r="DU166" s="223" t="str">
        <f t="shared" ca="1" si="296"/>
        <v>-4.53830151781219-5.52993639963635i</v>
      </c>
      <c r="DV166" s="223" t="str">
        <f t="shared" ca="1" si="297"/>
        <v>-5.30059144818583+4.80417605318734i</v>
      </c>
      <c r="DW166" s="223" t="str">
        <f t="shared" ca="1" si="298"/>
        <v>5.05847690765923+5.05847690765489i</v>
      </c>
      <c r="DX166" s="223" t="str">
        <f t="shared" ca="1" si="299"/>
        <v>4.80417605318791-5.30059144818531i</v>
      </c>
      <c r="DY166" s="223" t="str">
        <f t="shared" ca="1" si="300"/>
        <v>-5.52993639963585-4.5383015178128i</v>
      </c>
      <c r="DZ166" s="223" t="str">
        <f t="shared" ca="1" si="301"/>
        <v>-4.26149381657326+5.74595924993446i</v>
      </c>
      <c r="EA166" s="223" t="str">
        <f t="shared" ca="1" si="302"/>
        <v>5.94813958111759+3.97441980346085i</v>
      </c>
      <c r="EB166" s="223" t="str">
        <f t="shared" ca="1" si="303"/>
        <v>3.67777106492964-6.1359903230502i</v>
      </c>
      <c r="EC166" s="223" t="str">
        <f t="shared" ca="1" si="304"/>
        <v>-6.30905892684545-3.3722622537684i</v>
      </c>
      <c r="ED166" s="223" t="str">
        <f t="shared" ca="1" si="305"/>
        <v>-3.05862936746281+6.46692845507769i</v>
      </c>
      <c r="EE166" s="223" t="str">
        <f t="shared" ca="1" si="306"/>
        <v>6.60921858622585+2.73762797510659i</v>
      </c>
      <c r="EF166" s="223" t="str">
        <f t="shared" ca="1" si="307"/>
        <v>2.41003139716382-6.73558653090316i</v>
      </c>
      <c r="EG166" s="223" t="str">
        <f t="shared" ca="1" si="308"/>
        <v>-6.84572785765719-2.07662884249828i</v>
      </c>
      <c r="EH166" s="223" t="str">
        <f t="shared" ca="1" si="309"/>
        <v>-1.73822350705981+6.93937722638741i</v>
      </c>
      <c r="EI166" s="223" t="str">
        <f t="shared" ca="1" si="310"/>
        <v>7.01630902756175+1.39563063894248i</v>
      </c>
      <c r="EJ166" s="223" t="str">
        <f t="shared" ca="1" si="311"/>
        <v>1.04967557436612-7.07633792573381i</v>
      </c>
      <c r="EK166" s="223" t="str">
        <f t="shared" ca="1" si="312"/>
        <v>-7.11931930602752-0.70119174939759i</v>
      </c>
      <c r="EL166" s="223" t="str">
        <f t="shared" ca="1" si="313"/>
        <v>-0.351018692087437+7.14514962253449i</v>
      </c>
      <c r="EM166" s="223" t="str">
        <f t="shared" ca="1" si="314"/>
        <v>7.15376664775973+2.44688196732247E-12i</v>
      </c>
      <c r="EN166" s="223"/>
      <c r="EO166" s="223"/>
      <c r="EP166" s="223"/>
    </row>
    <row r="167" spans="1:146" ht="17.25" thickBot="1">
      <c r="A167" s="257">
        <f t="shared" si="181"/>
        <v>1.3085937500000007E-3</v>
      </c>
      <c r="B167" s="256">
        <v>67</v>
      </c>
      <c r="C167" s="230">
        <f t="shared" si="182"/>
        <v>13400</v>
      </c>
      <c r="D167" s="229">
        <f t="shared" si="315"/>
        <v>84194.683116206463</v>
      </c>
      <c r="E167" s="229" t="str">
        <f t="shared" si="316"/>
        <v>84194.6831162065i</v>
      </c>
      <c r="F167" s="229" t="str">
        <f t="shared" si="183"/>
        <v>-0.0311358190172074-0.0840592809821617i</v>
      </c>
      <c r="G167" s="229" t="str">
        <f t="shared" si="184"/>
        <v>-4.95849153516891+1.11229252601195i</v>
      </c>
      <c r="H167" s="229" t="str">
        <f t="shared" si="180"/>
        <v>0.002072484795402-0.00631350126002476i</v>
      </c>
      <c r="I167" s="229" t="str">
        <f t="shared" si="317"/>
        <v>-0.00558018418076488+0.00555885068576124i</v>
      </c>
      <c r="J167" s="255" t="str">
        <f ca="1">IMPRODUCT(1/N_FFT2,CD100)</f>
        <v>0.0755520133346887+0.00445331898121207i</v>
      </c>
      <c r="K167" s="254" t="str">
        <f t="shared" ca="1" si="318"/>
        <v>-0.000446349484907791+0.000395132021005317i</v>
      </c>
      <c r="N167" s="246">
        <f t="shared" ca="1" si="185"/>
        <v>22.269012324465265</v>
      </c>
      <c r="O167" s="223">
        <f t="shared" ca="1" si="186"/>
        <v>7.2690123244652671</v>
      </c>
      <c r="P167" s="223" t="str">
        <f t="shared" ca="1" si="187"/>
        <v>-0.53474171944991-7.24931662066899i</v>
      </c>
      <c r="Q167" s="223" t="str">
        <f t="shared" ca="1" si="188"/>
        <v>-7.19033624200554+1.06658562719063i</v>
      </c>
      <c r="R167" s="223" t="str">
        <f t="shared" ca="1" si="189"/>
        <v>1.5926496150059+7.09239080825708i</v>
      </c>
      <c r="S167" s="223" t="str">
        <f t="shared" ca="1" si="190"/>
        <v>6.95601109421536-2.11008289656611i</v>
      </c>
      <c r="T167" s="223" t="str">
        <f t="shared" ca="1" si="191"/>
        <v>-2.61608145608673-6.78193615336705i</v>
      </c>
      <c r="U167" s="223" t="str">
        <f t="shared" ca="1" si="192"/>
        <v>-6.57110931289897+3.1079032435326i</v>
      </c>
      <c r="V167" s="223" t="str">
        <f t="shared" ca="1" si="193"/>
        <v>3.58288303402526+6.32467306172595i</v>
      </c>
      <c r="W167" s="223" t="str">
        <f t="shared" ca="1" si="194"/>
        <v>6.0439628592454-4.03844687092577i</v>
      </c>
      <c r="X167" s="223" t="str">
        <f t="shared" ca="1" si="195"/>
        <v>-4.47212601433114-5.73049989836582i</v>
      </c>
      <c r="Y167" s="223" t="str">
        <f t="shared" ca="1" si="196"/>
        <v>-5.38598286203147+4.88157031938813i</v>
      </c>
      <c r="Z167" s="223" t="str">
        <f t="shared" ca="1" si="197"/>
        <v>5.26456097193233+5.01227871791213i</v>
      </c>
      <c r="AA167" s="223" t="str">
        <f t="shared" ca="1" si="198"/>
        <v>4.61141260114347-5.61902251243427i</v>
      </c>
      <c r="AB167" s="223" t="str">
        <f t="shared" ca="1" si="199"/>
        <v>-5.9430340830945-4.18555683994436i</v>
      </c>
      <c r="AC167" s="223" t="str">
        <f t="shared" ca="1" si="200"/>
        <v>-3.73701918358196+6.23483983713843i</v>
      </c>
      <c r="AD167" s="223" t="str">
        <f t="shared" ca="1" si="201"/>
        <v>6.49285845390204+3.26823029647862i</v>
      </c>
      <c r="AE167" s="223" t="str">
        <f t="shared" ca="1" si="202"/>
        <v>2.78173058623064-6.7156917081457i</v>
      </c>
      <c r="AF167" s="223" t="str">
        <f t="shared" ca="1" si="203"/>
        <v>-6.9021320471578-2.28015643691945i</v>
      </c>
      <c r="AG167" s="223" t="str">
        <f t="shared" ca="1" si="204"/>
        <v>-1.76622592231784+7.05116913458757i</v>
      </c>
      <c r="AH167" s="223" t="str">
        <f t="shared" ca="1" si="205"/>
        <v>7.16199532554524+1.24272407641278i</v>
      </c>
      <c r="AI167" s="223" t="str">
        <f t="shared" ca="1" si="206"/>
        <v>0.712487801064745-7.23401004329976i</v>
      </c>
      <c r="AJ167" s="223" t="str">
        <f t="shared" ca="1" si="207"/>
        <v>-7.26682303385608-0.178390492590261i</v>
      </c>
      <c r="AK167" s="223" t="str">
        <f t="shared" ca="1" si="208"/>
        <v>0.356673529419122+7.2602564807753i</v>
      </c>
      <c r="AL167" s="223" t="str">
        <f t="shared" ca="1" si="209"/>
        <v>7.21434596877755-0.889804706669456i</v>
      </c>
      <c r="AM167" s="223" t="str">
        <f t="shared" ca="1" si="210"/>
        <v>-1.41811395511928-7.12934029090517i</v>
      </c>
      <c r="AN167" s="223" t="str">
        <f t="shared" ca="1" si="211"/>
        <v>-7.00570010029167+1.93873832117727i</v>
      </c>
      <c r="AO167" s="223" t="str">
        <f t="shared" ca="1" si="212"/>
        <v>2.44885649629537+6.84409541384249i</v>
      </c>
      <c r="AP167" s="223" t="str">
        <f t="shared" ca="1" si="213"/>
        <v>6.64540198135535-2.94570410588476i</v>
      </c>
      <c r="AQ167" s="223" t="str">
        <f t="shared" ca="1" si="214"/>
        <v>-3.42658868970085-6.4106965397562i</v>
      </c>
      <c r="AR167" s="223" t="str">
        <f t="shared" ca="1" si="215"/>
        <v>-3.42658868970085-6.4106965397562i</v>
      </c>
      <c r="AS167" s="223" t="str">
        <f t="shared" ca="1" si="216"/>
        <v>4.33014558603076+5.83852544543623i</v>
      </c>
      <c r="AT167" s="223" t="str">
        <f t="shared" ca="1" si="217"/>
        <v>5.50416043744989-4.74792144543688i</v>
      </c>
      <c r="AU167" s="223" t="str">
        <f t="shared" ca="1" si="218"/>
        <v>-5.13996790715778-5.13996790715818i</v>
      </c>
      <c r="AV167" s="223" t="str">
        <f t="shared" ca="1" si="219"/>
        <v>-4.74792144543726+5.50416043744956i</v>
      </c>
      <c r="AW167" s="223" t="str">
        <f t="shared" ca="1" si="220"/>
        <v>5.83852544543636+4.33014558603058i</v>
      </c>
      <c r="AX167" s="223" t="str">
        <f t="shared" ca="1" si="221"/>
        <v>3.88890429251865-6.14125097816869i</v>
      </c>
      <c r="AY167" s="223" t="str">
        <f t="shared" ca="1" si="222"/>
        <v>-6.4106965397563-3.42658868970066i</v>
      </c>
      <c r="AZ167" s="223" t="str">
        <f t="shared" ca="1" si="223"/>
        <v>-2.94570410588462+6.64540198135541i</v>
      </c>
      <c r="BA167" s="223" t="str">
        <f t="shared" ca="1" si="224"/>
        <v>6.84409541384255+2.44885649629522i</v>
      </c>
      <c r="BB167" s="223" t="str">
        <f t="shared" ca="1" si="225"/>
        <v>1.93873832117711-7.00570010029172i</v>
      </c>
      <c r="BC167" s="223" t="str">
        <f t="shared" ca="1" si="226"/>
        <v>-7.12934029090522-1.41811395511907i</v>
      </c>
      <c r="BD167" s="223" t="str">
        <f t="shared" ca="1" si="227"/>
        <v>-0.889804706669238+7.21434596877758i</v>
      </c>
      <c r="BE167" s="223" t="str">
        <f t="shared" ca="1" si="228"/>
        <v>7.2602564807753+0.356673529418958i</v>
      </c>
      <c r="BF167" s="223" t="str">
        <f t="shared" ca="1" si="229"/>
        <v>-0.178390492590476-7.26682303385608i</v>
      </c>
      <c r="BG167" s="223" t="str">
        <f t="shared" ca="1" si="230"/>
        <v>-7.23401004329981+0.71248780106424i</v>
      </c>
      <c r="BH167" s="223" t="str">
        <f t="shared" ca="1" si="231"/>
        <v>1.24272407641223+7.16199532554534i</v>
      </c>
      <c r="BI167" s="223" t="str">
        <f t="shared" ca="1" si="232"/>
        <v>7.05116913458769-1.76622592231737i</v>
      </c>
      <c r="BJ167" s="223" t="str">
        <f t="shared" ca="1" si="233"/>
        <v>-2.28015643691894-6.90213204715797i</v>
      </c>
      <c r="BK167" s="223" t="str">
        <f t="shared" ca="1" si="234"/>
        <v>-6.71569170814564+2.78173058623079i</v>
      </c>
      <c r="BL167" s="223" t="str">
        <f t="shared" ca="1" si="235"/>
        <v>3.2682302964781+6.49285845390231i</v>
      </c>
      <c r="BM167" s="223" t="str">
        <f t="shared" ca="1" si="236"/>
        <v>6.23483983713832-3.73701918358214i</v>
      </c>
      <c r="BN167" s="223" t="str">
        <f t="shared" ca="1" si="237"/>
        <v>-4.18555683994449-5.94303408309441i</v>
      </c>
      <c r="BO167" s="223" t="str">
        <f t="shared" ca="1" si="238"/>
        <v>-5.61902251243418+4.61141260114358i</v>
      </c>
      <c r="BP167" s="223" t="str">
        <f t="shared" ca="1" si="239"/>
        <v>5.01227871791229+5.26456097193217i</v>
      </c>
      <c r="BQ167" s="223" t="str">
        <f t="shared" ca="1" si="240"/>
        <v>4.881570319388-5.3859828620316i</v>
      </c>
      <c r="BR167" s="223" t="str">
        <f t="shared" ca="1" si="241"/>
        <v>-5.73049989836591-4.47212601433102i</v>
      </c>
      <c r="BS167" s="223" t="str">
        <f t="shared" ca="1" si="242"/>
        <v>-4.03844687092559+6.04396285924551i</v>
      </c>
      <c r="BT167" s="223" t="str">
        <f t="shared" ca="1" si="243"/>
        <v>6.32467306172604+3.58288303402509i</v>
      </c>
      <c r="BU167" s="223" t="str">
        <f t="shared" ca="1" si="244"/>
        <v>3.10790324353284-6.57110931289885i</v>
      </c>
      <c r="BV167" s="223" t="str">
        <f t="shared" ca="1" si="245"/>
        <v>-6.78193615336697-2.61608145608692i</v>
      </c>
      <c r="BW167" s="223" t="str">
        <f t="shared" ca="1" si="246"/>
        <v>-2.11008289656641+6.95601109421526i</v>
      </c>
      <c r="BX167" s="223" t="str">
        <f t="shared" ca="1" si="247"/>
        <v>7.09239080825731+1.59264961500489i</v>
      </c>
      <c r="BY167" s="223" t="str">
        <f t="shared" ca="1" si="248"/>
        <v>1.06658562719247-7.19033624200526i</v>
      </c>
      <c r="BZ167" s="223" t="str">
        <f t="shared" ca="1" si="249"/>
        <v>-7.24931662066917-0.534741719447479i</v>
      </c>
      <c r="CA167" s="223" t="str">
        <f t="shared" ca="1" si="250"/>
        <v>-5.59240574468593E-13+7.26901232446527i</v>
      </c>
      <c r="CB167" s="223" t="str">
        <f t="shared" ca="1" si="251"/>
        <v>7.24931662066925-0.534741719446363i</v>
      </c>
      <c r="CC167" s="223" t="str">
        <f t="shared" ca="1" si="252"/>
        <v>-1.06658562719147-7.19033624200541i</v>
      </c>
      <c r="CD167" s="223" t="str">
        <f t="shared" ca="1" si="253"/>
        <v>-7.09239080825755+1.5926496150038i</v>
      </c>
      <c r="CE167" s="223" t="str">
        <f t="shared" ca="1" si="254"/>
        <v>2.11008289656821+6.95601109421472i</v>
      </c>
      <c r="CF167" s="223" t="str">
        <f t="shared" ca="1" si="255"/>
        <v>6.78193615336735-2.61608145608598i</v>
      </c>
      <c r="CG167" s="223" t="str">
        <f t="shared" ca="1" si="256"/>
        <v>-3.10790324353575-6.57110931289747i</v>
      </c>
      <c r="CH167" s="223" t="str">
        <f t="shared" ca="1" si="257"/>
        <v>-6.32467306172583+3.58288303402547i</v>
      </c>
      <c r="CI167" s="223" t="str">
        <f t="shared" ca="1" si="258"/>
        <v>4.03844687092354+6.04396285924689i</v>
      </c>
      <c r="CJ167" s="223" t="str">
        <f t="shared" ca="1" si="259"/>
        <v>5.73049989836482-4.47212601433242i</v>
      </c>
      <c r="CK167" s="223" t="str">
        <f t="shared" ca="1" si="260"/>
        <v>-4.88157031938717-5.38598286203236i</v>
      </c>
      <c r="CL167" s="223" t="str">
        <f t="shared" ca="1" si="261"/>
        <v>-5.01227871790989+5.26456097193447i</v>
      </c>
      <c r="CM167" s="223" t="str">
        <f t="shared" ca="1" si="262"/>
        <v>5.61902251243439+4.61141260114333i</v>
      </c>
      <c r="CN167" s="223" t="str">
        <f t="shared" ca="1" si="263"/>
        <v>4.18555683994659-5.94303408309293i</v>
      </c>
      <c r="CO167" s="223" t="str">
        <f t="shared" ca="1" si="264"/>
        <v>-6.23483983713923-3.73701918358062i</v>
      </c>
      <c r="CP167" s="223" t="str">
        <f t="shared" ca="1" si="265"/>
        <v>-3.26823029647983+6.49285845390143i</v>
      </c>
      <c r="CQ167" s="223" t="str">
        <f t="shared" ca="1" si="266"/>
        <v>6.71569170814691+2.78173058622772i</v>
      </c>
      <c r="CR167" s="223" t="str">
        <f t="shared" ca="1" si="267"/>
        <v>2.28015643691922-6.90213204715787i</v>
      </c>
      <c r="CS167" s="223" t="str">
        <f t="shared" ca="1" si="268"/>
        <v>-7.05116913458692-1.76622592232046i</v>
      </c>
      <c r="CT167" s="223" t="str">
        <f t="shared" ca="1" si="269"/>
        <v>-1.24272407641119+7.16199532554552i</v>
      </c>
      <c r="CU167" s="223" t="str">
        <f t="shared" ca="1" si="270"/>
        <v>7.23401004329964+0.712487801066073i</v>
      </c>
      <c r="CV167" s="223" t="str">
        <f t="shared" ca="1" si="271"/>
        <v>0.178390492587774-7.26682303385615i</v>
      </c>
      <c r="CW167" s="223" t="str">
        <f t="shared" ca="1" si="272"/>
        <v>-7.26025648077532+0.356673529418666i</v>
      </c>
      <c r="CX167" s="223" t="str">
        <f t="shared" ca="1" si="273"/>
        <v>0.889804706666076+7.21434596877796i</v>
      </c>
      <c r="CY167" s="223" t="str">
        <f t="shared" ca="1" si="274"/>
        <v>7.12934029090499-1.4181139551202i</v>
      </c>
      <c r="CZ167" s="223" t="str">
        <f t="shared" ca="1" si="275"/>
        <v>-1.93873832117533-7.0057001002922i</v>
      </c>
      <c r="DA167" s="223" t="str">
        <f t="shared" ca="1" si="276"/>
        <v>-6.84409541384171+2.44885649629757i</v>
      </c>
      <c r="DB167" s="223" t="str">
        <f t="shared" ca="1" si="277"/>
        <v>2.94570410588421+6.64540198135559i</v>
      </c>
      <c r="DC167" s="223" t="str">
        <f t="shared" ca="1" si="278"/>
        <v>6.41069653975788-3.42658868969772i</v>
      </c>
      <c r="DD167" s="223" t="str">
        <f t="shared" ca="1" si="279"/>
        <v>-3.88890429251963-6.14125097816807i</v>
      </c>
      <c r="DE167" s="223" t="str">
        <f t="shared" ca="1" si="280"/>
        <v>-5.83852544543739+4.33014558602919i</v>
      </c>
      <c r="DF167" s="223" t="str">
        <f t="shared" ca="1" si="281"/>
        <v>4.74792144543864+5.50416043744837i</v>
      </c>
      <c r="DG167" s="223" t="str">
        <f t="shared" ca="1" si="282"/>
        <v>5.13996790715857-5.13996790715739i</v>
      </c>
      <c r="DH167" s="223" t="str">
        <f t="shared" ca="1" si="283"/>
        <v>-5.50416043745199-4.74792144543443i</v>
      </c>
      <c r="DI167" s="223" t="str">
        <f t="shared" ca="1" si="284"/>
        <v>-4.33014558603037+5.83852544543651i</v>
      </c>
      <c r="DJ167" s="223" t="str">
        <f t="shared" ca="1" si="285"/>
        <v>6.14125097816729+3.88890429252087i</v>
      </c>
      <c r="DK167" s="223" t="str">
        <f t="shared" ca="1" si="286"/>
        <v>3.4265886896992-6.41069653975708i</v>
      </c>
      <c r="DL167" s="223" t="str">
        <f t="shared" ca="1" si="287"/>
        <v>-6.64540198135491-2.94570410588575i</v>
      </c>
      <c r="DM167" s="223" t="str">
        <f t="shared" ca="1" si="288"/>
        <v>-2.44885649629234+6.84409541384358i</v>
      </c>
      <c r="DN167" s="223" t="str">
        <f t="shared" ca="1" si="289"/>
        <v>7.00570010029176+1.93873832117695i</v>
      </c>
      <c r="DO167" s="223" t="str">
        <f t="shared" ca="1" si="290"/>
        <v>1.41811395512185-7.12934029090466i</v>
      </c>
      <c r="DP167" s="223" t="str">
        <f t="shared" ca="1" si="291"/>
        <v>-7.21434596877778-0.889804706667537i</v>
      </c>
      <c r="DQ167" s="223" t="str">
        <f t="shared" ca="1" si="292"/>
        <v>-0.356673529420136+7.26025648077525i</v>
      </c>
      <c r="DR167" s="223" t="str">
        <f t="shared" ca="1" si="293"/>
        <v>7.266823033856-0.178390492593532i</v>
      </c>
      <c r="DS167" s="223" t="str">
        <f t="shared" ca="1" si="294"/>
        <v>-0.712487801064404-7.2340100432998i</v>
      </c>
      <c r="DT167" s="223" t="str">
        <f t="shared" ca="1" si="295"/>
        <v>-7.16199532554581+1.24272407640954i</v>
      </c>
      <c r="DU167" s="223" t="str">
        <f t="shared" ca="1" si="296"/>
        <v>1.76622592231884+7.05116913458732i</v>
      </c>
      <c r="DV167" s="223" t="str">
        <f t="shared" ca="1" si="297"/>
        <v>6.90213204715834-2.28015643691782i</v>
      </c>
      <c r="DW167" s="223" t="str">
        <f t="shared" ca="1" si="298"/>
        <v>-2.78173058623304-6.71569170814471i</v>
      </c>
      <c r="DX167" s="223" t="str">
        <f t="shared" ca="1" si="299"/>
        <v>-6.49285845390218+3.26823029647834i</v>
      </c>
      <c r="DY167" s="223" t="str">
        <f t="shared" ca="1" si="300"/>
        <v>3.73701918357918+6.2348398371401i</v>
      </c>
      <c r="DZ167" s="223" t="str">
        <f t="shared" ca="1" si="301"/>
        <v>5.9430340830939-4.18555683994522i</v>
      </c>
      <c r="EA167" s="223" t="str">
        <f t="shared" ca="1" si="302"/>
        <v>-4.61141260114203-5.61902251243545i</v>
      </c>
      <c r="EB167" s="223" t="str">
        <f t="shared" ca="1" si="303"/>
        <v>-5.26456097193049+5.01227871791406i</v>
      </c>
      <c r="EC167" s="223" t="str">
        <f t="shared" ca="1" si="304"/>
        <v>5.38598286203129+4.88157031938834i</v>
      </c>
      <c r="ED167" s="223" t="str">
        <f t="shared" ca="1" si="305"/>
        <v>4.47212601433366-5.73049989836385i</v>
      </c>
      <c r="EE167" s="223" t="str">
        <f t="shared" ca="1" si="306"/>
        <v>-6.04396285924601-4.03844687092485i</v>
      </c>
      <c r="EF167" s="223" t="str">
        <f t="shared" ca="1" si="307"/>
        <v>-3.58288303402683+6.32467306172505i</v>
      </c>
      <c r="EG167" s="223" t="str">
        <f t="shared" ca="1" si="308"/>
        <v>6.57110931289985+3.10790324353074i</v>
      </c>
      <c r="EH167" s="223" t="str">
        <f t="shared" ca="1" si="309"/>
        <v>2.61608145608754-6.78193615336674i</v>
      </c>
      <c r="EI167" s="223" t="str">
        <f t="shared" ca="1" si="310"/>
        <v>-6.95601109421429-2.11008289656962i</v>
      </c>
      <c r="EJ167" s="223" t="str">
        <f t="shared" ca="1" si="311"/>
        <v>-1.59264961500534+7.0923908082572i</v>
      </c>
      <c r="EK167" s="223" t="str">
        <f t="shared" ca="1" si="312"/>
        <v>7.19033624200519+1.06658562719302i</v>
      </c>
      <c r="EL167" s="223" t="str">
        <f t="shared" ca="1" si="313"/>
        <v>0.534741719448036-7.24931662066913i</v>
      </c>
      <c r="EM167" s="223" t="str">
        <f t="shared" ca="1" si="314"/>
        <v>-7.26901232446527-1.11848114893719E-12i</v>
      </c>
      <c r="EN167" s="223"/>
      <c r="EO167" s="223"/>
      <c r="EP167" s="223"/>
    </row>
    <row r="168" spans="1:146" ht="17.25" thickBot="1">
      <c r="A168" s="257">
        <f t="shared" si="181"/>
        <v>1.3281250000000007E-3</v>
      </c>
      <c r="B168" s="256">
        <v>68</v>
      </c>
      <c r="C168" s="230">
        <f t="shared" si="182"/>
        <v>13600</v>
      </c>
      <c r="D168" s="229">
        <f t="shared" si="315"/>
        <v>85451.320177642367</v>
      </c>
      <c r="E168" s="229" t="str">
        <f t="shared" si="316"/>
        <v>85451.3201776424i</v>
      </c>
      <c r="F168" s="229" t="str">
        <f t="shared" si="183"/>
        <v>-0.0308007513876647-0.0823575695311652i</v>
      </c>
      <c r="G168" s="229" t="str">
        <f t="shared" si="184"/>
        <v>-4.94560646581725+1.15896566214393i</v>
      </c>
      <c r="H168" s="229" t="str">
        <f t="shared" si="180"/>
        <v>0.00207012111289146-0.00622052684898704i</v>
      </c>
      <c r="I168" s="229" t="str">
        <f t="shared" si="317"/>
        <v>-0.00549599014673726+0.00555441846675728i</v>
      </c>
      <c r="J168" s="255" t="str">
        <f ca="1">IMPRODUCT(1/N_FFT2,CE100)</f>
        <v>0.0381565252454332-0.000251497790856123i</v>
      </c>
      <c r="K168" s="254" t="str">
        <f t="shared" ca="1" si="318"/>
        <v>-0.000208310962808752+0.000213319537830996i</v>
      </c>
      <c r="N168" s="246">
        <f t="shared" ca="1" si="185"/>
        <v>22.327323286342832</v>
      </c>
      <c r="O168" s="223">
        <f t="shared" ca="1" si="186"/>
        <v>7.3273232863428301</v>
      </c>
      <c r="P168" s="223" t="str">
        <f t="shared" ca="1" si="187"/>
        <v>-0.718203274797539-7.29204022195791i</v>
      </c>
      <c r="Q168" s="223" t="str">
        <f t="shared" ca="1" si="188"/>
        <v>-7.18653082400087+1.42948985944893i</v>
      </c>
      <c r="R168" s="223" t="str">
        <f t="shared" ca="1" si="189"/>
        <v>2.12700967531511+7.01181120565135i</v>
      </c>
      <c r="S168" s="223" t="str">
        <f t="shared" ca="1" si="190"/>
        <v>6.76956401234548-2.80404522526632i</v>
      </c>
      <c r="T168" s="223" t="str">
        <f t="shared" ca="1" si="191"/>
        <v>-3.45407628685117-6.46212221698061i</v>
      </c>
      <c r="U168" s="223" t="str">
        <f t="shared" ca="1" si="192"/>
        <v>-6.09244665211074+4.07084270560365i</v>
      </c>
      <c r="V168" s="223" t="str">
        <f t="shared" ca="1" si="193"/>
        <v>4.64840468375154+5.66409749551142i</v>
      </c>
      <c r="W168" s="223" t="str">
        <f t="shared" ca="1" si="194"/>
        <v>5.18119998371922-5.18119998371901i</v>
      </c>
      <c r="X168" s="223" t="str">
        <f t="shared" ca="1" si="195"/>
        <v>-5.66409749551122-4.64840468375177i</v>
      </c>
      <c r="Y168" s="223" t="str">
        <f t="shared" ca="1" si="196"/>
        <v>-4.0708427056033+6.09244665211099i</v>
      </c>
      <c r="Z168" s="223" t="str">
        <f t="shared" ca="1" si="197"/>
        <v>6.46212221698077+3.45407628685085i</v>
      </c>
      <c r="AA168" s="223" t="str">
        <f t="shared" ca="1" si="198"/>
        <v>2.80404522526655-6.76956401234539i</v>
      </c>
      <c r="AB168" s="223" t="str">
        <f t="shared" ca="1" si="199"/>
        <v>-7.01181120565132-2.12700967531521i</v>
      </c>
      <c r="AC168" s="223" t="str">
        <f t="shared" ca="1" si="200"/>
        <v>-1.42948985944881+7.18653082400089i</v>
      </c>
      <c r="AD168" s="223" t="str">
        <f t="shared" ca="1" si="201"/>
        <v>7.29204022195794+0.718203274797268i</v>
      </c>
      <c r="AE168" s="223" t="str">
        <f t="shared" ca="1" si="202"/>
        <v>3.06997139168859E-13-7.32732328634283i</v>
      </c>
      <c r="AF168" s="223" t="str">
        <f t="shared" ca="1" si="203"/>
        <v>-7.29204022195793+0.718203274797382i</v>
      </c>
      <c r="AG168" s="223" t="str">
        <f t="shared" ca="1" si="204"/>
        <v>1.42948985944893+7.18653082400087i</v>
      </c>
      <c r="AH168" s="223" t="str">
        <f t="shared" ca="1" si="205"/>
        <v>7.01181120565128-2.12700967531532i</v>
      </c>
      <c r="AI168" s="223" t="str">
        <f t="shared" ca="1" si="206"/>
        <v>-2.80404522526666-6.76956401234534i</v>
      </c>
      <c r="AJ168" s="223" t="str">
        <f t="shared" ca="1" si="207"/>
        <v>-6.46212221698072+3.45407628685095i</v>
      </c>
      <c r="AK168" s="223" t="str">
        <f t="shared" ca="1" si="208"/>
        <v>4.07084270560341+6.0924466521109i</v>
      </c>
      <c r="AL168" s="223" t="str">
        <f t="shared" ca="1" si="209"/>
        <v>5.66409749551114-4.64840468375186i</v>
      </c>
      <c r="AM168" s="223" t="str">
        <f t="shared" ca="1" si="210"/>
        <v>-5.18119998371929-5.18119998371894i</v>
      </c>
      <c r="AN168" s="223" t="str">
        <f t="shared" ca="1" si="211"/>
        <v>-4.64840468375202+5.66409749551102i</v>
      </c>
      <c r="AO168" s="223" t="str">
        <f t="shared" ca="1" si="212"/>
        <v>6.0924466521108+4.07084270560357i</v>
      </c>
      <c r="AP168" s="223" t="str">
        <f t="shared" ca="1" si="213"/>
        <v>3.45407628685112-6.46212221698063i</v>
      </c>
      <c r="AQ168" s="223" t="str">
        <f t="shared" ca="1" si="214"/>
        <v>-6.76956401234555-2.80404522526616i</v>
      </c>
      <c r="AR168" s="223" t="str">
        <f t="shared" ca="1" si="215"/>
        <v>-6.76956401234555-2.80404522526616i</v>
      </c>
      <c r="AS168" s="223" t="str">
        <f t="shared" ca="1" si="216"/>
        <v>7.18653082400083+1.42948985944911i</v>
      </c>
      <c r="AT168" s="223" t="str">
        <f t="shared" ca="1" si="217"/>
        <v>0.718203274797599-7.29204022195791i</v>
      </c>
      <c r="AU168" s="223" t="str">
        <f t="shared" ca="1" si="218"/>
        <v>-7.32732328634283+1.14898408377024E-13i</v>
      </c>
      <c r="AV168" s="223" t="str">
        <f t="shared" ca="1" si="219"/>
        <v>0.718203274797777+7.29204022195789i</v>
      </c>
      <c r="AW168" s="223" t="str">
        <f t="shared" ca="1" si="220"/>
        <v>7.18653082400093-1.42948985944862i</v>
      </c>
      <c r="AX168" s="223" t="str">
        <f t="shared" ca="1" si="221"/>
        <v>-2.127009675315-7.01181120565138i</v>
      </c>
      <c r="AY168" s="223" t="str">
        <f t="shared" ca="1" si="222"/>
        <v>-6.76956401234546+2.80404522526637i</v>
      </c>
      <c r="AZ168" s="223" t="str">
        <f t="shared" ca="1" si="223"/>
        <v>3.45407628685133+6.46212221698052i</v>
      </c>
      <c r="BA168" s="223" t="str">
        <f t="shared" ca="1" si="224"/>
        <v>6.0924466521111-4.07084270560311i</v>
      </c>
      <c r="BB168" s="223" t="str">
        <f t="shared" ca="1" si="225"/>
        <v>-4.64840468375158-5.66409749551137i</v>
      </c>
      <c r="BC168" s="223" t="str">
        <f t="shared" ca="1" si="226"/>
        <v>-5.18119998371913+5.1811999837191i</v>
      </c>
      <c r="BD168" s="223" t="str">
        <f t="shared" ca="1" si="227"/>
        <v>5.66409749551129+4.64840468375169i</v>
      </c>
      <c r="BE168" s="223" t="str">
        <f t="shared" ca="1" si="228"/>
        <v>4.07084270560322-6.09244665211104i</v>
      </c>
      <c r="BF168" s="223" t="str">
        <f t="shared" ca="1" si="229"/>
        <v>-6.46212221698046-3.45407628685144i</v>
      </c>
      <c r="BG168" s="223" t="str">
        <f t="shared" ca="1" si="230"/>
        <v>-2.80404522526639+6.76956401234545i</v>
      </c>
      <c r="BH168" s="223" t="str">
        <f t="shared" ca="1" si="231"/>
        <v>7.01181120565136+2.12700967531507i</v>
      </c>
      <c r="BI168" s="223" t="str">
        <f t="shared" ca="1" si="232"/>
        <v>1.4294898594487-7.18653082400091i</v>
      </c>
      <c r="BJ168" s="223" t="str">
        <f t="shared" ca="1" si="233"/>
        <v>-7.29204022195794-0.718203274797179i</v>
      </c>
      <c r="BK168" s="223" t="str">
        <f t="shared" ca="1" si="234"/>
        <v>-2.44162494128602E-13+7.32732328634283i</v>
      </c>
      <c r="BL168" s="223" t="str">
        <f t="shared" ca="1" si="235"/>
        <v>7.29204022195791-0.718203274797522i</v>
      </c>
      <c r="BM168" s="223" t="str">
        <f t="shared" ca="1" si="236"/>
        <v>-1.42948985944904-7.18653082400085i</v>
      </c>
      <c r="BN168" s="223" t="str">
        <f t="shared" ca="1" si="237"/>
        <v>-7.01181120565126+2.1270096753154i</v>
      </c>
      <c r="BO168" s="223" t="str">
        <f t="shared" ca="1" si="238"/>
        <v>2.80404522526604+6.7695640123456i</v>
      </c>
      <c r="BP168" s="223" t="str">
        <f t="shared" ca="1" si="239"/>
        <v>6.46212221698069-3.454076286851i</v>
      </c>
      <c r="BQ168" s="223" t="str">
        <f t="shared" ca="1" si="240"/>
        <v>-4.07084270560351-6.09244665211084i</v>
      </c>
      <c r="BR168" s="223" t="str">
        <f t="shared" ca="1" si="241"/>
        <v>-5.66409749551107+4.64840468375195i</v>
      </c>
      <c r="BS168" s="223" t="str">
        <f t="shared" ca="1" si="242"/>
        <v>5.18119998371885+5.18119998371937i</v>
      </c>
      <c r="BT168" s="223" t="str">
        <f t="shared" ca="1" si="243"/>
        <v>4.64840468375196-5.66409749551107i</v>
      </c>
      <c r="BU168" s="223" t="str">
        <f t="shared" ca="1" si="244"/>
        <v>-6.09244665211089-4.07084270560343i</v>
      </c>
      <c r="BV168" s="223" t="str">
        <f t="shared" ca="1" si="245"/>
        <v>-3.45407628685102+6.46212221698069i</v>
      </c>
      <c r="BW168" s="223" t="str">
        <f t="shared" ca="1" si="246"/>
        <v>6.76956401234643+2.80404522526403i</v>
      </c>
      <c r="BX168" s="223" t="str">
        <f t="shared" ca="1" si="247"/>
        <v>2.12700967531681-7.01181120565083i</v>
      </c>
      <c r="BY168" s="223" t="str">
        <f t="shared" ca="1" si="248"/>
        <v>-7.18653082400115-1.42948985944752i</v>
      </c>
      <c r="BZ168" s="223" t="str">
        <f t="shared" ca="1" si="249"/>
        <v>-0.718203274800335+7.29204022195763i</v>
      </c>
      <c r="CA168" s="223" t="str">
        <f t="shared" ca="1" si="250"/>
        <v>7.32732328634283-2.29796816754048E-13i</v>
      </c>
      <c r="CB168" s="223" t="str">
        <f t="shared" ca="1" si="251"/>
        <v>-0.718203274800792-7.29204022195759i</v>
      </c>
      <c r="CC168" s="223" t="str">
        <f t="shared" ca="1" si="252"/>
        <v>-7.18653082400106+1.42948985944797i</v>
      </c>
      <c r="CD168" s="223" t="str">
        <f t="shared" ca="1" si="253"/>
        <v>2.12700967531725+7.0118112056507i</v>
      </c>
      <c r="CE168" s="223" t="str">
        <f t="shared" ca="1" si="254"/>
        <v>6.76956401234625-2.80404522526446i</v>
      </c>
      <c r="CF168" s="223" t="str">
        <f t="shared" ca="1" si="255"/>
        <v>-3.45407628685207-6.46212221698012i</v>
      </c>
      <c r="CG168" s="223" t="str">
        <f t="shared" ca="1" si="256"/>
        <v>-6.09244665211266+4.07084270560078i</v>
      </c>
      <c r="CH168" s="223" t="str">
        <f t="shared" ca="1" si="257"/>
        <v>4.64840468375167+5.6640974955113i</v>
      </c>
      <c r="CI168" s="223" t="str">
        <f t="shared" ca="1" si="258"/>
        <v>5.18119998371698-5.18119998372125i</v>
      </c>
      <c r="CJ168" s="223" t="str">
        <f t="shared" ca="1" si="259"/>
        <v>-5.66409749551044-4.64840468375273i</v>
      </c>
      <c r="CK168" s="223" t="str">
        <f t="shared" ca="1" si="260"/>
        <v>-4.07084270560191+6.09244665211191i</v>
      </c>
      <c r="CL168" s="223" t="str">
        <f t="shared" ca="1" si="261"/>
        <v>6.46212221697948+3.45407628685327i</v>
      </c>
      <c r="CM168" s="223" t="str">
        <f t="shared" ca="1" si="262"/>
        <v>2.80404522526561-6.76956401234577i</v>
      </c>
      <c r="CN168" s="223" t="str">
        <f t="shared" ca="1" si="263"/>
        <v>-7.01181120565034-2.12700967531845i</v>
      </c>
      <c r="CO168" s="223" t="str">
        <f t="shared" ca="1" si="264"/>
        <v>-1.4294898594494+7.18653082400077i</v>
      </c>
      <c r="CP168" s="223" t="str">
        <f t="shared" ca="1" si="265"/>
        <v>7.29204022195817+0.718203274794889i</v>
      </c>
      <c r="CQ168" s="223" t="str">
        <f t="shared" ca="1" si="266"/>
        <v>1.48292193250752E-12-7.32732328634283i</v>
      </c>
      <c r="CR168" s="223" t="str">
        <f t="shared" ca="1" si="267"/>
        <v>-7.29204022195777+0.718203274798984i</v>
      </c>
      <c r="CS168" s="223" t="str">
        <f t="shared" ca="1" si="268"/>
        <v>1.42948985944629+7.18653082400139i</v>
      </c>
      <c r="CT168" s="223" t="str">
        <f t="shared" ca="1" si="269"/>
        <v>7.01181120565119-2.12700967531562i</v>
      </c>
      <c r="CU168" s="223" t="str">
        <f t="shared" ca="1" si="270"/>
        <v>-2.80404522526951-6.76956401234416i</v>
      </c>
      <c r="CV168" s="223" t="str">
        <f t="shared" ca="1" si="271"/>
        <v>-6.46212221698093+3.45407628685056i</v>
      </c>
      <c r="CW168" s="223" t="str">
        <f t="shared" ca="1" si="272"/>
        <v>4.07084270560533+6.09244665210962i</v>
      </c>
      <c r="CX168" s="223" t="str">
        <f t="shared" ca="1" si="273"/>
        <v>5.66409749551239-4.64840468375035i</v>
      </c>
      <c r="CY168" s="223" t="str">
        <f t="shared" ca="1" si="274"/>
        <v>-5.18119998372003-5.18119998371819i</v>
      </c>
      <c r="CZ168" s="223" t="str">
        <f t="shared" ca="1" si="275"/>
        <v>-4.64840468375412+5.66409749550928i</v>
      </c>
      <c r="DA168" s="223" t="str">
        <f t="shared" ca="1" si="276"/>
        <v>6.09244665211096+4.07084270560334i</v>
      </c>
      <c r="DB168" s="223" t="str">
        <f t="shared" ca="1" si="277"/>
        <v>3.45407628684844-6.46212221698206i</v>
      </c>
      <c r="DC168" s="223" t="str">
        <f t="shared" ca="1" si="278"/>
        <v>-6.76956401234508-2.80404522526729i</v>
      </c>
      <c r="DD168" s="223" t="str">
        <f t="shared" ca="1" si="279"/>
        <v>-2.12700967531312+7.01181120565196i</v>
      </c>
      <c r="DE168" s="223" t="str">
        <f t="shared" ca="1" si="280"/>
        <v>7.18653082400044+1.42948985945108i</v>
      </c>
      <c r="DF168" s="223" t="str">
        <f t="shared" ca="1" si="281"/>
        <v>0.718203274796593-7.292040221958i</v>
      </c>
      <c r="DG168" s="223" t="str">
        <f t="shared" ca="1" si="282"/>
        <v>-7.32732328634283-3.40389573511617E-12i</v>
      </c>
      <c r="DH168" s="223" t="str">
        <f t="shared" ca="1" si="283"/>
        <v>0.71820327479728+7.29204022195794i</v>
      </c>
      <c r="DI168" s="223" t="str">
        <f t="shared" ca="1" si="284"/>
        <v>7.18653082400031-1.42948985945176i</v>
      </c>
      <c r="DJ168" s="223" t="str">
        <f t="shared" ca="1" si="285"/>
        <v>-2.12700967531378-7.01181120565175i</v>
      </c>
      <c r="DK168" s="223" t="str">
        <f t="shared" ca="1" si="286"/>
        <v>-6.76956401234481+2.80404522526793i</v>
      </c>
      <c r="DL168" s="223" t="str">
        <f t="shared" ca="1" si="287"/>
        <v>3.45407628684886+6.46212221698184i</v>
      </c>
      <c r="DM168" s="223" t="str">
        <f t="shared" ca="1" si="288"/>
        <v>6.09244665211058-4.07084270560391i</v>
      </c>
      <c r="DN168" s="223" t="str">
        <f t="shared" ca="1" si="289"/>
        <v>-4.64840468374903-5.66409749551347i</v>
      </c>
      <c r="DO168" s="223" t="str">
        <f t="shared" ca="1" si="290"/>
        <v>-5.18119998371955+5.18119998371868i</v>
      </c>
      <c r="DP168" s="223" t="str">
        <f t="shared" ca="1" si="291"/>
        <v>5.66409749551282+4.64840468374982i</v>
      </c>
      <c r="DQ168" s="223" t="str">
        <f t="shared" ca="1" si="292"/>
        <v>4.07084270560494-6.09244665210989i</v>
      </c>
      <c r="DR168" s="223" t="str">
        <f t="shared" ca="1" si="293"/>
        <v>-6.46212221698126-3.45407628684995i</v>
      </c>
      <c r="DS168" s="223" t="str">
        <f t="shared" ca="1" si="294"/>
        <v>-2.80404522526888+6.76956401234443i</v>
      </c>
      <c r="DT168" s="223" t="str">
        <f t="shared" ca="1" si="295"/>
        <v>7.01181120565139+2.12700967531496i</v>
      </c>
      <c r="DU168" s="223" t="str">
        <f t="shared" ca="1" si="296"/>
        <v>1.42948985944561-7.18653082400153i</v>
      </c>
      <c r="DV168" s="223" t="str">
        <f t="shared" ca="1" si="297"/>
        <v>-7.29204022195783-0.718203274798298i</v>
      </c>
      <c r="DW168" s="223" t="str">
        <f t="shared" ca="1" si="298"/>
        <v>2.17231238276967E-12+7.32732328634283i</v>
      </c>
      <c r="DX168" s="223" t="str">
        <f t="shared" ca="1" si="299"/>
        <v>7.2920402219581-0.718203274795575i</v>
      </c>
      <c r="DY168" s="223" t="str">
        <f t="shared" ca="1" si="300"/>
        <v>-1.42948985944987-7.18653082400068i</v>
      </c>
      <c r="DZ168" s="223" t="str">
        <f t="shared" ca="1" si="301"/>
        <v>-7.01181120565225+2.12700967531214i</v>
      </c>
      <c r="EA168" s="223" t="str">
        <f t="shared" ca="1" si="302"/>
        <v>2.80404522526635+6.76956401234547i</v>
      </c>
      <c r="EB168" s="223" t="str">
        <f t="shared" ca="1" si="303"/>
        <v>6.46212221697921-3.45407628685378i</v>
      </c>
      <c r="EC168" s="223" t="str">
        <f t="shared" ca="1" si="304"/>
        <v>-4.07084270560249-6.09244665211152i</v>
      </c>
      <c r="ED168" s="223" t="str">
        <f t="shared" ca="1" si="305"/>
        <v>-5.66409749551007+4.64840468375317i</v>
      </c>
      <c r="EE168" s="223" t="str">
        <f t="shared" ca="1" si="306"/>
        <v>5.18119998371747+5.18119998372076i</v>
      </c>
      <c r="EF168" s="223" t="str">
        <f t="shared" ca="1" si="307"/>
        <v>4.64840468375114-5.66409749551174i</v>
      </c>
      <c r="EG168" s="223" t="str">
        <f t="shared" ca="1" si="308"/>
        <v>-6.09244665210893-4.07084270560636i</v>
      </c>
      <c r="EH168" s="223" t="str">
        <f t="shared" ca="1" si="309"/>
        <v>-3.45407628685146+6.46212221698045i</v>
      </c>
      <c r="EI168" s="223" t="str">
        <f t="shared" ca="1" si="310"/>
        <v>6.76956401234656+2.80404522526372i</v>
      </c>
      <c r="EJ168" s="223" t="str">
        <f t="shared" ca="1" si="311"/>
        <v>2.12700967531659-7.0118112056509i</v>
      </c>
      <c r="EK168" s="223" t="str">
        <f t="shared" ca="1" si="312"/>
        <v>-7.18653082400119-1.42948985944729i</v>
      </c>
      <c r="EL168" s="223" t="str">
        <f t="shared" ca="1" si="313"/>
        <v>-0.71820327480021+7.29204022195765i</v>
      </c>
      <c r="EM168" s="223" t="str">
        <f t="shared" ca="1" si="314"/>
        <v>7.32732328634283-4.59593633508096E-13i</v>
      </c>
      <c r="EN168" s="223"/>
      <c r="EO168" s="223"/>
      <c r="EP168" s="223"/>
    </row>
    <row r="169" spans="1:146" ht="17.25" thickBot="1">
      <c r="A169" s="257">
        <f t="shared" si="181"/>
        <v>1.3476562500000008E-3</v>
      </c>
      <c r="B169" s="256">
        <v>69</v>
      </c>
      <c r="C169" s="230">
        <f t="shared" si="182"/>
        <v>13800</v>
      </c>
      <c r="D169" s="229">
        <f t="shared" si="315"/>
        <v>86707.957239078285</v>
      </c>
      <c r="E169" s="229" t="str">
        <f t="shared" si="316"/>
        <v>86707.9572390783i</v>
      </c>
      <c r="F169" s="229" t="str">
        <f t="shared" si="183"/>
        <v>-0.0304670755547544-0.0807091241444937i</v>
      </c>
      <c r="G169" s="229" t="str">
        <f t="shared" si="184"/>
        <v>-4.93172638758914+1.20491000853959i</v>
      </c>
      <c r="H169" s="229" t="str">
        <f t="shared" si="180"/>
        <v>0.00206786397174884-0.0061302473134378i</v>
      </c>
      <c r="I169" s="229" t="str">
        <f t="shared" si="317"/>
        <v>-0.0054119260303853+0.00554790141592449i</v>
      </c>
      <c r="J169" s="255" t="str">
        <f ca="1">IMPRODUCT(1/N_FFT2,CF100)</f>
        <v>-0.0147858714907595-0.00445387087364508i</v>
      </c>
      <c r="K169" s="254" t="str">
        <f t="shared" ca="1" si="318"/>
        <v>0.000104729679329014-0.0000579265376622075i</v>
      </c>
      <c r="N169" s="246">
        <f t="shared" ca="1" si="185"/>
        <v>22.362453259696707</v>
      </c>
      <c r="O169" s="223">
        <f t="shared" ca="1" si="186"/>
        <v>7.3624532596967072</v>
      </c>
      <c r="P169" s="223" t="str">
        <f t="shared" ca="1" si="187"/>
        <v>-0.901242874642157-7.30708418468854i</v>
      </c>
      <c r="Q169" s="223" t="str">
        <f t="shared" ca="1" si="188"/>
        <v>-7.14180976208984+1.78893021757051i</v>
      </c>
      <c r="R169" s="223" t="str">
        <f t="shared" ca="1" si="189"/>
        <v>2.64971038488566+6.86911587305439i</v>
      </c>
      <c r="S169" s="223" t="str">
        <f t="shared" ca="1" si="190"/>
        <v>6.4931040874974-3.47063644165494i</v>
      </c>
      <c r="T169" s="223" t="str">
        <f t="shared" ca="1" si="191"/>
        <v>-4.23936089586439-6.0194299726664i</v>
      </c>
      <c r="U169" s="223" t="str">
        <f t="shared" ca="1" si="192"/>
        <v>-5.4552180281455+4.94432141619201i</v>
      </c>
      <c r="V169" s="223" t="str">
        <f t="shared" ca="1" si="193"/>
        <v>5.57491474023268+4.8089545267506i</v>
      </c>
      <c r="W169" s="223" t="str">
        <f t="shared" ca="1" si="194"/>
        <v>4.09035987308552-6.1216561574357i</v>
      </c>
      <c r="X169" s="223" t="str">
        <f t="shared" ca="1" si="195"/>
        <v>-6.57632216797713-3.31024239961234i</v>
      </c>
      <c r="Y169" s="223" t="str">
        <f t="shared" ca="1" si="196"/>
        <v>-2.48033579926615+6.93207417185487i</v>
      </c>
      <c r="Z169" s="223" t="str">
        <f t="shared" ca="1" si="197"/>
        <v>7.18356132779514+1.61312263979674i</v>
      </c>
      <c r="AA169" s="223" t="str">
        <f t="shared" ca="1" si="198"/>
        <v>0.721646614325331-7.32700103488811i</v>
      </c>
      <c r="AB169" s="223" t="str">
        <f t="shared" ca="1" si="199"/>
        <v>-7.36023582642482+0.180683647935307i</v>
      </c>
      <c r="AC169" s="223" t="str">
        <f t="shared" ca="1" si="200"/>
        <v>1.08029625995095+7.28276582020558i</v>
      </c>
      <c r="AD169" s="223" t="str">
        <f t="shared" ca="1" si="201"/>
        <v>7.09575623723334-1.96366021067363i</v>
      </c>
      <c r="AE169" s="223" t="str">
        <f t="shared" ca="1" si="202"/>
        <v>-2.81748888404852-6.80201987570469i</v>
      </c>
      <c r="AF169" s="223" t="str">
        <f t="shared" ca="1" si="203"/>
        <v>-6.40597480390809+3.62893990208069i</v>
      </c>
      <c r="AG169" s="223" t="str">
        <f t="shared" ca="1" si="204"/>
        <v>4.38580828615959+5.91357790836247i</v>
      </c>
      <c r="AH169" s="223" t="str">
        <f t="shared" ca="1" si="205"/>
        <v>5.33223529670193-5.07671003129239i</v>
      </c>
      <c r="AI169" s="223" t="str">
        <f t="shared" ca="1" si="206"/>
        <v>-5.69125333214032-4.67069090292008i</v>
      </c>
      <c r="AJ169" s="223" t="str">
        <f t="shared" ca="1" si="207"/>
        <v>-3.93889497046777+6.22019488543907i</v>
      </c>
      <c r="AK169" s="223" t="str">
        <f t="shared" ca="1" si="208"/>
        <v>6.65557891788745+3.14785439132608i</v>
      </c>
      <c r="AL169" s="223" t="str">
        <f t="shared" ca="1" si="209"/>
        <v>2.30946715210719-6.99085684838107i</v>
      </c>
      <c r="AM169" s="223" t="str">
        <f t="shared" ca="1" si="210"/>
        <v>-7.22098578476724-1.43634337726326i</v>
      </c>
      <c r="AN169" s="223" t="str">
        <f t="shared" ca="1" si="211"/>
        <v>-0.541615661072515+7.34250437363844i</v>
      </c>
      <c r="AO169" s="223" t="str">
        <f t="shared" ca="1" si="212"/>
        <v>7.35358486230805-0.361258458797295i</v>
      </c>
      <c r="AP169" s="223" t="str">
        <f t="shared" ca="1" si="213"/>
        <v>-1.25869891518721-7.25406058991275i</v>
      </c>
      <c r="AQ169" s="223" t="str">
        <f t="shared" ca="1" si="214"/>
        <v>-7.04542849414694+2.13720736829186i</v>
      </c>
      <c r="AR169" s="223" t="str">
        <f t="shared" ca="1" si="215"/>
        <v>-7.04542849414694+2.13720736829186i</v>
      </c>
      <c r="AS169" s="223" t="str">
        <f t="shared" ca="1" si="216"/>
        <v>6.31498680063177-3.78505742480417i</v>
      </c>
      <c r="AT169" s="223" t="str">
        <f t="shared" ca="1" si="217"/>
        <v>-4.5296138295388-5.80416372584971i</v>
      </c>
      <c r="AU169" s="223" t="str">
        <f t="shared" ca="1" si="218"/>
        <v>-5.20604062610074+5.20604062610035i</v>
      </c>
      <c r="AV169" s="223" t="str">
        <f t="shared" ca="1" si="219"/>
        <v>5.80416372584985+4.52961382953861i</v>
      </c>
      <c r="AW169" s="223" t="str">
        <f t="shared" ca="1" si="220"/>
        <v>3.78505742480459-6.31498680063152i</v>
      </c>
      <c r="AX169" s="223" t="str">
        <f t="shared" ca="1" si="221"/>
        <v>-6.73082659592605-2.98357023325967i</v>
      </c>
      <c r="AY169" s="223" t="str">
        <f t="shared" ca="1" si="222"/>
        <v>-2.13720736829232+7.0454284941468i</v>
      </c>
      <c r="AZ169" s="223" t="str">
        <f t="shared" ca="1" si="223"/>
        <v>7.25406058991278+1.25869891518697i</v>
      </c>
      <c r="BA169" s="223" t="str">
        <f t="shared" ca="1" si="224"/>
        <v>0.361258458797835-7.35358486230802i</v>
      </c>
      <c r="BB169" s="223" t="str">
        <f t="shared" ca="1" si="225"/>
        <v>-7.34250437363842+0.54161566107281i</v>
      </c>
      <c r="BC169" s="223" t="str">
        <f t="shared" ca="1" si="226"/>
        <v>1.43634337726283+7.22098578476733i</v>
      </c>
      <c r="BD169" s="223" t="str">
        <f t="shared" ca="1" si="227"/>
        <v>6.990856848381-2.30946715210742i</v>
      </c>
      <c r="BE169" s="223" t="str">
        <f t="shared" ca="1" si="228"/>
        <v>-3.14785439132564-6.65557891788765i</v>
      </c>
      <c r="BF169" s="223" t="str">
        <f t="shared" ca="1" si="229"/>
        <v>-6.22019488543894+3.93889497046798i</v>
      </c>
      <c r="BG169" s="223" t="str">
        <f t="shared" ca="1" si="230"/>
        <v>4.67069090292027+5.69125333214016i</v>
      </c>
      <c r="BH169" s="223" t="str">
        <f t="shared" ca="1" si="231"/>
        <v>5.07671003129225-5.33223529670206i</v>
      </c>
      <c r="BI169" s="223" t="str">
        <f t="shared" ca="1" si="232"/>
        <v>-5.91357790836258-4.38580828615943i</v>
      </c>
      <c r="BJ169" s="223" t="str">
        <f t="shared" ca="1" si="233"/>
        <v>-3.62893990208116+6.40597480390782i</v>
      </c>
      <c r="BK169" s="223" t="str">
        <f t="shared" ca="1" si="234"/>
        <v>6.80201987570481+2.81748888404824i</v>
      </c>
      <c r="BL169" s="223" t="str">
        <f t="shared" ca="1" si="235"/>
        <v>1.96366021067408-7.09575623723322i</v>
      </c>
      <c r="BM169" s="223" t="str">
        <f t="shared" ca="1" si="236"/>
        <v>-7.28276582020562-1.08029625995068i</v>
      </c>
      <c r="BN169" s="223" t="str">
        <f t="shared" ca="1" si="237"/>
        <v>-0.180683647935796+7.36023582642481i</v>
      </c>
      <c r="BO169" s="223" t="str">
        <f t="shared" ca="1" si="238"/>
        <v>7.32700103488809-0.721646614325574i</v>
      </c>
      <c r="BP169" s="223" t="str">
        <f t="shared" ca="1" si="239"/>
        <v>-1.61312263979623-7.18356132779526i</v>
      </c>
      <c r="BQ169" s="223" t="str">
        <f t="shared" ca="1" si="240"/>
        <v>-6.9320741718548+2.48033579926635i</v>
      </c>
      <c r="BR169" s="223" t="str">
        <f t="shared" ca="1" si="241"/>
        <v>3.31024239961185+6.57632216797737i</v>
      </c>
      <c r="BS169" s="223" t="str">
        <f t="shared" ca="1" si="242"/>
        <v>6.12165615743554-4.09035987308577i</v>
      </c>
      <c r="BT169" s="223" t="str">
        <f t="shared" ca="1" si="243"/>
        <v>-4.80895452675025-5.57491474023298i</v>
      </c>
      <c r="BU169" s="223" t="str">
        <f t="shared" ca="1" si="244"/>
        <v>-4.94432141619182+5.45521802814568i</v>
      </c>
      <c r="BV169" s="223" t="str">
        <f t="shared" ca="1" si="245"/>
        <v>6.01942997266629+4.23936089586453i</v>
      </c>
      <c r="BW169" s="223" t="str">
        <f t="shared" ca="1" si="246"/>
        <v>3.47063644165415-6.49310408749781i</v>
      </c>
      <c r="BX169" s="223" t="str">
        <f t="shared" ca="1" si="247"/>
        <v>-6.86911587305536-2.64971038488313i</v>
      </c>
      <c r="BY169" s="223" t="str">
        <f t="shared" ca="1" si="248"/>
        <v>-1.78893021757314+7.14180976208918i</v>
      </c>
      <c r="BZ169" s="223" t="str">
        <f t="shared" ca="1" si="249"/>
        <v>7.30708418468843+0.901242874643048i</v>
      </c>
      <c r="CA169" s="223" t="str">
        <f t="shared" ca="1" si="250"/>
        <v>-1.02822654150047E-12-7.36245325969671i</v>
      </c>
      <c r="CB169" s="223" t="str">
        <f t="shared" ca="1" si="251"/>
        <v>-7.30708418468819+0.901242874644985i</v>
      </c>
      <c r="CC169" s="223" t="str">
        <f t="shared" ca="1" si="252"/>
        <v>1.78893021756793+7.14180976209049i</v>
      </c>
      <c r="CD169" s="223" t="str">
        <f t="shared" ca="1" si="253"/>
        <v>6.86911587305467-2.64971038488495i</v>
      </c>
      <c r="CE169" s="223" t="str">
        <f t="shared" ca="1" si="254"/>
        <v>-3.47063644165587-6.49310408749689i</v>
      </c>
      <c r="CF169" s="223" t="str">
        <f t="shared" ca="1" si="255"/>
        <v>-6.01942997266475+4.23936089586673i</v>
      </c>
      <c r="CG169" s="223" t="str">
        <f t="shared" ca="1" si="256"/>
        <v>4.94432141619+5.45521802814732i</v>
      </c>
      <c r="CH169" s="223" t="str">
        <f t="shared" ca="1" si="257"/>
        <v>4.80895452675099-5.57491474023234i</v>
      </c>
      <c r="CI169" s="223" t="str">
        <f t="shared" ca="1" si="258"/>
        <v>-6.12165615743622-4.09035987308475i</v>
      </c>
      <c r="CJ169" s="223" t="str">
        <f t="shared" ca="1" si="259"/>
        <v>-3.31024239960946+6.57632216797858i</v>
      </c>
      <c r="CK169" s="223" t="str">
        <f t="shared" ca="1" si="260"/>
        <v>6.93207417185398+2.48033579926865i</v>
      </c>
      <c r="CL169" s="223" t="str">
        <f t="shared" ca="1" si="261"/>
        <v>1.61312263979719-7.18356132779504i</v>
      </c>
      <c r="CM169" s="223" t="str">
        <f t="shared" ca="1" si="262"/>
        <v>-7.3270010348882-0.721646614324464i</v>
      </c>
      <c r="CN169" s="223" t="str">
        <f t="shared" ca="1" si="263"/>
        <v>0.180683647938584+7.36023582642474i</v>
      </c>
      <c r="CO169" s="223" t="str">
        <f t="shared" ca="1" si="264"/>
        <v>7.28276582020596-1.08029625994837i</v>
      </c>
      <c r="CP169" s="223" t="str">
        <f t="shared" ca="1" si="265"/>
        <v>-1.96366021067324-7.09575623723345i</v>
      </c>
      <c r="CQ169" s="223" t="str">
        <f t="shared" ca="1" si="266"/>
        <v>-6.8020198757043+2.81748888404947i</v>
      </c>
      <c r="CR169" s="223" t="str">
        <f t="shared" ca="1" si="267"/>
        <v>3.6289399020835+6.4059748039065i</v>
      </c>
      <c r="CS169" s="223" t="str">
        <f t="shared" ca="1" si="268"/>
        <v>5.91357790836403-4.38580828615748i</v>
      </c>
      <c r="CT169" s="223" t="str">
        <f t="shared" ca="1" si="269"/>
        <v>-5.07671003129207-5.33223529670223i</v>
      </c>
      <c r="CU169" s="223" t="str">
        <f t="shared" ca="1" si="270"/>
        <v>-4.67069090291933+5.69125333214094i</v>
      </c>
      <c r="CV169" s="223" t="str">
        <f t="shared" ca="1" si="271"/>
        <v>6.22019488544077+3.93889497046509i</v>
      </c>
      <c r="CW169" s="223" t="str">
        <f t="shared" ca="1" si="272"/>
        <v>3.14785439132784-6.65557891788661i</v>
      </c>
      <c r="CX169" s="223" t="str">
        <f t="shared" ca="1" si="273"/>
        <v>-6.99085684838092-2.30946715210765i</v>
      </c>
      <c r="CY169" s="223" t="str">
        <f t="shared" ca="1" si="274"/>
        <v>-1.43634337726164+7.22098578476757i</v>
      </c>
      <c r="CZ169" s="223" t="str">
        <f t="shared" ca="1" si="275"/>
        <v>7.34250437363867+0.541615661069403i</v>
      </c>
      <c r="DA169" s="223" t="str">
        <f t="shared" ca="1" si="276"/>
        <v>-0.361258458795292-7.35358486230815i</v>
      </c>
      <c r="DB169" s="223" t="str">
        <f t="shared" ca="1" si="277"/>
        <v>-7.25406058991283+1.25869891518668i</v>
      </c>
      <c r="DC169" s="223" t="str">
        <f t="shared" ca="1" si="278"/>
        <v>2.13720736829339+7.04542849414648i</v>
      </c>
      <c r="DD169" s="223" t="str">
        <f t="shared" ca="1" si="279"/>
        <v>6.73082659592463-2.98357023326289i</v>
      </c>
      <c r="DE169" s="223" t="str">
        <f t="shared" ca="1" si="280"/>
        <v>-3.78505742480241-6.31498680063283i</v>
      </c>
      <c r="DF169" s="223" t="str">
        <f t="shared" ca="1" si="281"/>
        <v>-5.80416372584994+4.5296138295385i</v>
      </c>
      <c r="DG169" s="223" t="str">
        <f t="shared" ca="1" si="282"/>
        <v>5.20604062610164+5.20604062609945i</v>
      </c>
      <c r="DH169" s="223" t="str">
        <f t="shared" ca="1" si="283"/>
        <v>4.52961382953606-5.80416372585184i</v>
      </c>
      <c r="DI169" s="223" t="str">
        <f t="shared" ca="1" si="284"/>
        <v>-6.31498680063054-3.78505742480622i</v>
      </c>
      <c r="DJ169" s="223" t="str">
        <f t="shared" ca="1" si="285"/>
        <v>-2.98357023326007+6.73082659592587i</v>
      </c>
      <c r="DK169" s="223" t="str">
        <f t="shared" ca="1" si="286"/>
        <v>7.04542849414731+2.13720736829063i</v>
      </c>
      <c r="DL169" s="223" t="str">
        <f t="shared" ca="1" si="287"/>
        <v>1.25869891518385-7.25406058991333i</v>
      </c>
      <c r="DM169" s="223" t="str">
        <f t="shared" ca="1" si="288"/>
        <v>-7.35358486230793-0.361258458799734i</v>
      </c>
      <c r="DN169" s="223" t="str">
        <f t="shared" ca="1" si="289"/>
        <v>0.541615661072271+7.34250437363846i</v>
      </c>
      <c r="DO169" s="223" t="str">
        <f t="shared" ca="1" si="290"/>
        <v>7.22098578476701-1.43634337726446i</v>
      </c>
      <c r="DP169" s="223" t="str">
        <f t="shared" ca="1" si="291"/>
        <v>-2.30946715211038-6.99085684838002i</v>
      </c>
      <c r="DQ169" s="223" t="str">
        <f t="shared" ca="1" si="292"/>
        <v>-6.65557891788851+3.14785439132383i</v>
      </c>
      <c r="DR169" s="223" t="str">
        <f t="shared" ca="1" si="293"/>
        <v>3.93889497046752+6.22019488543923i</v>
      </c>
      <c r="DS169" s="223" t="str">
        <f t="shared" ca="1" si="294"/>
        <v>5.69125333213911-4.67069090292155i</v>
      </c>
      <c r="DT169" s="223" t="str">
        <f t="shared" ca="1" si="295"/>
        <v>-5.33223529670422-5.07671003128999i</v>
      </c>
      <c r="DU169" s="223" t="str">
        <f t="shared" ca="1" si="296"/>
        <v>-4.38580828616105+5.91357790836138i</v>
      </c>
      <c r="DV169" s="223" t="str">
        <f t="shared" ca="1" si="297"/>
        <v>6.40597480390801+3.62893990208082i</v>
      </c>
      <c r="DW169" s="223" t="str">
        <f t="shared" ca="1" si="298"/>
        <v>2.81748888404662-6.80201987570548i</v>
      </c>
      <c r="DX169" s="223" t="str">
        <f t="shared" ca="1" si="299"/>
        <v>-7.09575623723232-1.96366021067732i</v>
      </c>
      <c r="DY169" s="223" t="str">
        <f t="shared" ca="1" si="300"/>
        <v>-1.08029625995256+7.28276582020534i</v>
      </c>
      <c r="DZ169" s="223" t="str">
        <f t="shared" ca="1" si="301"/>
        <v>7.36023582642482+0.1806836479355i</v>
      </c>
      <c r="EA169" s="223" t="str">
        <f t="shared" ca="1" si="302"/>
        <v>-0.721646614327325-7.32700103488792i</v>
      </c>
      <c r="EB169" s="223" t="str">
        <f t="shared" ca="1" si="303"/>
        <v>-7.18356132779599+1.61312263979295i</v>
      </c>
      <c r="EC169" s="223" t="str">
        <f t="shared" ca="1" si="304"/>
        <v>2.48033579926456+6.93207417185544i</v>
      </c>
      <c r="ED169" s="223" t="str">
        <f t="shared" ca="1" si="305"/>
        <v>6.57632216797724-3.31024239961212i</v>
      </c>
      <c r="EE169" s="223" t="str">
        <f t="shared" ca="1" si="306"/>
        <v>-4.09035987308715-6.12165615743462i</v>
      </c>
      <c r="EF169" s="223" t="str">
        <f t="shared" ca="1" si="307"/>
        <v>-5.57491474023046+4.80895452675317i</v>
      </c>
      <c r="EG169" s="223" t="str">
        <f t="shared" ca="1" si="308"/>
        <v>5.45521802814433+4.9443214161933i</v>
      </c>
      <c r="EH169" s="223" t="str">
        <f t="shared" ca="1" si="309"/>
        <v>4.23936089586438-6.0194299726664i</v>
      </c>
      <c r="EI169" s="223" t="str">
        <f t="shared" ca="1" si="310"/>
        <v>-6.49310408749826-3.47063644165334i</v>
      </c>
      <c r="EJ169" s="223" t="str">
        <f t="shared" ca="1" si="311"/>
        <v>-2.6497103848891+6.86911587305306i</v>
      </c>
      <c r="EK169" s="223" t="str">
        <f t="shared" ca="1" si="312"/>
        <v>7.14180976208941+1.78893021757225i</v>
      </c>
      <c r="EL169" s="223" t="str">
        <f t="shared" ca="1" si="313"/>
        <v>0.901242874642128-7.30708418468854i</v>
      </c>
      <c r="EM169" s="223" t="str">
        <f t="shared" ca="1" si="314"/>
        <v>-7.36245325969671+2.05645308300092E-12i</v>
      </c>
      <c r="EN169" s="223"/>
      <c r="EO169" s="223"/>
      <c r="EP169" s="223"/>
    </row>
    <row r="170" spans="1:146" ht="17.25" thickBot="1">
      <c r="A170" s="257">
        <f t="shared" si="181"/>
        <v>1.3671875000000008E-3</v>
      </c>
      <c r="B170" s="256">
        <v>70</v>
      </c>
      <c r="C170" s="230">
        <f t="shared" si="182"/>
        <v>14000</v>
      </c>
      <c r="D170" s="229">
        <f t="shared" si="315"/>
        <v>87964.594300514203</v>
      </c>
      <c r="E170" s="229" t="str">
        <f t="shared" si="316"/>
        <v>87964.5943005142i</v>
      </c>
      <c r="F170" s="229" t="str">
        <f t="shared" si="183"/>
        <v>-0.0301349742047982-0.0791117546070139i</v>
      </c>
      <c r="G170" s="229" t="str">
        <f t="shared" si="184"/>
        <v>-4.91689535812515+1.25011335514385i</v>
      </c>
      <c r="H170" s="229" t="str">
        <f t="shared" si="180"/>
        <v>0.00206570723835527-0.00604254726946314i</v>
      </c>
      <c r="I170" s="229" t="str">
        <f t="shared" si="317"/>
        <v>-0.00532814905462724+0.00553929256196874i</v>
      </c>
      <c r="J170" s="255" t="str">
        <f ca="1">IMPRODUCT(1/N_FFT2,CG100)</f>
        <v>0.0202620105048857+0.000243127227763366i</v>
      </c>
      <c r="K170" s="254" t="str">
        <f t="shared" ca="1" si="318"/>
        <v>-0.000109305764960816+0.000110941785971484i</v>
      </c>
      <c r="N170" s="246">
        <f t="shared" ca="1" si="185"/>
        <v>22.385904668309237</v>
      </c>
      <c r="O170" s="223">
        <f t="shared" ca="1" si="186"/>
        <v>7.3859046683092391</v>
      </c>
      <c r="P170" s="223" t="str">
        <f t="shared" ca="1" si="187"/>
        <v>-1.0837372962631-7.30596340273072i</v>
      </c>
      <c r="Q170" s="223" t="str">
        <f t="shared" ca="1" si="188"/>
        <v>-7.06787009297793+2.1440149528724i</v>
      </c>
      <c r="R170" s="223" t="str">
        <f t="shared" ca="1" si="189"/>
        <v>3.15788116052608+6.67677874018202i</v>
      </c>
      <c r="S170" s="223" t="str">
        <f t="shared" ca="1" si="190"/>
        <v>6.14115529106265-4.10338877763312i</v>
      </c>
      <c r="T170" s="223" t="str">
        <f t="shared" ca="1" si="191"/>
        <v>-4.96007041964946-5.47259437574818i</v>
      </c>
      <c r="U170" s="223" t="str">
        <f t="shared" ca="1" si="192"/>
        <v>-4.68556831904835+5.70938151614364i</v>
      </c>
      <c r="V170" s="223" t="str">
        <f t="shared" ca="1" si="193"/>
        <v>6.3351017447433+3.79711385832748i</v>
      </c>
      <c r="W170" s="223" t="str">
        <f t="shared" ca="1" si="194"/>
        <v>2.82646334959023-6.82368615213034i</v>
      </c>
      <c r="X170" s="223" t="str">
        <f t="shared" ca="1" si="195"/>
        <v>-7.16455836137551-1.79462844505388i</v>
      </c>
      <c r="Y170" s="223" t="str">
        <f t="shared" ca="1" si="196"/>
        <v>-0.723945254334282+7.35033951855825i</v>
      </c>
      <c r="Z170" s="223" t="str">
        <f t="shared" ca="1" si="197"/>
        <v>7.37700802267184-0.362409164877961i</v>
      </c>
      <c r="AA170" s="223" t="str">
        <f t="shared" ca="1" si="198"/>
        <v>-1.44091852012075-7.24398658113923i</v>
      </c>
      <c r="AB170" s="223" t="str">
        <f t="shared" ca="1" si="199"/>
        <v>-6.95415470645422+2.48823634087536i</v>
      </c>
      <c r="AC170" s="223" t="str">
        <f t="shared" ca="1" si="200"/>
        <v>3.48169135914918+6.51378638343155i</v>
      </c>
      <c r="AD170" s="223" t="str">
        <f t="shared" ca="1" si="201"/>
        <v>5.93241425638392-4.39977827395939i</v>
      </c>
      <c r="AE170" s="223" t="str">
        <f t="shared" ca="1" si="202"/>
        <v>-5.22262327615889-5.22262327615879i</v>
      </c>
      <c r="AF170" s="223" t="str">
        <f t="shared" ca="1" si="203"/>
        <v>-4.39977827395929+5.93241425638399i</v>
      </c>
      <c r="AG170" s="223" t="str">
        <f t="shared" ca="1" si="204"/>
        <v>6.51378638343161+3.48169135914906i</v>
      </c>
      <c r="AH170" s="223" t="str">
        <f t="shared" ca="1" si="205"/>
        <v>2.48823634087591-6.95415470645402i</v>
      </c>
      <c r="AI170" s="223" t="str">
        <f t="shared" ca="1" si="206"/>
        <v>-7.24398658113926-1.4409185201206i</v>
      </c>
      <c r="AJ170" s="223" t="str">
        <f t="shared" ca="1" si="207"/>
        <v>-0.362409164877806+7.37700802267184i</v>
      </c>
      <c r="AK170" s="223" t="str">
        <f t="shared" ca="1" si="208"/>
        <v>7.35033951855823-0.723945254334436i</v>
      </c>
      <c r="AL170" s="223" t="str">
        <f t="shared" ca="1" si="209"/>
        <v>-1.79462844505402-7.16455836137547i</v>
      </c>
      <c r="AM170" s="223" t="str">
        <f t="shared" ca="1" si="210"/>
        <v>-6.82368615213057+2.82646334958968i</v>
      </c>
      <c r="AN170" s="223" t="str">
        <f t="shared" ca="1" si="211"/>
        <v>3.7971138583276+6.33510174474323i</v>
      </c>
      <c r="AO170" s="223" t="str">
        <f t="shared" ca="1" si="212"/>
        <v>5.70938151614355-4.68556831904846i</v>
      </c>
      <c r="AP170" s="223" t="str">
        <f t="shared" ca="1" si="213"/>
        <v>-5.47259437574823-4.96007041964941i</v>
      </c>
      <c r="AQ170" s="223" t="str">
        <f t="shared" ca="1" si="214"/>
        <v>-4.10338877763319+6.1411552910626i</v>
      </c>
      <c r="AR170" s="223" t="str">
        <f t="shared" ca="1" si="215"/>
        <v>-4.10338877763319+6.1411552910626i</v>
      </c>
      <c r="AS170" s="223" t="str">
        <f t="shared" ca="1" si="216"/>
        <v>2.1440149528727-7.06787009297784i</v>
      </c>
      <c r="AT170" s="223" t="str">
        <f t="shared" ca="1" si="217"/>
        <v>-7.30596340273075-1.08373729626282i</v>
      </c>
      <c r="AU170" s="223" t="str">
        <f t="shared" ca="1" si="218"/>
        <v>1.28484573037961E-13+7.38590466830924i</v>
      </c>
      <c r="AV170" s="223" t="str">
        <f t="shared" ca="1" si="219"/>
        <v>7.30596340273072-1.08373729626308i</v>
      </c>
      <c r="AW170" s="223" t="str">
        <f t="shared" ca="1" si="220"/>
        <v>-2.14401495287224-7.06787009297797i</v>
      </c>
      <c r="AX170" s="223" t="str">
        <f t="shared" ca="1" si="221"/>
        <v>-6.67677874018213+3.15788116052586i</v>
      </c>
      <c r="AY170" s="223" t="str">
        <f t="shared" ca="1" si="222"/>
        <v>4.1033887776334+6.14115529106246i</v>
      </c>
      <c r="AZ170" s="223" t="str">
        <f t="shared" ca="1" si="223"/>
        <v>5.47259437574805-4.9600704196496i</v>
      </c>
      <c r="BA170" s="223" t="str">
        <f t="shared" ca="1" si="224"/>
        <v>-5.70938151614375-4.68556831904822i</v>
      </c>
      <c r="BB170" s="223" t="str">
        <f t="shared" ca="1" si="225"/>
        <v>-3.79711385832733+6.33510174474339i</v>
      </c>
      <c r="BC170" s="223" t="str">
        <f t="shared" ca="1" si="226"/>
        <v>6.82368615213041+2.82646334959008i</v>
      </c>
      <c r="BD170" s="223" t="str">
        <f t="shared" ca="1" si="227"/>
        <v>1.79462844505443-7.16455836137537i</v>
      </c>
      <c r="BE170" s="223" t="str">
        <f t="shared" ca="1" si="228"/>
        <v>-7.35033951855826-0.723945254334128i</v>
      </c>
      <c r="BF170" s="223" t="str">
        <f t="shared" ca="1" si="229"/>
        <v>0.362409164878115+7.37700802267183i</v>
      </c>
      <c r="BG170" s="223" t="str">
        <f t="shared" ca="1" si="230"/>
        <v>7.2439865811392-1.4409185201209i</v>
      </c>
      <c r="BH170" s="223" t="str">
        <f t="shared" ca="1" si="231"/>
        <v>-2.48823634087551-6.95415470645417i</v>
      </c>
      <c r="BI170" s="223" t="str">
        <f t="shared" ca="1" si="232"/>
        <v>-6.51378638343182+3.48169135914866i</v>
      </c>
      <c r="BJ170" s="223" t="str">
        <f t="shared" ca="1" si="233"/>
        <v>4.39977827395952+5.93241425638382i</v>
      </c>
      <c r="BK170" s="223" t="str">
        <f t="shared" ca="1" si="234"/>
        <v>5.22262327615869-5.22262327615899i</v>
      </c>
      <c r="BL170" s="223" t="str">
        <f t="shared" ca="1" si="235"/>
        <v>-5.93241425638409-4.39977827395916i</v>
      </c>
      <c r="BM170" s="223" t="str">
        <f t="shared" ca="1" si="236"/>
        <v>-3.48169135914892+6.51378638343168i</v>
      </c>
      <c r="BN170" s="223" t="str">
        <f t="shared" ca="1" si="237"/>
        <v>6.95415470645407+2.48823634087579i</v>
      </c>
      <c r="BO170" s="223" t="str">
        <f t="shared" ca="1" si="238"/>
        <v>1.44091852012119-7.24398658113914i</v>
      </c>
      <c r="BP170" s="223" t="str">
        <f t="shared" ca="1" si="239"/>
        <v>-7.37700802267185-0.362409164877678i</v>
      </c>
      <c r="BQ170" s="223" t="str">
        <f t="shared" ca="1" si="240"/>
        <v>0.723945254334564+7.35033951855822i</v>
      </c>
      <c r="BR170" s="223" t="str">
        <f t="shared" ca="1" si="241"/>
        <v>7.16455836137544-1.79462844505414i</v>
      </c>
      <c r="BS170" s="223" t="str">
        <f t="shared" ca="1" si="242"/>
        <v>-2.8264633495898-6.82368615213052i</v>
      </c>
      <c r="BT170" s="223" t="str">
        <f t="shared" ca="1" si="243"/>
        <v>-6.33510174474354+3.79711385832708i</v>
      </c>
      <c r="BU170" s="223" t="str">
        <f t="shared" ca="1" si="244"/>
        <v>4.68556831904855+5.70938151614347i</v>
      </c>
      <c r="BV170" s="223" t="str">
        <f t="shared" ca="1" si="245"/>
        <v>4.96007041965041-5.47259437574733i</v>
      </c>
      <c r="BW170" s="223" t="str">
        <f t="shared" ca="1" si="246"/>
        <v>-6.14115529106227-4.10338877763369i</v>
      </c>
      <c r="BX170" s="223" t="str">
        <f t="shared" ca="1" si="247"/>
        <v>-3.15788116052618+6.67677874018198i</v>
      </c>
      <c r="BY170" s="223" t="str">
        <f t="shared" ca="1" si="248"/>
        <v>7.06787009297809+2.14401495287187i</v>
      </c>
      <c r="BZ170" s="223" t="str">
        <f t="shared" ca="1" si="249"/>
        <v>1.08373729626197-7.30596340273088i</v>
      </c>
      <c r="CA170" s="223" t="str">
        <f t="shared" ca="1" si="250"/>
        <v>-7.38590466830924+1.72640940061937E-12i</v>
      </c>
      <c r="CB170" s="223" t="str">
        <f t="shared" ca="1" si="251"/>
        <v>1.08373729626538+7.30596340273038i</v>
      </c>
      <c r="CC170" s="223" t="str">
        <f t="shared" ca="1" si="252"/>
        <v>7.06787009297708-2.14401495287517i</v>
      </c>
      <c r="CD170" s="223" t="str">
        <f t="shared" ca="1" si="253"/>
        <v>-3.1578811605293-6.6767787401805i</v>
      </c>
      <c r="CE170" s="223" t="str">
        <f t="shared" ca="1" si="254"/>
        <v>-6.14115529106444+4.10338877763045i</v>
      </c>
      <c r="CF170" s="223" t="str">
        <f t="shared" ca="1" si="255"/>
        <v>4.96007041964752+5.47259437574994i</v>
      </c>
      <c r="CG170" s="223" t="str">
        <f t="shared" ca="1" si="256"/>
        <v>4.68556831904986-5.7093815161424i</v>
      </c>
      <c r="CH170" s="223" t="str">
        <f t="shared" ca="1" si="257"/>
        <v>-6.33510174474267-3.79711385832853i</v>
      </c>
      <c r="CI170" s="223" t="str">
        <f t="shared" ca="1" si="258"/>
        <v>-2.82646334959068+6.82368615213015i</v>
      </c>
      <c r="CJ170" s="223" t="str">
        <f t="shared" ca="1" si="259"/>
        <v>7.16455836137539+1.79462844505436i</v>
      </c>
      <c r="CK170" s="223" t="str">
        <f t="shared" ca="1" si="260"/>
        <v>0.723945254334053-7.35033951855827i</v>
      </c>
      <c r="CL170" s="223" t="str">
        <f t="shared" ca="1" si="261"/>
        <v>-7.37700802267179+0.362409164878925i</v>
      </c>
      <c r="CM170" s="223" t="str">
        <f t="shared" ca="1" si="262"/>
        <v>1.44091852012252+7.24398658113888i</v>
      </c>
      <c r="CN170" s="223" t="str">
        <f t="shared" ca="1" si="263"/>
        <v>6.9541547064534-2.48823634087766i</v>
      </c>
      <c r="CO170" s="223" t="str">
        <f t="shared" ca="1" si="264"/>
        <v>-3.48169135915141-6.51378638343035i</v>
      </c>
      <c r="CP170" s="223" t="str">
        <f t="shared" ca="1" si="265"/>
        <v>-5.93241425638203+4.39977827396194i</v>
      </c>
      <c r="CQ170" s="223" t="str">
        <f t="shared" ca="1" si="266"/>
        <v>5.22262327615653+5.22262327616116i</v>
      </c>
      <c r="CR170" s="223" t="str">
        <f t="shared" ca="1" si="267"/>
        <v>4.39977827396147-5.93241425638238i</v>
      </c>
      <c r="CS170" s="223" t="str">
        <f t="shared" ca="1" si="268"/>
        <v>-6.51378638343073-3.4816913591507i</v>
      </c>
      <c r="CT170" s="223" t="str">
        <f t="shared" ca="1" si="269"/>
        <v>-2.4882363408771+6.9541547064536i</v>
      </c>
      <c r="CU170" s="223" t="str">
        <f t="shared" ca="1" si="270"/>
        <v>7.24398658113903+1.44091852012174i</v>
      </c>
      <c r="CV170" s="223" t="str">
        <f t="shared" ca="1" si="271"/>
        <v>0.362409164878336-7.37700802267182i</v>
      </c>
      <c r="CW170" s="223" t="str">
        <f t="shared" ca="1" si="272"/>
        <v>-7.3503395185582+0.723945254334744i</v>
      </c>
      <c r="CX170" s="223" t="str">
        <f t="shared" ca="1" si="273"/>
        <v>1.79462844505493+7.16455836137524i</v>
      </c>
      <c r="CY170" s="223" t="str">
        <f t="shared" ca="1" si="274"/>
        <v>6.82368615212989-2.82646334959132i</v>
      </c>
      <c r="CZ170" s="223" t="str">
        <f t="shared" ca="1" si="275"/>
        <v>-3.79711385832904-6.33510174474237i</v>
      </c>
      <c r="DA170" s="223" t="str">
        <f t="shared" ca="1" si="276"/>
        <v>-5.70938151614195+4.6855683190504i</v>
      </c>
      <c r="DB170" s="223" t="str">
        <f t="shared" ca="1" si="277"/>
        <v>5.47259437575033+4.96007041964709i</v>
      </c>
      <c r="DC170" s="223" t="str">
        <f t="shared" ca="1" si="278"/>
        <v>4.10338877763598-6.14115529106073i</v>
      </c>
      <c r="DD170" s="223" t="str">
        <f t="shared" ca="1" si="279"/>
        <v>-6.67677874018075-3.15788116052876i</v>
      </c>
      <c r="DE170" s="223" t="str">
        <f t="shared" ca="1" si="280"/>
        <v>-2.14401495287451+7.06787009297728i</v>
      </c>
      <c r="DF170" s="223" t="str">
        <f t="shared" ca="1" si="281"/>
        <v>7.30596340273046+1.0837372962648i</v>
      </c>
      <c r="DG170" s="223" t="str">
        <f t="shared" ca="1" si="282"/>
        <v>1.03150652633873E-12-7.38590466830924i</v>
      </c>
      <c r="DH170" s="223" t="str">
        <f t="shared" ca="1" si="283"/>
        <v>-7.3059634027308+1.08373729626256i</v>
      </c>
      <c r="DI170" s="223" t="str">
        <f t="shared" ca="1" si="284"/>
        <v>2.14401495287253+7.06787009297788i</v>
      </c>
      <c r="DJ170" s="223" t="str">
        <f t="shared" ca="1" si="285"/>
        <v>6.67677874018173-3.15788116052671i</v>
      </c>
      <c r="DK170" s="223" t="str">
        <f t="shared" ca="1" si="286"/>
        <v>-4.10338877763427-6.14115529106189i</v>
      </c>
      <c r="DL170" s="223" t="str">
        <f t="shared" ca="1" si="287"/>
        <v>-5.47259437574693+4.96007041965084i</v>
      </c>
      <c r="DM170" s="223" t="str">
        <f t="shared" ca="1" si="288"/>
        <v>5.70938151614531+4.68556831904632i</v>
      </c>
      <c r="DN170" s="223" t="str">
        <f t="shared" ca="1" si="289"/>
        <v>3.79711385832469-6.33510174474498i</v>
      </c>
      <c r="DO170" s="223" t="str">
        <f t="shared" ca="1" si="290"/>
        <v>-6.8236861521291-2.82646334959323i</v>
      </c>
      <c r="DP170" s="223" t="str">
        <f t="shared" ca="1" si="291"/>
        <v>-1.79462844505714+7.16455836137469i</v>
      </c>
      <c r="DQ170" s="223" t="str">
        <f t="shared" ca="1" si="292"/>
        <v>7.350339518558+0.723945254336797i</v>
      </c>
      <c r="DR170" s="223" t="str">
        <f t="shared" ca="1" si="293"/>
        <v>-0.362409164876065-7.37700802267193i</v>
      </c>
      <c r="DS170" s="223" t="str">
        <f t="shared" ca="1" si="294"/>
        <v>-7.24398658113944+1.44091852011971i</v>
      </c>
      <c r="DT170" s="223" t="str">
        <f t="shared" ca="1" si="295"/>
        <v>2.48823634087496+6.95415470645436i</v>
      </c>
      <c r="DU170" s="223" t="str">
        <f t="shared" ca="1" si="296"/>
        <v>6.51378638343169-3.48169135914889i</v>
      </c>
      <c r="DV170" s="223" t="str">
        <f t="shared" ca="1" si="297"/>
        <v>-4.39977827395963-5.93241425638373i</v>
      </c>
      <c r="DW170" s="223" t="str">
        <f t="shared" ca="1" si="298"/>
        <v>-5.22262327615799+5.22262327615969i</v>
      </c>
      <c r="DX170" s="223" t="str">
        <f t="shared" ca="1" si="299"/>
        <v>5.93241425638517+4.39977827395769i</v>
      </c>
      <c r="DY170" s="223" t="str">
        <f t="shared" ca="1" si="300"/>
        <v>3.48169135914675-6.51378638343284i</v>
      </c>
      <c r="DZ170" s="223" t="str">
        <f t="shared" ca="1" si="301"/>
        <v>-6.95415470645518-2.48823634087268i</v>
      </c>
      <c r="EA170" s="223" t="str">
        <f t="shared" ca="1" si="302"/>
        <v>-1.44091852011733+7.24398658113991i</v>
      </c>
      <c r="EB170" s="223" t="str">
        <f t="shared" ca="1" si="303"/>
        <v>7.37700802267168+0.362409164881195i</v>
      </c>
      <c r="EC170" s="223" t="str">
        <f t="shared" ca="1" si="304"/>
        <v>-0.723945254331895-7.35033951855848i</v>
      </c>
      <c r="ED170" s="223" t="str">
        <f t="shared" ca="1" si="305"/>
        <v>-7.16455836137594+1.79462844505215i</v>
      </c>
      <c r="EE170" s="223" t="str">
        <f t="shared" ca="1" si="306"/>
        <v>2.82646334958868+6.82368615213098i</v>
      </c>
      <c r="EF170" s="223" t="str">
        <f t="shared" ca="1" si="307"/>
        <v>6.33510174474373-3.79711385832676i</v>
      </c>
      <c r="EG170" s="223" t="str">
        <f t="shared" ca="1" si="308"/>
        <v>-4.68556831904818-5.70938151614377i</v>
      </c>
      <c r="EH170" s="223" t="str">
        <f t="shared" ca="1" si="309"/>
        <v>-4.96007041964905+5.47259437574855i</v>
      </c>
      <c r="EI170" s="223" t="str">
        <f t="shared" ca="1" si="310"/>
        <v>6.14115529106323+4.10338877763225i</v>
      </c>
      <c r="EJ170" s="223" t="str">
        <f t="shared" ca="1" si="311"/>
        <v>3.15788116052452-6.67677874018276i</v>
      </c>
      <c r="EK170" s="223" t="str">
        <f t="shared" ca="1" si="312"/>
        <v>-7.06787009297858-2.14401495287022i</v>
      </c>
      <c r="EL170" s="223" t="str">
        <f t="shared" ca="1" si="313"/>
        <v>-1.08373729626016+7.30596340273115i</v>
      </c>
      <c r="EM170" s="223" t="str">
        <f t="shared" ca="1" si="314"/>
        <v>7.38590466830924-3.45281880123874E-12i</v>
      </c>
      <c r="EN170" s="223"/>
      <c r="EO170" s="223"/>
      <c r="EP170" s="223"/>
    </row>
    <row r="171" spans="1:146" ht="17.25" thickBot="1">
      <c r="A171" s="257">
        <f t="shared" si="181"/>
        <v>1.3867187500000008E-3</v>
      </c>
      <c r="B171" s="256">
        <v>71</v>
      </c>
      <c r="C171" s="230">
        <f t="shared" si="182"/>
        <v>14200</v>
      </c>
      <c r="D171" s="229">
        <f t="shared" si="315"/>
        <v>89221.231361950122</v>
      </c>
      <c r="E171" s="229" t="str">
        <f t="shared" si="316"/>
        <v>89221.2313619501i</v>
      </c>
      <c r="F171" s="229" t="str">
        <f t="shared" si="183"/>
        <v>-0.0298046157627321-0.0775633859541683i</v>
      </c>
      <c r="G171" s="229" t="str">
        <f t="shared" si="184"/>
        <v>-4.90115628438484+1.29456525860327i</v>
      </c>
      <c r="H171" s="229" t="str">
        <f t="shared" si="180"/>
        <v>0.00206364520834857-0.00595731782540727i</v>
      </c>
      <c r="I171" s="229" t="str">
        <f t="shared" si="317"/>
        <v>-0.00524481141478129+0.00552860063134703i</v>
      </c>
      <c r="J171" s="255" t="str">
        <f ca="1">IMPRODUCT(1/N_FFT2,CH100)</f>
        <v>0.0709685721429066+0.00445440440256742i</v>
      </c>
      <c r="K171" s="254" t="str">
        <f t="shared" ca="1" si="318"/>
        <v>-0.000396843400258155+0.000368994381698433i</v>
      </c>
      <c r="N171" s="246">
        <f t="shared" ca="1" si="185"/>
        <v>22.402656286403914</v>
      </c>
      <c r="O171" s="223">
        <f t="shared" ca="1" si="186"/>
        <v>7.4026562864039134</v>
      </c>
      <c r="P171" s="223" t="str">
        <f t="shared" ca="1" si="187"/>
        <v>-1.26557210056694-7.29367173328372i</v>
      </c>
      <c r="Q171" s="223" t="str">
        <f t="shared" ca="1" si="188"/>
        <v>-6.96992709305338+2.49387979103963i</v>
      </c>
      <c r="R171" s="223" t="str">
        <f t="shared" ca="1" si="189"/>
        <v>3.64875590126696+6.44095493444915i</v>
      </c>
      <c r="S171" s="223" t="str">
        <f t="shared" ca="1" si="190"/>
        <v>5.72233069204162-4.69619543306642i</v>
      </c>
      <c r="T171" s="223" t="str">
        <f t="shared" ca="1" si="191"/>
        <v>-5.60535682771187-4.83521405200011i</v>
      </c>
      <c r="U171" s="223" t="str">
        <f t="shared" ca="1" si="192"/>
        <v>-3.80572591115965+6.34947008684689i</v>
      </c>
      <c r="V171" s="223" t="str">
        <f t="shared" ca="1" si="193"/>
        <v>6.90662500746351+2.66417925465143i</v>
      </c>
      <c r="W171" s="223" t="str">
        <f t="shared" ca="1" si="194"/>
        <v>1.44418659868931-7.26041632158939i</v>
      </c>
      <c r="X171" s="223" t="str">
        <f t="shared" ca="1" si="195"/>
        <v>-7.40042674473202-0.181670279601183i</v>
      </c>
      <c r="Y171" s="223" t="str">
        <f t="shared" ca="1" si="196"/>
        <v>1.08619526913413+7.32253370985385i</v>
      </c>
      <c r="Z171" s="223" t="str">
        <f t="shared" ca="1" si="197"/>
        <v>7.02903075518466-2.32207810749416i</v>
      </c>
      <c r="AA171" s="223" t="str">
        <f t="shared" ca="1" si="198"/>
        <v>-3.48958801725552-6.5285599916415i</v>
      </c>
      <c r="AB171" s="223" t="str">
        <f t="shared" ca="1" si="199"/>
        <v>-5.83585763833393+4.55434800160625i</v>
      </c>
      <c r="AC171" s="223" t="str">
        <f t="shared" ca="1" si="200"/>
        <v>5.48500650602675+4.97132011878934i</v>
      </c>
      <c r="AD171" s="223" t="str">
        <f t="shared" ca="1" si="201"/>
        <v>3.96040349406852-6.2541605558864i</v>
      </c>
      <c r="AE171" s="223" t="str">
        <f t="shared" ca="1" si="202"/>
        <v>-6.83916262922454-2.83287391630016i</v>
      </c>
      <c r="AF171" s="223" t="str">
        <f t="shared" ca="1" si="203"/>
        <v>-1.62193117280618+7.22278750658739i</v>
      </c>
      <c r="AG171" s="223" t="str">
        <f t="shared" ca="1" si="204"/>
        <v>7.39373946270889+0.363231127819023i</v>
      </c>
      <c r="AH171" s="223" t="str">
        <f t="shared" ca="1" si="205"/>
        <v>-0.906164154286579-7.34698486592436i</v>
      </c>
      <c r="AI171" s="223" t="str">
        <f t="shared" ca="1" si="206"/>
        <v>-7.08390039202143+2.14887769092471i</v>
      </c>
      <c r="AJ171" s="223" t="str">
        <f t="shared" ca="1" si="207"/>
        <v>3.3283181359064+6.61223248841357i</v>
      </c>
      <c r="AK171" s="223" t="str">
        <f t="shared" ca="1" si="208"/>
        <v>5.94586928220238-4.40975720120707i</v>
      </c>
      <c r="AL171" s="223" t="str">
        <f t="shared" ca="1" si="209"/>
        <v>-5.36135222152019-5.10443164822842i</v>
      </c>
      <c r="AM171" s="223" t="str">
        <f t="shared" ca="1" si="210"/>
        <v>-4.11269547800158+6.15508375246517i</v>
      </c>
      <c r="AN171" s="223" t="str">
        <f t="shared" ca="1" si="211"/>
        <v>6.7675805951505+2.99986216062969i</v>
      </c>
      <c r="AO171" s="223" t="str">
        <f t="shared" ca="1" si="212"/>
        <v>1.79869875623243-7.18080795446886i</v>
      </c>
      <c r="AP171" s="223" t="str">
        <f t="shared" ca="1" si="213"/>
        <v>-7.38259846850314-0.544573179187526i</v>
      </c>
      <c r="AQ171" s="223" t="str">
        <f t="shared" ca="1" si="214"/>
        <v>0.72558720003611+7.36701047303309i</v>
      </c>
      <c r="AR171" s="223" t="str">
        <f t="shared" ca="1" si="215"/>
        <v>0.72558720003611+7.36701047303309i</v>
      </c>
      <c r="AS171" s="223" t="str">
        <f t="shared" ca="1" si="216"/>
        <v>-3.16504340016533-6.69192202358226i</v>
      </c>
      <c r="AT171" s="223" t="str">
        <f t="shared" ca="1" si="217"/>
        <v>-6.05229935674511+4.26251012796193i</v>
      </c>
      <c r="AU171" s="223" t="str">
        <f t="shared" ca="1" si="218"/>
        <v>5.23446845890929+5.23446845890958i</v>
      </c>
      <c r="AV171" s="223" t="str">
        <f t="shared" ca="1" si="219"/>
        <v>4.26251012796227-6.05229935674488i</v>
      </c>
      <c r="AW171" s="223" t="str">
        <f t="shared" ca="1" si="220"/>
        <v>-6.69192202358206-3.16504340016576i</v>
      </c>
      <c r="AX171" s="223" t="str">
        <f t="shared" ca="1" si="221"/>
        <v>-1.97438287078566+7.13450295214625i</v>
      </c>
      <c r="AY171" s="223" t="str">
        <f t="shared" ca="1" si="222"/>
        <v>7.36701047303311+0.725587200035841i</v>
      </c>
      <c r="AZ171" s="223" t="str">
        <f t="shared" ca="1" si="223"/>
        <v>-0.544573179187848-7.38259846850312i</v>
      </c>
      <c r="BA171" s="223" t="str">
        <f t="shared" ca="1" si="224"/>
        <v>-7.18080795446878+1.79869875623275i</v>
      </c>
      <c r="BB171" s="223" t="str">
        <f t="shared" ca="1" si="225"/>
        <v>2.99986216062931+6.76758059515066i</v>
      </c>
      <c r="BC171" s="223" t="str">
        <f t="shared" ca="1" si="226"/>
        <v>6.1550837524654-4.11269547800124i</v>
      </c>
      <c r="BD171" s="223" t="str">
        <f t="shared" ca="1" si="227"/>
        <v>-5.10443164822812-5.36135222152048i</v>
      </c>
      <c r="BE171" s="223" t="str">
        <f t="shared" ca="1" si="228"/>
        <v>-4.4097572012074+5.94586928220213i</v>
      </c>
      <c r="BF171" s="223" t="str">
        <f t="shared" ca="1" si="229"/>
        <v>6.61223248841369+3.32831813590616i</v>
      </c>
      <c r="BG171" s="223" t="str">
        <f t="shared" ca="1" si="230"/>
        <v>2.14887769092445-7.08390039202152i</v>
      </c>
      <c r="BH171" s="223" t="str">
        <f t="shared" ca="1" si="231"/>
        <v>-7.34698486592439-0.906164154286305i</v>
      </c>
      <c r="BI171" s="223" t="str">
        <f t="shared" ca="1" si="232"/>
        <v>0.363231127819293+7.39373946270887i</v>
      </c>
      <c r="BJ171" s="223" t="str">
        <f t="shared" ca="1" si="233"/>
        <v>7.22278750658733-1.62193117280644i</v>
      </c>
      <c r="BK171" s="223" t="str">
        <f t="shared" ca="1" si="234"/>
        <v>-2.83287391629975-6.83916262922471i</v>
      </c>
      <c r="BL171" s="223" t="str">
        <f t="shared" ca="1" si="235"/>
        <v>-6.25416055588664+3.96040349406815i</v>
      </c>
      <c r="BM171" s="223" t="str">
        <f t="shared" ca="1" si="236"/>
        <v>4.97132011878901+5.48500650602704i</v>
      </c>
      <c r="BN171" s="223" t="str">
        <f t="shared" ca="1" si="237"/>
        <v>4.554348001606-5.83585763833413i</v>
      </c>
      <c r="BO171" s="223" t="str">
        <f t="shared" ca="1" si="238"/>
        <v>-6.52855999164165-3.48958801725523i</v>
      </c>
      <c r="BP171" s="223" t="str">
        <f t="shared" ca="1" si="239"/>
        <v>-2.32207810749384+7.02903075518475i</v>
      </c>
      <c r="BQ171" s="223" t="str">
        <f t="shared" ca="1" si="240"/>
        <v>7.3225337098539+1.08619526913378i</v>
      </c>
      <c r="BR171" s="223" t="str">
        <f t="shared" ca="1" si="241"/>
        <v>-0.181670279601426-7.40042674473201i</v>
      </c>
      <c r="BS171" s="223" t="str">
        <f t="shared" ca="1" si="242"/>
        <v>-7.26041632158934+1.44418659868956i</v>
      </c>
      <c r="BT171" s="223" t="str">
        <f t="shared" ca="1" si="243"/>
        <v>2.66417925465098+6.90662500746368i</v>
      </c>
      <c r="BU171" s="223" t="str">
        <f t="shared" ca="1" si="244"/>
        <v>6.34947008684751-3.80572591115862i</v>
      </c>
      <c r="BV171" s="223" t="str">
        <f t="shared" ca="1" si="245"/>
        <v>-4.83521405199886-5.60535682771294i</v>
      </c>
      <c r="BW171" s="223" t="str">
        <f t="shared" ca="1" si="246"/>
        <v>-4.69619543306819+5.72233069204017i</v>
      </c>
      <c r="BX171" s="223" t="str">
        <f t="shared" ca="1" si="247"/>
        <v>6.44095493444774+3.64875590126946i</v>
      </c>
      <c r="BY171" s="223" t="str">
        <f t="shared" ca="1" si="248"/>
        <v>2.49387979104295-6.96992709305219i</v>
      </c>
      <c r="BZ171" s="223" t="str">
        <f t="shared" ca="1" si="249"/>
        <v>-7.29367173328427-1.2655721005638i</v>
      </c>
      <c r="CA171" s="223" t="str">
        <f t="shared" ca="1" si="250"/>
        <v>2.5320068263603E-12+7.40265628640391i</v>
      </c>
      <c r="CB171" s="223" t="str">
        <f t="shared" ca="1" si="251"/>
        <v>7.2936717332834-1.26557210056879i</v>
      </c>
      <c r="CC171" s="223" t="str">
        <f t="shared" ca="1" si="252"/>
        <v>-2.49387979104079-6.96992709305296i</v>
      </c>
      <c r="CD171" s="223" t="str">
        <f t="shared" ca="1" si="253"/>
        <v>-6.44095493444887+3.64875590126746i</v>
      </c>
      <c r="CE171" s="223" t="str">
        <f t="shared" ca="1" si="254"/>
        <v>4.69619543306632+5.72233069204169i</v>
      </c>
      <c r="CF171" s="223" t="str">
        <f t="shared" ca="1" si="255"/>
        <v>4.83521405200069-5.60535682771137i</v>
      </c>
      <c r="CG171" s="223" t="str">
        <f t="shared" ca="1" si="256"/>
        <v>-6.34947008684627-3.80572591116068i</v>
      </c>
      <c r="CH171" s="223" t="str">
        <f t="shared" ca="1" si="257"/>
        <v>-2.66417925465323+6.90662500746282i</v>
      </c>
      <c r="CI171" s="223" t="str">
        <f t="shared" ca="1" si="258"/>
        <v>7.26041632158887+1.44418659869192i</v>
      </c>
      <c r="CJ171" s="223" t="str">
        <f t="shared" ca="1" si="259"/>
        <v>0.181670279604567-7.40042674473194i</v>
      </c>
      <c r="CK171" s="223" t="str">
        <f t="shared" ca="1" si="260"/>
        <v>-7.32253370985337+1.08619526913734i</v>
      </c>
      <c r="CL171" s="223" t="str">
        <f t="shared" ca="1" si="261"/>
        <v>2.32207810749656+7.02903075518386i</v>
      </c>
      <c r="CM171" s="223" t="str">
        <f t="shared" ca="1" si="262"/>
        <v>6.52855999164066-3.48958801725709i</v>
      </c>
      <c r="CN171" s="223" t="str">
        <f t="shared" ca="1" si="263"/>
        <v>-4.55434800160709-5.83585763833328i</v>
      </c>
      <c r="CO171" s="223" t="str">
        <f t="shared" ca="1" si="264"/>
        <v>-4.97132011878853+5.48500650602747i</v>
      </c>
      <c r="CP171" s="223" t="str">
        <f t="shared" ca="1" si="265"/>
        <v>6.25416055588658+3.96040349406822i</v>
      </c>
      <c r="CQ171" s="223" t="str">
        <f t="shared" ca="1" si="266"/>
        <v>2.83287391630051-6.83916262922439i</v>
      </c>
      <c r="CR171" s="223" t="str">
        <f t="shared" ca="1" si="267"/>
        <v>-7.22278750658715-1.62193117280725i</v>
      </c>
      <c r="CS171" s="223" t="str">
        <f t="shared" ca="1" si="268"/>
        <v>-0.363231127820854+7.3937394627088i</v>
      </c>
      <c r="CT171" s="223" t="str">
        <f t="shared" ca="1" si="269"/>
        <v>7.34698486592467-0.906164154284025i</v>
      </c>
      <c r="CU171" s="223" t="str">
        <f t="shared" ca="1" si="270"/>
        <v>-2.14887769092135-7.08390039202246i</v>
      </c>
      <c r="CV171" s="223" t="str">
        <f t="shared" ca="1" si="271"/>
        <v>-6.61223248841208+3.32831813590936i</v>
      </c>
      <c r="CW171" s="223" t="str">
        <f t="shared" ca="1" si="272"/>
        <v>4.40975720120978+5.94586928220037i</v>
      </c>
      <c r="CX171" s="223" t="str">
        <f t="shared" ca="1" si="273"/>
        <v>5.10443164822666-5.36135222152187i</v>
      </c>
      <c r="CY171" s="223" t="str">
        <f t="shared" ca="1" si="274"/>
        <v>-6.1550837524661-4.11269547800018i</v>
      </c>
      <c r="CZ171" s="223" t="str">
        <f t="shared" ca="1" si="275"/>
        <v>-2.99986216062881+6.76758059515088i</v>
      </c>
      <c r="DA171" s="223" t="str">
        <f t="shared" ca="1" si="276"/>
        <v>7.18080795446892+1.79869875623222i</v>
      </c>
      <c r="DB171" s="223" t="str">
        <f t="shared" ca="1" si="277"/>
        <v>0.544573179188043-7.3825984685031i</v>
      </c>
      <c r="DC171" s="223" t="str">
        <f t="shared" ca="1" si="278"/>
        <v>-7.3670104730332+0.725587200034913i</v>
      </c>
      <c r="DD171" s="223" t="str">
        <f t="shared" ca="1" si="279"/>
        <v>1.97438287078405+7.1345029521467i</v>
      </c>
      <c r="DE171" s="223" t="str">
        <f t="shared" ca="1" si="280"/>
        <v>6.69192202358308-3.16504340016358i</v>
      </c>
      <c r="DF171" s="223" t="str">
        <f t="shared" ca="1" si="281"/>
        <v>-4.26251012795975-6.05229935674665i</v>
      </c>
      <c r="DG171" s="223" t="str">
        <f t="shared" ca="1" si="282"/>
        <v>-5.23446845891199+5.23446845890687i</v>
      </c>
      <c r="DH171" s="223" t="str">
        <f t="shared" ca="1" si="283"/>
        <v>6.05229935674673+4.26251012795965i</v>
      </c>
      <c r="DI171" s="223" t="str">
        <f t="shared" ca="1" si="284"/>
        <v>3.16504340016347-6.69192202358314i</v>
      </c>
      <c r="DJ171" s="223" t="str">
        <f t="shared" ca="1" si="285"/>
        <v>-7.13450295214673-1.97438287078393i</v>
      </c>
      <c r="DK171" s="223" t="str">
        <f t="shared" ca="1" si="286"/>
        <v>-0.725587200034787+7.36701047303321i</v>
      </c>
      <c r="DL171" s="223" t="str">
        <f t="shared" ca="1" si="287"/>
        <v>7.3825984685031-0.54457317918817i</v>
      </c>
      <c r="DM171" s="223" t="str">
        <f t="shared" ca="1" si="288"/>
        <v>-1.79869875623234-7.18080795446889i</v>
      </c>
      <c r="DN171" s="223" t="str">
        <f t="shared" ca="1" si="289"/>
        <v>-6.76758059515083+2.99986216062893i</v>
      </c>
      <c r="DO171" s="223" t="str">
        <f t="shared" ca="1" si="290"/>
        <v>4.11269547800029+6.15508375246604i</v>
      </c>
      <c r="DP171" s="223" t="str">
        <f t="shared" ca="1" si="291"/>
        <v>5.36135222152178-5.10443164822675i</v>
      </c>
      <c r="DQ171" s="223" t="str">
        <f t="shared" ca="1" si="292"/>
        <v>-5.94586928220057-4.4097572012095i</v>
      </c>
      <c r="DR171" s="223" t="str">
        <f t="shared" ca="1" si="293"/>
        <v>-3.32831813590907+6.61223248841223i</v>
      </c>
      <c r="DS171" s="223" t="str">
        <f t="shared" ca="1" si="294"/>
        <v>7.08390039202249+2.14887769092122i</v>
      </c>
      <c r="DT171" s="223" t="str">
        <f t="shared" ca="1" si="295"/>
        <v>0.906164154283692-7.34698486592471i</v>
      </c>
      <c r="DU171" s="223" t="str">
        <f t="shared" ca="1" si="296"/>
        <v>-7.39373946270878+0.363231127821191i</v>
      </c>
      <c r="DV171" s="223" t="str">
        <f t="shared" ca="1" si="297"/>
        <v>1.62193117280738+7.22278750658712i</v>
      </c>
      <c r="DW171" s="223" t="str">
        <f t="shared" ca="1" si="298"/>
        <v>6.83916262922435-2.83287391630063i</v>
      </c>
      <c r="DX171" s="223" t="str">
        <f t="shared" ca="1" si="299"/>
        <v>-3.96040349406833-6.25416055588652i</v>
      </c>
      <c r="DY171" s="223" t="str">
        <f t="shared" ca="1" si="300"/>
        <v>-5.48500650602739+4.97132011878863i</v>
      </c>
      <c r="DZ171" s="223" t="str">
        <f t="shared" ca="1" si="301"/>
        <v>5.83585763833336+4.55434800160699i</v>
      </c>
      <c r="EA171" s="223" t="str">
        <f t="shared" ca="1" si="302"/>
        <v>3.48958801725698-6.52855999164072i</v>
      </c>
      <c r="EB171" s="223" t="str">
        <f t="shared" ca="1" si="303"/>
        <v>-7.0290307551839-2.32207810749644i</v>
      </c>
      <c r="EC171" s="223" t="str">
        <f t="shared" ca="1" si="304"/>
        <v>-1.08619526913721+7.3225337098534i</v>
      </c>
      <c r="ED171" s="223" t="str">
        <f t="shared" ca="1" si="305"/>
        <v>7.40042674473194-0.181670279604694i</v>
      </c>
      <c r="EE171" s="223" t="str">
        <f t="shared" ca="1" si="306"/>
        <v>-1.44418659869204-7.26041632158885i</v>
      </c>
      <c r="EF171" s="223" t="str">
        <f t="shared" ca="1" si="307"/>
        <v>-6.90662500746277+2.66417925465335i</v>
      </c>
      <c r="EG171" s="223" t="str">
        <f t="shared" ca="1" si="308"/>
        <v>3.80572591116079+6.3494700868462i</v>
      </c>
      <c r="EH171" s="223" t="str">
        <f t="shared" ca="1" si="309"/>
        <v>5.60535682771129-4.83521405200078i</v>
      </c>
      <c r="EI171" s="223" t="str">
        <f t="shared" ca="1" si="310"/>
        <v>-5.72233069204177-4.69619543306622i</v>
      </c>
      <c r="EJ171" s="223" t="str">
        <f t="shared" ca="1" si="311"/>
        <v>-3.64875590126726+6.44095493444899i</v>
      </c>
      <c r="EK171" s="223" t="str">
        <f t="shared" ca="1" si="312"/>
        <v>6.96992709305305+2.49387979104057i</v>
      </c>
      <c r="EL171" s="223" t="str">
        <f t="shared" ca="1" si="313"/>
        <v>1.26557210056856-7.29367173328344i</v>
      </c>
      <c r="EM171" s="223" t="str">
        <f t="shared" ca="1" si="314"/>
        <v>-7.40265628640391-2.29985145676579E-12i</v>
      </c>
      <c r="EN171" s="223"/>
      <c r="EO171" s="223"/>
      <c r="EP171" s="223"/>
    </row>
    <row r="172" spans="1:146" ht="17.25" thickBot="1">
      <c r="A172" s="257">
        <f t="shared" si="181"/>
        <v>1.4062500000000008E-3</v>
      </c>
      <c r="B172" s="256">
        <v>72</v>
      </c>
      <c r="C172" s="230">
        <f t="shared" si="182"/>
        <v>14400</v>
      </c>
      <c r="D172" s="229">
        <f t="shared" si="315"/>
        <v>90477.86842338604</v>
      </c>
      <c r="E172" s="229" t="str">
        <f t="shared" si="316"/>
        <v>90477.868423386i</v>
      </c>
      <c r="F172" s="229" t="str">
        <f t="shared" si="183"/>
        <v>-0.0294761552823263-0.0760620507959697i</v>
      </c>
      <c r="G172" s="229" t="str">
        <f t="shared" si="184"/>
        <v>-4.88455091979713+1.33825692495762i</v>
      </c>
      <c r="H172" s="229" t="str">
        <f t="shared" si="180"/>
        <v>0.00206167257121704-0.00587445613157714i</v>
      </c>
      <c r="I172" s="229" t="str">
        <f t="shared" si="317"/>
        <v>-0.00516205898667816+0.00551584880120249i</v>
      </c>
      <c r="J172" s="255" t="str">
        <f ca="1">IMPRODUCT(1/N_FFT2,CI100)</f>
        <v>0.0381577463805351-0.000234755373990605i</v>
      </c>
      <c r="K172" s="254" t="str">
        <f t="shared" ca="1" si="318"/>
        <v>-0.000195677662466825+0.000211684180717642i</v>
      </c>
      <c r="N172" s="246">
        <f t="shared" ca="1" si="185"/>
        <v>22.415210832859728</v>
      </c>
      <c r="O172" s="223">
        <f t="shared" ca="1" si="186"/>
        <v>7.4152108328597297</v>
      </c>
      <c r="P172" s="223" t="str">
        <f t="shared" ca="1" si="187"/>
        <v>-1.44663586920009-7.2727296359554i</v>
      </c>
      <c r="Q172" s="223" t="str">
        <f t="shared" ca="1" si="188"/>
        <v>-6.85076151773507+2.83767833322957i</v>
      </c>
      <c r="R172" s="223" t="str">
        <f t="shared" ca="1" si="189"/>
        <v>4.11967041030139+6.1655224763395i</v>
      </c>
      <c r="S172" s="223" t="str">
        <f t="shared" ca="1" si="190"/>
        <v>5.24334586384309-5.24334586384304i</v>
      </c>
      <c r="T172" s="223" t="str">
        <f t="shared" ca="1" si="191"/>
        <v>-6.1655224763395-4.11967041030138i</v>
      </c>
      <c r="U172" s="223" t="str">
        <f t="shared" ca="1" si="192"/>
        <v>-2.83767833322923+6.85076151773521i</v>
      </c>
      <c r="V172" s="223" t="str">
        <f t="shared" ca="1" si="193"/>
        <v>7.27272963595538+1.44663586920017i</v>
      </c>
      <c r="W172" s="223" t="str">
        <f t="shared" ca="1" si="194"/>
        <v>-2.19836897792654E-13-7.41521083285973i</v>
      </c>
      <c r="X172" s="223" t="str">
        <f t="shared" ca="1" si="195"/>
        <v>-7.27272963595544+1.44663586919989i</v>
      </c>
      <c r="Y172" s="223" t="str">
        <f t="shared" ca="1" si="196"/>
        <v>2.83767833322966+6.85076151773503i</v>
      </c>
      <c r="Z172" s="223" t="str">
        <f t="shared" ca="1" si="197"/>
        <v>6.1655224763397-4.11967041030108i</v>
      </c>
      <c r="AA172" s="223" t="str">
        <f t="shared" ca="1" si="198"/>
        <v>-5.24334586384304-5.24334586384309i</v>
      </c>
      <c r="AB172" s="223" t="str">
        <f t="shared" ca="1" si="199"/>
        <v>-4.11967041030112+6.16552247633967i</v>
      </c>
      <c r="AC172" s="223" t="str">
        <f t="shared" ca="1" si="200"/>
        <v>6.85076151773502+2.8376783332297i</v>
      </c>
      <c r="AD172" s="223" t="str">
        <f t="shared" ca="1" si="201"/>
        <v>1.44663586919994-7.27272963595543i</v>
      </c>
      <c r="AE172" s="223" t="str">
        <f t="shared" ca="1" si="202"/>
        <v>-7.41521083285973-2.97961591213225E-13i</v>
      </c>
      <c r="AF172" s="223" t="str">
        <f t="shared" ca="1" si="203"/>
        <v>1.44663586920011+7.2727296359554i</v>
      </c>
      <c r="AG172" s="223" t="str">
        <f t="shared" ca="1" si="204"/>
        <v>6.85076151773495-2.83767833322986i</v>
      </c>
      <c r="AH172" s="223" t="str">
        <f t="shared" ca="1" si="205"/>
        <v>-4.11967041030126-6.16552247633958i</v>
      </c>
      <c r="AI172" s="223" t="str">
        <f t="shared" ca="1" si="206"/>
        <v>-5.24334586384292+5.24334586384321i</v>
      </c>
      <c r="AJ172" s="223" t="str">
        <f t="shared" ca="1" si="207"/>
        <v>6.16552247633937+4.11967041030157i</v>
      </c>
      <c r="AK172" s="223" t="str">
        <f t="shared" ca="1" si="208"/>
        <v>2.8376783332295-6.8507615177351i</v>
      </c>
      <c r="AL172" s="223" t="str">
        <f t="shared" ca="1" si="209"/>
        <v>-7.27272963595533-1.44663586920043i</v>
      </c>
      <c r="AM172" s="223" t="str">
        <f t="shared" ca="1" si="210"/>
        <v>-7.81246934205708E-14+7.41521083285973i</v>
      </c>
      <c r="AN172" s="223" t="str">
        <f t="shared" ca="1" si="211"/>
        <v>7.27272963595535-1.44663586920033i</v>
      </c>
      <c r="AO172" s="223" t="str">
        <f t="shared" ca="1" si="212"/>
        <v>-2.8376783332294-6.85076151773514i</v>
      </c>
      <c r="AP172" s="223" t="str">
        <f t="shared" ca="1" si="213"/>
        <v>-6.16552247633945+4.11967041030145i</v>
      </c>
      <c r="AQ172" s="223" t="str">
        <f t="shared" ca="1" si="214"/>
        <v>5.24334586384284+5.24334586384328i</v>
      </c>
      <c r="AR172" s="223" t="str">
        <f t="shared" ca="1" si="215"/>
        <v>5.24334586384284+5.24334586384328i</v>
      </c>
      <c r="AS172" s="223" t="str">
        <f t="shared" ca="1" si="216"/>
        <v>-6.85076151773518-2.83767833322929i</v>
      </c>
      <c r="AT172" s="223" t="str">
        <f t="shared" ca="1" si="217"/>
        <v>-1.44663586920021+7.27272963595538i</v>
      </c>
      <c r="AU172" s="223" t="str">
        <f t="shared" ca="1" si="218"/>
        <v>7.41521083285973-1.41712204372083E-13i</v>
      </c>
      <c r="AV172" s="223" t="str">
        <f t="shared" ca="1" si="219"/>
        <v>-1.44663586919982-7.27272963595546i</v>
      </c>
      <c r="AW172" s="223" t="str">
        <f t="shared" ca="1" si="220"/>
        <v>-6.85076151773506+2.8376783332296i</v>
      </c>
      <c r="AX172" s="223" t="str">
        <f t="shared" ca="1" si="221"/>
        <v>4.11967041030102+6.16552247633974i</v>
      </c>
      <c r="AY172" s="223" t="str">
        <f t="shared" ca="1" si="222"/>
        <v>5.24334586384312-5.243345863843i</v>
      </c>
      <c r="AZ172" s="223" t="str">
        <f t="shared" ca="1" si="223"/>
        <v>-6.16552247633962-4.11967041030121i</v>
      </c>
      <c r="BA172" s="223" t="str">
        <f t="shared" ca="1" si="224"/>
        <v>-2.83767833322977+6.85076151773499i</v>
      </c>
      <c r="BB172" s="223" t="str">
        <f t="shared" ca="1" si="225"/>
        <v>7.27272963595542+1.4466358692i</v>
      </c>
      <c r="BC172" s="223" t="str">
        <f t="shared" ca="1" si="226"/>
        <v>3.23398042719615E-13-7.41521083285973i</v>
      </c>
      <c r="BD172" s="223" t="str">
        <f t="shared" ca="1" si="227"/>
        <v>-7.2727296359554+1.44663586920009i</v>
      </c>
      <c r="BE172" s="223" t="str">
        <f t="shared" ca="1" si="228"/>
        <v>2.83767833322976+6.85076151773499i</v>
      </c>
      <c r="BF172" s="223" t="str">
        <f t="shared" ca="1" si="229"/>
        <v>6.16552247633962-4.11967041030119i</v>
      </c>
      <c r="BG172" s="223" t="str">
        <f t="shared" ca="1" si="230"/>
        <v>-5.24334586384315-5.24334586384297i</v>
      </c>
      <c r="BH172" s="223" t="str">
        <f t="shared" ca="1" si="231"/>
        <v>-4.11967041030159+6.16552247633936i</v>
      </c>
      <c r="BI172" s="223" t="str">
        <f t="shared" ca="1" si="232"/>
        <v>6.85076151773509+2.83767833322952i</v>
      </c>
      <c r="BJ172" s="223" t="str">
        <f t="shared" ca="1" si="233"/>
        <v>1.44663586919983-7.27272963595545i</v>
      </c>
      <c r="BK172" s="223" t="str">
        <f t="shared" ca="1" si="234"/>
        <v>-7.41521083285973-1.56249386841142E-13i</v>
      </c>
      <c r="BL172" s="223" t="str">
        <f t="shared" ca="1" si="235"/>
        <v>1.44663586920025+7.27272963595537i</v>
      </c>
      <c r="BM172" s="223" t="str">
        <f t="shared" ca="1" si="236"/>
        <v>6.85076151773517-2.83767833322933i</v>
      </c>
      <c r="BN172" s="223" t="str">
        <f t="shared" ca="1" si="237"/>
        <v>-4.11967041030142-6.16552247633947i</v>
      </c>
      <c r="BO172" s="223" t="str">
        <f t="shared" ca="1" si="238"/>
        <v>-5.2433458638433+5.24334586384282i</v>
      </c>
      <c r="BP172" s="223" t="str">
        <f t="shared" ca="1" si="239"/>
        <v>6.16552247633944+4.11967041030145i</v>
      </c>
      <c r="BQ172" s="223" t="str">
        <f t="shared" ca="1" si="240"/>
        <v>2.83767833322937-6.85076151773515i</v>
      </c>
      <c r="BR172" s="223" t="str">
        <f t="shared" ca="1" si="241"/>
        <v>-7.27272963595536-1.44663586920029i</v>
      </c>
      <c r="BS172" s="223" t="str">
        <f t="shared" ca="1" si="242"/>
        <v>1.16275752865693E-13+7.41521083285973i</v>
      </c>
      <c r="BT172" s="223" t="str">
        <f t="shared" ca="1" si="243"/>
        <v>7.27272963595503-1.44663586920197i</v>
      </c>
      <c r="BU172" s="223" t="str">
        <f t="shared" ca="1" si="244"/>
        <v>-2.83767833322948-6.85076151773511i</v>
      </c>
      <c r="BV172" s="223" t="str">
        <f t="shared" ca="1" si="245"/>
        <v>-6.16552247634061+4.11967041029973i</v>
      </c>
      <c r="BW172" s="223" t="str">
        <f t="shared" ca="1" si="246"/>
        <v>5.24334586384555+5.24334586384057i</v>
      </c>
      <c r="BX172" s="223" t="str">
        <f t="shared" ca="1" si="247"/>
        <v>4.1196704103-6.16552247634042i</v>
      </c>
      <c r="BY172" s="223" t="str">
        <f t="shared" ca="1" si="248"/>
        <v>-6.85076151773497-2.8376783332298i</v>
      </c>
      <c r="BZ172" s="223" t="str">
        <f t="shared" ca="1" si="249"/>
        <v>-1.4466358692023+7.27272963595496i</v>
      </c>
      <c r="CA172" s="223" t="str">
        <f t="shared" ca="1" si="250"/>
        <v>7.41521083285973-3.33934243976665E-12i</v>
      </c>
      <c r="CB172" s="223" t="str">
        <f t="shared" ca="1" si="251"/>
        <v>-1.44663586920141-7.27272963595514i</v>
      </c>
      <c r="CC172" s="223" t="str">
        <f t="shared" ca="1" si="252"/>
        <v>-6.85076151773529+2.83767833322905i</v>
      </c>
      <c r="CD172" s="223" t="str">
        <f t="shared" ca="1" si="253"/>
        <v>4.11967041029933+6.16552247634087i</v>
      </c>
      <c r="CE172" s="223" t="str">
        <f t="shared" ca="1" si="254"/>
        <v>5.2433458638409-5.24334586384522i</v>
      </c>
      <c r="CF172" s="223" t="str">
        <f t="shared" ca="1" si="255"/>
        <v>-6.1655224763401-4.11967041030047i</v>
      </c>
      <c r="CG172" s="223" t="str">
        <f t="shared" ca="1" si="256"/>
        <v>-2.83767833323032+6.85076151773476i</v>
      </c>
      <c r="CH172" s="223" t="str">
        <f t="shared" ca="1" si="257"/>
        <v>7.27272963595487+1.44663586920275i</v>
      </c>
      <c r="CI172" s="223" t="str">
        <f t="shared" ca="1" si="258"/>
        <v>-2.76885570884659E-12-7.41521083285973i</v>
      </c>
      <c r="CJ172" s="223" t="str">
        <f t="shared" ca="1" si="259"/>
        <v>-7.27272963595523+1.44663586920095i</v>
      </c>
      <c r="CK172" s="223" t="str">
        <f t="shared" ca="1" si="260"/>
        <v>2.83767833322853+6.8507615177355i</v>
      </c>
      <c r="CL172" s="223" t="str">
        <f t="shared" ca="1" si="261"/>
        <v>6.16552247634112-4.11967041029895i</v>
      </c>
      <c r="CM172" s="223" t="str">
        <f t="shared" ca="1" si="262"/>
        <v>-5.24334586384482-5.24334586384131i</v>
      </c>
      <c r="CN172" s="223" t="str">
        <f t="shared" ca="1" si="263"/>
        <v>-4.11967041030078+6.1655224763399i</v>
      </c>
      <c r="CO172" s="223" t="str">
        <f t="shared" ca="1" si="264"/>
        <v>6.85076151773458+2.83767833323075i</v>
      </c>
      <c r="CP172" s="223" t="str">
        <f t="shared" ca="1" si="265"/>
        <v>1.44663586920331-7.27272963595476i</v>
      </c>
      <c r="CQ172" s="223" t="str">
        <f t="shared" ca="1" si="266"/>
        <v>-7.41521083285973+2.3037454617549E-12i</v>
      </c>
      <c r="CR172" s="223" t="str">
        <f t="shared" ca="1" si="267"/>
        <v>1.44663586920039+7.27272963595534i</v>
      </c>
      <c r="CS172" s="223" t="str">
        <f t="shared" ca="1" si="268"/>
        <v>6.85076151773572-2.837678333228i</v>
      </c>
      <c r="CT172" s="223" t="str">
        <f t="shared" ca="1" si="269"/>
        <v>-4.11967041029847-6.16552247634144i</v>
      </c>
      <c r="CU172" s="223" t="str">
        <f t="shared" ca="1" si="270"/>
        <v>-5.24334586384171+5.24334586384441i</v>
      </c>
      <c r="CV172" s="223" t="str">
        <f t="shared" ca="1" si="271"/>
        <v>6.16552247633959+4.11967041030125i</v>
      </c>
      <c r="CW172" s="223" t="str">
        <f t="shared" ca="1" si="272"/>
        <v>2.83767833323128-6.85076151773436i</v>
      </c>
      <c r="CX172" s="223" t="str">
        <f t="shared" ca="1" si="273"/>
        <v>-7.27272963595465-1.44663586920387i</v>
      </c>
      <c r="CY172" s="223" t="str">
        <f t="shared" ca="1" si="274"/>
        <v>1.73325873083484E-12+7.41521083285973i</v>
      </c>
      <c r="CZ172" s="223" t="str">
        <f t="shared" ca="1" si="275"/>
        <v>7.27272963595545-1.44663586919983i</v>
      </c>
      <c r="DA172" s="223" t="str">
        <f t="shared" ca="1" si="276"/>
        <v>-2.83767833322767-6.85076151773586i</v>
      </c>
      <c r="DB172" s="223" t="str">
        <f t="shared" ca="1" si="277"/>
        <v>-6.16552247633766+4.11967041030413i</v>
      </c>
      <c r="DC172" s="223" t="str">
        <f t="shared" ca="1" si="278"/>
        <v>5.24334586384416+5.24334586384196i</v>
      </c>
      <c r="DD172" s="223" t="str">
        <f t="shared" ca="1" si="279"/>
        <v>4.11967041030173-6.16552247633927i</v>
      </c>
      <c r="DE172" s="223" t="str">
        <f t="shared" ca="1" si="280"/>
        <v>-6.85076151773414-2.83767833323181i</v>
      </c>
      <c r="DF172" s="223" t="str">
        <f t="shared" ca="1" si="281"/>
        <v>-1.44663586919699+7.27272963595601i</v>
      </c>
      <c r="DG172" s="223" t="str">
        <f t="shared" ca="1" si="282"/>
        <v>7.41521083285973-1.16277199991478E-12i</v>
      </c>
      <c r="DH172" s="223" t="str">
        <f t="shared" ca="1" si="283"/>
        <v>-1.44663586919948-7.27272963595552i</v>
      </c>
      <c r="DI172" s="223" t="str">
        <f t="shared" ca="1" si="284"/>
        <v>-6.85076151773608+2.83767833322714i</v>
      </c>
      <c r="DJ172" s="223" t="str">
        <f t="shared" ca="1" si="285"/>
        <v>4.11967041030383+6.16552247633786i</v>
      </c>
      <c r="DK172" s="223" t="str">
        <f t="shared" ca="1" si="286"/>
        <v>5.24334586384237-5.24334586384376i</v>
      </c>
      <c r="DL172" s="223" t="str">
        <f t="shared" ca="1" si="287"/>
        <v>-6.16552247633895-4.1196704103022i</v>
      </c>
      <c r="DM172" s="223" t="str">
        <f t="shared" ca="1" si="288"/>
        <v>-2.83767833323214+6.85076151773401i</v>
      </c>
      <c r="DN172" s="223" t="str">
        <f t="shared" ca="1" si="289"/>
        <v>7.2727296359559+1.44663586919755i</v>
      </c>
      <c r="DO172" s="223" t="str">
        <f t="shared" ca="1" si="290"/>
        <v>-8.03038236651446E-13-7.41521083285973i</v>
      </c>
      <c r="DP172" s="223" t="str">
        <f t="shared" ca="1" si="291"/>
        <v>-7.27272963595564+1.44663586919892i</v>
      </c>
      <c r="DQ172" s="223" t="str">
        <f t="shared" ca="1" si="292"/>
        <v>2.83767833322662+6.8507615177363i</v>
      </c>
      <c r="DR172" s="223" t="str">
        <f t="shared" ca="1" si="293"/>
        <v>6.16552247633818-4.11967041030336i</v>
      </c>
      <c r="DS172" s="223" t="str">
        <f t="shared" ca="1" si="294"/>
        <v>-5.24334586384335-5.24334586384277i</v>
      </c>
      <c r="DT172" s="223" t="str">
        <f t="shared" ca="1" si="295"/>
        <v>-4.1196704103025+6.16552247633875i</v>
      </c>
      <c r="DU172" s="223" t="str">
        <f t="shared" ca="1" si="296"/>
        <v>6.85076151773379+2.83767833323267i</v>
      </c>
      <c r="DV172" s="223" t="str">
        <f t="shared" ca="1" si="297"/>
        <v>1.44663586919811-7.27272963595579i</v>
      </c>
      <c r="DW172" s="223" t="str">
        <f t="shared" ca="1" si="298"/>
        <v>-7.41521083285973+2.32551505731386E-13i</v>
      </c>
      <c r="DX172" s="223" t="str">
        <f t="shared" ca="1" si="299"/>
        <v>1.44663586919836+7.27272963595575i</v>
      </c>
      <c r="DY172" s="223" t="str">
        <f t="shared" ca="1" si="300"/>
        <v>6.85076151773644-2.83767833322628i</v>
      </c>
      <c r="DZ172" s="223" t="str">
        <f t="shared" ca="1" si="301"/>
        <v>-4.11967041030288-6.1655224763385i</v>
      </c>
      <c r="EA172" s="223" t="str">
        <f t="shared" ca="1" si="302"/>
        <v>-5.24334586384318+5.24334586384295i</v>
      </c>
      <c r="EB172" s="223" t="str">
        <f t="shared" ca="1" si="303"/>
        <v>6.16552247633844+4.11967041030297i</v>
      </c>
      <c r="EC172" s="223" t="str">
        <f t="shared" ca="1" si="304"/>
        <v>2.83767833322638-6.85076151773639i</v>
      </c>
      <c r="ED172" s="223" t="str">
        <f t="shared" ca="1" si="305"/>
        <v>-7.27272963595572-1.44663586919846i</v>
      </c>
      <c r="EE172" s="223" t="str">
        <f t="shared" ca="1" si="306"/>
        <v>-3.37935225188672E-13+7.41521083285973i</v>
      </c>
      <c r="EF172" s="223" t="str">
        <f t="shared" ca="1" si="307"/>
        <v>7.27272963595586-1.4466358691978i</v>
      </c>
      <c r="EG172" s="223" t="str">
        <f t="shared" ca="1" si="308"/>
        <v>-2.83767833323257-6.85076151773383i</v>
      </c>
      <c r="EH172" s="223" t="str">
        <f t="shared" ca="1" si="309"/>
        <v>-6.16552247633881+4.11967041030241i</v>
      </c>
      <c r="EI172" s="223" t="str">
        <f t="shared" ca="1" si="310"/>
        <v>5.24334586384269+5.24334586384343i</v>
      </c>
      <c r="EJ172" s="223" t="str">
        <f t="shared" ca="1" si="311"/>
        <v>4.11967041030345-6.16552247633812i</v>
      </c>
      <c r="EK172" s="223" t="str">
        <f t="shared" ca="1" si="312"/>
        <v>-6.85076151773626-2.83767833322671i</v>
      </c>
      <c r="EL172" s="223" t="str">
        <f t="shared" ca="1" si="313"/>
        <v>-1.44663586919903+7.27272963595561i</v>
      </c>
      <c r="EM172" s="223" t="str">
        <f t="shared" ca="1" si="314"/>
        <v>7.41521083285973+9.08421956108731E-13i</v>
      </c>
      <c r="EN172" s="223"/>
      <c r="EO172" s="223"/>
      <c r="EP172" s="223"/>
    </row>
    <row r="173" spans="1:146" ht="17.25" thickBot="1">
      <c r="A173" s="257">
        <f t="shared" si="181"/>
        <v>1.4257812500000008E-3</v>
      </c>
      <c r="B173" s="256">
        <v>73</v>
      </c>
      <c r="C173" s="230">
        <f t="shared" si="182"/>
        <v>14600</v>
      </c>
      <c r="D173" s="229">
        <f t="shared" si="315"/>
        <v>91734.505484821959</v>
      </c>
      <c r="E173" s="229" t="str">
        <f t="shared" si="316"/>
        <v>91734.505484822i</v>
      </c>
      <c r="F173" s="229" t="str">
        <f t="shared" si="183"/>
        <v>-0.029149735275042-0.074605882267962i</v>
      </c>
      <c r="G173" s="229" t="str">
        <f t="shared" si="184"/>
        <v>-4.86711986546085+1.38118109903531i</v>
      </c>
      <c r="H173" s="229" t="str">
        <f t="shared" si="180"/>
        <v>0.00205978437825473-0.00579386496691377i</v>
      </c>
      <c r="I173" s="229" t="str">
        <f t="shared" si="317"/>
        <v>-0.0050800302316615+0.00550107337432036i</v>
      </c>
      <c r="J173" s="255" t="str">
        <f ca="1">IMPRODUCT(1/N_FFT2,CJ100)</f>
        <v>-0.0104137316508888-0.00445491956470621i</v>
      </c>
      <c r="K173" s="254" t="str">
        <f t="shared" ca="1" si="318"/>
        <v>0.0000774089110130695-0.0000346555758436937i</v>
      </c>
      <c r="N173" s="246">
        <f t="shared" ca="1" si="185"/>
        <v>22.424963168588118</v>
      </c>
      <c r="O173" s="223">
        <f t="shared" ca="1" si="186"/>
        <v>7.4249631685881177</v>
      </c>
      <c r="P173" s="223" t="str">
        <f t="shared" ca="1" si="187"/>
        <v>-1.62681863835675-7.24455237904904i</v>
      </c>
      <c r="Q173" s="223" t="str">
        <f t="shared" ca="1" si="188"/>
        <v>-6.71208720623957+3.17458082126211i</v>
      </c>
      <c r="R173" s="223" t="str">
        <f t="shared" ca="1" si="189"/>
        <v>4.56807190021305+5.85344318921555i</v>
      </c>
      <c r="S173" s="223" t="str">
        <f t="shared" ca="1" si="190"/>
        <v>4.7103467693147-5.73957414515194i</v>
      </c>
      <c r="T173" s="223" t="str">
        <f t="shared" ca="1" si="191"/>
        <v>-6.63215753766458-3.33834756286535i</v>
      </c>
      <c r="U173" s="223" t="str">
        <f t="shared" ca="1" si="192"/>
        <v>-1.80411888647846+7.20244632734892i</v>
      </c>
      <c r="V173" s="223" t="str">
        <f t="shared" ca="1" si="193"/>
        <v>7.42272690850037+0.182217717894551i</v>
      </c>
      <c r="W173" s="223" t="str">
        <f t="shared" ca="1" si="194"/>
        <v>-1.44853845551752-7.2822945832874i</v>
      </c>
      <c r="X173" s="223" t="str">
        <f t="shared" ca="1" si="195"/>
        <v>-6.78797376446254+3.00890183087757i</v>
      </c>
      <c r="Y173" s="223" t="str">
        <f t="shared" ca="1" si="196"/>
        <v>4.42304539540994+5.96378633797632i</v>
      </c>
      <c r="Z173" s="223" t="str">
        <f t="shared" ca="1" si="197"/>
        <v>4.84978430165388-5.62224779623966i</v>
      </c>
      <c r="AA173" s="223" t="str">
        <f t="shared" ca="1" si="198"/>
        <v>-6.54823290538103-3.50010340872598i</v>
      </c>
      <c r="AB173" s="223" t="str">
        <f t="shared" ca="1" si="199"/>
        <v>-1.98033240084354+7.15600179129794i</v>
      </c>
      <c r="AC173" s="223" t="str">
        <f t="shared" ca="1" si="200"/>
        <v>7.41601947527657+0.364325674649401i</v>
      </c>
      <c r="AD173" s="223" t="str">
        <f t="shared" ca="1" si="201"/>
        <v>-1.26938572727724-7.31565020557127i</v>
      </c>
      <c r="AE173" s="223" t="str">
        <f t="shared" ca="1" si="202"/>
        <v>-6.85977150110861+2.84141039053993i</v>
      </c>
      <c r="AF173" s="223" t="str">
        <f t="shared" ca="1" si="203"/>
        <v>4.27535461344889+6.07053712484747i</v>
      </c>
      <c r="AG173" s="223" t="str">
        <f t="shared" ca="1" si="204"/>
        <v>4.98630050527475-5.50153481548439i</v>
      </c>
      <c r="AH173" s="223" t="str">
        <f t="shared" ca="1" si="205"/>
        <v>-6.46036386244965-3.65975092317015i</v>
      </c>
      <c r="AI173" s="223" t="str">
        <f t="shared" ca="1" si="206"/>
        <v>-2.15535303701971+7.10524674734804i</v>
      </c>
      <c r="AJ173" s="223" t="str">
        <f t="shared" ca="1" si="207"/>
        <v>7.4048449092237+0.546214175240857i</v>
      </c>
      <c r="AK173" s="223" t="str">
        <f t="shared" ca="1" si="208"/>
        <v>-1.08946836854027-7.34459915372107i</v>
      </c>
      <c r="AL173" s="223" t="str">
        <f t="shared" ca="1" si="209"/>
        <v>-6.92743716790579+2.67220739083019i</v>
      </c>
      <c r="AM173" s="223" t="str">
        <f t="shared" ca="1" si="210"/>
        <v>4.12508851773448+6.17363124714663i</v>
      </c>
      <c r="AN173" s="223" t="str">
        <f t="shared" ca="1" si="211"/>
        <v>5.11981314792104-5.37750791587191i</v>
      </c>
      <c r="AO173" s="223" t="str">
        <f t="shared" ca="1" si="212"/>
        <v>-6.36860333789647-3.81719394050447i</v>
      </c>
      <c r="AP173" s="223" t="str">
        <f t="shared" ca="1" si="213"/>
        <v>-2.32907536912025+7.05021176843983i</v>
      </c>
      <c r="AQ173" s="223" t="str">
        <f t="shared" ca="1" si="214"/>
        <v>7.38920994148249+0.727773656837411i</v>
      </c>
      <c r="AR173" s="223" t="str">
        <f t="shared" ca="1" si="215"/>
        <v>7.38920994148249+0.727773656837411i</v>
      </c>
      <c r="AS173" s="223" t="str">
        <f t="shared" ca="1" si="216"/>
        <v>-6.99093000558658+2.5013947533085i</v>
      </c>
      <c r="AT173" s="223" t="str">
        <f t="shared" ca="1" si="217"/>
        <v>3.97233762294404+6.27300660482941i</v>
      </c>
      <c r="AU173" s="223" t="str">
        <f t="shared" ca="1" si="218"/>
        <v>5.25024180656915-5.25024180656888i</v>
      </c>
      <c r="AV173" s="223" t="str">
        <f t="shared" ca="1" si="219"/>
        <v>-6.2730066048296-3.97233762294374i</v>
      </c>
      <c r="AW173" s="223" t="str">
        <f t="shared" ca="1" si="220"/>
        <v>-2.50139475330817+6.9909300055867i</v>
      </c>
      <c r="AX173" s="223" t="str">
        <f t="shared" ca="1" si="221"/>
        <v>7.36912398997288+0.908894754796293i</v>
      </c>
      <c r="AY173" s="223" t="str">
        <f t="shared" ca="1" si="222"/>
        <v>-0.727773656837023-7.38920994148253i</v>
      </c>
      <c r="AZ173" s="223" t="str">
        <f t="shared" ca="1" si="223"/>
        <v>-7.0502117684397+2.32907536912063i</v>
      </c>
      <c r="BA173" s="223" t="str">
        <f t="shared" ca="1" si="224"/>
        <v>3.81719394050472+6.36860333789632i</v>
      </c>
      <c r="BB173" s="223" t="str">
        <f t="shared" ca="1" si="225"/>
        <v>5.37750791587217-5.11981314792075i</v>
      </c>
      <c r="BC173" s="223" t="str">
        <f t="shared" ca="1" si="226"/>
        <v>-6.17363124714682-4.12508851773418i</v>
      </c>
      <c r="BD173" s="223" t="str">
        <f t="shared" ca="1" si="227"/>
        <v>-2.67220739082992+6.92743716790589i</v>
      </c>
      <c r="BE173" s="223" t="str">
        <f t="shared" ca="1" si="228"/>
        <v>7.34459915372101+1.08946836854066i</v>
      </c>
      <c r="BF173" s="223" t="str">
        <f t="shared" ca="1" si="229"/>
        <v>-0.546214175240468-7.40484490922372i</v>
      </c>
      <c r="BG173" s="223" t="str">
        <f t="shared" ca="1" si="230"/>
        <v>-7.10524674734793+2.15535303702009i</v>
      </c>
      <c r="BH173" s="223" t="str">
        <f t="shared" ca="1" si="231"/>
        <v>3.65975092316976+6.46036386244987i</v>
      </c>
      <c r="BI173" s="223" t="str">
        <f t="shared" ca="1" si="232"/>
        <v>5.50153481548465-4.98630050527446i</v>
      </c>
      <c r="BJ173" s="223" t="str">
        <f t="shared" ca="1" si="233"/>
        <v>-6.07053712484769-4.27535461344858i</v>
      </c>
      <c r="BK173" s="223" t="str">
        <f t="shared" ca="1" si="234"/>
        <v>-2.84141039053965+6.85977150110872i</v>
      </c>
      <c r="BL173" s="223" t="str">
        <f t="shared" ca="1" si="235"/>
        <v>7.3156502055712+1.26938572727765i</v>
      </c>
      <c r="BM173" s="223" t="str">
        <f t="shared" ca="1" si="236"/>
        <v>-0.364325674649012-7.41601947527659i</v>
      </c>
      <c r="BN173" s="223" t="str">
        <f t="shared" ca="1" si="237"/>
        <v>-7.15600179129784+1.9803324008439i</v>
      </c>
      <c r="BO173" s="223" t="str">
        <f t="shared" ca="1" si="238"/>
        <v>3.50010340872559+6.54823290538124i</v>
      </c>
      <c r="BP173" s="223" t="str">
        <f t="shared" ca="1" si="239"/>
        <v>5.62224779623992-4.84978430165358i</v>
      </c>
      <c r="BQ173" s="223" t="str">
        <f t="shared" ca="1" si="240"/>
        <v>-5.96378633797654-4.42304539540964i</v>
      </c>
      <c r="BR173" s="223" t="str">
        <f t="shared" ca="1" si="241"/>
        <v>-3.00890183087721+6.7879737644627i</v>
      </c>
      <c r="BS173" s="223" t="str">
        <f t="shared" ca="1" si="242"/>
        <v>7.28229458328732+1.44853845551792i</v>
      </c>
      <c r="BT173" s="223" t="str">
        <f t="shared" ca="1" si="243"/>
        <v>-0.182217717891208-7.42272690850045i</v>
      </c>
      <c r="BU173" s="223" t="str">
        <f t="shared" ca="1" si="244"/>
        <v>-7.20244632734864+1.80411888647955i</v>
      </c>
      <c r="BV173" s="223" t="str">
        <f t="shared" ca="1" si="245"/>
        <v>3.33834756286332+6.6321575376656i</v>
      </c>
      <c r="BW173" s="223" t="str">
        <f t="shared" ca="1" si="246"/>
        <v>5.7395741451507-4.71034676931621i</v>
      </c>
      <c r="BX173" s="223" t="str">
        <f t="shared" ca="1" si="247"/>
        <v>-5.85344318921482-4.56807190021399i</v>
      </c>
      <c r="BY173" s="223" t="str">
        <f t="shared" ca="1" si="248"/>
        <v>-3.17458082125935+6.71208720624087i</v>
      </c>
      <c r="BZ173" s="223" t="str">
        <f t="shared" ca="1" si="249"/>
        <v>7.244552379049+1.62681863835694i</v>
      </c>
      <c r="CA173" s="223" t="str">
        <f t="shared" ca="1" si="250"/>
        <v>3.34373830067211E-12-7.42496316858812i</v>
      </c>
      <c r="CB173" s="223" t="str">
        <f t="shared" ca="1" si="251"/>
        <v>-7.24455237904885+1.62681863835762i</v>
      </c>
      <c r="CC173" s="223" t="str">
        <f t="shared" ca="1" si="252"/>
        <v>3.17458082125998+6.71208720624057i</v>
      </c>
      <c r="CD173" s="223" t="str">
        <f t="shared" ca="1" si="253"/>
        <v>5.85344318921439-4.56807190021454i</v>
      </c>
      <c r="CE173" s="223" t="str">
        <f t="shared" ca="1" si="254"/>
        <v>-5.73957414515115-4.71034676931568i</v>
      </c>
      <c r="CF173" s="223" t="str">
        <f t="shared" ca="1" si="255"/>
        <v>-3.33834756286269+6.63215753766592i</v>
      </c>
      <c r="CG173" s="223" t="str">
        <f t="shared" ca="1" si="256"/>
        <v>7.20244632734881+1.80411888647887i</v>
      </c>
      <c r="CH173" s="223" t="str">
        <f t="shared" ca="1" si="257"/>
        <v>0.182217717897894-7.42272690850028i</v>
      </c>
      <c r="CI173" s="223" t="str">
        <f t="shared" ca="1" si="258"/>
        <v>-7.28229458328718+1.44853845551861i</v>
      </c>
      <c r="CJ173" s="223" t="str">
        <f t="shared" ca="1" si="259"/>
        <v>3.00890183087524+6.78797376446357i</v>
      </c>
      <c r="CK173" s="223" t="str">
        <f t="shared" ca="1" si="260"/>
        <v>5.96378633797518-4.42304539541148i</v>
      </c>
      <c r="CL173" s="223" t="str">
        <f t="shared" ca="1" si="261"/>
        <v>-5.62224779623885-4.84978430165481i</v>
      </c>
      <c r="CM173" s="223" t="str">
        <f t="shared" ca="1" si="262"/>
        <v>-3.50010340872311+6.54823290538256i</v>
      </c>
      <c r="CN173" s="223" t="str">
        <f t="shared" ca="1" si="263"/>
        <v>7.15600179129783+1.98033240084394i</v>
      </c>
      <c r="CO173" s="223" t="str">
        <f t="shared" ca="1" si="264"/>
        <v>0.36432567465274-7.41601947527641i</v>
      </c>
      <c r="CP173" s="223" t="str">
        <f t="shared" ca="1" si="265"/>
        <v>-7.31565020557107+1.26938572727834i</v>
      </c>
      <c r="CQ173" s="223" t="str">
        <f t="shared" ca="1" si="266"/>
        <v>2.84141039053757+6.85977150110958i</v>
      </c>
      <c r="CR173" s="223" t="str">
        <f t="shared" ca="1" si="267"/>
        <v>6.07053712484637-4.27535461345045i</v>
      </c>
      <c r="CS173" s="223" t="str">
        <f t="shared" ca="1" si="268"/>
        <v>-5.50153481548356-4.98630050527566i</v>
      </c>
      <c r="CT173" s="223" t="str">
        <f t="shared" ca="1" si="269"/>
        <v>-3.65975092316732+6.46036386245125i</v>
      </c>
      <c r="CU173" s="223" t="str">
        <f t="shared" ca="1" si="270"/>
        <v>7.10524674734792+2.15535303702014i</v>
      </c>
      <c r="CV173" s="223" t="str">
        <f t="shared" ca="1" si="271"/>
        <v>0.546214175244191-7.40484490922344i</v>
      </c>
      <c r="CW173" s="223" t="str">
        <f t="shared" ca="1" si="272"/>
        <v>-7.34459915372091+1.08946836854135i</v>
      </c>
      <c r="CX173" s="223" t="str">
        <f t="shared" ca="1" si="273"/>
        <v>2.67220739082782+6.92743716790671i</v>
      </c>
      <c r="CY173" s="223" t="str">
        <f t="shared" ca="1" si="274"/>
        <v>6.17363124714556-4.12508851773608i</v>
      </c>
      <c r="CZ173" s="223" t="str">
        <f t="shared" ca="1" si="275"/>
        <v>-5.37750791587105-5.11981314792193i</v>
      </c>
      <c r="DA173" s="223" t="str">
        <f t="shared" ca="1" si="276"/>
        <v>-3.81719394050231+6.36860333789776i</v>
      </c>
      <c r="DB173" s="223" t="str">
        <f t="shared" ca="1" si="277"/>
        <v>7.05021176843969+2.32907536912067i</v>
      </c>
      <c r="DC173" s="223" t="str">
        <f t="shared" ca="1" si="278"/>
        <v>0.727773656840739-7.38920994148216i</v>
      </c>
      <c r="DD173" s="223" t="str">
        <f t="shared" ca="1" si="279"/>
        <v>-7.3691239899728+0.908894754796991i</v>
      </c>
      <c r="DE173" s="223" t="str">
        <f t="shared" ca="1" si="280"/>
        <v>2.50139475330609+6.99093000558744i</v>
      </c>
      <c r="DF173" s="223" t="str">
        <f t="shared" ca="1" si="281"/>
        <v>6.27300660482841-3.97233762294563i</v>
      </c>
      <c r="DG173" s="223" t="str">
        <f t="shared" ca="1" si="282"/>
        <v>-5.25024180656801-5.25024180657003i</v>
      </c>
      <c r="DH173" s="223" t="str">
        <f t="shared" ca="1" si="283"/>
        <v>-3.97233762294162+6.27300660483094i</v>
      </c>
      <c r="DI173" s="223" t="str">
        <f t="shared" ca="1" si="284"/>
        <v>6.99093000558655+2.50139475330859i</v>
      </c>
      <c r="DJ173" s="223" t="str">
        <f t="shared" ca="1" si="285"/>
        <v>0.908894754799612-7.36912398997247i</v>
      </c>
      <c r="DK173" s="223" t="str">
        <f t="shared" ca="1" si="286"/>
        <v>-7.38920994148241+0.727773656838106i</v>
      </c>
      <c r="DL173" s="223" t="str">
        <f t="shared" ca="1" si="287"/>
        <v>2.32907536911816+7.05021176844052i</v>
      </c>
      <c r="DM173" s="223" t="str">
        <f t="shared" ca="1" si="288"/>
        <v>6.36860333789533-3.81719394050638i</v>
      </c>
      <c r="DN173" s="223" t="str">
        <f t="shared" ca="1" si="289"/>
        <v>-5.11981314791986-5.37750791587303i</v>
      </c>
      <c r="DO173" s="223" t="str">
        <f t="shared" ca="1" si="290"/>
        <v>-4.12508851773214+6.1736312471482i</v>
      </c>
      <c r="DP173" s="223" t="str">
        <f t="shared" ca="1" si="291"/>
        <v>6.92743716790575+2.67220739083028i</v>
      </c>
      <c r="DQ173" s="223" t="str">
        <f t="shared" ca="1" si="292"/>
        <v>1.08946836854396-7.34459915372052i</v>
      </c>
      <c r="DR173" s="223" t="str">
        <f t="shared" ca="1" si="293"/>
        <v>-7.40484490922364+0.546214175241553i</v>
      </c>
      <c r="DS173" s="223" t="str">
        <f t="shared" ca="1" si="294"/>
        <v>2.1553530370176+7.10524674734869i</v>
      </c>
      <c r="DT173" s="223" t="str">
        <f t="shared" ca="1" si="295"/>
        <v>6.46036386244892-3.65975092317145i</v>
      </c>
      <c r="DU173" s="223" t="str">
        <f t="shared" ca="1" si="296"/>
        <v>-4.98630050527355-5.50153481548548i</v>
      </c>
      <c r="DV173" s="223" t="str">
        <f t="shared" ca="1" si="297"/>
        <v>-4.27535461344657+6.07053712484911i</v>
      </c>
      <c r="DW173" s="223" t="str">
        <f t="shared" ca="1" si="298"/>
        <v>6.85977150110857+2.84141039054001i</v>
      </c>
      <c r="DX173" s="223" t="str">
        <f t="shared" ca="1" si="299"/>
        <v>1.26938572728095-7.31565020557063i</v>
      </c>
      <c r="DY173" s="223" t="str">
        <f t="shared" ca="1" si="300"/>
        <v>-7.41601947527654+0.364325674650099i</v>
      </c>
      <c r="DZ173" s="223" t="str">
        <f t="shared" ca="1" si="301"/>
        <v>1.98033240084139+7.15600179129854i</v>
      </c>
      <c r="EA173" s="223" t="str">
        <f t="shared" ca="1" si="302"/>
        <v>6.54823290538032-3.50010340872729i</v>
      </c>
      <c r="EB173" s="223" t="str">
        <f t="shared" ca="1" si="303"/>
        <v>-4.84978430165265-5.62224779624072i</v>
      </c>
      <c r="EC173" s="223" t="str">
        <f t="shared" ca="1" si="304"/>
        <v>-4.42304539540767+5.96378633797801i</v>
      </c>
      <c r="ED173" s="223" t="str">
        <f t="shared" ca="1" si="305"/>
        <v>6.7879737644625+3.00890183087766i</v>
      </c>
      <c r="EE173" s="223" t="str">
        <f t="shared" ca="1" si="306"/>
        <v>1.44853845552121-7.28229458328667i</v>
      </c>
      <c r="EF173" s="223" t="str">
        <f t="shared" ca="1" si="307"/>
        <v>-7.42272690850035+0.182217717895249i</v>
      </c>
      <c r="EG173" s="223" t="str">
        <f t="shared" ca="1" si="308"/>
        <v>1.8041188864763+7.20244632734945i</v>
      </c>
      <c r="EH173" s="223" t="str">
        <f t="shared" ca="1" si="309"/>
        <v>6.63215753766374-3.33834756286702i</v>
      </c>
      <c r="EI173" s="223" t="str">
        <f t="shared" ca="1" si="310"/>
        <v>-4.71034676931355-5.73957414515289i</v>
      </c>
      <c r="EJ173" s="223" t="str">
        <f t="shared" ca="1" si="311"/>
        <v>-4.56807190021089+5.85344318921725i</v>
      </c>
      <c r="EK173" s="223" t="str">
        <f t="shared" ca="1" si="312"/>
        <v>6.7120872062394+3.17458082126247i</v>
      </c>
      <c r="EL173" s="223" t="str">
        <f t="shared" ca="1" si="313"/>
        <v>1.6268186383602-7.24455237904827i</v>
      </c>
      <c r="EM173" s="223" t="str">
        <f t="shared" ca="1" si="314"/>
        <v>-7.42496316858812+6.98578498472986E-13i</v>
      </c>
      <c r="EN173" s="223"/>
      <c r="EO173" s="223"/>
      <c r="EP173" s="223"/>
    </row>
    <row r="174" spans="1:146" ht="17.25" thickBot="1">
      <c r="A174" s="257">
        <f t="shared" si="181"/>
        <v>1.4453125000000009E-3</v>
      </c>
      <c r="B174" s="256">
        <v>74</v>
      </c>
      <c r="C174" s="230">
        <f t="shared" si="182"/>
        <v>14800</v>
      </c>
      <c r="D174" s="229">
        <f t="shared" si="315"/>
        <v>92991.142546257877</v>
      </c>
      <c r="E174" s="229" t="str">
        <f t="shared" si="316"/>
        <v>92991.1425462579i</v>
      </c>
      <c r="F174" s="229" t="str">
        <f t="shared" si="183"/>
        <v>-0.0288254864831197-0.0731931075491361i</v>
      </c>
      <c r="G174" s="229" t="str">
        <f t="shared" si="184"/>
        <v>-4.84890257486787+1.42333196022826i</v>
      </c>
      <c r="H174" s="229" t="str">
        <f t="shared" si="180"/>
        <v>0.00205797601351893-0.0057154523591397i</v>
      </c>
      <c r="I174" s="229" t="str">
        <f t="shared" si="317"/>
        <v>-0.00499885529861767+0.00548432240477772i</v>
      </c>
      <c r="J174" s="255" t="str">
        <f ca="1">IMPRODUCT(1/N_FFT2,CK100)</f>
        <v>0.0202608314146363+0.000226382273979885i</v>
      </c>
      <c r="K174" s="254" t="str">
        <f t="shared" ca="1" si="318"/>
        <v>-0.000102522517848686+0.000109985279436917i</v>
      </c>
      <c r="N174" s="246">
        <f t="shared" ca="1" si="185"/>
        <v>22.432751940383923</v>
      </c>
      <c r="O174" s="223">
        <f t="shared" ca="1" si="186"/>
        <v>7.4327519403839233</v>
      </c>
      <c r="P174" s="223" t="str">
        <f t="shared" ca="1" si="187"/>
        <v>-1.80601140365083-7.2100016794148i</v>
      </c>
      <c r="Q174" s="223" t="str">
        <f t="shared" ca="1" si="188"/>
        <v>-6.55510198885107+3.50377501033409i</v>
      </c>
      <c r="R174" s="223" t="str">
        <f t="shared" ca="1" si="189"/>
        <v>4.99153112472139+5.50730591471171i</v>
      </c>
      <c r="S174" s="223" t="str">
        <f t="shared" ca="1" si="190"/>
        <v>4.12941572749597-6.18010737421202i</v>
      </c>
      <c r="T174" s="223" t="str">
        <f t="shared" ca="1" si="191"/>
        <v>-6.99826347744607-2.50401871149665i</v>
      </c>
      <c r="U174" s="223" t="str">
        <f t="shared" ca="1" si="192"/>
        <v>-0.728537089975386+7.39696120821322i</v>
      </c>
      <c r="V174" s="223" t="str">
        <f t="shared" ca="1" si="193"/>
        <v>7.35230362382292-1.09061121872159i</v>
      </c>
      <c r="W174" s="223" t="str">
        <f t="shared" ca="1" si="194"/>
        <v>-2.84439102446445-6.86696738795424i</v>
      </c>
      <c r="X174" s="223" t="str">
        <f t="shared" ca="1" si="195"/>
        <v>-5.97004233814372+4.42768516135152i</v>
      </c>
      <c r="Y174" s="223" t="str">
        <f t="shared" ca="1" si="196"/>
        <v>5.74559494716898+4.71528791383382i</v>
      </c>
      <c r="Z174" s="223" t="str">
        <f t="shared" ca="1" si="197"/>
        <v>3.17791095031491-6.71912817254959i</v>
      </c>
      <c r="AA174" s="223" t="str">
        <f t="shared" ca="1" si="198"/>
        <v>-7.28993369601712-1.45005796951543i</v>
      </c>
      <c r="AB174" s="223" t="str">
        <f t="shared" ca="1" si="199"/>
        <v>0.364707851567314+7.42379886515564i</v>
      </c>
      <c r="AC174" s="223" t="str">
        <f t="shared" ca="1" si="200"/>
        <v>7.11270013724519-2.15761399812691i</v>
      </c>
      <c r="AD174" s="223" t="str">
        <f t="shared" ca="1" si="201"/>
        <v>-3.82119816945894-6.37528399030228i</v>
      </c>
      <c r="AE174" s="223" t="str">
        <f t="shared" ca="1" si="202"/>
        <v>-5.25574929992287+5.25574929992301i</v>
      </c>
      <c r="AF174" s="223" t="str">
        <f t="shared" ca="1" si="203"/>
        <v>6.37528399030238+3.82119816945879i</v>
      </c>
      <c r="AG174" s="223" t="str">
        <f t="shared" ca="1" si="204"/>
        <v>2.15761399812674-7.11270013724524i</v>
      </c>
      <c r="AH174" s="223" t="str">
        <f t="shared" ca="1" si="205"/>
        <v>-7.42379886515565-0.364707851567107i</v>
      </c>
      <c r="AI174" s="223" t="str">
        <f t="shared" ca="1" si="206"/>
        <v>1.45005796951563+7.28993369601708i</v>
      </c>
      <c r="AJ174" s="223" t="str">
        <f t="shared" ca="1" si="207"/>
        <v>6.71912817254951-3.17791095031507i</v>
      </c>
      <c r="AK174" s="223" t="str">
        <f t="shared" ca="1" si="208"/>
        <v>-4.71528791383396-5.74559494716887i</v>
      </c>
      <c r="AL174" s="223" t="str">
        <f t="shared" ca="1" si="209"/>
        <v>-4.4276851613514+5.97004233814381i</v>
      </c>
      <c r="AM174" s="223" t="str">
        <f t="shared" ca="1" si="210"/>
        <v>6.86696738795432+2.84439102446425i</v>
      </c>
      <c r="AN174" s="223" t="str">
        <f t="shared" ca="1" si="211"/>
        <v>1.0906112187214-7.35230362382295i</v>
      </c>
      <c r="AO174" s="223" t="str">
        <f t="shared" ca="1" si="212"/>
        <v>-7.3969612082132+0.728537089975567i</v>
      </c>
      <c r="AP174" s="223" t="str">
        <f t="shared" ca="1" si="213"/>
        <v>2.5040187114968+6.99826347744602i</v>
      </c>
      <c r="AQ174" s="223" t="str">
        <f t="shared" ca="1" si="214"/>
        <v>6.18010737421191-4.12941572749614i</v>
      </c>
      <c r="AR174" s="223" t="str">
        <f t="shared" ca="1" si="215"/>
        <v>6.18010737421191-4.12941572749614i</v>
      </c>
      <c r="AS174" s="223" t="str">
        <f t="shared" ca="1" si="216"/>
        <v>-3.50377501033394+6.55510198885116i</v>
      </c>
      <c r="AT174" s="223" t="str">
        <f t="shared" ca="1" si="217"/>
        <v>7.21000167941483+1.80601140365066i</v>
      </c>
      <c r="AU174" s="223" t="str">
        <f t="shared" ca="1" si="218"/>
        <v>-2.07608220235091E-13-7.43275194038392i</v>
      </c>
      <c r="AV174" s="223" t="str">
        <f t="shared" ca="1" si="219"/>
        <v>-7.21000167941474+1.80601140365101i</v>
      </c>
      <c r="AW174" s="223" t="str">
        <f t="shared" ca="1" si="220"/>
        <v>3.50377501033426+6.55510198885099i</v>
      </c>
      <c r="AX174" s="223" t="str">
        <f t="shared" ca="1" si="221"/>
        <v>5.5073059147116-4.99153112472151i</v>
      </c>
      <c r="AY174" s="223" t="str">
        <f t="shared" ca="1" si="222"/>
        <v>-6.18010737421211-4.12941572749585i</v>
      </c>
      <c r="AZ174" s="223" t="str">
        <f t="shared" ca="1" si="223"/>
        <v>-2.50401871149646+6.99826347744614i</v>
      </c>
      <c r="BA174" s="223" t="str">
        <f t="shared" ca="1" si="224"/>
        <v>7.39696120821324+0.728537089975154i</v>
      </c>
      <c r="BB174" s="223" t="str">
        <f t="shared" ca="1" si="225"/>
        <v>-1.09061121872175-7.35230362382289i</v>
      </c>
      <c r="BC174" s="223" t="str">
        <f t="shared" ca="1" si="226"/>
        <v>-6.86696738795416+2.84439102446464i</v>
      </c>
      <c r="BD174" s="223" t="str">
        <f t="shared" ca="1" si="227"/>
        <v>4.42768516135165+5.97004233814363i</v>
      </c>
      <c r="BE174" s="223" t="str">
        <f t="shared" ca="1" si="228"/>
        <v>4.71528791383368-5.7455949471691i</v>
      </c>
      <c r="BF174" s="223" t="str">
        <f t="shared" ca="1" si="229"/>
        <v>-6.71912817254969-3.1779109503147i</v>
      </c>
      <c r="BG174" s="223" t="str">
        <f t="shared" ca="1" si="230"/>
        <v>-1.45005796951528+7.28993369601715i</v>
      </c>
      <c r="BH174" s="223" t="str">
        <f t="shared" ca="1" si="231"/>
        <v>7.42379886515563-0.364707851567521i</v>
      </c>
      <c r="BI174" s="223" t="str">
        <f t="shared" ca="1" si="232"/>
        <v>-2.15761399812704-7.11270013724515i</v>
      </c>
      <c r="BJ174" s="223" t="str">
        <f t="shared" ca="1" si="233"/>
        <v>-6.37528399030219+3.82119816945909i</v>
      </c>
      <c r="BK174" s="223" t="str">
        <f t="shared" ca="1" si="234"/>
        <v>5.25574929992316+5.25574929992272i</v>
      </c>
      <c r="BL174" s="223" t="str">
        <f t="shared" ca="1" si="235"/>
        <v>3.82119816945865-6.37528399030245i</v>
      </c>
      <c r="BM174" s="223" t="str">
        <f t="shared" ca="1" si="236"/>
        <v>-7.1127001372453-2.15761399812654i</v>
      </c>
      <c r="BN174" s="223" t="str">
        <f t="shared" ca="1" si="237"/>
        <v>-0.364707851567637+7.42379886515562i</v>
      </c>
      <c r="BO174" s="223" t="str">
        <f t="shared" ca="1" si="238"/>
        <v>7.28993369601705-1.45005796951578i</v>
      </c>
      <c r="BP174" s="223" t="str">
        <f t="shared" ca="1" si="239"/>
        <v>-3.17791095031526-6.71912817254942i</v>
      </c>
      <c r="BQ174" s="223" t="str">
        <f t="shared" ca="1" si="240"/>
        <v>-5.74559494716877+4.71528791383408i</v>
      </c>
      <c r="BR174" s="223" t="str">
        <f t="shared" ca="1" si="241"/>
        <v>5.97004233814393+4.42768516135123i</v>
      </c>
      <c r="BS174" s="223" t="str">
        <f t="shared" ca="1" si="242"/>
        <v>2.84439102446133-6.86696738795553i</v>
      </c>
      <c r="BT174" s="223" t="str">
        <f t="shared" ca="1" si="243"/>
        <v>-7.35230362382275-1.09061121872271i</v>
      </c>
      <c r="BU174" s="223" t="str">
        <f t="shared" ca="1" si="244"/>
        <v>0.728537089977244+7.39696120821304i</v>
      </c>
      <c r="BV174" s="223" t="str">
        <f t="shared" ca="1" si="245"/>
        <v>6.99826347744697-2.50401871149417i</v>
      </c>
      <c r="BW174" s="223" t="str">
        <f t="shared" ca="1" si="246"/>
        <v>-4.12941572749628-6.18010737421182i</v>
      </c>
      <c r="BX174" s="223" t="str">
        <f t="shared" ca="1" si="247"/>
        <v>-4.9915311247189+5.50730591471397i</v>
      </c>
      <c r="BY174" s="223" t="str">
        <f t="shared" ca="1" si="248"/>
        <v>6.55510198885054+3.5037750103351i</v>
      </c>
      <c r="BZ174" s="223" t="str">
        <f t="shared" ca="1" si="249"/>
        <v>1.80601140364903-7.21000167941524i</v>
      </c>
      <c r="CA174" s="223" t="str">
        <f t="shared" ca="1" si="250"/>
        <v>-7.43275194038392-2.64793054033883E-12i</v>
      </c>
      <c r="CB174" s="223" t="str">
        <f t="shared" ca="1" si="251"/>
        <v>1.80601140365116+7.21000167941471i</v>
      </c>
      <c r="CC174" s="223" t="str">
        <f t="shared" ca="1" si="252"/>
        <v>6.5551019888495-3.50377501033704i</v>
      </c>
      <c r="CD174" s="223" t="str">
        <f t="shared" ca="1" si="253"/>
        <v>-4.99153112472053-5.50730591471249i</v>
      </c>
      <c r="CE174" s="223" t="str">
        <f t="shared" ca="1" si="254"/>
        <v>-4.12941572749444+6.18010737421305i</v>
      </c>
      <c r="CF174" s="223" t="str">
        <f t="shared" ca="1" si="255"/>
        <v>6.99826347744521+2.50401871149906i</v>
      </c>
      <c r="CG174" s="223" t="str">
        <f t="shared" ca="1" si="256"/>
        <v>0.728537089975052-7.39696120821325i</v>
      </c>
      <c r="CH174" s="223" t="str">
        <f t="shared" ca="1" si="257"/>
        <v>-7.35230362382242+1.09061121872488i</v>
      </c>
      <c r="CI174" s="223" t="str">
        <f t="shared" ca="1" si="258"/>
        <v>2.84439102446337+6.86696738795468i</v>
      </c>
      <c r="CJ174" s="223" t="str">
        <f t="shared" ca="1" si="259"/>
        <v>5.97004233814256-4.42768516135309i</v>
      </c>
      <c r="CK174" s="223" t="str">
        <f t="shared" ca="1" si="260"/>
        <v>-5.74559494716735-4.7152879138358i</v>
      </c>
      <c r="CL174" s="223" t="str">
        <f t="shared" ca="1" si="261"/>
        <v>-3.1779109503146+6.71912817254973i</v>
      </c>
      <c r="CM174" s="223" t="str">
        <f t="shared" ca="1" si="262"/>
        <v>7.28993369601778+1.45005796951207i</v>
      </c>
      <c r="CN174" s="223" t="str">
        <f t="shared" ca="1" si="263"/>
        <v>-0.364707851566252-7.42379886515569i</v>
      </c>
      <c r="CO174" s="223" t="str">
        <f t="shared" ca="1" si="264"/>
        <v>-7.11270013724466+2.15761399812865i</v>
      </c>
      <c r="CP174" s="223" t="str">
        <f t="shared" ca="1" si="265"/>
        <v>3.82119816945665+6.37528399030366i</v>
      </c>
      <c r="CQ174" s="223" t="str">
        <f t="shared" ca="1" si="266"/>
        <v>5.25574929992257-5.25574929992331i</v>
      </c>
      <c r="CR174" s="223" t="str">
        <f t="shared" ca="1" si="267"/>
        <v>-6.37528399030408-3.82119816945593i</v>
      </c>
      <c r="CS174" s="223" t="str">
        <f t="shared" ca="1" si="268"/>
        <v>-2.15761399812786+7.11270013724491i</v>
      </c>
      <c r="CT174" s="223" t="str">
        <f t="shared" ca="1" si="269"/>
        <v>7.42379886515574+0.364707851565215i</v>
      </c>
      <c r="CU174" s="223" t="str">
        <f t="shared" ca="1" si="270"/>
        <v>-1.45005796951308-7.28993369601758i</v>
      </c>
      <c r="CV174" s="223" t="str">
        <f t="shared" ca="1" si="271"/>
        <v>-6.71912817254938+3.17791095031535i</v>
      </c>
      <c r="CW174" s="223" t="str">
        <f t="shared" ca="1" si="272"/>
        <v>4.7152879138366+5.74559494716669i</v>
      </c>
      <c r="CX174" s="223" t="str">
        <f t="shared" ca="1" si="273"/>
        <v>4.42768516135225-5.97004233814317i</v>
      </c>
      <c r="CY174" s="223" t="str">
        <f t="shared" ca="1" si="274"/>
        <v>-6.866967387955-2.8443910244626i</v>
      </c>
      <c r="CZ174" s="223" t="str">
        <f t="shared" ca="1" si="275"/>
        <v>-1.09061121872407+7.35230362382255i</v>
      </c>
      <c r="DA174" s="223" t="str">
        <f t="shared" ca="1" si="276"/>
        <v>7.39696120821316-0.72853708997598i</v>
      </c>
      <c r="DB174" s="223" t="str">
        <f t="shared" ca="1" si="277"/>
        <v>-2.50401871149993-6.9982634774449i</v>
      </c>
      <c r="DC174" s="223" t="str">
        <f t="shared" ca="1" si="278"/>
        <v>-6.18010737421259+4.12941572749513i</v>
      </c>
      <c r="DD174" s="223" t="str">
        <f t="shared" ca="1" si="279"/>
        <v>5.50730591471311+4.99153112471984i</v>
      </c>
      <c r="DE174" s="223" t="str">
        <f t="shared" ca="1" si="280"/>
        <v>3.50377501033623-6.55510198884993i</v>
      </c>
      <c r="DF174" s="223" t="str">
        <f t="shared" ca="1" si="281"/>
        <v>-7.21000167941491-1.80601140365036i</v>
      </c>
      <c r="DG174" s="223" t="str">
        <f t="shared" ca="1" si="282"/>
        <v>3.58034588355536E-12+7.43275194038392i</v>
      </c>
      <c r="DH174" s="223" t="str">
        <f t="shared" ca="1" si="283"/>
        <v>7.21000167941502-1.80601140364993i</v>
      </c>
      <c r="DI174" s="223" t="str">
        <f t="shared" ca="1" si="284"/>
        <v>-3.50377501033583-6.55510198885014i</v>
      </c>
      <c r="DJ174" s="223" t="str">
        <f t="shared" ca="1" si="285"/>
        <v>-5.50730591471327+4.99153112471967i</v>
      </c>
      <c r="DK174" s="223" t="str">
        <f t="shared" ca="1" si="286"/>
        <v>6.18010737421234+4.1294157274955i</v>
      </c>
      <c r="DL174" s="223" t="str">
        <f t="shared" ca="1" si="287"/>
        <v>2.50401871149339-6.99826347744724i</v>
      </c>
      <c r="DM174" s="223" t="str">
        <f t="shared" ca="1" si="288"/>
        <v>-7.39696120821313-0.728537089976212i</v>
      </c>
      <c r="DN174" s="223" t="str">
        <f t="shared" ca="1" si="289"/>
        <v>1.09061121872363+7.35230362382261i</v>
      </c>
      <c r="DO174" s="223" t="str">
        <f t="shared" ca="1" si="290"/>
        <v>6.86696738795517-2.8443910244622i</v>
      </c>
      <c r="DP174" s="223" t="str">
        <f t="shared" ca="1" si="291"/>
        <v>-4.42768516135189-5.97004233814344i</v>
      </c>
      <c r="DQ174" s="223" t="str">
        <f t="shared" ca="1" si="292"/>
        <v>-4.71528791383107+5.74559494717124i</v>
      </c>
      <c r="DR174" s="223" t="str">
        <f t="shared" ca="1" si="293"/>
        <v>6.71912817254919+3.17791095031575i</v>
      </c>
      <c r="DS174" s="223" t="str">
        <f t="shared" ca="1" si="294"/>
        <v>1.45005796951352-7.28993369601749i</v>
      </c>
      <c r="DT174" s="223" t="str">
        <f t="shared" ca="1" si="295"/>
        <v>-7.42379886515575+0.364707851564982i</v>
      </c>
      <c r="DU174" s="223" t="str">
        <f t="shared" ca="1" si="296"/>
        <v>2.15761399812743+7.11270013724503i</v>
      </c>
      <c r="DV174" s="223" t="str">
        <f t="shared" ca="1" si="297"/>
        <v>6.37528399030051-3.8211981694619i</v>
      </c>
      <c r="DW174" s="223" t="str">
        <f t="shared" ca="1" si="298"/>
        <v>-5.25574929992241-5.25574929992347i</v>
      </c>
      <c r="DX174" s="223" t="str">
        <f t="shared" ca="1" si="299"/>
        <v>-3.82119816945703+6.37528399030343i</v>
      </c>
      <c r="DY174" s="223" t="str">
        <f t="shared" ca="1" si="300"/>
        <v>7.11270013724454+2.15761399812908i</v>
      </c>
      <c r="DZ174" s="223" t="str">
        <f t="shared" ca="1" si="301"/>
        <v>0.364707851566484-7.42379886515567i</v>
      </c>
      <c r="EA174" s="223" t="str">
        <f t="shared" ca="1" si="302"/>
        <v>-7.28993369601639+1.45005796951909i</v>
      </c>
      <c r="EB174" s="223" t="str">
        <f t="shared" ca="1" si="303"/>
        <v>3.1779109503142+6.71912817254993i</v>
      </c>
      <c r="EC174" s="223" t="str">
        <f t="shared" ca="1" si="304"/>
        <v>5.7455949471675-4.71528791383562i</v>
      </c>
      <c r="ED174" s="223" t="str">
        <f t="shared" ca="1" si="305"/>
        <v>-5.97004233814242-4.42768516135328i</v>
      </c>
      <c r="EE174" s="223" t="str">
        <f t="shared" ca="1" si="306"/>
        <v>-2.84439102446378+6.86696738795451i</v>
      </c>
      <c r="EF174" s="223" t="str">
        <f t="shared" ca="1" si="307"/>
        <v>7.35230362382348+1.0906112187178i</v>
      </c>
      <c r="EG174" s="223" t="str">
        <f t="shared" ca="1" si="308"/>
        <v>-0.728537089974715-7.39696120821328i</v>
      </c>
      <c r="EH174" s="223" t="str">
        <f t="shared" ca="1" si="309"/>
        <v>-6.99826347744533+2.50401871149874i</v>
      </c>
      <c r="EI174" s="223" t="str">
        <f t="shared" ca="1" si="310"/>
        <v>4.12941572749408+6.1801073742133i</v>
      </c>
      <c r="EJ174" s="223" t="str">
        <f t="shared" ca="1" si="311"/>
        <v>4.99153112472078-5.50730591471226i</v>
      </c>
      <c r="EK174" s="223" t="str">
        <f t="shared" ca="1" si="312"/>
        <v>-6.55510198885282-3.50377501033082i</v>
      </c>
      <c r="EL174" s="223" t="str">
        <f t="shared" ca="1" si="313"/>
        <v>-1.80601140365159+7.2100016794146i</v>
      </c>
      <c r="EM174" s="223" t="str">
        <f t="shared" ca="1" si="314"/>
        <v>7.43275194038392-2.30919349236541E-12i</v>
      </c>
      <c r="EN174" s="223"/>
      <c r="EO174" s="223"/>
      <c r="EP174" s="223"/>
    </row>
    <row r="175" spans="1:146" ht="17.25" thickBot="1">
      <c r="A175" s="257">
        <f t="shared" si="181"/>
        <v>1.4648437500000009E-3</v>
      </c>
      <c r="B175" s="256">
        <v>75</v>
      </c>
      <c r="C175" s="230">
        <f t="shared" si="182"/>
        <v>15000</v>
      </c>
      <c r="D175" s="229">
        <f t="shared" si="315"/>
        <v>94247.779607693796</v>
      </c>
      <c r="E175" s="229" t="str">
        <f t="shared" si="316"/>
        <v>94247.7796076938i</v>
      </c>
      <c r="F175" s="229" t="str">
        <f t="shared" si="183"/>
        <v>-0.0285035286018173-0.0718220418932609i</v>
      </c>
      <c r="G175" s="229" t="str">
        <f t="shared" si="184"/>
        <v>-4.82993736167658+1.46470502432547i</v>
      </c>
      <c r="H175" s="229" t="str">
        <f t="shared" si="180"/>
        <v>0.00205624316747125-0.00563913123525997i</v>
      </c>
      <c r="I175" s="229" t="str">
        <f t="shared" si="317"/>
        <v>-0.00491865531886891+0.00546565430135845i</v>
      </c>
      <c r="J175" s="255" t="str">
        <f ca="1">IMPRODUCT(1/N_FFT2,CL100)</f>
        <v>0.0667892327846945+0.00445541635699484i</v>
      </c>
      <c r="K175" s="254" t="str">
        <f t="shared" ca="1" si="318"/>
        <v>-0.000352864980655563+0.000343132200091988i</v>
      </c>
      <c r="N175" s="246">
        <f t="shared" ca="1" si="185"/>
        <v>22.439111580052852</v>
      </c>
      <c r="O175" s="223">
        <f t="shared" ca="1" si="186"/>
        <v>7.4391115800528524</v>
      </c>
      <c r="P175" s="223" t="str">
        <f t="shared" ca="1" si="187"/>
        <v>-1.98410596267935-7.16963769163664i</v>
      </c>
      <c r="Q175" s="223" t="str">
        <f t="shared" ca="1" si="188"/>
        <v>-6.38073883519565+3.82446767766475i</v>
      </c>
      <c r="R175" s="223" t="str">
        <f t="shared" ca="1" si="189"/>
        <v>5.38775486160376+5.12956905126946i</v>
      </c>
      <c r="S175" s="223" t="str">
        <f t="shared" ca="1" si="190"/>
        <v>3.50677292372139-6.56071069030871i</v>
      </c>
      <c r="T175" s="223" t="str">
        <f t="shared" ca="1" si="191"/>
        <v>-7.25835701425185-1.62991857285489i</v>
      </c>
      <c r="U175" s="223" t="str">
        <f t="shared" ca="1" si="192"/>
        <v>0.365019904295235+7.43015084436007i</v>
      </c>
      <c r="V175" s="223" t="str">
        <f t="shared" ca="1" si="193"/>
        <v>7.06364608383614-2.33351346745262i</v>
      </c>
      <c r="W175" s="223" t="str">
        <f t="shared" ca="1" si="194"/>
        <v>-4.13294895398905-6.18539522134174i</v>
      </c>
      <c r="X175" s="223" t="str">
        <f t="shared" ca="1" si="195"/>
        <v>-4.85902565979362+5.63296109856474i</v>
      </c>
      <c r="Y175" s="223" t="str">
        <f t="shared" ca="1" si="196"/>
        <v>6.72487721871842+3.18063004664775i</v>
      </c>
      <c r="Z175" s="223" t="str">
        <f t="shared" ca="1" si="197"/>
        <v>1.2718045664242-7.32959031906279i</v>
      </c>
      <c r="AA175" s="223" t="str">
        <f t="shared" ca="1" si="198"/>
        <v>-7.4032902244789+0.729160443669054i</v>
      </c>
      <c r="AB175" s="223" t="str">
        <f t="shared" ca="1" si="199"/>
        <v>2.67729933389095+6.94063753391744i</v>
      </c>
      <c r="AC175" s="223" t="str">
        <f t="shared" ca="1" si="200"/>
        <v>5.97515044862321-4.43147359427925i</v>
      </c>
      <c r="AD175" s="223" t="str">
        <f t="shared" ca="1" si="201"/>
        <v>-5.86459703885019-4.57677644990292i</v>
      </c>
      <c r="AE175" s="223" t="str">
        <f t="shared" ca="1" si="202"/>
        <v>-2.8468247532016+6.87284292887849i</v>
      </c>
      <c r="AF175" s="223" t="str">
        <f t="shared" ca="1" si="203"/>
        <v>7.38316599879874+0.910626671396442i</v>
      </c>
      <c r="AG175" s="223" t="str">
        <f t="shared" ca="1" si="204"/>
        <v>-1.09154437166791-7.35859442999521i</v>
      </c>
      <c r="AH175" s="223" t="str">
        <f t="shared" ca="1" si="205"/>
        <v>-6.80090838025148+3.01463535173024i</v>
      </c>
      <c r="AI175" s="223" t="str">
        <f t="shared" ca="1" si="206"/>
        <v>4.71932242652961+5.75051101511258i</v>
      </c>
      <c r="AJ175" s="223" t="str">
        <f t="shared" ca="1" si="207"/>
        <v>4.28350138466553-6.08210465119148i</v>
      </c>
      <c r="AK175" s="223" t="str">
        <f t="shared" ca="1" si="208"/>
        <v>-7.00425135843298-2.50616120957256i</v>
      </c>
      <c r="AL175" s="223" t="str">
        <f t="shared" ca="1" si="209"/>
        <v>-0.547254996955798+7.41895498495464i</v>
      </c>
      <c r="AM175" s="223" t="str">
        <f t="shared" ca="1" si="210"/>
        <v>7.29617113699301-1.45129867366666i</v>
      </c>
      <c r="AN175" s="223" t="str">
        <f t="shared" ca="1" si="211"/>
        <v>-3.3447088489563-6.6447952426083i</v>
      </c>
      <c r="AO175" s="223" t="str">
        <f t="shared" ca="1" si="212"/>
        <v>-5.5120180968813+4.99580199769061i</v>
      </c>
      <c r="AP175" s="223" t="str">
        <f t="shared" ca="1" si="213"/>
        <v>6.28495994069813+3.97990698940267i</v>
      </c>
      <c r="AQ175" s="223" t="str">
        <f t="shared" ca="1" si="214"/>
        <v>2.1594601040759-7.11878593296504i</v>
      </c>
      <c r="AR175" s="223" t="str">
        <f t="shared" ca="1" si="215"/>
        <v>2.1594601040759-7.11878593296504i</v>
      </c>
      <c r="AS175" s="223" t="str">
        <f t="shared" ca="1" si="216"/>
        <v>1.8075566700418+7.21617072865268i</v>
      </c>
      <c r="AT175" s="223" t="str">
        <f t="shared" ca="1" si="217"/>
        <v>6.47267421121036-3.66672464960335i</v>
      </c>
      <c r="AU175" s="223" t="str">
        <f t="shared" ca="1" si="218"/>
        <v>-5.26024624425861-5.26024624425887i</v>
      </c>
      <c r="AV175" s="223" t="str">
        <f t="shared" ca="1" si="219"/>
        <v>-3.66672464960367+6.47267421121018i</v>
      </c>
      <c r="AW175" s="223" t="str">
        <f t="shared" ca="1" si="220"/>
        <v>7.21617072865278+1.80755667004144i</v>
      </c>
      <c r="AX175" s="223" t="str">
        <f t="shared" ca="1" si="221"/>
        <v>-0.18256493729327-7.4368710587281i</v>
      </c>
      <c r="AY175" s="223" t="str">
        <f t="shared" ca="1" si="222"/>
        <v>-7.11878593296513+2.1594601040756i</v>
      </c>
      <c r="AZ175" s="223" t="str">
        <f t="shared" ca="1" si="223"/>
        <v>3.97990698940299+6.28495994069793i</v>
      </c>
      <c r="BA175" s="223" t="str">
        <f t="shared" ca="1" si="224"/>
        <v>4.99580199769084-5.51201809688109i</v>
      </c>
      <c r="BB175" s="223" t="str">
        <f t="shared" ca="1" si="225"/>
        <v>-6.64479524260814-3.34470884895663i</v>
      </c>
      <c r="BC175" s="223" t="str">
        <f t="shared" ca="1" si="226"/>
        <v>-1.45129867366624+7.29617113699309i</v>
      </c>
      <c r="BD175" s="223" t="str">
        <f t="shared" ca="1" si="227"/>
        <v>7.41895498495467-0.547254996955434i</v>
      </c>
      <c r="BE175" s="223" t="str">
        <f t="shared" ca="1" si="228"/>
        <v>-2.50616120957227-7.00425135843309i</v>
      </c>
      <c r="BF175" s="223" t="str">
        <f t="shared" ca="1" si="229"/>
        <v>-6.08210465119126+4.28350138466583i</v>
      </c>
      <c r="BG175" s="223" t="str">
        <f t="shared" ca="1" si="230"/>
        <v>5.75051101511239+4.71932242652984i</v>
      </c>
      <c r="BH175" s="223" t="str">
        <f t="shared" ca="1" si="231"/>
        <v>3.01463535173056-6.80090838025133i</v>
      </c>
      <c r="BI175" s="223" t="str">
        <f t="shared" ca="1" si="232"/>
        <v>-7.35859442999528-1.09154437166749i</v>
      </c>
      <c r="BJ175" s="223" t="str">
        <f t="shared" ca="1" si="233"/>
        <v>0.910626671396792+7.3831659987987i</v>
      </c>
      <c r="BK175" s="223" t="str">
        <f t="shared" ca="1" si="234"/>
        <v>6.87284292887863-2.84682475320128i</v>
      </c>
      <c r="BL175" s="223" t="str">
        <f t="shared" ca="1" si="235"/>
        <v>-4.57677644990262-5.86459703885043i</v>
      </c>
      <c r="BM175" s="223" t="str">
        <f t="shared" ca="1" si="236"/>
        <v>-4.43147359427893+5.97515044862345i</v>
      </c>
      <c r="BN175" s="223" t="str">
        <f t="shared" ca="1" si="237"/>
        <v>6.94063753391729+2.67729933389132i</v>
      </c>
      <c r="BO175" s="223" t="str">
        <f t="shared" ca="1" si="238"/>
        <v>0.72916044366939-7.40329022447887i</v>
      </c>
      <c r="BP175" s="223" t="str">
        <f t="shared" ca="1" si="239"/>
        <v>-7.32959031906273+1.27180456642454i</v>
      </c>
      <c r="BQ175" s="223" t="str">
        <f t="shared" ca="1" si="240"/>
        <v>3.18063004664745+6.72487721871856i</v>
      </c>
      <c r="BR175" s="223" t="str">
        <f t="shared" ca="1" si="241"/>
        <v>5.63296109856644-4.85902565979164i</v>
      </c>
      <c r="BS175" s="223" t="str">
        <f t="shared" ca="1" si="242"/>
        <v>-6.18539522134155-4.13294895398935i</v>
      </c>
      <c r="BT175" s="223" t="str">
        <f t="shared" ca="1" si="243"/>
        <v>-2.3335134674515+7.06364608383651i</v>
      </c>
      <c r="BU175" s="223" t="str">
        <f t="shared" ca="1" si="244"/>
        <v>7.4301508443602+0.365019904292629i</v>
      </c>
      <c r="BV175" s="223" t="str">
        <f t="shared" ca="1" si="245"/>
        <v>-1.62991857285197-7.25835701425251i</v>
      </c>
      <c r="BW175" s="223" t="str">
        <f t="shared" ca="1" si="246"/>
        <v>-6.5607106903093+3.50677292372029i</v>
      </c>
      <c r="BX175" s="223" t="str">
        <f t="shared" ca="1" si="247"/>
        <v>5.12956905126982+5.38775486160342i</v>
      </c>
      <c r="BY175" s="223" t="str">
        <f t="shared" ca="1" si="248"/>
        <v>3.8244676776629-6.38073883519676i</v>
      </c>
      <c r="BZ175" s="223" t="str">
        <f t="shared" ca="1" si="249"/>
        <v>-7.1696376916357-1.98410596268271i</v>
      </c>
      <c r="CA175" s="223" t="str">
        <f t="shared" ca="1" si="250"/>
        <v>-1.84456635281576E-12+7.43911158005285i</v>
      </c>
      <c r="CB175" s="223" t="str">
        <f t="shared" ca="1" si="251"/>
        <v>7.16963769163666-1.98410596267926i</v>
      </c>
      <c r="CC175" s="223" t="str">
        <f t="shared" ca="1" si="252"/>
        <v>-3.82446767766609-6.38073883519486i</v>
      </c>
      <c r="CD175" s="223" t="str">
        <f t="shared" ca="1" si="253"/>
        <v>-5.12956905126706+5.38775486160605i</v>
      </c>
      <c r="CE175" s="223" t="str">
        <f t="shared" ca="1" si="254"/>
        <v>6.56071069030755+3.50677292372355i</v>
      </c>
      <c r="CF175" s="223" t="str">
        <f t="shared" ca="1" si="255"/>
        <v>1.62991857285557-7.25835701425171i</v>
      </c>
      <c r="CG175" s="223" t="str">
        <f t="shared" ca="1" si="256"/>
        <v>-7.43015084436002+0.365019904296335i</v>
      </c>
      <c r="CH175" s="223" t="str">
        <f t="shared" ca="1" si="257"/>
        <v>2.33351346745513+7.06364608383532i</v>
      </c>
      <c r="CI175" s="223" t="str">
        <f t="shared" ca="1" si="258"/>
        <v>6.18539522134353-4.13294895398637i</v>
      </c>
      <c r="CJ175" s="223" t="str">
        <f t="shared" ca="1" si="259"/>
        <v>-5.63296109856396-4.85902565979451i</v>
      </c>
      <c r="CK175" s="223" t="str">
        <f t="shared" ca="1" si="260"/>
        <v>-3.18063004664743+6.72487721871857i</v>
      </c>
      <c r="CL175" s="223" t="str">
        <f t="shared" ca="1" si="261"/>
        <v>7.32959031906312+1.27180456642234i</v>
      </c>
      <c r="CM175" s="223" t="str">
        <f t="shared" ca="1" si="262"/>
        <v>-0.729160443665824-7.40329022447922i</v>
      </c>
      <c r="CN175" s="223" t="str">
        <f t="shared" ca="1" si="263"/>
        <v>-6.94063753391813+2.67729933388916i</v>
      </c>
      <c r="CO175" s="223" t="str">
        <f t="shared" ca="1" si="264"/>
        <v>4.43147359427894+5.97515044862344i</v>
      </c>
      <c r="CP175" s="223" t="str">
        <f t="shared" ca="1" si="265"/>
        <v>4.57677644990144-5.86459703885135i</v>
      </c>
      <c r="CQ175" s="223" t="str">
        <f t="shared" ca="1" si="266"/>
        <v>-6.8728429288798-2.84682475319844i</v>
      </c>
      <c r="CR175" s="223" t="str">
        <f t="shared" ca="1" si="267"/>
        <v>-0.910626671399091+7.38316599879842i</v>
      </c>
      <c r="CS175" s="223" t="str">
        <f t="shared" ca="1" si="268"/>
        <v>7.35859442999538-1.09154437166677i</v>
      </c>
      <c r="CT175" s="223" t="str">
        <f t="shared" ca="1" si="269"/>
        <v>-3.01463535173126-6.80090838025103i</v>
      </c>
      <c r="CU175" s="223" t="str">
        <f t="shared" ca="1" si="270"/>
        <v>-5.7505110151109+4.71932242653165i</v>
      </c>
      <c r="CV175" s="223" t="str">
        <f t="shared" ca="1" si="271"/>
        <v>6.0821046511895+4.28350138466833i</v>
      </c>
      <c r="CW175" s="223" t="str">
        <f t="shared" ca="1" si="272"/>
        <v>2.50616120957365-7.00425135843259i</v>
      </c>
      <c r="CX175" s="223" t="str">
        <f t="shared" ca="1" si="273"/>
        <v>-7.41895498495467-0.547254996955424i</v>
      </c>
      <c r="CY175" s="223" t="str">
        <f t="shared" ca="1" si="274"/>
        <v>1.45129867366853+7.29617113699264i</v>
      </c>
      <c r="CZ175" s="223" t="str">
        <f t="shared" ca="1" si="275"/>
        <v>6.64479524260984-3.34470884895324i</v>
      </c>
      <c r="DA175" s="223" t="str">
        <f t="shared" ca="1" si="276"/>
        <v>-4.99580199768921-5.51201809688258i</v>
      </c>
      <c r="DB175" s="223" t="str">
        <f t="shared" ca="1" si="277"/>
        <v>-3.97990698940297+6.28495994069794i</v>
      </c>
      <c r="DC175" s="223" t="str">
        <f t="shared" ca="1" si="278"/>
        <v>7.11878593296559+2.15946010407407i</v>
      </c>
      <c r="DD175" s="223" t="str">
        <f t="shared" ca="1" si="279"/>
        <v>0.182564937290194-7.43687105872817i</v>
      </c>
      <c r="DE175" s="223" t="str">
        <f t="shared" ca="1" si="280"/>
        <v>-7.21617072865333+1.80755667003924i</v>
      </c>
      <c r="DF175" s="223" t="str">
        <f t="shared" ca="1" si="281"/>
        <v>3.66672464960303+6.47267421121054i</v>
      </c>
      <c r="DG175" s="223" t="str">
        <f t="shared" ca="1" si="282"/>
        <v>5.26024624425805-5.26024624425944i</v>
      </c>
      <c r="DH175" s="223" t="str">
        <f t="shared" ca="1" si="283"/>
        <v>-6.47267421121151-3.66672464960132i</v>
      </c>
      <c r="DI175" s="223" t="str">
        <f t="shared" ca="1" si="284"/>
        <v>-1.80755667004472+7.21617072865195i</v>
      </c>
      <c r="DJ175" s="223" t="str">
        <f t="shared" ca="1" si="285"/>
        <v>7.43687105872813-0.182564937292166i</v>
      </c>
      <c r="DK175" s="223" t="str">
        <f t="shared" ca="1" si="286"/>
        <v>-2.15946010407596-7.11878593296502i</v>
      </c>
      <c r="DL175" s="223" t="str">
        <f t="shared" ca="1" si="287"/>
        <v>-6.28495994069688+3.97990698940464i</v>
      </c>
      <c r="DM175" s="223" t="str">
        <f t="shared" ca="1" si="288"/>
        <v>5.51201809687878+4.99580199769339i</v>
      </c>
      <c r="DN175" s="223" t="str">
        <f t="shared" ca="1" si="289"/>
        <v>3.34470884895827-6.6447952426073i</v>
      </c>
      <c r="DO175" s="223" t="str">
        <f t="shared" ca="1" si="290"/>
        <v>-7.29617113699302-1.4512986736666i</v>
      </c>
      <c r="DP175" s="223" t="str">
        <f t="shared" ca="1" si="291"/>
        <v>0.54725499695739+7.41895498495453i</v>
      </c>
      <c r="DQ175" s="223" t="str">
        <f t="shared" ca="1" si="292"/>
        <v>7.00425135843193-2.50616120957551i</v>
      </c>
      <c r="DR175" s="223" t="str">
        <f t="shared" ca="1" si="293"/>
        <v>-4.28350138466372-6.08210465119275i</v>
      </c>
      <c r="DS175" s="223" t="str">
        <f t="shared" ca="1" si="294"/>
        <v>-4.71932242653013+5.75051101511215i</v>
      </c>
      <c r="DT175" s="223" t="str">
        <f t="shared" ca="1" si="295"/>
        <v>6.80090838025183+3.01463535172945i</v>
      </c>
      <c r="DU175" s="223" t="str">
        <f t="shared" ca="1" si="296"/>
        <v>1.09154437166482-7.35859442999567i</v>
      </c>
      <c r="DV175" s="223" t="str">
        <f t="shared" ca="1" si="297"/>
        <v>-7.38316599879911+0.910626671393489i</v>
      </c>
      <c r="DW175" s="223" t="str">
        <f t="shared" ca="1" si="298"/>
        <v>2.84682475320026+6.87284292887904i</v>
      </c>
      <c r="DX175" s="223" t="str">
        <f t="shared" ca="1" si="299"/>
        <v>5.86459703885014-4.576776449903i</v>
      </c>
      <c r="DY175" s="223" t="str">
        <f t="shared" ca="1" si="300"/>
        <v>-5.97515044862462-4.43147359427735i</v>
      </c>
      <c r="DZ175" s="223" t="str">
        <f t="shared" ca="1" si="301"/>
        <v>-2.67729933388751+6.94063753391876i</v>
      </c>
      <c r="EA175" s="223" t="str">
        <f t="shared" ca="1" si="302"/>
        <v>7.40329022447868+0.729160443671226i</v>
      </c>
      <c r="EB175" s="223" t="str">
        <f t="shared" ca="1" si="303"/>
        <v>-1.27180456642428-7.32959031906277i</v>
      </c>
      <c r="EC175" s="223" t="str">
        <f t="shared" ca="1" si="304"/>
        <v>-6.72487721871773+3.18063004664922i</v>
      </c>
      <c r="ED175" s="223" t="str">
        <f t="shared" ca="1" si="305"/>
        <v>4.85902565979585+5.63296109856281i</v>
      </c>
      <c r="EE175" s="223" t="str">
        <f t="shared" ca="1" si="306"/>
        <v>4.13294895399088-6.18539522134052i</v>
      </c>
      <c r="EF175" s="223" t="str">
        <f t="shared" ca="1" si="307"/>
        <v>-7.06364608383593-2.33351346745325i</v>
      </c>
      <c r="EG175" s="223" t="str">
        <f t="shared" ca="1" si="308"/>
        <v>-0.365019904294366+7.43015084436012i</v>
      </c>
      <c r="EH175" s="223" t="str">
        <f t="shared" ca="1" si="309"/>
        <v>7.2583570142513-1.62991857285739i</v>
      </c>
      <c r="EI175" s="223" t="str">
        <f t="shared" ca="1" si="310"/>
        <v>-3.50677292371867-6.56071069031017i</v>
      </c>
      <c r="EJ175" s="223" t="str">
        <f t="shared" ca="1" si="311"/>
        <v>-5.38775486160469+5.12956905126849i</v>
      </c>
      <c r="EK175" s="223" t="str">
        <f t="shared" ca="1" si="312"/>
        <v>6.38073883519587+3.8244676776644i</v>
      </c>
      <c r="EL175" s="223" t="str">
        <f t="shared" ca="1" si="313"/>
        <v>1.98410596267746-7.16963769163716i</v>
      </c>
      <c r="EM175" s="223" t="str">
        <f t="shared" ca="1" si="314"/>
        <v>-7.43911158005285-3.6891327056315E-12i</v>
      </c>
      <c r="EN175" s="223"/>
      <c r="EO175" s="223"/>
      <c r="EP175" s="223"/>
    </row>
    <row r="176" spans="1:146" ht="17.25" thickBot="1">
      <c r="A176" s="257">
        <f t="shared" si="181"/>
        <v>1.4843750000000009E-3</v>
      </c>
      <c r="B176" s="256">
        <v>76</v>
      </c>
      <c r="C176" s="230">
        <f t="shared" si="182"/>
        <v>15200</v>
      </c>
      <c r="D176" s="229">
        <f t="shared" si="315"/>
        <v>95504.416669129714</v>
      </c>
      <c r="E176" s="229" t="str">
        <f t="shared" si="316"/>
        <v>95504.4166691297i</v>
      </c>
      <c r="F176" s="229" t="str">
        <f t="shared" si="183"/>
        <v>-0.0281839709551392-0.0704910831258015i</v>
      </c>
      <c r="G176" s="229" t="str">
        <f t="shared" si="184"/>
        <v>-4.8102614101153+1.50529705109272i</v>
      </c>
      <c r="H176" s="229" t="str">
        <f t="shared" si="180"/>
        <v>0.00205458181302266-0.00556481909962478i</v>
      </c>
      <c r="I176" s="229" t="str">
        <f t="shared" si="317"/>
        <v>-0.00483954188604318+0.00544513643359063i</v>
      </c>
      <c r="J176" s="255" t="str">
        <f ca="1">IMPRODUCT(1/N_FFT2,CM100)</f>
        <v>0.0381588834193192-0.000218007972070639i</v>
      </c>
      <c r="K176" s="254" t="str">
        <f t="shared" ca="1" si="318"/>
        <v>-0.000183484431480899+0.000208835385084i</v>
      </c>
      <c r="N176" s="246">
        <f t="shared" ca="1" si="185"/>
        <v>22.444398725296089</v>
      </c>
      <c r="O176" s="223">
        <f t="shared" ca="1" si="186"/>
        <v>7.4443987252960904</v>
      </c>
      <c r="P176" s="223" t="str">
        <f t="shared" ca="1" si="187"/>
        <v>-2.16099488132611-7.12384541550927i</v>
      </c>
      <c r="Q176" s="223" t="str">
        <f t="shared" ca="1" si="188"/>
        <v>-6.1897913219475+4.13588633450358i</v>
      </c>
      <c r="R176" s="223" t="str">
        <f t="shared" ca="1" si="189"/>
        <v>5.75459803365412+4.72267655596424i</v>
      </c>
      <c r="S176" s="223" t="str">
        <f t="shared" ca="1" si="190"/>
        <v>2.8488480560906-6.87772761415417i</v>
      </c>
      <c r="T176" s="223" t="str">
        <f t="shared" ca="1" si="191"/>
        <v>-7.40855191067264-0.729678674526536i</v>
      </c>
      <c r="U176" s="223" t="str">
        <f t="shared" ca="1" si="192"/>
        <v>1.45233014453419+7.30135669122303i</v>
      </c>
      <c r="V176" s="223" t="str">
        <f t="shared" ca="1" si="193"/>
        <v>6.56537353612633-3.50926526673635i</v>
      </c>
      <c r="W176" s="223" t="str">
        <f t="shared" ca="1" si="194"/>
        <v>-5.26398482051326-5.26398482051345i</v>
      </c>
      <c r="X176" s="223" t="str">
        <f t="shared" ca="1" si="195"/>
        <v>-3.50926526673592+6.56537353612656i</v>
      </c>
      <c r="Y176" s="223" t="str">
        <f t="shared" ca="1" si="196"/>
        <v>7.30135669122298+1.45233014453444i</v>
      </c>
      <c r="Z176" s="223" t="str">
        <f t="shared" ca="1" si="197"/>
        <v>-0.729678674526265-7.40855191067267i</v>
      </c>
      <c r="AA176" s="223" t="str">
        <f t="shared" ca="1" si="198"/>
        <v>-6.87772761415411+2.84884805609076i</v>
      </c>
      <c r="AB176" s="223" t="str">
        <f t="shared" ca="1" si="199"/>
        <v>4.72267655596415+5.75459803365419i</v>
      </c>
      <c r="AC176" s="223" t="str">
        <f t="shared" ca="1" si="200"/>
        <v>4.13588633450329-6.18979132194769i</v>
      </c>
      <c r="AD176" s="223" t="str">
        <f t="shared" ca="1" si="201"/>
        <v>-7.12384541550928-2.16099488132608i</v>
      </c>
      <c r="AE176" s="223" t="str">
        <f t="shared" ca="1" si="202"/>
        <v>-2.59918732143361E-13+7.44439872529609i</v>
      </c>
      <c r="AF176" s="223" t="str">
        <f t="shared" ca="1" si="203"/>
        <v>7.12384541550921-2.16099488132629i</v>
      </c>
      <c r="AG176" s="223" t="str">
        <f t="shared" ca="1" si="204"/>
        <v>-4.13588633450348-6.18979132194757i</v>
      </c>
      <c r="AH176" s="223" t="str">
        <f t="shared" ca="1" si="205"/>
        <v>-4.72267655596398+5.75459803365433i</v>
      </c>
      <c r="AI176" s="223" t="str">
        <f t="shared" ca="1" si="206"/>
        <v>6.87772761415419+2.84884805609056i</v>
      </c>
      <c r="AJ176" s="223" t="str">
        <f t="shared" ca="1" si="207"/>
        <v>0.729678674526781-7.40855191067262i</v>
      </c>
      <c r="AK176" s="223" t="str">
        <f t="shared" ca="1" si="208"/>
        <v>-7.30135669122294+1.45233014453463i</v>
      </c>
      <c r="AL176" s="223" t="str">
        <f t="shared" ca="1" si="209"/>
        <v>3.50926526673609+6.56537353612646i</v>
      </c>
      <c r="AM176" s="223" t="str">
        <f t="shared" ca="1" si="210"/>
        <v>5.26398482051364-5.26398482051307i</v>
      </c>
      <c r="AN176" s="223" t="str">
        <f t="shared" ca="1" si="211"/>
        <v>-6.56537353612643-3.50926526673615i</v>
      </c>
      <c r="AO176" s="223" t="str">
        <f t="shared" ca="1" si="212"/>
        <v>-1.4523301445347+7.30135669122293i</v>
      </c>
      <c r="AP176" s="223" t="str">
        <f t="shared" ca="1" si="213"/>
        <v>7.40855191067262-0.729678674526768i</v>
      </c>
      <c r="AQ176" s="223" t="str">
        <f t="shared" ca="1" si="214"/>
        <v>-2.8488480560905-6.87772761415422i</v>
      </c>
      <c r="AR176" s="223" t="str">
        <f t="shared" ca="1" si="215"/>
        <v>-2.8488480560905-6.87772761415422i</v>
      </c>
      <c r="AS176" s="223" t="str">
        <f t="shared" ca="1" si="216"/>
        <v>6.18979132194753+4.13588633450354i</v>
      </c>
      <c r="AT176" s="223" t="str">
        <f t="shared" ca="1" si="217"/>
        <v>2.16099488132633-7.1238454155092i</v>
      </c>
      <c r="AU176" s="223" t="str">
        <f t="shared" ca="1" si="218"/>
        <v>-7.44439872529609+2.20701416803801E-13i</v>
      </c>
      <c r="AV176" s="223" t="str">
        <f t="shared" ca="1" si="219"/>
        <v>2.16099488132604+7.12384541550928i</v>
      </c>
      <c r="AW176" s="223" t="str">
        <f t="shared" ca="1" si="220"/>
        <v>6.18979132194728-4.1358863345039i</v>
      </c>
      <c r="AX176" s="223" t="str">
        <f t="shared" ca="1" si="221"/>
        <v>-5.75459803365418-4.72267655596417i</v>
      </c>
      <c r="AY176" s="223" t="str">
        <f t="shared" ca="1" si="222"/>
        <v>-2.84884805609082+6.87772761415408i</v>
      </c>
      <c r="AZ176" s="223" t="str">
        <f t="shared" ca="1" si="223"/>
        <v>7.40855191067266+0.729678674526277i</v>
      </c>
      <c r="BA176" s="223" t="str">
        <f t="shared" ca="1" si="224"/>
        <v>-1.45233014453441-7.30135669122299i</v>
      </c>
      <c r="BB176" s="223" t="str">
        <f t="shared" ca="1" si="225"/>
        <v>-6.5653735361266+3.50926526673584i</v>
      </c>
      <c r="BC176" s="223" t="str">
        <f t="shared" ca="1" si="226"/>
        <v>5.26398482051343+5.26398482051329i</v>
      </c>
      <c r="BD176" s="223" t="str">
        <f t="shared" ca="1" si="227"/>
        <v>3.5092652667364-6.5653735361263i</v>
      </c>
      <c r="BE176" s="223" t="str">
        <f t="shared" ca="1" si="228"/>
        <v>-7.30135669122303-1.4523301445342i</v>
      </c>
      <c r="BF176" s="223" t="str">
        <f t="shared" ca="1" si="229"/>
        <v>0.729678674526484+7.40855191067265i</v>
      </c>
      <c r="BG176" s="223" t="str">
        <f t="shared" ca="1" si="230"/>
        <v>6.87772761415432-2.84884805609024i</v>
      </c>
      <c r="BH176" s="223" t="str">
        <f t="shared" ca="1" si="231"/>
        <v>-4.72267655596432-5.75459803365405i</v>
      </c>
      <c r="BI176" s="223" t="str">
        <f t="shared" ca="1" si="232"/>
        <v>-4.13588633450377+6.18979132194737i</v>
      </c>
      <c r="BJ176" s="223" t="str">
        <f t="shared" ca="1" si="233"/>
        <v>7.12384541550934+2.16099488132584i</v>
      </c>
      <c r="BK176" s="223" t="str">
        <f t="shared" ca="1" si="234"/>
        <v>6.56651325213642E-14-7.44439872529609i</v>
      </c>
      <c r="BL176" s="223" t="str">
        <f t="shared" ca="1" si="235"/>
        <v>-7.12384541550935+2.16099488132582i</v>
      </c>
      <c r="BM176" s="223" t="str">
        <f t="shared" ca="1" si="236"/>
        <v>4.13588633450367+6.18979132194744i</v>
      </c>
      <c r="BN176" s="223" t="str">
        <f t="shared" ca="1" si="237"/>
        <v>4.72267655596443-5.75459803365396i</v>
      </c>
      <c r="BO176" s="223" t="str">
        <f t="shared" ca="1" si="238"/>
        <v>-6.87772761415428-2.84884805609036i</v>
      </c>
      <c r="BP176" s="223" t="str">
        <f t="shared" ca="1" si="239"/>
        <v>-0.729678674526615+7.40855191067263i</v>
      </c>
      <c r="BQ176" s="223" t="str">
        <f t="shared" ca="1" si="240"/>
        <v>7.3013566912226-1.45233014453636i</v>
      </c>
      <c r="BR176" s="223" t="str">
        <f t="shared" ca="1" si="241"/>
        <v>-3.50926526673824-6.56537353612532i</v>
      </c>
      <c r="BS176" s="223" t="str">
        <f t="shared" ca="1" si="242"/>
        <v>-5.26398482051135+5.26398482051536i</v>
      </c>
      <c r="BT176" s="223" t="str">
        <f t="shared" ca="1" si="243"/>
        <v>6.56537353612794+3.50926526673334i</v>
      </c>
      <c r="BU176" s="223" t="str">
        <f t="shared" ca="1" si="244"/>
        <v>1.4523301445309-7.30135669122369i</v>
      </c>
      <c r="BV176" s="223" t="str">
        <f t="shared" ca="1" si="245"/>
        <v>-7.40855191067296+0.729678674523304i</v>
      </c>
      <c r="BW176" s="223" t="str">
        <f t="shared" ca="1" si="246"/>
        <v>2.84884805608797+6.87772761415527i</v>
      </c>
      <c r="BX176" s="223" t="str">
        <f t="shared" ca="1" si="247"/>
        <v>5.75459803365567-4.72267655596234i</v>
      </c>
      <c r="BY176" s="223" t="str">
        <f t="shared" ca="1" si="248"/>
        <v>-6.18979132194642-4.1358863345052i</v>
      </c>
      <c r="BZ176" s="223" t="str">
        <f t="shared" ca="1" si="249"/>
        <v>-2.16099488132759+7.12384541550882i</v>
      </c>
      <c r="CA176" s="223" t="str">
        <f t="shared" ca="1" si="250"/>
        <v>7.44439872529609+1.03967492857345E-12i</v>
      </c>
      <c r="CB176" s="223" t="str">
        <f t="shared" ca="1" si="251"/>
        <v>-2.16099488132549-7.12384541550946i</v>
      </c>
      <c r="CC176" s="223" t="str">
        <f t="shared" ca="1" si="252"/>
        <v>-6.18979132194757+4.13588633450347i</v>
      </c>
      <c r="CD176" s="223" t="str">
        <f t="shared" ca="1" si="253"/>
        <v>5.75459803365428+4.72267655596403i</v>
      </c>
      <c r="CE176" s="223" t="str">
        <f t="shared" ca="1" si="254"/>
        <v>2.84884805608989-6.87772761415447i</v>
      </c>
      <c r="CF176" s="223" t="str">
        <f t="shared" ca="1" si="255"/>
        <v>-7.40855191067275-0.729678674525478i</v>
      </c>
      <c r="CG176" s="223" t="str">
        <f t="shared" ca="1" si="256"/>
        <v>1.45233014453613+7.30135669122265i</v>
      </c>
      <c r="CH176" s="223" t="str">
        <f t="shared" ca="1" si="257"/>
        <v>6.56537353612543-3.50926526673803i</v>
      </c>
      <c r="CI176" s="223" t="str">
        <f t="shared" ca="1" si="258"/>
        <v>-5.26398482051512-5.2639848205116i</v>
      </c>
      <c r="CJ176" s="223" t="str">
        <f t="shared" ca="1" si="259"/>
        <v>-3.50926526673364+6.56537353612777i</v>
      </c>
      <c r="CK176" s="223" t="str">
        <f t="shared" ca="1" si="260"/>
        <v>7.30135669122366+1.45233014453103i</v>
      </c>
      <c r="CL176" s="223" t="str">
        <f t="shared" ca="1" si="261"/>
        <v>-0.729678674523071-7.40855191067298i</v>
      </c>
      <c r="CM176" s="223" t="str">
        <f t="shared" ca="1" si="262"/>
        <v>-6.87772761415536+2.84884805608775i</v>
      </c>
      <c r="CN176" s="223" t="str">
        <f t="shared" ca="1" si="263"/>
        <v>4.72267655596216+5.75459803365582i</v>
      </c>
      <c r="CO176" s="223" t="str">
        <f t="shared" ca="1" si="264"/>
        <v>4.13588633450548-6.18979132194623i</v>
      </c>
      <c r="CP176" s="223" t="str">
        <f t="shared" ca="1" si="265"/>
        <v>-7.12384541550879-2.16099488132771i</v>
      </c>
      <c r="CQ176" s="223" t="str">
        <f t="shared" ca="1" si="266"/>
        <v>-1.273145843535E-12+7.44439872529609i</v>
      </c>
      <c r="CR176" s="223" t="str">
        <f t="shared" ca="1" si="267"/>
        <v>7.12384541550952-2.16099488132527i</v>
      </c>
      <c r="CS176" s="223" t="str">
        <f t="shared" ca="1" si="268"/>
        <v>-4.13588633450319-6.18979132194776i</v>
      </c>
      <c r="CT176" s="223" t="str">
        <f t="shared" ca="1" si="269"/>
        <v>-4.72267655596429+5.75459803365407i</v>
      </c>
      <c r="CU176" s="223" t="str">
        <f t="shared" ca="1" si="270"/>
        <v>6.87772761415438+2.8488480560901i</v>
      </c>
      <c r="CV176" s="223" t="str">
        <f t="shared" ca="1" si="271"/>
        <v>0.729678674525605-7.40855191067273i</v>
      </c>
      <c r="CW176" s="223" t="str">
        <f t="shared" ca="1" si="272"/>
        <v>-7.30135669122271+1.45233014453579i</v>
      </c>
      <c r="CX176" s="223" t="str">
        <f t="shared" ca="1" si="273"/>
        <v>3.50926526673774+6.56537353612558i</v>
      </c>
      <c r="CY176" s="223" t="str">
        <f t="shared" ca="1" si="274"/>
        <v>5.26398482051183-5.26398482051488i</v>
      </c>
      <c r="CZ176" s="223" t="str">
        <f t="shared" ca="1" si="275"/>
        <v>-6.56537353612771-3.50926526673375i</v>
      </c>
      <c r="DA176" s="223" t="str">
        <f t="shared" ca="1" si="276"/>
        <v>-1.45233014453136+7.30135669122359i</v>
      </c>
      <c r="DB176" s="223" t="str">
        <f t="shared" ca="1" si="277"/>
        <v>7.40855191067229-0.729678674530104i</v>
      </c>
      <c r="DC176" s="223" t="str">
        <f t="shared" ca="1" si="278"/>
        <v>-2.84884805608744-6.87772761415548i</v>
      </c>
      <c r="DD176" s="223" t="str">
        <f t="shared" ca="1" si="279"/>
        <v>-5.75459803365603+4.7226765559619i</v>
      </c>
      <c r="DE176" s="223" t="str">
        <f t="shared" ca="1" si="280"/>
        <v>6.18979132194616+4.13588633450559i</v>
      </c>
      <c r="DF176" s="223" t="str">
        <f t="shared" ca="1" si="281"/>
        <v>2.16099488132803-7.12384541550868i</v>
      </c>
      <c r="DG176" s="223" t="str">
        <f t="shared" ca="1" si="282"/>
        <v>-7.44439872529609-1.61240802722378E-12i</v>
      </c>
      <c r="DH176" s="223" t="str">
        <f t="shared" ca="1" si="283"/>
        <v>2.16099488132495+7.12384541550962i</v>
      </c>
      <c r="DI176" s="223" t="str">
        <f t="shared" ca="1" si="284"/>
        <v>6.18979132194784-4.13588633450309i</v>
      </c>
      <c r="DJ176" s="223" t="str">
        <f t="shared" ca="1" si="285"/>
        <v>-5.75459803365399-4.7226765559644i</v>
      </c>
      <c r="DK176" s="223" t="str">
        <f t="shared" ca="1" si="286"/>
        <v>-2.84884805609042+6.87772761415425i</v>
      </c>
      <c r="DL176" s="223" t="str">
        <f t="shared" ca="1" si="287"/>
        <v>7.4085519106727+0.729678674525943i</v>
      </c>
      <c r="DM176" s="223" t="str">
        <f t="shared" ca="1" si="288"/>
        <v>-1.45233014453546-7.30135669122278i</v>
      </c>
      <c r="DN176" s="223" t="str">
        <f t="shared" ca="1" si="289"/>
        <v>-6.56537353612564+3.50926526673763i</v>
      </c>
      <c r="DO176" s="223" t="str">
        <f t="shared" ca="1" si="290"/>
        <v>5.26398482051479+5.26398482051192i</v>
      </c>
      <c r="DP176" s="223" t="str">
        <f t="shared" ca="1" si="291"/>
        <v>3.50926526673405-6.56537353612756i</v>
      </c>
      <c r="DQ176" s="223" t="str">
        <f t="shared" ca="1" si="292"/>
        <v>-7.30135669122353-1.45233014453169i</v>
      </c>
      <c r="DR176" s="223" t="str">
        <f t="shared" ca="1" si="293"/>
        <v>0.729678674529766+7.40855191067232i</v>
      </c>
      <c r="DS176" s="223" t="str">
        <f t="shared" ca="1" si="294"/>
        <v>6.87772761415554-2.84884805608732i</v>
      </c>
      <c r="DT176" s="223" t="str">
        <f t="shared" ca="1" si="295"/>
        <v>-4.7226765559618-5.75459803365611i</v>
      </c>
      <c r="DU176" s="223" t="str">
        <f t="shared" ca="1" si="296"/>
        <v>-4.13588633450587+6.18979132194597i</v>
      </c>
      <c r="DV176" s="223" t="str">
        <f t="shared" ca="1" si="297"/>
        <v>7.12384541550858+2.16099488132836i</v>
      </c>
      <c r="DW176" s="223" t="str">
        <f t="shared" ca="1" si="298"/>
        <v>1.95167021091255E-12-7.44439872529609i</v>
      </c>
      <c r="DX176" s="223" t="str">
        <f t="shared" ca="1" si="299"/>
        <v>-7.12384541550966+2.16099488132482i</v>
      </c>
      <c r="DY176" s="223" t="str">
        <f t="shared" ca="1" si="300"/>
        <v>4.1358863345028+6.18979132194802i</v>
      </c>
      <c r="DZ176" s="223" t="str">
        <f t="shared" ca="1" si="301"/>
        <v>4.72267655596466-5.75459803365377i</v>
      </c>
      <c r="EA176" s="223" t="str">
        <f t="shared" ca="1" si="302"/>
        <v>-6.87772761415412-2.84884805609073i</v>
      </c>
      <c r="EB176" s="223" t="str">
        <f t="shared" ca="1" si="303"/>
        <v>-0.72967867452607+7.40855191067269i</v>
      </c>
      <c r="EC176" s="223" t="str">
        <f t="shared" ca="1" si="304"/>
        <v>7.3013566912228-1.45233014453534i</v>
      </c>
      <c r="ED176" s="223" t="str">
        <f t="shared" ca="1" si="305"/>
        <v>-3.50926526673733-6.56537353612581i</v>
      </c>
      <c r="EE176" s="223" t="str">
        <f t="shared" ca="1" si="306"/>
        <v>-5.26398482051216+5.26398482051455i</v>
      </c>
      <c r="EF176" s="223" t="str">
        <f t="shared" ca="1" si="307"/>
        <v>6.56537353612739+3.50926526673435i</v>
      </c>
      <c r="EG176" s="223" t="str">
        <f t="shared" ca="1" si="308"/>
        <v>1.45233014453182-7.3013566912235i</v>
      </c>
      <c r="EH176" s="223" t="str">
        <f t="shared" ca="1" si="309"/>
        <v>-7.40855191067234+0.729678674529638i</v>
      </c>
      <c r="EI176" s="223" t="str">
        <f t="shared" ca="1" si="310"/>
        <v>2.84884805609385+6.87772761415283i</v>
      </c>
      <c r="EJ176" s="223" t="str">
        <f t="shared" ca="1" si="311"/>
        <v>5.75459803365633-4.72267655596154i</v>
      </c>
      <c r="EK176" s="223" t="str">
        <f t="shared" ca="1" si="312"/>
        <v>-6.18979132194578-4.13588633450615i</v>
      </c>
      <c r="EL176" s="223" t="str">
        <f t="shared" ca="1" si="313"/>
        <v>-2.16099488132848+7.12384541550855i</v>
      </c>
      <c r="EM176" s="223" t="str">
        <f t="shared" ca="1" si="314"/>
        <v>7.44439872529609+2.07934985714689E-12i</v>
      </c>
      <c r="EN176" s="223"/>
      <c r="EO176" s="223"/>
      <c r="EP176" s="223"/>
    </row>
    <row r="177" spans="1:146" ht="17.25" thickBot="1">
      <c r="A177" s="257">
        <f t="shared" si="181"/>
        <v>1.5039062500000009E-3</v>
      </c>
      <c r="B177" s="256">
        <v>77</v>
      </c>
      <c r="C177" s="230">
        <f t="shared" si="182"/>
        <v>15400</v>
      </c>
      <c r="D177" s="229">
        <f t="shared" si="315"/>
        <v>96761.053730565633</v>
      </c>
      <c r="E177" s="229" t="str">
        <f t="shared" si="316"/>
        <v>96761.0537305656i</v>
      </c>
      <c r="F177" s="229" t="str">
        <f t="shared" si="183"/>
        <v>-0.0278669131289026-0.0691987065636374i</v>
      </c>
      <c r="G177" s="229" t="str">
        <f t="shared" si="184"/>
        <v>-4.78991078764139+1.54510595729422i</v>
      </c>
      <c r="H177" s="229" t="str">
        <f t="shared" si="180"/>
        <v>0.00205298818373508-0.00549243773705125i</v>
      </c>
      <c r="I177" s="229" t="str">
        <f t="shared" si="317"/>
        <v>-0.00476161670994966+0.00542284376258755i</v>
      </c>
      <c r="J177" s="255" t="str">
        <f ca="1">IMPRODUCT(1/N_FFT2,CN100)</f>
        <v>-0.00641058249758914-0.00445589477575457i</v>
      </c>
      <c r="K177" s="254" t="str">
        <f t="shared" ca="1" si="318"/>
        <v>0.0000546883579324784-0.0000135463242895938i</v>
      </c>
      <c r="N177" s="246">
        <f t="shared" ca="1" si="185"/>
        <v>22.448860452612273</v>
      </c>
      <c r="O177" s="223">
        <f t="shared" ca="1" si="186"/>
        <v>7.4488604526122746</v>
      </c>
      <c r="P177" s="223" t="str">
        <f t="shared" ca="1" si="187"/>
        <v>-2.33657151076389-7.07290291306036i</v>
      </c>
      <c r="Q177" s="223" t="str">
        <f t="shared" ca="1" si="188"/>
        <v>-5.98298081648651+4.43728099088232i</v>
      </c>
      <c r="R177" s="223" t="str">
        <f t="shared" ca="1" si="189"/>
        <v>6.09007518134123+4.28911486534258i</v>
      </c>
      <c r="S177" s="223" t="str">
        <f t="shared" ca="1" si="190"/>
        <v>2.16229005240009-7.12811502234517i</v>
      </c>
      <c r="T177" s="223" t="str">
        <f t="shared" ca="1" si="191"/>
        <v>-7.44661699510936+0.182804186602845i</v>
      </c>
      <c r="U177" s="223" t="str">
        <f t="shared" ca="1" si="192"/>
        <v>2.50944550581993+7.0134303515335i</v>
      </c>
      <c r="V177" s="223" t="str">
        <f t="shared" ca="1" si="193"/>
        <v>5.87228252770586-4.58277426427396i</v>
      </c>
      <c r="W177" s="223" t="str">
        <f t="shared" ca="1" si="194"/>
        <v>-6.19350111262937-4.13836513738818i</v>
      </c>
      <c r="X177" s="223" t="str">
        <f t="shared" ca="1" si="195"/>
        <v>-1.98670611136185+7.17903342167792i</v>
      </c>
      <c r="Y177" s="223" t="str">
        <f t="shared" ca="1" si="196"/>
        <v>7.43988797397554-0.365498258799169i</v>
      </c>
      <c r="Z177" s="223" t="str">
        <f t="shared" ca="1" si="197"/>
        <v>-2.68080790473685-6.94973316181216i</v>
      </c>
      <c r="AA177" s="223" t="str">
        <f t="shared" ca="1" si="198"/>
        <v>-5.75804699550967+4.72550704580928i</v>
      </c>
      <c r="AB177" s="223" t="str">
        <f t="shared" ca="1" si="199"/>
        <v>6.29319631043691+3.98512261301887i</v>
      </c>
      <c r="AC177" s="223" t="str">
        <f t="shared" ca="1" si="200"/>
        <v>1.80992545285032-7.22562743971869i</v>
      </c>
      <c r="AD177" s="223" t="str">
        <f t="shared" ca="1" si="201"/>
        <v>-7.42867744252156+0.54797216851087i</v>
      </c>
      <c r="AE177" s="223" t="str">
        <f t="shared" ca="1" si="202"/>
        <v>2.8505554852145+6.88184971270113i</v>
      </c>
      <c r="AF177" s="223" t="str">
        <f t="shared" ca="1" si="203"/>
        <v>5.64034303111016-4.86539335859889i</v>
      </c>
      <c r="AG177" s="223" t="str">
        <f t="shared" ca="1" si="204"/>
        <v>-6.38910072210521-3.82947959980018i</v>
      </c>
      <c r="AH177" s="223" t="str">
        <f t="shared" ca="1" si="205"/>
        <v>-1.63205456292275+7.26786900997357i</v>
      </c>
      <c r="AI177" s="223" t="str">
        <f t="shared" ca="1" si="206"/>
        <v>7.41299215355228-0.730116000279024i</v>
      </c>
      <c r="AJ177" s="223" t="str">
        <f t="shared" ca="1" si="207"/>
        <v>-3.01858599765631-6.8098208946524i</v>
      </c>
      <c r="AK177" s="223" t="str">
        <f t="shared" ca="1" si="208"/>
        <v>-5.51924153497522+5.00234894035747i</v>
      </c>
      <c r="AL177" s="223" t="str">
        <f t="shared" ca="1" si="209"/>
        <v>6.48115657840199+3.6715298512647i</v>
      </c>
      <c r="AM177" s="223" t="str">
        <f t="shared" ca="1" si="210"/>
        <v>1.45320058435363-7.3057326876998i</v>
      </c>
      <c r="AN177" s="223" t="str">
        <f t="shared" ca="1" si="211"/>
        <v>-7.39284155529932+0.911820037469379i</v>
      </c>
      <c r="AO177" s="223" t="str">
        <f t="shared" ca="1" si="212"/>
        <v>3.18479822676606+6.73369009513201i</v>
      </c>
      <c r="AP177" s="223" t="str">
        <f t="shared" ca="1" si="213"/>
        <v>5.39481545411684-5.13629129416481i</v>
      </c>
      <c r="AQ177" s="223" t="str">
        <f t="shared" ca="1" si="214"/>
        <v>-6.56930842832235-3.51136851043351i</v>
      </c>
      <c r="AR177" s="223" t="str">
        <f t="shared" ca="1" si="215"/>
        <v>-6.56930842832235-3.51136851043351i</v>
      </c>
      <c r="AS177" s="223" t="str">
        <f t="shared" ca="1" si="216"/>
        <v>7.36823778572969-1.09297482836357i</v>
      </c>
      <c r="AT177" s="223" t="str">
        <f t="shared" ca="1" si="217"/>
        <v>-3.34909205251056-6.65350317248754i</v>
      </c>
      <c r="AU177" s="223" t="str">
        <f t="shared" ca="1" si="218"/>
        <v>-5.26713973815456+5.26713973815431i</v>
      </c>
      <c r="AV177" s="223" t="str">
        <f t="shared" ca="1" si="219"/>
        <v>6.65350317248741+3.34909205251082i</v>
      </c>
      <c r="AW177" s="223" t="str">
        <f t="shared" ca="1" si="220"/>
        <v>1.09297482836386-7.36823778572964i</v>
      </c>
      <c r="AX177" s="223" t="str">
        <f t="shared" ca="1" si="221"/>
        <v>-7.33919566523411+1.27347125209013i</v>
      </c>
      <c r="AY177" s="223" t="str">
        <f t="shared" ca="1" si="222"/>
        <v>3.51136851043396+6.56930842832211i</v>
      </c>
      <c r="AZ177" s="223" t="str">
        <f t="shared" ca="1" si="223"/>
        <v>5.13629129416448-5.39481545411715i</v>
      </c>
      <c r="BA177" s="223" t="str">
        <f t="shared" ca="1" si="224"/>
        <v>-6.7336900951322-3.18479822676565i</v>
      </c>
      <c r="BB177" s="223" t="str">
        <f t="shared" ca="1" si="225"/>
        <v>-0.911820037468976+7.39284155529937i</v>
      </c>
      <c r="BC177" s="223" t="str">
        <f t="shared" ca="1" si="226"/>
        <v>7.30573268769986-1.45320058435336i</v>
      </c>
      <c r="BD177" s="223" t="str">
        <f t="shared" ca="1" si="227"/>
        <v>-3.67152985126445-6.48115657840213i</v>
      </c>
      <c r="BE177" s="223" t="str">
        <f t="shared" ca="1" si="228"/>
        <v>-5.00234894035773+5.51924153497499i</v>
      </c>
      <c r="BF177" s="223" t="str">
        <f t="shared" ca="1" si="229"/>
        <v>6.80982089465228+3.01858599765657i</v>
      </c>
      <c r="BG177" s="223" t="str">
        <f t="shared" ca="1" si="230"/>
        <v>0.73011600027931-7.41299215355225i</v>
      </c>
      <c r="BH177" s="223" t="str">
        <f t="shared" ca="1" si="231"/>
        <v>-7.26786900997348+1.63205456292313i</v>
      </c>
      <c r="BI177" s="223" t="str">
        <f t="shared" ca="1" si="232"/>
        <v>3.82947959979999+6.38910072210533i</v>
      </c>
      <c r="BJ177" s="223" t="str">
        <f t="shared" ca="1" si="233"/>
        <v>4.86539335859855-5.64034303111046i</v>
      </c>
      <c r="BK177" s="223" t="str">
        <f t="shared" ca="1" si="234"/>
        <v>-6.88184971270129-2.85055548521413i</v>
      </c>
      <c r="BL177" s="223" t="str">
        <f t="shared" ca="1" si="235"/>
        <v>-0.54797216851113+7.42867744252154i</v>
      </c>
      <c r="BM177" s="223" t="str">
        <f t="shared" ca="1" si="236"/>
        <v>7.22562743971876-1.80992545285005i</v>
      </c>
      <c r="BN177" s="223" t="str">
        <f t="shared" ca="1" si="237"/>
        <v>-3.98512261301861-6.29319631043708i</v>
      </c>
      <c r="BO177" s="223" t="str">
        <f t="shared" ca="1" si="238"/>
        <v>-4.72550704580948+5.75804699550951i</v>
      </c>
      <c r="BP177" s="223" t="str">
        <f t="shared" ca="1" si="239"/>
        <v>6.94973316181258+2.68080790473574i</v>
      </c>
      <c r="BQ177" s="223" t="str">
        <f t="shared" ca="1" si="240"/>
        <v>0.365498258798742-7.43988797397556i</v>
      </c>
      <c r="BR177" s="223" t="str">
        <f t="shared" ca="1" si="241"/>
        <v>-7.17903342167798+1.98670611136163i</v>
      </c>
      <c r="BS177" s="223" t="str">
        <f t="shared" ca="1" si="242"/>
        <v>4.13836513738733+6.19350111262994i</v>
      </c>
      <c r="BT177" s="223" t="str">
        <f t="shared" ca="1" si="243"/>
        <v>4.58277426427537-5.87228252770475i</v>
      </c>
      <c r="BU177" s="223" t="str">
        <f t="shared" ca="1" si="244"/>
        <v>-7.01343035153263-2.50944550582236i</v>
      </c>
      <c r="BV177" s="223" t="str">
        <f t="shared" ca="1" si="245"/>
        <v>-0.182804186606452+7.44661699510927i</v>
      </c>
      <c r="BW177" s="223" t="str">
        <f t="shared" ca="1" si="246"/>
        <v>7.12811502234431-2.1622900524029i</v>
      </c>
      <c r="BX177" s="223" t="str">
        <f t="shared" ca="1" si="247"/>
        <v>-4.28911486534439-6.09007518133996i</v>
      </c>
      <c r="BY177" s="223" t="str">
        <f t="shared" ca="1" si="248"/>
        <v>-4.43728099088123+5.98298081648732i</v>
      </c>
      <c r="BZ177" s="223" t="str">
        <f t="shared" ca="1" si="249"/>
        <v>7.07290291306052+2.33657151076341i</v>
      </c>
      <c r="CA177" s="223" t="str">
        <f t="shared" ca="1" si="250"/>
        <v>3.39467132363164E-13-7.44886045261227i</v>
      </c>
      <c r="CB177" s="223" t="str">
        <f t="shared" ca="1" si="251"/>
        <v>-7.07290291306069+2.33657151076287i</v>
      </c>
      <c r="CC177" s="223" t="str">
        <f t="shared" ca="1" si="252"/>
        <v>4.43728099088077+5.98298081648765i</v>
      </c>
      <c r="CD177" s="223" t="str">
        <f t="shared" ca="1" si="253"/>
        <v>4.28911486534486-6.09007518133963i</v>
      </c>
      <c r="CE177" s="223" t="str">
        <f t="shared" ca="1" si="254"/>
        <v>-7.12811502234414-2.16229005240345i</v>
      </c>
      <c r="CF177" s="223" t="str">
        <f t="shared" ca="1" si="255"/>
        <v>0.182804186605984+7.44661699510929i</v>
      </c>
      <c r="CG177" s="223" t="str">
        <f t="shared" ca="1" si="256"/>
        <v>7.01343035153286-2.50944550582172i</v>
      </c>
      <c r="CH177" s="223" t="str">
        <f t="shared" ca="1" si="257"/>
        <v>-4.58277426427492-5.8722825277051i</v>
      </c>
      <c r="CI177" s="223" t="str">
        <f t="shared" ca="1" si="258"/>
        <v>-4.13836513738772+6.19350111262968i</v>
      </c>
      <c r="CJ177" s="223" t="str">
        <f t="shared" ca="1" si="259"/>
        <v>7.17903342167783+1.98670611136218i</v>
      </c>
      <c r="CK177" s="223" t="str">
        <f t="shared" ca="1" si="260"/>
        <v>-0.36549825879817-7.43988797397559i</v>
      </c>
      <c r="CL177" s="223" t="str">
        <f t="shared" ca="1" si="261"/>
        <v>-6.94973316181283+2.6808079047351i</v>
      </c>
      <c r="CM177" s="223" t="str">
        <f t="shared" ca="1" si="262"/>
        <v>4.72550704580732+5.75804699551128i</v>
      </c>
      <c r="CN177" s="223" t="str">
        <f t="shared" ca="1" si="263"/>
        <v>3.9851226130216-6.29319631043519i</v>
      </c>
      <c r="CO177" s="223" t="str">
        <f t="shared" ca="1" si="264"/>
        <v>-7.22562743971955-1.8099254528469i</v>
      </c>
      <c r="CP177" s="223" t="str">
        <f t="shared" ca="1" si="265"/>
        <v>0.547972168513514+7.42867744252136i</v>
      </c>
      <c r="CQ177" s="223" t="str">
        <f t="shared" ca="1" si="266"/>
        <v>6.88184971270065-2.85055548521566i</v>
      </c>
      <c r="CR177" s="223" t="str">
        <f t="shared" ca="1" si="267"/>
        <v>-4.86539335859916-5.64034303110993i</v>
      </c>
      <c r="CS177" s="223" t="str">
        <f t="shared" ca="1" si="268"/>
        <v>-3.82947959980048+6.38910072210504i</v>
      </c>
      <c r="CT177" s="223" t="str">
        <f t="shared" ca="1" si="269"/>
        <v>7.26786900997336+1.6320545629237i</v>
      </c>
      <c r="CU177" s="223" t="str">
        <f t="shared" ca="1" si="270"/>
        <v>-0.730116000277159-7.41299215355246i</v>
      </c>
      <c r="CV177" s="223" t="str">
        <f t="shared" ca="1" si="271"/>
        <v>-6.80982089465341+3.01858599765402i</v>
      </c>
      <c r="CW177" s="223" t="str">
        <f t="shared" ca="1" si="272"/>
        <v>5.0023489403551+5.51924153497736i</v>
      </c>
      <c r="CX177" s="223" t="str">
        <f t="shared" ca="1" si="273"/>
        <v>3.67152985126182-6.48115657840362i</v>
      </c>
      <c r="CY177" s="223" t="str">
        <f t="shared" ca="1" si="274"/>
        <v>-7.30573268770032-1.45320058435101i</v>
      </c>
      <c r="CZ177" s="223" t="str">
        <f t="shared" ca="1" si="275"/>
        <v>0.911820037470615+7.39284155529917i</v>
      </c>
      <c r="DA177" s="223" t="str">
        <f t="shared" ca="1" si="276"/>
        <v>6.73369009513186-3.18479822676638i</v>
      </c>
      <c r="DB177" s="223" t="str">
        <f t="shared" ca="1" si="277"/>
        <v>-5.13629129416461-5.39481545411704i</v>
      </c>
      <c r="DC177" s="223" t="str">
        <f t="shared" ca="1" si="278"/>
        <v>-3.51136851043438+6.56930842832189i</v>
      </c>
      <c r="DD177" s="223" t="str">
        <f t="shared" ca="1" si="279"/>
        <v>7.33919566523374+1.27347125209226i</v>
      </c>
      <c r="DE177" s="223" t="str">
        <f t="shared" ca="1" si="280"/>
        <v>-1.09297482836109-7.36823778573006i</v>
      </c>
      <c r="DF177" s="223" t="str">
        <f t="shared" ca="1" si="281"/>
        <v>-6.65350317248897+3.34909205250771i</v>
      </c>
      <c r="DG177" s="223" t="str">
        <f t="shared" ca="1" si="282"/>
        <v>5.2671397381567+5.26713973815217i</v>
      </c>
      <c r="DH177" s="223" t="str">
        <f t="shared" ca="1" si="283"/>
        <v>3.34909205250842-6.65350317248861i</v>
      </c>
      <c r="DI177" s="223" t="str">
        <f t="shared" ca="1" si="284"/>
        <v>-7.36823778572994-1.09297482836189i</v>
      </c>
      <c r="DJ177" s="223" t="str">
        <f t="shared" ca="1" si="285"/>
        <v>1.27347125209125+7.33919566523392i</v>
      </c>
      <c r="DK177" s="223" t="str">
        <f t="shared" ca="1" si="286"/>
        <v>6.56930842832227-3.51136851043366i</v>
      </c>
      <c r="DL177" s="223" t="str">
        <f t="shared" ca="1" si="287"/>
        <v>-5.39481545411648-5.13629129416519i</v>
      </c>
      <c r="DM177" s="223" t="str">
        <f t="shared" ca="1" si="288"/>
        <v>-3.1847982267673+6.73369009513142i</v>
      </c>
      <c r="DN177" s="223" t="str">
        <f t="shared" ca="1" si="289"/>
        <v>7.39284155529907+0.91182003747142i</v>
      </c>
      <c r="DO177" s="223" t="str">
        <f t="shared" ca="1" si="290"/>
        <v>-1.45320058435022-7.30573268770048i</v>
      </c>
      <c r="DP177" s="223" t="str">
        <f t="shared" ca="1" si="291"/>
        <v>-6.48115657840047+3.67152985126738i</v>
      </c>
      <c r="DQ177" s="223" t="str">
        <f t="shared" ca="1" si="292"/>
        <v>5.51924153497682+5.00234894035571i</v>
      </c>
      <c r="DR177" s="223" t="str">
        <f t="shared" ca="1" si="293"/>
        <v>3.01858599765476-6.80982089465309i</v>
      </c>
      <c r="DS177" s="223" t="str">
        <f t="shared" ca="1" si="294"/>
        <v>-7.41299215355237-0.730116000278173i</v>
      </c>
      <c r="DT177" s="223" t="str">
        <f t="shared" ca="1" si="295"/>
        <v>1.63205456292291+7.26786900997354i</v>
      </c>
      <c r="DU177" s="223" t="str">
        <f t="shared" ca="1" si="296"/>
        <v>6.38910072210545-3.82947959979979i</v>
      </c>
      <c r="DV177" s="223" t="str">
        <f t="shared" ca="1" si="297"/>
        <v>-5.64034303110926-4.86539335859992i</v>
      </c>
      <c r="DW177" s="223" t="str">
        <f t="shared" ca="1" si="298"/>
        <v>-2.8505554852164+6.88184971270035i</v>
      </c>
      <c r="DX177" s="223" t="str">
        <f t="shared" ca="1" si="299"/>
        <v>7.42867744252129+0.547972168514529i</v>
      </c>
      <c r="DY177" s="223" t="str">
        <f t="shared" ca="1" si="300"/>
        <v>-1.80992545285331-7.22562743971794i</v>
      </c>
      <c r="DZ177" s="223" t="str">
        <f t="shared" ca="1" si="301"/>
        <v>-6.29319631043562+3.98512261302091i</v>
      </c>
      <c r="EA177" s="223" t="str">
        <f t="shared" ca="1" si="302"/>
        <v>5.75804699551078+4.72550704580794i</v>
      </c>
      <c r="EB177" s="223" t="str">
        <f t="shared" ca="1" si="303"/>
        <v>2.68080790473606-6.94973316181246i</v>
      </c>
      <c r="EC177" s="223" t="str">
        <f t="shared" ca="1" si="304"/>
        <v>-7.43988797397556-0.365498258798975i</v>
      </c>
      <c r="ED177" s="223" t="str">
        <f t="shared" ca="1" si="305"/>
        <v>1.9867061113612+7.1790334216781i</v>
      </c>
      <c r="EE177" s="223" t="str">
        <f t="shared" ca="1" si="306"/>
        <v>6.19350111263013-4.13836513738705i</v>
      </c>
      <c r="EF177" s="223" t="str">
        <f t="shared" ca="1" si="307"/>
        <v>-5.8722825277046-4.58277426427555i</v>
      </c>
      <c r="EG177" s="223" t="str">
        <f t="shared" ca="1" si="308"/>
        <v>-2.50944550582268+7.01343035153252i</v>
      </c>
      <c r="EH177" s="223" t="str">
        <f t="shared" ca="1" si="309"/>
        <v>7.44661699510945+0.182804186599383i</v>
      </c>
      <c r="EI177" s="223" t="str">
        <f t="shared" ca="1" si="310"/>
        <v>-2.16229005240268-7.12811502234437i</v>
      </c>
      <c r="EJ177" s="223" t="str">
        <f t="shared" ca="1" si="311"/>
        <v>-6.09007518134021+4.28911486534403i</v>
      </c>
      <c r="EK177" s="223" t="str">
        <f t="shared" ca="1" si="312"/>
        <v>5.98298081648711+4.4372809908815i</v>
      </c>
      <c r="EL177" s="223" t="str">
        <f t="shared" ca="1" si="313"/>
        <v>2.33657151076363-7.07290291306044i</v>
      </c>
      <c r="EM177" s="223" t="str">
        <f t="shared" ca="1" si="314"/>
        <v>-7.44886045261227-6.78934264726328E-13i</v>
      </c>
      <c r="EN177" s="223"/>
      <c r="EO177" s="223"/>
      <c r="EP177" s="223"/>
    </row>
    <row r="178" spans="1:146" ht="17.25" thickBot="1">
      <c r="A178" s="257">
        <f t="shared" si="181"/>
        <v>1.5234375000000009E-3</v>
      </c>
      <c r="B178" s="256">
        <v>78</v>
      </c>
      <c r="C178" s="230">
        <f t="shared" si="182"/>
        <v>15600</v>
      </c>
      <c r="D178" s="229">
        <f t="shared" si="315"/>
        <v>98017.690792001551</v>
      </c>
      <c r="E178" s="229" t="str">
        <f t="shared" si="316"/>
        <v>98017.6907920016i</v>
      </c>
      <c r="F178" s="229" t="str">
        <f t="shared" si="183"/>
        <v>-0.0275524455645548-0.0679434603192368i</v>
      </c>
      <c r="G178" s="229" t="str">
        <f t="shared" si="184"/>
        <v>-4.76892045952365+1.58413073486214i</v>
      </c>
      <c r="H178" s="229" t="str">
        <f t="shared" si="180"/>
        <v>0.00205145875395936-0.0054219129387569i</v>
      </c>
      <c r="I178" s="229" t="str">
        <f t="shared" si="317"/>
        <v>-0.00468497143107005+0.0053988575158939i</v>
      </c>
      <c r="J178" s="255" t="str">
        <f ca="1">IMPRODUCT(1/N_FFT2,CO100)</f>
        <v>0.0202597364335271+0.0002096325129314i</v>
      </c>
      <c r="K178" s="254" t="str">
        <f t="shared" ca="1" si="318"/>
        <v>-0.0000960480624600989+0.00010839730798007i</v>
      </c>
      <c r="N178" s="246">
        <f t="shared" ca="1" si="185"/>
        <v>22.452673334503228</v>
      </c>
      <c r="O178" s="223">
        <f t="shared" ca="1" si="186"/>
        <v>7.4526733345032286</v>
      </c>
      <c r="P178" s="223" t="str">
        <f t="shared" ca="1" si="187"/>
        <v>-2.5107300270409-7.01702034784927i</v>
      </c>
      <c r="Q178" s="223" t="str">
        <f t="shared" ca="1" si="188"/>
        <v>-5.76099439306872+4.72792591247433i</v>
      </c>
      <c r="R178" s="223" t="str">
        <f t="shared" ca="1" si="189"/>
        <v>6.39237113998955+3.83143981284377i</v>
      </c>
      <c r="S178" s="223" t="str">
        <f t="shared" ca="1" si="190"/>
        <v>1.45394444070926-7.30947230613442i</v>
      </c>
      <c r="T178" s="223" t="str">
        <f t="shared" ca="1" si="191"/>
        <v>-7.37200939893149+1.09353429433248i</v>
      </c>
      <c r="U178" s="223" t="str">
        <f t="shared" ca="1" si="192"/>
        <v>3.51316589051508+6.57267108994029i</v>
      </c>
      <c r="V178" s="223" t="str">
        <f t="shared" ca="1" si="193"/>
        <v>5.00490951533503-5.52206669410325i</v>
      </c>
      <c r="W178" s="223" t="str">
        <f t="shared" ca="1" si="194"/>
        <v>-6.88537235624006-2.85201461194376i</v>
      </c>
      <c r="X178" s="223" t="str">
        <f t="shared" ca="1" si="195"/>
        <v>-0.365685348046199+7.44369626308326i</v>
      </c>
      <c r="Y178" s="223" t="str">
        <f t="shared" ca="1" si="196"/>
        <v>7.131763722822-2.1633968735892i</v>
      </c>
      <c r="Z178" s="223" t="str">
        <f t="shared" ca="1" si="197"/>
        <v>-4.43955232197299-5.98604335193788i</v>
      </c>
      <c r="AA178" s="223" t="str">
        <f t="shared" ca="1" si="198"/>
        <v>-4.14048346106869+6.19667140805708i</v>
      </c>
      <c r="AB178" s="223" t="str">
        <f t="shared" ca="1" si="199"/>
        <v>7.22932605431765+1.81085190757817i</v>
      </c>
      <c r="AC178" s="223" t="str">
        <f t="shared" ca="1" si="200"/>
        <v>-0.730489728058195-7.41678667537478i</v>
      </c>
      <c r="AD178" s="223" t="str">
        <f t="shared" ca="1" si="201"/>
        <v>-6.73713689953752+3.18642844383887i</v>
      </c>
      <c r="AE178" s="223" t="str">
        <f t="shared" ca="1" si="202"/>
        <v>5.26983585279548+5.26983585279531i</v>
      </c>
      <c r="AF178" s="223" t="str">
        <f t="shared" ca="1" si="203"/>
        <v>3.18642844383868-6.73713689953761i</v>
      </c>
      <c r="AG178" s="223" t="str">
        <f t="shared" ca="1" si="204"/>
        <v>-7.41678667537474-0.730489728058701i</v>
      </c>
      <c r="AH178" s="223" t="str">
        <f t="shared" ca="1" si="205"/>
        <v>1.81085190757766+7.22932605431778i</v>
      </c>
      <c r="AI178" s="223" t="str">
        <f t="shared" ca="1" si="206"/>
        <v>6.19667140805693-4.14048346106891i</v>
      </c>
      <c r="AJ178" s="223" t="str">
        <f t="shared" ca="1" si="207"/>
        <v>-5.98604335193803-4.4395523219728i</v>
      </c>
      <c r="AK178" s="223" t="str">
        <f t="shared" ca="1" si="208"/>
        <v>-2.16339687358894+7.13176372282208i</v>
      </c>
      <c r="AL178" s="223" t="str">
        <f t="shared" ca="1" si="209"/>
        <v>7.44369626308329-0.365685348045692i</v>
      </c>
      <c r="AM178" s="223" t="str">
        <f t="shared" ca="1" si="210"/>
        <v>-2.85201461194332-6.88537235624024i</v>
      </c>
      <c r="AN178" s="223" t="str">
        <f t="shared" ca="1" si="211"/>
        <v>-5.52206669410309+5.0049095153352i</v>
      </c>
      <c r="AO178" s="223" t="str">
        <f t="shared" ca="1" si="212"/>
        <v>6.5726710899404+3.51316589051488i</v>
      </c>
      <c r="AP178" s="223" t="str">
        <f t="shared" ca="1" si="213"/>
        <v>1.09353429433223-7.37200939893153i</v>
      </c>
      <c r="AQ178" s="223" t="str">
        <f t="shared" ca="1" si="214"/>
        <v>-7.3094723061345+1.45394444070889i</v>
      </c>
      <c r="AR178" s="223" t="str">
        <f t="shared" ca="1" si="215"/>
        <v>-7.3094723061345+1.45394444070889i</v>
      </c>
      <c r="AS178" s="223" t="str">
        <f t="shared" ca="1" si="216"/>
        <v>4.72792591247438-5.76099439306868i</v>
      </c>
      <c r="AT178" s="223" t="str">
        <f t="shared" ca="1" si="217"/>
        <v>-7.01702034784931-2.5107300270408i</v>
      </c>
      <c r="AU178" s="223" t="str">
        <f t="shared" ca="1" si="218"/>
        <v>2.33728806861277E-13+7.45267333450323i</v>
      </c>
      <c r="AV178" s="223" t="str">
        <f t="shared" ca="1" si="219"/>
        <v>7.0170203478494-2.51073002704053i</v>
      </c>
      <c r="AW178" s="223" t="str">
        <f t="shared" ca="1" si="220"/>
        <v>-4.72792591247412-5.76099439306889i</v>
      </c>
      <c r="AX178" s="223" t="str">
        <f t="shared" ca="1" si="221"/>
        <v>-3.83143981284378+6.39237113998953i</v>
      </c>
      <c r="AY178" s="223" t="str">
        <f t="shared" ca="1" si="222"/>
        <v>7.30947230613445+1.45394444070916i</v>
      </c>
      <c r="AZ178" s="223" t="str">
        <f t="shared" ca="1" si="223"/>
        <v>-1.09353429433269-7.37200939893146i</v>
      </c>
      <c r="BA178" s="223" t="str">
        <f t="shared" ca="1" si="224"/>
        <v>-6.57267108994055+3.51316589051459i</v>
      </c>
      <c r="BB178" s="223" t="str">
        <f t="shared" ca="1" si="225"/>
        <v>5.52206669410294+5.00490951533536i</v>
      </c>
      <c r="BC178" s="223" t="str">
        <f t="shared" ca="1" si="226"/>
        <v>2.85201461194352-6.88537235624015i</v>
      </c>
      <c r="BD178" s="223" t="str">
        <f t="shared" ca="1" si="227"/>
        <v>-7.44369626308328-0.365685348045966i</v>
      </c>
      <c r="BE178" s="223" t="str">
        <f t="shared" ca="1" si="228"/>
        <v>2.16339687358939+7.13176372282194i</v>
      </c>
      <c r="BF178" s="223" t="str">
        <f t="shared" ca="1" si="229"/>
        <v>5.98604335193778-4.43955232197314i</v>
      </c>
      <c r="BG178" s="223" t="str">
        <f t="shared" ca="1" si="230"/>
        <v>-6.19667140805681-4.1404834610691i</v>
      </c>
      <c r="BH178" s="223" t="str">
        <f t="shared" ca="1" si="231"/>
        <v>-1.81085190757792+7.22932605431771i</v>
      </c>
      <c r="BI178" s="223" t="str">
        <f t="shared" ca="1" si="232"/>
        <v>7.41678667537476-0.730489728058429i</v>
      </c>
      <c r="BJ178" s="223" t="str">
        <f t="shared" ca="1" si="233"/>
        <v>-3.18642844383906-6.73713689953743i</v>
      </c>
      <c r="BK178" s="223" t="str">
        <f t="shared" ca="1" si="234"/>
        <v>-5.26983585279563+5.26983585279515i</v>
      </c>
      <c r="BL178" s="223" t="str">
        <f t="shared" ca="1" si="235"/>
        <v>6.73713689953742+3.18642844383909i</v>
      </c>
      <c r="BM178" s="223" t="str">
        <f t="shared" ca="1" si="236"/>
        <v>0.730489728058468-7.41678667537476i</v>
      </c>
      <c r="BN178" s="223" t="str">
        <f t="shared" ca="1" si="237"/>
        <v>-7.22932605431772+1.81085190757788i</v>
      </c>
      <c r="BO178" s="223" t="str">
        <f t="shared" ca="1" si="238"/>
        <v>4.14048346106906+6.19667140805683i</v>
      </c>
      <c r="BP178" s="223" t="str">
        <f t="shared" ca="1" si="239"/>
        <v>4.43955232197197-5.98604335193864i</v>
      </c>
      <c r="BQ178" s="223" t="str">
        <f t="shared" ca="1" si="240"/>
        <v>-7.13176372282172-2.16339687359014i</v>
      </c>
      <c r="BR178" s="223" t="str">
        <f t="shared" ca="1" si="241"/>
        <v>0.365685348042964+7.44369626308343i</v>
      </c>
      <c r="BS178" s="223" t="str">
        <f t="shared" ca="1" si="242"/>
        <v>6.88537235623932-2.85201461194554i</v>
      </c>
      <c r="BT178" s="223" t="str">
        <f t="shared" ca="1" si="243"/>
        <v>-5.00490951533541-5.5220666941029i</v>
      </c>
      <c r="BU178" s="223" t="str">
        <f t="shared" ca="1" si="244"/>
        <v>-3.51316589051659+6.57267108993948i</v>
      </c>
      <c r="BV178" s="223" t="str">
        <f t="shared" ca="1" si="245"/>
        <v>7.372009398932+1.09353429432906i</v>
      </c>
      <c r="BW178" s="223" t="str">
        <f t="shared" ca="1" si="246"/>
        <v>-1.45394444071057-7.30947230613416i</v>
      </c>
      <c r="BX178" s="223" t="str">
        <f t="shared" ca="1" si="247"/>
        <v>-6.39237113998993+3.83143981284312i</v>
      </c>
      <c r="BY178" s="223" t="str">
        <f t="shared" ca="1" si="248"/>
        <v>5.76099439306691+4.72792591247653i</v>
      </c>
      <c r="BZ178" s="223" t="str">
        <f t="shared" ca="1" si="249"/>
        <v>2.51073002703849-7.01702034785013i</v>
      </c>
      <c r="CA178" s="223" t="str">
        <f t="shared" ca="1" si="250"/>
        <v>-7.45267333450323+4.67457613722555E-13i</v>
      </c>
      <c r="CB178" s="223" t="str">
        <f t="shared" ca="1" si="251"/>
        <v>2.51073002703936+7.01702034784982i</v>
      </c>
      <c r="CC178" s="223" t="str">
        <f t="shared" ca="1" si="252"/>
        <v>5.76099439307109-4.72792591247144i</v>
      </c>
      <c r="CD178" s="223" t="str">
        <f t="shared" ca="1" si="253"/>
        <v>-6.39237113999036-3.8314398128424i</v>
      </c>
      <c r="CE178" s="223" t="str">
        <f t="shared" ca="1" si="254"/>
        <v>-1.45394444070976+7.30947230613433i</v>
      </c>
      <c r="CF178" s="223" t="str">
        <f t="shared" ca="1" si="255"/>
        <v>7.37200939893184-1.0935342943301i</v>
      </c>
      <c r="CG178" s="223" t="str">
        <f t="shared" ca="1" si="256"/>
        <v>-3.51316589051751-6.57267108993899i</v>
      </c>
      <c r="CH178" s="223" t="str">
        <f t="shared" ca="1" si="257"/>
        <v>-5.00490951533464+5.5220666941036i</v>
      </c>
      <c r="CI178" s="223" t="str">
        <f t="shared" ca="1" si="258"/>
        <v>6.88537235623968+2.85201461194468i</v>
      </c>
      <c r="CJ178" s="223" t="str">
        <f t="shared" ca="1" si="259"/>
        <v>0.365685348049434-7.44369626308311i</v>
      </c>
      <c r="CK178" s="223" t="str">
        <f t="shared" ca="1" si="260"/>
        <v>-7.13176372282144+2.16339687359104i</v>
      </c>
      <c r="CL178" s="223" t="str">
        <f t="shared" ca="1" si="261"/>
        <v>4.43955232197273+5.98604335193808i</v>
      </c>
      <c r="CM178" s="223" t="str">
        <f t="shared" ca="1" si="262"/>
        <v>4.14048346107084-6.19667140805564i</v>
      </c>
      <c r="CN178" s="223" t="str">
        <f t="shared" ca="1" si="263"/>
        <v>-7.22932605431851-1.81085190757472i</v>
      </c>
      <c r="CO178" s="223" t="str">
        <f t="shared" ca="1" si="264"/>
        <v>0.730489728059504+7.41678667537465i</v>
      </c>
      <c r="CP178" s="223" t="str">
        <f t="shared" ca="1" si="265"/>
        <v>6.73713689953792-3.18642844383803i</v>
      </c>
      <c r="CQ178" s="223" t="str">
        <f t="shared" ca="1" si="266"/>
        <v>-5.26983585279322-5.26983585279756i</v>
      </c>
      <c r="CR178" s="223" t="str">
        <f t="shared" ca="1" si="267"/>
        <v>-3.18642844383687+6.73713689953847i</v>
      </c>
      <c r="CS178" s="223" t="str">
        <f t="shared" ca="1" si="268"/>
        <v>7.41678667537478+0.730489728058236i</v>
      </c>
      <c r="CT178" s="223" t="str">
        <f t="shared" ca="1" si="269"/>
        <v>-1.81085190757595-7.22932605431821i</v>
      </c>
      <c r="CU178" s="223" t="str">
        <f t="shared" ca="1" si="270"/>
        <v>-6.19667140805505+4.14048346107172i</v>
      </c>
      <c r="CV178" s="223" t="str">
        <f t="shared" ca="1" si="271"/>
        <v>5.98604335193871+4.43955232197187i</v>
      </c>
      <c r="CW178" s="223" t="str">
        <f t="shared" ca="1" si="272"/>
        <v>2.16339687359002-7.13176372282175i</v>
      </c>
      <c r="CX178" s="223" t="str">
        <f t="shared" ca="1" si="273"/>
        <v>-7.44369626308342+0.365685348043091i</v>
      </c>
      <c r="CY178" s="223" t="str">
        <f t="shared" ca="1" si="274"/>
        <v>2.85201461194585+6.88537235623919i</v>
      </c>
      <c r="CZ178" s="223" t="str">
        <f t="shared" ca="1" si="275"/>
        <v>5.52206669410274-5.00490951533559i</v>
      </c>
      <c r="DA178" s="223" t="str">
        <f t="shared" ca="1" si="276"/>
        <v>-6.57267108993959-3.51316589051638i</v>
      </c>
      <c r="DB178" s="223" t="str">
        <f t="shared" ca="1" si="277"/>
        <v>-1.09353429433617+7.37200939893095i</v>
      </c>
      <c r="DC178" s="223" t="str">
        <f t="shared" ca="1" si="278"/>
        <v>7.30947230613412-1.4539444407108i</v>
      </c>
      <c r="DD178" s="223" t="str">
        <f t="shared" ca="1" si="279"/>
        <v>-3.83143981284331-6.39237113998981i</v>
      </c>
      <c r="DE178" s="223" t="str">
        <f t="shared" ca="1" si="280"/>
        <v>-4.72792591247635+5.76099439306706i</v>
      </c>
      <c r="DF178" s="223" t="str">
        <f t="shared" ca="1" si="281"/>
        <v>7.01702034785018+2.51073002703836i</v>
      </c>
      <c r="DG178" s="223" t="str">
        <f t="shared" ca="1" si="282"/>
        <v>-8.07095278580319E-13-7.45267333450323i</v>
      </c>
      <c r="DH178" s="223" t="str">
        <f t="shared" ca="1" si="283"/>
        <v>-7.0170203478497+2.51073002703969i</v>
      </c>
      <c r="DI178" s="223" t="str">
        <f t="shared" ca="1" si="284"/>
        <v>4.7279259124717+5.76099439307088i</v>
      </c>
      <c r="DJ178" s="223" t="str">
        <f t="shared" ca="1" si="285"/>
        <v>3.83143981284211-6.39237113999053i</v>
      </c>
      <c r="DK178" s="223" t="str">
        <f t="shared" ca="1" si="286"/>
        <v>-7.30947230613439-1.45394444070942i</v>
      </c>
      <c r="DL178" s="223" t="str">
        <f t="shared" ca="1" si="287"/>
        <v>1.09353429433023+7.37200939893183i</v>
      </c>
      <c r="DM178" s="223" t="str">
        <f t="shared" ca="1" si="288"/>
        <v>6.57267108993893-3.51316589051762i</v>
      </c>
      <c r="DN178" s="223" t="str">
        <f t="shared" ca="1" si="289"/>
        <v>-5.52206669410369-5.00490951533454i</v>
      </c>
      <c r="DO178" s="223" t="str">
        <f t="shared" ca="1" si="290"/>
        <v>-2.85201461194456+6.88537235623973i</v>
      </c>
      <c r="DP178" s="223" t="str">
        <f t="shared" ca="1" si="291"/>
        <v>7.44369626308312+0.365685348049307i</v>
      </c>
      <c r="DQ178" s="223" t="str">
        <f t="shared" ca="1" si="292"/>
        <v>-2.16339687359136-7.13176372282135i</v>
      </c>
      <c r="DR178" s="223" t="str">
        <f t="shared" ca="1" si="293"/>
        <v>-5.98604335193788+4.43955232197299i</v>
      </c>
      <c r="DS178" s="223" t="str">
        <f t="shared" ca="1" si="294"/>
        <v>6.19667140805583+4.14048346107056i</v>
      </c>
      <c r="DT178" s="223" t="str">
        <f t="shared" ca="1" si="295"/>
        <v>1.81085190757459-7.22932605431855i</v>
      </c>
      <c r="DU178" s="223" t="str">
        <f t="shared" ca="1" si="296"/>
        <v>-7.41678667537464+0.730489728059632i</v>
      </c>
      <c r="DV178" s="223" t="str">
        <f t="shared" ca="1" si="297"/>
        <v>3.18642844383814+6.73713689953787i</v>
      </c>
      <c r="DW178" s="223" t="str">
        <f t="shared" ca="1" si="298"/>
        <v>5.26983585279747-5.26983585279331i</v>
      </c>
      <c r="DX178" s="223" t="str">
        <f t="shared" ca="1" si="299"/>
        <v>-6.73713689953852-3.18642844383675i</v>
      </c>
      <c r="DY178" s="223" t="str">
        <f t="shared" ca="1" si="300"/>
        <v>-0.730489728057898+7.41678667537481i</v>
      </c>
      <c r="DZ178" s="223" t="str">
        <f t="shared" ca="1" si="301"/>
        <v>7.22932605431812-1.81085190757628i</v>
      </c>
      <c r="EA178" s="223" t="str">
        <f t="shared" ca="1" si="302"/>
        <v>-4.140483461072-6.19667140805487i</v>
      </c>
      <c r="EB178" s="223" t="str">
        <f t="shared" ca="1" si="303"/>
        <v>-4.4395523219716+5.98604335193891i</v>
      </c>
      <c r="EC178" s="223" t="str">
        <f t="shared" ca="1" si="304"/>
        <v>7.13176372282185+2.1633968735897i</v>
      </c>
      <c r="ED178" s="223" t="str">
        <f t="shared" ca="1" si="305"/>
        <v>-0.365685348043431-7.44369626308341i</v>
      </c>
      <c r="EE178" s="223" t="str">
        <f t="shared" ca="1" si="306"/>
        <v>-6.88537235623914+2.85201461194597i</v>
      </c>
      <c r="EF178" s="223" t="str">
        <f t="shared" ca="1" si="307"/>
        <v>5.00490951533568+5.52206669410266i</v>
      </c>
      <c r="EG178" s="223" t="str">
        <f t="shared" ca="1" si="308"/>
        <v>3.51316589051627-6.57267108993965i</v>
      </c>
      <c r="EH178" s="223" t="str">
        <f t="shared" ca="1" si="309"/>
        <v>-7.37200939893096-1.09353429433605i</v>
      </c>
      <c r="EI178" s="223" t="str">
        <f t="shared" ca="1" si="310"/>
        <v>1.45394444071114+7.30947230613405i</v>
      </c>
      <c r="EJ178" s="223" t="str">
        <f t="shared" ca="1" si="311"/>
        <v>6.39237113998964-3.8314398128436i</v>
      </c>
      <c r="EK178" s="223" t="str">
        <f t="shared" ca="1" si="312"/>
        <v>-5.76099439306728-4.72792591247609i</v>
      </c>
      <c r="EL178" s="223" t="str">
        <f t="shared" ca="1" si="313"/>
        <v>-2.51073002703805+7.01702034785029i</v>
      </c>
      <c r="EM178" s="223" t="str">
        <f t="shared" ca="1" si="314"/>
        <v>7.45267333450323-9.34915227445112E-13i</v>
      </c>
      <c r="EN178" s="223"/>
      <c r="EO178" s="223"/>
      <c r="EP178" s="223"/>
    </row>
    <row r="179" spans="1:146" ht="17.25" thickBot="1">
      <c r="A179" s="257">
        <f t="shared" si="181"/>
        <v>1.5429687500000009E-3</v>
      </c>
      <c r="B179" s="256">
        <v>79</v>
      </c>
      <c r="C179" s="230">
        <f t="shared" si="182"/>
        <v>15800</v>
      </c>
      <c r="D179" s="229">
        <f t="shared" si="315"/>
        <v>99274.327853437469</v>
      </c>
      <c r="E179" s="229" t="str">
        <f t="shared" si="316"/>
        <v>99274.3278534375i</v>
      </c>
      <c r="F179" s="229" t="str">
        <f t="shared" si="183"/>
        <v>-0.0272406501167841-0.0667239609548966i</v>
      </c>
      <c r="G179" s="229" t="str">
        <f t="shared" si="184"/>
        <v>-4.74732430505235+1.62237137393109i</v>
      </c>
      <c r="H179" s="229" t="str">
        <f t="shared" si="180"/>
        <v>0.00204999022071621-0.00535317424908689i</v>
      </c>
      <c r="I179" s="229" t="str">
        <f t="shared" si="317"/>
        <v>-0.00460968758052578+0.00537326392240511i</v>
      </c>
      <c r="J179" s="255" t="str">
        <f ca="1">IMPRODUCT(1/N_FFT2,CP100)</f>
        <v>0.0629473083016004+0.00445635481854418i</v>
      </c>
      <c r="K179" s="254" t="str">
        <f t="shared" ca="1" si="318"/>
        <v>-0.000314112595877334+0.000317690097248042i</v>
      </c>
      <c r="N179" s="246">
        <f t="shared" ca="1" si="185"/>
        <v>22.455966904079027</v>
      </c>
      <c r="O179" s="223">
        <f t="shared" ca="1" si="186"/>
        <v>7.4559669040790268</v>
      </c>
      <c r="P179" s="223" t="str">
        <f t="shared" ca="1" si="187"/>
        <v>-2.68336548134718-6.95636342985587i</v>
      </c>
      <c r="Q179" s="223" t="str">
        <f t="shared" ca="1" si="188"/>
        <v>-5.52450706818669+5.00712134147727i</v>
      </c>
      <c r="R179" s="223" t="str">
        <f t="shared" ca="1" si="189"/>
        <v>6.65985082763288+3.35228719360372i</v>
      </c>
      <c r="S179" s="223" t="str">
        <f t="shared" ca="1" si="190"/>
        <v>0.730812554329686-7.42006438551283i</v>
      </c>
      <c r="T179" s="223" t="str">
        <f t="shared" ca="1" si="191"/>
        <v>-7.18588244951429+1.98860149262848i</v>
      </c>
      <c r="U179" s="223" t="str">
        <f t="shared" ca="1" si="192"/>
        <v>4.44151429907846+5.98868877182671i</v>
      </c>
      <c r="V179" s="223" t="str">
        <f t="shared" ca="1" si="193"/>
        <v>3.98892454763896-6.29920022129517i</v>
      </c>
      <c r="W179" s="223" t="str">
        <f t="shared" ca="1" si="194"/>
        <v>-7.31270259069435-1.4545869842584i</v>
      </c>
      <c r="X179" s="223" t="str">
        <f t="shared" ca="1" si="195"/>
        <v>1.27468618445597+7.3461974929809i</v>
      </c>
      <c r="Y179" s="223" t="str">
        <f t="shared" ca="1" si="196"/>
        <v>6.39519612884375-3.83313304600084i</v>
      </c>
      <c r="Z179" s="223" t="str">
        <f t="shared" ca="1" si="197"/>
        <v>-5.87788487333311-4.5871463777128i</v>
      </c>
      <c r="AA179" s="223" t="str">
        <f t="shared" ca="1" si="198"/>
        <v>-2.16435294637057+7.13491547239761i</v>
      </c>
      <c r="AB179" s="223" t="str">
        <f t="shared" ca="1" si="199"/>
        <v>7.43576463875015-0.548494951512451i</v>
      </c>
      <c r="AC179" s="223" t="str">
        <f t="shared" ca="1" si="200"/>
        <v>-3.18783662628656-6.74011425117021i</v>
      </c>
      <c r="AD179" s="223" t="str">
        <f t="shared" ca="1" si="201"/>
        <v>-5.14119148057997+5.39996228086212i</v>
      </c>
      <c r="AE179" s="223" t="str">
        <f t="shared" ca="1" si="202"/>
        <v>6.88841521776014+2.85327500645352i</v>
      </c>
      <c r="AF179" s="223" t="str">
        <f t="shared" ca="1" si="203"/>
        <v>0.182978587651972-7.4537213062458i</v>
      </c>
      <c r="AG179" s="223" t="str">
        <f t="shared" ca="1" si="204"/>
        <v>-7.02012138873666+2.51183959721235i</v>
      </c>
      <c r="AH179" s="223" t="str">
        <f t="shared" ca="1" si="205"/>
        <v>4.87003509970681+5.64572409902799i</v>
      </c>
      <c r="AI179" s="223" t="str">
        <f t="shared" ca="1" si="206"/>
        <v>3.51471846846554-6.57557575898484i</v>
      </c>
      <c r="AJ179" s="223" t="str">
        <f t="shared" ca="1" si="207"/>
        <v>-7.39989456294377-0.912689942991039i</v>
      </c>
      <c r="AK179" s="223" t="str">
        <f t="shared" ca="1" si="208"/>
        <v>1.81165217970581+7.23252091974085i</v>
      </c>
      <c r="AL179" s="223" t="str">
        <f t="shared" ca="1" si="209"/>
        <v>6.09588530813567-4.29320681830931i</v>
      </c>
      <c r="AM179" s="223" t="str">
        <f t="shared" ca="1" si="210"/>
        <v>-6.19940991107515-4.14231327028569i</v>
      </c>
      <c r="AN179" s="223" t="str">
        <f t="shared" ca="1" si="211"/>
        <v>-1.63361159525202+7.27480278980674i</v>
      </c>
      <c r="AO179" s="223" t="str">
        <f t="shared" ca="1" si="212"/>
        <v>7.37526732058982-1.09401756135888i</v>
      </c>
      <c r="AP179" s="223" t="str">
        <f t="shared" ca="1" si="213"/>
        <v>-3.67503260834586-6.48733980937613i</v>
      </c>
      <c r="AQ179" s="223" t="str">
        <f t="shared" ca="1" si="214"/>
        <v>-4.73001533089421+5.76354035677963i</v>
      </c>
      <c r="AR179" s="223" t="str">
        <f t="shared" ca="1" si="215"/>
        <v>-4.73001533089421+5.76354035677963i</v>
      </c>
      <c r="AS179" s="223" t="str">
        <f t="shared" ca="1" si="216"/>
        <v>-0.365846955845233-7.44698586541028i</v>
      </c>
      <c r="AT179" s="223" t="str">
        <f t="shared" ca="1" si="217"/>
        <v>-6.8163176819116+3.02146582538691i</v>
      </c>
      <c r="AU179" s="223" t="str">
        <f t="shared" ca="1" si="218"/>
        <v>5.27216475817668+5.27216475817682i</v>
      </c>
      <c r="AV179" s="223" t="str">
        <f t="shared" ca="1" si="219"/>
        <v>3.02146582538647-6.8163176819118i</v>
      </c>
      <c r="AW179" s="223" t="str">
        <f t="shared" ca="1" si="220"/>
        <v>-7.44698586541028-0.365846955845494i</v>
      </c>
      <c r="AX179" s="223" t="str">
        <f t="shared" ca="1" si="221"/>
        <v>2.33880067482825+7.07965068899199i</v>
      </c>
      <c r="AY179" s="223" t="str">
        <f t="shared" ca="1" si="222"/>
        <v>5.7635403567798-4.73001533089401i</v>
      </c>
      <c r="AZ179" s="223" t="str">
        <f t="shared" ca="1" si="223"/>
        <v>-6.48733980937635-3.6750326083455i</v>
      </c>
      <c r="BA179" s="223" t="str">
        <f t="shared" ca="1" si="224"/>
        <v>-1.09401756135909+7.37526732058979i</v>
      </c>
      <c r="BB179" s="223" t="str">
        <f t="shared" ca="1" si="225"/>
        <v>7.27480278980662-1.63361159525254i</v>
      </c>
      <c r="BC179" s="223" t="str">
        <f t="shared" ca="1" si="226"/>
        <v>-4.14231327028552-6.19940991107527i</v>
      </c>
      <c r="BD179" s="223" t="str">
        <f t="shared" ca="1" si="227"/>
        <v>-4.29320681830887+6.09588530813597i</v>
      </c>
      <c r="BE179" s="223" t="str">
        <f t="shared" ca="1" si="228"/>
        <v>7.23252091974079+1.81165217970606i</v>
      </c>
      <c r="BF179" s="223" t="str">
        <f t="shared" ca="1" si="229"/>
        <v>-0.912689942991516-7.39989456294371i</v>
      </c>
      <c r="BG179" s="223" t="str">
        <f t="shared" ca="1" si="230"/>
        <v>-6.57557575898496+3.51471846846531i</v>
      </c>
      <c r="BH179" s="223" t="str">
        <f t="shared" ca="1" si="231"/>
        <v>5.64572409902831+4.87003509970645i</v>
      </c>
      <c r="BI179" s="223" t="str">
        <f t="shared" ca="1" si="232"/>
        <v>2.51183959721264-7.02012138873655i</v>
      </c>
      <c r="BJ179" s="223" t="str">
        <f t="shared" ca="1" si="233"/>
        <v>-7.45372130624579+0.182978587652505i</v>
      </c>
      <c r="BK179" s="223" t="str">
        <f t="shared" ca="1" si="234"/>
        <v>2.85327500645333+6.88841521776022i</v>
      </c>
      <c r="BL179" s="223" t="str">
        <f t="shared" ca="1" si="235"/>
        <v>5.39996228086178-5.14119148058034i</v>
      </c>
      <c r="BM179" s="223" t="str">
        <f t="shared" ca="1" si="236"/>
        <v>-6.7401142511701-3.18783662628677i</v>
      </c>
      <c r="BN179" s="223" t="str">
        <f t="shared" ca="1" si="237"/>
        <v>-0.548494951511972+7.43576463875019i</v>
      </c>
      <c r="BO179" s="223" t="str">
        <f t="shared" ca="1" si="238"/>
        <v>7.13491547239855-2.16435294636748i</v>
      </c>
      <c r="BP179" s="223" t="str">
        <f t="shared" ca="1" si="239"/>
        <v>-4.58714637771374-5.87788487333237i</v>
      </c>
      <c r="BQ179" s="223" t="str">
        <f t="shared" ca="1" si="240"/>
        <v>-3.83313304600299+6.39519612884246i</v>
      </c>
      <c r="BR179" s="223" t="str">
        <f t="shared" ca="1" si="241"/>
        <v>7.34619749298125+1.27468618445398i</v>
      </c>
      <c r="BS179" s="223" t="str">
        <f t="shared" ca="1" si="242"/>
        <v>-1.45458698425674-7.31270259069468i</v>
      </c>
      <c r="BT179" s="223" t="str">
        <f t="shared" ca="1" si="243"/>
        <v>-6.2992002212937+3.98892454764127i</v>
      </c>
      <c r="BU179" s="223" t="str">
        <f t="shared" ca="1" si="244"/>
        <v>5.98868877182613+4.44151429907924i</v>
      </c>
      <c r="BV179" s="223" t="str">
        <f t="shared" ca="1" si="245"/>
        <v>1.98860149262551-7.18588244951512i</v>
      </c>
      <c r="BW179" s="223" t="str">
        <f t="shared" ca="1" si="246"/>
        <v>-7.42006438551286+0.730812554329427i</v>
      </c>
      <c r="BX179" s="223" t="str">
        <f t="shared" ca="1" si="247"/>
        <v>3.35228719360049+6.6598508276345i</v>
      </c>
      <c r="BY179" s="223" t="str">
        <f t="shared" ca="1" si="248"/>
        <v>5.00712134147693-5.524507068187i</v>
      </c>
      <c r="BZ179" s="223" t="str">
        <f t="shared" ca="1" si="249"/>
        <v>-6.95636342985483-2.68336548134988i</v>
      </c>
      <c r="CA179" s="223" t="str">
        <f t="shared" ca="1" si="250"/>
        <v>1.27511939062296E-12+7.45596690407903i</v>
      </c>
      <c r="CB179" s="223" t="str">
        <f t="shared" ca="1" si="251"/>
        <v>6.95636342985662-2.68336548134524i</v>
      </c>
      <c r="CC179" s="223" t="str">
        <f t="shared" ca="1" si="252"/>
        <v>-5.00712134147874-5.52450706818535i</v>
      </c>
      <c r="CD179" s="223" t="str">
        <f t="shared" ca="1" si="253"/>
        <v>-3.35228719360503+6.65985082763221i</v>
      </c>
      <c r="CE179" s="223" t="str">
        <f t="shared" ca="1" si="254"/>
        <v>7.42006438551309+0.730812554326994i</v>
      </c>
      <c r="CF179" s="223" t="str">
        <f t="shared" ca="1" si="255"/>
        <v>-1.98860149262797-7.18588244951444i</v>
      </c>
      <c r="CG179" s="223" t="str">
        <f t="shared" ca="1" si="256"/>
        <v>-5.98868877182467+4.44151429908121i</v>
      </c>
      <c r="CH179" s="223" t="str">
        <f t="shared" ca="1" si="257"/>
        <v>6.29920022129507+3.98892454763912i</v>
      </c>
      <c r="CI179" s="223" t="str">
        <f t="shared" ca="1" si="258"/>
        <v>1.45458698426161-7.31270259069371i</v>
      </c>
      <c r="CJ179" s="223" t="str">
        <f t="shared" ca="1" si="259"/>
        <v>-7.34619749298081+1.27468618445649i</v>
      </c>
      <c r="CK179" s="223" t="str">
        <f t="shared" ca="1" si="260"/>
        <v>3.83313304599864+6.39519612884507i</v>
      </c>
      <c r="CL179" s="223" t="str">
        <f t="shared" ca="1" si="261"/>
        <v>4.58714637771181-5.87788487333388i</v>
      </c>
      <c r="CM179" s="223" t="str">
        <f t="shared" ca="1" si="262"/>
        <v>-7.13491547239714-2.16435294637214i</v>
      </c>
      <c r="CN179" s="223" t="str">
        <f t="shared" ca="1" si="263"/>
        <v>0.54849495151441+7.43576463875001i</v>
      </c>
      <c r="CO179" s="223" t="str">
        <f t="shared" ca="1" si="264"/>
        <v>6.7401142511706-3.18783662628573i</v>
      </c>
      <c r="CP179" s="223" t="str">
        <f t="shared" ca="1" si="265"/>
        <v>-5.39996228086397-5.14119148057803i</v>
      </c>
      <c r="CQ179" s="223" t="str">
        <f t="shared" ca="1" si="266"/>
        <v>-2.85327500645371+6.88841521776005i</v>
      </c>
      <c r="CR179" s="223" t="str">
        <f t="shared" ca="1" si="267"/>
        <v>7.45372130624571+0.182978587655993i</v>
      </c>
      <c r="CS179" s="223" t="str">
        <f t="shared" ca="1" si="268"/>
        <v>-2.51183959721285-7.02012138873647i</v>
      </c>
      <c r="CT179" s="223" t="str">
        <f t="shared" ca="1" si="269"/>
        <v>-5.64572409903017+4.87003509970429i</v>
      </c>
      <c r="CU179" s="223" t="str">
        <f t="shared" ca="1" si="270"/>
        <v>6.57557575898541+3.51471846846447i</v>
      </c>
      <c r="CV179" s="223" t="str">
        <f t="shared" ca="1" si="271"/>
        <v>0.912689942993402-7.39989456294348i</v>
      </c>
      <c r="CW179" s="223" t="str">
        <f t="shared" ca="1" si="272"/>
        <v>-7.23252091974037+1.81165217970772i</v>
      </c>
      <c r="CX179" s="223" t="str">
        <f t="shared" ca="1" si="273"/>
        <v>4.29320681830793+6.09588530813664i</v>
      </c>
      <c r="CY179" s="223" t="str">
        <f t="shared" ca="1" si="274"/>
        <v>4.14231327028349-6.19940991107663i</v>
      </c>
      <c r="CZ179" s="223" t="str">
        <f t="shared" ca="1" si="275"/>
        <v>-7.27480278980653-1.63361159525295i</v>
      </c>
      <c r="DA179" s="223" t="str">
        <f t="shared" ca="1" si="276"/>
        <v>1.09401756136224+7.37526732058932i</v>
      </c>
      <c r="DB179" s="223" t="str">
        <f t="shared" ca="1" si="277"/>
        <v>6.48733980937624-3.67503260834568i</v>
      </c>
      <c r="DC179" s="223" t="str">
        <f t="shared" ca="1" si="278"/>
        <v>-5.76354035677752-4.73001533089679i</v>
      </c>
      <c r="DD179" s="223" t="str">
        <f t="shared" ca="1" si="279"/>
        <v>-2.33880067482734+7.07965068899229i</v>
      </c>
      <c r="DE179" s="223" t="str">
        <f t="shared" ca="1" si="280"/>
        <v>7.4469858654104-0.365846955842855i</v>
      </c>
      <c r="DF179" s="223" t="str">
        <f t="shared" ca="1" si="281"/>
        <v>-3.02146582538803-6.81631768191111i</v>
      </c>
      <c r="DG179" s="223" t="str">
        <f t="shared" ca="1" si="282"/>
        <v>-5.27216475817802+5.27216475817548i</v>
      </c>
      <c r="DH179" s="223" t="str">
        <f t="shared" ca="1" si="283"/>
        <v>6.81631768191257+3.02146582538473i</v>
      </c>
      <c r="DI179" s="223" t="str">
        <f t="shared" ca="1" si="284"/>
        <v>0.365846955846442-7.44698586541022i</v>
      </c>
      <c r="DJ179" s="223" t="str">
        <f t="shared" ca="1" si="285"/>
        <v>-7.07965068899115+2.33880067483077i</v>
      </c>
      <c r="DK179" s="223" t="str">
        <f t="shared" ca="1" si="286"/>
        <v>4.73001533089385+5.76354035677993i</v>
      </c>
      <c r="DL179" s="223" t="str">
        <f t="shared" ca="1" si="287"/>
        <v>3.67503260834899-6.48733980937437i</v>
      </c>
      <c r="DM179" s="223" t="str">
        <f t="shared" ca="1" si="288"/>
        <v>-7.37526732058985-1.09401756135866i</v>
      </c>
      <c r="DN179" s="223" t="str">
        <f t="shared" ca="1" si="289"/>
        <v>1.63361159524945+7.27480278980732i</v>
      </c>
      <c r="DO179" s="223" t="str">
        <f t="shared" ca="1" si="290"/>
        <v>6.19940991107462-4.14231327028649i</v>
      </c>
      <c r="DP179" s="223" t="str">
        <f t="shared" ca="1" si="291"/>
        <v>-6.09588530813457-4.29320681831087i</v>
      </c>
      <c r="DQ179" s="223" t="str">
        <f t="shared" ca="1" si="292"/>
        <v>-1.81165217970421+7.23252091974125i</v>
      </c>
      <c r="DR179" s="223" t="str">
        <f t="shared" ca="1" si="293"/>
        <v>7.39989456294392-0.912689942989831i</v>
      </c>
      <c r="DS179" s="223" t="str">
        <f t="shared" ca="1" si="294"/>
        <v>-3.51471846846784-6.57557575898361i</v>
      </c>
      <c r="DT179" s="223" t="str">
        <f t="shared" ca="1" si="295"/>
        <v>-4.87003509970717+5.64572409902769i</v>
      </c>
      <c r="DU179" s="223" t="str">
        <f t="shared" ca="1" si="296"/>
        <v>7.02012138873776+2.51183959720925i</v>
      </c>
      <c r="DV179" s="223" t="str">
        <f t="shared" ca="1" si="297"/>
        <v>-0.182978587652192-7.4537213062458i</v>
      </c>
      <c r="DW179" s="223" t="str">
        <f t="shared" ca="1" si="298"/>
        <v>-6.88841521776143+2.8532750064504i</v>
      </c>
      <c r="DX179" s="223" t="str">
        <f t="shared" ca="1" si="299"/>
        <v>5.14119148058065+5.39996228086148i</v>
      </c>
      <c r="DY179" s="223" t="str">
        <f t="shared" ca="1" si="300"/>
        <v>3.18783662628897-6.74011425116907i</v>
      </c>
      <c r="DZ179" s="223" t="str">
        <f t="shared" ca="1" si="301"/>
        <v>-7.43576463875027-0.548494951510806i</v>
      </c>
      <c r="EA179" s="223" t="str">
        <f t="shared" ca="1" si="302"/>
        <v>2.1643529463687+7.13491547239817i</v>
      </c>
      <c r="EB179" s="223" t="str">
        <f t="shared" ca="1" si="303"/>
        <v>5.87788487333152-4.58714637771483i</v>
      </c>
      <c r="EC179" s="223" t="str">
        <f t="shared" ca="1" si="304"/>
        <v>-6.39519612884312-3.8331330460019i</v>
      </c>
      <c r="ED179" s="223" t="str">
        <f t="shared" ca="1" si="305"/>
        <v>-1.27468618445273+7.34619749298146i</v>
      </c>
      <c r="EE179" s="223" t="str">
        <f t="shared" ca="1" si="306"/>
        <v>7.31270259069445-1.45458698425789i</v>
      </c>
      <c r="EF179" s="223" t="str">
        <f t="shared" ca="1" si="307"/>
        <v>-3.98892454764235-6.29920022129302i</v>
      </c>
      <c r="EG179" s="223" t="str">
        <f t="shared" ca="1" si="308"/>
        <v>-4.4415142990783+5.98868877182683i</v>
      </c>
      <c r="EH179" s="223" t="str">
        <f t="shared" ca="1" si="309"/>
        <v>7.18588244951348+1.98860149263143i</v>
      </c>
      <c r="EI179" s="223" t="str">
        <f t="shared" ca="1" si="310"/>
        <v>-0.73081255433059-7.42006438551274i</v>
      </c>
      <c r="EJ179" s="223" t="str">
        <f t="shared" ca="1" si="311"/>
        <v>-6.65985082763393+3.35228719360163i</v>
      </c>
      <c r="EK179" s="223" t="str">
        <f t="shared" ca="1" si="312"/>
        <v>5.52450706818792+5.0071213414759i</v>
      </c>
      <c r="EL179" s="223" t="str">
        <f t="shared" ca="1" si="313"/>
        <v>2.6833654813487-6.95636342985529i</v>
      </c>
      <c r="EM179" s="223" t="str">
        <f t="shared" ca="1" si="314"/>
        <v>-7.45596690407903+2.55023878124591E-12i</v>
      </c>
      <c r="EN179" s="223"/>
      <c r="EO179" s="223"/>
      <c r="EP179" s="223"/>
    </row>
    <row r="180" spans="1:146" ht="17.25" thickBot="1">
      <c r="A180" s="257">
        <f t="shared" si="181"/>
        <v>1.562500000000001E-3</v>
      </c>
      <c r="B180" s="256">
        <v>80</v>
      </c>
      <c r="C180" s="230">
        <f t="shared" si="182"/>
        <v>16000</v>
      </c>
      <c r="D180" s="229">
        <f t="shared" si="315"/>
        <v>100530.96491487337</v>
      </c>
      <c r="E180" s="229" t="str">
        <f t="shared" si="316"/>
        <v>100530.964914873i</v>
      </c>
      <c r="F180" s="229" t="str">
        <f t="shared" si="183"/>
        <v>-0.0269316005776433-0.0655388894561406i</v>
      </c>
      <c r="G180" s="229" t="str">
        <f t="shared" si="184"/>
        <v>-4.72515513511598+1.65982879046627i</v>
      </c>
      <c r="H180" s="229" t="str">
        <f t="shared" si="180"/>
        <v>0.00204857948714645-0.0052861547312159i</v>
      </c>
      <c r="I180" s="229" t="str">
        <f t="shared" si="317"/>
        <v>-0.00453583666925292+0.00534615302026222i</v>
      </c>
      <c r="J180" s="255" t="str">
        <f ca="1">IMPRODUCT(1/N_FFT2,CQ100)</f>
        <v>0.0381599363365143-0.000201255940660599i</v>
      </c>
      <c r="K180" s="254" t="str">
        <f t="shared" ca="1" si="318"/>
        <v>-0.00017201129347651+0.000204921722974023i</v>
      </c>
      <c r="N180" s="246">
        <f t="shared" ca="1" si="185"/>
        <v>22.458838335036511</v>
      </c>
      <c r="O180" s="223">
        <f t="shared" ca="1" si="186"/>
        <v>7.4588383350365088</v>
      </c>
      <c r="P180" s="223" t="str">
        <f t="shared" ca="1" si="187"/>
        <v>-2.85437385550808-6.8910680740508i</v>
      </c>
      <c r="Q180" s="223" t="str">
        <f t="shared" ca="1" si="188"/>
        <v>-5.2741951664785+5.27419516647848i</v>
      </c>
      <c r="R180" s="223" t="str">
        <f t="shared" ca="1" si="189"/>
        <v>6.89106807405079+2.8543738555081i</v>
      </c>
      <c r="S180" s="223" t="str">
        <f t="shared" ca="1" si="190"/>
        <v>2.21588838010301E-14-7.45883833503651i</v>
      </c>
      <c r="T180" s="223" t="str">
        <f t="shared" ca="1" si="191"/>
        <v>-6.8910680740508+2.85437385550806i</v>
      </c>
      <c r="U180" s="223" t="str">
        <f t="shared" ca="1" si="192"/>
        <v>5.27419516647836+5.27419516647862i</v>
      </c>
      <c r="V180" s="223" t="str">
        <f t="shared" ca="1" si="193"/>
        <v>2.8543738555084-6.89106807405066i</v>
      </c>
      <c r="W180" s="223" t="str">
        <f t="shared" ca="1" si="194"/>
        <v>-7.45883833503651+2.47172519187243E-13i</v>
      </c>
      <c r="X180" s="223" t="str">
        <f t="shared" ca="1" si="195"/>
        <v>2.85437385550818+6.89106807405075i</v>
      </c>
      <c r="Y180" s="223" t="str">
        <f t="shared" ca="1" si="196"/>
        <v>5.27419516647853-5.27419516647846i</v>
      </c>
      <c r="Z180" s="223" t="str">
        <f t="shared" ca="1" si="197"/>
        <v>-6.89106807405071-2.85437385550828i</v>
      </c>
      <c r="AA180" s="223" t="str">
        <f t="shared" ca="1" si="198"/>
        <v>-3.64591717437605E-13+7.45883833503651i</v>
      </c>
      <c r="AB180" s="223" t="str">
        <f t="shared" ca="1" si="199"/>
        <v>6.89106807405071-2.85437385550829i</v>
      </c>
      <c r="AC180" s="223" t="str">
        <f t="shared" ca="1" si="200"/>
        <v>-5.27419516647854-5.27419516647844i</v>
      </c>
      <c r="AD180" s="223" t="str">
        <f t="shared" ca="1" si="201"/>
        <v>-2.85437385550817+6.89106807405076i</v>
      </c>
      <c r="AE180" s="223" t="str">
        <f t="shared" ca="1" si="202"/>
        <v>7.45883833503651+2.47630237089195E-13i</v>
      </c>
      <c r="AF180" s="223" t="str">
        <f t="shared" ca="1" si="203"/>
        <v>-2.85437385550842-6.89106807405065i</v>
      </c>
      <c r="AG180" s="223" t="str">
        <f t="shared" ca="1" si="204"/>
        <v>-5.27419516647835+5.27419516647864i</v>
      </c>
      <c r="AH180" s="223" t="str">
        <f t="shared" ca="1" si="205"/>
        <v>6.89106807405081+2.85437385550803i</v>
      </c>
      <c r="AI180" s="223" t="str">
        <f t="shared" ca="1" si="206"/>
        <v>1.04169639759939E-13-7.45883833503651i</v>
      </c>
      <c r="AJ180" s="223" t="str">
        <f t="shared" ca="1" si="207"/>
        <v>-6.89106807405089+2.85437385550785i</v>
      </c>
      <c r="AK180" s="223" t="str">
        <f t="shared" ca="1" si="208"/>
        <v>5.27419516647872+5.27419516647827i</v>
      </c>
      <c r="AL180" s="223" t="str">
        <f t="shared" ca="1" si="209"/>
        <v>2.85437385550793-6.89106807405085i</v>
      </c>
      <c r="AM180" s="223" t="str">
        <f t="shared" ca="1" si="210"/>
        <v>-7.45883833503651+1.2791840588471E-14i</v>
      </c>
      <c r="AN180" s="223" t="str">
        <f t="shared" ca="1" si="211"/>
        <v>2.85437385550795+6.89106807405085i</v>
      </c>
      <c r="AO180" s="223" t="str">
        <f t="shared" ca="1" si="212"/>
        <v>5.27419516647871-5.27419516647828i</v>
      </c>
      <c r="AP180" s="223" t="str">
        <f t="shared" ca="1" si="213"/>
        <v>-6.8910680740509-2.85437385550782i</v>
      </c>
      <c r="AQ180" s="223" t="str">
        <f t="shared" ca="1" si="214"/>
        <v>1.29753320936881E-13+7.45883833503651i</v>
      </c>
      <c r="AR180" s="223" t="str">
        <f t="shared" ca="1" si="215"/>
        <v>1.29753320936881E-13+7.45883833503651i</v>
      </c>
      <c r="AS180" s="223" t="str">
        <f t="shared" ca="1" si="216"/>
        <v>-5.27419516647836-5.27419516647862i</v>
      </c>
      <c r="AT180" s="223" t="str">
        <f t="shared" ca="1" si="217"/>
        <v>-2.8543738555084+6.89106807405066i</v>
      </c>
      <c r="AU180" s="223" t="str">
        <f t="shared" ca="1" si="218"/>
        <v>7.45883833503651-2.46714801285292E-13i</v>
      </c>
      <c r="AV180" s="223" t="str">
        <f t="shared" ca="1" si="219"/>
        <v>-2.85437385550822-6.89106807405074i</v>
      </c>
      <c r="AW180" s="223" t="str">
        <f t="shared" ca="1" si="220"/>
        <v>-5.2741951664785+5.27419516647848i</v>
      </c>
      <c r="AX180" s="223" t="str">
        <f t="shared" ca="1" si="221"/>
        <v>6.89106807405073+2.85437385550824i</v>
      </c>
      <c r="AY180" s="223" t="str">
        <f t="shared" ca="1" si="222"/>
        <v>3.25300759868289E-13-7.45883833503651i</v>
      </c>
      <c r="AZ180" s="223" t="str">
        <f t="shared" ca="1" si="223"/>
        <v>-6.89106807405069+2.85437385550832i</v>
      </c>
      <c r="BA180" s="223" t="str">
        <f t="shared" ca="1" si="224"/>
        <v>5.27419516647856+5.27419516647842i</v>
      </c>
      <c r="BB180" s="223" t="str">
        <f t="shared" ca="1" si="225"/>
        <v>2.85437385550813-6.89106807405077i</v>
      </c>
      <c r="BC180" s="223" t="str">
        <f t="shared" ca="1" si="226"/>
        <v>-7.45883833503651-2.08339279519879E-13i</v>
      </c>
      <c r="BD180" s="223" t="str">
        <f t="shared" ca="1" si="227"/>
        <v>2.85437385550775+6.89106807405094i</v>
      </c>
      <c r="BE180" s="223" t="str">
        <f t="shared" ca="1" si="228"/>
        <v>5.27419516647834-5.27419516647865i</v>
      </c>
      <c r="BF180" s="223" t="str">
        <f t="shared" ca="1" si="229"/>
        <v>-6.89106807405082-2.85437385550802i</v>
      </c>
      <c r="BG180" s="223" t="str">
        <f t="shared" ca="1" si="230"/>
        <v>-9.13777991714684E-14+7.45883833503651i</v>
      </c>
      <c r="BH180" s="223" t="str">
        <f t="shared" ca="1" si="231"/>
        <v>6.89106807405089-2.85437385550785i</v>
      </c>
      <c r="BI180" s="223" t="str">
        <f t="shared" ca="1" si="232"/>
        <v>-5.27419516647821-5.27419516647878i</v>
      </c>
      <c r="BJ180" s="223" t="str">
        <f t="shared" ca="1" si="233"/>
        <v>-2.85437385550791+6.89106807405086i</v>
      </c>
      <c r="BK180" s="223" t="str">
        <f t="shared" ca="1" si="234"/>
        <v>7.45883833503651-2.5583681176942E-14i</v>
      </c>
      <c r="BL180" s="223" t="str">
        <f t="shared" ca="1" si="235"/>
        <v>-2.85437385550797-6.89106807405085i</v>
      </c>
      <c r="BM180" s="223" t="str">
        <f t="shared" ca="1" si="236"/>
        <v>-5.2741951664787+5.27419516647829i</v>
      </c>
      <c r="BN180" s="223" t="str">
        <f t="shared" ca="1" si="237"/>
        <v>6.89106807405176+2.85437385550575i</v>
      </c>
      <c r="BO180" s="223" t="str">
        <f t="shared" ca="1" si="238"/>
        <v>2.08338066486569E-12-7.45883833503651i</v>
      </c>
      <c r="BP180" s="223" t="str">
        <f t="shared" ca="1" si="239"/>
        <v>-6.89106807405051+2.85437385550876i</v>
      </c>
      <c r="BQ180" s="223" t="str">
        <f t="shared" ca="1" si="240"/>
        <v>5.27419516648099+5.27419516647599i</v>
      </c>
      <c r="BR180" s="223" t="str">
        <f t="shared" ca="1" si="241"/>
        <v>2.85437385550907-6.89106807405039i</v>
      </c>
      <c r="BS180" s="223" t="str">
        <f t="shared" ca="1" si="242"/>
        <v>-7.45883833503651+1.74345719280112E-12i</v>
      </c>
      <c r="BT180" s="223" t="str">
        <f t="shared" ca="1" si="243"/>
        <v>2.85437385550544+6.89106807405189i</v>
      </c>
      <c r="BU180" s="223" t="str">
        <f t="shared" ca="1" si="244"/>
        <v>5.27419516647853-5.27419516647845i</v>
      </c>
      <c r="BV180" s="223" t="str">
        <f t="shared" ca="1" si="245"/>
        <v>-6.89106807405185-2.85437385550553i</v>
      </c>
      <c r="BW180" s="223" t="str">
        <f t="shared" ca="1" si="246"/>
        <v>-1.84945770416887E-12+7.45883833503651i</v>
      </c>
      <c r="BX180" s="223" t="str">
        <f t="shared" ca="1" si="247"/>
        <v>6.89106807405042-2.85437385550897i</v>
      </c>
      <c r="BY180" s="223" t="str">
        <f t="shared" ca="1" si="248"/>
        <v>-5.27419516647592-5.27419516648107i</v>
      </c>
      <c r="BZ180" s="223" t="str">
        <f t="shared" ca="1" si="249"/>
        <v>-2.85437385550885+6.89106807405048i</v>
      </c>
      <c r="CA180" s="223" t="str">
        <f t="shared" ca="1" si="250"/>
        <v>7.45883833503651-1.97738015349795E-12i</v>
      </c>
      <c r="CB180" s="223" t="str">
        <f t="shared" ca="1" si="251"/>
        <v>-2.85437385550565-6.8910680740518i</v>
      </c>
      <c r="CC180" s="223" t="str">
        <f t="shared" ca="1" si="252"/>
        <v>-5.27419516647829+5.2741951664787i</v>
      </c>
      <c r="CD180" s="223" t="str">
        <f t="shared" ca="1" si="253"/>
        <v>6.89106807405198+2.85437385550522i</v>
      </c>
      <c r="CE180" s="223" t="str">
        <f t="shared" ca="1" si="254"/>
        <v>1.50953827554866E-12-7.45883833503651i</v>
      </c>
      <c r="CF180" s="223" t="str">
        <f t="shared" ca="1" si="255"/>
        <v>-6.8910680740503+2.85437385550929i</v>
      </c>
      <c r="CG180" s="223" t="str">
        <f t="shared" ca="1" si="256"/>
        <v>5.27419516647616+5.27419516648083i</v>
      </c>
      <c r="CH180" s="223" t="str">
        <f t="shared" ca="1" si="257"/>
        <v>2.85437385550854-6.8910680740506i</v>
      </c>
      <c r="CI180" s="223" t="str">
        <f t="shared" ca="1" si="258"/>
        <v>-7.45883833503651+2.31729958211815E-12i</v>
      </c>
      <c r="CJ180" s="223" t="str">
        <f t="shared" ca="1" si="259"/>
        <v>2.85437385550597+6.89106807405167i</v>
      </c>
      <c r="CK180" s="223" t="str">
        <f t="shared" ca="1" si="260"/>
        <v>5.27419516647812-5.27419516647886i</v>
      </c>
      <c r="CL180" s="223" t="str">
        <f t="shared" ca="1" si="261"/>
        <v>-6.89106807405207-2.854373855505i</v>
      </c>
      <c r="CM180" s="223" t="str">
        <f t="shared" ca="1" si="262"/>
        <v>-1.27561531485185E-12+7.45883833503651i</v>
      </c>
      <c r="CN180" s="223" t="str">
        <f t="shared" ca="1" si="263"/>
        <v>6.89106807405021-2.8543738555095i</v>
      </c>
      <c r="CO180" s="223" t="str">
        <f t="shared" ca="1" si="264"/>
        <v>-5.27419516647632-5.27419516648067i</v>
      </c>
      <c r="CP180" s="223" t="str">
        <f t="shared" ca="1" si="265"/>
        <v>-2.85437385550832+6.89106807405069i</v>
      </c>
      <c r="CQ180" s="223" t="str">
        <f t="shared" ca="1" si="266"/>
        <v>7.45883833503651-2.55122254281497E-12i</v>
      </c>
      <c r="CR180" s="223" t="str">
        <f t="shared" ca="1" si="267"/>
        <v>-2.85437385550618-6.89106807405158i</v>
      </c>
      <c r="CS180" s="223" t="str">
        <f t="shared" ca="1" si="268"/>
        <v>-5.27419516647796+5.27419516647903i</v>
      </c>
      <c r="CT180" s="223" t="str">
        <f t="shared" ca="1" si="269"/>
        <v>6.89106807405216+2.85437385550479i</v>
      </c>
      <c r="CU180" s="223" t="str">
        <f t="shared" ca="1" si="270"/>
        <v>1.04169235415503E-12-7.45883833503651i</v>
      </c>
      <c r="CV180" s="223" t="str">
        <f t="shared" ca="1" si="271"/>
        <v>-6.89106807405012+2.85437385550972i</v>
      </c>
      <c r="CW180" s="223" t="str">
        <f t="shared" ca="1" si="272"/>
        <v>5.27419516647648+5.2741951664805i</v>
      </c>
      <c r="CX180" s="223" t="str">
        <f t="shared" ca="1" si="273"/>
        <v>2.85437385550811-6.89106807405078i</v>
      </c>
      <c r="CY180" s="223" t="str">
        <f t="shared" ca="1" si="274"/>
        <v>-7.45883833503651+2.78514550351179E-12i</v>
      </c>
      <c r="CZ180" s="223" t="str">
        <f t="shared" ca="1" si="275"/>
        <v>2.8543738555064+6.89106807405149i</v>
      </c>
      <c r="DA180" s="223" t="str">
        <f t="shared" ca="1" si="276"/>
        <v>5.2741951664778-5.27419516647919i</v>
      </c>
      <c r="DB180" s="223" t="str">
        <f t="shared" ca="1" si="277"/>
        <v>-6.89106807404941-2.85437385551143i</v>
      </c>
      <c r="DC180" s="223" t="str">
        <f t="shared" ca="1" si="278"/>
        <v>-8.07769393458209E-13+7.45883833503651i</v>
      </c>
      <c r="DD180" s="223" t="str">
        <f t="shared" ca="1" si="279"/>
        <v>6.89106807405003-2.85437385550993i</v>
      </c>
      <c r="DE180" s="223" t="str">
        <f t="shared" ca="1" si="280"/>
        <v>-5.27419516647665-5.27419516648033i</v>
      </c>
      <c r="DF180" s="223" t="str">
        <f t="shared" ca="1" si="281"/>
        <v>-2.85437385550789+6.89106807405087i</v>
      </c>
      <c r="DG180" s="223" t="str">
        <f t="shared" ca="1" si="282"/>
        <v>7.45883833503651-3.01906846420861E-12i</v>
      </c>
      <c r="DH180" s="223" t="str">
        <f t="shared" ca="1" si="283"/>
        <v>-2.85437385550661-6.8910680740514i</v>
      </c>
      <c r="DI180" s="223" t="str">
        <f t="shared" ca="1" si="284"/>
        <v>-5.27419516647763+5.27419516647935i</v>
      </c>
      <c r="DJ180" s="223" t="str">
        <f t="shared" ca="1" si="285"/>
        <v>6.8910680740495+2.85437385551121i</v>
      </c>
      <c r="DK180" s="223" t="str">
        <f t="shared" ca="1" si="286"/>
        <v>5.73846432761387E-13-7.45883833503651i</v>
      </c>
      <c r="DL180" s="223" t="str">
        <f t="shared" ca="1" si="287"/>
        <v>-6.89106807404994+2.85437385551015i</v>
      </c>
      <c r="DM180" s="223" t="str">
        <f t="shared" ca="1" si="288"/>
        <v>5.27419516647682+5.27419516648017i</v>
      </c>
      <c r="DN180" s="223" t="str">
        <f t="shared" ca="1" si="289"/>
        <v>2.85437385550767-6.89106807405096i</v>
      </c>
      <c r="DO180" s="223" t="str">
        <f t="shared" ca="1" si="290"/>
        <v>-7.45883833503651+3.25299142490543E-12i</v>
      </c>
      <c r="DP180" s="223" t="str">
        <f t="shared" ca="1" si="291"/>
        <v>2.85437385550683+6.89106807405131i</v>
      </c>
      <c r="DQ180" s="223" t="str">
        <f t="shared" ca="1" si="292"/>
        <v>5.27419516647746-5.27419516647953i</v>
      </c>
      <c r="DR180" s="223" t="str">
        <f t="shared" ca="1" si="293"/>
        <v>-6.89106807404959-2.85437385551099i</v>
      </c>
      <c r="DS180" s="223" t="str">
        <f t="shared" ca="1" si="294"/>
        <v>-3.39923472064566E-13+7.45883833503651i</v>
      </c>
      <c r="DT180" s="223" t="str">
        <f t="shared" ca="1" si="295"/>
        <v>6.89106807404985-2.85437385551037i</v>
      </c>
      <c r="DU180" s="223" t="str">
        <f t="shared" ca="1" si="296"/>
        <v>-5.27419516647698-5.27419516648i</v>
      </c>
      <c r="DV180" s="223" t="str">
        <f t="shared" ca="1" si="297"/>
        <v>-2.85437385550746+6.89106807405105i</v>
      </c>
      <c r="DW180" s="223" t="str">
        <f t="shared" ca="1" si="298"/>
        <v>7.45883833503651-3.48691438560225E-12i</v>
      </c>
      <c r="DX180" s="223" t="str">
        <f t="shared" ca="1" si="299"/>
        <v>-2.85437385550705-6.89106807405122i</v>
      </c>
      <c r="DY180" s="223" t="str">
        <f t="shared" ca="1" si="300"/>
        <v>-5.2741951664773+5.27419516647969i</v>
      </c>
      <c r="DZ180" s="223" t="str">
        <f t="shared" ca="1" si="301"/>
        <v>6.89106807404968+2.85437385551078i</v>
      </c>
      <c r="EA180" s="223" t="str">
        <f t="shared" ca="1" si="302"/>
        <v>1.06000511367746E-13-7.45883833503651i</v>
      </c>
      <c r="EB180" s="223" t="str">
        <f t="shared" ca="1" si="303"/>
        <v>-6.89106807404976+2.85437385551058i</v>
      </c>
      <c r="EC180" s="223" t="str">
        <f t="shared" ca="1" si="304"/>
        <v>5.27419516647715+5.27419516647984i</v>
      </c>
      <c r="ED180" s="223" t="str">
        <f t="shared" ca="1" si="305"/>
        <v>2.85437385550724-6.89106807405114i</v>
      </c>
      <c r="EE180" s="223" t="str">
        <f t="shared" ca="1" si="306"/>
        <v>-7.45883833503651-3.69891540833774E-12i</v>
      </c>
      <c r="EF180" s="223" t="str">
        <f t="shared" ca="1" si="307"/>
        <v>2.85437385550726+6.89106807405113i</v>
      </c>
      <c r="EG180" s="223" t="str">
        <f t="shared" ca="1" si="308"/>
        <v>5.27419516647713-5.27419516647985i</v>
      </c>
      <c r="EH180" s="223" t="str">
        <f t="shared" ca="1" si="309"/>
        <v>-6.89106807404977-2.85437385551056i</v>
      </c>
      <c r="EI180" s="223" t="str">
        <f t="shared" ca="1" si="310"/>
        <v>1.27922449329074E-13+7.45883833503651i</v>
      </c>
      <c r="EJ180" s="223" t="str">
        <f t="shared" ca="1" si="311"/>
        <v>6.89106807404967-2.8543738555108i</v>
      </c>
      <c r="EK180" s="223" t="str">
        <f t="shared" ca="1" si="312"/>
        <v>-5.27419516647731-5.27419516647968i</v>
      </c>
      <c r="EL180" s="223" t="str">
        <f t="shared" ca="1" si="313"/>
        <v>-2.85437385550703+6.89106807405123i</v>
      </c>
      <c r="EM180" s="223" t="str">
        <f t="shared" ca="1" si="314"/>
        <v>7.45883833503651+3.46499244764092E-12i</v>
      </c>
      <c r="EN180" s="223"/>
      <c r="EO180" s="223"/>
      <c r="EP180" s="223"/>
    </row>
    <row r="181" spans="1:146" ht="17.25" thickBot="1">
      <c r="A181" s="257">
        <f t="shared" si="181"/>
        <v>1.582031250000001E-3</v>
      </c>
      <c r="B181" s="256">
        <v>81</v>
      </c>
      <c r="C181" s="230">
        <f t="shared" si="182"/>
        <v>16200</v>
      </c>
      <c r="D181" s="229">
        <f t="shared" si="315"/>
        <v>101787.60197630929</v>
      </c>
      <c r="E181" s="229" t="str">
        <f t="shared" si="316"/>
        <v>101787.601976309i</v>
      </c>
      <c r="F181" s="229" t="str">
        <f t="shared" si="183"/>
        <v>-0.0266253631696256-0.0643869874964763i</v>
      </c>
      <c r="G181" s="229" t="str">
        <f t="shared" si="184"/>
        <v>-4.70244471091289+1.69650475822567i</v>
      </c>
      <c r="H181" s="229" t="str">
        <f t="shared" si="180"/>
        <v>0.00204722364737707-0.00522079075018782i</v>
      </c>
      <c r="I181" s="229" t="str">
        <f t="shared" si="317"/>
        <v>-0.00446348038957009+0.00531761754754843i</v>
      </c>
      <c r="J181" s="255" t="str">
        <f ca="1">IMPRODUCT(1/N_FFT2,CR100)</f>
        <v>-0.00271635275004949-0.00445679648216637i</v>
      </c>
      <c r="K181" s="254" t="str">
        <f t="shared" ca="1" si="318"/>
        <v>0.0000358239264104207+5.44829864945995E-06i</v>
      </c>
      <c r="N181" s="246">
        <f t="shared" ca="1" si="185"/>
        <v>22.461361947899157</v>
      </c>
      <c r="O181" s="223">
        <f t="shared" ca="1" si="186"/>
        <v>7.4613619478991575</v>
      </c>
      <c r="P181" s="223" t="str">
        <f t="shared" ca="1" si="187"/>
        <v>-3.02365212003348-6.82124988360451i</v>
      </c>
      <c r="Q181" s="223" t="str">
        <f t="shared" ca="1" si="188"/>
        <v>-5.01074443146648+5.52850453197654i</v>
      </c>
      <c r="R181" s="223" t="str">
        <f t="shared" ca="1" si="189"/>
        <v>7.0847734351348+2.34049300156309i</v>
      </c>
      <c r="S181" s="223" t="str">
        <f t="shared" ca="1" si="190"/>
        <v>-0.731341361096844-7.42543345072235i</v>
      </c>
      <c r="T181" s="223" t="str">
        <f t="shared" ca="1" si="191"/>
        <v>-6.49203396682063+3.67769181569156i</v>
      </c>
      <c r="U181" s="223" t="str">
        <f t="shared" ca="1" si="192"/>
        <v>5.99302211165549+4.44472812293012i</v>
      </c>
      <c r="V181" s="223" t="str">
        <f t="shared" ca="1" si="193"/>
        <v>1.63479365604426-7.28006674555357i</v>
      </c>
      <c r="W181" s="223" t="str">
        <f t="shared" ca="1" si="194"/>
        <v>-7.31799397026031+1.45563950509433i</v>
      </c>
      <c r="X181" s="223" t="str">
        <f t="shared" ca="1" si="195"/>
        <v>4.29631332873362+6.10029621402955i</v>
      </c>
      <c r="Y181" s="223" t="str">
        <f t="shared" ca="1" si="196"/>
        <v>3.8359066528339-6.39982361228043i</v>
      </c>
      <c r="Z181" s="223" t="str">
        <f t="shared" ca="1" si="197"/>
        <v>-7.40524903352348-0.913350353948096i</v>
      </c>
      <c r="AA181" s="223" t="str">
        <f t="shared" ca="1" si="198"/>
        <v>2.16591904492468+7.14007820744213i</v>
      </c>
      <c r="AB181" s="223" t="str">
        <f t="shared" ca="1" si="199"/>
        <v>5.64980927393601-4.87355899581652i</v>
      </c>
      <c r="AC181" s="223" t="str">
        <f t="shared" ca="1" si="200"/>
        <v>-6.7449913130196-3.190143304751i</v>
      </c>
      <c r="AD181" s="223" t="str">
        <f t="shared" ca="1" si="201"/>
        <v>-0.183110988655305+7.4591147251796i</v>
      </c>
      <c r="AE181" s="223" t="str">
        <f t="shared" ca="1" si="202"/>
        <v>6.89339958832245-2.85533960034062i</v>
      </c>
      <c r="AF181" s="223" t="str">
        <f t="shared" ca="1" si="203"/>
        <v>-5.40386962561079-5.14491158203508i</v>
      </c>
      <c r="AG181" s="223" t="str">
        <f t="shared" ca="1" si="204"/>
        <v>-2.51365713273431+7.02520106022677i</v>
      </c>
      <c r="AH181" s="223" t="str">
        <f t="shared" ca="1" si="205"/>
        <v>7.44114506446537-0.548891835556148i</v>
      </c>
      <c r="AI181" s="223" t="str">
        <f t="shared" ca="1" si="206"/>
        <v>-3.51726167451721-6.580333762852i</v>
      </c>
      <c r="AJ181" s="223" t="str">
        <f t="shared" ca="1" si="207"/>
        <v>-4.59046557910382+5.88213803685536i</v>
      </c>
      <c r="AK181" s="223" t="str">
        <f t="shared" ca="1" si="208"/>
        <v>7.2377542808587+1.81296306842395i</v>
      </c>
      <c r="AL181" s="223" t="str">
        <f t="shared" ca="1" si="209"/>
        <v>-1.27560853133711-7.35151310903664i</v>
      </c>
      <c r="AM181" s="223" t="str">
        <f t="shared" ca="1" si="210"/>
        <v>-6.20389572606862+4.14531059603802i</v>
      </c>
      <c r="AN181" s="223" t="str">
        <f t="shared" ca="1" si="211"/>
        <v>6.3037582433012+3.99181088324205i</v>
      </c>
      <c r="AO181" s="223" t="str">
        <f t="shared" ca="1" si="212"/>
        <v>1.09480917869817-7.38060397120695i</v>
      </c>
      <c r="AP181" s="223" t="str">
        <f t="shared" ca="1" si="213"/>
        <v>-7.19108206362196+1.99004041964278i</v>
      </c>
      <c r="AQ181" s="223" t="str">
        <f t="shared" ca="1" si="214"/>
        <v>4.7334379104611+5.76771078204925i</v>
      </c>
      <c r="AR181" s="223" t="str">
        <f t="shared" ca="1" si="215"/>
        <v>4.7334379104611+5.76771078204925i</v>
      </c>
      <c r="AS181" s="223" t="str">
        <f t="shared" ca="1" si="216"/>
        <v>-7.45237441066384-0.366111678098746i</v>
      </c>
      <c r="AT181" s="223" t="str">
        <f t="shared" ca="1" si="217"/>
        <v>2.68530713083978+6.96139696688951i</v>
      </c>
      <c r="AU181" s="223" t="str">
        <f t="shared" ca="1" si="218"/>
        <v>5.27597963024682-5.2759796302467i</v>
      </c>
      <c r="AV181" s="223" t="str">
        <f t="shared" ca="1" si="219"/>
        <v>-6.96139696688943-2.68530713084i</v>
      </c>
      <c r="AW181" s="223" t="str">
        <f t="shared" ca="1" si="220"/>
        <v>0.366111678098511+7.45237441066385i</v>
      </c>
      <c r="AX181" s="223" t="str">
        <f t="shared" ca="1" si="221"/>
        <v>6.66466981187899-3.3547128664293i</v>
      </c>
      <c r="AY181" s="223" t="str">
        <f t="shared" ca="1" si="222"/>
        <v>-5.7677107820491-4.73343791046128i</v>
      </c>
      <c r="AZ181" s="223" t="str">
        <f t="shared" ca="1" si="223"/>
        <v>-1.99004041964224+7.19108206362211i</v>
      </c>
      <c r="BA181" s="223" t="str">
        <f t="shared" ca="1" si="224"/>
        <v>7.38060397120686-1.09480917869873i</v>
      </c>
      <c r="BB181" s="223" t="str">
        <f t="shared" ca="1" si="225"/>
        <v>-3.9918108832419-6.3037582433013i</v>
      </c>
      <c r="BC181" s="223" t="str">
        <f t="shared" ca="1" si="226"/>
        <v>-4.14531059603817+6.20389572606852i</v>
      </c>
      <c r="BD181" s="223" t="str">
        <f t="shared" ca="1" si="227"/>
        <v>7.3515131090366+1.27560853133729i</v>
      </c>
      <c r="BE181" s="223" t="str">
        <f t="shared" ca="1" si="228"/>
        <v>-1.81296306842377-7.23775428085873i</v>
      </c>
      <c r="BF181" s="223" t="str">
        <f t="shared" ca="1" si="229"/>
        <v>-5.88213803685543+4.59046557910371i</v>
      </c>
      <c r="BG181" s="223" t="str">
        <f t="shared" ca="1" si="230"/>
        <v>6.58033376285189+3.51726167451742i</v>
      </c>
      <c r="BH181" s="223" t="str">
        <f t="shared" ca="1" si="231"/>
        <v>0.548891835556384-7.44114506446535i</v>
      </c>
      <c r="BI181" s="223" t="str">
        <f t="shared" ca="1" si="232"/>
        <v>-7.02520106022685+2.51365713273409i</v>
      </c>
      <c r="BJ181" s="223" t="str">
        <f t="shared" ca="1" si="233"/>
        <v>5.14491158203491+5.40386962561095i</v>
      </c>
      <c r="BK181" s="223" t="str">
        <f t="shared" ca="1" si="234"/>
        <v>2.85533960034013-6.89339958832265i</v>
      </c>
      <c r="BL181" s="223" t="str">
        <f t="shared" ca="1" si="235"/>
        <v>-7.45911472517959+0.183110988655837i</v>
      </c>
      <c r="BM181" s="223" t="str">
        <f t="shared" ca="1" si="236"/>
        <v>3.1901433047515+6.74499131301937i</v>
      </c>
      <c r="BN181" s="223" t="str">
        <f t="shared" ca="1" si="237"/>
        <v>4.87355899581834-5.64980927393444i</v>
      </c>
      <c r="BO181" s="223" t="str">
        <f t="shared" ca="1" si="238"/>
        <v>-7.14007820744186-2.16591904492557i</v>
      </c>
      <c r="BP181" s="223" t="str">
        <f t="shared" ca="1" si="239"/>
        <v>0.913350353948655+7.4052490335234i</v>
      </c>
      <c r="BQ181" s="223" t="str">
        <f t="shared" ca="1" si="240"/>
        <v>6.39982361227936-3.83590665283568i</v>
      </c>
      <c r="BR181" s="223" t="str">
        <f t="shared" ca="1" si="241"/>
        <v>-6.1002962140316-4.29631332873072i</v>
      </c>
      <c r="BS181" s="223" t="str">
        <f t="shared" ca="1" si="242"/>
        <v>-1.45563950509675+7.31799397025983i</v>
      </c>
      <c r="BT181" s="223" t="str">
        <f t="shared" ca="1" si="243"/>
        <v>7.28006674555378-1.63479365604329i</v>
      </c>
      <c r="BU181" s="223" t="str">
        <f t="shared" ca="1" si="244"/>
        <v>-4.44472812293052-5.99302211165519i</v>
      </c>
      <c r="BV181" s="223" t="str">
        <f t="shared" ca="1" si="245"/>
        <v>-3.6776918156895+6.4920339668218i</v>
      </c>
      <c r="BW181" s="223" t="str">
        <f t="shared" ca="1" si="246"/>
        <v>7.42543345072202+0.731341361100311i</v>
      </c>
      <c r="BX181" s="223" t="str">
        <f t="shared" ca="1" si="247"/>
        <v>-2.34049300156128-7.08477343513539i</v>
      </c>
      <c r="BY181" s="223" t="str">
        <f t="shared" ca="1" si="248"/>
        <v>-5.52850453197677+5.01074443146622i</v>
      </c>
      <c r="BZ181" s="223" t="str">
        <f t="shared" ca="1" si="249"/>
        <v>6.821249883605+3.02365212003237i</v>
      </c>
      <c r="CA181" s="223" t="str">
        <f t="shared" ca="1" si="250"/>
        <v>-2.78608863468334E-12-7.46136194789916i</v>
      </c>
      <c r="CB181" s="223" t="str">
        <f t="shared" ca="1" si="251"/>
        <v>-6.82124988360576+3.02365212003067i</v>
      </c>
      <c r="CC181" s="223" t="str">
        <f t="shared" ca="1" si="252"/>
        <v>5.52850453197546+5.01074443146768i</v>
      </c>
      <c r="CD181" s="223" t="str">
        <f t="shared" ca="1" si="253"/>
        <v>2.34049300156303-7.08477343513481i</v>
      </c>
      <c r="CE181" s="223" t="str">
        <f t="shared" ca="1" si="254"/>
        <v>-7.4254334507222+0.731341361098364i</v>
      </c>
      <c r="CF181" s="223" t="str">
        <f t="shared" ca="1" si="255"/>
        <v>3.67769181569435+6.49203396681906i</v>
      </c>
      <c r="CG181" s="223" t="str">
        <f t="shared" ca="1" si="256"/>
        <v>4.44472812293209-5.99302211165403i</v>
      </c>
      <c r="CH181" s="223" t="str">
        <f t="shared" ca="1" si="257"/>
        <v>-7.28006674555338-1.6347936560451i</v>
      </c>
      <c r="CI181" s="223" t="str">
        <f t="shared" ca="1" si="258"/>
        <v>1.45563950509484+7.31799397026021i</v>
      </c>
      <c r="CJ181" s="223" t="str">
        <f t="shared" ca="1" si="259"/>
        <v>6.10029621402833-4.29631332873536i</v>
      </c>
      <c r="CK181" s="223" t="str">
        <f t="shared" ca="1" si="260"/>
        <v>-6.39982361228223-3.83590665283089i</v>
      </c>
      <c r="CL181" s="223" t="str">
        <f t="shared" ca="1" si="261"/>
        <v>-0.913350353950595+7.40524903352317i</v>
      </c>
      <c r="CM181" s="223" t="str">
        <f t="shared" ca="1" si="262"/>
        <v>7.1400782074424-2.1659190449238i</v>
      </c>
      <c r="CN181" s="223" t="str">
        <f t="shared" ca="1" si="263"/>
        <v>-4.87355899581686-5.64980927393572i</v>
      </c>
      <c r="CO181" s="223" t="str">
        <f t="shared" ca="1" si="264"/>
        <v>-3.19014330474915+6.74499131302048i</v>
      </c>
      <c r="CP181" s="223" t="str">
        <f t="shared" ca="1" si="265"/>
        <v>7.45911472517968+0.183110988651857i</v>
      </c>
      <c r="CQ181" s="223" t="str">
        <f t="shared" ca="1" si="266"/>
        <v>-2.85533960033842-6.89339958832336i</v>
      </c>
      <c r="CR181" s="223" t="str">
        <f t="shared" ca="1" si="267"/>
        <v>-5.14491158203525+5.40386962561062i</v>
      </c>
      <c r="CS181" s="223" t="str">
        <f t="shared" ca="1" si="268"/>
        <v>7.02520106022723+2.51365713273304i</v>
      </c>
      <c r="CT181" s="223" t="str">
        <f t="shared" ca="1" si="269"/>
        <v>-0.548891835558874-7.44114506446516i</v>
      </c>
      <c r="CU181" s="223" t="str">
        <f t="shared" ca="1" si="270"/>
        <v>-6.58033376285346+3.51726167451447i</v>
      </c>
      <c r="CV181" s="223" t="str">
        <f t="shared" ca="1" si="271"/>
        <v>5.8821380368543+4.59046557910517i</v>
      </c>
      <c r="CW181" s="223" t="str">
        <f t="shared" ca="1" si="272"/>
        <v>1.81296306842402-7.23775428085867i</v>
      </c>
      <c r="CX181" s="223" t="str">
        <f t="shared" ca="1" si="273"/>
        <v>-7.35151310903641+1.27560853133839i</v>
      </c>
      <c r="CY181" s="223" t="str">
        <f t="shared" ca="1" si="274"/>
        <v>4.14531059604042+6.20389572606701i</v>
      </c>
      <c r="CZ181" s="223" t="str">
        <f t="shared" ca="1" si="275"/>
        <v>3.99181088324472-6.30375824329951i</v>
      </c>
      <c r="DA181" s="223" t="str">
        <f t="shared" ca="1" si="276"/>
        <v>-7.38060397120669-1.09480917869993i</v>
      </c>
      <c r="DB181" s="223" t="str">
        <f t="shared" ca="1" si="277"/>
        <v>1.9900404196426+7.19108206362201i</v>
      </c>
      <c r="DC181" s="223" t="str">
        <f t="shared" ca="1" si="278"/>
        <v>5.76771078204799-4.73343791046264i</v>
      </c>
      <c r="DD181" s="223" t="str">
        <f t="shared" ca="1" si="279"/>
        <v>-6.6646698118805-3.35471286642631i</v>
      </c>
      <c r="DE181" s="223" t="str">
        <f t="shared" ca="1" si="280"/>
        <v>-0.366111678101206+7.45237441066372i</v>
      </c>
      <c r="DF181" s="223" t="str">
        <f t="shared" ca="1" si="281"/>
        <v>6.96139696688983-2.68530713083897i</v>
      </c>
      <c r="DG181" s="223" t="str">
        <f t="shared" ca="1" si="282"/>
        <v>-5.27597963024706-5.27597963024647i</v>
      </c>
      <c r="DH181" s="223" t="str">
        <f t="shared" ca="1" si="283"/>
        <v>-2.685307130838+6.9613969668902i</v>
      </c>
      <c r="DI181" s="223" t="str">
        <f t="shared" ca="1" si="284"/>
        <v>7.45237441066368-0.366111678102035i</v>
      </c>
      <c r="DJ181" s="223" t="str">
        <f t="shared" ca="1" si="285"/>
        <v>-3.35471286642705-6.66466981188013i</v>
      </c>
      <c r="DK181" s="223" t="str">
        <f t="shared" ca="1" si="286"/>
        <v>-4.733437910462+5.76771078204851i</v>
      </c>
      <c r="DL181" s="223" t="str">
        <f t="shared" ca="1" si="287"/>
        <v>7.19108206362223+1.9900404196418i</v>
      </c>
      <c r="DM181" s="223" t="str">
        <f t="shared" ca="1" si="288"/>
        <v>-1.09480917870075-7.38060397120657i</v>
      </c>
      <c r="DN181" s="223" t="str">
        <f t="shared" ca="1" si="289"/>
        <v>-6.30375824330304+3.99181088323914i</v>
      </c>
      <c r="DO181" s="223" t="str">
        <f t="shared" ca="1" si="290"/>
        <v>6.20389572606759+4.14531059603955i</v>
      </c>
      <c r="DP181" s="223" t="str">
        <f t="shared" ca="1" si="291"/>
        <v>1.27560853133757-7.35151310903656i</v>
      </c>
      <c r="DQ181" s="223" t="str">
        <f t="shared" ca="1" si="292"/>
        <v>-7.23775428085842+1.81296306842503i</v>
      </c>
      <c r="DR181" s="223" t="str">
        <f t="shared" ca="1" si="293"/>
        <v>4.59046557910582+5.88213803685378i</v>
      </c>
      <c r="DS181" s="223" t="str">
        <f t="shared" ca="1" si="294"/>
        <v>3.5172616745201-6.58033376285045i</v>
      </c>
      <c r="DT181" s="223" t="str">
        <f t="shared" ca="1" si="295"/>
        <v>-7.44114506446523-0.548891835558046i</v>
      </c>
      <c r="DU181" s="223" t="str">
        <f t="shared" ca="1" si="296"/>
        <v>2.51365713273402+7.02520106022688i</v>
      </c>
      <c r="DV181" s="223" t="str">
        <f t="shared" ca="1" si="297"/>
        <v>5.40386962561005-5.14491158203585i</v>
      </c>
      <c r="DW181" s="223" t="str">
        <f t="shared" ca="1" si="298"/>
        <v>-6.89339958832377-2.85533960033746i</v>
      </c>
      <c r="DX181" s="223" t="str">
        <f t="shared" ca="1" si="299"/>
        <v>0.183110988652687+7.45911472517967i</v>
      </c>
      <c r="DY181" s="223" t="str">
        <f t="shared" ca="1" si="300"/>
        <v>6.74499131302012-3.1901433047499i</v>
      </c>
      <c r="DZ181" s="223" t="str">
        <f t="shared" ca="1" si="301"/>
        <v>-5.64980927393626-4.87355899581623i</v>
      </c>
      <c r="EA181" s="223" t="str">
        <f t="shared" ca="1" si="302"/>
        <v>-2.165919044923+7.14007820744264i</v>
      </c>
      <c r="EB181" s="223" t="str">
        <f t="shared" ca="1" si="303"/>
        <v>7.40524903352307-0.913350353951416i</v>
      </c>
      <c r="EC181" s="223" t="str">
        <f t="shared" ca="1" si="304"/>
        <v>-3.83590665283161-6.3998236122818i</v>
      </c>
      <c r="ED181" s="223" t="str">
        <f t="shared" ca="1" si="305"/>
        <v>-4.29631332873451+6.10029621402893i</v>
      </c>
      <c r="EE181" s="223" t="str">
        <f t="shared" ca="1" si="306"/>
        <v>7.31799397026037+1.45563950509402i</v>
      </c>
      <c r="EF181" s="223" t="str">
        <f t="shared" ca="1" si="307"/>
        <v>-1.63479365604611-7.28006674555315i</v>
      </c>
      <c r="EG181" s="223" t="str">
        <f t="shared" ca="1" si="308"/>
        <v>-5.99302211165354+4.44472812293276i</v>
      </c>
      <c r="EH181" s="223" t="str">
        <f t="shared" ca="1" si="309"/>
        <v>6.49203396681956+3.67769181569344i</v>
      </c>
      <c r="EI181" s="223" t="str">
        <f t="shared" ca="1" si="310"/>
        <v>0.731341361097538-7.42543345072229i</v>
      </c>
      <c r="EJ181" s="223" t="str">
        <f t="shared" ca="1" si="311"/>
        <v>-7.08477343513449+2.34049300156402i</v>
      </c>
      <c r="EK181" s="223" t="str">
        <f t="shared" ca="1" si="312"/>
        <v>5.01074443146829+5.5285045319749i</v>
      </c>
      <c r="EL181" s="223" t="str">
        <f t="shared" ca="1" si="313"/>
        <v>3.0236521200367-6.82124988360309i</v>
      </c>
      <c r="EM181" s="223" t="str">
        <f t="shared" ca="1" si="314"/>
        <v>-7.46136194789916-1.85008587397251E-12i</v>
      </c>
      <c r="EN181" s="223"/>
      <c r="EO181" s="223"/>
      <c r="EP181" s="223"/>
    </row>
    <row r="182" spans="1:146" ht="17.25" thickBot="1">
      <c r="A182" s="257">
        <f t="shared" si="181"/>
        <v>1.601562500000001E-3</v>
      </c>
      <c r="B182" s="256">
        <v>82</v>
      </c>
      <c r="C182" s="230">
        <f t="shared" si="182"/>
        <v>16400</v>
      </c>
      <c r="D182" s="229">
        <f t="shared" si="315"/>
        <v>103044.23903774521</v>
      </c>
      <c r="E182" s="229" t="str">
        <f t="shared" si="316"/>
        <v>103044.239037745i</v>
      </c>
      <c r="F182" s="229" t="str">
        <f t="shared" si="183"/>
        <v>-0.0263219970098878-0.0632670539684755i</v>
      </c>
      <c r="G182" s="229" t="str">
        <f t="shared" si="184"/>
        <v>-4.67922376359295+1.73240184480924i</v>
      </c>
      <c r="H182" s="229" t="str">
        <f t="shared" si="180"/>
        <v>0.00204591997266698-0.00515702177181432i</v>
      </c>
      <c r="I182" s="229" t="str">
        <f t="shared" si="317"/>
        <v>-0.00439267091228309+0.00528775192270439i</v>
      </c>
      <c r="J182" s="255" t="str">
        <f ca="1">IMPRODUCT(1/N_FFT2,CS100)</f>
        <v>0.02025872558634+0.000192878299975548i</v>
      </c>
      <c r="K182" s="254" t="str">
        <f t="shared" ca="1" si="318"/>
        <v>-0.0000900098072045846+0.000106275864272797i</v>
      </c>
      <c r="N182" s="246">
        <f t="shared" ca="1" si="185"/>
        <v>22.46359555146816</v>
      </c>
      <c r="O182" s="223">
        <f t="shared" ca="1" si="186"/>
        <v>7.4635955514681616</v>
      </c>
      <c r="P182" s="223" t="str">
        <f t="shared" ca="1" si="187"/>
        <v>-3.1910982933338-6.74701046673098i</v>
      </c>
      <c r="Q182" s="223" t="str">
        <f t="shared" ca="1" si="188"/>
        <v>-4.73485489356507+5.7694373809565i</v>
      </c>
      <c r="R182" s="223" t="str">
        <f t="shared" ca="1" si="189"/>
        <v>7.23992094612788+1.81350578982096i</v>
      </c>
      <c r="S182" s="223" t="str">
        <f t="shared" ca="1" si="190"/>
        <v>-1.45607525953403-7.32018465576301i</v>
      </c>
      <c r="T182" s="223" t="str">
        <f t="shared" ca="1" si="191"/>
        <v>-5.99481615886469+4.44605867902236i</v>
      </c>
      <c r="U182" s="223" t="str">
        <f t="shared" ca="1" si="192"/>
        <v>6.58230362533567+3.51831458795092i</v>
      </c>
      <c r="V182" s="223" t="str">
        <f t="shared" ca="1" si="193"/>
        <v>0.36622127583122-7.45460532375953i</v>
      </c>
      <c r="W182" s="223" t="str">
        <f t="shared" ca="1" si="194"/>
        <v>-6.8954631689437+2.85619436342071i</v>
      </c>
      <c r="X182" s="223" t="str">
        <f t="shared" ca="1" si="195"/>
        <v>5.53015952305485+5.01224442794454i</v>
      </c>
      <c r="Y182" s="223" t="str">
        <f t="shared" ca="1" si="196"/>
        <v>2.16656742581586-7.14221563279133i</v>
      </c>
      <c r="Z182" s="223" t="str">
        <f t="shared" ca="1" si="197"/>
        <v>-7.38281339938991+1.09513691641004i</v>
      </c>
      <c r="AA182" s="223" t="str">
        <f t="shared" ca="1" si="198"/>
        <v>4.14655151969301+6.20575289956239i</v>
      </c>
      <c r="AB182" s="223" t="str">
        <f t="shared" ca="1" si="199"/>
        <v>3.83705495455808-6.40173943796501i</v>
      </c>
      <c r="AC182" s="223" t="str">
        <f t="shared" ca="1" si="200"/>
        <v>-7.4276562988797-0.731560292531028i</v>
      </c>
      <c r="AD182" s="223" t="str">
        <f t="shared" ca="1" si="201"/>
        <v>2.51440961111279+7.0273040964113i</v>
      </c>
      <c r="AE182" s="223" t="str">
        <f t="shared" ca="1" si="202"/>
        <v>5.27755902647679-5.27755902647698i</v>
      </c>
      <c r="AF182" s="223" t="str">
        <f t="shared" ca="1" si="203"/>
        <v>-7.02730409641114-2.51440961111323i</v>
      </c>
      <c r="AG182" s="223" t="str">
        <f t="shared" ca="1" si="204"/>
        <v>0.731560292531339+7.42765629887967i</v>
      </c>
      <c r="AH182" s="223" t="str">
        <f t="shared" ca="1" si="205"/>
        <v>6.40173943796487-3.83705495455832i</v>
      </c>
      <c r="AI182" s="223" t="str">
        <f t="shared" ca="1" si="206"/>
        <v>-6.20575289956214-4.14655151969338i</v>
      </c>
      <c r="AJ182" s="223" t="str">
        <f t="shared" ca="1" si="207"/>
        <v>-1.09513691640978+7.38281339938995i</v>
      </c>
      <c r="AK182" s="223" t="str">
        <f t="shared" ca="1" si="208"/>
        <v>7.14221563279147-2.16656742581543i</v>
      </c>
      <c r="AL182" s="223" t="str">
        <f t="shared" ca="1" si="209"/>
        <v>-5.01224442794477-5.53015952305464i</v>
      </c>
      <c r="AM182" s="223" t="str">
        <f t="shared" ca="1" si="210"/>
        <v>-2.85619436342047+6.8954631689438i</v>
      </c>
      <c r="AN182" s="223" t="str">
        <f t="shared" ca="1" si="211"/>
        <v>7.45460532375955-0.366221275830764i</v>
      </c>
      <c r="AO182" s="223" t="str">
        <f t="shared" ca="1" si="212"/>
        <v>-3.51831458795118-6.58230362533553i</v>
      </c>
      <c r="AP182" s="223" t="str">
        <f t="shared" ca="1" si="213"/>
        <v>-4.44605867902274+5.99481615886441i</v>
      </c>
      <c r="AQ182" s="223" t="str">
        <f t="shared" ca="1" si="214"/>
        <v>7.32018465576298+1.45607525953418i</v>
      </c>
      <c r="AR182" s="223" t="str">
        <f t="shared" ca="1" si="215"/>
        <v>7.32018465576298+1.45607525953418i</v>
      </c>
      <c r="AS182" s="223" t="str">
        <f t="shared" ca="1" si="216"/>
        <v>-5.7694373809567+4.73485489356483i</v>
      </c>
      <c r="AT182" s="223" t="str">
        <f t="shared" ca="1" si="217"/>
        <v>6.74701046673098+3.1910982933338i</v>
      </c>
      <c r="AU182" s="223" t="str">
        <f t="shared" ca="1" si="218"/>
        <v>-2.59672963347938E-13-7.46359555146816i</v>
      </c>
      <c r="AV182" s="223" t="str">
        <f t="shared" ca="1" si="219"/>
        <v>-6.74701046673105+3.19109829333365i</v>
      </c>
      <c r="AW182" s="223" t="str">
        <f t="shared" ca="1" si="220"/>
        <v>5.76943738095659+4.73485489356496i</v>
      </c>
      <c r="AX182" s="223" t="str">
        <f t="shared" ca="1" si="221"/>
        <v>1.81350578982123-7.23992094612781i</v>
      </c>
      <c r="AY182" s="223" t="str">
        <f t="shared" ca="1" si="222"/>
        <v>-7.320184655763+1.45607525953406i</v>
      </c>
      <c r="AZ182" s="223" t="str">
        <f t="shared" ca="1" si="223"/>
        <v>4.44605867902257+5.99481615886455i</v>
      </c>
      <c r="BA182" s="223" t="str">
        <f t="shared" ca="1" si="224"/>
        <v>3.51831458795133-6.58230362533545i</v>
      </c>
      <c r="BB182" s="223" t="str">
        <f t="shared" ca="1" si="225"/>
        <v>-7.45460532375954-0.366221275830935i</v>
      </c>
      <c r="BC182" s="223" t="str">
        <f t="shared" ca="1" si="226"/>
        <v>2.85619436342032+6.89546316894387i</v>
      </c>
      <c r="BD182" s="223" t="str">
        <f t="shared" ca="1" si="227"/>
        <v>5.01224442794486-5.53015952305456i</v>
      </c>
      <c r="BE182" s="223" t="str">
        <f t="shared" ca="1" si="228"/>
        <v>-7.1422156327914-2.16656742581564i</v>
      </c>
      <c r="BF182" s="223" t="str">
        <f t="shared" ca="1" si="229"/>
        <v>1.09513691640956+7.38281339938999i</v>
      </c>
      <c r="BG182" s="223" t="str">
        <f t="shared" ca="1" si="230"/>
        <v>6.20575289956222-4.14655151969325i</v>
      </c>
      <c r="BH182" s="223" t="str">
        <f t="shared" ca="1" si="231"/>
        <v>-6.40173943796516-3.83705495455783i</v>
      </c>
      <c r="BI182" s="223" t="str">
        <f t="shared" ca="1" si="232"/>
        <v>-0.731560292531455+7.42765629887965i</v>
      </c>
      <c r="BJ182" s="223" t="str">
        <f t="shared" ca="1" si="233"/>
        <v>7.02730409641118-2.51440961111311i</v>
      </c>
      <c r="BK182" s="223" t="str">
        <f t="shared" ca="1" si="234"/>
        <v>-5.27755902647664-5.27755902647714i</v>
      </c>
      <c r="BL182" s="223" t="str">
        <f t="shared" ca="1" si="235"/>
        <v>-2.51440961111298+7.02730409641123i</v>
      </c>
      <c r="BM182" s="223" t="str">
        <f t="shared" ca="1" si="236"/>
        <v>7.42765629887971-0.731560292530859i</v>
      </c>
      <c r="BN182" s="223" t="str">
        <f t="shared" ca="1" si="237"/>
        <v>-3.83705495455795-6.40173943796509i</v>
      </c>
      <c r="BO182" s="223" t="str">
        <f t="shared" ca="1" si="238"/>
        <v>-4.14655151969313+6.20575289956231i</v>
      </c>
      <c r="BP182" s="223" t="str">
        <f t="shared" ca="1" si="239"/>
        <v>7.38281339939001+1.09513691640942i</v>
      </c>
      <c r="BQ182" s="223" t="str">
        <f t="shared" ca="1" si="240"/>
        <v>-2.16656742581639-7.14221563279118i</v>
      </c>
      <c r="BR182" s="223" t="str">
        <f t="shared" ca="1" si="241"/>
        <v>-5.53015952305397+5.01224442794551i</v>
      </c>
      <c r="BS182" s="223" t="str">
        <f t="shared" ca="1" si="242"/>
        <v>6.8954631689442+2.8561943634195i</v>
      </c>
      <c r="BT182" s="223" t="str">
        <f t="shared" ca="1" si="243"/>
        <v>-0.36622127583256-7.45460532375946i</v>
      </c>
      <c r="BU182" s="223" t="str">
        <f t="shared" ca="1" si="244"/>
        <v>-6.58230362533468+3.51831458795277i</v>
      </c>
      <c r="BV182" s="223" t="str">
        <f t="shared" ca="1" si="245"/>
        <v>5.99481615886596+4.44605867902066i</v>
      </c>
      <c r="BW182" s="223" t="str">
        <f t="shared" ca="1" si="246"/>
        <v>1.45607525953174-7.32018465576346i</v>
      </c>
      <c r="BX182" s="223" t="str">
        <f t="shared" ca="1" si="247"/>
        <v>-7.23992094612724+1.81350578982353i</v>
      </c>
      <c r="BY182" s="223" t="str">
        <f t="shared" ca="1" si="248"/>
        <v>4.73485489356736+5.76943738095461i</v>
      </c>
      <c r="BZ182" s="223" t="str">
        <f t="shared" ca="1" si="249"/>
        <v>3.19109829333084-6.74701046673239i</v>
      </c>
      <c r="CA182" s="223" t="str">
        <f t="shared" ca="1" si="250"/>
        <v>-7.46359555146816+3.48913994367425E-12i</v>
      </c>
      <c r="CB182" s="223" t="str">
        <f t="shared" ca="1" si="251"/>
        <v>3.19109829333053+6.74701046673253i</v>
      </c>
      <c r="CC182" s="223" t="str">
        <f t="shared" ca="1" si="252"/>
        <v>4.73485489356763-5.76943738095441i</v>
      </c>
      <c r="CD182" s="223" t="str">
        <f t="shared" ca="1" si="253"/>
        <v>-7.23992094612715-1.81350578982386i</v>
      </c>
      <c r="CE182" s="223" t="str">
        <f t="shared" ca="1" si="254"/>
        <v>1.45607525953141+7.32018465576353i</v>
      </c>
      <c r="CF182" s="223" t="str">
        <f t="shared" ca="1" si="255"/>
        <v>5.9948161588661-4.44605867902048i</v>
      </c>
      <c r="CG182" s="223" t="str">
        <f t="shared" ca="1" si="256"/>
        <v>-6.58230362533457-3.51831458795297i</v>
      </c>
      <c r="CH182" s="223" t="str">
        <f t="shared" ca="1" si="257"/>
        <v>-0.366221275832794+7.45460532375945i</v>
      </c>
      <c r="CI182" s="223" t="str">
        <f t="shared" ca="1" si="258"/>
        <v>6.89546316894438-2.85619436341909i</v>
      </c>
      <c r="CJ182" s="223" t="str">
        <f t="shared" ca="1" si="259"/>
        <v>-5.53015952305367-5.01224442794584i</v>
      </c>
      <c r="CK182" s="223" t="str">
        <f t="shared" ca="1" si="260"/>
        <v>-2.16656742581681+7.14221563279105i</v>
      </c>
      <c r="CL182" s="223" t="str">
        <f t="shared" ca="1" si="261"/>
        <v>7.38281339939005-1.09513691640908i</v>
      </c>
      <c r="CM182" s="223" t="str">
        <f t="shared" ca="1" si="262"/>
        <v>-4.14655151969284-6.20575289956249i</v>
      </c>
      <c r="CN182" s="223" t="str">
        <f t="shared" ca="1" si="263"/>
        <v>-3.83705495455825+6.40173943796492i</v>
      </c>
      <c r="CO182" s="223" t="str">
        <f t="shared" ca="1" si="264"/>
        <v>7.42765629887968+0.731560292531197i</v>
      </c>
      <c r="CP182" s="223" t="str">
        <f t="shared" ca="1" si="265"/>
        <v>-2.51440961111336-7.02730409641109i</v>
      </c>
      <c r="CQ182" s="223" t="str">
        <f t="shared" ca="1" si="266"/>
        <v>-5.27755902647635+5.27755902647742i</v>
      </c>
      <c r="CR182" s="223" t="str">
        <f t="shared" ca="1" si="267"/>
        <v>7.0273040964116+2.51440961111193i</v>
      </c>
      <c r="CS182" s="223" t="str">
        <f t="shared" ca="1" si="268"/>
        <v>-0.7315602925327-7.42765629887953i</v>
      </c>
      <c r="CT182" s="223" t="str">
        <f t="shared" ca="1" si="269"/>
        <v>-6.40173943796414+3.83705495455954i</v>
      </c>
      <c r="CU182" s="223" t="str">
        <f t="shared" ca="1" si="270"/>
        <v>6.20575289956334+4.14655151969159i</v>
      </c>
      <c r="CV182" s="223" t="str">
        <f t="shared" ca="1" si="271"/>
        <v>1.0951369164078-7.38281339939025i</v>
      </c>
      <c r="CW182" s="223" t="str">
        <f t="shared" ca="1" si="272"/>
        <v>-7.14221563279067+2.16656742581806i</v>
      </c>
      <c r="CX182" s="223" t="str">
        <f t="shared" ca="1" si="273"/>
        <v>5.0122444279468+5.53015952305279i</v>
      </c>
      <c r="CY182" s="223" t="str">
        <f t="shared" ca="1" si="274"/>
        <v>2.85619436341788-6.89546316894487i</v>
      </c>
      <c r="CZ182" s="223" t="str">
        <f t="shared" ca="1" si="275"/>
        <v>-7.45460532375938+0.366221275834302i</v>
      </c>
      <c r="DA182" s="223" t="str">
        <f t="shared" ca="1" si="276"/>
        <v>3.51831458795431+6.58230362533386i</v>
      </c>
      <c r="DB182" s="223" t="str">
        <f t="shared" ca="1" si="277"/>
        <v>4.44605867902522-5.99481615886257i</v>
      </c>
      <c r="DC182" s="223" t="str">
        <f t="shared" ca="1" si="278"/>
        <v>-7.32018465576238-1.45607525953721i</v>
      </c>
      <c r="DD182" s="223" t="str">
        <f t="shared" ca="1" si="279"/>
        <v>1.81350578981812+7.23992094612859i</v>
      </c>
      <c r="DE182" s="223" t="str">
        <f t="shared" ca="1" si="280"/>
        <v>5.76943738095829-4.73485489356289i</v>
      </c>
      <c r="DF182" s="223" t="str">
        <f t="shared" ca="1" si="281"/>
        <v>-6.74701046672991-3.19109829333607i</v>
      </c>
      <c r="DG182" s="223" t="str">
        <f t="shared" ca="1" si="282"/>
        <v>-2.19077512693456E-12+7.46359555146816i</v>
      </c>
      <c r="DH182" s="223" t="str">
        <f t="shared" ca="1" si="283"/>
        <v>6.74701046673178-3.19109829333211i</v>
      </c>
      <c r="DI182" s="223" t="str">
        <f t="shared" ca="1" si="284"/>
        <v>-5.76943738095551-4.73485489356628i</v>
      </c>
      <c r="DJ182" s="223" t="str">
        <f t="shared" ca="1" si="285"/>
        <v>-1.81350578982217+7.23992094612758i</v>
      </c>
      <c r="DK182" s="223" t="str">
        <f t="shared" ca="1" si="286"/>
        <v>7.3201846557632-1.45607525953312i</v>
      </c>
      <c r="DL182" s="223" t="str">
        <f t="shared" ca="1" si="287"/>
        <v>-4.44605867902187-5.99481615886505i</v>
      </c>
      <c r="DM182" s="223" t="str">
        <f t="shared" ca="1" si="288"/>
        <v>-3.51831458795143+6.58230362533539i</v>
      </c>
      <c r="DN182" s="223" t="str">
        <f t="shared" ca="1" si="289"/>
        <v>7.45460532375953+0.366221275831051i</v>
      </c>
      <c r="DO182" s="223" t="str">
        <f t="shared" ca="1" si="290"/>
        <v>-2.85619436342089-6.89546316894362i</v>
      </c>
      <c r="DP182" s="223" t="str">
        <f t="shared" ca="1" si="291"/>
        <v>-5.01224442794439+5.53015952305498i</v>
      </c>
      <c r="DQ182" s="223" t="str">
        <f t="shared" ca="1" si="292"/>
        <v>7.14221563279162+2.16656742581494i</v>
      </c>
      <c r="DR182" s="223" t="str">
        <f t="shared" ca="1" si="293"/>
        <v>-1.09513691641081-7.3828133993898i</v>
      </c>
      <c r="DS182" s="223" t="str">
        <f t="shared" ca="1" si="294"/>
        <v>-6.20575289956152+4.14655151969429i</v>
      </c>
      <c r="DT182" s="223" t="str">
        <f t="shared" ca="1" si="295"/>
        <v>6.40173943796581+3.83705495455675i</v>
      </c>
      <c r="DU182" s="223" t="str">
        <f t="shared" ca="1" si="296"/>
        <v>0.731560292529461-7.42765629887985i</v>
      </c>
      <c r="DV182" s="223" t="str">
        <f t="shared" ca="1" si="297"/>
        <v>-7.02730409641051+2.514409611115i</v>
      </c>
      <c r="DW182" s="223" t="str">
        <f t="shared" ca="1" si="298"/>
        <v>5.27755902647865+5.27755902647512i</v>
      </c>
      <c r="DX182" s="223" t="str">
        <f t="shared" ca="1" si="299"/>
        <v>2.51440961111029-7.02730409641218i</v>
      </c>
      <c r="DY182" s="223" t="str">
        <f t="shared" ca="1" si="300"/>
        <v>-7.42765629887936+0.731560292534436i</v>
      </c>
      <c r="DZ182" s="223" t="str">
        <f t="shared" ca="1" si="301"/>
        <v>3.83705495456104+6.40173943796325i</v>
      </c>
      <c r="EA182" s="223" t="str">
        <f t="shared" ca="1" si="302"/>
        <v>4.14655151969649-6.20575289956006i</v>
      </c>
      <c r="EB182" s="223" t="str">
        <f t="shared" ca="1" si="303"/>
        <v>-7.38281339938941-1.09513691641342i</v>
      </c>
      <c r="EC182" s="223" t="str">
        <f t="shared" ca="1" si="304"/>
        <v>2.16656742581262+7.14221563279232i</v>
      </c>
      <c r="ED182" s="223" t="str">
        <f t="shared" ca="1" si="305"/>
        <v>5.53015952305661-5.0122444279426i</v>
      </c>
      <c r="EE182" s="223" t="str">
        <f t="shared" ca="1" si="306"/>
        <v>-6.8954631689427-2.85619436342313i</v>
      </c>
      <c r="EF182" s="223" t="str">
        <f t="shared" ca="1" si="307"/>
        <v>0.36622127582863+7.45460532375965i</v>
      </c>
      <c r="EG182" s="223" t="str">
        <f t="shared" ca="1" si="308"/>
        <v>6.58230362533654-3.5183145879493i</v>
      </c>
      <c r="EH182" s="223" t="str">
        <f t="shared" ca="1" si="309"/>
        <v>-5.99481615886361-4.44605867902382i</v>
      </c>
      <c r="EI182" s="223" t="str">
        <f t="shared" ca="1" si="310"/>
        <v>-1.4560752595355+7.32018465576272i</v>
      </c>
      <c r="EJ182" s="223" t="str">
        <f t="shared" ca="1" si="311"/>
        <v>7.23992094612816-1.81350578981982i</v>
      </c>
      <c r="EK182" s="223" t="str">
        <f t="shared" ca="1" si="312"/>
        <v>-4.73485489356441-5.76943738095705i</v>
      </c>
      <c r="EL182" s="223" t="str">
        <f t="shared" ca="1" si="313"/>
        <v>-3.1910982933343+6.74701046673075i</v>
      </c>
      <c r="EM182" s="223" t="str">
        <f t="shared" ca="1" si="314"/>
        <v>7.46359555146816+2.34077011027554E-13i</v>
      </c>
      <c r="EN182" s="223"/>
      <c r="EO182" s="223"/>
      <c r="EP182" s="223"/>
    </row>
    <row r="183" spans="1:146" ht="17.25" thickBot="1">
      <c r="A183" s="257">
        <f t="shared" si="181"/>
        <v>1.621093750000001E-3</v>
      </c>
      <c r="B183" s="256">
        <v>83</v>
      </c>
      <c r="C183" s="230">
        <f t="shared" si="182"/>
        <v>16600</v>
      </c>
      <c r="D183" s="229">
        <f t="shared" si="315"/>
        <v>104300.87609918113</v>
      </c>
      <c r="E183" s="229" t="str">
        <f t="shared" si="316"/>
        <v>104300.876099181i</v>
      </c>
      <c r="F183" s="229" t="str">
        <f t="shared" si="183"/>
        <v>-0.0260215545476024-0.0621779417585774i</v>
      </c>
      <c r="G183" s="229" t="str">
        <f t="shared" si="184"/>
        <v>-4.65552201464976+1.76752335155985i</v>
      </c>
      <c r="H183" s="229" t="str">
        <f t="shared" si="180"/>
        <v>0.00204466589870878-0.00509479017609531i</v>
      </c>
      <c r="I183" s="229" t="str">
        <f t="shared" si="317"/>
        <v>-0.00432345126285553+0.0052566513189109i</v>
      </c>
      <c r="J183" s="255" t="str">
        <f ca="1">IMPRODUCT(1/N_FFT2,CT100)</f>
        <v>0.05938850022625+0.00445721976403148i</v>
      </c>
      <c r="K183" s="254" t="str">
        <f t="shared" ca="1" si="318"/>
        <v>-0.000280193336453548+0.000292914065624831i</v>
      </c>
      <c r="N183" s="246">
        <f t="shared" ca="1" si="185"/>
        <v>22.465584783902393</v>
      </c>
      <c r="O183" s="223">
        <f t="shared" ca="1" si="186"/>
        <v>7.4655847839023934</v>
      </c>
      <c r="P183" s="223" t="str">
        <f t="shared" ca="1" si="187"/>
        <v>-3.35661150133954-6.66844175161709i</v>
      </c>
      <c r="Q183" s="223" t="str">
        <f t="shared" ca="1" si="188"/>
        <v>-4.44724366339997+5.99641392533769i</v>
      </c>
      <c r="R183" s="223" t="str">
        <f t="shared" ca="1" si="189"/>
        <v>7.35567377493809+1.27633047535615i</v>
      </c>
      <c r="S183" s="223" t="str">
        <f t="shared" ca="1" si="190"/>
        <v>-2.16714486951096-7.14411920954482i</v>
      </c>
      <c r="T183" s="223" t="str">
        <f t="shared" ca="1" si="191"/>
        <v>-5.40692800226795+5.14782339867305i</v>
      </c>
      <c r="U183" s="223" t="str">
        <f t="shared" ca="1" si="192"/>
        <v>7.029177046404+2.51507976333598i</v>
      </c>
      <c r="V183" s="223" t="str">
        <f t="shared" ca="1" si="193"/>
        <v>-0.913867274154328-7.40944011183468i</v>
      </c>
      <c r="W183" s="223" t="str">
        <f t="shared" ca="1" si="194"/>
        <v>-6.20740688588291+4.14765667802054i</v>
      </c>
      <c r="X183" s="223" t="str">
        <f t="shared" ca="1" si="195"/>
        <v>6.49570820149267+3.67977324392357i</v>
      </c>
      <c r="Y183" s="223" t="str">
        <f t="shared" ca="1" si="196"/>
        <v>0.36631888284036-7.45659216007618i</v>
      </c>
      <c r="Z183" s="223" t="str">
        <f t="shared" ca="1" si="197"/>
        <v>-6.82511044147554+3.02536338764395i</v>
      </c>
      <c r="AA183" s="223" t="str">
        <f t="shared" ca="1" si="198"/>
        <v>5.77097507842244+4.73611684926185i</v>
      </c>
      <c r="AB183" s="223" t="str">
        <f t="shared" ca="1" si="199"/>
        <v>1.63571888464935-7.28418697563677i</v>
      </c>
      <c r="AC183" s="223" t="str">
        <f t="shared" ca="1" si="200"/>
        <v>-7.24185056375903+1.81398913387536i</v>
      </c>
      <c r="AD183" s="223" t="str">
        <f t="shared" ca="1" si="201"/>
        <v>4.87631723761413+5.65300684271497i</v>
      </c>
      <c r="AE183" s="223" t="str">
        <f t="shared" ca="1" si="202"/>
        <v>2.85695560971639-6.89730098007511i</v>
      </c>
      <c r="AF183" s="223" t="str">
        <f t="shared" ca="1" si="203"/>
        <v>-7.44535645851152+0.5492024866438i</v>
      </c>
      <c r="AG183" s="223" t="str">
        <f t="shared" ca="1" si="204"/>
        <v>3.83807762441158+6.40344565953565i</v>
      </c>
      <c r="AH183" s="223" t="str">
        <f t="shared" ca="1" si="205"/>
        <v>3.99407009045312-6.30732592135389i</v>
      </c>
      <c r="AI183" s="223" t="str">
        <f t="shared" ca="1" si="206"/>
        <v>-7.42963595261599-0.731755271406213i</v>
      </c>
      <c r="AJ183" s="223" t="str">
        <f t="shared" ca="1" si="207"/>
        <v>2.68682690855785+6.96533684247104i</v>
      </c>
      <c r="AK183" s="223" t="str">
        <f t="shared" ca="1" si="208"/>
        <v>5.01358031479925-5.53163344706537i</v>
      </c>
      <c r="AL183" s="223" t="str">
        <f t="shared" ca="1" si="209"/>
        <v>-7.1951519318917-1.99116670387744i</v>
      </c>
      <c r="AM183" s="223" t="str">
        <f t="shared" ca="1" si="210"/>
        <v>1.45646333953056+7.32213566565374i</v>
      </c>
      <c r="AN183" s="223" t="str">
        <f t="shared" ca="1" si="211"/>
        <v>5.88546709453295-4.59306360121486i</v>
      </c>
      <c r="AO183" s="223" t="str">
        <f t="shared" ca="1" si="212"/>
        <v>-6.74880871155298-3.19194879979324i</v>
      </c>
      <c r="AP183" s="223" t="str">
        <f t="shared" ca="1" si="213"/>
        <v>0.183214622239287+7.46333628934357i</v>
      </c>
      <c r="AQ183" s="223" t="str">
        <f t="shared" ca="1" si="214"/>
        <v>6.58405797171899-3.5192523056295i</v>
      </c>
      <c r="AR183" s="223" t="str">
        <f t="shared" ca="1" si="215"/>
        <v>6.58405797171899-3.5192523056295i</v>
      </c>
      <c r="AS183" s="223" t="str">
        <f t="shared" ca="1" si="216"/>
        <v>-1.09542879742908+7.38478110138669i</v>
      </c>
      <c r="AT183" s="223" t="str">
        <f t="shared" ca="1" si="217"/>
        <v>7.08878313692184-2.34181762811015i</v>
      </c>
      <c r="AU183" s="223" t="str">
        <f t="shared" ca="1" si="218"/>
        <v>-5.27896562622043-5.27896562622054i</v>
      </c>
      <c r="AV183" s="223" t="str">
        <f t="shared" ca="1" si="219"/>
        <v>-2.34181762811025+7.08878313692181i</v>
      </c>
      <c r="AW183" s="223" t="str">
        <f t="shared" ca="1" si="220"/>
        <v>7.38478110138671-1.09542879742898i</v>
      </c>
      <c r="AX183" s="223" t="str">
        <f t="shared" ca="1" si="221"/>
        <v>-4.29874487229538-6.10374874061418i</v>
      </c>
      <c r="AY183" s="223" t="str">
        <f t="shared" ca="1" si="222"/>
        <v>-3.51925230562964+6.58405797171892i</v>
      </c>
      <c r="AZ183" s="223" t="str">
        <f t="shared" ca="1" si="223"/>
        <v>7.46333628934359+0.183214622238649i</v>
      </c>
      <c r="BA183" s="223" t="str">
        <f t="shared" ca="1" si="224"/>
        <v>-3.19194879979305-6.74880871155307i</v>
      </c>
      <c r="BB183" s="223" t="str">
        <f t="shared" ca="1" si="225"/>
        <v>-4.59306360121498+5.88546709453286i</v>
      </c>
      <c r="BC183" s="223" t="str">
        <f t="shared" ca="1" si="226"/>
        <v>7.32213566565386+1.45646333952993i</v>
      </c>
      <c r="BD183" s="223" t="str">
        <f t="shared" ca="1" si="227"/>
        <v>-1.99116670387735-7.19515193189173i</v>
      </c>
      <c r="BE183" s="223" t="str">
        <f t="shared" ca="1" si="228"/>
        <v>-5.53163344706549+5.01358031479914i</v>
      </c>
      <c r="BF183" s="223" t="str">
        <f t="shared" ca="1" si="229"/>
        <v>6.96533684247125+2.6868269085573i</v>
      </c>
      <c r="BG183" s="223" t="str">
        <f t="shared" ca="1" si="230"/>
        <v>-0.73175527140611-7.429635952616i</v>
      </c>
      <c r="BH183" s="223" t="str">
        <f t="shared" ca="1" si="231"/>
        <v>-6.30732592135401+3.99407009045294i</v>
      </c>
      <c r="BI183" s="223" t="str">
        <f t="shared" ca="1" si="232"/>
        <v>6.40344565953558+3.83807762441173i</v>
      </c>
      <c r="BJ183" s="223" t="str">
        <f t="shared" ca="1" si="233"/>
        <v>0.549202486643958-7.44535645851151i</v>
      </c>
      <c r="BK183" s="223" t="str">
        <f t="shared" ca="1" si="234"/>
        <v>-6.89730098007514+2.8569556097163i</v>
      </c>
      <c r="BL183" s="223" t="str">
        <f t="shared" ca="1" si="235"/>
        <v>5.65300684271485+4.87631723761427i</v>
      </c>
      <c r="BM183" s="223" t="str">
        <f t="shared" ca="1" si="236"/>
        <v>1.81398913387264-7.24185056375972i</v>
      </c>
      <c r="BN183" s="223" t="str">
        <f t="shared" ca="1" si="237"/>
        <v>-7.28418697563631+1.6357188846514i</v>
      </c>
      <c r="BO183" s="223" t="str">
        <f t="shared" ca="1" si="238"/>
        <v>4.73611684926294+5.77097507842156i</v>
      </c>
      <c r="BP183" s="223" t="str">
        <f t="shared" ca="1" si="239"/>
        <v>3.02536338764409-6.82511044147548i</v>
      </c>
      <c r="BQ183" s="223" t="str">
        <f t="shared" ca="1" si="240"/>
        <v>-7.45659216007622+0.366318882839488i</v>
      </c>
      <c r="BR183" s="223" t="str">
        <f t="shared" ca="1" si="241"/>
        <v>3.67977324392219+6.49570820149345i</v>
      </c>
      <c r="BS183" s="223" t="str">
        <f t="shared" ca="1" si="242"/>
        <v>4.14765667802255-6.20740688588157i</v>
      </c>
      <c r="BT183" s="223" t="str">
        <f t="shared" ca="1" si="243"/>
        <v>-7.4094401118342-0.913867274158173i</v>
      </c>
      <c r="BU183" s="223" t="str">
        <f t="shared" ca="1" si="244"/>
        <v>2.51507976333867+7.02917704640303i</v>
      </c>
      <c r="BV183" s="223" t="str">
        <f t="shared" ca="1" si="245"/>
        <v>5.14782339867149-5.40692800226942i</v>
      </c>
      <c r="BW183" s="223" t="str">
        <f t="shared" ca="1" si="246"/>
        <v>-7.14411920954505-2.1671448695102i</v>
      </c>
      <c r="BX183" s="223" t="str">
        <f t="shared" ca="1" si="247"/>
        <v>1.27633047535595+7.35567377493813i</v>
      </c>
      <c r="BY183" s="223" t="str">
        <f t="shared" ca="1" si="248"/>
        <v>5.99641392533838-4.44724366339904i</v>
      </c>
      <c r="BZ183" s="223" t="str">
        <f t="shared" ca="1" si="249"/>
        <v>-6.66844175161615-3.35661150134141i</v>
      </c>
      <c r="CA183" s="223" t="str">
        <f t="shared" ca="1" si="250"/>
        <v>-3.12789718980613E-12+7.46558478390239i</v>
      </c>
      <c r="CB183" s="223" t="str">
        <f t="shared" ca="1" si="251"/>
        <v>6.66844175161553-3.35661150134264i</v>
      </c>
      <c r="CC183" s="223" t="str">
        <f t="shared" ca="1" si="252"/>
        <v>-5.99641392533914-4.44724366339802i</v>
      </c>
      <c r="CD183" s="223" t="str">
        <f t="shared" ca="1" si="253"/>
        <v>-1.27633047535479+7.35567377493833i</v>
      </c>
      <c r="CE183" s="223" t="str">
        <f t="shared" ca="1" si="254"/>
        <v>7.14411920954468-2.16714486951142i</v>
      </c>
      <c r="CF183" s="223" t="str">
        <f t="shared" ca="1" si="255"/>
        <v>-5.14782339867242-5.40692800226854i</v>
      </c>
      <c r="CG183" s="223" t="str">
        <f t="shared" ca="1" si="256"/>
        <v>-2.51507976333757+7.02917704640343i</v>
      </c>
      <c r="CH183" s="223" t="str">
        <f t="shared" ca="1" si="257"/>
        <v>7.40944011183496-0.913867274152066i</v>
      </c>
      <c r="CI183" s="223" t="str">
        <f t="shared" ca="1" si="258"/>
        <v>-4.14765667801734-6.20740688588504i</v>
      </c>
      <c r="CJ183" s="223" t="str">
        <f t="shared" ca="1" si="259"/>
        <v>-3.67977324392116+6.49570820149404i</v>
      </c>
      <c r="CK183" s="223" t="str">
        <f t="shared" ca="1" si="260"/>
        <v>7.45659216007629+0.366318882838213i</v>
      </c>
      <c r="CL183" s="223" t="str">
        <f t="shared" ca="1" si="261"/>
        <v>-3.02536338764517-6.825110441475i</v>
      </c>
      <c r="CM183" s="223" t="str">
        <f t="shared" ca="1" si="262"/>
        <v>-4.73611684926203+5.7709750784223i</v>
      </c>
      <c r="CN183" s="223" t="str">
        <f t="shared" ca="1" si="263"/>
        <v>7.2841869756366+1.63571888465016i</v>
      </c>
      <c r="CO183" s="223" t="str">
        <f t="shared" ca="1" si="264"/>
        <v>-1.81398913387377-7.24185056375944i</v>
      </c>
      <c r="CP183" s="223" t="str">
        <f t="shared" ca="1" si="265"/>
        <v>-5.65300684271706+4.8763172376117i</v>
      </c>
      <c r="CQ183" s="223" t="str">
        <f t="shared" ca="1" si="266"/>
        <v>6.89730098007649+2.85695560971306i</v>
      </c>
      <c r="CR183" s="223" t="str">
        <f t="shared" ca="1" si="267"/>
        <v>-0.549202486646606-7.44535645851131i</v>
      </c>
      <c r="CS183" s="223" t="str">
        <f t="shared" ca="1" si="268"/>
        <v>-6.40344565953492+3.83807762441282i</v>
      </c>
      <c r="CT183" s="223" t="str">
        <f t="shared" ca="1" si="269"/>
        <v>6.30732592135424+3.99407009045259i</v>
      </c>
      <c r="CU183" s="223" t="str">
        <f t="shared" ca="1" si="270"/>
        <v>0.731755271406423-7.42963595261597i</v>
      </c>
      <c r="CV183" s="223" t="str">
        <f t="shared" ca="1" si="271"/>
        <v>-6.96533684247159+2.68682690855642i</v>
      </c>
      <c r="CW183" s="223" t="str">
        <f t="shared" ca="1" si="272"/>
        <v>5.53163344706378+5.01358031480102i</v>
      </c>
      <c r="CX183" s="223" t="str">
        <f t="shared" ca="1" si="273"/>
        <v>1.99116670388051-7.19515193189085i</v>
      </c>
      <c r="CY183" s="223" t="str">
        <f t="shared" ca="1" si="274"/>
        <v>-7.32213566565318+1.45646333953337i</v>
      </c>
      <c r="CZ183" s="223" t="str">
        <f t="shared" ca="1" si="275"/>
        <v>4.59306360121649+5.88546709453168i</v>
      </c>
      <c r="DA183" s="223" t="str">
        <f t="shared" ca="1" si="276"/>
        <v>3.19194879979209-6.74880871155353i</v>
      </c>
      <c r="DB183" s="223" t="str">
        <f t="shared" ca="1" si="277"/>
        <v>-7.46333628934357+0.183214622239182i</v>
      </c>
      <c r="DC183" s="223" t="str">
        <f t="shared" ca="1" si="278"/>
        <v>3.51925230562871+6.58405797171941i</v>
      </c>
      <c r="DD183" s="223" t="str">
        <f t="shared" ca="1" si="279"/>
        <v>4.29874487229694-6.10374874061308i</v>
      </c>
      <c r="DE183" s="223" t="str">
        <f t="shared" ca="1" si="280"/>
        <v>-7.38478110138635-1.09542879743139i</v>
      </c>
      <c r="DF183" s="223" t="str">
        <f t="shared" ca="1" si="281"/>
        <v>2.34181762811348+7.08878313692074i</v>
      </c>
      <c r="DG183" s="223" t="str">
        <f t="shared" ca="1" si="282"/>
        <v>5.27896562621848-5.2789656262225i</v>
      </c>
      <c r="DH183" s="223" t="str">
        <f t="shared" ca="1" si="283"/>
        <v>-7.08878313692246-2.34181762810829i</v>
      </c>
      <c r="DI183" s="223" t="str">
        <f t="shared" ca="1" si="284"/>
        <v>1.09542879742945+7.38478110138664i</v>
      </c>
      <c r="DJ183" s="223" t="str">
        <f t="shared" ca="1" si="285"/>
        <v>6.10374874061421-4.29874487229534i</v>
      </c>
      <c r="DK183" s="223" t="str">
        <f t="shared" ca="1" si="286"/>
        <v>-6.58405797171849-3.51925230563043i</v>
      </c>
      <c r="DL183" s="223" t="str">
        <f t="shared" ca="1" si="287"/>
        <v>-0.183214622241139+7.46333628934353i</v>
      </c>
      <c r="DM183" s="223" t="str">
        <f t="shared" ca="1" si="288"/>
        <v>6.74880871155436-3.19194879979032i</v>
      </c>
      <c r="DN183" s="223" t="str">
        <f t="shared" ca="1" si="289"/>
        <v>-5.88546709453504-4.59306360121218i</v>
      </c>
      <c r="DO183" s="223" t="str">
        <f t="shared" ca="1" si="290"/>
        <v>-1.4564633395278+7.32213566565428i</v>
      </c>
      <c r="DP183" s="223" t="str">
        <f t="shared" ca="1" si="291"/>
        <v>7.19515193189137-1.99116670387862i</v>
      </c>
      <c r="DQ183" s="223" t="str">
        <f t="shared" ca="1" si="292"/>
        <v>-5.01358031479957-5.53163344706509i</v>
      </c>
      <c r="DR183" s="223" t="str">
        <f t="shared" ca="1" si="293"/>
        <v>-2.68682690855804+6.96533684247096i</v>
      </c>
      <c r="DS183" s="223" t="str">
        <f t="shared" ca="1" si="294"/>
        <v>7.42963595261617-0.731755271404475i</v>
      </c>
      <c r="DT183" s="223" t="str">
        <f t="shared" ca="1" si="295"/>
        <v>-3.99407009045093-6.30732592135528i</v>
      </c>
      <c r="DU183" s="223" t="str">
        <f t="shared" ca="1" si="296"/>
        <v>-3.83807762441432+6.40344565953403i</v>
      </c>
      <c r="DV183" s="223" t="str">
        <f t="shared" ca="1" si="297"/>
        <v>7.44535645851171+0.549202486641152i</v>
      </c>
      <c r="DW183" s="223" t="str">
        <f t="shared" ca="1" si="298"/>
        <v>-2.85695560971811-6.89730098007439i</v>
      </c>
      <c r="DX183" s="223" t="str">
        <f t="shared" ca="1" si="299"/>
        <v>-4.87631723761318+5.65300684271578i</v>
      </c>
      <c r="DY183" s="223" t="str">
        <f t="shared" ca="1" si="300"/>
        <v>7.24185056375896+1.81398913387567i</v>
      </c>
      <c r="DZ183" s="223" t="str">
        <f t="shared" ca="1" si="301"/>
        <v>-1.63571888464825-7.28418697563702i</v>
      </c>
      <c r="EA183" s="223" t="str">
        <f t="shared" ca="1" si="302"/>
        <v>-5.77097507842354+4.73611684926052i</v>
      </c>
      <c r="EB183" s="223" t="str">
        <f t="shared" ca="1" si="303"/>
        <v>6.82511044147421+3.02536338764695i</v>
      </c>
      <c r="EC183" s="223" t="str">
        <f t="shared" ca="1" si="304"/>
        <v>-0.366318882836258-7.45659216007638i</v>
      </c>
      <c r="ED183" s="223" t="str">
        <f t="shared" ca="1" si="305"/>
        <v>-6.49570820149133+3.67977324392593i</v>
      </c>
      <c r="EE183" s="223" t="str">
        <f t="shared" ca="1" si="306"/>
        <v>6.20740688588395+4.14765667801897i</v>
      </c>
      <c r="EF183" s="223" t="str">
        <f t="shared" ca="1" si="307"/>
        <v>0.913867274153798-7.40944011183474i</v>
      </c>
      <c r="EG183" s="223" t="str">
        <f t="shared" ca="1" si="308"/>
        <v>-7.02917704640408+2.51507976333573i</v>
      </c>
      <c r="EH183" s="223" t="str">
        <f t="shared" ca="1" si="309"/>
        <v>5.40692800226719+5.14782339867384i</v>
      </c>
      <c r="EI183" s="223" t="str">
        <f t="shared" ca="1" si="310"/>
        <v>2.16714486951309-7.14411920954417i</v>
      </c>
      <c r="EJ183" s="223" t="str">
        <f t="shared" ca="1" si="311"/>
        <v>-7.35567377493867+1.27633047535286i</v>
      </c>
      <c r="EK183" s="223" t="str">
        <f t="shared" ca="1" si="312"/>
        <v>4.44724366340241+5.99641392533588i</v>
      </c>
      <c r="EL183" s="223" t="str">
        <f t="shared" ca="1" si="313"/>
        <v>3.35661150133776-6.66844175161799i</v>
      </c>
      <c r="EM183" s="223" t="str">
        <f t="shared" ca="1" si="314"/>
        <v>-7.46558478390239+1.38285415280803E-12i</v>
      </c>
      <c r="EN183" s="223"/>
      <c r="EO183" s="223"/>
      <c r="EP183" s="223"/>
    </row>
    <row r="184" spans="1:146" ht="17.25" thickBot="1">
      <c r="A184" s="257">
        <f t="shared" si="181"/>
        <v>1.640625000000001E-3</v>
      </c>
      <c r="B184" s="256">
        <v>84</v>
      </c>
      <c r="C184" s="230">
        <f t="shared" si="182"/>
        <v>16800</v>
      </c>
      <c r="D184" s="229">
        <f t="shared" si="315"/>
        <v>105557.51316061705</v>
      </c>
      <c r="E184" s="229" t="str">
        <f t="shared" si="316"/>
        <v>105557.513160617i</v>
      </c>
      <c r="F184" s="229" t="str">
        <f t="shared" si="183"/>
        <v>-0.025724081976235-0.0611185547452314i</v>
      </c>
      <c r="G184" s="229" t="str">
        <f t="shared" si="184"/>
        <v>-4.63136819690346+1.80187325709282i</v>
      </c>
      <c r="H184" s="229" t="str">
        <f t="shared" si="180"/>
        <v>0.00204345901397849-0.00503404108395312i</v>
      </c>
      <c r="I184" s="229" t="str">
        <f t="shared" si="317"/>
        <v>-0.00425585576091679+0.00522441083430654i</v>
      </c>
      <c r="J184" s="255" t="str">
        <f ca="1">IMPRODUCT(1/N_FFT2,CU100)</f>
        <v>0.0381609051081341-0.000184499635156085i</v>
      </c>
      <c r="K184" s="254" t="str">
        <f t="shared" ca="1" si="318"/>
        <v>-0.000161443405953416+0.000200153449929046i</v>
      </c>
      <c r="N184" s="246">
        <f t="shared" ca="1" si="185"/>
        <v>22.46736615272841</v>
      </c>
      <c r="O184" s="223">
        <f t="shared" ca="1" si="186"/>
        <v>7.4673661527284105</v>
      </c>
      <c r="P184" s="223" t="str">
        <f t="shared" ca="1" si="187"/>
        <v>-3.52009203708106-6.58562899876636i</v>
      </c>
      <c r="Q184" s="223" t="str">
        <f t="shared" ca="1" si="188"/>
        <v>-4.14864635351403+6.20888803993022i</v>
      </c>
      <c r="R184" s="223" t="str">
        <f t="shared" ca="1" si="189"/>
        <v>7.43140874366424+0.731929876084158i</v>
      </c>
      <c r="S184" s="223" t="str">
        <f t="shared" ca="1" si="190"/>
        <v>-2.85763731005302-6.89894675027332i</v>
      </c>
      <c r="T184" s="223" t="str">
        <f t="shared" ca="1" si="191"/>
        <v>-4.73724693768187+5.7723520951461i</v>
      </c>
      <c r="U184" s="223" t="str">
        <f t="shared" ca="1" si="192"/>
        <v>7.32388280597731+1.4568108673482i</v>
      </c>
      <c r="V184" s="223" t="str">
        <f t="shared" ca="1" si="193"/>
        <v>-2.16766197358558-7.14582387322728i</v>
      </c>
      <c r="W184" s="223" t="str">
        <f t="shared" ca="1" si="194"/>
        <v>-5.28022524419723+5.28022524419709i</v>
      </c>
      <c r="X184" s="223" t="str">
        <f t="shared" ca="1" si="195"/>
        <v>7.14582387322722+2.16766197358579i</v>
      </c>
      <c r="Y184" s="223" t="str">
        <f t="shared" ca="1" si="196"/>
        <v>-1.45681086734799-7.32388280597735i</v>
      </c>
      <c r="Z184" s="223" t="str">
        <f t="shared" ca="1" si="197"/>
        <v>-5.77235209514624+4.7372469376817i</v>
      </c>
      <c r="AA184" s="223" t="str">
        <f t="shared" ca="1" si="198"/>
        <v>6.89894675027327+2.85763731005315i</v>
      </c>
      <c r="AB184" s="223" t="str">
        <f t="shared" ca="1" si="199"/>
        <v>-0.73192987608401-7.43140874366425i</v>
      </c>
      <c r="AC184" s="223" t="str">
        <f t="shared" ca="1" si="200"/>
        <v>-6.20888803993034+4.14864635351386i</v>
      </c>
      <c r="AD184" s="223" t="str">
        <f t="shared" ca="1" si="201"/>
        <v>6.58562899876625+3.52009203708126i</v>
      </c>
      <c r="AE184" s="223" t="str">
        <f t="shared" ca="1" si="202"/>
        <v>2.0857666777504E-13-7.46736615272841i</v>
      </c>
      <c r="AF184" s="223" t="str">
        <f t="shared" ca="1" si="203"/>
        <v>-6.58562899876646+3.52009203708087i</v>
      </c>
      <c r="AG184" s="223" t="str">
        <f t="shared" ca="1" si="204"/>
        <v>6.2088880399301+4.14864635351423i</v>
      </c>
      <c r="AH184" s="223" t="str">
        <f t="shared" ca="1" si="205"/>
        <v>0.731929876084425-7.43140874366422i</v>
      </c>
      <c r="AI184" s="223" t="str">
        <f t="shared" ca="1" si="206"/>
        <v>-6.89894675027343+2.85763731005277i</v>
      </c>
      <c r="AJ184" s="223" t="str">
        <f t="shared" ca="1" si="207"/>
        <v>5.77235209514597+4.73724693768204i</v>
      </c>
      <c r="AK184" s="223" t="str">
        <f t="shared" ca="1" si="208"/>
        <v>1.45681086734843-7.32388280597726i</v>
      </c>
      <c r="AL184" s="223" t="str">
        <f t="shared" ca="1" si="209"/>
        <v>-7.14582387322734+2.16766197358539i</v>
      </c>
      <c r="AM184" s="223" t="str">
        <f t="shared" ca="1" si="210"/>
        <v>5.28022524419694+5.28022524419738i</v>
      </c>
      <c r="AN184" s="223" t="str">
        <f t="shared" ca="1" si="211"/>
        <v>2.16766197358599-7.14582387322716i</v>
      </c>
      <c r="AO184" s="223" t="str">
        <f t="shared" ca="1" si="212"/>
        <v>-7.3238828059774+1.45681086734776i</v>
      </c>
      <c r="AP184" s="223" t="str">
        <f t="shared" ca="1" si="213"/>
        <v>4.73724693768152+5.77235209514639i</v>
      </c>
      <c r="AQ184" s="223" t="str">
        <f t="shared" ca="1" si="214"/>
        <v>2.85763731005265-6.89894675027347i</v>
      </c>
      <c r="AR184" s="223" t="str">
        <f t="shared" ca="1" si="215"/>
        <v>2.85763731005265-6.89894675027347i</v>
      </c>
      <c r="AS184" s="223" t="str">
        <f t="shared" ca="1" si="216"/>
        <v>4.14864635351367+6.20888803993047i</v>
      </c>
      <c r="AT184" s="223" t="str">
        <f t="shared" ca="1" si="217"/>
        <v>3.52009203708077-6.58562899876652i</v>
      </c>
      <c r="AU184" s="223" t="str">
        <f t="shared" ca="1" si="218"/>
        <v>-7.46736615272841+3.25670252961402E-13i</v>
      </c>
      <c r="AV184" s="223" t="str">
        <f t="shared" ca="1" si="219"/>
        <v>3.52009203708139+6.58562899876619i</v>
      </c>
      <c r="AW184" s="223" t="str">
        <f t="shared" ca="1" si="220"/>
        <v>4.14864635351379-6.20888803993039i</v>
      </c>
      <c r="AX184" s="223" t="str">
        <f t="shared" ca="1" si="221"/>
        <v>-7.43140874366427-0.731929876083893i</v>
      </c>
      <c r="AY184" s="223" t="str">
        <f t="shared" ca="1" si="222"/>
        <v>2.85763731005321+6.89894675027324i</v>
      </c>
      <c r="AZ184" s="223" t="str">
        <f t="shared" ca="1" si="223"/>
        <v>4.73724693768163-5.7723520951463i</v>
      </c>
      <c r="BA184" s="223" t="str">
        <f t="shared" ca="1" si="224"/>
        <v>-7.32388280597738-1.45681086734785i</v>
      </c>
      <c r="BB184" s="223" t="str">
        <f t="shared" ca="1" si="225"/>
        <v>2.16766197358585+7.1458238732272i</v>
      </c>
      <c r="BC184" s="223" t="str">
        <f t="shared" ca="1" si="226"/>
        <v>5.28022524419701-5.28022524419731i</v>
      </c>
      <c r="BD184" s="223" t="str">
        <f t="shared" ca="1" si="227"/>
        <v>-7.1458238732273-2.16766197358553i</v>
      </c>
      <c r="BE184" s="223" t="str">
        <f t="shared" ca="1" si="228"/>
        <v>1.45681086734828+7.32388280597729i</v>
      </c>
      <c r="BF184" s="223" t="str">
        <f t="shared" ca="1" si="229"/>
        <v>5.77235209514602-4.73724693768198i</v>
      </c>
      <c r="BG184" s="223" t="str">
        <f t="shared" ca="1" si="230"/>
        <v>-6.89894675027338-2.85763731005289i</v>
      </c>
      <c r="BH184" s="223" t="str">
        <f t="shared" ca="1" si="231"/>
        <v>0.731929876084334+7.43140874366422i</v>
      </c>
      <c r="BI184" s="223" t="str">
        <f t="shared" ca="1" si="232"/>
        <v>6.20888803993015-4.14864635351415i</v>
      </c>
      <c r="BJ184" s="223" t="str">
        <f t="shared" ca="1" si="233"/>
        <v>-6.5856289987664-3.520092037081i</v>
      </c>
      <c r="BK184" s="223" t="str">
        <f t="shared" ca="1" si="234"/>
        <v>1.17093585186361E-13+7.46736615272841i</v>
      </c>
      <c r="BL184" s="223" t="str">
        <f t="shared" ca="1" si="235"/>
        <v>6.58562899876558-3.52009203708251i</v>
      </c>
      <c r="BM184" s="223" t="str">
        <f t="shared" ca="1" si="236"/>
        <v>-6.20888803992987-4.14864635351458i</v>
      </c>
      <c r="BN184" s="223" t="str">
        <f t="shared" ca="1" si="237"/>
        <v>-0.731929876087058+7.43140874366395i</v>
      </c>
      <c r="BO184" s="223" t="str">
        <f t="shared" ca="1" si="238"/>
        <v>6.89894675027247-2.85763731005507i</v>
      </c>
      <c r="BP184" s="223" t="str">
        <f t="shared" ca="1" si="239"/>
        <v>-5.77235209514617-4.73724693768179i</v>
      </c>
      <c r="BQ184" s="223" t="str">
        <f t="shared" ca="1" si="240"/>
        <v>-1.45681086735035+7.32388280597688i</v>
      </c>
      <c r="BR184" s="223" t="str">
        <f t="shared" ca="1" si="241"/>
        <v>7.1458238732264-2.16766197358849i</v>
      </c>
      <c r="BS184" s="223" t="str">
        <f t="shared" ca="1" si="242"/>
        <v>-5.28022524419769-5.28022524419663i</v>
      </c>
      <c r="BT184" s="223" t="str">
        <f t="shared" ca="1" si="243"/>
        <v>-2.16766197358715+7.14582387322681i</v>
      </c>
      <c r="BU184" s="223" t="str">
        <f t="shared" ca="1" si="244"/>
        <v>7.32388280597806-1.45681086734444i</v>
      </c>
      <c r="BV184" s="223" t="str">
        <f t="shared" ca="1" si="245"/>
        <v>-4.73724693768296-5.77235209514521i</v>
      </c>
      <c r="BW184" s="223" t="str">
        <f t="shared" ca="1" si="246"/>
        <v>-2.85763731005377+6.89894675027301i</v>
      </c>
      <c r="BX184" s="223" t="str">
        <f t="shared" ca="1" si="247"/>
        <v>7.43140874366454-0.73192987608117i</v>
      </c>
      <c r="BY184" s="223" t="str">
        <f t="shared" ca="1" si="248"/>
        <v>-4.14864635351583-6.20888803992902i</v>
      </c>
      <c r="BZ184" s="223" t="str">
        <f t="shared" ca="1" si="249"/>
        <v>-3.52009203708118+6.5856289987663i</v>
      </c>
      <c r="CA184" s="223" t="str">
        <f t="shared" ca="1" si="250"/>
        <v>7.46736615272841+2.31995384812312E-12i</v>
      </c>
      <c r="CB184" s="223" t="str">
        <f t="shared" ca="1" si="251"/>
        <v>-3.52009203708364-6.58562899876498i</v>
      </c>
      <c r="CC184" s="223" t="str">
        <f t="shared" ca="1" si="252"/>
        <v>-4.14864635351343+6.20888803993063i</v>
      </c>
      <c r="CD184" s="223" t="str">
        <f t="shared" ca="1" si="253"/>
        <v>7.43140874366407+0.731929876085893i</v>
      </c>
      <c r="CE184" s="223" t="str">
        <f t="shared" ca="1" si="254"/>
        <v>-2.85763731005625-6.89894675027199i</v>
      </c>
      <c r="CF184" s="223" t="str">
        <f t="shared" ca="1" si="255"/>
        <v>-4.7372469376808+5.77235209514698i</v>
      </c>
      <c r="CG184" s="223" t="str">
        <f t="shared" ca="1" si="256"/>
        <v>7.32388280597715+1.45681086734899i</v>
      </c>
      <c r="CH184" s="223" t="str">
        <f t="shared" ca="1" si="257"/>
        <v>-2.16766197358251-7.14582387322822i</v>
      </c>
      <c r="CI184" s="223" t="str">
        <f t="shared" ca="1" si="258"/>
        <v>-5.2802252441958+5.28022524419852i</v>
      </c>
      <c r="CJ184" s="223" t="str">
        <f t="shared" ca="1" si="259"/>
        <v>7.14582387322718+2.16766197358593i</v>
      </c>
      <c r="CK184" s="223" t="str">
        <f t="shared" ca="1" si="260"/>
        <v>-1.45681086734569-7.32388280597781i</v>
      </c>
      <c r="CL184" s="223" t="str">
        <f t="shared" ca="1" si="261"/>
        <v>-5.7723520951444+4.73724693768395i</v>
      </c>
      <c r="CM184" s="223" t="str">
        <f t="shared" ca="1" si="262"/>
        <v>6.89894675027354+2.8576373100525i</v>
      </c>
      <c r="CN184" s="223" t="str">
        <f t="shared" ca="1" si="263"/>
        <v>-0.731929876082335-7.43140874366442i</v>
      </c>
      <c r="CO184" s="223" t="str">
        <f t="shared" ca="1" si="264"/>
        <v>-6.20888803992837+4.1486463535168i</v>
      </c>
      <c r="CP184" s="223" t="str">
        <f t="shared" ca="1" si="265"/>
        <v>6.5856289987669+3.52009203708006i</v>
      </c>
      <c r="CQ184" s="223" t="str">
        <f t="shared" ca="1" si="266"/>
        <v>1.0428833388752E-12-7.46736615272841i</v>
      </c>
      <c r="CR184" s="223" t="str">
        <f t="shared" ca="1" si="267"/>
        <v>-6.58562899876788+3.52009203707821i</v>
      </c>
      <c r="CS184" s="223" t="str">
        <f t="shared" ca="1" si="268"/>
        <v>6.20888803993134+4.14864635351237i</v>
      </c>
      <c r="CT184" s="223" t="str">
        <f t="shared" ca="1" si="269"/>
        <v>0.731929876084622-7.43140874366419i</v>
      </c>
      <c r="CU184" s="223" t="str">
        <f t="shared" ca="1" si="270"/>
        <v>-6.89894675027434+2.85763731005057i</v>
      </c>
      <c r="CV184" s="223" t="str">
        <f t="shared" ca="1" si="271"/>
        <v>5.77235209514779+4.73724693767982i</v>
      </c>
      <c r="CW184" s="223" t="str">
        <f t="shared" ca="1" si="272"/>
        <v>1.45681086734774-7.32388280597741i</v>
      </c>
      <c r="CX184" s="223" t="str">
        <f t="shared" ca="1" si="273"/>
        <v>-7.14582387322785+2.16766197358373i</v>
      </c>
      <c r="CY184" s="223" t="str">
        <f t="shared" ca="1" si="274"/>
        <v>5.28022524419943+5.28022524419489i</v>
      </c>
      <c r="CZ184" s="223" t="str">
        <f t="shared" ca="1" si="275"/>
        <v>2.1676619735847-7.14582387322755i</v>
      </c>
      <c r="DA184" s="223" t="str">
        <f t="shared" ca="1" si="276"/>
        <v>-7.32388280597756+1.45681086734695i</v>
      </c>
      <c r="DB184" s="223" t="str">
        <f t="shared" ca="1" si="277"/>
        <v>4.73724693767919+5.7723520951483i</v>
      </c>
      <c r="DC184" s="223" t="str">
        <f t="shared" ca="1" si="278"/>
        <v>2.85763731005132-6.89894675027403i</v>
      </c>
      <c r="DD184" s="223" t="str">
        <f t="shared" ca="1" si="279"/>
        <v>-7.4314087436643+0.731929876083605i</v>
      </c>
      <c r="DE184" s="223" t="str">
        <f t="shared" ca="1" si="280"/>
        <v>4.1486463535117+6.20888803993179i</v>
      </c>
      <c r="DF184" s="223" t="str">
        <f t="shared" ca="1" si="281"/>
        <v>3.52009203707893-6.5856289987675i</v>
      </c>
      <c r="DG184" s="223" t="str">
        <f t="shared" ca="1" si="282"/>
        <v>-7.46736615272841+2.34187170372723E-13i</v>
      </c>
      <c r="DH184" s="223" t="str">
        <f t="shared" ca="1" si="283"/>
        <v>3.52009203707934+6.58562899876728i</v>
      </c>
      <c r="DI184" s="223" t="str">
        <f t="shared" ca="1" si="284"/>
        <v>4.1486463535113-6.20888803993205i</v>
      </c>
      <c r="DJ184" s="223" t="str">
        <f t="shared" ca="1" si="285"/>
        <v>-7.43140874366432-0.731929876083351i</v>
      </c>
      <c r="DK184" s="223" t="str">
        <f t="shared" ca="1" si="286"/>
        <v>2.85763731005175+6.89894675027385i</v>
      </c>
      <c r="DL184" s="223" t="str">
        <f t="shared" ca="1" si="287"/>
        <v>4.73724693768457-5.77235209514389i</v>
      </c>
      <c r="DM184" s="223" t="str">
        <f t="shared" ca="1" si="288"/>
        <v>-7.32388280597765-1.45681086734649i</v>
      </c>
      <c r="DN184" s="223" t="str">
        <f t="shared" ca="1" si="289"/>
        <v>2.16766197358495+7.14582387322748i</v>
      </c>
      <c r="DO184" s="223" t="str">
        <f t="shared" ca="1" si="290"/>
        <v>5.28022524419925-5.28022524419507i</v>
      </c>
      <c r="DP184" s="223" t="str">
        <f t="shared" ca="1" si="291"/>
        <v>-7.14582387322792-2.16766197358348i</v>
      </c>
      <c r="DQ184" s="223" t="str">
        <f t="shared" ca="1" si="292"/>
        <v>1.45681086734819+7.32388280597731i</v>
      </c>
      <c r="DR184" s="223" t="str">
        <f t="shared" ca="1" si="293"/>
        <v>5.77235209514749-4.73724693768018i</v>
      </c>
      <c r="DS184" s="223" t="str">
        <f t="shared" ca="1" si="294"/>
        <v>-6.89894675027452-2.85763731005014i</v>
      </c>
      <c r="DT184" s="223" t="str">
        <f t="shared" ca="1" si="295"/>
        <v>0.731929876084876+7.43140874366417i</v>
      </c>
      <c r="DU184" s="223" t="str">
        <f t="shared" ca="1" si="296"/>
        <v>6.20888803993108-4.14864635351276i</v>
      </c>
      <c r="DV184" s="223" t="str">
        <f t="shared" ca="1" si="297"/>
        <v>-6.5856289987646-3.52009203708435i</v>
      </c>
      <c r="DW184" s="223" t="str">
        <f t="shared" ca="1" si="298"/>
        <v>1.51125767962064E-12+7.46736615272841i</v>
      </c>
      <c r="DX184" s="223" t="str">
        <f t="shared" ca="1" si="299"/>
        <v>6.58562899876668-3.52009203708047i</v>
      </c>
      <c r="DY184" s="223" t="str">
        <f t="shared" ca="1" si="300"/>
        <v>-6.20888803992851-4.1486463535166i</v>
      </c>
      <c r="DZ184" s="223" t="str">
        <f t="shared" ca="1" si="301"/>
        <v>-0.73192987608208+7.43140874366445i</v>
      </c>
      <c r="EA184" s="223" t="str">
        <f t="shared" ca="1" si="302"/>
        <v>6.89894675027336-2.85763731005293i</v>
      </c>
      <c r="EB184" s="223" t="str">
        <f t="shared" ca="1" si="303"/>
        <v>-5.7723520951447-4.73724693768359i</v>
      </c>
      <c r="EC184" s="223" t="str">
        <f t="shared" ca="1" si="304"/>
        <v>-1.45681086734523+7.3238828059779i</v>
      </c>
      <c r="ED184" s="223" t="str">
        <f t="shared" ca="1" si="305"/>
        <v>7.1458238732271-2.16766197358617i</v>
      </c>
      <c r="EE184" s="223" t="str">
        <f t="shared" ca="1" si="306"/>
        <v>-5.28022524419598-5.28022524419834i</v>
      </c>
      <c r="EF184" s="223" t="str">
        <f t="shared" ca="1" si="307"/>
        <v>-2.16766197358226+7.14582387322829i</v>
      </c>
      <c r="EG184" s="223" t="str">
        <f t="shared" ca="1" si="308"/>
        <v>7.32388280597706-1.45681086734945i</v>
      </c>
      <c r="EH184" s="223" t="str">
        <f t="shared" ca="1" si="309"/>
        <v>-4.73724693768117-5.77235209514668i</v>
      </c>
      <c r="EI184" s="223" t="str">
        <f t="shared" ca="1" si="310"/>
        <v>-2.85763731005601+6.89894675027208i</v>
      </c>
      <c r="EJ184" s="223" t="str">
        <f t="shared" ca="1" si="311"/>
        <v>7.43140874366404-0.731929876086147i</v>
      </c>
      <c r="EK184" s="223" t="str">
        <f t="shared" ca="1" si="312"/>
        <v>-4.14864635351382-6.20888803993037i</v>
      </c>
      <c r="EL184" s="223" t="str">
        <f t="shared" ca="1" si="313"/>
        <v>-3.52009203708323+6.5856289987652i</v>
      </c>
      <c r="EM184" s="223" t="str">
        <f t="shared" ca="1" si="314"/>
        <v>7.46736615272841-2.57609287786529E-12i</v>
      </c>
      <c r="EN184" s="223"/>
      <c r="EO184" s="223"/>
      <c r="EP184" s="223"/>
    </row>
    <row r="185" spans="1:146" ht="17.25" thickBot="1">
      <c r="A185" s="257">
        <f t="shared" si="181"/>
        <v>1.660156250000001E-3</v>
      </c>
      <c r="B185" s="256">
        <v>85</v>
      </c>
      <c r="C185" s="230">
        <f t="shared" si="182"/>
        <v>17000</v>
      </c>
      <c r="D185" s="229">
        <f t="shared" si="315"/>
        <v>106814.15022205297</v>
      </c>
      <c r="E185" s="229" t="str">
        <f t="shared" si="316"/>
        <v>106814.150222053i</v>
      </c>
      <c r="F185" s="229" t="str">
        <f t="shared" si="183"/>
        <v>-0.0254296196223784-0.0600878450019233i</v>
      </c>
      <c r="G185" s="229" t="str">
        <f t="shared" si="184"/>
        <v>-4.60679007593472+1.83545616424259i</v>
      </c>
      <c r="H185" s="229" t="str">
        <f t="shared" si="180"/>
        <v>0.00204229704903515-0.00497472219618511i</v>
      </c>
      <c r="I185" s="229" t="str">
        <f t="shared" si="317"/>
        <v>-0.0041899105083848+0.00519112475783653i</v>
      </c>
      <c r="J185" s="255" t="str">
        <f ca="1">IMPRODUCT(1/N_FFT2,CV100)</f>
        <v>0.000718203250329215-0.00445762466124043i</v>
      </c>
      <c r="K185" s="254" t="str">
        <f t="shared" ca="1" si="318"/>
        <v>0.0000201308783943974+0.0000224053310845092i</v>
      </c>
      <c r="N185" s="246">
        <f t="shared" ca="1" si="185"/>
        <v>22.468969207014467</v>
      </c>
      <c r="O185" s="223">
        <f t="shared" ca="1" si="186"/>
        <v>7.4689692070144691</v>
      </c>
      <c r="P185" s="223" t="str">
        <f t="shared" ca="1" si="187"/>
        <v>-3.68144141995734-6.49865294401485i</v>
      </c>
      <c r="Q185" s="223" t="str">
        <f t="shared" ca="1" si="188"/>
        <v>-3.83981756562084+6.40634857606734i</v>
      </c>
      <c r="R185" s="223" t="str">
        <f t="shared" ca="1" si="189"/>
        <v>7.46671969313069+0.183297680139912i</v>
      </c>
      <c r="S185" s="223" t="str">
        <f t="shared" ca="1" si="190"/>
        <v>-3.52084771164049-6.58704276642912i</v>
      </c>
      <c r="T185" s="223" t="str">
        <f t="shared" ca="1" si="191"/>
        <v>-3.99588074876251+6.31018526328661i</v>
      </c>
      <c r="U185" s="223" t="str">
        <f t="shared" ca="1" si="192"/>
        <v>7.45997250650239+0.366484948611541i</v>
      </c>
      <c r="V185" s="223" t="str">
        <f t="shared" ca="1" si="193"/>
        <v>-3.35813317631505-6.67146480058633i</v>
      </c>
      <c r="W185" s="223" t="str">
        <f t="shared" ca="1" si="194"/>
        <v>-4.14953696275711+6.21022093085607i</v>
      </c>
      <c r="X185" s="223" t="str">
        <f t="shared" ca="1" si="195"/>
        <v>7.44873171138251+0.549451460253727i</v>
      </c>
      <c r="Y185" s="223" t="str">
        <f t="shared" ca="1" si="196"/>
        <v>-3.19339582713284-6.75186819380984i</v>
      </c>
      <c r="Z185" s="223" t="str">
        <f t="shared" ca="1" si="197"/>
        <v>-4.30069365084653+6.10651579355189i</v>
      </c>
      <c r="AA185" s="223" t="str">
        <f t="shared" ca="1" si="198"/>
        <v>7.43300407880577+0.732087002880845i</v>
      </c>
      <c r="AB185" s="223" t="str">
        <f t="shared" ca="1" si="199"/>
        <v>-3.0267348957131-6.82820451410201i</v>
      </c>
      <c r="AC185" s="223" t="str">
        <f t="shared" ca="1" si="200"/>
        <v>-4.44925976189398+5.999132319471i</v>
      </c>
      <c r="AD185" s="223" t="str">
        <f t="shared" ca="1" si="201"/>
        <v>7.41279908250983+0.91428156367266i</v>
      </c>
      <c r="AE185" s="223" t="str">
        <f t="shared" ca="1" si="202"/>
        <v>-2.8582507723698-6.90042777931758i</v>
      </c>
      <c r="AF185" s="223" t="str">
        <f t="shared" ca="1" si="203"/>
        <v>-4.59514580522937+5.88813519240288i</v>
      </c>
      <c r="AG185" s="223" t="str">
        <f t="shared" ca="1" si="204"/>
        <v>7.388128893229+1.09592539543768i</v>
      </c>
      <c r="AH185" s="223" t="str">
        <f t="shared" ca="1" si="205"/>
        <v>-2.6880449456374-6.96849448486282i</v>
      </c>
      <c r="AI185" s="223" t="str">
        <f t="shared" ca="1" si="206"/>
        <v>-4.73826390455528+5.77359127286638i</v>
      </c>
      <c r="AJ185" s="223" t="str">
        <f t="shared" ca="1" si="207"/>
        <v>7.3590083713628+1.27690908272382i</v>
      </c>
      <c r="AK185" s="223" t="str">
        <f t="shared" ca="1" si="208"/>
        <v>-2.51621994114221-7.03236362989917i</v>
      </c>
      <c r="AL185" s="223" t="str">
        <f t="shared" ca="1" si="209"/>
        <v>-4.87852785087962+5.65556955783608i</v>
      </c>
      <c r="AM185" s="223" t="str">
        <f t="shared" ca="1" si="210"/>
        <v>7.32545505802474+1.45712360772521i</v>
      </c>
      <c r="AN185" s="223" t="str">
        <f t="shared" ca="1" si="211"/>
        <v>-2.34287925984201-7.09199674204187i</v>
      </c>
      <c r="AO185" s="223" t="str">
        <f t="shared" ca="1" si="212"/>
        <v>-5.01585315444706+5.53414113917903i</v>
      </c>
      <c r="AP185" s="223" t="str">
        <f t="shared" ca="1" si="213"/>
        <v>7.28748916447612+1.63646041595068i</v>
      </c>
      <c r="AQ185" s="223" t="str">
        <f t="shared" ca="1" si="214"/>
        <v>-2.16812731568158-7.14735790053399i</v>
      </c>
      <c r="AR185" s="223" t="str">
        <f t="shared" ca="1" si="215"/>
        <v>-2.16812731568158-7.14735790053399i</v>
      </c>
      <c r="AS185" s="223" t="str">
        <f t="shared" ca="1" si="216"/>
        <v>7.24513355995177+1.81481148161205i</v>
      </c>
      <c r="AT185" s="223" t="str">
        <f t="shared" ca="1" si="217"/>
        <v>-1.99206937269767-7.19841375788376i</v>
      </c>
      <c r="AU185" s="223" t="str">
        <f t="shared" ca="1" si="218"/>
        <v>-5.28135877475345+5.28135877475343i</v>
      </c>
      <c r="AV185" s="223" t="str">
        <f t="shared" ca="1" si="219"/>
        <v>7.19841375788373+1.9920693726978i</v>
      </c>
      <c r="AW185" s="223" t="str">
        <f t="shared" ca="1" si="220"/>
        <v>-1.81481148161198-7.24513355995179i</v>
      </c>
      <c r="AX185" s="223" t="str">
        <f t="shared" ca="1" si="221"/>
        <v>-5.4093791608347+5.15015709562899i</v>
      </c>
      <c r="AY185" s="223" t="str">
        <f t="shared" ca="1" si="222"/>
        <v>7.14735790053397+2.16812731568165i</v>
      </c>
      <c r="AZ185" s="223" t="str">
        <f t="shared" ca="1" si="223"/>
        <v>-1.63646041595055-7.28748916447615i</v>
      </c>
      <c r="BA185" s="223" t="str">
        <f t="shared" ca="1" si="224"/>
        <v>-5.53414113917909+5.015853154447i</v>
      </c>
      <c r="BB185" s="223" t="str">
        <f t="shared" ca="1" si="225"/>
        <v>7.09199674204183+2.34287925984214i</v>
      </c>
      <c r="BC185" s="223" t="str">
        <f t="shared" ca="1" si="226"/>
        <v>-1.45712360772514-7.32545505802475i</v>
      </c>
      <c r="BD185" s="223" t="str">
        <f t="shared" ca="1" si="227"/>
        <v>-5.65556955783617+4.87852785087951i</v>
      </c>
      <c r="BE185" s="223" t="str">
        <f t="shared" ca="1" si="228"/>
        <v>7.03236362989914+2.51621994114229i</v>
      </c>
      <c r="BF185" s="223" t="str">
        <f t="shared" ca="1" si="229"/>
        <v>-1.27690908272368-7.35900837136282i</v>
      </c>
      <c r="BG185" s="223" t="str">
        <f t="shared" ca="1" si="230"/>
        <v>-5.77359127286643+4.73826390455522i</v>
      </c>
      <c r="BH185" s="223" t="str">
        <f t="shared" ca="1" si="231"/>
        <v>6.96849448486278+2.68804494563752i</v>
      </c>
      <c r="BI185" s="223" t="str">
        <f t="shared" ca="1" si="232"/>
        <v>-1.09592539543761-7.38812889322901i</v>
      </c>
      <c r="BJ185" s="223" t="str">
        <f t="shared" ca="1" si="233"/>
        <v>-5.88813519240289+4.59514580522935i</v>
      </c>
      <c r="BK185" s="223" t="str">
        <f t="shared" ca="1" si="234"/>
        <v>6.90042777931869+2.85825077236712i</v>
      </c>
      <c r="BL185" s="223" t="str">
        <f t="shared" ca="1" si="235"/>
        <v>-0.914281563671771-7.41279908250994i</v>
      </c>
      <c r="BM185" s="223" t="str">
        <f t="shared" ca="1" si="236"/>
        <v>-5.99913231946929+4.44925976189628i</v>
      </c>
      <c r="BN185" s="223" t="str">
        <f t="shared" ca="1" si="237"/>
        <v>6.82820451410168+3.02673489571382i</v>
      </c>
      <c r="BO185" s="223" t="str">
        <f t="shared" ca="1" si="238"/>
        <v>-0.732087002884437-7.43300407880542i</v>
      </c>
      <c r="BP185" s="223" t="str">
        <f t="shared" ca="1" si="239"/>
        <v>-6.10651579355192+4.3006936508465i</v>
      </c>
      <c r="BQ185" s="223" t="str">
        <f t="shared" ca="1" si="240"/>
        <v>6.7518681938082+3.19339582713629i</v>
      </c>
      <c r="BR185" s="223" t="str">
        <f t="shared" ca="1" si="241"/>
        <v>-0.549451460253676-7.44873171138251i</v>
      </c>
      <c r="BS185" s="223" t="str">
        <f t="shared" ca="1" si="242"/>
        <v>-6.21022093085778+4.14953696275455i</v>
      </c>
      <c r="BT185" s="223" t="str">
        <f t="shared" ca="1" si="243"/>
        <v>6.67146480058664+3.35813317631445i</v>
      </c>
      <c r="BU185" s="223" t="str">
        <f t="shared" ca="1" si="244"/>
        <v>-0.366484948608454-7.45997250650254i</v>
      </c>
      <c r="BV185" s="223" t="str">
        <f t="shared" ca="1" si="245"/>
        <v>-6.31018526328585+3.99588074876371i</v>
      </c>
      <c r="BW185" s="223" t="str">
        <f t="shared" ca="1" si="246"/>
        <v>6.58704276642798+3.52084771164263i</v>
      </c>
      <c r="BX185" s="223" t="str">
        <f t="shared" ca="1" si="247"/>
        <v>-0.183297680141471-7.46671969313065i</v>
      </c>
      <c r="BY185" s="223" t="str">
        <f t="shared" ca="1" si="248"/>
        <v>-6.4063485760684+3.83981756561907i</v>
      </c>
      <c r="BZ185" s="223" t="str">
        <f t="shared" ca="1" si="249"/>
        <v>6.49865294401575+3.68144141995576i</v>
      </c>
      <c r="CA185" s="223" t="str">
        <f t="shared" ca="1" si="250"/>
        <v>1.51158858664652E-12-7.46896920701447i</v>
      </c>
      <c r="CB185" s="223" t="str">
        <f t="shared" ca="1" si="251"/>
        <v>-6.49865294401368+3.6814414199594i</v>
      </c>
      <c r="CC185" s="223" t="str">
        <f t="shared" ca="1" si="252"/>
        <v>6.40634857606673+3.83981756562184i</v>
      </c>
      <c r="CD185" s="223" t="str">
        <f t="shared" ca="1" si="253"/>
        <v>0.183297680137066-7.46671969313076i</v>
      </c>
      <c r="CE185" s="223" t="str">
        <f t="shared" ca="1" si="254"/>
        <v>-6.58704276642946+3.52084771163987i</v>
      </c>
      <c r="CF185" s="223" t="str">
        <f t="shared" ca="1" si="255"/>
        <v>6.31018526328815+3.99588074876008i</v>
      </c>
      <c r="CG185" s="223" t="str">
        <f t="shared" ca="1" si="256"/>
        <v>0.366484948611686-7.45997250650238i</v>
      </c>
      <c r="CH185" s="223" t="str">
        <f t="shared" ca="1" si="257"/>
        <v>-6.67146480058466+3.35813317631839i</v>
      </c>
      <c r="CI185" s="223" t="str">
        <f t="shared" ca="1" si="258"/>
        <v>6.21022093085604+4.14953696275716i</v>
      </c>
      <c r="CJ185" s="223" t="str">
        <f t="shared" ca="1" si="259"/>
        <v>0.549451460256796-7.44873171138228i</v>
      </c>
      <c r="CK185" s="223" t="str">
        <f t="shared" ca="1" si="260"/>
        <v>-6.75186819380959+3.19339582713337i</v>
      </c>
      <c r="CL185" s="223" t="str">
        <f t="shared" ca="1" si="261"/>
        <v>6.10651579355006+4.30069365084914i</v>
      </c>
      <c r="CM185" s="223" t="str">
        <f t="shared" ca="1" si="262"/>
        <v>0.732087002880157-7.43300407880584i</v>
      </c>
      <c r="CN185" s="223" t="str">
        <f t="shared" ca="1" si="263"/>
        <v>-6.82820451410295+3.02673489571096i</v>
      </c>
      <c r="CO185" s="223" t="str">
        <f t="shared" ca="1" si="264"/>
        <v>5.99913231947179+4.44925976189291i</v>
      </c>
      <c r="CP185" s="223" t="str">
        <f t="shared" ca="1" si="265"/>
        <v>0.914281563674878-7.41279908250956i</v>
      </c>
      <c r="CQ185" s="223" t="str">
        <f t="shared" ca="1" si="266"/>
        <v>-6.90042777931705+2.8582507723711i</v>
      </c>
      <c r="CR185" s="223" t="str">
        <f t="shared" ca="1" si="267"/>
        <v>5.88813519240188+4.59514580523065i</v>
      </c>
      <c r="CS185" s="223" t="str">
        <f t="shared" ca="1" si="268"/>
        <v>1.09592539543567-7.3881288932293i</v>
      </c>
      <c r="CT185" s="223" t="str">
        <f t="shared" ca="1" si="269"/>
        <v>-6.96849448486337+2.68804494563599i</v>
      </c>
      <c r="CU185" s="223" t="str">
        <f t="shared" ca="1" si="270"/>
        <v>5.77359127286822+4.73826390455304i</v>
      </c>
      <c r="CV185" s="223" t="str">
        <f t="shared" ca="1" si="271"/>
        <v>1.27690908272468-7.35900837136265i</v>
      </c>
      <c r="CW185" s="223" t="str">
        <f t="shared" ca="1" si="272"/>
        <v>-7.03236362989823+2.51621994114484i</v>
      </c>
      <c r="CX185" s="223" t="str">
        <f t="shared" ca="1" si="273"/>
        <v>5.65556955783558+4.8785278508802i</v>
      </c>
      <c r="CY185" s="223" t="str">
        <f t="shared" ca="1" si="274"/>
        <v>1.45712360772165-7.32545505802545i</v>
      </c>
      <c r="CZ185" s="223" t="str">
        <f t="shared" ca="1" si="275"/>
        <v>-7.09199674204191+2.34287925984189i</v>
      </c>
      <c r="DA185" s="223" t="str">
        <f t="shared" ca="1" si="276"/>
        <v>5.53414113917641+5.01585315444995i</v>
      </c>
      <c r="DB185" s="223" t="str">
        <f t="shared" ca="1" si="277"/>
        <v>1.63646041594999-7.28748916447628i</v>
      </c>
      <c r="DC185" s="223" t="str">
        <f t="shared" ca="1" si="278"/>
        <v>-7.14735790053488+2.16812731567866i</v>
      </c>
      <c r="DD185" s="223" t="str">
        <f t="shared" ca="1" si="279"/>
        <v>5.40937916083502+5.15015709562865i</v>
      </c>
      <c r="DE185" s="223" t="str">
        <f t="shared" ca="1" si="280"/>
        <v>1.81481148161512-7.245133559951i</v>
      </c>
      <c r="DF185" s="223" t="str">
        <f t="shared" ca="1" si="281"/>
        <v>-7.19841375788337+1.99206937269908i</v>
      </c>
      <c r="DG185" s="223" t="str">
        <f t="shared" ca="1" si="282"/>
        <v>5.28135877475176+5.28135877475512i</v>
      </c>
      <c r="DH185" s="223" t="str">
        <f t="shared" ca="1" si="283"/>
        <v>1.9920693726965-7.19841375788409i</v>
      </c>
      <c r="DI185" s="223" t="str">
        <f t="shared" ca="1" si="284"/>
        <v>-7.24513355995221+1.81481148161031i</v>
      </c>
      <c r="DJ185" s="223" t="str">
        <f t="shared" ca="1" si="285"/>
        <v>5.15015709563059+5.40937916083317i</v>
      </c>
      <c r="DK185" s="223" t="str">
        <f t="shared" ca="1" si="286"/>
        <v>2.1681273156832-7.14735790053351i</v>
      </c>
      <c r="DL185" s="223" t="str">
        <f t="shared" ca="1" si="287"/>
        <v>-7.28748916447569+1.6364604159526i</v>
      </c>
      <c r="DM185" s="223" t="str">
        <f t="shared" ca="1" si="288"/>
        <v>5.01585315444644+5.5341411391796i</v>
      </c>
      <c r="DN185" s="223" t="str">
        <f t="shared" ca="1" si="289"/>
        <v>2.34287925983934-7.09199674204276i</v>
      </c>
      <c r="DO185" s="223" t="str">
        <f t="shared" ca="1" si="290"/>
        <v>-7.32545505802493+1.45712360772428i</v>
      </c>
      <c r="DP185" s="223" t="str">
        <f t="shared" ca="1" si="291"/>
        <v>4.87852785088223+5.65556955783383i</v>
      </c>
      <c r="DQ185" s="223" t="str">
        <f t="shared" ca="1" si="292"/>
        <v>2.51621994114231-7.03236362989913i</v>
      </c>
      <c r="DR185" s="223" t="str">
        <f t="shared" ca="1" si="293"/>
        <v>-7.35900837136346+1.27690908272i</v>
      </c>
      <c r="DS185" s="223" t="str">
        <f t="shared" ca="1" si="294"/>
        <v>4.73826390455512+5.77359127286652i</v>
      </c>
      <c r="DT185" s="223" t="str">
        <f t="shared" ca="1" si="295"/>
        <v>2.68804494564041-6.96849448486166i</v>
      </c>
      <c r="DU185" s="223" t="str">
        <f t="shared" ca="1" si="296"/>
        <v>-7.3881288932289+1.09592539543832i</v>
      </c>
      <c r="DV185" s="223" t="str">
        <f t="shared" ca="1" si="297"/>
        <v>4.59514580522691+5.8881351924048i</v>
      </c>
      <c r="DW185" s="223" t="str">
        <f t="shared" ca="1" si="298"/>
        <v>2.85825077236862-6.90042777931807i</v>
      </c>
      <c r="DX185" s="223" t="str">
        <f t="shared" ca="1" si="299"/>
        <v>-7.41279908251014+0.914281563670165i</v>
      </c>
      <c r="DY185" s="223" t="str">
        <f t="shared" ca="1" si="300"/>
        <v>4.44925976189507+5.99913231947019i</v>
      </c>
      <c r="DZ185" s="223" t="str">
        <f t="shared" ca="1" si="301"/>
        <v>3.0267348957153-6.82820451410103i</v>
      </c>
      <c r="EA185" s="223" t="str">
        <f t="shared" ca="1" si="302"/>
        <v>-7.43300407880558+0.732087002882827i</v>
      </c>
      <c r="EB185" s="223" t="str">
        <f t="shared" ca="1" si="303"/>
        <v>4.30069365084508+6.10651579355291i</v>
      </c>
      <c r="EC185" s="223" t="str">
        <f t="shared" ca="1" si="304"/>
        <v>3.19339582713094-6.75186819381074i</v>
      </c>
      <c r="ED185" s="223" t="str">
        <f t="shared" ca="1" si="305"/>
        <v>-7.44873171138263+0.549451460252062i</v>
      </c>
      <c r="EE185" s="223" t="str">
        <f t="shared" ca="1" si="306"/>
        <v>4.14953696275938+6.21022093085455i</v>
      </c>
      <c r="EF185" s="223" t="str">
        <f t="shared" ca="1" si="307"/>
        <v>3.3581331763158-6.67146480058596i</v>
      </c>
      <c r="EG185" s="223" t="str">
        <f t="shared" ca="1" si="308"/>
        <v>-7.45997250650225+0.366484948614365i</v>
      </c>
      <c r="EH185" s="223" t="str">
        <f t="shared" ca="1" si="309"/>
        <v>3.99588074876252+6.3101852632866i</v>
      </c>
      <c r="EI185" s="223" t="str">
        <f t="shared" ca="1" si="310"/>
        <v>3.52084771163732-6.58704276643082i</v>
      </c>
      <c r="EJ185" s="223" t="str">
        <f t="shared" ca="1" si="311"/>
        <v>-7.4667196931307+0.183297680139747i</v>
      </c>
      <c r="EK185" s="223" t="str">
        <f t="shared" ca="1" si="312"/>
        <v>3.83981756561777+6.40634857606918i</v>
      </c>
      <c r="EL185" s="223" t="str">
        <f t="shared" ca="1" si="313"/>
        <v>3.68144141995707-6.498652944015i</v>
      </c>
      <c r="EM185" s="223" t="str">
        <f t="shared" ca="1" si="314"/>
        <v>-7.46896920701447-3.02317717329304E-12i</v>
      </c>
      <c r="EN185" s="223"/>
      <c r="EO185" s="223"/>
      <c r="EP185" s="223"/>
    </row>
    <row r="186" spans="1:146" ht="17.25" thickBot="1">
      <c r="A186" s="257">
        <f t="shared" si="181"/>
        <v>1.6796875000000011E-3</v>
      </c>
      <c r="B186" s="256">
        <v>86</v>
      </c>
      <c r="C186" s="230">
        <f t="shared" si="182"/>
        <v>17200</v>
      </c>
      <c r="D186" s="229">
        <f t="shared" si="315"/>
        <v>108070.78728348888</v>
      </c>
      <c r="E186" s="229" t="str">
        <f t="shared" si="316"/>
        <v>108070.787283489i</v>
      </c>
      <c r="F186" s="229" t="str">
        <f t="shared" si="183"/>
        <v>-0.0251382023126309-0.0590848101883981i</v>
      </c>
      <c r="G186" s="229" t="str">
        <f t="shared" si="184"/>
        <v>-4.58181447184748+1.86827725022675i</v>
      </c>
      <c r="H186" s="229" t="str">
        <f t="shared" si="180"/>
        <v>0.00204117786668259-0.00491678364364014i</v>
      </c>
      <c r="I186" s="229" t="str">
        <f t="shared" si="317"/>
        <v>-0.00412563391268504+0.0051568859287799i</v>
      </c>
      <c r="J186" s="255" t="str">
        <f ca="1">IMPRODUCT(1/N_FFT2,CW100)</f>
        <v>0.0202577988958979+0.000176119991021108i</v>
      </c>
      <c r="K186" s="254" t="str">
        <f t="shared" ca="1" si="318"/>
        <v>-0.0000844844928247435+0.00010374055146665i</v>
      </c>
      <c r="N186" s="246">
        <f t="shared" ca="1" si="185"/>
        <v>22.470418117576127</v>
      </c>
      <c r="O186" s="223">
        <f t="shared" ca="1" si="186"/>
        <v>7.4704181175761271</v>
      </c>
      <c r="P186" s="223" t="str">
        <f t="shared" ca="1" si="187"/>
        <v>-3.84056245451664-6.40759134810943i</v>
      </c>
      <c r="Q186" s="223" t="str">
        <f t="shared" ca="1" si="188"/>
        <v>-3.52153072335123+6.58832059146358i</v>
      </c>
      <c r="R186" s="223" t="str">
        <f t="shared" ca="1" si="189"/>
        <v>7.46141967178783-0.366556043282892i</v>
      </c>
      <c r="S186" s="223" t="str">
        <f t="shared" ca="1" si="190"/>
        <v>-4.15034193433563-6.21142565595893i</v>
      </c>
      <c r="T186" s="223" t="str">
        <f t="shared" ca="1" si="191"/>
        <v>-3.19401531622361+6.75317799344417i</v>
      </c>
      <c r="U186" s="223" t="str">
        <f t="shared" ca="1" si="192"/>
        <v>7.43444601246699-0.732229020951288i</v>
      </c>
      <c r="V186" s="223" t="str">
        <f t="shared" ca="1" si="193"/>
        <v>-4.4501228769078-6.00029609534659i</v>
      </c>
      <c r="W186" s="223" t="str">
        <f t="shared" ca="1" si="194"/>
        <v>-2.85880524643666+6.90176639812996i</v>
      </c>
      <c r="X186" s="223" t="str">
        <f t="shared" ca="1" si="195"/>
        <v>7.3895621215216-1.09613799477201i</v>
      </c>
      <c r="Y186" s="223" t="str">
        <f t="shared" ca="1" si="196"/>
        <v>-4.73918308368459-5.77471129587683i</v>
      </c>
      <c r="Z186" s="223" t="str">
        <f t="shared" ca="1" si="197"/>
        <v>-2.51670806440855+7.03372784303961i</v>
      </c>
      <c r="AA186" s="223" t="str">
        <f t="shared" ca="1" si="198"/>
        <v>7.32687612817629-1.45740627615298i</v>
      </c>
      <c r="AB186" s="223" t="str">
        <f t="shared" ca="1" si="199"/>
        <v>-5.01682618330993-5.53521471108986i</v>
      </c>
      <c r="AC186" s="223" t="str">
        <f t="shared" ca="1" si="200"/>
        <v>-2.16854791221641+7.14874442149329i</v>
      </c>
      <c r="AD186" s="223" t="str">
        <f t="shared" ca="1" si="201"/>
        <v>7.24653904847966-1.81516353816099i</v>
      </c>
      <c r="AE186" s="223" t="str">
        <f t="shared" ca="1" si="202"/>
        <v>-5.28238330923706-5.28238330923678i</v>
      </c>
      <c r="AF186" s="223" t="str">
        <f t="shared" ca="1" si="203"/>
        <v>-1.81516353816141+7.24653904847956i</v>
      </c>
      <c r="AG186" s="223" t="str">
        <f t="shared" ca="1" si="204"/>
        <v>7.14874442149319-2.16854791221673i</v>
      </c>
      <c r="AH186" s="223" t="str">
        <f t="shared" ca="1" si="205"/>
        <v>-5.53521471109008-5.01682618330968i</v>
      </c>
      <c r="AI186" s="223" t="str">
        <f t="shared" ca="1" si="206"/>
        <v>-1.45740627615338+7.32687612817621i</v>
      </c>
      <c r="AJ186" s="223" t="str">
        <f t="shared" ca="1" si="207"/>
        <v>7.03372784303948-2.5167080644089i</v>
      </c>
      <c r="AK186" s="223" t="str">
        <f t="shared" ca="1" si="208"/>
        <v>-5.77471129587659-4.73918308368488i</v>
      </c>
      <c r="AL186" s="223" t="str">
        <f t="shared" ca="1" si="209"/>
        <v>-1.09613799477171+7.38956212152164i</v>
      </c>
      <c r="AM186" s="223" t="str">
        <f t="shared" ca="1" si="210"/>
        <v>6.90176639813013-2.85880524643627i</v>
      </c>
      <c r="AN186" s="223" t="str">
        <f t="shared" ca="1" si="211"/>
        <v>-6.00029609534679-4.45012287690752i</v>
      </c>
      <c r="AO186" s="223" t="str">
        <f t="shared" ca="1" si="212"/>
        <v>-0.732229020950951+7.43444601246703i</v>
      </c>
      <c r="AP186" s="223" t="str">
        <f t="shared" ca="1" si="213"/>
        <v>6.75317799344434-3.19401531622326i</v>
      </c>
      <c r="AQ186" s="223" t="str">
        <f t="shared" ca="1" si="214"/>
        <v>-6.21142565595901-4.15034193433552i</v>
      </c>
      <c r="AR186" s="223" t="str">
        <f t="shared" ca="1" si="215"/>
        <v>-6.21142565595901-4.15034193433552i</v>
      </c>
      <c r="AS186" s="223" t="str">
        <f t="shared" ca="1" si="216"/>
        <v>6.5883205914635-3.52153072335138i</v>
      </c>
      <c r="AT186" s="223" t="str">
        <f t="shared" ca="1" si="217"/>
        <v>-6.40759134810937-3.84056245451673i</v>
      </c>
      <c r="AU186" s="223" t="str">
        <f t="shared" ca="1" si="218"/>
        <v>3.91696379695733E-13+7.47041811757613i</v>
      </c>
      <c r="AV186" s="223" t="str">
        <f t="shared" ca="1" si="219"/>
        <v>6.40759134810941-3.84056245451667i</v>
      </c>
      <c r="AW186" s="223" t="str">
        <f t="shared" ca="1" si="220"/>
        <v>-6.58832059146344-3.52153072335148i</v>
      </c>
      <c r="AX186" s="223" t="str">
        <f t="shared" ca="1" si="221"/>
        <v>0.366556043283031+7.46141967178782i</v>
      </c>
      <c r="AY186" s="223" t="str">
        <f t="shared" ca="1" si="222"/>
        <v>6.21142565595904-4.15034193433546i</v>
      </c>
      <c r="AZ186" s="223" t="str">
        <f t="shared" ca="1" si="223"/>
        <v>-6.75317799344433-3.19401531622327i</v>
      </c>
      <c r="BA186" s="223" t="str">
        <f t="shared" ca="1" si="224"/>
        <v>0.732229020950886+7.43444601246703i</v>
      </c>
      <c r="BB186" s="223" t="str">
        <f t="shared" ca="1" si="225"/>
        <v>6.00029609534642-4.45012287690803i</v>
      </c>
      <c r="BC186" s="223" t="str">
        <f t="shared" ca="1" si="226"/>
        <v>-6.9017663981301-2.85880524643633i</v>
      </c>
      <c r="BD186" s="223" t="str">
        <f t="shared" ca="1" si="227"/>
        <v>1.09613799477159+7.38956212152167i</v>
      </c>
      <c r="BE186" s="223" t="str">
        <f t="shared" ca="1" si="228"/>
        <v>5.7747112958766-4.73918308368487i</v>
      </c>
      <c r="BF186" s="223" t="str">
        <f t="shared" ca="1" si="229"/>
        <v>-7.03372784303946-2.51670806440896i</v>
      </c>
      <c r="BG186" s="223" t="str">
        <f t="shared" ca="1" si="230"/>
        <v>1.45740627615264+7.32687612817635i</v>
      </c>
      <c r="BH186" s="223" t="str">
        <f t="shared" ca="1" si="231"/>
        <v>5.53521471109013-5.01682618330963i</v>
      </c>
      <c r="BI186" s="223" t="str">
        <f t="shared" ca="1" si="232"/>
        <v>-7.14874442149316-2.16854791221685i</v>
      </c>
      <c r="BJ186" s="223" t="str">
        <f t="shared" ca="1" si="233"/>
        <v>1.81516353816135+7.24653904847957i</v>
      </c>
      <c r="BK186" s="223" t="str">
        <f t="shared" ca="1" si="234"/>
        <v>5.28238330923606-5.28238330923779i</v>
      </c>
      <c r="BL186" s="223" t="str">
        <f t="shared" ca="1" si="235"/>
        <v>-7.24653904847872-1.81516353816474i</v>
      </c>
      <c r="BM186" s="223" t="str">
        <f t="shared" ca="1" si="236"/>
        <v>2.16854791221563+7.14874442149353i</v>
      </c>
      <c r="BN186" s="223" t="str">
        <f t="shared" ca="1" si="237"/>
        <v>5.01682618330829-5.53521471109135i</v>
      </c>
      <c r="BO186" s="223" t="str">
        <f t="shared" ca="1" si="238"/>
        <v>-7.3268761281757-1.45740627615596i</v>
      </c>
      <c r="BP186" s="223" t="str">
        <f t="shared" ca="1" si="239"/>
        <v>2.51670806440847+7.03372784303964i</v>
      </c>
      <c r="BQ186" s="223" t="str">
        <f t="shared" ca="1" si="240"/>
        <v>4.73918308368289-5.77471129587822i</v>
      </c>
      <c r="BR186" s="223" t="str">
        <f t="shared" ca="1" si="241"/>
        <v>-7.38956212152126-1.09613799477431i</v>
      </c>
      <c r="BS186" s="223" t="str">
        <f t="shared" ca="1" si="242"/>
        <v>2.85880524643663+6.90176639812998i</v>
      </c>
      <c r="BT186" s="223" t="str">
        <f t="shared" ca="1" si="243"/>
        <v>4.45012287690546-6.00029609534832i</v>
      </c>
      <c r="BU186" s="223" t="str">
        <f t="shared" ca="1" si="244"/>
        <v>-7.43444601246683-0.732229020952886i</v>
      </c>
      <c r="BV186" s="223" t="str">
        <f t="shared" ca="1" si="245"/>
        <v>3.19401531622423+6.75317799344388i</v>
      </c>
      <c r="BW186" s="223" t="str">
        <f t="shared" ca="1" si="246"/>
        <v>4.15034193433281-6.21142565596081i</v>
      </c>
      <c r="BX186" s="223" t="str">
        <f t="shared" ca="1" si="247"/>
        <v>-7.46141967178776-0.366556043284297i</v>
      </c>
      <c r="BY186" s="223" t="str">
        <f t="shared" ca="1" si="248"/>
        <v>3.52153072335234+6.58832059146299i</v>
      </c>
      <c r="BZ186" s="223" t="str">
        <f t="shared" ca="1" si="249"/>
        <v>3.84056245451959-6.40759134810766i</v>
      </c>
      <c r="CA186" s="223" t="str">
        <f t="shared" ca="1" si="250"/>
        <v>-7.47041811757613-9.15183665099532E-13i</v>
      </c>
      <c r="CB186" s="223" t="str">
        <f t="shared" ca="1" si="251"/>
        <v>3.8405624545182+6.40759134810849i</v>
      </c>
      <c r="CC186" s="223" t="str">
        <f t="shared" ca="1" si="252"/>
        <v>3.52153072335376-6.58832059146223i</v>
      </c>
      <c r="CD186" s="223" t="str">
        <f t="shared" ca="1" si="253"/>
        <v>-7.46141967178784+0.36655604328268i</v>
      </c>
      <c r="CE186" s="223" t="str">
        <f t="shared" ca="1" si="254"/>
        <v>4.15034193433755+6.21142565595765i</v>
      </c>
      <c r="CF186" s="223" t="str">
        <f t="shared" ca="1" si="255"/>
        <v>3.1940153162257-6.75317799344318i</v>
      </c>
      <c r="CG186" s="223" t="str">
        <f t="shared" ca="1" si="256"/>
        <v>-7.434446012467+0.732229020951275i</v>
      </c>
      <c r="CH186" s="223" t="str">
        <f t="shared" ca="1" si="257"/>
        <v>4.45012287691022+6.00029609534479i</v>
      </c>
      <c r="CI186" s="223" t="str">
        <f t="shared" ca="1" si="258"/>
        <v>2.85880524643812-6.90176639812936i</v>
      </c>
      <c r="CJ186" s="223" t="str">
        <f t="shared" ca="1" si="259"/>
        <v>-7.3895621215215+1.09613799477271i</v>
      </c>
      <c r="CK186" s="223" t="str">
        <f t="shared" ca="1" si="260"/>
        <v>4.73918308368747+5.77471129587447i</v>
      </c>
      <c r="CL186" s="223" t="str">
        <f t="shared" ca="1" si="261"/>
        <v>2.51670806441009-7.03372784303905i</v>
      </c>
      <c r="CM186" s="223" t="str">
        <f t="shared" ca="1" si="262"/>
        <v>-7.32687612817601+1.45740627615437i</v>
      </c>
      <c r="CN186" s="223" t="str">
        <f t="shared" ca="1" si="263"/>
        <v>5.01682618330716+5.53521471109236i</v>
      </c>
      <c r="CO186" s="223" t="str">
        <f t="shared" ca="1" si="264"/>
        <v>2.16854791221729-7.14874442149303i</v>
      </c>
      <c r="CP186" s="223" t="str">
        <f t="shared" ca="1" si="265"/>
        <v>-7.24653904847914+1.81516353816307i</v>
      </c>
      <c r="CQ186" s="223" t="str">
        <f t="shared" ca="1" si="266"/>
        <v>5.28238330923491+5.28238330923894i</v>
      </c>
      <c r="CR186" s="223" t="str">
        <f t="shared" ca="1" si="267"/>
        <v>1.81516353816137-7.24653904847957i</v>
      </c>
      <c r="CS186" s="223" t="str">
        <f t="shared" ca="1" si="268"/>
        <v>-7.14874442149258+2.16854791221876i</v>
      </c>
      <c r="CT186" s="223" t="str">
        <f t="shared" ca="1" si="269"/>
        <v>5.53521471108855+5.01682618331138i</v>
      </c>
      <c r="CU186" s="223" t="str">
        <f t="shared" ca="1" si="270"/>
        <v>1.45740627615266-7.32687612817635i</v>
      </c>
      <c r="CV186" s="223" t="str">
        <f t="shared" ca="1" si="271"/>
        <v>-7.03372784303854+2.51670806441153i</v>
      </c>
      <c r="CW186" s="223" t="str">
        <f t="shared" ca="1" si="272"/>
        <v>5.77471129587558+4.73918308368612i</v>
      </c>
      <c r="CX186" s="223" t="str">
        <f t="shared" ca="1" si="273"/>
        <v>1.09613799477098-7.38956212152176i</v>
      </c>
      <c r="CY186" s="223" t="str">
        <f t="shared" ca="1" si="274"/>
        <v>-6.90176639813162+2.85880524643267i</v>
      </c>
      <c r="CZ186" s="223" t="str">
        <f t="shared" ca="1" si="275"/>
        <v>6.00029609534583+4.45012287690882i</v>
      </c>
      <c r="DA186" s="223" t="str">
        <f t="shared" ca="1" si="276"/>
        <v>0.732229020949538-7.43444601246716i</v>
      </c>
      <c r="DB186" s="223" t="str">
        <f t="shared" ca="1" si="277"/>
        <v>-6.75317799344562+3.19401531622056i</v>
      </c>
      <c r="DC186" s="223" t="str">
        <f t="shared" ca="1" si="278"/>
        <v>6.2114256559585+4.15034193433628i</v>
      </c>
      <c r="DD186" s="223" t="str">
        <f t="shared" ca="1" si="279"/>
        <v>0.366556043280937-7.46141967178793i</v>
      </c>
      <c r="DE186" s="223" t="str">
        <f t="shared" ca="1" si="280"/>
        <v>-6.5883205914649+3.52153072334875i</v>
      </c>
      <c r="DF186" s="223" t="str">
        <f t="shared" ca="1" si="281"/>
        <v>6.40759134810939+3.8405624545167i</v>
      </c>
      <c r="DG186" s="223" t="str">
        <f t="shared" ca="1" si="282"/>
        <v>-2.44902145745545E-12-7.47041811757613i</v>
      </c>
      <c r="DH186" s="223" t="str">
        <f t="shared" ca="1" si="283"/>
        <v>-6.40759134811059+3.84056245451471i</v>
      </c>
      <c r="DI186" s="223" t="str">
        <f t="shared" ca="1" si="284"/>
        <v>6.58832059146381+3.5215307233508i</v>
      </c>
      <c r="DJ186" s="223" t="str">
        <f t="shared" ca="1" si="285"/>
        <v>-0.366556043285828-7.46141967178769i</v>
      </c>
      <c r="DK186" s="223" t="str">
        <f t="shared" ca="1" si="286"/>
        <v>-6.2114256559599+4.15034193433418i</v>
      </c>
      <c r="DL186" s="223" t="str">
        <f t="shared" ca="1" si="287"/>
        <v>6.75317799344462+3.19401531622266i</v>
      </c>
      <c r="DM186" s="223" t="str">
        <f t="shared" ca="1" si="288"/>
        <v>-0.732229020954624-7.43444601246667i</v>
      </c>
      <c r="DN186" s="223" t="str">
        <f t="shared" ca="1" si="289"/>
        <v>-6.00029609534734+4.45012287690678i</v>
      </c>
      <c r="DO186" s="223" t="str">
        <f t="shared" ca="1" si="290"/>
        <v>6.90176639813065+2.85880524643501i</v>
      </c>
      <c r="DP186" s="223" t="str">
        <f t="shared" ca="1" si="291"/>
        <v>-1.09613799476869-7.38956212152209i</v>
      </c>
      <c r="DQ186" s="223" t="str">
        <f t="shared" ca="1" si="292"/>
        <v>-5.77471129587718+4.73918308368416i</v>
      </c>
      <c r="DR186" s="223" t="str">
        <f t="shared" ca="1" si="293"/>
        <v>7.03372784304019+2.51670806440692i</v>
      </c>
      <c r="DS186" s="223" t="str">
        <f t="shared" ca="1" si="294"/>
        <v>-1.45740627615038-7.3268761281768i</v>
      </c>
      <c r="DT186" s="223" t="str">
        <f t="shared" ca="1" si="295"/>
        <v>-5.53521471109025+5.0168261833095i</v>
      </c>
      <c r="DU186" s="223" t="str">
        <f t="shared" ca="1" si="296"/>
        <v>7.14874442149401+2.16854791221407i</v>
      </c>
      <c r="DV186" s="223" t="str">
        <f t="shared" ca="1" si="297"/>
        <v>-1.81516353815912-7.24653904848013i</v>
      </c>
      <c r="DW186" s="223" t="str">
        <f t="shared" ca="1" si="298"/>
        <v>-5.28238330923655+5.28238330923729i</v>
      </c>
      <c r="DX186" s="223" t="str">
        <f t="shared" ca="1" si="299"/>
        <v>7.24653904848033+1.81516353815831i</v>
      </c>
      <c r="DY186" s="223" t="str">
        <f t="shared" ca="1" si="300"/>
        <v>-2.16854791221487-7.14874442149376i</v>
      </c>
      <c r="DZ186" s="223" t="str">
        <f t="shared" ca="1" si="301"/>
        <v>-5.01682618330889+5.5352147110908i</v>
      </c>
      <c r="EA186" s="223" t="str">
        <f t="shared" ca="1" si="302"/>
        <v>7.32687612817701+1.45740627614936i</v>
      </c>
      <c r="EB186" s="223" t="str">
        <f t="shared" ca="1" si="303"/>
        <v>-2.51670806440771-7.03372784303991i</v>
      </c>
      <c r="EC186" s="223" t="str">
        <f t="shared" ca="1" si="304"/>
        <v>-4.73918308368352+5.77471129587771i</v>
      </c>
      <c r="ED186" s="223" t="str">
        <f t="shared" ca="1" si="305"/>
        <v>7.38956212152113+1.09613799477521i</v>
      </c>
      <c r="EE186" s="223" t="str">
        <f t="shared" ca="1" si="306"/>
        <v>-2.85880524643578-6.90176639813033i</v>
      </c>
      <c r="EF186" s="223" t="str">
        <f t="shared" ca="1" si="307"/>
        <v>-4.45012287690611+6.00029609534784i</v>
      </c>
      <c r="EG186" s="223" t="str">
        <f t="shared" ca="1" si="308"/>
        <v>7.43444601246674+0.732229020953797i</v>
      </c>
      <c r="EH186" s="223" t="str">
        <f t="shared" ca="1" si="309"/>
        <v>-3.19401531622341-6.75317799344426i</v>
      </c>
      <c r="EI186" s="223" t="str">
        <f t="shared" ca="1" si="310"/>
        <v>-4.15034193433348+6.21142565596036i</v>
      </c>
      <c r="EJ186" s="223" t="str">
        <f t="shared" ca="1" si="311"/>
        <v>7.46141967178772+0.36655604328521i</v>
      </c>
      <c r="EK186" s="223" t="str">
        <f t="shared" ca="1" si="312"/>
        <v>-3.52153072335153-6.58832059146342i</v>
      </c>
      <c r="EL186" s="223" t="str">
        <f t="shared" ca="1" si="313"/>
        <v>-3.840562454514+6.40759134811101i</v>
      </c>
      <c r="EM186" s="223" t="str">
        <f t="shared" ca="1" si="314"/>
        <v>7.47041811757613+1.83036733019906E-12i</v>
      </c>
      <c r="EN186" s="223"/>
      <c r="EO186" s="223"/>
      <c r="EP186" s="223"/>
    </row>
    <row r="187" spans="1:146" ht="17.25" thickBot="1">
      <c r="A187" s="257">
        <f t="shared" si="181"/>
        <v>1.6992187500000011E-3</v>
      </c>
      <c r="B187" s="256">
        <v>87</v>
      </c>
      <c r="C187" s="230">
        <f t="shared" si="182"/>
        <v>17400</v>
      </c>
      <c r="D187" s="229">
        <f t="shared" si="315"/>
        <v>109327.4243449248</v>
      </c>
      <c r="E187" s="229" t="str">
        <f t="shared" si="316"/>
        <v>109327.424344925i</v>
      </c>
      <c r="F187" s="229" t="str">
        <f t="shared" si="183"/>
        <v>-0.0248498597198846-0.0581084911149338i</v>
      </c>
      <c r="G187" s="229" t="str">
        <f t="shared" si="184"/>
        <v>-4.55646728125243+1.90034221983851i</v>
      </c>
      <c r="H187" s="229" t="str">
        <f t="shared" si="180"/>
        <v>0.00204009945291502-0.00486017784771756i</v>
      </c>
      <c r="I187" s="229" t="str">
        <f t="shared" si="317"/>
        <v>-0.00406303723287709+0.0051217851865768i</v>
      </c>
      <c r="J187" s="255" t="str">
        <f ca="1">IMPRODUCT(1/N_FFT2,CX100)</f>
        <v>0.0560679979402156+0.00445801117150668i</v>
      </c>
      <c r="K187" s="254" t="str">
        <f t="shared" ca="1" si="318"/>
        <v>-0.000250639338783789+0.000269055175916801i</v>
      </c>
      <c r="N187" s="246">
        <f t="shared" ca="1" si="185"/>
        <v>22.47173284522469</v>
      </c>
      <c r="O187" s="223">
        <f t="shared" ca="1" si="186"/>
        <v>7.4717328452246887</v>
      </c>
      <c r="P187" s="223" t="str">
        <f t="shared" ca="1" si="187"/>
        <v>-3.99735928862744-6.31252013288142i</v>
      </c>
      <c r="Q187" s="223" t="str">
        <f t="shared" ca="1" si="188"/>
        <v>-3.19457743472619+6.75436649316186i</v>
      </c>
      <c r="R187" s="223" t="str">
        <f t="shared" ca="1" si="189"/>
        <v>7.41554193687449-0.914619862492128i</v>
      </c>
      <c r="S187" s="223" t="str">
        <f t="shared" ca="1" si="190"/>
        <v>-4.74001713807547-5.7757275940924i</v>
      </c>
      <c r="T187" s="223" t="str">
        <f t="shared" ca="1" si="191"/>
        <v>-2.34374616268538+7.09462089440352i</v>
      </c>
      <c r="U187" s="223" t="str">
        <f t="shared" ca="1" si="192"/>
        <v>7.2478143753881-1.815482990922i</v>
      </c>
      <c r="V187" s="223" t="str">
        <f t="shared" ca="1" si="193"/>
        <v>-5.41138071774671-5.152062736226i</v>
      </c>
      <c r="W187" s="223" t="str">
        <f t="shared" ca="1" si="194"/>
        <v>-1.45766276679338+7.32816559370172i</v>
      </c>
      <c r="X187" s="223" t="str">
        <f t="shared" ca="1" si="195"/>
        <v>6.97107293941166-2.68903956531173i</v>
      </c>
      <c r="Y187" s="223" t="str">
        <f t="shared" ca="1" si="196"/>
        <v>-6.00135209449567-4.45090605925377i</v>
      </c>
      <c r="Z187" s="223" t="str">
        <f t="shared" ca="1" si="197"/>
        <v>-0.549654766092545+7.45148786139528i</v>
      </c>
      <c r="AA187" s="223" t="str">
        <f t="shared" ca="1" si="198"/>
        <v>6.58948007773388-3.5221504816742i</v>
      </c>
      <c r="AB187" s="223" t="str">
        <f t="shared" ca="1" si="199"/>
        <v>-6.50105754966982-3.68280361223491i</v>
      </c>
      <c r="AC187" s="223" t="str">
        <f t="shared" ca="1" si="200"/>
        <v>0.366620553911133+7.46273281578935i</v>
      </c>
      <c r="AD187" s="223" t="str">
        <f t="shared" ca="1" si="201"/>
        <v>6.10877530218152-4.30228497636622i</v>
      </c>
      <c r="AE187" s="223" t="str">
        <f t="shared" ca="1" si="202"/>
        <v>-6.9029810480954-2.85930837092559i</v>
      </c>
      <c r="AF187" s="223" t="str">
        <f t="shared" ca="1" si="203"/>
        <v>1.27738155953189+7.36173132230302i</v>
      </c>
      <c r="AG187" s="223" t="str">
        <f t="shared" ca="1" si="204"/>
        <v>5.53618886002096-5.0177091004351i</v>
      </c>
      <c r="AH187" s="223" t="str">
        <f t="shared" ca="1" si="205"/>
        <v>-7.20107728624514-1.99280647026594i</v>
      </c>
      <c r="AI187" s="223" t="str">
        <f t="shared" ca="1" si="206"/>
        <v>2.16892955750796+7.15000253741058i</v>
      </c>
      <c r="AJ187" s="223" t="str">
        <f t="shared" ca="1" si="207"/>
        <v>4.8803329843063-5.65766220913739i</v>
      </c>
      <c r="AK187" s="223" t="str">
        <f t="shared" ca="1" si="208"/>
        <v>-7.3908626192286-1.09633090538337i</v>
      </c>
      <c r="AL187" s="223" t="str">
        <f t="shared" ca="1" si="209"/>
        <v>3.02785483609318+6.83073105911487i</v>
      </c>
      <c r="AM187" s="223" t="str">
        <f t="shared" ca="1" si="210"/>
        <v>4.15107235788173-6.21251881204714i</v>
      </c>
      <c r="AN187" s="223" t="str">
        <f t="shared" ca="1" si="211"/>
        <v>-7.46948249898475-0.183365503216923i</v>
      </c>
      <c r="AO187" s="223" t="str">
        <f t="shared" ca="1" si="212"/>
        <v>3.84123835960848+6.40871902762805i</v>
      </c>
      <c r="AP187" s="223" t="str">
        <f t="shared" ca="1" si="213"/>
        <v>3.35937573936576-6.67393334939526i</v>
      </c>
      <c r="AQ187" s="223" t="str">
        <f t="shared" ca="1" si="214"/>
        <v>-7.43575440934265+0.732357886794986i</v>
      </c>
      <c r="AR187" s="223" t="str">
        <f t="shared" ca="1" si="215"/>
        <v>-7.43575440934265+0.732357886794986i</v>
      </c>
      <c r="AS187" s="223" t="str">
        <f t="shared" ca="1" si="216"/>
        <v>2.51715098281339-7.03496571705442i</v>
      </c>
      <c r="AT187" s="223" t="str">
        <f t="shared" ca="1" si="217"/>
        <v>-7.29018565216455+1.63706593250962i</v>
      </c>
      <c r="AU187" s="223" t="str">
        <f t="shared" ca="1" si="218"/>
        <v>5.28331296207259+5.28331296207268i</v>
      </c>
      <c r="AV187" s="223" t="str">
        <f t="shared" ca="1" si="219"/>
        <v>1.63706593250962-7.29018565216455i</v>
      </c>
      <c r="AW187" s="223" t="str">
        <f t="shared" ca="1" si="220"/>
        <v>-7.03496571705442+2.51715098281339i</v>
      </c>
      <c r="AX187" s="223" t="str">
        <f t="shared" ca="1" si="221"/>
        <v>5.89031389671306+4.59684608276136i</v>
      </c>
      <c r="AY187" s="223" t="str">
        <f t="shared" ca="1" si="222"/>
        <v>0.732357886795726-7.43575440934257i</v>
      </c>
      <c r="AZ187" s="223" t="str">
        <f t="shared" ca="1" si="223"/>
        <v>-6.67393334939528+3.3593757393657i</v>
      </c>
      <c r="BA187" s="223" t="str">
        <f t="shared" ca="1" si="224"/>
        <v>6.40871902762802+3.84123835960852i</v>
      </c>
      <c r="BB187" s="223" t="str">
        <f t="shared" ca="1" si="225"/>
        <v>-0.183365503216923-7.46948249898475i</v>
      </c>
      <c r="BC187" s="223" t="str">
        <f t="shared" ca="1" si="226"/>
        <v>-6.21251881204717+4.15107235788169i</v>
      </c>
      <c r="BD187" s="223" t="str">
        <f t="shared" ca="1" si="227"/>
        <v>6.83073105911485+3.02785483609322i</v>
      </c>
      <c r="BE187" s="223" t="str">
        <f t="shared" ca="1" si="228"/>
        <v>-1.09633090538337-7.3908626192286i</v>
      </c>
      <c r="BF187" s="223" t="str">
        <f t="shared" ca="1" si="229"/>
        <v>-5.65766220913739+4.8803329843063i</v>
      </c>
      <c r="BG187" s="223" t="str">
        <f t="shared" ca="1" si="230"/>
        <v>7.15000253741057+2.16892955750802i</v>
      </c>
      <c r="BH187" s="223" t="str">
        <f t="shared" ca="1" si="231"/>
        <v>-1.99280647026584-7.20107728624517i</v>
      </c>
      <c r="BI187" s="223" t="str">
        <f t="shared" ca="1" si="232"/>
        <v>-5.0177091004351+5.53618886002096i</v>
      </c>
      <c r="BJ187" s="223" t="str">
        <f t="shared" ca="1" si="233"/>
        <v>7.36173132230275+1.27738155953341i</v>
      </c>
      <c r="BK187" s="223" t="str">
        <f t="shared" ca="1" si="234"/>
        <v>-2.85930837092549-6.90298104809544i</v>
      </c>
      <c r="BL187" s="223" t="str">
        <f t="shared" ca="1" si="235"/>
        <v>-4.30228497636501+6.10877530218237i</v>
      </c>
      <c r="BM187" s="223" t="str">
        <f t="shared" ca="1" si="236"/>
        <v>7.46273281578949+0.366620553908217i</v>
      </c>
      <c r="BN187" s="223" t="str">
        <f t="shared" ca="1" si="237"/>
        <v>-3.68280361223225-6.50105754967132i</v>
      </c>
      <c r="BO187" s="223" t="str">
        <f t="shared" ca="1" si="238"/>
        <v>-3.52215048167619+6.58948007773281i</v>
      </c>
      <c r="BP187" s="223" t="str">
        <f t="shared" ca="1" si="239"/>
        <v>7.45148786139533-0.549654766091751i</v>
      </c>
      <c r="BQ187" s="223" t="str">
        <f t="shared" ca="1" si="240"/>
        <v>-4.4509060592543-6.00135209449527i</v>
      </c>
      <c r="BR187" s="223" t="str">
        <f t="shared" ca="1" si="241"/>
        <v>-2.68903956530965+6.97107293941247i</v>
      </c>
      <c r="BS187" s="223" t="str">
        <f t="shared" ca="1" si="242"/>
        <v>7.32816559370246-1.45766276678968i</v>
      </c>
      <c r="BT187" s="223" t="str">
        <f t="shared" ca="1" si="243"/>
        <v>-5.15206273622433-5.4113807177483i</v>
      </c>
      <c r="BU187" s="223" t="str">
        <f t="shared" ca="1" si="244"/>
        <v>-1.81548299092273+7.24781437538792i</v>
      </c>
      <c r="BV187" s="223" t="str">
        <f t="shared" ca="1" si="245"/>
        <v>7.0946208944033-2.34374616268605i</v>
      </c>
      <c r="BW187" s="223" t="str">
        <f t="shared" ca="1" si="246"/>
        <v>-5.77572759409359-4.74001713807401i</v>
      </c>
      <c r="BX187" s="223" t="str">
        <f t="shared" ca="1" si="247"/>
        <v>-0.914619862488886+7.41554193687489i</v>
      </c>
      <c r="BY187" s="223" t="str">
        <f t="shared" ca="1" si="248"/>
        <v>6.75436649316309-3.19457743472359i</v>
      </c>
      <c r="BZ187" s="223" t="str">
        <f t="shared" ca="1" si="249"/>
        <v>-6.31252013288063-3.9973592886287i</v>
      </c>
      <c r="CA187" s="223" t="str">
        <f t="shared" ca="1" si="250"/>
        <v>-1.06182140194985E-13+7.47173284522469i</v>
      </c>
      <c r="CB187" s="223" t="str">
        <f t="shared" ca="1" si="251"/>
        <v>6.31252013288074-3.99735928862852i</v>
      </c>
      <c r="CC187" s="223" t="str">
        <f t="shared" ca="1" si="252"/>
        <v>-6.75436649316309-3.19457743472359i</v>
      </c>
      <c r="CD187" s="223" t="str">
        <f t="shared" ca="1" si="253"/>
        <v>0.914619862488886+7.41554193687489i</v>
      </c>
      <c r="CE187" s="223" t="str">
        <f t="shared" ca="1" si="254"/>
        <v>5.77572759409359-4.74001713807401i</v>
      </c>
      <c r="CF187" s="223" t="str">
        <f t="shared" ca="1" si="255"/>
        <v>-7.09462089440326-2.34374616268615i</v>
      </c>
      <c r="CG187" s="223" t="str">
        <f t="shared" ca="1" si="256"/>
        <v>1.81548299092262+7.24781437538794i</v>
      </c>
      <c r="CH187" s="223" t="str">
        <f t="shared" ca="1" si="257"/>
        <v>5.15206273622448-5.41138071774815i</v>
      </c>
      <c r="CI187" s="223" t="str">
        <f t="shared" ca="1" si="258"/>
        <v>-7.32816559370097-1.45766276679718i</v>
      </c>
      <c r="CJ187" s="223" t="str">
        <f t="shared" ca="1" si="259"/>
        <v>2.68903956530965+6.97107293941247i</v>
      </c>
      <c r="CK187" s="223" t="str">
        <f t="shared" ca="1" si="260"/>
        <v>4.45090605925438-6.0013520944952i</v>
      </c>
      <c r="CL187" s="223" t="str">
        <f t="shared" ca="1" si="261"/>
        <v>-7.45148786139533-0.549654766091857i</v>
      </c>
      <c r="CM187" s="223" t="str">
        <f t="shared" ca="1" si="262"/>
        <v>3.52215048167609+6.58948007773286i</v>
      </c>
      <c r="CN187" s="223" t="str">
        <f t="shared" ca="1" si="263"/>
        <v>3.68280361223244-6.50105754967122i</v>
      </c>
      <c r="CO187" s="223" t="str">
        <f t="shared" ca="1" si="264"/>
        <v>-7.46273281578951+0.366620553908005i</v>
      </c>
      <c r="CP187" s="223" t="str">
        <f t="shared" ca="1" si="265"/>
        <v>4.30228497636501+6.10877530218237i</v>
      </c>
      <c r="CQ187" s="223" t="str">
        <f t="shared" ca="1" si="266"/>
        <v>2.85930837092559-6.9029810480954i</v>
      </c>
      <c r="CR187" s="223" t="str">
        <f t="shared" ca="1" si="267"/>
        <v>-7.36173132230277+1.27738155953331i</v>
      </c>
      <c r="CS187" s="223" t="str">
        <f t="shared" ca="1" si="268"/>
        <v>5.01770910043722+5.53618886001903i</v>
      </c>
      <c r="CT187" s="223" t="str">
        <f t="shared" ca="1" si="269"/>
        <v>1.99280647026891-7.20107728624432i</v>
      </c>
      <c r="CU187" s="223" t="str">
        <f t="shared" ca="1" si="270"/>
        <v>-7.15000253741128+2.16892955750568i</v>
      </c>
      <c r="CV187" s="223" t="str">
        <f t="shared" ca="1" si="271"/>
        <v>5.65766220913691+4.88033298430687i</v>
      </c>
      <c r="CW187" s="223" t="str">
        <f t="shared" ca="1" si="272"/>
        <v>1.09633090538263-7.39086261922872i</v>
      </c>
      <c r="CX187" s="223" t="str">
        <f t="shared" ca="1" si="273"/>
        <v>-6.83073105911399+3.02785483609516i</v>
      </c>
      <c r="CY187" s="223" t="str">
        <f t="shared" ca="1" si="274"/>
        <v>6.21251881204505+4.15107235788486i</v>
      </c>
      <c r="CZ187" s="223" t="str">
        <f t="shared" ca="1" si="275"/>
        <v>0.183365503219259-7.46948249898469i</v>
      </c>
      <c r="DA187" s="223" t="str">
        <f t="shared" ca="1" si="276"/>
        <v>-6.40871902762851+3.8412383596077i</v>
      </c>
      <c r="DB187" s="223" t="str">
        <f t="shared" ca="1" si="277"/>
        <v>6.67393334939562+3.35937573936504i</v>
      </c>
      <c r="DC187" s="223" t="str">
        <f t="shared" ca="1" si="278"/>
        <v>-0.732357886797204-7.43575440934243i</v>
      </c>
      <c r="DD187" s="223" t="str">
        <f t="shared" ca="1" si="279"/>
        <v>-5.89031389671129+4.59684608276362i</v>
      </c>
      <c r="DE187" s="223" t="str">
        <f t="shared" ca="1" si="280"/>
        <v>7.03496571705338+2.51715098281629i</v>
      </c>
      <c r="DF187" s="223" t="str">
        <f t="shared" ca="1" si="281"/>
        <v>-1.63706593250807-7.2901856521649i</v>
      </c>
      <c r="DG187" s="223" t="str">
        <f t="shared" ca="1" si="282"/>
        <v>-5.28331296207275+5.28331296207252i</v>
      </c>
      <c r="DH187" s="223" t="str">
        <f t="shared" ca="1" si="283"/>
        <v>7.29018565216487+1.63706593250817i</v>
      </c>
      <c r="DI187" s="223" t="str">
        <f t="shared" ca="1" si="284"/>
        <v>-2.51715098281619-7.03496571705342i</v>
      </c>
      <c r="DJ187" s="223" t="str">
        <f t="shared" ca="1" si="285"/>
        <v>-4.5968460827637+5.89031389671123i</v>
      </c>
      <c r="DK187" s="223" t="str">
        <f t="shared" ca="1" si="286"/>
        <v>7.43575440934241+0.732357886797311i</v>
      </c>
      <c r="DL187" s="223" t="str">
        <f t="shared" ca="1" si="287"/>
        <v>-3.35937573936495-6.67393334939567i</v>
      </c>
      <c r="DM187" s="223" t="str">
        <f t="shared" ca="1" si="288"/>
        <v>-3.84123835960798+6.40871902762835i</v>
      </c>
      <c r="DN187" s="223" t="str">
        <f t="shared" ca="1" si="289"/>
        <v>7.46948249898469-0.183365503219152i</v>
      </c>
      <c r="DO187" s="223" t="str">
        <f t="shared" ca="1" si="290"/>
        <v>-4.15107235788477-6.21251881204511i</v>
      </c>
      <c r="DP187" s="223" t="str">
        <f t="shared" ca="1" si="291"/>
        <v>-3.02785483609526+6.83073105911395i</v>
      </c>
      <c r="DQ187" s="223" t="str">
        <f t="shared" ca="1" si="292"/>
        <v>7.39086261922873-1.09633090538253i</v>
      </c>
      <c r="DR187" s="223" t="str">
        <f t="shared" ca="1" si="293"/>
        <v>-4.88033298430678-5.65766220913697i</v>
      </c>
      <c r="DS187" s="223" t="str">
        <f t="shared" ca="1" si="294"/>
        <v>-2.16892955750598+7.15000253741118i</v>
      </c>
      <c r="DT187" s="223" t="str">
        <f t="shared" ca="1" si="295"/>
        <v>7.20107728624435-1.9928064702688i</v>
      </c>
      <c r="DU187" s="223" t="str">
        <f t="shared" ca="1" si="296"/>
        <v>-5.53618886001897-5.01770910043731i</v>
      </c>
      <c r="DV187" s="223" t="str">
        <f t="shared" ca="1" si="297"/>
        <v>-1.27738155953341+7.36173132230275i</v>
      </c>
      <c r="DW187" s="223" t="str">
        <f t="shared" ca="1" si="298"/>
        <v>6.90298104809544-2.85930837092549i</v>
      </c>
      <c r="DX187" s="223" t="str">
        <f t="shared" ca="1" si="299"/>
        <v>-6.10877530218231-4.30228497636509i</v>
      </c>
      <c r="DY187" s="223" t="str">
        <f t="shared" ca="1" si="300"/>
        <v>-0.366620553908323+7.46273281578949i</v>
      </c>
      <c r="DZ187" s="223" t="str">
        <f t="shared" ca="1" si="301"/>
        <v>6.50105754967137-3.68280361223216i</v>
      </c>
      <c r="EA187" s="223" t="str">
        <f t="shared" ca="1" si="302"/>
        <v>-6.58948007773281-3.52215048167619i</v>
      </c>
      <c r="EB187" s="223" t="str">
        <f t="shared" ca="1" si="303"/>
        <v>0.549654766091751+7.45148786139533i</v>
      </c>
      <c r="EC187" s="223" t="str">
        <f t="shared" ca="1" si="304"/>
        <v>6.00135209449527-4.4509060592543i</v>
      </c>
      <c r="ED187" s="223" t="str">
        <f t="shared" ca="1" si="305"/>
        <v>-6.97107293941242-2.68903956530975i</v>
      </c>
      <c r="EE187" s="223" t="str">
        <f t="shared" ca="1" si="306"/>
        <v>1.45766276679708+7.32816559370099i</v>
      </c>
      <c r="EF187" s="223" t="str">
        <f t="shared" ca="1" si="307"/>
        <v>5.41138071774822-5.15206273622441i</v>
      </c>
      <c r="EG187" s="223" t="str">
        <f t="shared" ca="1" si="308"/>
        <v>-7.24781437538786-1.81548299092293i</v>
      </c>
      <c r="EH187" s="223" t="str">
        <f t="shared" ca="1" si="309"/>
        <v>2.34374616268605+7.0946208944033i</v>
      </c>
      <c r="EI187" s="223" t="str">
        <f t="shared" ca="1" si="310"/>
        <v>4.74001713807426-5.77572759409339i</v>
      </c>
      <c r="EJ187" s="223" t="str">
        <f t="shared" ca="1" si="311"/>
        <v>-7.41554193687488-0.914619862488998i</v>
      </c>
      <c r="EK187" s="223" t="str">
        <f t="shared" ca="1" si="312"/>
        <v>3.1945774347235+6.75436649316313i</v>
      </c>
      <c r="EL187" s="223" t="str">
        <f t="shared" ca="1" si="313"/>
        <v>3.99735928862861-6.31252013288069i</v>
      </c>
      <c r="EM187" s="223" t="str">
        <f t="shared" ca="1" si="314"/>
        <v>-7.47173284522469-2.12364280389972E-13i</v>
      </c>
      <c r="EN187" s="223"/>
      <c r="EO187" s="223"/>
      <c r="EP187" s="223"/>
    </row>
    <row r="188" spans="1:146" ht="17.25" thickBot="1">
      <c r="A188" s="257">
        <f t="shared" si="181"/>
        <v>1.7187500000000011E-3</v>
      </c>
      <c r="B188" s="256">
        <v>88</v>
      </c>
      <c r="C188" s="230">
        <f t="shared" si="182"/>
        <v>17600</v>
      </c>
      <c r="D188" s="229">
        <f t="shared" si="315"/>
        <v>110584.06140636072</v>
      </c>
      <c r="E188" s="229" t="str">
        <f t="shared" si="316"/>
        <v>110584.061406361i</v>
      </c>
      <c r="F188" s="229" t="str">
        <f t="shared" si="183"/>
        <v>-0.0245646166902672-0.057157969465942i</v>
      </c>
      <c r="G188" s="229" t="str">
        <f t="shared" si="184"/>
        <v>-4.53077349937795+1.93165726148928i</v>
      </c>
      <c r="H188" s="229" t="str">
        <f t="shared" si="180"/>
        <v>0.00203905990857557-0.00480485939036804i</v>
      </c>
      <c r="I188" s="229" t="str">
        <f t="shared" si="317"/>
        <v>-0.00400212513789576+0.00508591090645262i</v>
      </c>
      <c r="J188" s="255" t="str">
        <f ca="1">IMPRODUCT(1/N_FFT2,CY100)</f>
        <v>0.0381617897119331-0.00016773941157262i</v>
      </c>
      <c r="K188" s="254" t="str">
        <f t="shared" ca="1" si="318"/>
        <v>-0.00015187515021046+0.000194758776621343i</v>
      </c>
      <c r="N188" s="246">
        <f t="shared" ca="1" si="185"/>
        <v>22.472930017119378</v>
      </c>
      <c r="O188" s="223">
        <f t="shared" ca="1" si="186"/>
        <v>7.4729300171193769</v>
      </c>
      <c r="P188" s="223" t="str">
        <f t="shared" ca="1" si="187"/>
        <v>-4.15173747095018-6.21351422409831i</v>
      </c>
      <c r="Q188" s="223" t="str">
        <f t="shared" ca="1" si="188"/>
        <v>-2.85976650877532+6.90408709070583i</v>
      </c>
      <c r="R188" s="223" t="str">
        <f t="shared" ca="1" si="189"/>
        <v>7.32933976227414-1.45789632344382i</v>
      </c>
      <c r="S188" s="223" t="str">
        <f t="shared" ca="1" si="190"/>
        <v>-5.28415949043761-5.28415949043762i</v>
      </c>
      <c r="T188" s="223" t="str">
        <f t="shared" ca="1" si="191"/>
        <v>-1.45789632344391+7.32933976227413i</v>
      </c>
      <c r="U188" s="223" t="str">
        <f t="shared" ca="1" si="192"/>
        <v>6.9040870907058-2.85976650877538i</v>
      </c>
      <c r="V188" s="223" t="str">
        <f t="shared" ca="1" si="193"/>
        <v>-6.21351422409838-4.15173747095007i</v>
      </c>
      <c r="W188" s="223" t="str">
        <f t="shared" ca="1" si="194"/>
        <v>2.73730900506395E-13+7.47293001711938i</v>
      </c>
      <c r="X188" s="223" t="str">
        <f t="shared" ca="1" si="195"/>
        <v>6.21351422409849-4.15173747094991i</v>
      </c>
      <c r="Y188" s="223" t="str">
        <f t="shared" ca="1" si="196"/>
        <v>-6.90408709070573-2.85976650877555i</v>
      </c>
      <c r="Z188" s="223" t="str">
        <f t="shared" ca="1" si="197"/>
        <v>1.45789632344373+7.32933976227416i</v>
      </c>
      <c r="AA188" s="223" t="str">
        <f t="shared" ca="1" si="198"/>
        <v>5.28415949043758-5.28415949043765i</v>
      </c>
      <c r="AB188" s="223" t="str">
        <f t="shared" ca="1" si="199"/>
        <v>-7.32933976227418-1.45789632344363i</v>
      </c>
      <c r="AC188" s="223" t="str">
        <f t="shared" ca="1" si="200"/>
        <v>2.85976650877562+6.9040870907057i</v>
      </c>
      <c r="AD188" s="223" t="str">
        <f t="shared" ca="1" si="201"/>
        <v>4.15173747095044-6.21351422409813i</v>
      </c>
      <c r="AE188" s="223" t="str">
        <f t="shared" ca="1" si="202"/>
        <v>-7.47293001711938-1.95915258378298E-13i</v>
      </c>
      <c r="AF188" s="223" t="str">
        <f t="shared" ca="1" si="203"/>
        <v>4.15173747095016+6.21351422409832i</v>
      </c>
      <c r="AG188" s="223" t="str">
        <f t="shared" ca="1" si="204"/>
        <v>2.85976650877529-6.90408709070584i</v>
      </c>
      <c r="AH188" s="223" t="str">
        <f t="shared" ca="1" si="205"/>
        <v>-7.32933976227411+1.45789632344397i</v>
      </c>
      <c r="AI188" s="223" t="str">
        <f t="shared" ca="1" si="206"/>
        <v>5.28415949043784+5.28415949043739i</v>
      </c>
      <c r="AJ188" s="223" t="str">
        <f t="shared" ca="1" si="207"/>
        <v>1.45789632344411-7.32933976227408i</v>
      </c>
      <c r="AK188" s="223" t="str">
        <f t="shared" ca="1" si="208"/>
        <v>-6.90408709070587+2.8597665087752i</v>
      </c>
      <c r="AL188" s="223" t="str">
        <f t="shared" ca="1" si="209"/>
        <v>6.21351422409827+4.15173747095024i</v>
      </c>
      <c r="AM188" s="223" t="str">
        <f t="shared" ca="1" si="210"/>
        <v>-1.04364822820636E-13-7.47293001711938i</v>
      </c>
      <c r="AN188" s="223" t="str">
        <f t="shared" ca="1" si="211"/>
        <v>-6.21351422409819+4.15173747095036i</v>
      </c>
      <c r="AO188" s="223" t="str">
        <f t="shared" ca="1" si="212"/>
        <v>6.90408709070596+2.85976650877502i</v>
      </c>
      <c r="AP188" s="223" t="str">
        <f t="shared" ca="1" si="213"/>
        <v>-1.45789632344354-7.3293397622742i</v>
      </c>
      <c r="AQ188" s="223" t="str">
        <f t="shared" ca="1" si="214"/>
        <v>-5.28415949043774+5.28415949043749i</v>
      </c>
      <c r="AR188" s="223" t="str">
        <f t="shared" ca="1" si="215"/>
        <v>-5.28415949043774+5.28415949043749i</v>
      </c>
      <c r="AS188" s="223" t="str">
        <f t="shared" ca="1" si="216"/>
        <v>-2.85976650877549-6.90408709070575i</v>
      </c>
      <c r="AT188" s="223" t="str">
        <f t="shared" ca="1" si="217"/>
        <v>-4.15173747094999+6.21351422409844i</v>
      </c>
      <c r="AU188" s="223" t="str">
        <f t="shared" ca="1" si="218"/>
        <v>7.47293001711938+3.91830516756595E-13i</v>
      </c>
      <c r="AV188" s="223" t="str">
        <f t="shared" ca="1" si="219"/>
        <v>-4.15173747094995-6.21351422409846i</v>
      </c>
      <c r="AW188" s="223" t="str">
        <f t="shared" ca="1" si="220"/>
        <v>-2.85976650877542+6.90408709070578i</v>
      </c>
      <c r="AX188" s="223" t="str">
        <f t="shared" ca="1" si="221"/>
        <v>7.32933976227414-1.45789632344384i</v>
      </c>
      <c r="AY188" s="223" t="str">
        <f t="shared" ca="1" si="222"/>
        <v>-5.28415949043771-5.28415949043752i</v>
      </c>
      <c r="AZ188" s="223" t="str">
        <f t="shared" ca="1" si="223"/>
        <v>-1.45789632344358+7.32933976227419i</v>
      </c>
      <c r="BA188" s="223" t="str">
        <f t="shared" ca="1" si="224"/>
        <v>6.90408709070596-2.85976650877498i</v>
      </c>
      <c r="BB188" s="223" t="str">
        <f t="shared" ca="1" si="225"/>
        <v>-6.2135142240982-4.15173747095035i</v>
      </c>
      <c r="BC188" s="223" t="str">
        <f t="shared" ca="1" si="226"/>
        <v>-9.15504355576611E-14+7.47293001711938i</v>
      </c>
      <c r="BD188" s="223" t="str">
        <f t="shared" ca="1" si="227"/>
        <v>6.21351422409829-4.1517374709502i</v>
      </c>
      <c r="BE188" s="223" t="str">
        <f t="shared" ca="1" si="228"/>
        <v>-6.90408709070586-2.85976650877524i</v>
      </c>
      <c r="BF188" s="223" t="str">
        <f t="shared" ca="1" si="229"/>
        <v>1.4578963234434+7.32933976227422i</v>
      </c>
      <c r="BG188" s="223" t="str">
        <f t="shared" ca="1" si="230"/>
        <v>5.28415949043783-5.28415949043739i</v>
      </c>
      <c r="BH188" s="223" t="str">
        <f t="shared" ca="1" si="231"/>
        <v>-7.32933976227411-1.45789632344402i</v>
      </c>
      <c r="BI188" s="223" t="str">
        <f t="shared" ca="1" si="232"/>
        <v>2.85976650877526+6.90408709070585i</v>
      </c>
      <c r="BJ188" s="223" t="str">
        <f t="shared" ca="1" si="233"/>
        <v>4.15173747095143-6.21351422409748i</v>
      </c>
      <c r="BK188" s="223" t="str">
        <f t="shared" ca="1" si="234"/>
        <v>-7.47293001711938-1.2780244731409E-12i</v>
      </c>
      <c r="BL188" s="223" t="str">
        <f t="shared" ca="1" si="235"/>
        <v>4.15173747094922+6.21351422409895i</v>
      </c>
      <c r="BM188" s="223" t="str">
        <f t="shared" ca="1" si="236"/>
        <v>2.85976650877634-6.9040870907054i</v>
      </c>
      <c r="BN188" s="223" t="str">
        <f t="shared" ca="1" si="237"/>
        <v>-7.32933976227434+1.45789632344286i</v>
      </c>
      <c r="BO188" s="223" t="str">
        <f t="shared" ca="1" si="238"/>
        <v>5.28415949043708+5.28415949043815i</v>
      </c>
      <c r="BP188" s="223" t="str">
        <f t="shared" ca="1" si="239"/>
        <v>1.45789632344445-7.32933976227402i</v>
      </c>
      <c r="BQ188" s="223" t="str">
        <f t="shared" ca="1" si="240"/>
        <v>-6.90408709070602+2.85976650877485i</v>
      </c>
      <c r="BR188" s="223" t="str">
        <f t="shared" ca="1" si="241"/>
        <v>6.21351422409805+4.15173747095056i</v>
      </c>
      <c r="BS188" s="223" t="str">
        <f t="shared" ca="1" si="242"/>
        <v>3.40564055321036E-13-7.47293001711938i</v>
      </c>
      <c r="BT188" s="223" t="str">
        <f t="shared" ca="1" si="243"/>
        <v>-6.21351422409837+4.15173747095009i</v>
      </c>
      <c r="BU188" s="223" t="str">
        <f t="shared" ca="1" si="244"/>
        <v>6.9040870907058+2.85976650877538i</v>
      </c>
      <c r="BV188" s="223" t="str">
        <f t="shared" ca="1" si="245"/>
        <v>-1.45789632344388-7.32933976227413i</v>
      </c>
      <c r="BW188" s="223" t="str">
        <f t="shared" ca="1" si="246"/>
        <v>-5.28415949043741+5.28415949043782i</v>
      </c>
      <c r="BX188" s="223" t="str">
        <f t="shared" ca="1" si="247"/>
        <v>7.3293397622742+1.45789632344353i</v>
      </c>
      <c r="BY188" s="223" t="str">
        <f t="shared" ca="1" si="248"/>
        <v>-2.85976650877581-6.90408709070562i</v>
      </c>
      <c r="BZ188" s="223" t="str">
        <f t="shared" ca="1" si="249"/>
        <v>-4.15173747094961+6.2135142240987i</v>
      </c>
      <c r="CA188" s="223" t="str">
        <f t="shared" ca="1" si="250"/>
        <v>7.47293001711938-7.03093085268987E-13i</v>
      </c>
      <c r="CB188" s="223" t="str">
        <f t="shared" ca="1" si="251"/>
        <v>-4.15173747095095-6.21351422409779i</v>
      </c>
      <c r="CC188" s="223" t="str">
        <f t="shared" ca="1" si="252"/>
        <v>-2.85976650877451+6.90408709070616i</v>
      </c>
      <c r="CD188" s="223" t="str">
        <f t="shared" ca="1" si="253"/>
        <v>7.32933976227393-1.45789632344491i</v>
      </c>
      <c r="CE188" s="223" t="str">
        <f t="shared" ca="1" si="254"/>
        <v>-5.28415949043855-5.28415949043668i</v>
      </c>
      <c r="CF188" s="223" t="str">
        <f t="shared" ca="1" si="255"/>
        <v>-1.45789632344251+7.3293397622744i</v>
      </c>
      <c r="CG188" s="223" t="str">
        <f t="shared" ca="1" si="256"/>
        <v>6.90408709070522-2.85976650877677i</v>
      </c>
      <c r="CH188" s="223" t="str">
        <f t="shared" ca="1" si="257"/>
        <v>-6.21351422409915-4.15173747094891i</v>
      </c>
      <c r="CI188" s="223" t="str">
        <f t="shared" ca="1" si="258"/>
        <v>1.74675022585901E-12+7.47293001711938i</v>
      </c>
      <c r="CJ188" s="223" t="str">
        <f t="shared" ca="1" si="259"/>
        <v>6.21351422409722-4.15173747095182i</v>
      </c>
      <c r="CK188" s="223" t="str">
        <f t="shared" ca="1" si="260"/>
        <v>-6.90408709070656-2.85976650877355i</v>
      </c>
      <c r="CL188" s="223" t="str">
        <f t="shared" ca="1" si="261"/>
        <v>1.45789632344593+7.32933976227372i</v>
      </c>
      <c r="CM188" s="223" t="str">
        <f t="shared" ca="1" si="262"/>
        <v>5.28415949043609-5.28415949043914i</v>
      </c>
      <c r="CN188" s="223" t="str">
        <f t="shared" ca="1" si="263"/>
        <v>-7.32933976227461-1.45789632344148i</v>
      </c>
      <c r="CO188" s="223" t="str">
        <f t="shared" ca="1" si="264"/>
        <v>2.85976650877774+6.90408709070483i</v>
      </c>
      <c r="CP188" s="223" t="str">
        <f t="shared" ca="1" si="265"/>
        <v>4.15173747094805-6.21351422409973i</v>
      </c>
      <c r="CQ188" s="223" t="str">
        <f t="shared" ca="1" si="266"/>
        <v>-7.47293001711938+2.79040736644903E-12i</v>
      </c>
      <c r="CR188" s="223" t="str">
        <f t="shared" ca="1" si="267"/>
        <v>4.15173747095269+6.21351422409663i</v>
      </c>
      <c r="CS188" s="223" t="str">
        <f t="shared" ca="1" si="268"/>
        <v>2.85976650877258-6.90408709070696i</v>
      </c>
      <c r="CT188" s="223" t="str">
        <f t="shared" ca="1" si="269"/>
        <v>-7.32933976227352+1.45789632344695i</v>
      </c>
      <c r="CU188" s="223" t="str">
        <f t="shared" ca="1" si="270"/>
        <v>5.28415949043988+5.28415949043535i</v>
      </c>
      <c r="CV188" s="223" t="str">
        <f t="shared" ca="1" si="271"/>
        <v>1.45789632344046-7.32933976227481i</v>
      </c>
      <c r="CW188" s="223" t="str">
        <f t="shared" ca="1" si="272"/>
        <v>-6.90408709070735+2.85976650877164i</v>
      </c>
      <c r="CX188" s="223" t="str">
        <f t="shared" ca="1" si="273"/>
        <v>6.21351422409618+4.15173747095336i</v>
      </c>
      <c r="CY188" s="223" t="str">
        <f t="shared" ca="1" si="274"/>
        <v>3.59970608687183E-12-7.47293001711938i</v>
      </c>
      <c r="CZ188" s="223" t="str">
        <f t="shared" ca="1" si="275"/>
        <v>-6.2135142241003+4.15173747094719i</v>
      </c>
      <c r="DA188" s="223" t="str">
        <f t="shared" ca="1" si="276"/>
        <v>6.90408709070451+2.85976650877849i</v>
      </c>
      <c r="DB188" s="223" t="str">
        <f t="shared" ca="1" si="277"/>
        <v>-1.45789632344069-7.32933976227476i</v>
      </c>
      <c r="DC188" s="223" t="str">
        <f t="shared" ca="1" si="278"/>
        <v>-5.28415949043987+5.28415949043536i</v>
      </c>
      <c r="DD188" s="223" t="str">
        <f t="shared" ca="1" si="279"/>
        <v>7.32933976227357+1.45789632344673i</v>
      </c>
      <c r="DE188" s="223" t="str">
        <f t="shared" ca="1" si="280"/>
        <v>-2.8597665087726-6.90408709070695i</v>
      </c>
      <c r="DF188" s="223" t="str">
        <f t="shared" ca="1" si="281"/>
        <v>-4.15173747095249+6.21351422409677i</v>
      </c>
      <c r="DG188" s="223" t="str">
        <f t="shared" ca="1" si="282"/>
        <v>7.47293001711938+2.55604894628181E-12i</v>
      </c>
      <c r="DH188" s="223" t="str">
        <f t="shared" ca="1" si="283"/>
        <v>-4.15173747094807-6.21351422409972i</v>
      </c>
      <c r="DI188" s="223" t="str">
        <f t="shared" ca="1" si="284"/>
        <v>-2.85976650877752+6.90408709070492i</v>
      </c>
      <c r="DJ188" s="223" t="str">
        <f t="shared" ca="1" si="285"/>
        <v>7.32933976227461-1.45789632344151i</v>
      </c>
      <c r="DK188" s="223" t="str">
        <f t="shared" ca="1" si="286"/>
        <v>-5.2841594904361-5.28415949043913i</v>
      </c>
      <c r="DL188" s="223" t="str">
        <f t="shared" ca="1" si="287"/>
        <v>-1.45789632344571+7.32933976227377i</v>
      </c>
      <c r="DM188" s="223" t="str">
        <f t="shared" ca="1" si="288"/>
        <v>6.90408709070655-2.85976650877357i</v>
      </c>
      <c r="DN188" s="223" t="str">
        <f t="shared" ca="1" si="289"/>
        <v>-6.21351422409734-4.15173747095163i</v>
      </c>
      <c r="DO188" s="223" t="str">
        <f t="shared" ca="1" si="290"/>
        <v>-1.51239180569178E-12+7.47293001711938i</v>
      </c>
      <c r="DP188" s="223" t="str">
        <f t="shared" ca="1" si="291"/>
        <v>6.21351422409914-4.15173747094893i</v>
      </c>
      <c r="DQ188" s="223" t="str">
        <f t="shared" ca="1" si="292"/>
        <v>-6.90408709070531-2.85976650877656i</v>
      </c>
      <c r="DR188" s="223" t="str">
        <f t="shared" ca="1" si="293"/>
        <v>1.45789632344253+7.3293397622744i</v>
      </c>
      <c r="DS188" s="223" t="str">
        <f t="shared" ca="1" si="294"/>
        <v>5.28415949043839-5.28415949043684i</v>
      </c>
      <c r="DT188" s="223" t="str">
        <f t="shared" ca="1" si="295"/>
        <v>-7.32933976227397-1.45789632344468i</v>
      </c>
      <c r="DU188" s="223" t="str">
        <f t="shared" ca="1" si="296"/>
        <v>2.85976650877453+6.90408709070615i</v>
      </c>
      <c r="DV188" s="223" t="str">
        <f t="shared" ca="1" si="297"/>
        <v>4.15173747095076-6.21351422409793i</v>
      </c>
      <c r="DW188" s="223" t="str">
        <f t="shared" ca="1" si="298"/>
        <v>-7.47293001711938-6.81128110642072E-13i</v>
      </c>
      <c r="DX188" s="223" t="str">
        <f t="shared" ca="1" si="299"/>
        <v>4.1517374709498+6.21351422409856i</v>
      </c>
      <c r="DY188" s="223" t="str">
        <f t="shared" ca="1" si="300"/>
        <v>2.85976650877559-6.90408709070571i</v>
      </c>
      <c r="DZ188" s="223" t="str">
        <f t="shared" ca="1" si="301"/>
        <v>-7.32933976227419+1.45789632344355i</v>
      </c>
      <c r="EA188" s="223" t="str">
        <f t="shared" ca="1" si="302"/>
        <v>5.28415949043757+5.28415949043765i</v>
      </c>
      <c r="EB188" s="223" t="str">
        <f t="shared" ca="1" si="303"/>
        <v>1.45789632344387-7.32933976227413i</v>
      </c>
      <c r="EC188" s="223" t="str">
        <f t="shared" ca="1" si="304"/>
        <v>-6.90408709070575+2.8597665087755i</v>
      </c>
      <c r="ED188" s="223" t="str">
        <f t="shared" ca="1" si="305"/>
        <v>6.21351422409839+4.15173747095006i</v>
      </c>
      <c r="EE188" s="223" t="str">
        <f t="shared" ca="1" si="306"/>
        <v>-5.74922475488262E-13-7.47293001711938i</v>
      </c>
      <c r="EF188" s="223" t="str">
        <f t="shared" ca="1" si="307"/>
        <v>-6.21351422409799+4.15173747095067i</v>
      </c>
      <c r="EG188" s="223" t="str">
        <f t="shared" ca="1" si="308"/>
        <v>6.90408709070603+2.85976650877482i</v>
      </c>
      <c r="EH188" s="223" t="str">
        <f t="shared" ca="1" si="309"/>
        <v>-1.45789632344479-7.32933976227396i</v>
      </c>
      <c r="EI188" s="223" t="str">
        <f t="shared" ca="1" si="310"/>
        <v>-5.28415949043691+5.28415949043831i</v>
      </c>
      <c r="EJ188" s="223" t="str">
        <f t="shared" ca="1" si="311"/>
        <v>7.32933976227434+1.45789632344284i</v>
      </c>
      <c r="EK188" s="223" t="str">
        <f t="shared" ca="1" si="312"/>
        <v>-2.85976650877665-6.90408709070527i</v>
      </c>
      <c r="EL188" s="223" t="str">
        <f t="shared" ca="1" si="313"/>
        <v>-4.15173747094902+6.21351422409908i</v>
      </c>
      <c r="EM188" s="223" t="str">
        <f t="shared" ca="1" si="314"/>
        <v>7.47293001711938-1.40618617053797E-12i</v>
      </c>
      <c r="EN188" s="223"/>
      <c r="EO188" s="223"/>
      <c r="EP188" s="223"/>
    </row>
    <row r="189" spans="1:146" ht="17.25" thickBot="1">
      <c r="A189" s="257">
        <f t="shared" si="181"/>
        <v>1.7382812500000011E-3</v>
      </c>
      <c r="B189" s="256">
        <v>89</v>
      </c>
      <c r="C189" s="230">
        <f t="shared" si="182"/>
        <v>17800</v>
      </c>
      <c r="D189" s="229">
        <f t="shared" si="315"/>
        <v>111840.69846779664</v>
      </c>
      <c r="E189" s="229" t="str">
        <f t="shared" si="316"/>
        <v>111840.698467797i</v>
      </c>
      <c r="F189" s="229" t="str">
        <f t="shared" si="183"/>
        <v>-0.0242824935518932-0.0562323656704095i</v>
      </c>
      <c r="G189" s="229" t="str">
        <f t="shared" si="184"/>
        <v>-4.50475724222564+1.96222900593363i</v>
      </c>
      <c r="H189" s="229" t="str">
        <f t="shared" si="180"/>
        <v>0.0020380574416647-0.00475078489284919i</v>
      </c>
      <c r="I189" s="229" t="str">
        <f t="shared" si="317"/>
        <v>-0.0039428962675248+0.00504934861549792i</v>
      </c>
      <c r="J189" s="255" t="str">
        <f ca="1">IMPRODUCT(1/N_FFT2,CZ100)</f>
        <v>0.00393399339286848-0.00445837929232102i</v>
      </c>
      <c r="K189" s="254" t="str">
        <f t="shared" ca="1" si="318"/>
        <v>7.00058344183739E-06+0.0000374430311625608i</v>
      </c>
      <c r="N189" s="246">
        <f t="shared" ca="1" si="185"/>
        <v>22.474023592896462</v>
      </c>
      <c r="O189" s="223">
        <f t="shared" ca="1" si="186"/>
        <v>7.4740235928964607</v>
      </c>
      <c r="P189" s="223" t="str">
        <f t="shared" ca="1" si="187"/>
        <v>-4.30360400764-6.11064818268879i</v>
      </c>
      <c r="Q189" s="223" t="str">
        <f t="shared" ca="1" si="188"/>
        <v>-2.51792271246086+7.03712255692955i</v>
      </c>
      <c r="R189" s="223" t="str">
        <f t="shared" ca="1" si="189"/>
        <v>7.20328505402405-1.99341744189387i</v>
      </c>
      <c r="S189" s="223" t="str">
        <f t="shared" ca="1" si="190"/>
        <v>-5.77749836598868-4.74147037301417i</v>
      </c>
      <c r="T189" s="223" t="str">
        <f t="shared" ca="1" si="191"/>
        <v>-0.54982328394479+7.45377240218704i</v>
      </c>
      <c r="U189" s="223" t="str">
        <f t="shared" ca="1" si="192"/>
        <v>6.41068386744439-3.84241603927284i</v>
      </c>
      <c r="V189" s="223" t="str">
        <f t="shared" ca="1" si="193"/>
        <v>-6.83282528298438-3.02878314168946i</v>
      </c>
      <c r="W189" s="223" t="str">
        <f t="shared" ca="1" si="194"/>
        <v>1.45810966949413+7.33041232529935i</v>
      </c>
      <c r="X189" s="223" t="str">
        <f t="shared" ca="1" si="195"/>
        <v>5.1536422996234-5.41303978506581i</v>
      </c>
      <c r="Y189" s="223" t="str">
        <f t="shared" ca="1" si="196"/>
        <v>-7.39312857301572-1.09666702787649i</v>
      </c>
      <c r="Z189" s="223" t="str">
        <f t="shared" ca="1" si="197"/>
        <v>3.36040568547217+6.67597950088369i</v>
      </c>
      <c r="AA189" s="223" t="str">
        <f t="shared" ca="1" si="198"/>
        <v>3.52323033265215-6.59150033681655i</v>
      </c>
      <c r="AB189" s="223" t="str">
        <f t="shared" ca="1" si="199"/>
        <v>-7.41781545705765+0.914900274461386i</v>
      </c>
      <c r="AC189" s="223" t="str">
        <f t="shared" ca="1" si="200"/>
        <v>5.01924747254727+5.53788619208636i</v>
      </c>
      <c r="AD189" s="223" t="str">
        <f t="shared" ca="1" si="201"/>
        <v>1.63756783816527-7.2924207395473i</v>
      </c>
      <c r="AE189" s="223" t="str">
        <f t="shared" ca="1" si="202"/>
        <v>-6.90509742298336+2.86018500210763i</v>
      </c>
      <c r="AF189" s="223" t="str">
        <f t="shared" ca="1" si="203"/>
        <v>6.31445547921898+3.99858483317965i</v>
      </c>
      <c r="AG189" s="223" t="str">
        <f t="shared" ca="1" si="204"/>
        <v>-0.366732955571988-7.46502080415522i</v>
      </c>
      <c r="AH189" s="223" t="str">
        <f t="shared" ca="1" si="205"/>
        <v>-5.89211979945693+4.59825542309478i</v>
      </c>
      <c r="AI189" s="223" t="str">
        <f t="shared" ca="1" si="206"/>
        <v>7.15219464625687+2.16959452645591i</v>
      </c>
      <c r="AJ189" s="223" t="str">
        <f t="shared" ca="1" si="207"/>
        <v>-2.34446472840202-7.09679602387245i</v>
      </c>
      <c r="AK189" s="223" t="str">
        <f t="shared" ca="1" si="208"/>
        <v>-4.45227065604829+6.00319204027859i</v>
      </c>
      <c r="AL189" s="223" t="str">
        <f t="shared" ca="1" si="209"/>
        <v>7.47177255672615+0.18342172097905i</v>
      </c>
      <c r="AM189" s="223" t="str">
        <f t="shared" ca="1" si="210"/>
        <v>-4.15234502909965-6.21442349912559i</v>
      </c>
      <c r="AN189" s="223" t="str">
        <f t="shared" ca="1" si="211"/>
        <v>-2.68986399402904+6.97321019049327i</v>
      </c>
      <c r="AO189" s="223" t="str">
        <f t="shared" ca="1" si="212"/>
        <v>7.25003647222291-1.81603959720334i</v>
      </c>
      <c r="AP189" s="223" t="str">
        <f t="shared" ca="1" si="213"/>
        <v>-5.65939678353923-4.88182923847596i</v>
      </c>
      <c r="AQ189" s="223" t="str">
        <f t="shared" ca="1" si="214"/>
        <v>-0.732582419331275+7.43803412643822i</v>
      </c>
      <c r="AR189" s="223" t="str">
        <f t="shared" ca="1" si="215"/>
        <v>-0.732582419331275+7.43803412643822i</v>
      </c>
      <c r="AS189" s="223" t="str">
        <f t="shared" ca="1" si="216"/>
        <v>-6.75643730453044-3.1955568555609i</v>
      </c>
      <c r="AT189" s="223" t="str">
        <f t="shared" ca="1" si="217"/>
        <v>1.27777319008032+7.36398834476841i</v>
      </c>
      <c r="AU189" s="223" t="str">
        <f t="shared" ca="1" si="218"/>
        <v>5.28493276528532-5.28493276528534i</v>
      </c>
      <c r="AV189" s="223" t="str">
        <f t="shared" ca="1" si="219"/>
        <v>-7.36398834476841-1.27777319008029i</v>
      </c>
      <c r="AW189" s="223" t="str">
        <f t="shared" ca="1" si="220"/>
        <v>3.19555685556093+6.75643730453044i</v>
      </c>
      <c r="AX189" s="223" t="str">
        <f t="shared" ca="1" si="221"/>
        <v>3.68393271762118-6.50305069941894i</v>
      </c>
      <c r="AY189" s="223" t="str">
        <f t="shared" ca="1" si="222"/>
        <v>-7.43803412643823+0.732582419331248i</v>
      </c>
      <c r="AZ189" s="223" t="str">
        <f t="shared" ca="1" si="223"/>
        <v>4.88182923847602+5.65939678353917i</v>
      </c>
      <c r="BA189" s="223" t="str">
        <f t="shared" ca="1" si="224"/>
        <v>1.81603959720332-7.25003647222292i</v>
      </c>
      <c r="BB189" s="223" t="str">
        <f t="shared" ca="1" si="225"/>
        <v>-6.97321019049325+2.68986399402906i</v>
      </c>
      <c r="BC189" s="223" t="str">
        <f t="shared" ca="1" si="226"/>
        <v>6.2144234991256+4.15234502909963i</v>
      </c>
      <c r="BD189" s="223" t="str">
        <f t="shared" ca="1" si="227"/>
        <v>-0.183421720979076-7.47177255672615i</v>
      </c>
      <c r="BE189" s="223" t="str">
        <f t="shared" ca="1" si="228"/>
        <v>-6.00319204027861+4.45227065604826i</v>
      </c>
      <c r="BF189" s="223" t="str">
        <f t="shared" ca="1" si="229"/>
        <v>7.09679602387244+2.34446472840205i</v>
      </c>
      <c r="BG189" s="223" t="str">
        <f t="shared" ca="1" si="230"/>
        <v>-2.16959452645588-7.15219464625688i</v>
      </c>
      <c r="BH189" s="223" t="str">
        <f t="shared" ca="1" si="231"/>
        <v>-4.59825542309472+5.89211979945698i</v>
      </c>
      <c r="BI189" s="223" t="str">
        <f t="shared" ca="1" si="232"/>
        <v>7.46502080415523+0.366732955571962i</v>
      </c>
      <c r="BJ189" s="223" t="str">
        <f t="shared" ca="1" si="233"/>
        <v>-3.9985848331784-6.31445547921977i</v>
      </c>
      <c r="BK189" s="223" t="str">
        <f t="shared" ca="1" si="234"/>
        <v>-2.86018500210966+6.90509742298253i</v>
      </c>
      <c r="BL189" s="223" t="str">
        <f t="shared" ca="1" si="235"/>
        <v>7.29242073954811-1.63756783816167i</v>
      </c>
      <c r="BM189" s="223" t="str">
        <f t="shared" ca="1" si="236"/>
        <v>-5.53788619208786-5.01924747254562i</v>
      </c>
      <c r="BN189" s="223" t="str">
        <f t="shared" ca="1" si="237"/>
        <v>-0.914900274459943+7.41781545705783i</v>
      </c>
      <c r="BO189" s="223" t="str">
        <f t="shared" ca="1" si="238"/>
        <v>6.59150033681657-3.52323033265213i</v>
      </c>
      <c r="BP189" s="223" t="str">
        <f t="shared" ca="1" si="239"/>
        <v>-6.67597950088333-3.36040568547289i</v>
      </c>
      <c r="BQ189" s="223" t="str">
        <f t="shared" ca="1" si="240"/>
        <v>1.09666702787423+7.39312857301605i</v>
      </c>
      <c r="BR189" s="223" t="str">
        <f t="shared" ca="1" si="241"/>
        <v>5.41303978506784-5.15364229962127i</v>
      </c>
      <c r="BS189" s="223" t="str">
        <f t="shared" ca="1" si="242"/>
        <v>-7.33041232529993-1.45810966949119i</v>
      </c>
      <c r="BT189" s="223" t="str">
        <f t="shared" ca="1" si="243"/>
        <v>3.02878314169151+6.83282528298348i</v>
      </c>
      <c r="BU189" s="223" t="str">
        <f t="shared" ca="1" si="244"/>
        <v>3.8424160392722-6.41068386744478i</v>
      </c>
      <c r="BV189" s="223" t="str">
        <f t="shared" ca="1" si="245"/>
        <v>-7.45377240218703+0.549823283944881i</v>
      </c>
      <c r="BW189" s="223" t="str">
        <f t="shared" ca="1" si="246"/>
        <v>4.74147037301314+5.77749836598952i</v>
      </c>
      <c r="BX189" s="223" t="str">
        <f t="shared" ca="1" si="247"/>
        <v>1.99341744189624-7.20328505402339i</v>
      </c>
      <c r="BY189" s="223" t="str">
        <f t="shared" ca="1" si="248"/>
        <v>-7.03712255693076+2.51792271245747i</v>
      </c>
      <c r="BZ189" s="223" t="str">
        <f t="shared" ca="1" si="249"/>
        <v>6.11064818269032+4.30360400763784i</v>
      </c>
      <c r="CA189" s="223" t="str">
        <f t="shared" ca="1" si="250"/>
        <v>-1.51260664383571E-12-7.47402359289646i</v>
      </c>
      <c r="CB189" s="223" t="str">
        <f t="shared" ca="1" si="251"/>
        <v>-6.11064818268857+4.30360400764031i</v>
      </c>
      <c r="CC189" s="223" t="str">
        <f t="shared" ca="1" si="252"/>
        <v>7.03712255692927+2.51792271246163i</v>
      </c>
      <c r="CD189" s="223" t="str">
        <f t="shared" ca="1" si="253"/>
        <v>-1.99341744189199-7.20328505402457i</v>
      </c>
      <c r="CE189" s="223" t="str">
        <f t="shared" ca="1" si="254"/>
        <v>-4.74147037301654+5.77749836598672i</v>
      </c>
      <c r="CF189" s="223" t="str">
        <f t="shared" ca="1" si="255"/>
        <v>7.45377240218725+0.549823283941865i</v>
      </c>
      <c r="CG189" s="223" t="str">
        <f t="shared" ca="1" si="256"/>
        <v>-3.8424160392747-6.41068386744327i</v>
      </c>
      <c r="CH189" s="223" t="str">
        <f t="shared" ca="1" si="257"/>
        <v>-3.02878314168884+6.83282528298466i</v>
      </c>
      <c r="CI189" s="223" t="str">
        <f t="shared" ca="1" si="258"/>
        <v>7.33041232529936-1.45810966949405i</v>
      </c>
      <c r="CJ189" s="223" t="str">
        <f t="shared" ca="1" si="259"/>
        <v>-5.41303978506473-5.15364229962454i</v>
      </c>
      <c r="CK189" s="223" t="str">
        <f t="shared" ca="1" si="260"/>
        <v>-1.0966670278788+7.39312857301538i</v>
      </c>
      <c r="CL189" s="223" t="str">
        <f t="shared" ca="1" si="261"/>
        <v>6.67597950088541-3.36040568546875i</v>
      </c>
      <c r="CM189" s="223" t="str">
        <f t="shared" ca="1" si="262"/>
        <v>-6.59150033681799-3.52323033264946i</v>
      </c>
      <c r="CN189" s="223" t="str">
        <f t="shared" ca="1" si="263"/>
        <v>0.91490027446294+7.41781545705746i</v>
      </c>
      <c r="CO189" s="223" t="str">
        <f t="shared" ca="1" si="264"/>
        <v>5.53788619208582-5.01924747254786i</v>
      </c>
      <c r="CP189" s="223" t="str">
        <f t="shared" ca="1" si="265"/>
        <v>-7.29242073954715-1.63756783816598i</v>
      </c>
      <c r="CQ189" s="223" t="str">
        <f t="shared" ca="1" si="266"/>
        <v>2.86018500210559+6.90509742298421i</v>
      </c>
      <c r="CR189" s="223" t="str">
        <f t="shared" ca="1" si="267"/>
        <v>3.99858483318213-6.31445547921741i</v>
      </c>
      <c r="CS189" s="223" t="str">
        <f t="shared" ca="1" si="268"/>
        <v>-7.46502080415508+0.366732955574983i</v>
      </c>
      <c r="CT189" s="223" t="str">
        <f t="shared" ca="1" si="269"/>
        <v>4.59825542309652+5.89211979945557i</v>
      </c>
      <c r="CU189" s="223" t="str">
        <f t="shared" ca="1" si="270"/>
        <v>2.16959452645523-7.15219464625708i</v>
      </c>
      <c r="CV189" s="223" t="str">
        <f t="shared" ca="1" si="271"/>
        <v>-7.09679602387245+2.344464728402i</v>
      </c>
      <c r="CW189" s="223" t="str">
        <f t="shared" ca="1" si="272"/>
        <v>6.00319204027769+4.4522706560495i</v>
      </c>
      <c r="CX189" s="223" t="str">
        <f t="shared" ca="1" si="273"/>
        <v>0.183421720981361-7.47177255672609i</v>
      </c>
      <c r="CY189" s="223" t="str">
        <f t="shared" ca="1" si="274"/>
        <v>-6.2144234991277+4.15234502909649i</v>
      </c>
      <c r="CZ189" s="223" t="str">
        <f t="shared" ca="1" si="275"/>
        <v>6.97321019049438+2.68986399402614i</v>
      </c>
      <c r="DA189" s="223" t="str">
        <f t="shared" ca="1" si="276"/>
        <v>-1.81603959720491-7.25003647222252i</v>
      </c>
      <c r="DB189" s="223" t="str">
        <f t="shared" ca="1" si="277"/>
        <v>-4.88182923847534+5.65939678353976i</v>
      </c>
      <c r="DC189" s="223" t="str">
        <f t="shared" ca="1" si="278"/>
        <v>7.43803412643816+0.732582419331937i</v>
      </c>
      <c r="DD189" s="223" t="str">
        <f t="shared" ca="1" si="279"/>
        <v>-3.68393271761993-6.50305069941964i</v>
      </c>
      <c r="DE189" s="223" t="str">
        <f t="shared" ca="1" si="280"/>
        <v>-3.19555685556356+6.75643730452919i</v>
      </c>
      <c r="DF189" s="223" t="str">
        <f t="shared" ca="1" si="281"/>
        <v>7.36398834476776-1.277773190084i</v>
      </c>
      <c r="DG189" s="223" t="str">
        <f t="shared" ca="1" si="282"/>
        <v>-5.28493276528693-5.28493276528373i</v>
      </c>
      <c r="DH189" s="223" t="str">
        <f t="shared" ca="1" si="283"/>
        <v>-1.27777319007953+7.36398834476854i</v>
      </c>
      <c r="DI189" s="223" t="str">
        <f t="shared" ca="1" si="284"/>
        <v>6.75643730453042-3.19555685556095i</v>
      </c>
      <c r="DJ189" s="223" t="str">
        <f t="shared" ca="1" si="285"/>
        <v>-6.50305069941822-3.68393271762245i</v>
      </c>
      <c r="DK189" s="223" t="str">
        <f t="shared" ca="1" si="286"/>
        <v>0.732582419329054+7.43803412643845i</v>
      </c>
      <c r="DL189" s="223" t="str">
        <f t="shared" ca="1" si="287"/>
        <v>5.65939678354166-4.88182923847314i</v>
      </c>
      <c r="DM189" s="223" t="str">
        <f t="shared" ca="1" si="288"/>
        <v>-7.25003647222362-1.81603959720051i</v>
      </c>
      <c r="DN189" s="223" t="str">
        <f t="shared" ca="1" si="289"/>
        <v>2.68986399403037+6.97321019049275i</v>
      </c>
      <c r="DO189" s="223" t="str">
        <f t="shared" ca="1" si="290"/>
        <v>4.15234502909908-6.21442349912597i</v>
      </c>
      <c r="DP189" s="223" t="str">
        <f t="shared" ca="1" si="291"/>
        <v>-7.47177255672617+0.183421720978252i</v>
      </c>
      <c r="DQ189" s="223" t="str">
        <f t="shared" ca="1" si="292"/>
        <v>4.45227065604701+6.00319204027954i</v>
      </c>
      <c r="DR189" s="223" t="str">
        <f t="shared" ca="1" si="293"/>
        <v>2.34446472840495-7.09679602387148i</v>
      </c>
      <c r="DS189" s="223" t="str">
        <f t="shared" ca="1" si="294"/>
        <v>-7.15219464625577+2.16959452645957i</v>
      </c>
      <c r="DT189" s="223" t="str">
        <f t="shared" ca="1" si="295"/>
        <v>5.89211979945837+4.59825542309294i</v>
      </c>
      <c r="DU189" s="223" t="str">
        <f t="shared" ca="1" si="296"/>
        <v>0.366732955570451-7.46502080415531i</v>
      </c>
      <c r="DV189" s="223" t="str">
        <f t="shared" ca="1" si="297"/>
        <v>-6.31445547921895+3.99858483317968i</v>
      </c>
      <c r="DW189" s="223" t="str">
        <f t="shared" ca="1" si="298"/>
        <v>6.9050974229831+2.86018500210827i</v>
      </c>
      <c r="DX189" s="223" t="str">
        <f t="shared" ca="1" si="299"/>
        <v>-1.63756783816315-7.29242073954778i</v>
      </c>
      <c r="DY189" s="223" t="str">
        <f t="shared" ca="1" si="300"/>
        <v>-5.01924747255+5.53788619208388i</v>
      </c>
      <c r="DZ189" s="223" t="str">
        <f t="shared" ca="1" si="301"/>
        <v>7.41781545705802+0.914900274458441i</v>
      </c>
      <c r="EA189" s="223" t="str">
        <f t="shared" ca="1" si="302"/>
        <v>-3.52323033265346-6.59150033681585i</v>
      </c>
      <c r="EB189" s="223" t="str">
        <f t="shared" ca="1" si="303"/>
        <v>-3.36040568547154+6.67597950088401i</v>
      </c>
      <c r="EC189" s="223" t="str">
        <f t="shared" ca="1" si="304"/>
        <v>7.3931285730158-1.09666702787594i</v>
      </c>
      <c r="ED189" s="223" t="str">
        <f t="shared" ca="1" si="305"/>
        <v>-5.15364229962244-5.41303978506673i</v>
      </c>
      <c r="EE189" s="223" t="str">
        <f t="shared" ca="1" si="306"/>
        <v>-1.45810966949689+7.3304123252988i</v>
      </c>
      <c r="EF189" s="223" t="str">
        <f t="shared" ca="1" si="307"/>
        <v>6.8328252829829-3.0287831416928i</v>
      </c>
      <c r="EG189" s="223" t="str">
        <f t="shared" ca="1" si="308"/>
        <v>-6.41068386744549-3.84241603927099i</v>
      </c>
      <c r="EH189" s="223" t="str">
        <f t="shared" ca="1" si="309"/>
        <v>0.549823283946178+7.45377240218693i</v>
      </c>
      <c r="EI189" s="223" t="str">
        <f t="shared" ca="1" si="310"/>
        <v>5.77749836598869-4.74147037301414i</v>
      </c>
      <c r="EJ189" s="223" t="str">
        <f t="shared" ca="1" si="311"/>
        <v>-7.20328505402374-1.99341744189499i</v>
      </c>
      <c r="EK189" s="223" t="str">
        <f t="shared" ca="1" si="312"/>
        <v>2.5179227124587+7.03712255693032i</v>
      </c>
      <c r="EL189" s="223" t="str">
        <f t="shared" ca="1" si="313"/>
        <v>4.30360400764286-6.11064818268678i</v>
      </c>
      <c r="EM189" s="223" t="str">
        <f t="shared" ca="1" si="314"/>
        <v>-7.47402359289646+3.02521328767142E-12i</v>
      </c>
      <c r="EN189" s="223"/>
      <c r="EO189" s="223"/>
      <c r="EP189" s="223"/>
    </row>
    <row r="190" spans="1:146" ht="17.25" thickBot="1">
      <c r="A190" s="257">
        <f t="shared" si="181"/>
        <v>1.7578125000000011E-3</v>
      </c>
      <c r="B190" s="256">
        <v>90</v>
      </c>
      <c r="C190" s="230">
        <f t="shared" si="182"/>
        <v>18000</v>
      </c>
      <c r="D190" s="229">
        <f t="shared" si="315"/>
        <v>113097.33552923256</v>
      </c>
      <c r="E190" s="229" t="str">
        <f t="shared" si="316"/>
        <v>113097.335529233i</v>
      </c>
      <c r="F190" s="229" t="str">
        <f t="shared" si="183"/>
        <v>-0.0240035064064841-0.0553308369078337i</v>
      </c>
      <c r="G190" s="229" t="str">
        <f t="shared" si="184"/>
        <v>-4.47844176870016+1.99206448751849i</v>
      </c>
      <c r="H190" s="229" t="str">
        <f t="shared" si="180"/>
        <v>0.00203709036024049-0.0046979129025565i</v>
      </c>
      <c r="I190" s="229" t="str">
        <f t="shared" si="317"/>
        <v>-0.0038853437881053+0.00501218068328064i</v>
      </c>
      <c r="J190" s="255" t="str">
        <f ca="1">IMPRODUCT(1/N_FFT2,DA100)</f>
        <v>0.020256956383538+0.000159357941590565i</v>
      </c>
      <c r="K190" s="254" t="str">
        <f t="shared" ca="1" si="318"/>
        <v>-0.000079503970447267+0.000100912365099183i</v>
      </c>
      <c r="N190" s="246">
        <f t="shared" ca="1" si="185"/>
        <v>22.475025377136603</v>
      </c>
      <c r="O190" s="223">
        <f t="shared" ca="1" si="186"/>
        <v>7.4750253771366024</v>
      </c>
      <c r="P190" s="223" t="str">
        <f t="shared" ca="1" si="187"/>
        <v>-4.45286741822354-6.00399668092508i</v>
      </c>
      <c r="Q190" s="223" t="str">
        <f t="shared" ca="1" si="188"/>
        <v>-2.16988532907099+7.15315329400389i</v>
      </c>
      <c r="R190" s="223" t="str">
        <f t="shared" ca="1" si="189"/>
        <v>7.03806578093544-2.51826020340667i</v>
      </c>
      <c r="S190" s="223" t="str">
        <f t="shared" ca="1" si="190"/>
        <v>-6.21525645227944-4.15290159060324i</v>
      </c>
      <c r="T190" s="223" t="str">
        <f t="shared" ca="1" si="191"/>
        <v>0.3667821107944+7.4660213817024i</v>
      </c>
      <c r="U190" s="223" t="str">
        <f t="shared" ca="1" si="192"/>
        <v>5.77827275567852-4.74210589820805i</v>
      </c>
      <c r="V190" s="223" t="str">
        <f t="shared" ca="1" si="193"/>
        <v>-7.2510082342449-1.81628301091785i</v>
      </c>
      <c r="W190" s="223" t="str">
        <f t="shared" ca="1" si="194"/>
        <v>2.86056836833888+6.90602295093893i</v>
      </c>
      <c r="X190" s="223" t="str">
        <f t="shared" ca="1" si="195"/>
        <v>3.84293105929996-6.4115431264481i</v>
      </c>
      <c r="Y190" s="223" t="str">
        <f t="shared" ca="1" si="196"/>
        <v>-7.43903108681345+0.732680611357578i</v>
      </c>
      <c r="Z190" s="223" t="str">
        <f t="shared" ca="1" si="197"/>
        <v>5.01992022972503+5.53862846524603i</v>
      </c>
      <c r="AA190" s="223" t="str">
        <f t="shared" ca="1" si="198"/>
        <v>1.45830510790417-7.33139486053621i</v>
      </c>
      <c r="AB190" s="223" t="str">
        <f t="shared" ca="1" si="199"/>
        <v>-6.75734290675753+3.19598517351534i</v>
      </c>
      <c r="AC190" s="223" t="str">
        <f t="shared" ca="1" si="200"/>
        <v>6.59238383164025+3.5237025704739i</v>
      </c>
      <c r="AD190" s="223" t="str">
        <f t="shared" ca="1" si="201"/>
        <v>-1.09681402015277-7.39411951445421i</v>
      </c>
      <c r="AE190" s="223" t="str">
        <f t="shared" ca="1" si="202"/>
        <v>-5.28564113371468+5.28564113371497i</v>
      </c>
      <c r="AF190" s="223" t="str">
        <f t="shared" ca="1" si="203"/>
        <v>7.39411951445416+1.09681402015309i</v>
      </c>
      <c r="AG190" s="223" t="str">
        <f t="shared" ca="1" si="204"/>
        <v>-3.52370257047359-6.59238383164042i</v>
      </c>
      <c r="AH190" s="223" t="str">
        <f t="shared" ca="1" si="205"/>
        <v>-3.19598517351566+6.75734290675738i</v>
      </c>
      <c r="AI190" s="223" t="str">
        <f t="shared" ca="1" si="206"/>
        <v>7.33139486053614-1.45830510790456i</v>
      </c>
      <c r="AJ190" s="223" t="str">
        <f t="shared" ca="1" si="207"/>
        <v>-5.53862846524629-5.01992022972474i</v>
      </c>
      <c r="AK190" s="223" t="str">
        <f t="shared" ca="1" si="208"/>
        <v>-0.732680611357929+7.43903108681341i</v>
      </c>
      <c r="AL190" s="223" t="str">
        <f t="shared" ca="1" si="209"/>
        <v>6.41154312644828-3.84293105929966i</v>
      </c>
      <c r="AM190" s="223" t="str">
        <f t="shared" ca="1" si="210"/>
        <v>-6.90602295093908-2.86056836833852i</v>
      </c>
      <c r="AN190" s="223" t="str">
        <f t="shared" ca="1" si="211"/>
        <v>1.81628301091822+7.25100823424481i</v>
      </c>
      <c r="AO190" s="223" t="str">
        <f t="shared" ca="1" si="212"/>
        <v>4.74210589820833-5.77827275567828i</v>
      </c>
      <c r="AP190" s="223" t="str">
        <f t="shared" ca="1" si="213"/>
        <v>-7.46602138170238-0.366782110794765i</v>
      </c>
      <c r="AQ190" s="223" t="str">
        <f t="shared" ca="1" si="214"/>
        <v>4.15290159060349+6.21525645227928i</v>
      </c>
      <c r="AR190" s="223" t="str">
        <f t="shared" ca="1" si="215"/>
        <v>4.15290159060349+6.21525645227928i</v>
      </c>
      <c r="AS190" s="223" t="str">
        <f t="shared" ca="1" si="216"/>
        <v>-7.15315329400388+2.16988532907104i</v>
      </c>
      <c r="AT190" s="223" t="str">
        <f t="shared" ca="1" si="217"/>
        <v>6.00399668092498+4.45286741822368i</v>
      </c>
      <c r="AU190" s="223" t="str">
        <f t="shared" ca="1" si="218"/>
        <v>3.26006721957646E-13-7.4750253771366i</v>
      </c>
      <c r="AV190" s="223" t="str">
        <f t="shared" ca="1" si="219"/>
        <v>-6.00399668092493+4.45286741822376i</v>
      </c>
      <c r="AW190" s="223" t="str">
        <f t="shared" ca="1" si="220"/>
        <v>7.1531532940039+2.16988532907095i</v>
      </c>
      <c r="AX190" s="223" t="str">
        <f t="shared" ca="1" si="221"/>
        <v>-2.51826020340657-7.03806578093548i</v>
      </c>
      <c r="AY190" s="223" t="str">
        <f t="shared" ca="1" si="222"/>
        <v>-4.15290159060346+6.2152564522793i</v>
      </c>
      <c r="AZ190" s="223" t="str">
        <f t="shared" ca="1" si="223"/>
        <v>7.46602138170238-0.366782110794804i</v>
      </c>
      <c r="BA190" s="223" t="str">
        <f t="shared" ca="1" si="224"/>
        <v>-4.74210589820836-5.77827275567826i</v>
      </c>
      <c r="BB190" s="223" t="str">
        <f t="shared" ca="1" si="225"/>
        <v>-1.81628301091818+7.25100823424482i</v>
      </c>
      <c r="BC190" s="223" t="str">
        <f t="shared" ca="1" si="226"/>
        <v>6.90602295093907-2.86056836833855i</v>
      </c>
      <c r="BD190" s="223" t="str">
        <f t="shared" ca="1" si="227"/>
        <v>-6.41154312644792-3.84293105930026i</v>
      </c>
      <c r="BE190" s="223" t="str">
        <f t="shared" ca="1" si="228"/>
        <v>0.732680611357968+7.43903108681341i</v>
      </c>
      <c r="BF190" s="223" t="str">
        <f t="shared" ca="1" si="229"/>
        <v>5.53862846524626-5.01992022972477i</v>
      </c>
      <c r="BG190" s="223" t="str">
        <f t="shared" ca="1" si="230"/>
        <v>-7.33139486053614-1.45830510790452i</v>
      </c>
      <c r="BH190" s="223" t="str">
        <f t="shared" ca="1" si="231"/>
        <v>3.19598517351569+6.75734290675737i</v>
      </c>
      <c r="BI190" s="223" t="str">
        <f t="shared" ca="1" si="232"/>
        <v>3.5237025704729-6.59238383164079i</v>
      </c>
      <c r="BJ190" s="223" t="str">
        <f t="shared" ca="1" si="233"/>
        <v>-7.39411951445437+1.09681402015166i</v>
      </c>
      <c r="BK190" s="223" t="str">
        <f t="shared" ca="1" si="234"/>
        <v>5.28564113371733+5.28564113371231i</v>
      </c>
      <c r="BL190" s="223" t="str">
        <f t="shared" ca="1" si="235"/>
        <v>1.096814020152-7.39411951445432i</v>
      </c>
      <c r="BM190" s="223" t="str">
        <f t="shared" ca="1" si="236"/>
        <v>-6.59238383164095+3.5237025704726i</v>
      </c>
      <c r="BN190" s="223" t="str">
        <f t="shared" ca="1" si="237"/>
        <v>6.75734290675595+3.19598517351869i</v>
      </c>
      <c r="BO190" s="223" t="str">
        <f t="shared" ca="1" si="238"/>
        <v>-1.45830510790564-7.33139486053592i</v>
      </c>
      <c r="BP190" s="223" t="str">
        <f t="shared" ca="1" si="239"/>
        <v>-5.01992022972558+5.53862846524554i</v>
      </c>
      <c r="BQ190" s="223" t="str">
        <f t="shared" ca="1" si="240"/>
        <v>7.43903108681309+0.732680611361266i</v>
      </c>
      <c r="BR190" s="223" t="str">
        <f t="shared" ca="1" si="241"/>
        <v>-3.84293105930125-6.41154312644733i</v>
      </c>
      <c r="BS190" s="223" t="str">
        <f t="shared" ca="1" si="242"/>
        <v>-2.86056836833956+6.90602295093865i</v>
      </c>
      <c r="BT190" s="223" t="str">
        <f t="shared" ca="1" si="243"/>
        <v>7.25100823424562-1.81628301091497i</v>
      </c>
      <c r="BU190" s="223" t="str">
        <f t="shared" ca="1" si="244"/>
        <v>-5.77827275567953-4.74210589820682i</v>
      </c>
      <c r="BV190" s="223" t="str">
        <f t="shared" ca="1" si="245"/>
        <v>-0.366782110795144+7.46602138170236i</v>
      </c>
      <c r="BW190" s="223" t="str">
        <f t="shared" ca="1" si="246"/>
        <v>6.21525645228108-4.15290159060079i</v>
      </c>
      <c r="BX190" s="223" t="str">
        <f t="shared" ca="1" si="247"/>
        <v>-7.03806578093611-2.51826020340479i</v>
      </c>
      <c r="BY190" s="223" t="str">
        <f t="shared" ca="1" si="248"/>
        <v>2.16988532907073+7.15315329400396i</v>
      </c>
      <c r="BZ190" s="223" t="str">
        <f t="shared" ca="1" si="249"/>
        <v>4.45286741822583-6.00399668092339i</v>
      </c>
      <c r="CA190" s="223" t="str">
        <f t="shared" ca="1" si="250"/>
        <v>-7.4750253771366+2.32232854563893E-12i</v>
      </c>
      <c r="CB190" s="223" t="str">
        <f t="shared" ca="1" si="251"/>
        <v>4.45286741822341+6.00399668092518i</v>
      </c>
      <c r="CC190" s="223" t="str">
        <f t="shared" ca="1" si="252"/>
        <v>2.1698853290734-7.15315329400316i</v>
      </c>
      <c r="CD190" s="223" t="str">
        <f t="shared" ca="1" si="253"/>
        <v>-7.03806578093462+2.51826020340896i</v>
      </c>
      <c r="CE190" s="223" t="str">
        <f t="shared" ca="1" si="254"/>
        <v>6.21525645227953+4.15290159060312i</v>
      </c>
      <c r="CF190" s="223" t="str">
        <f t="shared" ca="1" si="255"/>
        <v>-0.366782110792144-7.46602138170251i</v>
      </c>
      <c r="CG190" s="223" t="str">
        <f t="shared" ca="1" si="256"/>
        <v>-5.77827275567658+4.74210589821041i</v>
      </c>
      <c r="CH190" s="223" t="str">
        <f t="shared" ca="1" si="257"/>
        <v>7.2510082342449+1.81628301091788i</v>
      </c>
      <c r="CI190" s="223" t="str">
        <f t="shared" ca="1" si="258"/>
        <v>-2.86056836833688-6.90602295093976i</v>
      </c>
      <c r="CJ190" s="223" t="str">
        <f t="shared" ca="1" si="259"/>
        <v>-3.84293105929744+6.41154312644961i</v>
      </c>
      <c r="CK190" s="223" t="str">
        <f t="shared" ca="1" si="260"/>
        <v>7.43903108681337-0.732680611358383i</v>
      </c>
      <c r="CL190" s="223" t="str">
        <f t="shared" ca="1" si="261"/>
        <v>-5.01992022972335-5.53862846524756i</v>
      </c>
      <c r="CM190" s="223" t="str">
        <f t="shared" ca="1" si="262"/>
        <v>-1.45830510790119+7.3313948605368i</v>
      </c>
      <c r="CN190" s="223" t="str">
        <f t="shared" ca="1" si="263"/>
        <v>6.75734290675723-3.19598517351597i</v>
      </c>
      <c r="CO190" s="223" t="str">
        <f t="shared" ca="1" si="264"/>
        <v>-6.59238383163958-3.52370257047515i</v>
      </c>
      <c r="CP190" s="223" t="str">
        <f t="shared" ca="1" si="265"/>
        <v>1.09681402015638+7.39411951445367i</v>
      </c>
      <c r="CQ190" s="223" t="str">
        <f t="shared" ca="1" si="266"/>
        <v>5.28564113371412-5.28564113371552i</v>
      </c>
      <c r="CR190" s="223" t="str">
        <f t="shared" ca="1" si="267"/>
        <v>-7.39411951445393-1.09681402015463i</v>
      </c>
      <c r="CS190" s="223" t="str">
        <f t="shared" ca="1" si="268"/>
        <v>3.52370257047035+6.59238383164215i</v>
      </c>
      <c r="CT190" s="223" t="str">
        <f t="shared" ca="1" si="269"/>
        <v>3.19598517351438-6.75734290675799i</v>
      </c>
      <c r="CU190" s="223" t="str">
        <f t="shared" ca="1" si="270"/>
        <v>-7.33139486053642+1.45830510790313i</v>
      </c>
      <c r="CV190" s="223" t="str">
        <f t="shared" ca="1" si="271"/>
        <v>5.53862846524375+5.01992022972755i</v>
      </c>
      <c r="CW190" s="223" t="str">
        <f t="shared" ca="1" si="272"/>
        <v>0.732680611356411-7.43903108681356i</v>
      </c>
      <c r="CX190" s="223" t="str">
        <f t="shared" ca="1" si="273"/>
        <v>-6.4115431264487+3.84293105929896i</v>
      </c>
      <c r="CY190" s="223" t="str">
        <f t="shared" ca="1" si="274"/>
        <v>6.90602295093767+2.86056836834192i</v>
      </c>
      <c r="CZ190" s="223" t="str">
        <f t="shared" ca="1" si="275"/>
        <v>-1.8162830109198-7.25100823424441i</v>
      </c>
      <c r="DA190" s="223" t="str">
        <f t="shared" ca="1" si="276"/>
        <v>-4.74210589820888+5.77827275567784i</v>
      </c>
      <c r="DB190" s="223" t="str">
        <f t="shared" ca="1" si="277"/>
        <v>7.46602138170223+0.366782110797804i</v>
      </c>
      <c r="DC190" s="223" t="str">
        <f t="shared" ca="1" si="278"/>
        <v>-4.15290159060476-6.21525645227843i</v>
      </c>
      <c r="DD190" s="223" t="str">
        <f t="shared" ca="1" si="279"/>
        <v>-2.5182602034071+7.03806578093528i</v>
      </c>
      <c r="DE190" s="223" t="str">
        <f t="shared" ca="1" si="280"/>
        <v>7.15315329400474-2.16988532906818i</v>
      </c>
      <c r="DF190" s="223" t="str">
        <f t="shared" ca="1" si="281"/>
        <v>-6.00399668092636-4.45286741822182i</v>
      </c>
      <c r="DG190" s="223" t="str">
        <f t="shared" ca="1" si="282"/>
        <v>-3.40661168111319E-13+7.4750253771366i</v>
      </c>
      <c r="DH190" s="223" t="str">
        <f t="shared" ca="1" si="283"/>
        <v>6.00399668092664-4.45286741822144i</v>
      </c>
      <c r="DI190" s="223" t="str">
        <f t="shared" ca="1" si="284"/>
        <v>-7.15315329400454-2.16988532906883i</v>
      </c>
      <c r="DJ190" s="223" t="str">
        <f t="shared" ca="1" si="285"/>
        <v>2.51826020340666+7.03806578093545i</v>
      </c>
      <c r="DK190" s="223" t="str">
        <f t="shared" ca="1" si="286"/>
        <v>4.15290159060533-6.21525645227805i</v>
      </c>
      <c r="DL190" s="223" t="str">
        <f t="shared" ca="1" si="287"/>
        <v>-7.46602138170226+0.366782110797124i</v>
      </c>
      <c r="DM190" s="223" t="str">
        <f t="shared" ca="1" si="288"/>
        <v>4.74210589820835+5.77827275567827i</v>
      </c>
      <c r="DN190" s="223" t="str">
        <f t="shared" ca="1" si="289"/>
        <v>1.81628301092026-7.2510082342443i</v>
      </c>
      <c r="DO190" s="223" t="str">
        <f t="shared" ca="1" si="290"/>
        <v>-6.90602295093793+2.86056836834129i</v>
      </c>
      <c r="DP190" s="223" t="str">
        <f t="shared" ca="1" si="291"/>
        <v>6.41154312644835+3.84293105929955i</v>
      </c>
      <c r="DQ190" s="223" t="str">
        <f t="shared" ca="1" si="292"/>
        <v>-0.732680611355733-7.43903108681363i</v>
      </c>
      <c r="DR190" s="223" t="str">
        <f t="shared" ca="1" si="293"/>
        <v>-5.53862846524421+5.01992022972704i</v>
      </c>
      <c r="DS190" s="223" t="str">
        <f t="shared" ca="1" si="294"/>
        <v>7.33139486053629+1.4583051079038i</v>
      </c>
      <c r="DT190" s="223" t="str">
        <f t="shared" ca="1" si="295"/>
        <v>-3.19598517351376-6.75734290675828i</v>
      </c>
      <c r="DU190" s="223" t="str">
        <f t="shared" ca="1" si="296"/>
        <v>-3.52370257047095+6.59238383164183i</v>
      </c>
      <c r="DV190" s="223" t="str">
        <f t="shared" ca="1" si="297"/>
        <v>7.39411951445403-1.09681402015395i</v>
      </c>
      <c r="DW190" s="223" t="str">
        <f t="shared" ca="1" si="298"/>
        <v>-5.28564113371364-5.28564113371601i</v>
      </c>
      <c r="DX190" s="223" t="str">
        <f t="shared" ca="1" si="299"/>
        <v>-1.0968140201497+7.39411951445466i</v>
      </c>
      <c r="DY190" s="223" t="str">
        <f t="shared" ca="1" si="300"/>
        <v>6.5923838316399-3.52370257047456i</v>
      </c>
      <c r="DZ190" s="223" t="str">
        <f t="shared" ca="1" si="301"/>
        <v>-6.75734290675694-3.19598517351659i</v>
      </c>
      <c r="EA190" s="223" t="str">
        <f t="shared" ca="1" si="302"/>
        <v>1.45830510790802+7.33139486053545i</v>
      </c>
      <c r="EB190" s="223" t="str">
        <f t="shared" ca="1" si="303"/>
        <v>5.01992022972401-5.53862846524695i</v>
      </c>
      <c r="EC190" s="223" t="str">
        <f t="shared" ca="1" si="304"/>
        <v>-7.43903108681331-0.732680611359061i</v>
      </c>
      <c r="ED190" s="223" t="str">
        <f t="shared" ca="1" si="305"/>
        <v>3.84293105929686+6.41154312644996i</v>
      </c>
      <c r="EE190" s="223" t="str">
        <f t="shared" ca="1" si="306"/>
        <v>2.86056836833751-6.90602295093949i</v>
      </c>
      <c r="EF190" s="223" t="str">
        <f t="shared" ca="1" si="307"/>
        <v>-7.25100823424506+1.81628301091722i</v>
      </c>
      <c r="EG190" s="223" t="str">
        <f t="shared" ca="1" si="308"/>
        <v>5.77827275567629+4.74210589821077i</v>
      </c>
      <c r="EH190" s="223" t="str">
        <f t="shared" ca="1" si="309"/>
        <v>0.366782110792825-7.46602138170248i</v>
      </c>
      <c r="EI190" s="223" t="str">
        <f t="shared" ca="1" si="310"/>
        <v>-6.21525645227979+4.15290159060273i</v>
      </c>
      <c r="EJ190" s="223" t="str">
        <f t="shared" ca="1" si="311"/>
        <v>7.03806578093432+2.51826020340981i</v>
      </c>
      <c r="EK190" s="223" t="str">
        <f t="shared" ca="1" si="312"/>
        <v>-2.16988532907295-7.15315329400329i</v>
      </c>
      <c r="EL190" s="223" t="str">
        <f t="shared" ca="1" si="313"/>
        <v>-4.45286741822413+6.00399668092465i</v>
      </c>
      <c r="EM190" s="223" t="str">
        <f t="shared" ca="1" si="314"/>
        <v>7.4750253771366+3.00365088186157E-12i</v>
      </c>
      <c r="EN190" s="223"/>
      <c r="EO190" s="223"/>
      <c r="EP190" s="223"/>
    </row>
    <row r="191" spans="1:146" ht="17.25" thickBot="1">
      <c r="A191" s="257">
        <f t="shared" si="181"/>
        <v>1.7773437500000011E-3</v>
      </c>
      <c r="B191" s="256">
        <v>91</v>
      </c>
      <c r="C191" s="230">
        <f t="shared" si="182"/>
        <v>18200</v>
      </c>
      <c r="D191" s="229">
        <f t="shared" si="315"/>
        <v>114353.97259066848</v>
      </c>
      <c r="E191" s="229" t="str">
        <f t="shared" si="316"/>
        <v>114353.972590668i</v>
      </c>
      <c r="F191" s="229" t="str">
        <f t="shared" si="183"/>
        <v>-0.023727667404841-0.0544525752393194i</v>
      </c>
      <c r="G191" s="229" t="str">
        <f t="shared" si="184"/>
        <v>-4.45184950265067+2.02117110780748i</v>
      </c>
      <c r="H191" s="229" t="str">
        <f t="shared" si="180"/>
        <v>0.00203615706586054-0.00464620378730824i</v>
      </c>
      <c r="I191" s="229" t="str">
        <f t="shared" si="317"/>
        <v>-0.00382945593630732+0.00497448608070807i</v>
      </c>
      <c r="J191" s="255" t="str">
        <f ca="1">IMPRODUCT(1/N_FFT2,DB100)</f>
        <v>0.0529483357051035+0.00445872902137023i</v>
      </c>
      <c r="K191" s="254" t="str">
        <f t="shared" ca="1" si="318"/>
        <v>-0.000224943203937957+0.000246316252642424i</v>
      </c>
      <c r="N191" s="246">
        <f t="shared" ca="1" si="185"/>
        <v>22.475945417984377</v>
      </c>
      <c r="O191" s="223">
        <f t="shared" ca="1" si="186"/>
        <v>7.4759454179843754</v>
      </c>
      <c r="P191" s="223" t="str">
        <f t="shared" ca="1" si="187"/>
        <v>-4.59943779060046-5.8936348633995i</v>
      </c>
      <c r="Q191" s="223" t="str">
        <f t="shared" ca="1" si="188"/>
        <v>-1.81650656260881+7.2519007026214i</v>
      </c>
      <c r="R191" s="223" t="str">
        <f t="shared" ca="1" si="189"/>
        <v>6.83458223422843-3.02956194461356i</v>
      </c>
      <c r="S191" s="223" t="str">
        <f t="shared" ca="1" si="190"/>
        <v>-6.59319523522806-3.52413627472713i</v>
      </c>
      <c r="T191" s="223" t="str">
        <f t="shared" ca="1" si="191"/>
        <v>1.27810174892777+7.36588187606001i</v>
      </c>
      <c r="U191" s="223" t="str">
        <f t="shared" ca="1" si="192"/>
        <v>5.02053809139474-5.53931017054796i</v>
      </c>
      <c r="V191" s="223" t="str">
        <f t="shared" ca="1" si="193"/>
        <v>-7.45568902000663-0.549964662168619i</v>
      </c>
      <c r="W191" s="223" t="str">
        <f t="shared" ca="1" si="194"/>
        <v>4.15341273791109+6.21602143828667i</v>
      </c>
      <c r="X191" s="223" t="str">
        <f t="shared" ca="1" si="195"/>
        <v>2.34506756984077-7.09862085095145i</v>
      </c>
      <c r="Y191" s="223" t="str">
        <f t="shared" ca="1" si="196"/>
        <v>-7.03893203993548+2.51857015583274i</v>
      </c>
      <c r="Z191" s="223" t="str">
        <f t="shared" ca="1" si="197"/>
        <v>6.3160791399962+3.99961300502767i</v>
      </c>
      <c r="AA191" s="223" t="str">
        <f t="shared" ca="1" si="198"/>
        <v>-0.732770791130528-7.43994669741306i</v>
      </c>
      <c r="AB191" s="223" t="str">
        <f t="shared" ca="1" si="199"/>
        <v>-5.41443166127966+5.15496747594144i</v>
      </c>
      <c r="AC191" s="223" t="str">
        <f t="shared" ca="1" si="200"/>
        <v>7.39502959724897+1.0969490181833i</v>
      </c>
      <c r="AD191" s="223" t="str">
        <f t="shared" ca="1" si="201"/>
        <v>-3.68487998173302-6.50472285442699i</v>
      </c>
      <c r="AE191" s="223" t="str">
        <f t="shared" ca="1" si="202"/>
        <v>-2.86092045272829+6.90687295784732i</v>
      </c>
      <c r="AF191" s="223" t="str">
        <f t="shared" ca="1" si="203"/>
        <v>7.20513726304641-1.99393001716249i</v>
      </c>
      <c r="AG191" s="223" t="str">
        <f t="shared" ca="1" si="204"/>
        <v>-6.00473566466333-4.45341548591661i</v>
      </c>
      <c r="AH191" s="223" t="str">
        <f t="shared" ca="1" si="205"/>
        <v>0.183468884927726+7.47369380299628i</v>
      </c>
      <c r="AI191" s="223" t="str">
        <f t="shared" ca="1" si="206"/>
        <v>5.77898395687104-4.74268956594343i</v>
      </c>
      <c r="AJ191" s="223" t="str">
        <f t="shared" ca="1" si="207"/>
        <v>-7.29429586837919-1.63798891242518i</v>
      </c>
      <c r="AK191" s="223" t="str">
        <f t="shared" ca="1" si="208"/>
        <v>3.19637854166629+6.758174613833i</v>
      </c>
      <c r="AL191" s="223" t="str">
        <f t="shared" ca="1" si="209"/>
        <v>3.3612697598056-6.67769612175472i</v>
      </c>
      <c r="AM191" s="223" t="str">
        <f t="shared" ca="1" si="210"/>
        <v>-7.33229722305712+1.45848459896921i</v>
      </c>
      <c r="AN191" s="223" t="str">
        <f t="shared" ca="1" si="211"/>
        <v>5.66085200649718+4.88308452243235i</v>
      </c>
      <c r="AO191" s="223" t="str">
        <f t="shared" ca="1" si="212"/>
        <v>0.366827255059464-7.46694031432066i</v>
      </c>
      <c r="AP191" s="223" t="str">
        <f t="shared" ca="1" si="213"/>
        <v>-6.11221943769431+4.30471061026794i</v>
      </c>
      <c r="AQ191" s="223" t="str">
        <f t="shared" ca="1" si="214"/>
        <v>7.15403371820159+2.17015240283171i</v>
      </c>
      <c r="AR191" s="223" t="str">
        <f t="shared" ca="1" si="215"/>
        <v>7.15403371820159+2.17015240283171i</v>
      </c>
      <c r="AS191" s="223" t="str">
        <f t="shared" ca="1" si="216"/>
        <v>-3.84340405482453+6.41233227180563i</v>
      </c>
      <c r="AT191" s="223" t="str">
        <f t="shared" ca="1" si="217"/>
        <v>7.41972282912649-0.915135526367975i</v>
      </c>
      <c r="AU191" s="223" t="str">
        <f t="shared" ca="1" si="218"/>
        <v>-5.28629170083731-5.28629170083719i</v>
      </c>
      <c r="AV191" s="223" t="str">
        <f t="shared" ca="1" si="219"/>
        <v>-0.915135526367923+7.41972282912649i</v>
      </c>
      <c r="AW191" s="223" t="str">
        <f t="shared" ca="1" si="220"/>
        <v>6.4123322718056-3.84340405482458i</v>
      </c>
      <c r="AX191" s="223" t="str">
        <f t="shared" ca="1" si="221"/>
        <v>-6.97500323946104-2.69055564933894i</v>
      </c>
      <c r="AY191" s="223" t="str">
        <f t="shared" ca="1" si="222"/>
        <v>2.17015240283176+7.15403371820158i</v>
      </c>
      <c r="AZ191" s="223" t="str">
        <f t="shared" ca="1" si="223"/>
        <v>4.30471061026791-6.11221943769434i</v>
      </c>
      <c r="BA191" s="223" t="str">
        <f t="shared" ca="1" si="224"/>
        <v>-7.46694031432065+0.366827255059516i</v>
      </c>
      <c r="BB191" s="223" t="str">
        <f t="shared" ca="1" si="225"/>
        <v>4.88308452243183+5.66085200649764i</v>
      </c>
      <c r="BC191" s="223" t="str">
        <f t="shared" ca="1" si="226"/>
        <v>1.45848459896989-7.33229722305699i</v>
      </c>
      <c r="BD191" s="223" t="str">
        <f t="shared" ca="1" si="227"/>
        <v>-6.67769612175503+3.36126975980497i</v>
      </c>
      <c r="BE191" s="223" t="str">
        <f t="shared" ca="1" si="228"/>
        <v>6.75817461383305+3.19637854166619i</v>
      </c>
      <c r="BF191" s="223" t="str">
        <f t="shared" ca="1" si="229"/>
        <v>-1.63798891242529-7.29429586837917i</v>
      </c>
      <c r="BG191" s="223" t="str">
        <f t="shared" ca="1" si="230"/>
        <v>-4.74268956594334+5.77898395687111i</v>
      </c>
      <c r="BH191" s="223" t="str">
        <f t="shared" ca="1" si="231"/>
        <v>7.47369380299624+0.183468884929215i</v>
      </c>
      <c r="BI191" s="223" t="str">
        <f t="shared" ca="1" si="232"/>
        <v>-4.45341548591849-6.00473566466194i</v>
      </c>
      <c r="BJ191" s="223" t="str">
        <f t="shared" ca="1" si="233"/>
        <v>-1.99393001716392+7.20513726304602i</v>
      </c>
      <c r="BK191" s="223" t="str">
        <f t="shared" ca="1" si="234"/>
        <v>6.90687295784644-2.8609204527304i</v>
      </c>
      <c r="BL191" s="223" t="str">
        <f t="shared" ca="1" si="235"/>
        <v>-6.50472285442628-3.68487998173427i</v>
      </c>
      <c r="BM191" s="223" t="str">
        <f t="shared" ca="1" si="236"/>
        <v>1.09694901818556+7.39502959724864i</v>
      </c>
      <c r="BN191" s="223" t="str">
        <f t="shared" ca="1" si="237"/>
        <v>5.15496747594248-5.41443166127867i</v>
      </c>
      <c r="BO191" s="223" t="str">
        <f t="shared" ca="1" si="238"/>
        <v>-7.43994669741328-0.732770791128256i</v>
      </c>
      <c r="BP191" s="223" t="str">
        <f t="shared" ca="1" si="239"/>
        <v>3.99961300502648+6.31607913999695i</v>
      </c>
      <c r="BQ191" s="223" t="str">
        <f t="shared" ca="1" si="240"/>
        <v>2.51857015583057-7.03893203993626i</v>
      </c>
      <c r="BR191" s="223" t="str">
        <f t="shared" ca="1" si="241"/>
        <v>-7.09862085095189+2.34506756983943i</v>
      </c>
      <c r="BS191" s="223" t="str">
        <f t="shared" ca="1" si="242"/>
        <v>6.21602143828795+4.15341273790917i</v>
      </c>
      <c r="BT191" s="223" t="str">
        <f t="shared" ca="1" si="243"/>
        <v>-0.549964662167981-7.45568902000667i</v>
      </c>
      <c r="BU191" s="223" t="str">
        <f t="shared" ca="1" si="244"/>
        <v>-5.5393101705459+5.02053809139702i</v>
      </c>
      <c r="BV191" s="223" t="str">
        <f t="shared" ca="1" si="245"/>
        <v>7.3658818760599+1.27810174892838i</v>
      </c>
      <c r="BW191" s="223" t="str">
        <f t="shared" ca="1" si="246"/>
        <v>-3.52413627472967-6.5931952352267i</v>
      </c>
      <c r="BX191" s="223" t="str">
        <f t="shared" ca="1" si="247"/>
        <v>-3.02956194461426+6.83458223422812i</v>
      </c>
      <c r="BY191" s="223" t="str">
        <f t="shared" ca="1" si="248"/>
        <v>7.25190070262066-1.81650656261176i</v>
      </c>
      <c r="BZ191" s="223" t="str">
        <f t="shared" ca="1" si="249"/>
        <v>-5.89363486339908-4.59943779060099i</v>
      </c>
      <c r="CA191" s="223" t="str">
        <f t="shared" ca="1" si="250"/>
        <v>3.13223317848936E-12+7.47594541798438i</v>
      </c>
      <c r="CB191" s="223" t="str">
        <f t="shared" ca="1" si="251"/>
        <v>5.89363486339993-4.59943779059989i</v>
      </c>
      <c r="CC191" s="223" t="str">
        <f t="shared" ca="1" si="252"/>
        <v>-7.25190070262218-1.81650656260568i</v>
      </c>
      <c r="CD191" s="223" t="str">
        <f t="shared" ca="1" si="253"/>
        <v>3.029561944613+6.83458223422868i</v>
      </c>
      <c r="CE191" s="223" t="str">
        <f t="shared" ca="1" si="254"/>
        <v>3.52413627472433-6.59319523522955i</v>
      </c>
      <c r="CF191" s="223" t="str">
        <f t="shared" ca="1" si="255"/>
        <v>-7.36588187606014+1.27810174892702i</v>
      </c>
      <c r="CG191" s="223" t="str">
        <f t="shared" ca="1" si="256"/>
        <v>5.53931017054996+5.02053809139253i</v>
      </c>
      <c r="CH191" s="223" t="str">
        <f t="shared" ca="1" si="257"/>
        <v>0.549964662169363-7.45568902000657i</v>
      </c>
      <c r="CI191" s="223" t="str">
        <f t="shared" ca="1" si="258"/>
        <v>-6.21602143828459+4.1534127379142i</v>
      </c>
      <c r="CJ191" s="223" t="str">
        <f t="shared" ca="1" si="259"/>
        <v>7.09862085095146+2.34506756984074i</v>
      </c>
      <c r="CK191" s="223" t="str">
        <f t="shared" ca="1" si="260"/>
        <v>-2.51857015583627-7.03893203993421i</v>
      </c>
      <c r="CL191" s="223" t="str">
        <f t="shared" ca="1" si="261"/>
        <v>-3.99961300502765+6.31607913999621i</v>
      </c>
      <c r="CM191" s="223" t="str">
        <f t="shared" ca="1" si="262"/>
        <v>7.43994669741269-0.73277079113428i</v>
      </c>
      <c r="CN191" s="223" t="str">
        <f t="shared" ca="1" si="263"/>
        <v>-5.15496747594147-5.41443166127962i</v>
      </c>
      <c r="CO191" s="223" t="str">
        <f t="shared" ca="1" si="264"/>
        <v>-1.09694901818693+7.39502959724843i</v>
      </c>
      <c r="CP191" s="223" t="str">
        <f t="shared" ca="1" si="265"/>
        <v>6.50472285442696-3.68487998173307i</v>
      </c>
      <c r="CQ191" s="223" t="str">
        <f t="shared" ca="1" si="266"/>
        <v>-6.90687295784591-2.86092045273168i</v>
      </c>
      <c r="CR191" s="223" t="str">
        <f t="shared" ca="1" si="267"/>
        <v>1.99393001716258+7.20513726304639i</v>
      </c>
      <c r="CS191" s="223" t="str">
        <f t="shared" ca="1" si="268"/>
        <v>4.45341548591951-6.00473566466118i</v>
      </c>
      <c r="CT191" s="223" t="str">
        <f t="shared" ca="1" si="269"/>
        <v>-7.47369380299627+0.183468884927831i</v>
      </c>
      <c r="CU191" s="223" t="str">
        <f t="shared" ca="1" si="270"/>
        <v>4.74268956594063+5.77898395687334i</v>
      </c>
      <c r="CV191" s="223" t="str">
        <f t="shared" ca="1" si="271"/>
        <v>1.63798891242509-7.29429586837921i</v>
      </c>
      <c r="CW191" s="223" t="str">
        <f t="shared" ca="1" si="272"/>
        <v>-6.75817461383455+3.19637854166302i</v>
      </c>
      <c r="CX191" s="223" t="str">
        <f t="shared" ca="1" si="273"/>
        <v>6.67769612175512+3.36126975980479i</v>
      </c>
      <c r="CY191" s="223" t="str">
        <f t="shared" ca="1" si="274"/>
        <v>-1.45848459896645-7.33229722305767i</v>
      </c>
      <c r="CZ191" s="223" t="str">
        <f t="shared" ca="1" si="275"/>
        <v>-4.88308452243167+5.66085200649777i</v>
      </c>
      <c r="DA191" s="223" t="str">
        <f t="shared" ca="1" si="276"/>
        <v>7.46694031432051+0.366827255062491i</v>
      </c>
      <c r="DB191" s="223" t="str">
        <f t="shared" ca="1" si="277"/>
        <v>-4.30471061026851-6.11221943769391i</v>
      </c>
      <c r="DC191" s="223" t="str">
        <f t="shared" ca="1" si="278"/>
        <v>-2.17015240283461+7.15403371820072i</v>
      </c>
      <c r="DD191" s="223" t="str">
        <f t="shared" ca="1" si="279"/>
        <v>6.97500323946077-2.69055564933962i</v>
      </c>
      <c r="DE191" s="223" t="str">
        <f t="shared" ca="1" si="280"/>
        <v>-6.41233227180407-3.84340405482714i</v>
      </c>
      <c r="DF191" s="223" t="str">
        <f t="shared" ca="1" si="281"/>
        <v>0.915135526368663+7.4197228291264i</v>
      </c>
      <c r="DG191" s="223" t="str">
        <f t="shared" ca="1" si="282"/>
        <v>5.28629170083934-5.28629170083516i</v>
      </c>
      <c r="DH191" s="223" t="str">
        <f t="shared" ca="1" si="283"/>
        <v>-7.4197228291266-0.915135526367138i</v>
      </c>
      <c r="DI191" s="223" t="str">
        <f t="shared" ca="1" si="284"/>
        <v>3.84340405482207+6.4123322718071i</v>
      </c>
      <c r="DJ191" s="223" t="str">
        <f t="shared" ca="1" si="285"/>
        <v>2.6905556493382-6.97500323946132i</v>
      </c>
      <c r="DK191" s="223" t="str">
        <f t="shared" ca="1" si="286"/>
        <v>-7.15403371820243+2.17015240282896i</v>
      </c>
      <c r="DL191" s="223" t="str">
        <f t="shared" ca="1" si="287"/>
        <v>6.11221943769479+4.30471061026726i</v>
      </c>
      <c r="DM191" s="223" t="str">
        <f t="shared" ca="1" si="288"/>
        <v>-0.366827255056596-7.4669403143208i</v>
      </c>
      <c r="DN191" s="223" t="str">
        <f t="shared" ca="1" si="289"/>
        <v>-5.66085200649664+4.88308452243299i</v>
      </c>
      <c r="DO191" s="223" t="str">
        <f t="shared" ca="1" si="290"/>
        <v>7.33229722305656+1.45848459897203i</v>
      </c>
      <c r="DP191" s="223" t="str">
        <f t="shared" ca="1" si="291"/>
        <v>-3.36126975980635-6.67769612175434i</v>
      </c>
      <c r="DQ191" s="223" t="str">
        <f t="shared" ca="1" si="292"/>
        <v>-3.19637854166817+6.75817461383211i</v>
      </c>
      <c r="DR191" s="223" t="str">
        <f t="shared" ca="1" si="293"/>
        <v>7.29429586837883-1.63798891242679i</v>
      </c>
      <c r="DS191" s="223" t="str">
        <f t="shared" ca="1" si="294"/>
        <v>-5.77898395686973-4.74268956594503i</v>
      </c>
      <c r="DT191" s="223" t="str">
        <f t="shared" ca="1" si="295"/>
        <v>-0.183468884926084+7.47369380299632i</v>
      </c>
      <c r="DU191" s="223" t="str">
        <f t="shared" ca="1" si="296"/>
        <v>6.00473566466456-4.45341548591494i</v>
      </c>
      <c r="DV191" s="223" t="str">
        <f t="shared" ca="1" si="297"/>
        <v>-7.20513726304685-1.9939300171609i</v>
      </c>
      <c r="DW191" s="223" t="str">
        <f t="shared" ca="1" si="298"/>
        <v>2.86092045272642+6.90687295784809i</v>
      </c>
      <c r="DX191" s="223" t="str">
        <f t="shared" ca="1" si="299"/>
        <v>3.68487998173155-6.50472285442782i</v>
      </c>
      <c r="DY191" s="223" t="str">
        <f t="shared" ca="1" si="300"/>
        <v>-7.39502959724926+1.09694901818131i</v>
      </c>
      <c r="DZ191" s="223" t="str">
        <f t="shared" ca="1" si="301"/>
        <v>5.41443166128083+5.1549674759402i</v>
      </c>
      <c r="EA191" s="223" t="str">
        <f t="shared" ca="1" si="302"/>
        <v>0.732770791132752-7.43994669741284i</v>
      </c>
      <c r="EB191" s="223" t="str">
        <f t="shared" ca="1" si="303"/>
        <v>-6.31607913999539+3.99961300502895i</v>
      </c>
      <c r="EC191" s="223" t="str">
        <f t="shared" ca="1" si="304"/>
        <v>7.0389320399348+2.51857015583462i</v>
      </c>
      <c r="ED191" s="223" t="str">
        <f t="shared" ca="1" si="305"/>
        <v>-2.3450675698424-7.09862085095091i</v>
      </c>
      <c r="EE191" s="223" t="str">
        <f t="shared" ca="1" si="306"/>
        <v>-4.15341273791293+6.21602143828544i</v>
      </c>
      <c r="EF191" s="223" t="str">
        <f t="shared" ca="1" si="307"/>
        <v>7.45568902000646-0.549964662170893i</v>
      </c>
      <c r="EG191" s="223" t="str">
        <f t="shared" ca="1" si="308"/>
        <v>-5.02053809139383-5.53931017054878i</v>
      </c>
      <c r="EH191" s="223" t="str">
        <f t="shared" ca="1" si="309"/>
        <v>-1.27810174892529+7.36588187606044i</v>
      </c>
      <c r="EI191" s="223" t="str">
        <f t="shared" ca="1" si="310"/>
        <v>6.59319523522883-3.52413627472569i</v>
      </c>
      <c r="EJ191" s="223" t="str">
        <f t="shared" ca="1" si="311"/>
        <v>-6.8345822342293-3.02956194461159i</v>
      </c>
      <c r="EK191" s="223" t="str">
        <f t="shared" ca="1" si="312"/>
        <v>1.81650656260758+7.25190070262171i</v>
      </c>
      <c r="EL191" s="223" t="str">
        <f t="shared" ca="1" si="313"/>
        <v>4.59943779059851-5.89363486340101i</v>
      </c>
      <c r="EM191" s="223" t="str">
        <f t="shared" ca="1" si="314"/>
        <v>-7.47594541798438-1.38478298497172E-12i</v>
      </c>
      <c r="EN191" s="223"/>
      <c r="EO191" s="223"/>
      <c r="EP191" s="223"/>
    </row>
    <row r="192" spans="1:146" ht="17.25" thickBot="1">
      <c r="A192" s="257">
        <f t="shared" si="181"/>
        <v>1.7968750000000012E-3</v>
      </c>
      <c r="B192" s="256">
        <v>92</v>
      </c>
      <c r="C192" s="230">
        <f t="shared" si="182"/>
        <v>18400</v>
      </c>
      <c r="D192" s="229">
        <f t="shared" si="315"/>
        <v>115610.60965210438</v>
      </c>
      <c r="E192" s="229" t="str">
        <f t="shared" si="316"/>
        <v>115610.609652104i</v>
      </c>
      <c r="F192" s="229" t="str">
        <f t="shared" si="183"/>
        <v>-0.023454985007082-0.0535968058544029i</v>
      </c>
      <c r="G192" s="229" t="str">
        <f t="shared" si="184"/>
        <v>-4.42500205477097+2.04955660144069i</v>
      </c>
      <c r="H192" s="229" t="str">
        <f t="shared" si="180"/>
        <v>0.00203525604751701-0.00459561963651739i</v>
      </c>
      <c r="I192" s="229" t="str">
        <f t="shared" si="317"/>
        <v>-0.00377521654553139+0.0049363402006935i</v>
      </c>
      <c r="J192" s="255" t="str">
        <f ca="1">IMPRODUCT(1/N_FFT2,DC100)</f>
        <v>0.0381625901283874-0.000150975625474507i</v>
      </c>
      <c r="K192" s="254" t="str">
        <f t="shared" ca="1" si="318"/>
        <v>-0.000143326774623666+0.000188953493492611i</v>
      </c>
      <c r="N192" s="246">
        <f t="shared" ca="1" si="185"/>
        <v>22.476792320365689</v>
      </c>
      <c r="O192" s="223">
        <f t="shared" ca="1" si="186"/>
        <v>7.4767923203656883</v>
      </c>
      <c r="P192" s="223" t="str">
        <f t="shared" ca="1" si="187"/>
        <v>-4.74322683512629-5.77963862126493i</v>
      </c>
      <c r="Q192" s="223" t="str">
        <f t="shared" ca="1" si="188"/>
        <v>-1.45864982142784+7.33312785244659i</v>
      </c>
      <c r="R192" s="223" t="str">
        <f t="shared" ca="1" si="189"/>
        <v>6.59394213644699-3.52453550174605i</v>
      </c>
      <c r="S192" s="223" t="str">
        <f t="shared" ca="1" si="190"/>
        <v>-6.90765539362341-2.86124454823852i</v>
      </c>
      <c r="T192" s="223" t="str">
        <f t="shared" ca="1" si="191"/>
        <v>2.17039824561586+7.15484415325078i</v>
      </c>
      <c r="U192" s="223" t="str">
        <f t="shared" ca="1" si="192"/>
        <v>4.15388325166463-6.21672561188118i</v>
      </c>
      <c r="V192" s="223" t="str">
        <f t="shared" ca="1" si="193"/>
        <v>-7.44078952172794+0.732853802079914i</v>
      </c>
      <c r="W192" s="223" t="str">
        <f t="shared" ca="1" si="194"/>
        <v>5.28689055125402+5.28689055125414i</v>
      </c>
      <c r="X192" s="223" t="str">
        <f t="shared" ca="1" si="195"/>
        <v>0.73285380208007-7.44078952172792i</v>
      </c>
      <c r="Y192" s="223" t="str">
        <f t="shared" ca="1" si="196"/>
        <v>-6.21672561188127+4.1538832516645i</v>
      </c>
      <c r="Z192" s="223" t="str">
        <f t="shared" ca="1" si="197"/>
        <v>7.15484415325074+2.17039824561602i</v>
      </c>
      <c r="AA192" s="223" t="str">
        <f t="shared" ca="1" si="198"/>
        <v>-2.86124454823873-6.90765539362333i</v>
      </c>
      <c r="AB192" s="223" t="str">
        <f t="shared" ca="1" si="199"/>
        <v>-3.52453550174626+6.59394213644687i</v>
      </c>
      <c r="AC192" s="223" t="str">
        <f t="shared" ca="1" si="200"/>
        <v>7.33312785244657-1.45864982142789i</v>
      </c>
      <c r="AD192" s="223" t="str">
        <f t="shared" ca="1" si="201"/>
        <v>-5.77963862126512-4.74322683512606i</v>
      </c>
      <c r="AE192" s="223" t="str">
        <f t="shared" ca="1" si="202"/>
        <v>-1.83193072918553E-13+7.47679232036569i</v>
      </c>
      <c r="AF192" s="223" t="str">
        <f t="shared" ca="1" si="203"/>
        <v>5.77963862126484-4.74322683512639i</v>
      </c>
      <c r="AG192" s="223" t="str">
        <f t="shared" ca="1" si="204"/>
        <v>-7.33312785244651-1.4586498214282i</v>
      </c>
      <c r="AH192" s="223" t="str">
        <f t="shared" ca="1" si="205"/>
        <v>3.52453550174596+6.59394213644703i</v>
      </c>
      <c r="AI192" s="223" t="str">
        <f t="shared" ca="1" si="206"/>
        <v>2.86124454823833-6.90765539362349i</v>
      </c>
      <c r="AJ192" s="223" t="str">
        <f t="shared" ca="1" si="207"/>
        <v>-7.15484415325083+2.17039824561572i</v>
      </c>
      <c r="AK192" s="223" t="str">
        <f t="shared" ca="1" si="208"/>
        <v>6.21672561188107+4.15388325166478i</v>
      </c>
      <c r="AL192" s="223" t="str">
        <f t="shared" ca="1" si="209"/>
        <v>-0.732853802080498-7.44078952172789i</v>
      </c>
      <c r="AM192" s="223" t="str">
        <f t="shared" ca="1" si="210"/>
        <v>-5.28689055125428+5.28689055125388i</v>
      </c>
      <c r="AN192" s="223" t="str">
        <f t="shared" ca="1" si="211"/>
        <v>7.44078952172791+0.732853802080252i</v>
      </c>
      <c r="AO192" s="223" t="str">
        <f t="shared" ca="1" si="212"/>
        <v>-4.15388325166499-6.21672561188094i</v>
      </c>
      <c r="AP192" s="223" t="str">
        <f t="shared" ca="1" si="213"/>
        <v>-2.1703982456162+7.15484415325068i</v>
      </c>
      <c r="AQ192" s="223" t="str">
        <f t="shared" ca="1" si="214"/>
        <v>6.9076553936234-2.86124454823855i</v>
      </c>
      <c r="AR192" s="223" t="str">
        <f t="shared" ca="1" si="215"/>
        <v>6.9076553936234-2.86124454823855i</v>
      </c>
      <c r="AS192" s="223" t="str">
        <f t="shared" ca="1" si="216"/>
        <v>1.45864982142777+7.3331278524466i</v>
      </c>
      <c r="AT192" s="223" t="str">
        <f t="shared" ca="1" si="217"/>
        <v>4.74322683512616-5.77963862126504i</v>
      </c>
      <c r="AU192" s="223" t="str">
        <f t="shared" ca="1" si="218"/>
        <v>-7.47679232036569-3.66386145837106E-13i</v>
      </c>
      <c r="AV192" s="223" t="str">
        <f t="shared" ca="1" si="219"/>
        <v>4.74322683512625+5.77963862126496i</v>
      </c>
      <c r="AW192" s="223" t="str">
        <f t="shared" ca="1" si="220"/>
        <v>1.45864982142765-7.33312785244662i</v>
      </c>
      <c r="AX192" s="223" t="str">
        <f t="shared" ca="1" si="221"/>
        <v>-6.5939421364471+3.52453550174584i</v>
      </c>
      <c r="AY192" s="223" t="str">
        <f t="shared" ca="1" si="222"/>
        <v>6.90765539362345+2.86124454823845i</v>
      </c>
      <c r="AZ192" s="223" t="str">
        <f t="shared" ca="1" si="223"/>
        <v>-2.17039824561621-7.15484415325068i</v>
      </c>
      <c r="BA192" s="223" t="str">
        <f t="shared" ca="1" si="224"/>
        <v>-4.15388325166493+6.21672561188098i</v>
      </c>
      <c r="BB192" s="223" t="str">
        <f t="shared" ca="1" si="225"/>
        <v>7.4407895217279-0.732853802080316i</v>
      </c>
      <c r="BC192" s="223" t="str">
        <f t="shared" ca="1" si="226"/>
        <v>-5.28689055125432-5.28689055125384i</v>
      </c>
      <c r="BD192" s="223" t="str">
        <f t="shared" ca="1" si="227"/>
        <v>-0.732853802080381+7.44078952172789i</v>
      </c>
      <c r="BE192" s="223" t="str">
        <f t="shared" ca="1" si="228"/>
        <v>6.21672561188102-4.15388325166488i</v>
      </c>
      <c r="BF192" s="223" t="str">
        <f t="shared" ca="1" si="229"/>
        <v>-7.15484415325063-2.17039824561638i</v>
      </c>
      <c r="BG192" s="223" t="str">
        <f t="shared" ca="1" si="230"/>
        <v>2.86124454823839+6.90765539362347i</v>
      </c>
      <c r="BH192" s="223" t="str">
        <f t="shared" ca="1" si="231"/>
        <v>3.52453550174525-6.59394213644741i</v>
      </c>
      <c r="BI192" s="223" t="str">
        <f t="shared" ca="1" si="232"/>
        <v>-7.33312785244591+1.45864982143123i</v>
      </c>
      <c r="BJ192" s="223" t="str">
        <f t="shared" ca="1" si="233"/>
        <v>5.77963862126398+4.74322683512745i</v>
      </c>
      <c r="BK192" s="223" t="str">
        <f t="shared" ca="1" si="234"/>
        <v>-1.04419492225117E-12-7.47679232036569i</v>
      </c>
      <c r="BL192" s="223" t="str">
        <f t="shared" ca="1" si="235"/>
        <v>-5.77963862126272+4.74322683512899i</v>
      </c>
      <c r="BM192" s="223" t="str">
        <f t="shared" ca="1" si="236"/>
        <v>7.33312785244629+1.45864982142929i</v>
      </c>
      <c r="BN192" s="223" t="str">
        <f t="shared" ca="1" si="237"/>
        <v>-3.52453550174699-6.59394213644648i</v>
      </c>
      <c r="BO192" s="223" t="str">
        <f t="shared" ca="1" si="238"/>
        <v>-2.86124454823518+6.9076553936248i</v>
      </c>
      <c r="BP192" s="223" t="str">
        <f t="shared" ca="1" si="239"/>
        <v>7.15484415325113-2.17039824561471i</v>
      </c>
      <c r="BQ192" s="223" t="str">
        <f t="shared" ca="1" si="240"/>
        <v>-6.2167256118817-4.15388325166385i</v>
      </c>
      <c r="BR192" s="223" t="str">
        <f t="shared" ca="1" si="241"/>
        <v>0.732853802083835+7.44078952172756i</v>
      </c>
      <c r="BS192" s="223" t="str">
        <f t="shared" ca="1" si="242"/>
        <v>5.28689055125502-5.28689055125314i</v>
      </c>
      <c r="BT192" s="223" t="str">
        <f t="shared" ca="1" si="243"/>
        <v>-7.44078952172801-0.732853802079189i</v>
      </c>
      <c r="BU192" s="223" t="str">
        <f t="shared" ca="1" si="244"/>
        <v>4.15388325166782+6.21672561187905i</v>
      </c>
      <c r="BV192" s="223" t="str">
        <f t="shared" ca="1" si="245"/>
        <v>2.17039824561726-7.15484415325036i</v>
      </c>
      <c r="BW192" s="223" t="str">
        <f t="shared" ca="1" si="246"/>
        <v>-6.90765539362293+2.86124454823969i</v>
      </c>
      <c r="BX192" s="223" t="str">
        <f t="shared" ca="1" si="247"/>
        <v>6.59394213644522+3.52453550174934i</v>
      </c>
      <c r="BY192" s="223" t="str">
        <f t="shared" ca="1" si="248"/>
        <v>-1.45864982142658-7.33312785244684i</v>
      </c>
      <c r="BZ192" s="223" t="str">
        <f t="shared" ca="1" si="249"/>
        <v>-4.74322683512529+5.77963862126575i</v>
      </c>
      <c r="CA192" s="223" t="str">
        <f t="shared" ca="1" si="250"/>
        <v>7.47679232036569+3.70781735488695E-12i</v>
      </c>
      <c r="CB192" s="223" t="str">
        <f t="shared" ca="1" si="251"/>
        <v>-4.74322683512548-5.7796386212656i</v>
      </c>
      <c r="CC192" s="223" t="str">
        <f t="shared" ca="1" si="252"/>
        <v>-1.45864982142655+7.33312785244684i</v>
      </c>
      <c r="CD192" s="223" t="str">
        <f t="shared" ca="1" si="253"/>
        <v>6.59394213644872-3.52453550174281i</v>
      </c>
      <c r="CE192" s="223" t="str">
        <f t="shared" ca="1" si="254"/>
        <v>-6.90765539362302-2.86124454823947i</v>
      </c>
      <c r="CF192" s="223" t="str">
        <f t="shared" ca="1" si="255"/>
        <v>2.17039824561728+7.15484415325035i</v>
      </c>
      <c r="CG192" s="223" t="str">
        <f t="shared" ca="1" si="256"/>
        <v>4.15388325166762-6.21672561187918i</v>
      </c>
      <c r="CH192" s="223" t="str">
        <f t="shared" ca="1" si="257"/>
        <v>-7.44078952172801+0.732853802079211i</v>
      </c>
      <c r="CI192" s="223" t="str">
        <f t="shared" ca="1" si="258"/>
        <v>5.28689055125519+5.28689055125297i</v>
      </c>
      <c r="CJ192" s="223" t="str">
        <f t="shared" ca="1" si="259"/>
        <v>0.732853802083707-7.44078952172757i</v>
      </c>
      <c r="CK192" s="223" t="str">
        <f t="shared" ca="1" si="260"/>
        <v>-6.21672561188169+4.15388325166387i</v>
      </c>
      <c r="CL192" s="223" t="str">
        <f t="shared" ca="1" si="261"/>
        <v>7.1548441532512+2.17039824561448i</v>
      </c>
      <c r="CM192" s="223" t="str">
        <f t="shared" ca="1" si="262"/>
        <v>-2.8612445482353-6.90765539362475i</v>
      </c>
      <c r="CN192" s="223" t="str">
        <f t="shared" ca="1" si="263"/>
        <v>-3.52453550174679+6.59394213644659i</v>
      </c>
      <c r="CO192" s="223" t="str">
        <f t="shared" ca="1" si="264"/>
        <v>7.33312785244627-1.45864982142942i</v>
      </c>
      <c r="CP192" s="223" t="str">
        <f t="shared" ca="1" si="265"/>
        <v>-5.77963862126274-4.74322683512897i</v>
      </c>
      <c r="CQ192" s="223" t="str">
        <f t="shared" ca="1" si="266"/>
        <v>-8.09713755192312E-13+7.47679232036569i</v>
      </c>
      <c r="CR192" s="223" t="str">
        <f t="shared" ca="1" si="267"/>
        <v>5.77963862126389-4.74322683512755i</v>
      </c>
      <c r="CS192" s="223" t="str">
        <f t="shared" ca="1" si="268"/>
        <v>-7.33312785244596-1.458649821431i</v>
      </c>
      <c r="CT192" s="223" t="str">
        <f t="shared" ca="1" si="269"/>
        <v>3.52453550174536+6.59394213644735i</v>
      </c>
      <c r="CU192" s="223" t="str">
        <f t="shared" ca="1" si="270"/>
        <v>2.8612445482368-6.90765539362413i</v>
      </c>
      <c r="CV192" s="223" t="str">
        <f t="shared" ca="1" si="271"/>
        <v>-7.15484415325167+2.17039824561294i</v>
      </c>
      <c r="CW192" s="223" t="str">
        <f t="shared" ca="1" si="272"/>
        <v>6.21672561188067+4.15388325166539i</v>
      </c>
      <c r="CX192" s="223" t="str">
        <f t="shared" ca="1" si="273"/>
        <v>-0.732853802082095-7.44078952172773i</v>
      </c>
      <c r="CY192" s="223" t="str">
        <f t="shared" ca="1" si="274"/>
        <v>-5.28689055125633+5.28689055125183i</v>
      </c>
      <c r="CZ192" s="223" t="str">
        <f t="shared" ca="1" si="275"/>
        <v>7.44078952172785+0.732853802080823i</v>
      </c>
      <c r="DA192" s="223" t="str">
        <f t="shared" ca="1" si="276"/>
        <v>-4.15388325166628-6.21672561188008i</v>
      </c>
      <c r="DB192" s="223" t="str">
        <f t="shared" ca="1" si="277"/>
        <v>-2.17039824561904+7.15484415324982i</v>
      </c>
      <c r="DC192" s="223" t="str">
        <f t="shared" ca="1" si="278"/>
        <v>6.90765539362364-2.86124454823798i</v>
      </c>
      <c r="DD192" s="223" t="str">
        <f t="shared" ca="1" si="279"/>
        <v>-6.59394213644786-3.52453550174442i</v>
      </c>
      <c r="DE192" s="223" t="str">
        <f t="shared" ca="1" si="280"/>
        <v>1.45864982142496+7.33312785244715i</v>
      </c>
      <c r="DF192" s="223" t="str">
        <f t="shared" ca="1" si="281"/>
        <v>4.74322683512673-5.77963862126457i</v>
      </c>
      <c r="DG192" s="223" t="str">
        <f t="shared" ca="1" si="282"/>
        <v>-7.47679232036569+2.08838984450233E-12i</v>
      </c>
      <c r="DH192" s="223" t="str">
        <f t="shared" ca="1" si="283"/>
        <v>4.74322683512404+5.77963862126677i</v>
      </c>
      <c r="DI192" s="223" t="str">
        <f t="shared" ca="1" si="284"/>
        <v>1.45864982142837-7.33312785244648i</v>
      </c>
      <c r="DJ192" s="223" t="str">
        <f t="shared" ca="1" si="285"/>
        <v>-6.59394213644599+3.52453550174791i</v>
      </c>
      <c r="DK192" s="223" t="str">
        <f t="shared" ca="1" si="286"/>
        <v>6.90765539362231+2.86124454824119i</v>
      </c>
      <c r="DL192" s="223" t="str">
        <f t="shared" ca="1" si="287"/>
        <v>-2.17039824561571-7.15484415325083i</v>
      </c>
      <c r="DM192" s="223" t="str">
        <f t="shared" ca="1" si="288"/>
        <v>-4.15388325166298+6.21672561188228i</v>
      </c>
      <c r="DN192" s="223" t="str">
        <f t="shared" ca="1" si="289"/>
        <v>7.44078952172819-0.732853802077366i</v>
      </c>
      <c r="DO192" s="223" t="str">
        <f t="shared" ca="1" si="290"/>
        <v>-5.28689055125387-5.28689055125429i</v>
      </c>
      <c r="DP192" s="223" t="str">
        <f t="shared" ca="1" si="291"/>
        <v>-0.73285380207815+7.44078952172812i</v>
      </c>
      <c r="DQ192" s="223" t="str">
        <f t="shared" ca="1" si="292"/>
        <v>6.2167256118826-4.1538832516625i</v>
      </c>
      <c r="DR192" s="223" t="str">
        <f t="shared" ca="1" si="293"/>
        <v>-7.15484415325066-2.17039824561626i</v>
      </c>
      <c r="DS192" s="223" t="str">
        <f t="shared" ca="1" si="294"/>
        <v>2.86124454824046+6.90765539362261i</v>
      </c>
      <c r="DT192" s="223" t="str">
        <f t="shared" ca="1" si="295"/>
        <v>3.52453550174842-6.59394213644571i</v>
      </c>
      <c r="DU192" s="223" t="str">
        <f t="shared" ca="1" si="296"/>
        <v>-7.33312785244663+1.4586498214276i</v>
      </c>
      <c r="DV192" s="223" t="str">
        <f t="shared" ca="1" si="297"/>
        <v>5.77963862126641+4.74322683512448i</v>
      </c>
      <c r="DW192" s="223" t="str">
        <f t="shared" ca="1" si="298"/>
        <v>2.66362243263578E-12-7.47679232036569i</v>
      </c>
      <c r="DX192" s="223" t="str">
        <f t="shared" ca="1" si="299"/>
        <v>-5.77963862126507+4.74322683512612i</v>
      </c>
      <c r="DY192" s="223" t="str">
        <f t="shared" ca="1" si="300"/>
        <v>7.333127852447+1.45864982142574i</v>
      </c>
      <c r="DZ192" s="223" t="str">
        <f t="shared" ca="1" si="301"/>
        <v>-3.52453550174391-6.59394213644813i</v>
      </c>
      <c r="EA192" s="223" t="str">
        <f t="shared" ca="1" si="302"/>
        <v>-2.8612445482387+6.90765539362334i</v>
      </c>
      <c r="EB192" s="223" t="str">
        <f t="shared" ca="1" si="303"/>
        <v>7.15484415325005-2.17039824561828i</v>
      </c>
      <c r="EC192" s="223" t="str">
        <f t="shared" ca="1" si="304"/>
        <v>-6.21672561187964-4.15388325166693i</v>
      </c>
      <c r="ED192" s="223" t="str">
        <f t="shared" ca="1" si="305"/>
        <v>0.732853802080251+7.44078952172791i</v>
      </c>
      <c r="EE192" s="223" t="str">
        <f t="shared" ca="1" si="306"/>
        <v>5.28689055125224-5.28689055125592i</v>
      </c>
      <c r="EF192" s="223" t="str">
        <f t="shared" ca="1" si="307"/>
        <v>-7.44078952172767-0.732853802082668i</v>
      </c>
      <c r="EG192" s="223" t="str">
        <f t="shared" ca="1" si="308"/>
        <v>4.15388325166492+6.21672561188099i</v>
      </c>
      <c r="EH192" s="223" t="str">
        <f t="shared" ca="1" si="309"/>
        <v>2.17039824561369-7.15484415325144i</v>
      </c>
      <c r="EI192" s="223" t="str">
        <f t="shared" ca="1" si="310"/>
        <v>-6.90765539362443+2.86124454823607i</v>
      </c>
      <c r="EJ192" s="223" t="str">
        <f t="shared" ca="1" si="311"/>
        <v>6.59394213644699+3.52453550174605i</v>
      </c>
      <c r="EK192" s="223" t="str">
        <f t="shared" ca="1" si="312"/>
        <v>-1.45864982143044-7.33312785244607i</v>
      </c>
      <c r="EL192" s="223" t="str">
        <f t="shared" ca="1" si="313"/>
        <v>-4.74322683512816+5.77963862126339i</v>
      </c>
      <c r="EM192" s="223" t="str">
        <f t="shared" ca="1" si="314"/>
        <v>7.47679232036569-2.34481167058853E-13i</v>
      </c>
      <c r="EN192" s="223"/>
      <c r="EO192" s="223"/>
      <c r="EP192" s="223"/>
    </row>
    <row r="193" spans="1:146" ht="17.25" thickBot="1">
      <c r="A193" s="257">
        <f t="shared" si="181"/>
        <v>1.8164062500000012E-3</v>
      </c>
      <c r="B193" s="256">
        <v>93</v>
      </c>
      <c r="C193" s="230">
        <f t="shared" si="182"/>
        <v>18600</v>
      </c>
      <c r="D193" s="229">
        <f t="shared" si="315"/>
        <v>116867.2467135403</v>
      </c>
      <c r="E193" s="229" t="str">
        <f t="shared" si="316"/>
        <v>116867.24671354i</v>
      </c>
      <c r="F193" s="229" t="str">
        <f t="shared" si="183"/>
        <v>-0.0231854642284946-0.0527627854250248i</v>
      </c>
      <c r="G193" s="229" t="str">
        <f t="shared" si="184"/>
        <v>-4.39792024431241+2.07722900409813i</v>
      </c>
      <c r="H193" s="229"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0.00203438587602474-0.00454612416873406i</v>
      </c>
      <c r="I193" s="229" t="str">
        <f t="shared" si="317"/>
        <v>-0.00372260555065407+0.004897814734181i</v>
      </c>
      <c r="J193" s="255" t="str">
        <f ca="1">IMPRODUCT(1/N_FFT2,DD100)</f>
        <v>0.00696544139231066-0.00445906035640379i</v>
      </c>
      <c r="K193" s="254" t="str">
        <f t="shared" ca="1" si="318"/>
        <v>-4.08993927557441E-06+0.0000507147643147836i</v>
      </c>
      <c r="N193" s="246">
        <f t="shared" ca="1" si="185"/>
        <v>22.477573494406258</v>
      </c>
      <c r="O193" s="223">
        <f t="shared" ca="1" si="186"/>
        <v>7.477573494406256</v>
      </c>
      <c r="P193" s="223" t="str">
        <f t="shared" ca="1" si="187"/>
        <v>-4.88414793773712-5.66208480036684i</v>
      </c>
      <c r="Q193" s="223" t="str">
        <f t="shared" ca="1" si="188"/>
        <v>-1.09718790660905+7.39664005220193i</v>
      </c>
      <c r="R193" s="223" t="str">
        <f t="shared" ca="1" si="189"/>
        <v>6.31745462616584-4.00048402203817i</v>
      </c>
      <c r="S193" s="223" t="str">
        <f t="shared" ca="1" si="190"/>
        <v>-7.1555916901994-2.17062500847021i</v>
      </c>
      <c r="T193" s="223" t="str">
        <f t="shared" ca="1" si="191"/>
        <v>3.03022170844228+6.83607063757625i</v>
      </c>
      <c r="U193" s="223" t="str">
        <f t="shared" ca="1" si="192"/>
        <v>3.1970746340327-6.75964637748689i</v>
      </c>
      <c r="V193" s="223" t="str">
        <f t="shared" ca="1" si="193"/>
        <v>-7.2067063641352+1.99436424591402i</v>
      </c>
      <c r="W193" s="223" t="str">
        <f t="shared" ca="1" si="194"/>
        <v>6.21737513435787+4.15431724870833i</v>
      </c>
      <c r="X193" s="223" t="str">
        <f t="shared" ca="1" si="195"/>
        <v>-0.915334820301978-7.42133866165598i</v>
      </c>
      <c r="Y193" s="223" t="str">
        <f t="shared" ca="1" si="196"/>
        <v>-5.02163144069546+5.54051649560453i</v>
      </c>
      <c r="Z193" s="223" t="str">
        <f t="shared" ca="1" si="197"/>
        <v>7.47532138907199+0.18350883992291i</v>
      </c>
      <c r="AA193" s="223" t="str">
        <f t="shared" ca="1" si="198"/>
        <v>-4.74372240669136-5.78024247696421i</v>
      </c>
      <c r="AB193" s="223" t="str">
        <f t="shared" ca="1" si="199"/>
        <v>-1.27838008794797+7.36748598335858i</v>
      </c>
      <c r="AC193" s="223" t="str">
        <f t="shared" ca="1" si="200"/>
        <v>6.41372871953187-3.84424105338091i</v>
      </c>
      <c r="AD193" s="223" t="str">
        <f t="shared" ca="1" si="201"/>
        <v>-7.10016675539427-2.34557826768605i</v>
      </c>
      <c r="AE193" s="223" t="str">
        <f t="shared" ca="1" si="202"/>
        <v>2.86154349060128+6.90837710433098i</v>
      </c>
      <c r="AF193" s="223" t="str">
        <f t="shared" ca="1" si="203"/>
        <v>3.36200176140989-6.67915035917921i</v>
      </c>
      <c r="AG193" s="223" t="str">
        <f t="shared" ca="1" si="204"/>
        <v>-7.25347998763324+1.8169021529106i</v>
      </c>
      <c r="AH193" s="223" t="str">
        <f t="shared" ca="1" si="205"/>
        <v>6.11355052825115+4.3056480700084i</v>
      </c>
      <c r="AI193" s="223" t="str">
        <f t="shared" ca="1" si="206"/>
        <v>-0.732930370525951-7.44156693420194i</v>
      </c>
      <c r="AJ193" s="223" t="str">
        <f t="shared" ca="1" si="207"/>
        <v>-5.15609010064445+5.41561079087883i</v>
      </c>
      <c r="AK193" s="223" t="str">
        <f t="shared" ca="1" si="208"/>
        <v>7.46856642965318+0.366907140983231i</v>
      </c>
      <c r="AL193" s="223" t="str">
        <f t="shared" ca="1" si="209"/>
        <v>-4.60043943464717-5.89491835163052i</v>
      </c>
      <c r="AM193" s="223" t="str">
        <f t="shared" ca="1" si="210"/>
        <v>-1.45880222092311+7.33389401644698i</v>
      </c>
      <c r="AN193" s="223" t="str">
        <f t="shared" ca="1" si="211"/>
        <v>6.50613942254202-3.68568245765848i</v>
      </c>
      <c r="AO193" s="223" t="str">
        <f t="shared" ca="1" si="212"/>
        <v>-7.04046494562811-2.51911863825997i</v>
      </c>
      <c r="AP193" s="223" t="str">
        <f t="shared" ca="1" si="213"/>
        <v>2.69114158596224+6.97652222303861i</v>
      </c>
      <c r="AQ193" s="223" t="str">
        <f t="shared" ca="1" si="214"/>
        <v>3.52490374463937-6.59463107044468i</v>
      </c>
      <c r="AR193" s="223" t="str">
        <f t="shared" ca="1" si="215"/>
        <v>3.52490374463937-6.59463107044468i</v>
      </c>
      <c r="AS193" s="223" t="str">
        <f t="shared" ca="1" si="216"/>
        <v>6.00604334790706+4.45438532990898i</v>
      </c>
      <c r="AT193" s="223" t="str">
        <f t="shared" ca="1" si="217"/>
        <v>-0.550084430900699-7.45731268508487i</v>
      </c>
      <c r="AU193" s="223" t="str">
        <f t="shared" ca="1" si="218"/>
        <v>-5.28744292471543+5.28744292471548i</v>
      </c>
      <c r="AV193" s="223" t="str">
        <f t="shared" ca="1" si="219"/>
        <v>7.45731268508487+0.550084430900622i</v>
      </c>
      <c r="AW193" s="223" t="str">
        <f t="shared" ca="1" si="220"/>
        <v>-4.45438532990913-6.00604334790695i</v>
      </c>
      <c r="AX193" s="223" t="str">
        <f t="shared" ca="1" si="221"/>
        <v>-1.63834562598854+7.29588438601183i</v>
      </c>
      <c r="AY193" s="223" t="str">
        <f t="shared" ca="1" si="222"/>
        <v>6.59463107044462-3.52490374463948i</v>
      </c>
      <c r="AZ193" s="223" t="str">
        <f t="shared" ca="1" si="223"/>
        <v>-6.97652222303866-2.69114158596212i</v>
      </c>
      <c r="BA193" s="223" t="str">
        <f t="shared" ca="1" si="224"/>
        <v>2.51911863826004+7.04046494562808i</v>
      </c>
      <c r="BB193" s="223" t="str">
        <f t="shared" ca="1" si="225"/>
        <v>3.68568245765842-6.50613942254206i</v>
      </c>
      <c r="BC193" s="223" t="str">
        <f t="shared" ca="1" si="226"/>
        <v>-7.33389401644695+1.45880222092323i</v>
      </c>
      <c r="BD193" s="223" t="str">
        <f t="shared" ca="1" si="227"/>
        <v>5.89491835163059+4.60043943464707i</v>
      </c>
      <c r="BE193" s="223" t="str">
        <f t="shared" ca="1" si="228"/>
        <v>-0.366907140982565-7.46856642965321i</v>
      </c>
      <c r="BF193" s="223" t="str">
        <f t="shared" ca="1" si="229"/>
        <v>-5.41561079087878+5.15609010064451i</v>
      </c>
      <c r="BG193" s="223" t="str">
        <f t="shared" ca="1" si="230"/>
        <v>7.44156693420217+0.7329303705236i</v>
      </c>
      <c r="BH193" s="223" t="str">
        <f t="shared" ca="1" si="231"/>
        <v>-4.30564807001094-6.11355052824936i</v>
      </c>
      <c r="BI193" s="223" t="str">
        <f t="shared" ca="1" si="232"/>
        <v>-1.81690215291341+7.25347998763253i</v>
      </c>
      <c r="BJ193" s="223" t="str">
        <f t="shared" ca="1" si="233"/>
        <v>6.67915035917982-3.36200176140868i</v>
      </c>
      <c r="BK193" s="223" t="str">
        <f t="shared" ca="1" si="234"/>
        <v>-6.90837710433074-2.86154349060185i</v>
      </c>
      <c r="BL193" s="223" t="str">
        <f t="shared" ca="1" si="235"/>
        <v>2.34557826768682+7.10016675539401i</v>
      </c>
      <c r="BM193" s="223" t="str">
        <f t="shared" ca="1" si="236"/>
        <v>3.8442410533789-6.41372871953306i</v>
      </c>
      <c r="BN193" s="223" t="str">
        <f t="shared" ca="1" si="237"/>
        <v>-7.36748598335805+1.27838008795103i</v>
      </c>
      <c r="BO193" s="223" t="str">
        <f t="shared" ca="1" si="238"/>
        <v>5.78024247696235+4.74372240669362i</v>
      </c>
      <c r="BP193" s="223" t="str">
        <f t="shared" ca="1" si="239"/>
        <v>-0.183508839921499-7.47532138907202i</v>
      </c>
      <c r="BQ193" s="223" t="str">
        <f t="shared" ca="1" si="240"/>
        <v>-5.54051649560495+5.02163144069498i</v>
      </c>
      <c r="BR193" s="223" t="str">
        <f t="shared" ca="1" si="241"/>
        <v>7.42133866165608+0.915334820301111i</v>
      </c>
      <c r="BS193" s="223" t="str">
        <f t="shared" ca="1" si="242"/>
        <v>-4.15431724871031-6.21737513435654i</v>
      </c>
      <c r="BT193" s="223" t="str">
        <f t="shared" ca="1" si="243"/>
        <v>-1.99436424591108+7.20670636413601i</v>
      </c>
      <c r="BU193" s="223" t="str">
        <f t="shared" ca="1" si="244"/>
        <v>6.75964637748812-3.19707463403011i</v>
      </c>
      <c r="BV193" s="223" t="str">
        <f t="shared" ca="1" si="245"/>
        <v>-6.83607063757571-3.0302217084435i</v>
      </c>
      <c r="BW193" s="223" t="str">
        <f t="shared" ca="1" si="246"/>
        <v>2.17062500846996+7.15559169019947i</v>
      </c>
      <c r="BX193" s="223" t="str">
        <f t="shared" ca="1" si="247"/>
        <v>4.00048402203737-6.31745462616635i</v>
      </c>
      <c r="BY193" s="223" t="str">
        <f t="shared" ca="1" si="248"/>
        <v>-7.39664005220163+1.09718790661106i</v>
      </c>
      <c r="BZ193" s="223" t="str">
        <f t="shared" ca="1" si="249"/>
        <v>5.66208480036897+4.88414793773466i</v>
      </c>
      <c r="CA193" s="223" t="str">
        <f t="shared" ca="1" si="250"/>
        <v>2.89840963596601E-12-7.47757349440626i</v>
      </c>
      <c r="CB193" s="223" t="str">
        <f t="shared" ca="1" si="251"/>
        <v>-5.66208480036789+4.8841479377359i</v>
      </c>
      <c r="CC193" s="223" t="str">
        <f t="shared" ca="1" si="252"/>
        <v>7.39664005220188+1.09718790660944i</v>
      </c>
      <c r="CD193" s="223" t="str">
        <f t="shared" ca="1" si="253"/>
        <v>-4.00048402203895-6.31745462616536i</v>
      </c>
      <c r="CE193" s="223" t="str">
        <f t="shared" ca="1" si="254"/>
        <v>-2.17062500846818+7.15559169020002i</v>
      </c>
      <c r="CF193" s="223" t="str">
        <f t="shared" ca="1" si="255"/>
        <v>6.83607063757496-3.0302217084452i</v>
      </c>
      <c r="CG193" s="223" t="str">
        <f t="shared" ca="1" si="256"/>
        <v>-6.75964637748563-3.19707463403535i</v>
      </c>
      <c r="CH193" s="223" t="str">
        <f t="shared" ca="1" si="257"/>
        <v>1.99436424591266+7.20670636413558i</v>
      </c>
      <c r="CI193" s="223" t="str">
        <f t="shared" ca="1" si="258"/>
        <v>4.15431724870886-6.21737513435751i</v>
      </c>
      <c r="CJ193" s="223" t="str">
        <f t="shared" ca="1" si="259"/>
        <v>-7.42133866165587+0.915334820302846i</v>
      </c>
      <c r="CK193" s="223" t="str">
        <f t="shared" ca="1" si="260"/>
        <v>5.54051649560613+5.02163144069369i</v>
      </c>
      <c r="CL193" s="223" t="str">
        <f t="shared" ca="1" si="261"/>
        <v>0.183508839919753-7.47532138907206i</v>
      </c>
      <c r="CM193" s="223" t="str">
        <f t="shared" ca="1" si="262"/>
        <v>-5.78024247696609+4.74372240668906i</v>
      </c>
      <c r="CN193" s="223" t="str">
        <f t="shared" ca="1" si="263"/>
        <v>7.36748598335833+1.27838008794941i</v>
      </c>
      <c r="CO193" s="223" t="str">
        <f t="shared" ca="1" si="264"/>
        <v>-3.84424105338031-6.41372871953222i</v>
      </c>
      <c r="CP193" s="223" t="str">
        <f t="shared" ca="1" si="265"/>
        <v>-2.34557826768527+7.10016675539452i</v>
      </c>
      <c r="CQ193" s="223" t="str">
        <f t="shared" ca="1" si="266"/>
        <v>6.90837710433007-2.86154349060346i</v>
      </c>
      <c r="CR193" s="223" t="str">
        <f t="shared" ca="1" si="267"/>
        <v>-6.67915035918061-3.36200176140712i</v>
      </c>
      <c r="CS193" s="223" t="str">
        <f t="shared" ca="1" si="268"/>
        <v>1.81690215290789+7.25347998763391i</v>
      </c>
      <c r="CT193" s="223" t="str">
        <f t="shared" ca="1" si="269"/>
        <v>4.3056480700096-6.11355052825031i</v>
      </c>
      <c r="CU193" s="223" t="str">
        <f t="shared" ca="1" si="270"/>
        <v>-7.44156693420202+0.732930370525234i</v>
      </c>
      <c r="CV193" s="223" t="str">
        <f t="shared" ca="1" si="271"/>
        <v>5.4156107908794+5.15609010064386i</v>
      </c>
      <c r="CW193" s="223" t="str">
        <f t="shared" ca="1" si="272"/>
        <v>0.366907140980925-7.4685664296533i</v>
      </c>
      <c r="CX193" s="223" t="str">
        <f t="shared" ca="1" si="273"/>
        <v>-5.8949183516286+4.60043943464962i</v>
      </c>
      <c r="CY193" s="223" t="str">
        <f t="shared" ca="1" si="274"/>
        <v>7.33389401644642+1.4588022209259i</v>
      </c>
      <c r="CZ193" s="223" t="str">
        <f t="shared" ca="1" si="275"/>
        <v>-3.6856824576567-6.50613942254303i</v>
      </c>
      <c r="DA193" s="223" t="str">
        <f t="shared" ca="1" si="276"/>
        <v>-2.5191186382605+7.04046494562792i</v>
      </c>
      <c r="DB193" s="223" t="str">
        <f t="shared" ca="1" si="277"/>
        <v>6.97652222303834-2.69114158596296i</v>
      </c>
      <c r="DC193" s="223" t="str">
        <f t="shared" ca="1" si="278"/>
        <v>-6.59463107044539-3.52490374463804i</v>
      </c>
      <c r="DD193" s="223" t="str">
        <f t="shared" ca="1" si="279"/>
        <v>1.6383456259916+7.29588438601114i</v>
      </c>
      <c r="DE193" s="223" t="str">
        <f t="shared" ca="1" si="280"/>
        <v>4.45438532991131-6.00604334790533i</v>
      </c>
      <c r="DF193" s="223" t="str">
        <f t="shared" ca="1" si="281"/>
        <v>-7.45731268508502+0.550084430898656i</v>
      </c>
      <c r="DG193" s="223" t="str">
        <f t="shared" ca="1" si="282"/>
        <v>5.28744292471508+5.28744292471582i</v>
      </c>
      <c r="DH193" s="223" t="str">
        <f t="shared" ca="1" si="283"/>
        <v>0.550084430899697-7.45731268508494i</v>
      </c>
      <c r="DI193" s="223" t="str">
        <f t="shared" ca="1" si="284"/>
        <v>-6.00604334790608+4.4543853299103i</v>
      </c>
      <c r="DJ193" s="223" t="str">
        <f t="shared" ca="1" si="285"/>
        <v>7.2958843860125+1.63834562598557i</v>
      </c>
      <c r="DK193" s="223" t="str">
        <f t="shared" ca="1" si="286"/>
        <v>-3.52490374463693-6.59463107044599i</v>
      </c>
      <c r="DL193" s="223" t="str">
        <f t="shared" ca="1" si="287"/>
        <v>-2.69114158596413+6.97652222303788i</v>
      </c>
      <c r="DM193" s="223" t="str">
        <f t="shared" ca="1" si="288"/>
        <v>7.04046494562828-2.51911863825951i</v>
      </c>
      <c r="DN193" s="223" t="str">
        <f t="shared" ca="1" si="289"/>
        <v>-6.50613942254252-3.68568245765761i</v>
      </c>
      <c r="DO193" s="223" t="str">
        <f t="shared" ca="1" si="290"/>
        <v>1.45880222092488+7.33389401644663i</v>
      </c>
      <c r="DP193" s="223" t="str">
        <f t="shared" ca="1" si="291"/>
        <v>4.60043943464458-5.89491835163254i</v>
      </c>
      <c r="DQ193" s="223" t="str">
        <f t="shared" ca="1" si="292"/>
        <v>-7.46856642965336+0.36690714097967i</v>
      </c>
      <c r="DR193" s="223" t="str">
        <f t="shared" ca="1" si="293"/>
        <v>5.15609010064294+5.41561079088027i</v>
      </c>
      <c r="DS193" s="223" t="str">
        <f t="shared" ca="1" si="294"/>
        <v>0.732930370526485-7.44156693420189i</v>
      </c>
      <c r="DT193" s="223" t="str">
        <f t="shared" ca="1" si="295"/>
        <v>-6.11355052825103+4.30564807000857i</v>
      </c>
      <c r="DU193" s="223" t="str">
        <f t="shared" ca="1" si="296"/>
        <v>7.25347998763366+1.81690215290891i</v>
      </c>
      <c r="DV193" s="223" t="str">
        <f t="shared" ca="1" si="297"/>
        <v>-3.36200176141283-6.67915035917774i</v>
      </c>
      <c r="DW193" s="223" t="str">
        <f t="shared" ca="1" si="298"/>
        <v>-2.86154349060462+6.90837710432959i</v>
      </c>
      <c r="DX193" s="223" t="str">
        <f t="shared" ca="1" si="299"/>
        <v>7.10016675539492-2.34557826768407i</v>
      </c>
      <c r="DY193" s="223" t="str">
        <f t="shared" ca="1" si="300"/>
        <v>-6.41372871953169-3.8442410533812i</v>
      </c>
      <c r="DZ193" s="223" t="str">
        <f t="shared" ca="1" si="301"/>
        <v>1.27838008794817+7.36748598335854i</v>
      </c>
      <c r="EA193" s="223" t="str">
        <f t="shared" ca="1" si="302"/>
        <v>4.7437224066902-5.78024247696517i</v>
      </c>
      <c r="EB193" s="223" t="str">
        <f t="shared" ca="1" si="303"/>
        <v>-7.47532138907191+0.183508839926144i</v>
      </c>
      <c r="EC193" s="223" t="str">
        <f t="shared" ca="1" si="304"/>
        <v>5.02163144069292+5.54051649560683i</v>
      </c>
      <c r="ED193" s="223" t="str">
        <f t="shared" ca="1" si="305"/>
        <v>0.915334820304095-7.42133866165572i</v>
      </c>
      <c r="EE193" s="223" t="str">
        <f t="shared" ca="1" si="306"/>
        <v>-6.21737513435809+4.15431724870799i</v>
      </c>
      <c r="EF193" s="223" t="str">
        <f t="shared" ca="1" si="307"/>
        <v>7.20670636413524+1.99436424591387i</v>
      </c>
      <c r="EG193" s="223" t="str">
        <f t="shared" ca="1" si="308"/>
        <v>-3.19707463403441-6.75964637748608i</v>
      </c>
      <c r="EH193" s="223" t="str">
        <f t="shared" ca="1" si="309"/>
        <v>-3.03022170843935+6.83607063757755i</v>
      </c>
      <c r="EI193" s="223" t="str">
        <f t="shared" ca="1" si="310"/>
        <v>7.15559169020032-2.17062500846718i</v>
      </c>
      <c r="EJ193" s="223" t="str">
        <f t="shared" ca="1" si="311"/>
        <v>-6.31745462616468-4.00048402204001i</v>
      </c>
      <c r="EK193" s="223" t="str">
        <f t="shared" ca="1" si="312"/>
        <v>1.0971879066084+7.39664005220203i</v>
      </c>
      <c r="EL193" s="223" t="str">
        <f t="shared" ca="1" si="313"/>
        <v>4.88414793773685-5.66208480036707i</v>
      </c>
      <c r="EM193" s="223" t="str">
        <f t="shared" ca="1" si="314"/>
        <v>-7.47757349440626+1.85409588775818E-12i</v>
      </c>
      <c r="EN193" s="223"/>
      <c r="EO193" s="223"/>
      <c r="EP193" s="223"/>
    </row>
    <row r="194" spans="1:146" ht="17.25" thickBot="1">
      <c r="A194" s="257">
        <f t="shared" si="181"/>
        <v>1.8359375000000012E-3</v>
      </c>
      <c r="B194" s="256">
        <v>94</v>
      </c>
      <c r="C194" s="230">
        <f t="shared" si="182"/>
        <v>18800</v>
      </c>
      <c r="D194" s="229">
        <f t="shared" si="315"/>
        <v>118123.88377497622</v>
      </c>
      <c r="E194" s="229" t="str">
        <f t="shared" si="316"/>
        <v>118123.883774976i</v>
      </c>
      <c r="F194" s="229" t="str">
        <f t="shared" si="183"/>
        <v>-0.0229191068717939-0.0519498005587695i</v>
      </c>
      <c r="G194" s="229" t="str">
        <f t="shared" si="184"/>
        <v>-4.37062412056909+2.10419662244312i</v>
      </c>
      <c r="H194" s="229" t="str">
        <f t="shared" si="319"/>
        <v>0.00203354519882289-0.00449768264508274i</v>
      </c>
      <c r="I194" s="229" t="str">
        <f t="shared" si="317"/>
        <v>-0.00367159946785568+0.00485897759520976i</v>
      </c>
      <c r="J194" s="255" t="str">
        <f ca="1">IMPRODUCT(1/N_FFT2,DE100)</f>
        <v>0.0202561980676188+0.000142592507705923i</v>
      </c>
      <c r="K194" s="254" t="str">
        <f t="shared" ca="1" si="318"/>
        <v>-0.0000750654998460363+0.0000979008699992777i</v>
      </c>
      <c r="N194" s="246">
        <f t="shared" ca="1" si="185"/>
        <v>22.478295354161908</v>
      </c>
      <c r="O194" s="223">
        <f t="shared" ca="1" si="186"/>
        <v>7.4782953541619079</v>
      </c>
      <c r="P194" s="223" t="str">
        <f t="shared" ca="1" si="187"/>
        <v>-5.02211621207826-5.54105135840305i</v>
      </c>
      <c r="Q194" s="223" t="str">
        <f t="shared" ca="1" si="188"/>
        <v>-0.733001125154781+7.44228531800558i</v>
      </c>
      <c r="R194" s="223" t="str">
        <f t="shared" ca="1" si="189"/>
        <v>6.00662315109958-4.45481534126323i</v>
      </c>
      <c r="S194" s="223" t="str">
        <f t="shared" ca="1" si="190"/>
        <v>-7.33460200586987-1.45894304877515i</v>
      </c>
      <c r="T194" s="223" t="str">
        <f t="shared" ca="1" si="191"/>
        <v>3.84461216346192+6.41434787929687i</v>
      </c>
      <c r="U194" s="223" t="str">
        <f t="shared" ca="1" si="192"/>
        <v>2.17083455329662-7.15628246691626i</v>
      </c>
      <c r="V194" s="223" t="str">
        <f t="shared" ca="1" si="193"/>
        <v>-6.76029893097726+3.19738326884772i</v>
      </c>
      <c r="W194" s="223" t="str">
        <f t="shared" ca="1" si="194"/>
        <v>6.90904401578433+2.86181973437082i</v>
      </c>
      <c r="X194" s="223" t="str">
        <f t="shared" ca="1" si="195"/>
        <v>-2.51936182548703-7.04114460839701i</v>
      </c>
      <c r="Y194" s="223" t="str">
        <f t="shared" ca="1" si="196"/>
        <v>-3.52524402697323+6.59526769391275i</v>
      </c>
      <c r="Z194" s="223" t="str">
        <f t="shared" ca="1" si="197"/>
        <v>7.2541802141567-1.81707755052364i</v>
      </c>
      <c r="AA194" s="223" t="str">
        <f t="shared" ca="1" si="198"/>
        <v>-6.21797533880912-4.15471829250085i</v>
      </c>
      <c r="AB194" s="223" t="str">
        <f t="shared" ca="1" si="199"/>
        <v>1.09729382543381+7.39735409891567i</v>
      </c>
      <c r="AC194" s="223" t="str">
        <f t="shared" ca="1" si="200"/>
        <v>4.74418034967231-5.78080048210131i</v>
      </c>
      <c r="AD194" s="223" t="str">
        <f t="shared" ca="1" si="201"/>
        <v>-7.46928741989715+0.366942560962527i</v>
      </c>
      <c r="AE194" s="223" t="str">
        <f t="shared" ca="1" si="202"/>
        <v>5.28795335664389+5.28795335664359i</v>
      </c>
      <c r="AF194" s="223" t="str">
        <f t="shared" ca="1" si="203"/>
        <v>0.366942560962084-7.46928741989718i</v>
      </c>
      <c r="AG194" s="223" t="str">
        <f t="shared" ca="1" si="204"/>
        <v>-5.78080048210106+4.74418034967261i</v>
      </c>
      <c r="AH194" s="223" t="str">
        <f t="shared" ca="1" si="205"/>
        <v>7.39735409891573+1.09729382543337i</v>
      </c>
      <c r="AI194" s="223" t="str">
        <f t="shared" ca="1" si="206"/>
        <v>-4.15471829250121-6.21797533880887i</v>
      </c>
      <c r="AJ194" s="223" t="str">
        <f t="shared" ca="1" si="207"/>
        <v>-1.81707755052396+7.25418021415662i</v>
      </c>
      <c r="AK194" s="223" t="str">
        <f t="shared" ca="1" si="208"/>
        <v>6.5952676939129-3.52524402697294i</v>
      </c>
      <c r="AL194" s="223" t="str">
        <f t="shared" ca="1" si="209"/>
        <v>-7.0411446083969-2.51936182548732i</v>
      </c>
      <c r="AM194" s="223" t="str">
        <f t="shared" ca="1" si="210"/>
        <v>2.86181973437055+6.90904401578445i</v>
      </c>
      <c r="AN194" s="223" t="str">
        <f t="shared" ca="1" si="211"/>
        <v>3.19738326884801-6.76029893097711i</v>
      </c>
      <c r="AO194" s="223" t="str">
        <f t="shared" ca="1" si="212"/>
        <v>-7.15628246691635+2.17083455329631i</v>
      </c>
      <c r="AP194" s="223" t="str">
        <f t="shared" ca="1" si="213"/>
        <v>6.41434787929673+3.84461216346216i</v>
      </c>
      <c r="AQ194" s="223" t="str">
        <f t="shared" ca="1" si="214"/>
        <v>-1.45894304877494-7.3346020058699i</v>
      </c>
      <c r="AR194" s="223" t="str">
        <f t="shared" ca="1" si="215"/>
        <v>-1.45894304877494-7.3346020058699i</v>
      </c>
      <c r="AS194" s="223" t="str">
        <f t="shared" ca="1" si="216"/>
        <v>7.4422853180056-0.733001125154581i</v>
      </c>
      <c r="AT194" s="223" t="str">
        <f t="shared" ca="1" si="217"/>
        <v>-5.54105135840282-5.02211621207851i</v>
      </c>
      <c r="AU194" s="223" t="str">
        <f t="shared" ca="1" si="218"/>
        <v>-3.00497294784312E-13+7.47829535416191i</v>
      </c>
      <c r="AV194" s="223" t="str">
        <f t="shared" ca="1" si="219"/>
        <v>5.54105135840322-5.02211621207806i</v>
      </c>
      <c r="AW194" s="223" t="str">
        <f t="shared" ca="1" si="220"/>
        <v>-7.44228531800561-0.733001125154439i</v>
      </c>
      <c r="AX194" s="223" t="str">
        <f t="shared" ca="1" si="221"/>
        <v>4.45481534126293+6.00662315109979i</v>
      </c>
      <c r="AY194" s="223" t="str">
        <f t="shared" ca="1" si="222"/>
        <v>1.45894304877491-7.33460200586991i</v>
      </c>
      <c r="AZ194" s="223" t="str">
        <f t="shared" ca="1" si="223"/>
        <v>-6.41434787929665+3.84461216346228i</v>
      </c>
      <c r="BA194" s="223" t="str">
        <f t="shared" ca="1" si="224"/>
        <v>7.15628246691639+2.17083455329617i</v>
      </c>
      <c r="BB194" s="223" t="str">
        <f t="shared" ca="1" si="225"/>
        <v>-3.1973832688481-6.76029893097708i</v>
      </c>
      <c r="BC194" s="223" t="str">
        <f t="shared" ca="1" si="226"/>
        <v>-2.86181973437041+6.9090440157845i</v>
      </c>
      <c r="BD194" s="223" t="str">
        <f t="shared" ca="1" si="227"/>
        <v>7.04114460839684-2.5193618254875i</v>
      </c>
      <c r="BE194" s="223" t="str">
        <f t="shared" ca="1" si="228"/>
        <v>-6.59526769391294-3.52524402697286i</v>
      </c>
      <c r="BF194" s="223" t="str">
        <f t="shared" ca="1" si="229"/>
        <v>1.8170775505241+7.25418021415659i</v>
      </c>
      <c r="BG194" s="223" t="str">
        <f t="shared" ca="1" si="230"/>
        <v>4.15471829250238-6.2179753388081i</v>
      </c>
      <c r="BH194" s="223" t="str">
        <f t="shared" ca="1" si="231"/>
        <v>-7.39735409891593+1.09729382543204i</v>
      </c>
      <c r="BI194" s="223" t="str">
        <f t="shared" ca="1" si="232"/>
        <v>5.78080048210021+4.74418034967365i</v>
      </c>
      <c r="BJ194" s="223" t="str">
        <f t="shared" ca="1" si="233"/>
        <v>-0.366942560960688-7.46928741989724i</v>
      </c>
      <c r="BK194" s="223" t="str">
        <f t="shared" ca="1" si="234"/>
        <v>-5.28795335664485+5.28795335664263i</v>
      </c>
      <c r="BL194" s="223" t="str">
        <f t="shared" ca="1" si="235"/>
        <v>7.46928741989708+0.366942560963923i</v>
      </c>
      <c r="BM194" s="223" t="str">
        <f t="shared" ca="1" si="236"/>
        <v>-4.74418034967122-5.7808004821022i</v>
      </c>
      <c r="BN194" s="223" t="str">
        <f t="shared" ca="1" si="237"/>
        <v>-1.09729382543514+7.39735409891547i</v>
      </c>
      <c r="BO194" s="223" t="str">
        <f t="shared" ca="1" si="238"/>
        <v>6.2179753388099-4.15471829249969i</v>
      </c>
      <c r="BP194" s="223" t="str">
        <f t="shared" ca="1" si="239"/>
        <v>-7.25418021415619-1.81707755052569i</v>
      </c>
      <c r="BQ194" s="223" t="str">
        <f t="shared" ca="1" si="240"/>
        <v>3.52524402697141+6.59526769391371i</v>
      </c>
      <c r="BR194" s="223" t="str">
        <f t="shared" ca="1" si="241"/>
        <v>2.51936182548905-7.04114460839628i</v>
      </c>
      <c r="BS194" s="223" t="str">
        <f t="shared" ca="1" si="242"/>
        <v>-6.90904401578517+2.8618197343688i</v>
      </c>
      <c r="BT194" s="223" t="str">
        <f t="shared" ca="1" si="243"/>
        <v>6.76029893097637+3.19738326884958i</v>
      </c>
      <c r="BU194" s="223" t="str">
        <f t="shared" ca="1" si="244"/>
        <v>-2.1708345532946-7.15628246691687i</v>
      </c>
      <c r="BV194" s="223" t="str">
        <f t="shared" ca="1" si="245"/>
        <v>-3.84461216346379+6.41434787929575i</v>
      </c>
      <c r="BW194" s="223" t="str">
        <f t="shared" ca="1" si="246"/>
        <v>7.33460200587023-1.45894304877329i</v>
      </c>
      <c r="BX194" s="223" t="str">
        <f t="shared" ca="1" si="247"/>
        <v>-6.00662315109837-4.45481534126486i</v>
      </c>
      <c r="BY194" s="223" t="str">
        <f t="shared" ca="1" si="248"/>
        <v>0.733001125152696+7.44228531800578i</v>
      </c>
      <c r="BZ194" s="223" t="str">
        <f t="shared" ca="1" si="249"/>
        <v>5.02211621207976-5.54105135840169i</v>
      </c>
      <c r="CA194" s="223" t="str">
        <f t="shared" ca="1" si="250"/>
        <v>-7.47829535416191-2.08881615270373E-12i</v>
      </c>
      <c r="CB194" s="223" t="str">
        <f t="shared" ca="1" si="251"/>
        <v>5.02211621207667+5.5410513584045i</v>
      </c>
      <c r="CC194" s="223" t="str">
        <f t="shared" ca="1" si="252"/>
        <v>0.733001125156854-7.44228531800538i</v>
      </c>
      <c r="CD194" s="223" t="str">
        <f t="shared" ca="1" si="253"/>
        <v>-6.00662315110086+4.4548153412615i</v>
      </c>
      <c r="CE194" s="223" t="str">
        <f t="shared" ca="1" si="254"/>
        <v>7.33460200586942+1.45894304877739i</v>
      </c>
      <c r="CF194" s="223" t="str">
        <f t="shared" ca="1" si="255"/>
        <v>-3.84461216346003-6.414347879298i</v>
      </c>
      <c r="CG194" s="223" t="str">
        <f t="shared" ca="1" si="256"/>
        <v>-2.17083455329859+7.15628246691566i</v>
      </c>
      <c r="CH194" s="223" t="str">
        <f t="shared" ca="1" si="257"/>
        <v>6.76029893097816-3.19738326884581i</v>
      </c>
      <c r="CI194" s="223" t="str">
        <f t="shared" ca="1" si="258"/>
        <v>-6.90904401578349-2.86181973437285i</v>
      </c>
      <c r="CJ194" s="223" t="str">
        <f t="shared" ca="1" si="259"/>
        <v>2.51936182548512+7.04114460839769i</v>
      </c>
      <c r="CK194" s="223" t="str">
        <f t="shared" ca="1" si="260"/>
        <v>3.5252440269751-6.59526769391175i</v>
      </c>
      <c r="CL194" s="223" t="str">
        <f t="shared" ca="1" si="261"/>
        <v>-7.25418021415723+1.81707755052154i</v>
      </c>
      <c r="CM194" s="223" t="str">
        <f t="shared" ca="1" si="262"/>
        <v>6.21797533880758+4.15471829250316i</v>
      </c>
      <c r="CN194" s="223" t="str">
        <f t="shared" ca="1" si="263"/>
        <v>-1.09729382543101-7.39735409891609i</v>
      </c>
      <c r="CO194" s="223" t="str">
        <f t="shared" ca="1" si="264"/>
        <v>-4.74418034967454+5.78080048209948i</v>
      </c>
      <c r="CP194" s="223" t="str">
        <f t="shared" ca="1" si="265"/>
        <v>7.46928741989729-0.366942560959751i</v>
      </c>
      <c r="CQ194" s="223" t="str">
        <f t="shared" ca="1" si="266"/>
        <v>-5.2879533566419-5.28795335664558i</v>
      </c>
      <c r="CR194" s="223" t="str">
        <f t="shared" ca="1" si="267"/>
        <v>-0.366942560964967+7.46928741989703i</v>
      </c>
      <c r="CS194" s="223" t="str">
        <f t="shared" ca="1" si="268"/>
        <v>5.78080048210293-4.74418034967033i</v>
      </c>
      <c r="CT194" s="223" t="str">
        <f t="shared" ca="1" si="269"/>
        <v>-7.39735409891532-1.09729382543617i</v>
      </c>
      <c r="CU194" s="223" t="str">
        <f t="shared" ca="1" si="270"/>
        <v>4.15471829249882+6.21797533881048i</v>
      </c>
      <c r="CV194" s="223" t="str">
        <f t="shared" ca="1" si="271"/>
        <v>1.81707755052681-7.25418021415591i</v>
      </c>
      <c r="CW194" s="223" t="str">
        <f t="shared" ca="1" si="272"/>
        <v>-6.59526769391421+3.52524402697049i</v>
      </c>
      <c r="CX194" s="223" t="str">
        <f t="shared" ca="1" si="273"/>
        <v>7.04114460839593+2.51936182549004i</v>
      </c>
      <c r="CY194" s="223" t="str">
        <f t="shared" ca="1" si="274"/>
        <v>-2.86181973436783-6.90904401578557i</v>
      </c>
      <c r="CZ194" s="223" t="str">
        <f t="shared" ca="1" si="275"/>
        <v>-3.19738326885053+6.76029893097593i</v>
      </c>
      <c r="DA194" s="223" t="str">
        <f t="shared" ca="1" si="276"/>
        <v>7.15628246691717-2.1708345532936i</v>
      </c>
      <c r="DB194" s="223" t="str">
        <f t="shared" ca="1" si="277"/>
        <v>-6.41434787929521-3.84461216346469i</v>
      </c>
      <c r="DC194" s="223" t="str">
        <f t="shared" ca="1" si="278"/>
        <v>1.45894304877227+7.33460200587044i</v>
      </c>
      <c r="DD194" s="223" t="str">
        <f t="shared" ca="1" si="279"/>
        <v>4.45481534126569-6.00662315109775i</v>
      </c>
      <c r="DE194" s="223" t="str">
        <f t="shared" ca="1" si="280"/>
        <v>-7.44228531800589+0.733001125151656i</v>
      </c>
      <c r="DF194" s="223" t="str">
        <f t="shared" ca="1" si="281"/>
        <v>5.54105135840099+5.02211621208053i</v>
      </c>
      <c r="DG194" s="223" t="str">
        <f t="shared" ca="1" si="282"/>
        <v>3.1332242290556E-12-7.47829535416191i</v>
      </c>
      <c r="DH194" s="223" t="str">
        <f t="shared" ca="1" si="283"/>
        <v>-5.5410513584052+5.02211621207589i</v>
      </c>
      <c r="DI194" s="223" t="str">
        <f t="shared" ca="1" si="284"/>
        <v>7.44228531800525+0.733001125158104i</v>
      </c>
      <c r="DJ194" s="223" t="str">
        <f t="shared" ca="1" si="285"/>
        <v>-4.45481534126066-6.00662315110148i</v>
      </c>
      <c r="DK194" s="223" t="str">
        <f t="shared" ca="1" si="286"/>
        <v>-1.45894304877841+7.33460200586922i</v>
      </c>
      <c r="DL194" s="223" t="str">
        <f t="shared" ca="1" si="287"/>
        <v>6.41434787929854-3.84461216345913i</v>
      </c>
      <c r="DM194" s="223" t="str">
        <f t="shared" ca="1" si="288"/>
        <v>-7.15628246691536-2.1708345532996i</v>
      </c>
      <c r="DN194" s="223" t="str">
        <f t="shared" ca="1" si="289"/>
        <v>3.19738326884486+6.76029893097861i</v>
      </c>
      <c r="DO194" s="223" t="str">
        <f t="shared" ca="1" si="290"/>
        <v>2.86181973437382-6.90904401578309i</v>
      </c>
      <c r="DP194" s="223" t="str">
        <f t="shared" ca="1" si="291"/>
        <v>-7.04114460839804+2.51936182548414i</v>
      </c>
      <c r="DQ194" s="223" t="str">
        <f t="shared" ca="1" si="292"/>
        <v>6.59526769391125+3.52524402697602i</v>
      </c>
      <c r="DR194" s="223" t="str">
        <f t="shared" ca="1" si="293"/>
        <v>-1.81707755052053-7.25418021415748i</v>
      </c>
      <c r="DS194" s="223" t="str">
        <f t="shared" ca="1" si="294"/>
        <v>-4.15471829250402+6.217975338807i</v>
      </c>
      <c r="DT194" s="223" t="str">
        <f t="shared" ca="1" si="295"/>
        <v>7.39735409891624-1.09729382542997i</v>
      </c>
      <c r="DU194" s="223" t="str">
        <f t="shared" ca="1" si="296"/>
        <v>-5.78080048209882-4.74418034967534i</v>
      </c>
      <c r="DV194" s="223" t="str">
        <f t="shared" ca="1" si="297"/>
        <v>0.366942560958495+7.46928741989735i</v>
      </c>
      <c r="DW194" s="223" t="str">
        <f t="shared" ca="1" si="298"/>
        <v>5.28795335664647-5.28795335664101i</v>
      </c>
      <c r="DX194" s="223" t="str">
        <f t="shared" ca="1" si="299"/>
        <v>-7.46928741989699-0.366942560965798i</v>
      </c>
      <c r="DY194" s="223" t="str">
        <f t="shared" ca="1" si="300"/>
        <v>4.74418034966969+5.78080048210346i</v>
      </c>
      <c r="DZ194" s="223" t="str">
        <f t="shared" ca="1" si="301"/>
        <v>1.09729382543006-7.39735409891622i</v>
      </c>
      <c r="EA194" s="223" t="str">
        <f t="shared" ca="1" si="302"/>
        <v>-6.21797533880681+4.15471829250431i</v>
      </c>
      <c r="EB194" s="223" t="str">
        <f t="shared" ca="1" si="303"/>
        <v>7.25418021415752+1.8170775505204i</v>
      </c>
      <c r="EC194" s="223" t="str">
        <f t="shared" ca="1" si="304"/>
        <v>-3.52524402696938-6.59526769391481i</v>
      </c>
      <c r="ED194" s="223" t="str">
        <f t="shared" ca="1" si="305"/>
        <v>-2.51936182549122+7.0411446083955i</v>
      </c>
      <c r="EE194" s="223" t="str">
        <f t="shared" ca="1" si="306"/>
        <v>6.90904401578589-2.86181973436706i</v>
      </c>
      <c r="EF194" s="223" t="str">
        <f t="shared" ca="1" si="307"/>
        <v>-6.76029893097857-3.19738326884494i</v>
      </c>
      <c r="EG194" s="223" t="str">
        <f t="shared" ca="1" si="308"/>
        <v>2.17083455329992+7.15628246691525i</v>
      </c>
      <c r="EH194" s="223" t="str">
        <f t="shared" ca="1" si="309"/>
        <v>3.84461216345902-6.41434787929861i</v>
      </c>
      <c r="EI194" s="223" t="str">
        <f t="shared" ca="1" si="310"/>
        <v>-7.33460200586919+1.45894304877854i</v>
      </c>
      <c r="EJ194" s="223" t="str">
        <f t="shared" ca="1" si="311"/>
        <v>6.00662315110155+4.45481534126056i</v>
      </c>
      <c r="EK194" s="223" t="str">
        <f t="shared" ca="1" si="312"/>
        <v>-0.73300112515802-7.44228531800526i</v>
      </c>
      <c r="EL194" s="223" t="str">
        <f t="shared" ca="1" si="313"/>
        <v>-5.02211621207595+5.54105135840514i</v>
      </c>
      <c r="EM194" s="223" t="str">
        <f t="shared" ca="1" si="314"/>
        <v>7.47829535416191-3.04892957267735E-12i</v>
      </c>
      <c r="EN194" s="223"/>
      <c r="EO194" s="223"/>
      <c r="EP194" s="223"/>
    </row>
    <row r="195" spans="1:146" ht="17.25" thickBot="1">
      <c r="A195" s="257">
        <f t="shared" si="181"/>
        <v>1.8554687500000012E-3</v>
      </c>
      <c r="B195" s="256">
        <v>95</v>
      </c>
      <c r="C195" s="230">
        <f t="shared" si="182"/>
        <v>19000</v>
      </c>
      <c r="D195" s="229">
        <f t="shared" si="315"/>
        <v>119380.52083641214</v>
      </c>
      <c r="E195" s="229" t="str">
        <f t="shared" si="316"/>
        <v>119380.520836412i</v>
      </c>
      <c r="F195" s="229" t="str">
        <f t="shared" si="183"/>
        <v>-0.0226559117465285-0.0511571663442036i</v>
      </c>
      <c r="G195" s="229" t="str">
        <f t="shared" si="184"/>
        <v>-4.34313298410357+2.13046800592971i</v>
      </c>
      <c r="H195" s="229" t="str">
        <f t="shared" si="319"/>
        <v>0.00203273273515582-0.00445026178816153i</v>
      </c>
      <c r="I195" s="229" t="str">
        <f t="shared" si="317"/>
        <v>-0.0036221718471899+0.00481989288893432i</v>
      </c>
      <c r="J195" s="255" t="str">
        <f ca="1">IMPRODUCT(1/N_FFT2,DF100)</f>
        <v>0.0499977828317824+0.00445937329532094i</v>
      </c>
      <c r="K195" s="254" t="str">
        <f t="shared" ca="1" si="318"/>
        <v>-0.000202594263030418+0.000224831341526968i</v>
      </c>
      <c r="N195" s="246">
        <f t="shared" ca="1" si="185"/>
        <v>22.478963477875219</v>
      </c>
      <c r="O195" s="223">
        <f t="shared" ca="1" si="186"/>
        <v>7.4789634778752196</v>
      </c>
      <c r="P195" s="223" t="str">
        <f t="shared" ca="1" si="187"/>
        <v>-5.15704855060269-5.41661748235171i</v>
      </c>
      <c r="Q195" s="223" t="str">
        <f t="shared" ca="1" si="188"/>
        <v>-0.366975344239028+7.4699547388262i</v>
      </c>
      <c r="R195" s="223" t="str">
        <f t="shared" ca="1" si="189"/>
        <v>5.66313730814604-4.8850558371912i</v>
      </c>
      <c r="S195" s="223" t="str">
        <f t="shared" ca="1" si="190"/>
        <v>-7.44295022452059-0.733066612730541i</v>
      </c>
      <c r="T195" s="223" t="str">
        <f t="shared" ca="1" si="191"/>
        <v>4.60129459638775+5.89601414013267i</v>
      </c>
      <c r="U195" s="223" t="str">
        <f t="shared" ca="1" si="192"/>
        <v>1.09739185954331-7.39801499119862i</v>
      </c>
      <c r="V195" s="223" t="str">
        <f t="shared" ca="1" si="193"/>
        <v>-6.11468695762622+4.30644843387532i</v>
      </c>
      <c r="W195" s="223" t="str">
        <f t="shared" ca="1" si="194"/>
        <v>7.33525729177337+1.45907339324551i</v>
      </c>
      <c r="X195" s="223" t="str">
        <f t="shared" ca="1" si="195"/>
        <v>-4.00122765988595-6.31862895865512i</v>
      </c>
      <c r="Y195" s="223" t="str">
        <f t="shared" ca="1" si="196"/>
        <v>-1.8172398913444+7.25482831503944i</v>
      </c>
      <c r="Z195" s="223" t="str">
        <f t="shared" ca="1" si="197"/>
        <v>6.50734882907647-3.68636757799713i</v>
      </c>
      <c r="AA195" s="223" t="str">
        <f t="shared" ca="1" si="198"/>
        <v>-7.15692182144685-2.17102849937289i</v>
      </c>
      <c r="AB195" s="223" t="str">
        <f t="shared" ca="1" si="199"/>
        <v>3.36262671372591+6.68039192619178i</v>
      </c>
      <c r="AC195" s="223" t="str">
        <f t="shared" ca="1" si="200"/>
        <v>2.51958690958745-7.04177367631387i</v>
      </c>
      <c r="AD195" s="223" t="str">
        <f t="shared" ca="1" si="201"/>
        <v>-6.83734137402399+3.03078498716936i</v>
      </c>
      <c r="AE195" s="223" t="str">
        <f t="shared" ca="1" si="202"/>
        <v>6.90966128160836+2.86207541424639i</v>
      </c>
      <c r="AF195" s="223" t="str">
        <f t="shared" ca="1" si="203"/>
        <v>-2.69164183411397-6.9778190676055i</v>
      </c>
      <c r="AG195" s="223" t="str">
        <f t="shared" ca="1" si="204"/>
        <v>-3.1976689285449+6.76090290766033i</v>
      </c>
      <c r="AH195" s="223" t="str">
        <f t="shared" ca="1" si="205"/>
        <v>7.10148658386867-2.34601428011951i</v>
      </c>
      <c r="AI195" s="223" t="str">
        <f t="shared" ca="1" si="206"/>
        <v>-6.59585692642291-3.52555897831115i</v>
      </c>
      <c r="AJ195" s="223" t="str">
        <f t="shared" ca="1" si="207"/>
        <v>1.99473497223839+7.20804599693429i</v>
      </c>
      <c r="AK195" s="223" t="str">
        <f t="shared" ca="1" si="208"/>
        <v>3.8449556476968-6.41492094812055i</v>
      </c>
      <c r="AL195" s="223" t="str">
        <f t="shared" ca="1" si="209"/>
        <v>-7.29724059584324+1.63865017309026i</v>
      </c>
      <c r="AM195" s="223" t="str">
        <f t="shared" ca="1" si="210"/>
        <v>6.21853086337383+4.15508948214819i</v>
      </c>
      <c r="AN195" s="223" t="str">
        <f t="shared" ca="1" si="211"/>
        <v>-1.2786177221471-7.36885550299385i</v>
      </c>
      <c r="AO195" s="223" t="str">
        <f t="shared" ca="1" si="212"/>
        <v>-4.45521334209484+6.00715979309786i</v>
      </c>
      <c r="AP195" s="223" t="str">
        <f t="shared" ca="1" si="213"/>
        <v>7.42271819180236-0.915504969116848i</v>
      </c>
      <c r="AQ195" s="223" t="str">
        <f t="shared" ca="1" si="214"/>
        <v>-5.78131694871574-4.74460420286914i</v>
      </c>
      <c r="AR195" s="223" t="str">
        <f t="shared" ca="1" si="215"/>
        <v>-5.78131694871574-4.74460420286914i</v>
      </c>
      <c r="AS195" s="223" t="str">
        <f t="shared" ca="1" si="216"/>
        <v>5.0225648965411-5.5415464054201i</v>
      </c>
      <c r="AT195" s="223" t="str">
        <f t="shared" ca="1" si="217"/>
        <v>-7.47671095390392+0.183542951824916i</v>
      </c>
      <c r="AU195" s="223" t="str">
        <f t="shared" ca="1" si="218"/>
        <v>5.28842579145216+5.28842579145202i</v>
      </c>
      <c r="AV195" s="223" t="str">
        <f t="shared" ca="1" si="219"/>
        <v>0.183542951824814-7.47671095390392i</v>
      </c>
      <c r="AW195" s="223" t="str">
        <f t="shared" ca="1" si="220"/>
        <v>-5.54154640542046+5.02256489654071i</v>
      </c>
      <c r="AX195" s="223" t="str">
        <f t="shared" ca="1" si="221"/>
        <v>7.45869890233341+0.550186684427876i</v>
      </c>
      <c r="AY195" s="223" t="str">
        <f t="shared" ca="1" si="222"/>
        <v>-4.7446042028693-5.78131694871561i</v>
      </c>
      <c r="AZ195" s="223" t="str">
        <f t="shared" ca="1" si="223"/>
        <v>-0.91550496911675+7.42271819180238i</v>
      </c>
      <c r="BA195" s="223" t="str">
        <f t="shared" ca="1" si="224"/>
        <v>6.00715979309821-4.45521334209437i</v>
      </c>
      <c r="BB195" s="223" t="str">
        <f t="shared" ca="1" si="225"/>
        <v>-7.36885550299387-1.27861772214699i</v>
      </c>
      <c r="BC195" s="223" t="str">
        <f t="shared" ca="1" si="226"/>
        <v>4.15508948214832+6.21853086337374i</v>
      </c>
      <c r="BD195" s="223" t="str">
        <f t="shared" ca="1" si="227"/>
        <v>1.63865017309017-7.29724059584326i</v>
      </c>
      <c r="BE195" s="223" t="str">
        <f t="shared" ca="1" si="228"/>
        <v>-6.41492094812085+3.8449556476963i</v>
      </c>
      <c r="BF195" s="223" t="str">
        <f t="shared" ca="1" si="229"/>
        <v>7.20804599693535+1.9947349722346i</v>
      </c>
      <c r="BG195" s="223" t="str">
        <f t="shared" ca="1" si="230"/>
        <v>-3.52555897831325-6.59585692642178i</v>
      </c>
      <c r="BH195" s="223" t="str">
        <f t="shared" ca="1" si="231"/>
        <v>-2.34601428011862+7.10148658386897i</v>
      </c>
      <c r="BI195" s="223" t="str">
        <f t="shared" ca="1" si="232"/>
        <v>6.76090290766059-3.19766892854437i</v>
      </c>
      <c r="BJ195" s="223" t="str">
        <f t="shared" ca="1" si="233"/>
        <v>-6.97781906760505-2.69164183411516i</v>
      </c>
      <c r="BK195" s="223" t="str">
        <f t="shared" ca="1" si="234"/>
        <v>2.86207541424378+6.90966128160945i</v>
      </c>
      <c r="BL195" s="223" t="str">
        <f t="shared" ca="1" si="235"/>
        <v>3.03078498716645-6.83734137402527i</v>
      </c>
      <c r="BM195" s="223" t="str">
        <f t="shared" ca="1" si="236"/>
        <v>-7.04177367631331+2.519586909589i</v>
      </c>
      <c r="BN195" s="223" t="str">
        <f t="shared" ca="1" si="237"/>
        <v>6.68039192619219+3.36262671372508i</v>
      </c>
      <c r="BO195" s="223" t="str">
        <f t="shared" ca="1" si="238"/>
        <v>-2.1710284993723-7.15692182144703i</v>
      </c>
      <c r="BP195" s="223" t="str">
        <f t="shared" ca="1" si="239"/>
        <v>-3.68636757799892+6.50734882907546i</v>
      </c>
      <c r="BQ195" s="223" t="str">
        <f t="shared" ca="1" si="240"/>
        <v>7.25482831504031-1.81723989134091i</v>
      </c>
      <c r="BR195" s="223" t="str">
        <f t="shared" ca="1" si="241"/>
        <v>-6.3186289586568-4.00122765988328i</v>
      </c>
      <c r="BS195" s="223" t="str">
        <f t="shared" ca="1" si="242"/>
        <v>1.4590733932472+7.33525729177303i</v>
      </c>
      <c r="BT195" s="223" t="str">
        <f t="shared" ca="1" si="243"/>
        <v>4.30644843387525-6.11468695762627i</v>
      </c>
      <c r="BU195" s="223" t="str">
        <f t="shared" ca="1" si="244"/>
        <v>-7.39801499119882+1.09739185954195i</v>
      </c>
      <c r="BV195" s="223" t="str">
        <f t="shared" ca="1" si="245"/>
        <v>5.8960141401314+4.60129459638937i</v>
      </c>
      <c r="BW195" s="223" t="str">
        <f t="shared" ca="1" si="246"/>
        <v>-0.73306661272706-7.44295022452094i</v>
      </c>
      <c r="BX195" s="223" t="str">
        <f t="shared" ca="1" si="247"/>
        <v>-4.88505583718919+5.66313730814777i</v>
      </c>
      <c r="BY195" s="223" t="str">
        <f t="shared" ca="1" si="248"/>
        <v>7.46995473882614-0.366975344240252i</v>
      </c>
      <c r="BZ195" s="223" t="str">
        <f t="shared" ca="1" si="249"/>
        <v>-5.41661748235166-5.15704855060273i</v>
      </c>
      <c r="CA195" s="223" t="str">
        <f t="shared" ca="1" si="250"/>
        <v>-1.27905712968487E-12+7.47896347787522i</v>
      </c>
      <c r="CB195" s="223" t="str">
        <f t="shared" ca="1" si="251"/>
        <v>5.41661748235358-5.15704855060072i</v>
      </c>
      <c r="CC195" s="223" t="str">
        <f t="shared" ca="1" si="252"/>
        <v>-7.46995473882637-0.366975344235588i</v>
      </c>
      <c r="CD195" s="223" t="str">
        <f t="shared" ca="1" si="253"/>
        <v>4.88505583719289+5.66313730814458i</v>
      </c>
      <c r="CE195" s="223" t="str">
        <f t="shared" ca="1" si="254"/>
        <v>0.733066612729606-7.44295022452068i</v>
      </c>
      <c r="CF195" s="223" t="str">
        <f t="shared" ca="1" si="255"/>
        <v>-5.89601414013297+4.60129459638736i</v>
      </c>
      <c r="CG195" s="223" t="str">
        <f t="shared" ca="1" si="256"/>
        <v>7.39801499119841+1.09739185954469i</v>
      </c>
      <c r="CH195" s="223" t="str">
        <f t="shared" ca="1" si="257"/>
        <v>-4.30644843387299-6.11468695762786i</v>
      </c>
      <c r="CI195" s="223" t="str">
        <f t="shared" ca="1" si="258"/>
        <v>-1.45907339324242+7.33525729177398i</v>
      </c>
      <c r="CJ195" s="223" t="str">
        <f t="shared" ca="1" si="259"/>
        <v>6.3186289586542-4.00122765988741i</v>
      </c>
      <c r="CK195" s="223" t="str">
        <f t="shared" ca="1" si="260"/>
        <v>-7.25482831503964-1.8172398913436i</v>
      </c>
      <c r="CL195" s="223" t="str">
        <f t="shared" ca="1" si="261"/>
        <v>3.6863675779966+6.50734882907678i</v>
      </c>
      <c r="CM195" s="223" t="str">
        <f t="shared" ca="1" si="262"/>
        <v>2.17102849937485-7.15692182144625i</v>
      </c>
      <c r="CN195" s="223" t="str">
        <f t="shared" ca="1" si="263"/>
        <v>-6.68039192619334+3.3626267137228i</v>
      </c>
      <c r="CO195" s="223" t="str">
        <f t="shared" ca="1" si="264"/>
        <v>7.04177367631489+2.5195869095846i</v>
      </c>
      <c r="CP195" s="223" t="str">
        <f t="shared" ca="1" si="265"/>
        <v>-3.03078498717082-6.83734137402334i</v>
      </c>
      <c r="CQ195" s="223" t="str">
        <f t="shared" ca="1" si="266"/>
        <v>-2.86207541424625+6.90966128160842i</v>
      </c>
      <c r="CR195" s="223" t="str">
        <f t="shared" ca="1" si="267"/>
        <v>6.97781906760597-2.69164183411277i</v>
      </c>
      <c r="CS195" s="223" t="str">
        <f t="shared" ca="1" si="268"/>
        <v>-6.7609029076594-3.19766892854687i</v>
      </c>
      <c r="CT195" s="223" t="str">
        <f t="shared" ca="1" si="269"/>
        <v>2.34601428012315+7.10148658386747i</v>
      </c>
      <c r="CU195" s="223" t="str">
        <f t="shared" ca="1" si="270"/>
        <v>3.52555897830904-6.59585692642404i</v>
      </c>
      <c r="CV195" s="223" t="str">
        <f t="shared" ca="1" si="271"/>
        <v>-7.20804599693404+1.99473497223931i</v>
      </c>
      <c r="CW195" s="223" t="str">
        <f t="shared" ca="1" si="272"/>
        <v>6.41492094812068+3.84495564769658i</v>
      </c>
      <c r="CX195" s="223" t="str">
        <f t="shared" ca="1" si="273"/>
        <v>-1.63865017308892-7.29724059584355i</v>
      </c>
      <c r="CY195" s="223" t="str">
        <f t="shared" ca="1" si="274"/>
        <v>-4.15508948215053+6.21853086337227i</v>
      </c>
      <c r="CZ195" s="223" t="str">
        <f t="shared" ca="1" si="275"/>
        <v>7.36885550299331-1.27861772215023i</v>
      </c>
      <c r="DA195" s="223" t="str">
        <f t="shared" ca="1" si="276"/>
        <v>-6.00715979309935-4.45521334209283i</v>
      </c>
      <c r="DB195" s="223" t="str">
        <f t="shared" ca="1" si="277"/>
        <v>0.915504969117693+7.42271819180226i</v>
      </c>
      <c r="DC195" s="223" t="str">
        <f t="shared" ca="1" si="278"/>
        <v>4.74460420286964-5.78131694871533i</v>
      </c>
      <c r="DD195" s="223" t="str">
        <f t="shared" ca="1" si="279"/>
        <v>-7.45869890233356+0.550186684425961i</v>
      </c>
      <c r="DE195" s="223" t="str">
        <f t="shared" ca="1" si="280"/>
        <v>5.54154640541825+5.02256489654315i</v>
      </c>
      <c r="DF195" s="223" t="str">
        <f t="shared" ca="1" si="281"/>
        <v>-0.183542951827994-7.47671095390384i</v>
      </c>
      <c r="DG195" s="223" t="str">
        <f t="shared" ca="1" si="282"/>
        <v>-5.28842579145089+5.28842579145329i</v>
      </c>
      <c r="DH195" s="223" t="str">
        <f t="shared" ca="1" si="283"/>
        <v>7.47671095390393+0.183542951824605i</v>
      </c>
      <c r="DI195" s="223" t="str">
        <f t="shared" ca="1" si="284"/>
        <v>-5.02256489654031-5.54154640542082i</v>
      </c>
      <c r="DJ195" s="223" t="str">
        <f t="shared" ca="1" si="285"/>
        <v>-0.550186684429999+7.45869890233326i</v>
      </c>
      <c r="DK195" s="223" t="str">
        <f t="shared" ca="1" si="286"/>
        <v>5.7813169487179-4.7446042028665i</v>
      </c>
      <c r="DL195" s="223" t="str">
        <f t="shared" ca="1" si="287"/>
        <v>-7.42271819180268-0.915504969114327i</v>
      </c>
      <c r="DM195" s="223" t="str">
        <f t="shared" ca="1" si="288"/>
        <v>4.45521334209573+6.0071597930972i</v>
      </c>
      <c r="DN195" s="223" t="str">
        <f t="shared" ca="1" si="289"/>
        <v>1.27861772214689-7.36885550299389i</v>
      </c>
      <c r="DO195" s="223" t="str">
        <f t="shared" ca="1" si="290"/>
        <v>-6.21853086337451+4.15508948214717i</v>
      </c>
      <c r="DP195" s="223" t="str">
        <f t="shared" ca="1" si="291"/>
        <v>7.29724059584266+1.63865017309287i</v>
      </c>
      <c r="DQ195" s="223" t="str">
        <f t="shared" ca="1" si="292"/>
        <v>-3.84495564769967-6.41492094811883i</v>
      </c>
      <c r="DR195" s="223" t="str">
        <f t="shared" ca="1" si="293"/>
        <v>-1.99473497223583+7.208045996935i</v>
      </c>
      <c r="DS195" s="223" t="str">
        <f t="shared" ca="1" si="294"/>
        <v>6.59585692642244-3.52555897831203i</v>
      </c>
      <c r="DT195" s="223" t="str">
        <f t="shared" ca="1" si="295"/>
        <v>-7.10148658386853-2.34601428011993i</v>
      </c>
      <c r="DU195" s="223" t="str">
        <f t="shared" ca="1" si="296"/>
        <v>3.19766892854301+6.76090290766122i</v>
      </c>
      <c r="DV195" s="223" t="str">
        <f t="shared" ca="1" si="297"/>
        <v>2.69164183411655-6.97781906760451i</v>
      </c>
      <c r="DW195" s="223" t="str">
        <f t="shared" ca="1" si="298"/>
        <v>-6.90966128160705+2.86207541424957i</v>
      </c>
      <c r="DX195" s="223" t="str">
        <f t="shared" ca="1" si="299"/>
        <v>6.8373413740248+3.03078498716752i</v>
      </c>
      <c r="DY195" s="223" t="str">
        <f t="shared" ca="1" si="300"/>
        <v>-2.51958690958759-7.04177367631381i</v>
      </c>
      <c r="DZ195" s="223" t="str">
        <f t="shared" ca="1" si="301"/>
        <v>-3.36262671372641+6.68039192619153i</v>
      </c>
      <c r="EA195" s="223" t="str">
        <f t="shared" ca="1" si="302"/>
        <v>7.15692182144743-2.17102849937098i</v>
      </c>
      <c r="EB195" s="223" t="str">
        <f t="shared" ca="1" si="303"/>
        <v>-6.50734882907478-3.68636757800012i</v>
      </c>
      <c r="EC195" s="223" t="str">
        <f t="shared" ca="1" si="304"/>
        <v>1.81723989134669+7.25482831503887i</v>
      </c>
      <c r="ED195" s="223" t="str">
        <f t="shared" ca="1" si="305"/>
        <v>4.00122765988454-6.31862895865601i</v>
      </c>
      <c r="EE195" s="223" t="str">
        <f t="shared" ca="1" si="306"/>
        <v>-7.33525729177333+1.45907339324574i</v>
      </c>
      <c r="EF195" s="223" t="str">
        <f t="shared" ca="1" si="307"/>
        <v>6.11468695762553+4.3064484338763i</v>
      </c>
      <c r="EG195" s="223" t="str">
        <f t="shared" ca="1" si="308"/>
        <v>-1.09739185954069-7.39801499119901i</v>
      </c>
      <c r="EH195" s="223" t="str">
        <f t="shared" ca="1" si="309"/>
        <v>-4.60129459639038+5.89601414013061i</v>
      </c>
      <c r="EI195" s="223" t="str">
        <f t="shared" ca="1" si="310"/>
        <v>7.44295022452035-0.733066612732979i</v>
      </c>
      <c r="EJ195" s="223" t="str">
        <f t="shared" ca="1" si="311"/>
        <v>-5.6631373081468-4.88505583719032i</v>
      </c>
      <c r="EK195" s="223" t="str">
        <f t="shared" ca="1" si="312"/>
        <v>0.366975344238975+7.46995473882621i</v>
      </c>
      <c r="EL195" s="223" t="str">
        <f t="shared" ca="1" si="313"/>
        <v>5.15704855060366-5.41661748235078i</v>
      </c>
      <c r="EM195" s="223" t="str">
        <f t="shared" ca="1" si="314"/>
        <v>-7.47896347787522-2.55811425936974E-12i</v>
      </c>
      <c r="EN195" s="223"/>
      <c r="EO195" s="223"/>
      <c r="EP195" s="223"/>
    </row>
    <row r="196" spans="1:146" ht="17.25" thickBot="1">
      <c r="A196" s="257">
        <f t="shared" si="181"/>
        <v>1.8750000000000012E-3</v>
      </c>
      <c r="B196" s="256">
        <v>96</v>
      </c>
      <c r="C196" s="230">
        <f t="shared" si="182"/>
        <v>19200</v>
      </c>
      <c r="D196" s="229">
        <f t="shared" si="315"/>
        <v>120637.15789784805</v>
      </c>
      <c r="E196" s="229" t="str">
        <f t="shared" si="316"/>
        <v>120637.157897848i</v>
      </c>
      <c r="F196" s="229" t="str">
        <f t="shared" si="183"/>
        <v>-0.0223958748763242-0.0503842249817239i</v>
      </c>
      <c r="G196" s="229" t="str">
        <f t="shared" si="184"/>
        <v>-4.31546540768226+2.15605192036444i</v>
      </c>
      <c r="H196" s="229" t="str">
        <f t="shared" si="319"/>
        <v>0.00203194727160276-0.00440382970600497i</v>
      </c>
      <c r="I196" s="229" t="str">
        <f t="shared" si="317"/>
        <v>-0.00357429369635322+0.00478062091682705i</v>
      </c>
      <c r="J196" s="255" t="str">
        <f ca="1">IMPRODUCT(1/N_FFT2,DG100)</f>
        <v>0.038163306339264-0.00013420863287409i</v>
      </c>
      <c r="K196" s="254" t="str">
        <f t="shared" ca="1" si="318"/>
        <v>-0.000135765264682892+0.000182924001611242i</v>
      </c>
      <c r="N196" s="246">
        <f t="shared" ca="1" si="185"/>
        <v>22.479582738169704</v>
      </c>
      <c r="O196" s="223">
        <f t="shared" ca="1" si="186"/>
        <v>7.4795827381697038</v>
      </c>
      <c r="P196" s="223" t="str">
        <f t="shared" ca="1" si="187"/>
        <v>-5.28886367460562-5.28886367460567i</v>
      </c>
      <c r="Q196" s="223" t="str">
        <f t="shared" ca="1" si="188"/>
        <v>-1.37453988525447E-15+7.4795827381697i</v>
      </c>
      <c r="R196" s="223" t="str">
        <f t="shared" ca="1" si="189"/>
        <v>5.28886367460567-5.28886367460562i</v>
      </c>
      <c r="S196" s="223" t="str">
        <f t="shared" ca="1" si="190"/>
        <v>-7.4795827381697-2.74907977050894E-15i</v>
      </c>
      <c r="T196" s="223" t="str">
        <f t="shared" ca="1" si="191"/>
        <v>5.28886367460551+5.28886367460577i</v>
      </c>
      <c r="U196" s="223" t="str">
        <f t="shared" ca="1" si="192"/>
        <v>-2.21745315541969E-13-7.4795827381697i</v>
      </c>
      <c r="V196" s="223" t="str">
        <f t="shared" ca="1" si="193"/>
        <v>-5.28886367460571+5.28886367460557i</v>
      </c>
      <c r="W196" s="223" t="str">
        <f t="shared" ca="1" si="194"/>
        <v>7.4795827381697-3.13375631326369E-13i</v>
      </c>
      <c r="X196" s="223" t="str">
        <f t="shared" ca="1" si="195"/>
        <v>-5.28886367460562-5.28886367460567i</v>
      </c>
      <c r="Y196" s="223" t="str">
        <f t="shared" ca="1" si="196"/>
        <v>-3.65605714152083E-13+7.4795827381697i</v>
      </c>
      <c r="Z196" s="223" t="str">
        <f t="shared" ca="1" si="197"/>
        <v>5.28886367460561-5.28886367460568i</v>
      </c>
      <c r="AA196" s="223" t="str">
        <f t="shared" ca="1" si="198"/>
        <v>-7.4795827381697-3.00548214273299E-13i</v>
      </c>
      <c r="AB196" s="223" t="str">
        <f t="shared" ca="1" si="199"/>
        <v>5.28886367460573+5.28886367460556i</v>
      </c>
      <c r="AC196" s="223" t="str">
        <f t="shared" ca="1" si="200"/>
        <v>2.08917898488898E-13-7.4795827381697i</v>
      </c>
      <c r="AD196" s="223" t="str">
        <f t="shared" ca="1" si="201"/>
        <v>-5.2888636746055+5.28886367460579i</v>
      </c>
      <c r="AE196" s="223" t="str">
        <f t="shared" ca="1" si="202"/>
        <v>7.4795827381697+1.17287582704498E-13i</v>
      </c>
      <c r="AF196" s="223" t="str">
        <f t="shared" ca="1" si="203"/>
        <v>-5.28886367460582-5.28886367460547i</v>
      </c>
      <c r="AG196" s="223" t="str">
        <f t="shared" ca="1" si="204"/>
        <v>-7.88028987313293E-14+7.4795827381697i</v>
      </c>
      <c r="AH196" s="223" t="str">
        <f t="shared" ca="1" si="205"/>
        <v>5.28886367460593-5.28886367460535i</v>
      </c>
      <c r="AI196" s="223" t="str">
        <f t="shared" ca="1" si="206"/>
        <v>-7.4795827381697+1.28274170530709E-14i</v>
      </c>
      <c r="AJ196" s="223" t="str">
        <f t="shared" ca="1" si="207"/>
        <v>5.28886367460542+5.28886367460586i</v>
      </c>
      <c r="AK196" s="223" t="str">
        <f t="shared" ca="1" si="208"/>
        <v>-1.04457732837471E-13-7.4795827381697i</v>
      </c>
      <c r="AL196" s="223" t="str">
        <f t="shared" ca="1" si="209"/>
        <v>-5.28886367460584+5.28886367460544i</v>
      </c>
      <c r="AM196" s="223" t="str">
        <f t="shared" ca="1" si="210"/>
        <v>7.4795827381697-1.4294241681064E-13i</v>
      </c>
      <c r="AN196" s="223" t="str">
        <f t="shared" ca="1" si="211"/>
        <v>-5.28886367460551-5.28886367460577i</v>
      </c>
      <c r="AO196" s="223" t="str">
        <f t="shared" ca="1" si="212"/>
        <v>2.3457273259504E-13+7.4795827381697i</v>
      </c>
      <c r="AP196" s="223" t="str">
        <f t="shared" ca="1" si="213"/>
        <v>5.28886367460571-5.28886367460558i</v>
      </c>
      <c r="AQ196" s="223" t="str">
        <f t="shared" ca="1" si="214"/>
        <v>-7.4795827381697+3.2620304837944E-13i</v>
      </c>
      <c r="AR196" s="223" t="str">
        <f t="shared" ca="1" si="215"/>
        <v>-7.4795827381697+3.2620304837944E-13i</v>
      </c>
      <c r="AS196" s="223" t="str">
        <f t="shared" ca="1" si="216"/>
        <v>3.26205481193397E-13-7.4795827381697i</v>
      </c>
      <c r="AT196" s="223" t="str">
        <f t="shared" ca="1" si="217"/>
        <v>-5.28886367460562+5.28886367460567i</v>
      </c>
      <c r="AU196" s="223" t="str">
        <f t="shared" ca="1" si="218"/>
        <v>7.4795827381697+2.34575165408996E-13i</v>
      </c>
      <c r="AV196" s="223" t="str">
        <f t="shared" ca="1" si="219"/>
        <v>-5.28886367460574-5.28886367460555i</v>
      </c>
      <c r="AW196" s="223" t="str">
        <f t="shared" ca="1" si="220"/>
        <v>-2.49236113247058E-13+7.4795827381697i</v>
      </c>
      <c r="AX196" s="223" t="str">
        <f t="shared" ca="1" si="221"/>
        <v>5.28886367460549-5.2888636746058i</v>
      </c>
      <c r="AY196" s="223" t="str">
        <f t="shared" ca="1" si="222"/>
        <v>-7.4795827381697-1.57605797462659E-13i</v>
      </c>
      <c r="AZ196" s="223" t="str">
        <f t="shared" ca="1" si="223"/>
        <v>5.28886367460586+5.28886367460542i</v>
      </c>
      <c r="BA196" s="223" t="str">
        <f t="shared" ca="1" si="224"/>
        <v>6.59754816782584E-14-7.4795827381697i</v>
      </c>
      <c r="BB196" s="223" t="str">
        <f t="shared" ca="1" si="225"/>
        <v>-5.28886367460589+5.2888636746054i</v>
      </c>
      <c r="BC196" s="223" t="str">
        <f t="shared" ca="1" si="226"/>
        <v>7.4795827381697-2.56548341061418E-14i</v>
      </c>
      <c r="BD196" s="223" t="str">
        <f t="shared" ca="1" si="227"/>
        <v>-5.28886367460539-5.28886367460589i</v>
      </c>
      <c r="BE196" s="223" t="str">
        <f t="shared" ca="1" si="228"/>
        <v>1.17285149890542E-13+7.4795827381697i</v>
      </c>
      <c r="BF196" s="223" t="str">
        <f t="shared" ca="1" si="229"/>
        <v>5.28886367460478-5.28886367460651i</v>
      </c>
      <c r="BG196" s="223" t="str">
        <f t="shared" ca="1" si="230"/>
        <v>-7.4795827381697-1.27916222503953E-12i</v>
      </c>
      <c r="BH196" s="223" t="str">
        <f t="shared" ca="1" si="231"/>
        <v>5.28886367460815+5.28886367460313i</v>
      </c>
      <c r="BI196" s="223" t="str">
        <f t="shared" ca="1" si="232"/>
        <v>-1.04458462681658E-12-7.4795827381697i</v>
      </c>
      <c r="BJ196" s="223" t="str">
        <f t="shared" ca="1" si="233"/>
        <v>-5.28886367460675+5.28886367460453i</v>
      </c>
      <c r="BK196" s="223" t="str">
        <f t="shared" ca="1" si="234"/>
        <v>7.4795827381697-3.36833147867269E-12i</v>
      </c>
      <c r="BL196" s="223" t="str">
        <f t="shared" ca="1" si="235"/>
        <v>-5.28886367460618-5.28886367460511i</v>
      </c>
      <c r="BM196" s="223" t="str">
        <f t="shared" ca="1" si="236"/>
        <v>-1.85460138666603E-12+7.4795827381697i</v>
      </c>
      <c r="BN196" s="223" t="str">
        <f t="shared" ca="1" si="237"/>
        <v>5.28886367460346-5.28886367460782i</v>
      </c>
      <c r="BO196" s="223" t="str">
        <f t="shared" ca="1" si="238"/>
        <v>-7.4795827381697+4.6914546519008E-13i</v>
      </c>
      <c r="BP196" s="223" t="str">
        <f t="shared" ca="1" si="239"/>
        <v>5.28886367460413+5.28886367460716i</v>
      </c>
      <c r="BQ196" s="223" t="str">
        <f t="shared" ca="1" si="240"/>
        <v>-2.79289231704619E-12-7.4795827381697i</v>
      </c>
      <c r="BR196" s="223" t="str">
        <f t="shared" ca="1" si="241"/>
        <v>-5.28886367460544+5.28886367460585i</v>
      </c>
      <c r="BS196" s="223" t="str">
        <f t="shared" ca="1" si="242"/>
        <v>7.4795827381697+2.32374928467007E-12i</v>
      </c>
      <c r="BT196" s="223" t="str">
        <f t="shared" ca="1" si="243"/>
        <v>-5.28886367460741-5.28886367460387i</v>
      </c>
      <c r="BU196" s="223" t="str">
        <f t="shared" ca="1" si="244"/>
        <v>-1.06293696436418E-13+7.4795827381697i</v>
      </c>
      <c r="BV196" s="223" t="str">
        <f t="shared" ca="1" si="245"/>
        <v>5.28886367460756-5.28886367460372i</v>
      </c>
      <c r="BW196" s="223" t="str">
        <f t="shared" ca="1" si="246"/>
        <v>-7.4795827381697+2.32374441904216E-12i</v>
      </c>
      <c r="BX196" s="223" t="str">
        <f t="shared" ca="1" si="247"/>
        <v>5.28886367460544+5.28886367460585i</v>
      </c>
      <c r="BY196" s="223" t="str">
        <f t="shared" ca="1" si="248"/>
        <v>2.89918844629657E-12-7.4795827381697i</v>
      </c>
      <c r="BZ196" s="223" t="str">
        <f t="shared" ca="1" si="249"/>
        <v>-5.28886367460428+5.28886367460701i</v>
      </c>
      <c r="CA196" s="223" t="str">
        <f t="shared" ca="1" si="250"/>
        <v>7.4795827381697+4.69150330817993E-13i</v>
      </c>
      <c r="CB196" s="223" t="str">
        <f t="shared" ca="1" si="251"/>
        <v>-5.28886367460346-5.28886367460782i</v>
      </c>
      <c r="CC196" s="223" t="str">
        <f t="shared" ca="1" si="252"/>
        <v>1.74830525741566E-12+7.4795827381697i</v>
      </c>
      <c r="CD196" s="223" t="str">
        <f t="shared" ca="1" si="253"/>
        <v>5.28886367460625-5.28886367460503i</v>
      </c>
      <c r="CE196" s="223" t="str">
        <f t="shared" ca="1" si="254"/>
        <v>-7.4795827381697-3.47462760792307E-12i</v>
      </c>
      <c r="CF196" s="223" t="str">
        <f t="shared" ca="1" si="255"/>
        <v>5.28886367460675+5.28886367460453i</v>
      </c>
      <c r="CG196" s="223" t="str">
        <f t="shared" ca="1" si="256"/>
        <v>1.04458949244449E-12-7.4795827381697i</v>
      </c>
      <c r="CH196" s="223" t="str">
        <f t="shared" ca="1" si="257"/>
        <v>-5.28886367460823+5.28886367460306i</v>
      </c>
      <c r="CI196" s="223" t="str">
        <f t="shared" ca="1" si="258"/>
        <v>7.4795827381697-1.17286609578915E-12i</v>
      </c>
      <c r="CJ196" s="223" t="str">
        <f t="shared" ca="1" si="259"/>
        <v>-5.28886367460463-5.28886367460666i</v>
      </c>
      <c r="CK196" s="223" t="str">
        <f t="shared" ca="1" si="260"/>
        <v>3.60290421126773E-12+7.4795827381697i</v>
      </c>
      <c r="CL196" s="223" t="str">
        <f t="shared" ca="1" si="261"/>
        <v>5.28886367460494-5.28886367460634i</v>
      </c>
      <c r="CM196" s="223" t="str">
        <f t="shared" ca="1" si="262"/>
        <v>-7.4795827381697-1.62002865407099E-12i</v>
      </c>
      <c r="CN196" s="223" t="str">
        <f t="shared" ca="1" si="263"/>
        <v>5.28886367460791+5.28886367460337i</v>
      </c>
      <c r="CO196" s="223" t="str">
        <f t="shared" ca="1" si="264"/>
        <v>-8.10009461407584E-13-7.4795827381697i</v>
      </c>
      <c r="CP196" s="223" t="str">
        <f t="shared" ca="1" si="265"/>
        <v>-5.28886367460692+5.28886367460437i</v>
      </c>
      <c r="CQ196" s="223" t="str">
        <f t="shared" ca="1" si="266"/>
        <v>7.4795827381697-3.02746504964123E-12i</v>
      </c>
      <c r="CR196" s="223" t="str">
        <f t="shared" ca="1" si="267"/>
        <v>-5.28886367460594-5.28886367460535i</v>
      </c>
      <c r="CS196" s="223" t="str">
        <f t="shared" ca="1" si="268"/>
        <v>-2.19546781569749E-12+7.4795827381697i</v>
      </c>
      <c r="CT196" s="223" t="str">
        <f t="shared" ca="1" si="269"/>
        <v>5.28886367460363-5.28886367460766i</v>
      </c>
      <c r="CU196" s="223" t="str">
        <f t="shared" ca="1" si="270"/>
        <v>-7.4795827381697+2.34570299781084E-13i</v>
      </c>
      <c r="CV196" s="223" t="str">
        <f t="shared" ca="1" si="271"/>
        <v>5.28886367460396+5.28886367460732i</v>
      </c>
      <c r="CW196" s="223" t="str">
        <f t="shared" ca="1" si="272"/>
        <v>-2.45202588801473E-12-7.4795827381697i</v>
      </c>
      <c r="CX196" s="223" t="str">
        <f t="shared" ca="1" si="273"/>
        <v>-5.28886367460576+5.28886367460553i</v>
      </c>
      <c r="CY196" s="223" t="str">
        <f t="shared" ca="1" si="274"/>
        <v>7.4795827381697+2.55832445007906E-12i</v>
      </c>
      <c r="CZ196" s="223" t="str">
        <f t="shared" ca="1" si="275"/>
        <v>-5.28886367460725-5.28886367460404i</v>
      </c>
      <c r="DA196" s="223" t="str">
        <f t="shared" ca="1" si="276"/>
        <v>-3.40868861845415E-13+7.4795827381697i</v>
      </c>
      <c r="DB196" s="223" t="str">
        <f t="shared" ca="1" si="277"/>
        <v>5.28886367460773-5.28886367460355i</v>
      </c>
      <c r="DC196" s="223" t="str">
        <f t="shared" ca="1" si="278"/>
        <v>-7.4795827381697+2.08916925363316E-12i</v>
      </c>
      <c r="DD196" s="223" t="str">
        <f t="shared" ca="1" si="279"/>
        <v>5.28886367460527+5.28886367460601i</v>
      </c>
      <c r="DE196" s="223" t="str">
        <f t="shared" ca="1" si="280"/>
        <v>3.13376361170557E-12-7.4795827381697i</v>
      </c>
      <c r="DF196" s="223" t="str">
        <f t="shared" ca="1" si="281"/>
        <v>-5.28886367460444+5.28886367460684i</v>
      </c>
      <c r="DG196" s="223" t="str">
        <f t="shared" ca="1" si="282"/>
        <v>7.4795827381697+9.16308023471913E-13i</v>
      </c>
      <c r="DH196" s="223" t="str">
        <f t="shared" ca="1" si="283"/>
        <v>-5.28886367460315-5.28886367460814i</v>
      </c>
      <c r="DI196" s="223" t="str">
        <f t="shared" ca="1" si="284"/>
        <v>1.51373009200666E-12+7.4795827381697i</v>
      </c>
      <c r="DJ196" s="223" t="str">
        <f t="shared" ca="1" si="285"/>
        <v>5.28886367460642-5.28886367460487i</v>
      </c>
      <c r="DK196" s="223" t="str">
        <f t="shared" ca="1" si="286"/>
        <v>-7.4795827381697-3.70920277333206E-12i</v>
      </c>
      <c r="DL196" s="223" t="str">
        <f t="shared" ca="1" si="287"/>
        <v>5.28886367460643+5.28886367460485i</v>
      </c>
      <c r="DM196" s="223" t="str">
        <f t="shared" ca="1" si="288"/>
        <v>1.27916465785349E-12-7.4795827381697i</v>
      </c>
      <c r="DN196" s="223" t="str">
        <f t="shared" ca="1" si="289"/>
        <v>-5.28886367460313+5.28886367460815i</v>
      </c>
      <c r="DO196" s="223" t="str">
        <f t="shared" ca="1" si="290"/>
        <v>7.4795827381697-9.38290930380162E-13i</v>
      </c>
      <c r="DP196" s="223" t="str">
        <f t="shared" ca="1" si="291"/>
        <v>-5.28886367460446-5.28886367460683i</v>
      </c>
      <c r="DQ196" s="223" t="str">
        <f t="shared" ca="1" si="292"/>
        <v>3.36832904585873E-12+7.4795827381697i</v>
      </c>
      <c r="DR196" s="223" t="str">
        <f t="shared" ca="1" si="293"/>
        <v>5.28886367460511-5.28886367460618i</v>
      </c>
      <c r="DS196" s="223" t="str">
        <f t="shared" ca="1" si="294"/>
        <v>-7.4795827381697-1.85460381947998E-12i</v>
      </c>
      <c r="DT196" s="223" t="str">
        <f t="shared" ca="1" si="295"/>
        <v>5.28886367460775+5.28886367460354i</v>
      </c>
      <c r="DU196" s="223" t="str">
        <f t="shared" ca="1" si="296"/>
        <v>-5.75434295998587E-13-7.4795827381697i</v>
      </c>
      <c r="DV196" s="223" t="str">
        <f t="shared" ca="1" si="297"/>
        <v>-5.28886367460723+5.28886367460405i</v>
      </c>
      <c r="DW196" s="223" t="str">
        <f t="shared" ca="1" si="298"/>
        <v>7.4795827381697-2.58030735698731E-12i</v>
      </c>
      <c r="DX196" s="223" t="str">
        <f t="shared" ca="1" si="299"/>
        <v>-5.28886367460577-5.28886367460551i</v>
      </c>
      <c r="DY196" s="223" t="str">
        <f t="shared" ca="1" si="300"/>
        <v>-2.21746045386156E-12+7.4795827381697i</v>
      </c>
      <c r="DZ196" s="223" t="str">
        <f t="shared" ca="1" si="301"/>
        <v>5.2888636746038-5.28886367460749i</v>
      </c>
      <c r="EA196" s="223" t="str">
        <f t="shared" ca="1" si="302"/>
        <v>-7.4795827381697-2.12587392872837E-13i</v>
      </c>
      <c r="EB196" s="223" t="str">
        <f t="shared" ca="1" si="303"/>
        <v>5.2888636746038+5.28886367460749i</v>
      </c>
      <c r="EC196" s="223" t="str">
        <f t="shared" ca="1" si="304"/>
        <v>-2.21745072260574E-12-7.4795827381697i</v>
      </c>
      <c r="ED196" s="223" t="str">
        <f t="shared" ca="1" si="305"/>
        <v>-5.28886367460577+5.28886367460551i</v>
      </c>
      <c r="EE196" s="223" t="str">
        <f t="shared" ca="1" si="306"/>
        <v>7.4795827381697+3.00548214273299E-12i</v>
      </c>
      <c r="EF196" s="223" t="str">
        <f t="shared" ca="1" si="307"/>
        <v>-5.28886367460693-5.28886367460435i</v>
      </c>
      <c r="EG196" s="223" t="str">
        <f t="shared" ca="1" si="308"/>
        <v>-5.75444027254411E-13+7.4795827381697i</v>
      </c>
      <c r="EH196" s="223" t="str">
        <f t="shared" ca="1" si="309"/>
        <v>5.28886367460805-5.28886367460324i</v>
      </c>
      <c r="EI196" s="223" t="str">
        <f t="shared" ca="1" si="310"/>
        <v>-7.4795827381697+1.85459408822416E-12i</v>
      </c>
      <c r="EJ196" s="223" t="str">
        <f t="shared" ca="1" si="311"/>
        <v>5.28886367460496+5.28886367460633i</v>
      </c>
      <c r="EK196" s="223" t="str">
        <f t="shared" ca="1" si="312"/>
        <v>3.36833877711456E-12-7.4795827381697i</v>
      </c>
      <c r="EL196" s="223" t="str">
        <f t="shared" ca="1" si="313"/>
        <v>-5.28886367460461+5.28886367460668i</v>
      </c>
      <c r="EM196" s="223" t="str">
        <f t="shared" ca="1" si="314"/>
        <v>7.4795827381697+9.38300661635987E-13i</v>
      </c>
      <c r="EN196" s="223"/>
      <c r="EO196" s="223"/>
      <c r="EP196" s="223"/>
    </row>
    <row r="197" spans="1:146" ht="17.25" thickBot="1">
      <c r="A197" s="257">
        <f t="shared" si="181"/>
        <v>1.8945312500000012E-3</v>
      </c>
      <c r="B197" s="256">
        <v>97</v>
      </c>
      <c r="C197" s="230">
        <f t="shared" si="182"/>
        <v>19400</v>
      </c>
      <c r="D197" s="229">
        <f t="shared" si="315"/>
        <v>121893.79495928397</v>
      </c>
      <c r="E197" s="229" t="str">
        <f t="shared" si="316"/>
        <v>121893.794959284i</v>
      </c>
      <c r="F197" s="229"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-0.0221389896946196-0.0496303444938861i</v>
      </c>
      <c r="G197" s="229"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229" t="str">
        <f t="shared" si="319"/>
        <v>0.00203118765792643-0.00435835582074527i</v>
      </c>
      <c r="I197" s="229" t="str">
        <f t="shared" si="317"/>
        <v>-0.00352793387479979+0.00474121821365643i</v>
      </c>
      <c r="J197" s="255" t="str">
        <f ca="1">IMPRODUCT(1/N_FFT2,DH100)</f>
        <v>0.00984189052009898-0.00445966783637773i</v>
      </c>
      <c r="K197" s="254" t="str">
        <f t="shared" ca="1" si="318"/>
        <v>-0.0000135772805852363+0.0000623959638210179i</v>
      </c>
      <c r="N197" s="246">
        <f t="shared" ca="1" si="185"/>
        <v>22.480157408554057</v>
      </c>
      <c r="O197" s="223">
        <f t="shared" ca="1" si="186"/>
        <v>7.4801574085540548</v>
      </c>
      <c r="P197" s="223" t="str">
        <f t="shared" ca="1" si="187"/>
        <v>-5.4174821831631-5.15787181421334i</v>
      </c>
      <c r="Q197" s="223" t="str">
        <f t="shared" ca="1" si="188"/>
        <v>0.367033927640751+7.47114723136324i</v>
      </c>
      <c r="R197" s="223" t="str">
        <f t="shared" ca="1" si="189"/>
        <v>4.88583568028698-5.66404136301818i</v>
      </c>
      <c r="S197" s="223" t="str">
        <f t="shared" ca="1" si="190"/>
        <v>-7.44413840609688+0.73318363840144i</v>
      </c>
      <c r="T197" s="223" t="str">
        <f t="shared" ca="1" si="191"/>
        <v>5.89695537111839+4.60202914025803i</v>
      </c>
      <c r="U197" s="223" t="str">
        <f t="shared" ca="1" si="192"/>
        <v>-1.09756704555799-7.39919599938069i</v>
      </c>
      <c r="V197" s="223" t="str">
        <f t="shared" ca="1" si="193"/>
        <v>-4.30713590894035+6.11566309721707i</v>
      </c>
      <c r="W197" s="223" t="str">
        <f t="shared" ca="1" si="194"/>
        <v>7.33642828140902-1.45930631756597i</v>
      </c>
      <c r="X197" s="223" t="str">
        <f t="shared" ca="1" si="195"/>
        <v>-6.31963765524576-4.00186640995748i</v>
      </c>
      <c r="Y197" s="223" t="str">
        <f t="shared" ca="1" si="196"/>
        <v>1.81752999283554+7.25598646511205i</v>
      </c>
      <c r="Z197" s="223" t="str">
        <f t="shared" ca="1" si="197"/>
        <v>3.68695606427031-6.50838765262845i</v>
      </c>
      <c r="AA197" s="223" t="str">
        <f t="shared" ca="1" si="198"/>
        <v>-7.15806434187144+2.17137507915483i</v>
      </c>
      <c r="AB197" s="223" t="str">
        <f t="shared" ca="1" si="199"/>
        <v>6.68145837408817+3.36316351848573i</v>
      </c>
      <c r="AC197" s="223" t="str">
        <f t="shared" ca="1" si="200"/>
        <v>-2.51998913271841-7.04289781465891i</v>
      </c>
      <c r="AD197" s="223" t="str">
        <f t="shared" ca="1" si="201"/>
        <v>-3.03126881720678+6.83843287709808i</v>
      </c>
      <c r="AE197" s="223" t="str">
        <f t="shared" ca="1" si="202"/>
        <v>6.91076432972589-2.86253231173631i</v>
      </c>
      <c r="AF197" s="223" t="str">
        <f t="shared" ca="1" si="203"/>
        <v>-6.97893299633137-2.69207152383874i</v>
      </c>
      <c r="AG197" s="223" t="str">
        <f t="shared" ca="1" si="204"/>
        <v>3.19817939968774+6.76198220821078i</v>
      </c>
      <c r="AH197" s="223" t="str">
        <f t="shared" ca="1" si="205"/>
        <v>2.34638879437283-7.10262025469388i</v>
      </c>
      <c r="AI197" s="223" t="str">
        <f t="shared" ca="1" si="206"/>
        <v>-6.59690987927672+3.52612179333717i</v>
      </c>
      <c r="AJ197" s="223" t="str">
        <f t="shared" ca="1" si="207"/>
        <v>7.20919667874681+1.99505340878186i</v>
      </c>
      <c r="AK197" s="223" t="str">
        <f t="shared" ca="1" si="208"/>
        <v>-3.84556945073467-6.41594501662245i</v>
      </c>
      <c r="AL197" s="223" t="str">
        <f t="shared" ca="1" si="209"/>
        <v>-1.63891176478314+7.29840551654959i</v>
      </c>
      <c r="AM197" s="223" t="str">
        <f t="shared" ca="1" si="210"/>
        <v>6.21952358045229-4.15575279449392i</v>
      </c>
      <c r="AN197" s="223" t="str">
        <f t="shared" ca="1" si="211"/>
        <v>-7.37003185619833-1.27882183879063i</v>
      </c>
      <c r="AO197" s="223" t="str">
        <f t="shared" ca="1" si="212"/>
        <v>4.45592456576961+6.00811876721133i</v>
      </c>
      <c r="AP197" s="223" t="str">
        <f t="shared" ca="1" si="213"/>
        <v>0.915651118977572-7.42390314356681i</v>
      </c>
      <c r="AQ197" s="223" t="str">
        <f t="shared" ca="1" si="214"/>
        <v>-5.78223986961113+4.74536162447348i</v>
      </c>
      <c r="AR197" s="223" t="str">
        <f t="shared" ca="1" si="215"/>
        <v>-5.78223986961113+4.74536162447348i</v>
      </c>
      <c r="AS197" s="223" t="str">
        <f t="shared" ca="1" si="216"/>
        <v>-5.02336669137946-5.54243104970062i</v>
      </c>
      <c r="AT197" s="223" t="str">
        <f t="shared" ca="1" si="217"/>
        <v>-0.183572252350469+7.47790452499315i</v>
      </c>
      <c r="AU197" s="223" t="str">
        <f t="shared" ca="1" si="218"/>
        <v>5.28927002793132-5.28927002793141i</v>
      </c>
      <c r="AV197" s="223" t="str">
        <f t="shared" ca="1" si="219"/>
        <v>-7.47790452499315+0.183572252350704i</v>
      </c>
      <c r="AW197" s="223" t="str">
        <f t="shared" ca="1" si="220"/>
        <v>5.54243104970028+5.02336669137984i</v>
      </c>
      <c r="AX197" s="223" t="str">
        <f t="shared" ca="1" si="221"/>
        <v>-0.550274515416827-7.45988959800538i</v>
      </c>
      <c r="AY197" s="223" t="str">
        <f t="shared" ca="1" si="222"/>
        <v>-4.74536162447387+5.7822398696108i</v>
      </c>
      <c r="AZ197" s="223" t="str">
        <f t="shared" ca="1" si="223"/>
        <v>7.42390314356678-0.915651118977804i</v>
      </c>
      <c r="BA197" s="223" t="str">
        <f t="shared" ca="1" si="224"/>
        <v>-6.00811876721144-4.45592456576947i</v>
      </c>
      <c r="BB197" s="223" t="str">
        <f t="shared" ca="1" si="225"/>
        <v>1.27882183879086+7.37003185619829i</v>
      </c>
      <c r="BC197" s="223" t="str">
        <f t="shared" ca="1" si="226"/>
        <v>4.15575279449372-6.21952358045242i</v>
      </c>
      <c r="BD197" s="223" t="str">
        <f t="shared" ca="1" si="227"/>
        <v>-7.29840551654971+1.6389117647826i</v>
      </c>
      <c r="BE197" s="223" t="str">
        <f t="shared" ca="1" si="228"/>
        <v>6.41594501662218+3.8455694507351i</v>
      </c>
      <c r="BF197" s="223" t="str">
        <f t="shared" ca="1" si="229"/>
        <v>-1.99505340878065-7.20919667874714i</v>
      </c>
      <c r="BG197" s="223" t="str">
        <f t="shared" ca="1" si="230"/>
        <v>-3.52612179333504+6.59690987927786i</v>
      </c>
      <c r="BH197" s="223" t="str">
        <f t="shared" ca="1" si="231"/>
        <v>7.10262025469427-2.34638879437165i</v>
      </c>
      <c r="BI197" s="223" t="str">
        <f t="shared" ca="1" si="232"/>
        <v>-6.76198220821183-3.19817939968551i</v>
      </c>
      <c r="BJ197" s="223" t="str">
        <f t="shared" ca="1" si="233"/>
        <v>2.69207152383751+6.97893299633184i</v>
      </c>
      <c r="BK197" s="223" t="str">
        <f t="shared" ca="1" si="234"/>
        <v>2.86253231173471-6.91076432972655i</v>
      </c>
      <c r="BL197" s="223" t="str">
        <f t="shared" ca="1" si="235"/>
        <v>-6.83843287709889+3.03126881720495i</v>
      </c>
      <c r="BM197" s="223" t="str">
        <f t="shared" ca="1" si="236"/>
        <v>7.04289781465947+2.51998913271684i</v>
      </c>
      <c r="BN197" s="223" t="str">
        <f t="shared" ca="1" si="237"/>
        <v>-3.36316351848387-6.6814583740891i</v>
      </c>
      <c r="BO197" s="223" t="str">
        <f t="shared" ca="1" si="238"/>
        <v>-2.17137507915318+7.15806434187194i</v>
      </c>
      <c r="BP197" s="223" t="str">
        <f t="shared" ca="1" si="239"/>
        <v>6.50838765262946-3.68695606426853i</v>
      </c>
      <c r="BQ197" s="223" t="str">
        <f t="shared" ca="1" si="240"/>
        <v>-7.25598646511248-1.81752999283385i</v>
      </c>
      <c r="BR197" s="223" t="str">
        <f t="shared" ca="1" si="241"/>
        <v>4.00186640995507+6.31963765524729i</v>
      </c>
      <c r="BS197" s="223" t="str">
        <f t="shared" ca="1" si="242"/>
        <v>1.45930631756507-7.3364282814092i</v>
      </c>
      <c r="BT197" s="223" t="str">
        <f t="shared" ca="1" si="243"/>
        <v>-6.11566309721864+4.30713590893813i</v>
      </c>
      <c r="BU197" s="223" t="str">
        <f t="shared" ca="1" si="244"/>
        <v>7.39919599938082+1.09756704555713i</v>
      </c>
      <c r="BV197" s="223" t="str">
        <f t="shared" ca="1" si="245"/>
        <v>-4.60202914025584-5.89695537112011i</v>
      </c>
      <c r="BW197" s="223" t="str">
        <f t="shared" ca="1" si="246"/>
        <v>-0.733183638400731+7.44413840609694i</v>
      </c>
      <c r="BX197" s="223" t="str">
        <f t="shared" ca="1" si="247"/>
        <v>5.66404136302028-4.88583568028454i</v>
      </c>
      <c r="BY197" s="223" t="str">
        <f t="shared" ca="1" si="248"/>
        <v>-7.47114723136327-0.367033927640331i</v>
      </c>
      <c r="BZ197" s="223" t="str">
        <f t="shared" ca="1" si="249"/>
        <v>5.15787181421095+5.41748218316538i</v>
      </c>
      <c r="CA197" s="223" t="str">
        <f t="shared" ca="1" si="250"/>
        <v>-1.28289703078099E-13-7.48015740855405i</v>
      </c>
      <c r="CB197" s="223" t="str">
        <f t="shared" ca="1" si="251"/>
        <v>-5.157871814216+5.41748218316057i</v>
      </c>
      <c r="CC197" s="223" t="str">
        <f t="shared" ca="1" si="252"/>
        <v>7.47114723136324-0.367033927640799i</v>
      </c>
      <c r="CD197" s="223" t="str">
        <f t="shared" ca="1" si="253"/>
        <v>-5.66404136302044-4.88583568028435i</v>
      </c>
      <c r="CE197" s="223" t="str">
        <f t="shared" ca="1" si="254"/>
        <v>0.733183638401198+7.4441384060969i</v>
      </c>
      <c r="CF197" s="223" t="str">
        <f t="shared" ca="1" si="255"/>
        <v>4.60202914025546-5.89695537112039i</v>
      </c>
      <c r="CG197" s="223" t="str">
        <f t="shared" ca="1" si="256"/>
        <v>-7.39919599938078+1.09756704555739i</v>
      </c>
      <c r="CH197" s="223" t="str">
        <f t="shared" ca="1" si="257"/>
        <v>6.11566309721891+4.30713590893775i</v>
      </c>
      <c r="CI197" s="223" t="str">
        <f t="shared" ca="1" si="258"/>
        <v>-1.45930631756552-7.33642828140911i</v>
      </c>
      <c r="CJ197" s="223" t="str">
        <f t="shared" ca="1" si="259"/>
        <v>-4.00186640995485+6.31963765524742i</v>
      </c>
      <c r="CK197" s="223" t="str">
        <f t="shared" ca="1" si="260"/>
        <v>7.25598646511237-1.8175299928343i</v>
      </c>
      <c r="CL197" s="223" t="str">
        <f t="shared" ca="1" si="261"/>
        <v>-6.50838765262969-3.68695606426812i</v>
      </c>
      <c r="CM197" s="223" t="str">
        <f t="shared" ca="1" si="262"/>
        <v>2.17137507915353+7.15806434187184i</v>
      </c>
      <c r="CN197" s="223" t="str">
        <f t="shared" ca="1" si="263"/>
        <v>3.36316351848354-6.68145837408926i</v>
      </c>
      <c r="CO197" s="223" t="str">
        <f t="shared" ca="1" si="264"/>
        <v>-7.04289781465931+2.51998913271728i</v>
      </c>
      <c r="CP197" s="223" t="str">
        <f t="shared" ca="1" si="265"/>
        <v>6.83843287709904+3.03126881720462i</v>
      </c>
      <c r="CQ197" s="223" t="str">
        <f t="shared" ca="1" si="266"/>
        <v>-2.86253231173515-6.91076432972637i</v>
      </c>
      <c r="CR197" s="223" t="str">
        <f t="shared" ca="1" si="267"/>
        <v>-2.69207152383708+6.978932996332i</v>
      </c>
      <c r="CS197" s="223" t="str">
        <f t="shared" ca="1" si="268"/>
        <v>6.76198220821167-3.19817939968584i</v>
      </c>
      <c r="CT197" s="223" t="str">
        <f t="shared" ca="1" si="269"/>
        <v>-7.10262025469442-2.3463887943712i</v>
      </c>
      <c r="CU197" s="223" t="str">
        <f t="shared" ca="1" si="270"/>
        <v>3.52612179333545+6.59690987927763i</v>
      </c>
      <c r="CV197" s="223" t="str">
        <f t="shared" ca="1" si="271"/>
        <v>1.9950534087803-7.20919667874724i</v>
      </c>
      <c r="CW197" s="223" t="str">
        <f t="shared" ca="1" si="272"/>
        <v>-6.41594501662347+3.84556945073295i</v>
      </c>
      <c r="CX197" s="223" t="str">
        <f t="shared" ca="1" si="273"/>
        <v>7.29840551654998+1.63891176478141i</v>
      </c>
      <c r="CY197" s="223" t="str">
        <f t="shared" ca="1" si="274"/>
        <v>-4.15575279449155-6.21952358045387i</v>
      </c>
      <c r="CZ197" s="223" t="str">
        <f t="shared" ca="1" si="275"/>
        <v>-1.27882183878966+7.3700318561985i</v>
      </c>
      <c r="DA197" s="223" t="str">
        <f t="shared" ca="1" si="276"/>
        <v>6.00811876721293-4.45592456576745i</v>
      </c>
      <c r="DB197" s="223" t="str">
        <f t="shared" ca="1" si="277"/>
        <v>-7.42390314356693-0.915651118976704i</v>
      </c>
      <c r="DC197" s="223" t="str">
        <f t="shared" ca="1" si="278"/>
        <v>4.74536162447136+5.78223986961287i</v>
      </c>
      <c r="DD197" s="223" t="str">
        <f t="shared" ca="1" si="279"/>
        <v>0.550274515416359-7.45988959800542i</v>
      </c>
      <c r="DE197" s="223" t="str">
        <f t="shared" ca="1" si="280"/>
        <v>-5.54243104970253+5.02336669137735i</v>
      </c>
      <c r="DF197" s="223" t="str">
        <f t="shared" ca="1" si="281"/>
        <v>7.47790452499316+0.183572252350235i</v>
      </c>
      <c r="DG197" s="223" t="str">
        <f t="shared" ca="1" si="282"/>
        <v>-5.28927002792887-5.28927002793386i</v>
      </c>
      <c r="DH197" s="223" t="str">
        <f t="shared" ca="1" si="283"/>
        <v>0.183572252350832+7.47790452499315i</v>
      </c>
      <c r="DI197" s="223" t="str">
        <f t="shared" ca="1" si="284"/>
        <v>5.02336669138242-5.54243104969794i</v>
      </c>
      <c r="DJ197" s="223" t="str">
        <f t="shared" ca="1" si="285"/>
        <v>-7.45988959800536+0.550274515417167i</v>
      </c>
      <c r="DK197" s="223" t="str">
        <f t="shared" ca="1" si="286"/>
        <v>5.78223986961325+4.7453616244709i</v>
      </c>
      <c r="DL197" s="223" t="str">
        <f t="shared" ca="1" si="287"/>
        <v>-0.915651118977295-7.42390314356685i</v>
      </c>
      <c r="DM197" s="223" t="str">
        <f t="shared" ca="1" si="288"/>
        <v>-4.4559245657668+6.00811876721342i</v>
      </c>
      <c r="DN197" s="223" t="str">
        <f t="shared" ca="1" si="289"/>
        <v>7.3700318561984-1.27882183879025i</v>
      </c>
      <c r="DO197" s="223" t="str">
        <f t="shared" ca="1" si="290"/>
        <v>-6.21952358045421-4.15575279449105i</v>
      </c>
      <c r="DP197" s="223" t="str">
        <f t="shared" ca="1" si="291"/>
        <v>1.6389117647822+7.2984055165498i</v>
      </c>
      <c r="DQ197" s="223" t="str">
        <f t="shared" ca="1" si="292"/>
        <v>3.84556945073244-6.41594501662378i</v>
      </c>
      <c r="DR197" s="223" t="str">
        <f t="shared" ca="1" si="293"/>
        <v>-7.20919667874708+1.99505340878088i</v>
      </c>
      <c r="DS197" s="223" t="str">
        <f t="shared" ca="1" si="294"/>
        <v>6.59690987927802+3.52612179333474i</v>
      </c>
      <c r="DT197" s="223" t="str">
        <f t="shared" ca="1" si="295"/>
        <v>-2.34638879437176-7.10262025469423i</v>
      </c>
      <c r="DU197" s="223" t="str">
        <f t="shared" ca="1" si="296"/>
        <v>-3.1981793996853+6.76198220821193i</v>
      </c>
      <c r="DV197" s="223" t="str">
        <f t="shared" ca="1" si="297"/>
        <v>6.97893299633179-2.69207152383764i</v>
      </c>
      <c r="DW197" s="223" t="str">
        <f t="shared" ca="1" si="298"/>
        <v>-6.9107643297266-2.8625323117346i</v>
      </c>
      <c r="DX197" s="223" t="str">
        <f t="shared" ca="1" si="299"/>
        <v>3.03126881720498+6.83843287709888i</v>
      </c>
      <c r="DY197" s="223" t="str">
        <f t="shared" ca="1" si="300"/>
        <v>2.51998913271672-7.04289781465951i</v>
      </c>
      <c r="DZ197" s="223" t="str">
        <f t="shared" ca="1" si="301"/>
        <v>-6.6814583740889+3.36316351848427i</v>
      </c>
      <c r="EA197" s="223" t="str">
        <f t="shared" ca="1" si="302"/>
        <v>7.15806434187195+2.17137507915316i</v>
      </c>
      <c r="EB197" s="223" t="str">
        <f t="shared" ca="1" si="303"/>
        <v>-3.68695606426882-6.5083876526293i</v>
      </c>
      <c r="EC197" s="223" t="str">
        <f t="shared" ca="1" si="304"/>
        <v>-1.81752999283351+7.25598646511256i</v>
      </c>
      <c r="ED197" s="223" t="str">
        <f t="shared" ca="1" si="305"/>
        <v>6.31963765524711-4.00186640995536i</v>
      </c>
      <c r="EE197" s="223" t="str">
        <f t="shared" ca="1" si="306"/>
        <v>-7.33642828140927-1.45930631756473i</v>
      </c>
      <c r="EF197" s="223" t="str">
        <f t="shared" ca="1" si="307"/>
        <v>4.30713590893823+6.11566309721856i</v>
      </c>
      <c r="EG197" s="223" t="str">
        <f t="shared" ca="1" si="308"/>
        <v>1.0975670455568-7.39919599938086i</v>
      </c>
      <c r="EH197" s="223" t="str">
        <f t="shared" ca="1" si="309"/>
        <v>-5.89695537112002+4.60202914025593i</v>
      </c>
      <c r="EI197" s="223" t="str">
        <f t="shared" ca="1" si="310"/>
        <v>7.44413840609696+0.733183638400603i</v>
      </c>
      <c r="EJ197" s="223" t="str">
        <f t="shared" ca="1" si="311"/>
        <v>-4.88583568028464-5.6640413630202i</v>
      </c>
      <c r="EK197" s="223" t="str">
        <f t="shared" ca="1" si="312"/>
        <v>-0.367033927640203+7.47114723136327i</v>
      </c>
      <c r="EL197" s="223" t="str">
        <f t="shared" ca="1" si="313"/>
        <v>5.41748218316514-5.1578718142112i</v>
      </c>
      <c r="EM197" s="223" t="str">
        <f t="shared" ca="1" si="314"/>
        <v>-7.48015740855405+2.56579406156198E-13i</v>
      </c>
      <c r="EN197" s="223"/>
      <c r="EO197" s="223"/>
      <c r="EP197" s="223"/>
    </row>
    <row r="198" spans="1:146" ht="17.25" thickBot="1">
      <c r="A198" s="257">
        <f t="shared" si="181"/>
        <v>1.9140625000000013E-3</v>
      </c>
      <c r="B198" s="256">
        <v>98</v>
      </c>
      <c r="C198" s="230">
        <f t="shared" si="182"/>
        <v>19600</v>
      </c>
      <c r="D198" s="229">
        <f t="shared" si="315"/>
        <v>123150.43202071989</v>
      </c>
      <c r="E198" s="229" t="str">
        <f t="shared" si="316"/>
        <v>123150.43202072i</v>
      </c>
      <c r="F198" s="229" t="str">
        <f t="shared" si="320"/>
        <v>-0.0218852472295029-0.0488949175096777i</v>
      </c>
      <c r="G198" s="229" t="str">
        <f t="shared" si="321"/>
        <v>-4.25967171046198+2.20519333990699i</v>
      </c>
      <c r="H198" s="229" t="str">
        <f t="shared" si="319"/>
        <v>0.00203045280321616-0.00431381080163709i</v>
      </c>
      <c r="I198" s="229" t="str">
        <f t="shared" si="317"/>
        <v>-0.00348305945793126+0.00470173761123849i</v>
      </c>
      <c r="J198" s="255" t="str">
        <f ca="1">IMPRODUCT(1/N_FFT2,DI100)</f>
        <v>0.0202555239659061+0.00012582404546305i</v>
      </c>
      <c r="K198" s="254" t="str">
        <f t="shared" ca="1" si="318"/>
        <v>-0.0000711427859717543+0.0000947979062342581i</v>
      </c>
      <c r="N198" s="246">
        <f t="shared" ca="1" si="185"/>
        <v>22.480691251111129</v>
      </c>
      <c r="O198" s="223">
        <f t="shared" ca="1" si="186"/>
        <v>7.4806912511111294</v>
      </c>
      <c r="P198" s="223" t="str">
        <f t="shared" ca="1" si="187"/>
        <v>-5.54282660094381-5.0237251981294i</v>
      </c>
      <c r="Q198" s="223" t="str">
        <f t="shared" ca="1" si="188"/>
        <v>0.733235964122272+7.44466967805613i</v>
      </c>
      <c r="R198" s="223" t="str">
        <f t="shared" ca="1" si="189"/>
        <v>4.45624257540951-6.00854755357384i</v>
      </c>
      <c r="S198" s="223" t="str">
        <f t="shared" ca="1" si="190"/>
        <v>-7.33695186633103+1.45941046508249i</v>
      </c>
      <c r="T198" s="223" t="str">
        <f t="shared" ca="1" si="191"/>
        <v>6.41640290865664+3.84584390065863i</v>
      </c>
      <c r="U198" s="223" t="str">
        <f t="shared" ca="1" si="192"/>
        <v>-2.17153004546899-7.15857519734731i</v>
      </c>
      <c r="V198" s="223" t="str">
        <f t="shared" ca="1" si="193"/>
        <v>-3.1984076467919+6.76246479616668i</v>
      </c>
      <c r="W198" s="223" t="str">
        <f t="shared" ca="1" si="194"/>
        <v>6.91125753593778-2.86273660443881i</v>
      </c>
      <c r="X198" s="223" t="str">
        <f t="shared" ca="1" si="195"/>
        <v>-7.04340045095031-2.52016897885907i</v>
      </c>
      <c r="Y198" s="223" t="str">
        <f t="shared" ca="1" si="196"/>
        <v>3.52637344497688+6.59738068637945i</v>
      </c>
      <c r="Z198" s="223" t="str">
        <f t="shared" ca="1" si="197"/>
        <v>1.81765970599604-7.25650430907671i</v>
      </c>
      <c r="AA198" s="223" t="str">
        <f t="shared" ca="1" si="198"/>
        <v>-6.21996745431652+4.15604938152736i</v>
      </c>
      <c r="AB198" s="223" t="str">
        <f t="shared" ca="1" si="199"/>
        <v>7.39972406389817+1.09764537652968i</v>
      </c>
      <c r="AC198" s="223" t="str">
        <f t="shared" ca="1" si="200"/>
        <v>-4.74570029060665-5.78265253548807i</v>
      </c>
      <c r="AD198" s="223" t="str">
        <f t="shared" ca="1" si="201"/>
        <v>-0.367060122053336+7.47168043088359i</v>
      </c>
      <c r="AE198" s="223" t="str">
        <f t="shared" ca="1" si="202"/>
        <v>5.28964751162339-5.28964751162373i</v>
      </c>
      <c r="AF198" s="223" t="str">
        <f t="shared" ca="1" si="203"/>
        <v>-7.47168043088356+0.367060122053858i</v>
      </c>
      <c r="AG198" s="223" t="str">
        <f t="shared" ca="1" si="204"/>
        <v>5.78265253548789+4.74570029060686i</v>
      </c>
      <c r="AH198" s="223" t="str">
        <f t="shared" ca="1" si="205"/>
        <v>-1.09764537652946-7.3997240638982i</v>
      </c>
      <c r="AI198" s="223" t="str">
        <f t="shared" ca="1" si="206"/>
        <v>-4.15604938152757+6.21996745431637i</v>
      </c>
      <c r="AJ198" s="223" t="str">
        <f t="shared" ca="1" si="207"/>
        <v>7.25650430907678-1.81765970599577i</v>
      </c>
      <c r="AK198" s="223" t="str">
        <f t="shared" ca="1" si="208"/>
        <v>-6.59738068637968-3.52637344497644i</v>
      </c>
      <c r="AL198" s="223" t="str">
        <f t="shared" ca="1" si="209"/>
        <v>2.52016897885952+7.04340045095015i</v>
      </c>
      <c r="AM198" s="223" t="str">
        <f t="shared" ca="1" si="210"/>
        <v>2.86273660443835-6.91125753593797i</v>
      </c>
      <c r="AN198" s="223" t="str">
        <f t="shared" ca="1" si="211"/>
        <v>-6.76246479616679+3.19840764679166i</v>
      </c>
      <c r="AO198" s="223" t="str">
        <f t="shared" ca="1" si="212"/>
        <v>7.15857519734724+2.17153004546921i</v>
      </c>
      <c r="AP198" s="223" t="str">
        <f t="shared" ca="1" si="213"/>
        <v>-3.84584390065841-6.41640290865677i</v>
      </c>
      <c r="AQ198" s="223" t="str">
        <f t="shared" ca="1" si="214"/>
        <v>-1.45941046508248+7.33695186633103i</v>
      </c>
      <c r="AR198" s="223" t="str">
        <f t="shared" ca="1" si="215"/>
        <v>-1.45941046508248+7.33695186633103i</v>
      </c>
      <c r="AS198" s="223" t="str">
        <f t="shared" ca="1" si="216"/>
        <v>-7.44466967805615-0.733235964121977i</v>
      </c>
      <c r="AT198" s="223" t="str">
        <f t="shared" ca="1" si="217"/>
        <v>5.02372519812916+5.54282660094403i</v>
      </c>
      <c r="AU198" s="223" t="str">
        <f t="shared" ca="1" si="218"/>
        <v>2.74933309733175E-13-7.48069125111113i</v>
      </c>
      <c r="AV198" s="223" t="str">
        <f t="shared" ca="1" si="219"/>
        <v>-5.02372519812956+5.54282660094366i</v>
      </c>
      <c r="AW198" s="223" t="str">
        <f t="shared" ca="1" si="220"/>
        <v>7.44466967805613-0.733235964122276i</v>
      </c>
      <c r="AX198" s="223" t="str">
        <f t="shared" ca="1" si="221"/>
        <v>-6.00854755357388-4.45624257540946i</v>
      </c>
      <c r="AY198" s="223" t="str">
        <f t="shared" ca="1" si="222"/>
        <v>1.45941046508267+7.33695186633099i</v>
      </c>
      <c r="AZ198" s="223" t="str">
        <f t="shared" ca="1" si="223"/>
        <v>3.84584390065824-6.41640290865687i</v>
      </c>
      <c r="BA198" s="223" t="str">
        <f t="shared" ca="1" si="224"/>
        <v>-7.15857519734737+2.17153004546879i</v>
      </c>
      <c r="BB198" s="223" t="str">
        <f t="shared" ca="1" si="225"/>
        <v>6.76246479616658+3.19840764679211i</v>
      </c>
      <c r="BC198" s="223" t="str">
        <f t="shared" ca="1" si="226"/>
        <v>-2.86273660443859-6.91125753593788i</v>
      </c>
      <c r="BD198" s="223" t="str">
        <f t="shared" ca="1" si="227"/>
        <v>-2.52016897885934+7.04340045095022i</v>
      </c>
      <c r="BE198" s="223" t="str">
        <f t="shared" ca="1" si="228"/>
        <v>6.59738068637883-3.52637344497801i</v>
      </c>
      <c r="BF198" s="223" t="str">
        <f t="shared" ca="1" si="229"/>
        <v>-7.25650430907591-1.81765970599925i</v>
      </c>
      <c r="BG198" s="223" t="str">
        <f t="shared" ca="1" si="230"/>
        <v>4.15604938152654+6.21996745431706i</v>
      </c>
      <c r="BH198" s="223" t="str">
        <f t="shared" ca="1" si="231"/>
        <v>1.09764537652848-7.39972406389834i</v>
      </c>
      <c r="BI198" s="223" t="str">
        <f t="shared" ca="1" si="232"/>
        <v>-5.78265253548588+4.74570029060931i</v>
      </c>
      <c r="BJ198" s="223" t="str">
        <f t="shared" ca="1" si="233"/>
        <v>7.4716804308835+0.36706012205515i</v>
      </c>
      <c r="BK198" s="223" t="str">
        <f t="shared" ca="1" si="234"/>
        <v>-5.28964751162409-5.28964751162302i</v>
      </c>
      <c r="BL198" s="223" t="str">
        <f t="shared" ca="1" si="235"/>
        <v>0.367060122056556+7.47168043088343i</v>
      </c>
      <c r="BM198" s="223" t="str">
        <f t="shared" ca="1" si="236"/>
        <v>4.74570029060822-5.78265253548677i</v>
      </c>
      <c r="BN198" s="223" t="str">
        <f t="shared" ca="1" si="237"/>
        <v>-7.39972406389814+1.09764537652987i</v>
      </c>
      <c r="BO198" s="223" t="str">
        <f t="shared" ca="1" si="238"/>
        <v>6.21996745431791+4.15604938152527i</v>
      </c>
      <c r="BP198" s="223" t="str">
        <f t="shared" ca="1" si="239"/>
        <v>-1.81765970599339-7.25650430907738i</v>
      </c>
      <c r="BQ198" s="223" t="str">
        <f t="shared" ca="1" si="240"/>
        <v>-3.52637344497668+6.59738068637955i</v>
      </c>
      <c r="BR198" s="223" t="str">
        <f t="shared" ca="1" si="241"/>
        <v>7.04340045094949-2.52016897886136i</v>
      </c>
      <c r="BS198" s="223" t="str">
        <f t="shared" ca="1" si="242"/>
        <v>-6.9112575359367-2.86273660444141i</v>
      </c>
      <c r="BT198" s="223" t="str">
        <f t="shared" ca="1" si="243"/>
        <v>3.19840764679136+6.76246479616694i</v>
      </c>
      <c r="BU198" s="223" t="str">
        <f t="shared" ca="1" si="244"/>
        <v>2.17153004546724-7.15857519734784i</v>
      </c>
      <c r="BV198" s="223" t="str">
        <f t="shared" ca="1" si="245"/>
        <v>-6.41640290865839+3.84584390065571i</v>
      </c>
      <c r="BW198" s="223" t="str">
        <f t="shared" ca="1" si="246"/>
        <v>7.33695186633085+1.45941046508338i</v>
      </c>
      <c r="BX198" s="223" t="str">
        <f t="shared" ca="1" si="247"/>
        <v>-4.45624257541068-6.00854755357298i</v>
      </c>
      <c r="BY198" s="223" t="str">
        <f t="shared" ca="1" si="248"/>
        <v>-0.733235964125953+7.44466967805577i</v>
      </c>
      <c r="BZ198" s="223" t="str">
        <f t="shared" ca="1" si="249"/>
        <v>5.54282660094472-5.0237251981284i</v>
      </c>
      <c r="CA198" s="223" t="str">
        <f t="shared" ca="1" si="250"/>
        <v>-7.48069125111113+9.38431612077169E-13i</v>
      </c>
      <c r="CB198" s="223" t="str">
        <f t="shared" ca="1" si="251"/>
        <v>5.54282660094597+5.02372519812701i</v>
      </c>
      <c r="CC198" s="223" t="str">
        <f t="shared" ca="1" si="252"/>
        <v>-0.733235964120415-7.4446696780563i</v>
      </c>
      <c r="CD198" s="223" t="str">
        <f t="shared" ca="1" si="253"/>
        <v>-4.456242575409+6.00854755357422i</v>
      </c>
      <c r="CE198" s="223" t="str">
        <f t="shared" ca="1" si="254"/>
        <v>7.33695186633044-1.45941046508543i</v>
      </c>
      <c r="CF198" s="223" t="str">
        <f t="shared" ca="1" si="255"/>
        <v>-6.41640290865564-3.8458439006603i</v>
      </c>
      <c r="CG198" s="223" t="str">
        <f t="shared" ca="1" si="256"/>
        <v>2.17153004546924+7.15857519734723i</v>
      </c>
      <c r="CH198" s="223" t="str">
        <f t="shared" ca="1" si="257"/>
        <v>3.19840764678967-6.76246479616774i</v>
      </c>
      <c r="CI198" s="223" t="str">
        <f t="shared" ca="1" si="258"/>
        <v>-6.91125753593883+2.86273660443627i</v>
      </c>
      <c r="CJ198" s="223" t="str">
        <f t="shared" ca="1" si="259"/>
        <v>7.04340045095012+2.5201689788596i</v>
      </c>
      <c r="CK198" s="223" t="str">
        <f t="shared" ca="1" si="260"/>
        <v>-3.52637344497834-6.59738068637866i</v>
      </c>
      <c r="CL198" s="223" t="str">
        <f t="shared" ca="1" si="261"/>
        <v>-1.81765970599879+7.25650430907603i</v>
      </c>
      <c r="CM198" s="223" t="str">
        <f t="shared" ca="1" si="262"/>
        <v>6.21996745431675-4.15604938152701i</v>
      </c>
      <c r="CN198" s="223" t="str">
        <f t="shared" ca="1" si="263"/>
        <v>-7.39972406389843-1.09764537652791i</v>
      </c>
      <c r="CO198" s="223" t="str">
        <f t="shared" ca="1" si="264"/>
        <v>4.745700290604+5.78265253549024i</v>
      </c>
      <c r="CP198" s="223" t="str">
        <f t="shared" ca="1" si="265"/>
        <v>0.367060122054575-7.47168043088353i</v>
      </c>
      <c r="CQ198" s="223" t="str">
        <f t="shared" ca="1" si="266"/>
        <v>-5.28964751162269+5.28964751162442i</v>
      </c>
      <c r="CR198" s="223" t="str">
        <f t="shared" ca="1" si="267"/>
        <v>7.47168043088341-0.367060122057025i</v>
      </c>
      <c r="CS198" s="223" t="str">
        <f t="shared" ca="1" si="268"/>
        <v>-5.78265253548707-4.74570029060786i</v>
      </c>
      <c r="CT198" s="223" t="str">
        <f t="shared" ca="1" si="269"/>
        <v>1.09764537653034+7.39972406389807i</v>
      </c>
      <c r="CU198" s="223" t="str">
        <f t="shared" ca="1" si="270"/>
        <v>4.15604938152479-6.21996745431823i</v>
      </c>
      <c r="CV198" s="223" t="str">
        <f t="shared" ca="1" si="271"/>
        <v>-7.25650430907729+1.81765970599374i</v>
      </c>
      <c r="CW198" s="223" t="str">
        <f t="shared" ca="1" si="272"/>
        <v>6.59738068637982+3.52637344497617i</v>
      </c>
      <c r="CX198" s="223" t="str">
        <f t="shared" ca="1" si="273"/>
        <v>-2.5201689788619-7.0434004509493i</v>
      </c>
      <c r="CY198" s="223" t="str">
        <f t="shared" ca="1" si="274"/>
        <v>-2.86273660444088+6.91125753593693i</v>
      </c>
      <c r="CZ198" s="223" t="str">
        <f t="shared" ca="1" si="275"/>
        <v>6.76246479616669-3.19840764679188i</v>
      </c>
      <c r="DA198" s="223" t="str">
        <f t="shared" ca="1" si="276"/>
        <v>-7.15857519734794-2.17153004546689i</v>
      </c>
      <c r="DB198" s="223" t="str">
        <f t="shared" ca="1" si="277"/>
        <v>3.84584390065602+6.4164029086582i</v>
      </c>
      <c r="DC198" s="223" t="str">
        <f t="shared" ca="1" si="278"/>
        <v>1.45941046508302-7.33695186633092i</v>
      </c>
      <c r="DD198" s="223" t="str">
        <f t="shared" ca="1" si="279"/>
        <v>-6.00854755357276+4.45624257541097i</v>
      </c>
      <c r="DE198" s="223" t="str">
        <f t="shared" ca="1" si="280"/>
        <v>7.4446696780558+0.733235964125592i</v>
      </c>
      <c r="DF198" s="223" t="str">
        <f t="shared" ca="1" si="281"/>
        <v>-5.02372519812883-5.54282660094433i</v>
      </c>
      <c r="DG198" s="223" t="str">
        <f t="shared" ca="1" si="282"/>
        <v>1.51395443465458E-12+7.48069125111113i</v>
      </c>
      <c r="DH198" s="223" t="str">
        <f t="shared" ca="1" si="283"/>
        <v>5.0237251981321-5.54282660094136i</v>
      </c>
      <c r="DI198" s="223" t="str">
        <f t="shared" ca="1" si="284"/>
        <v>-7.44466967805625+0.733235964120988i</v>
      </c>
      <c r="DJ198" s="223" t="str">
        <f t="shared" ca="1" si="285"/>
        <v>6.00854755357443+4.45624257540871i</v>
      </c>
      <c r="DK198" s="223" t="str">
        <f t="shared" ca="1" si="286"/>
        <v>-1.45941046508578-7.33695186633037i</v>
      </c>
      <c r="DL198" s="223" t="str">
        <f t="shared" ca="1" si="287"/>
        <v>-3.84584390065999+6.41640290865582i</v>
      </c>
      <c r="DM198" s="223" t="str">
        <f t="shared" ca="1" si="288"/>
        <v>7.15857519734713-2.17153004546958i</v>
      </c>
      <c r="DN198" s="223" t="str">
        <f t="shared" ca="1" si="289"/>
        <v>-6.76246479616798-3.19840764678914i</v>
      </c>
      <c r="DO198" s="223" t="str">
        <f t="shared" ca="1" si="290"/>
        <v>2.8627366044368+6.91125753593861i</v>
      </c>
      <c r="DP198" s="223" t="str">
        <f t="shared" ca="1" si="291"/>
        <v>2.52016897885905-7.04340045095031i</v>
      </c>
      <c r="DQ198" s="223" t="str">
        <f t="shared" ca="1" si="292"/>
        <v>-6.59738068637839+3.52637344497885i</v>
      </c>
      <c r="DR198" s="223" t="str">
        <f t="shared" ca="1" si="293"/>
        <v>7.25650430907612+1.81765970599844i</v>
      </c>
      <c r="DS198" s="223" t="str">
        <f t="shared" ca="1" si="294"/>
        <v>-4.15604938152731-6.21996745431655i</v>
      </c>
      <c r="DT198" s="223" t="str">
        <f t="shared" ca="1" si="295"/>
        <v>-1.09764537652734+7.39972406389851i</v>
      </c>
      <c r="DU198" s="223" t="str">
        <f t="shared" ca="1" si="296"/>
        <v>5.78265253548987-4.74570029060445i</v>
      </c>
      <c r="DV198" s="223" t="str">
        <f t="shared" ca="1" si="297"/>
        <v>-7.47168043088355-0.367060122054213i</v>
      </c>
      <c r="DW198" s="223" t="str">
        <f t="shared" ca="1" si="298"/>
        <v>5.28964751162483+5.28964751162228i</v>
      </c>
      <c r="DX198" s="223" t="str">
        <f t="shared" ca="1" si="299"/>
        <v>-0.367060122050167-7.47168043088374i</v>
      </c>
      <c r="DY198" s="223" t="str">
        <f t="shared" ca="1" si="300"/>
        <v>-4.74570029060758+5.7826525354873i</v>
      </c>
      <c r="DZ198" s="223" t="str">
        <f t="shared" ca="1" si="301"/>
        <v>7.39972406389798-1.09764537653091i</v>
      </c>
      <c r="EA198" s="223" t="str">
        <f t="shared" ca="1" si="302"/>
        <v>-6.21996745431854-4.15604938152431i</v>
      </c>
      <c r="EB198" s="223" t="str">
        <f t="shared" ca="1" si="303"/>
        <v>1.81765970599451+7.2565043090771i</v>
      </c>
      <c r="EC198" s="223" t="str">
        <f t="shared" ca="1" si="304"/>
        <v>3.52637344497585-6.59738068637999i</v>
      </c>
      <c r="ED198" s="223" t="str">
        <f t="shared" ca="1" si="305"/>
        <v>-7.0434004509491+2.52016897886245i</v>
      </c>
      <c r="EE198" s="223" t="str">
        <f t="shared" ca="1" si="306"/>
        <v>6.91125753593714+2.86273660444034i</v>
      </c>
      <c r="EF198" s="223" t="str">
        <f t="shared" ca="1" si="307"/>
        <v>-3.19840764679221-6.76246479616654i</v>
      </c>
      <c r="EG198" s="223" t="str">
        <f t="shared" ca="1" si="308"/>
        <v>-2.17153004546634+7.15857519734811i</v>
      </c>
      <c r="EH198" s="223" t="str">
        <f t="shared" ca="1" si="309"/>
        <v>6.41640290865791-3.84584390065651i</v>
      </c>
      <c r="EI198" s="223" t="str">
        <f t="shared" ca="1" si="310"/>
        <v>-7.33695186633099-1.45941046508266i</v>
      </c>
      <c r="EJ198" s="223" t="str">
        <f t="shared" ca="1" si="311"/>
        <v>4.45624257541144+6.00854755357241i</v>
      </c>
      <c r="EK198" s="223" t="str">
        <f t="shared" ca="1" si="312"/>
        <v>0.73323596412502-7.44466967805586i</v>
      </c>
      <c r="EL198" s="223" t="str">
        <f t="shared" ca="1" si="313"/>
        <v>-5.54282660094394+5.02372519812926i</v>
      </c>
      <c r="EM198" s="223" t="str">
        <f t="shared" ca="1" si="314"/>
        <v>7.48069125111113-1.87686322415435E-12i</v>
      </c>
      <c r="EN198" s="223"/>
      <c r="EO198" s="223"/>
      <c r="EP198" s="223"/>
    </row>
    <row r="199" spans="1:146" ht="17.25" thickBot="1">
      <c r="A199" s="257">
        <f t="shared" si="181"/>
        <v>1.9335937500000013E-3</v>
      </c>
      <c r="B199" s="256">
        <v>99</v>
      </c>
      <c r="C199" s="230">
        <f t="shared" si="182"/>
        <v>19800</v>
      </c>
      <c r="D199" s="229">
        <f t="shared" si="315"/>
        <v>124407.06908215581</v>
      </c>
      <c r="E199" s="229" t="str">
        <f t="shared" si="316"/>
        <v>124407.069082156i</v>
      </c>
      <c r="F199" s="229" t="str">
        <f t="shared" si="320"/>
        <v>-0.0216346362782243-0.0481773601176548i</v>
      </c>
      <c r="G199" s="229" t="str">
        <f t="shared" si="321"/>
        <v>-4.23157928013856+2.22876924300528i</v>
      </c>
      <c r="H199" s="229" t="str">
        <f t="shared" si="319"/>
        <v>0.00202974167230097-0.00427016650213707i</v>
      </c>
      <c r="I199" s="229" t="str">
        <f t="shared" si="317"/>
        <v>-0.00343963607157089+0.00466222832438025i</v>
      </c>
      <c r="J199" s="255" t="str">
        <f ca="1">IMPRODUCT(1/N_FFT2,DJ100)</f>
        <v>0.0471891147928355+0.00445994397749199i</v>
      </c>
      <c r="K199" s="254" t="str">
        <f t="shared" ca="1" si="318"/>
        <v>-0.000183106658563949+0.000204665843407422i</v>
      </c>
      <c r="N199" s="246">
        <f t="shared" ca="1" si="185"/>
        <v>22.481187589131036</v>
      </c>
      <c r="O199" s="223">
        <f t="shared" ca="1" si="186"/>
        <v>7.4811875891310367</v>
      </c>
      <c r="P199" s="223" t="str">
        <f t="shared" ca="1" si="187"/>
        <v>-5.66482142486456-4.88650856626321i</v>
      </c>
      <c r="Q199" s="223" t="str">
        <f t="shared" ca="1" si="188"/>
        <v>1.09771820444275+7.40021502980847i</v>
      </c>
      <c r="R199" s="223" t="str">
        <f t="shared" ca="1" si="189"/>
        <v>4.00241755411398-6.32050800697922i</v>
      </c>
      <c r="S199" s="223" t="str">
        <f t="shared" ca="1" si="190"/>
        <v>-7.1590501632187+2.17167412479097i</v>
      </c>
      <c r="T199" s="223" t="str">
        <f t="shared" ca="1" si="191"/>
        <v>6.83937467823183+3.03168628893713i</v>
      </c>
      <c r="U199" s="223" t="str">
        <f t="shared" ca="1" si="192"/>
        <v>-3.19861985864015-6.76291348042255i</v>
      </c>
      <c r="V199" s="223" t="str">
        <f t="shared" ca="1" si="193"/>
        <v>-1.99532817108404+7.21018954213041i</v>
      </c>
      <c r="W199" s="223" t="str">
        <f t="shared" ca="1" si="194"/>
        <v>6.22038014429758-4.1563251321566i</v>
      </c>
      <c r="X199" s="223" t="str">
        <f t="shared" ca="1" si="195"/>
        <v>-7.42492557670642-0.915777224077548i</v>
      </c>
      <c r="Y199" s="223" t="str">
        <f t="shared" ca="1" si="196"/>
        <v>5.02405851837156+5.54319436315798i</v>
      </c>
      <c r="Z199" s="223" t="str">
        <f t="shared" ca="1" si="197"/>
        <v>-0.183597534247532-7.47893439529901i</v>
      </c>
      <c r="AA199" s="223" t="str">
        <f t="shared" ca="1" si="198"/>
        <v>-4.74601516411296+5.78303620996601i</v>
      </c>
      <c r="AB199" s="223" t="str">
        <f t="shared" ca="1" si="199"/>
        <v>7.37104687008847-1.27899796040778i</v>
      </c>
      <c r="AC199" s="223" t="str">
        <f t="shared" ca="1" si="200"/>
        <v>-6.41682863197674-3.84609906939638i</v>
      </c>
      <c r="AD199" s="223" t="str">
        <f t="shared" ca="1" si="201"/>
        <v>2.34671194320897+7.10359844018288i</v>
      </c>
      <c r="AE199" s="223" t="str">
        <f t="shared" ca="1" si="202"/>
        <v>2.86292654477572-6.91171609247565i</v>
      </c>
      <c r="AF199" s="223" t="str">
        <f t="shared" ca="1" si="203"/>
        <v>-6.68237855641429+3.36362669934442i</v>
      </c>
      <c r="AG199" s="223" t="str">
        <f t="shared" ca="1" si="204"/>
        <v>7.25698577246824+1.81778030629717i</v>
      </c>
      <c r="AH199" s="223" t="str">
        <f t="shared" ca="1" si="205"/>
        <v>-4.30772909535544-6.11650535721146i</v>
      </c>
      <c r="AI199" s="223" t="str">
        <f t="shared" ca="1" si="206"/>
        <v>-0.733284613755728+7.44516362607279i</v>
      </c>
      <c r="AJ199" s="223" t="str">
        <f t="shared" ca="1" si="207"/>
        <v>5.41822828844072-5.15858216548975i</v>
      </c>
      <c r="AK199" s="223" t="str">
        <f t="shared" ca="1" si="208"/>
        <v>-7.47217617104262+0.367084476205587i</v>
      </c>
      <c r="AL199" s="223" t="str">
        <f t="shared" ca="1" si="209"/>
        <v>5.89776751029605+4.60266293989301i</v>
      </c>
      <c r="AM199" s="223" t="str">
        <f t="shared" ca="1" si="210"/>
        <v>-1.45950729582636-7.33743866735511i</v>
      </c>
      <c r="AN199" s="223" t="str">
        <f t="shared" ca="1" si="211"/>
        <v>-3.68746383841455+6.50928399934688i</v>
      </c>
      <c r="AO199" s="223" t="str">
        <f t="shared" ca="1" si="212"/>
        <v>7.04386777506706-2.52033619010244i</v>
      </c>
      <c r="AP199" s="223" t="str">
        <f t="shared" ca="1" si="213"/>
        <v>-6.97989414739106-2.69244228071548i</v>
      </c>
      <c r="AQ199" s="223" t="str">
        <f t="shared" ca="1" si="214"/>
        <v>3.52660741709983+6.5978184174335i</v>
      </c>
      <c r="AR199" s="223" t="str">
        <f t="shared" ca="1" si="215"/>
        <v>3.52660741709983+6.5978184174335i</v>
      </c>
      <c r="AS199" s="223" t="str">
        <f t="shared" ca="1" si="216"/>
        <v>-6.00894621600944+4.45653824362297i</v>
      </c>
      <c r="AT199" s="223" t="str">
        <f t="shared" ca="1" si="217"/>
        <v>7.46091698726342+0.550350300201859i</v>
      </c>
      <c r="AU199" s="223" t="str">
        <f t="shared" ca="1" si="218"/>
        <v>-5.28999847560329-5.2899984756031i</v>
      </c>
      <c r="AV199" s="223" t="str">
        <f t="shared" ca="1" si="219"/>
        <v>0.550350300201376+7.46091698726346i</v>
      </c>
      <c r="AW199" s="223" t="str">
        <f t="shared" ca="1" si="220"/>
        <v>4.45653824362277-6.00894621600959i</v>
      </c>
      <c r="AX199" s="223" t="str">
        <f t="shared" ca="1" si="221"/>
        <v>-7.29941066593305+1.63913747862439i</v>
      </c>
      <c r="AY199" s="223" t="str">
        <f t="shared" ca="1" si="222"/>
        <v>6.59781841743362+3.52660741709961i</v>
      </c>
      <c r="AZ199" s="223" t="str">
        <f t="shared" ca="1" si="223"/>
        <v>-2.69244228071572-6.97989414739096i</v>
      </c>
      <c r="BA199" s="223" t="str">
        <f t="shared" ca="1" si="224"/>
        <v>-2.52033619010214+7.04386777506716i</v>
      </c>
      <c r="BB199" s="223" t="str">
        <f t="shared" ca="1" si="225"/>
        <v>6.50928399934675-3.68746383841477i</v>
      </c>
      <c r="BC199" s="223" t="str">
        <f t="shared" ca="1" si="226"/>
        <v>-7.33743866735501-1.45950729582684i</v>
      </c>
      <c r="BD199" s="223" t="str">
        <f t="shared" ca="1" si="227"/>
        <v>4.60266293989322+5.89776751029589i</v>
      </c>
      <c r="BE199" s="223" t="str">
        <f t="shared" ca="1" si="228"/>
        <v>0.36708447620538-7.47217617104263i</v>
      </c>
      <c r="BF199" s="223" t="str">
        <f t="shared" ca="1" si="229"/>
        <v>-5.15858216548852+5.4182282884419i</v>
      </c>
      <c r="BG199" s="223" t="str">
        <f t="shared" ca="1" si="230"/>
        <v>7.44516362607254-0.733284613758262i</v>
      </c>
      <c r="BH199" s="223" t="str">
        <f t="shared" ca="1" si="231"/>
        <v>-6.11650535721378-4.30772909535214i</v>
      </c>
      <c r="BI199" s="223" t="str">
        <f t="shared" ca="1" si="232"/>
        <v>1.81778030629454+7.2569857724689i</v>
      </c>
      <c r="BJ199" s="223" t="str">
        <f t="shared" ca="1" si="233"/>
        <v>3.36362669934619-6.68237855641341i</v>
      </c>
      <c r="BK199" s="223" t="str">
        <f t="shared" ca="1" si="234"/>
        <v>-6.91171609247583+2.86292654477527i</v>
      </c>
      <c r="BL199" s="223" t="str">
        <f t="shared" ca="1" si="235"/>
        <v>7.10359844018296+2.34671194320873i</v>
      </c>
      <c r="BM199" s="223" t="str">
        <f t="shared" ca="1" si="236"/>
        <v>-3.84609906939789-6.41682863197584i</v>
      </c>
      <c r="BN199" s="223" t="str">
        <f t="shared" ca="1" si="237"/>
        <v>-1.27899796040537+7.37104687008888i</v>
      </c>
      <c r="BO199" s="223" t="str">
        <f t="shared" ca="1" si="238"/>
        <v>5.78303620996346-4.74601516411608i</v>
      </c>
      <c r="BP199" s="223" t="str">
        <f t="shared" ca="1" si="239"/>
        <v>-7.47893439529894-0.183597534250221i</v>
      </c>
      <c r="BQ199" s="223" t="str">
        <f t="shared" ca="1" si="240"/>
        <v>5.5431943631571+5.02405851837253i</v>
      </c>
      <c r="BR199" s="223" t="str">
        <f t="shared" ca="1" si="241"/>
        <v>-0.915777224077069-7.42492557670648i</v>
      </c>
      <c r="BS199" s="223" t="str">
        <f t="shared" ca="1" si="242"/>
        <v>-4.1563251321563+6.22038014429779i</v>
      </c>
      <c r="BT199" s="223" t="str">
        <f t="shared" ca="1" si="243"/>
        <v>7.21018954212994-1.99532817108572i</v>
      </c>
      <c r="BU199" s="223" t="str">
        <f t="shared" ca="1" si="244"/>
        <v>-6.76291348042365-3.19861985863783i</v>
      </c>
      <c r="BV199" s="223" t="str">
        <f t="shared" ca="1" si="245"/>
        <v>3.03168628893394+6.83937467823325i</v>
      </c>
      <c r="BW199" s="223" t="str">
        <f t="shared" ca="1" si="246"/>
        <v>2.17167412479338-7.15905016321796i</v>
      </c>
      <c r="BX199" s="223" t="str">
        <f t="shared" ca="1" si="247"/>
        <v>-6.32050800698004+4.00241755411269i</v>
      </c>
      <c r="BY199" s="223" t="str">
        <f t="shared" ca="1" si="248"/>
        <v>7.40021502980842+1.09771820444313i</v>
      </c>
      <c r="BZ199" s="223" t="str">
        <f t="shared" ca="1" si="249"/>
        <v>-4.88650856626367-5.66482142486416i</v>
      </c>
      <c r="CA199" s="223" t="str">
        <f t="shared" ca="1" si="250"/>
        <v>1.7486803811988E-12+7.48118758913104i</v>
      </c>
      <c r="CB199" s="223" t="str">
        <f t="shared" ca="1" si="251"/>
        <v>4.88650856626102-5.66482142486644i</v>
      </c>
      <c r="CC199" s="223" t="str">
        <f t="shared" ca="1" si="252"/>
        <v>-7.400215029809+1.09771820443922i</v>
      </c>
      <c r="CD199" s="223" t="str">
        <f t="shared" ca="1" si="253"/>
        <v>6.32050800697793+4.00241755411603i</v>
      </c>
      <c r="CE199" s="223" t="str">
        <f t="shared" ca="1" si="254"/>
        <v>-2.17167412478961-7.15905016321911i</v>
      </c>
      <c r="CF199" s="223" t="str">
        <f t="shared" ca="1" si="255"/>
        <v>-3.03168628893755+6.83937467823165i</v>
      </c>
      <c r="CG199" s="223" t="str">
        <f t="shared" ca="1" si="256"/>
        <v>6.76291348042216-3.19861985864099i</v>
      </c>
      <c r="CH199" s="223" t="str">
        <f t="shared" ca="1" si="257"/>
        <v>-7.21018954213087-1.99532817108236i</v>
      </c>
      <c r="CI199" s="223" t="str">
        <f t="shared" ca="1" si="258"/>
        <v>4.15632513215938+6.22038014429573i</v>
      </c>
      <c r="CJ199" s="223" t="str">
        <f t="shared" ca="1" si="259"/>
        <v>0.915777224080982-7.42492557670599i</v>
      </c>
      <c r="CK199" s="223" t="str">
        <f t="shared" ca="1" si="260"/>
        <v>-5.54319436315975+5.02405851836961i</v>
      </c>
      <c r="CL199" s="223" t="str">
        <f t="shared" ca="1" si="261"/>
        <v>7.47893439529904-0.183597534246278i</v>
      </c>
      <c r="CM199" s="223" t="str">
        <f t="shared" ca="1" si="262"/>
        <v>-5.78303620996574-4.7460151641133i</v>
      </c>
      <c r="CN199" s="223" t="str">
        <f t="shared" ca="1" si="263"/>
        <v>1.27899796040871+7.37104687008831i</v>
      </c>
      <c r="CO199" s="223" t="str">
        <f t="shared" ca="1" si="264"/>
        <v>3.84609906939489-6.41682863197764i</v>
      </c>
      <c r="CP199" s="223" t="str">
        <f t="shared" ca="1" si="265"/>
        <v>-7.1035984401819+2.34671194321194i</v>
      </c>
      <c r="CQ199" s="223" t="str">
        <f t="shared" ca="1" si="266"/>
        <v>6.91171609247432+2.86292654477891i</v>
      </c>
      <c r="CR199" s="223" t="str">
        <f t="shared" ca="1" si="267"/>
        <v>-3.36362669934256-6.68237855641523i</v>
      </c>
      <c r="CS199" s="223" t="str">
        <f t="shared" ca="1" si="268"/>
        <v>-1.81778030629836+7.25698577246794i</v>
      </c>
      <c r="CT199" s="223" t="str">
        <f t="shared" ca="1" si="269"/>
        <v>6.11650535721171-4.30772909535509i</v>
      </c>
      <c r="CU199" s="223" t="str">
        <f t="shared" ca="1" si="270"/>
        <v>-7.44516362607289-0.733284613754782i</v>
      </c>
      <c r="CV199" s="223" t="str">
        <f t="shared" ca="1" si="271"/>
        <v>5.15858216549106+5.41822828843948i</v>
      </c>
      <c r="CW199" s="223" t="str">
        <f t="shared" ca="1" si="272"/>
        <v>-0.367084476208767-7.47217617104246i</v>
      </c>
      <c r="CX199" s="223" t="str">
        <f t="shared" ca="1" si="273"/>
        <v>-4.60266293989574+5.89776751029392i</v>
      </c>
      <c r="CY199" s="223" t="str">
        <f t="shared" ca="1" si="274"/>
        <v>7.33743866735551-1.45950729582433i</v>
      </c>
      <c r="CZ199" s="223" t="str">
        <f t="shared" ca="1" si="275"/>
        <v>-6.50928399934627-3.68746383841562i</v>
      </c>
      <c r="DA199" s="223" t="str">
        <f t="shared" ca="1" si="276"/>
        <v>2.52033619010204+7.04386777506721i</v>
      </c>
      <c r="DB199" s="223" t="str">
        <f t="shared" ca="1" si="277"/>
        <v>2.69244228071455-6.97989414739142i</v>
      </c>
      <c r="DC199" s="223" t="str">
        <f t="shared" ca="1" si="278"/>
        <v>-6.59781841743268+3.52660741710137i</v>
      </c>
      <c r="DD199" s="223" t="str">
        <f t="shared" ca="1" si="279"/>
        <v>7.29941066593363+1.63913747862181i</v>
      </c>
      <c r="DE199" s="223" t="str">
        <f t="shared" ca="1" si="280"/>
        <v>-4.4565382436202-6.00894621601149i</v>
      </c>
      <c r="DF199" s="223" t="str">
        <f t="shared" ca="1" si="281"/>
        <v>-0.550350300203931+7.46091698726327i</v>
      </c>
      <c r="DG199" s="223" t="str">
        <f t="shared" ca="1" si="282"/>
        <v>5.28999847560397-5.28999847560242i</v>
      </c>
      <c r="DH199" s="223" t="str">
        <f t="shared" ca="1" si="283"/>
        <v>-7.46091698726344+0.550350300201741i</v>
      </c>
      <c r="DI199" s="223" t="str">
        <f t="shared" ca="1" si="284"/>
        <v>6.00894621601018+4.45653824362196i</v>
      </c>
      <c r="DJ199" s="223" t="str">
        <f t="shared" ca="1" si="285"/>
        <v>-1.63913747862693-7.29941066593247i</v>
      </c>
      <c r="DK199" s="223" t="str">
        <f t="shared" ca="1" si="286"/>
        <v>-3.52660741709675+6.59781841743515i</v>
      </c>
      <c r="DL199" s="223" t="str">
        <f t="shared" ca="1" si="287"/>
        <v>6.97989414739221-2.6924422807125i</v>
      </c>
      <c r="DM199" s="223" t="str">
        <f t="shared" ca="1" si="288"/>
        <v>-7.04386777506647-2.5203361901041i</v>
      </c>
      <c r="DN199" s="223" t="str">
        <f t="shared" ca="1" si="289"/>
        <v>3.68746383841371+6.50928399934736i</v>
      </c>
      <c r="DO199" s="223" t="str">
        <f t="shared" ca="1" si="290"/>
        <v>1.45950729582669-7.33743866735504i</v>
      </c>
      <c r="DP199" s="223" t="str">
        <f t="shared" ca="1" si="291"/>
        <v>-5.89776751029527+4.60266293989401i</v>
      </c>
      <c r="DQ199" s="223" t="str">
        <f t="shared" ca="1" si="292"/>
        <v>7.47217617104271+0.36708447620374i</v>
      </c>
      <c r="DR199" s="223" t="str">
        <f t="shared" ca="1" si="293"/>
        <v>-5.41822828844324-5.1585821654871i</v>
      </c>
      <c r="DS199" s="223" t="str">
        <f t="shared" ca="1" si="294"/>
        <v>0.733284613752385+7.44516362607312i</v>
      </c>
      <c r="DT199" s="223" t="str">
        <f t="shared" ca="1" si="295"/>
        <v>4.3077290953567-6.11650535721056i</v>
      </c>
      <c r="DU199" s="223" t="str">
        <f t="shared" ca="1" si="296"/>
        <v>-7.25698577246847+1.81778030629623i</v>
      </c>
      <c r="DV199" s="223" t="str">
        <f t="shared" ca="1" si="297"/>
        <v>6.68237855641414+3.36362669934472i</v>
      </c>
      <c r="DW199" s="223" t="str">
        <f t="shared" ca="1" si="298"/>
        <v>-2.86292654477708-6.91171609247508i</v>
      </c>
      <c r="DX199" s="223" t="str">
        <f t="shared" ca="1" si="299"/>
        <v>-2.34671194320696+7.10359844018354i</v>
      </c>
      <c r="DY199" s="223" t="str">
        <f t="shared" ca="1" si="300"/>
        <v>6.41682863197494-3.84609906939938i</v>
      </c>
      <c r="DZ199" s="223" t="str">
        <f t="shared" ca="1" si="301"/>
        <v>-7.37104687008793-1.27899796041087i</v>
      </c>
      <c r="EA199" s="223" t="str">
        <f t="shared" ca="1" si="302"/>
        <v>4.7460151641116+5.78303620996714i</v>
      </c>
      <c r="EB199" s="223" t="str">
        <f t="shared" ca="1" si="303"/>
        <v>0.183597534248685-7.47893439529898i</v>
      </c>
      <c r="EC199" s="223" t="str">
        <f t="shared" ca="1" si="304"/>
        <v>-5.02405851837107+5.54319436315842i</v>
      </c>
      <c r="ED199" s="223" t="str">
        <f t="shared" ca="1" si="305"/>
        <v>7.42492557670626-0.915777224078804i</v>
      </c>
      <c r="EE199" s="223" t="str">
        <f t="shared" ca="1" si="306"/>
        <v>-6.22038014429864-4.15632513215502i</v>
      </c>
      <c r="EF199" s="223" t="str">
        <f t="shared" ca="1" si="307"/>
        <v>1.99532817108762+7.21018954212942i</v>
      </c>
      <c r="EG199" s="223" t="str">
        <f t="shared" ca="1" si="308"/>
        <v>3.19861985864317-6.76291348042112i</v>
      </c>
      <c r="EH199" s="223" t="str">
        <f t="shared" ca="1" si="309"/>
        <v>-6.83937467823246+3.03168628893573i</v>
      </c>
      <c r="EI199" s="223" t="str">
        <f t="shared" ca="1" si="310"/>
        <v>7.15905016321847+2.17167412479171i</v>
      </c>
      <c r="EJ199" s="223" t="str">
        <f t="shared" ca="1" si="311"/>
        <v>-4.00241755411417-6.3205080069791i</v>
      </c>
      <c r="EK199" s="223" t="str">
        <f t="shared" ca="1" si="312"/>
        <v>-1.09771820444161+7.40021502980864i</v>
      </c>
      <c r="EL199" s="223" t="str">
        <f t="shared" ca="1" si="313"/>
        <v>5.66482142486288-4.88650856626515i</v>
      </c>
      <c r="EM199" s="223" t="str">
        <f t="shared" ca="1" si="314"/>
        <v>-7.48118758913104+3.49736076239759E-12i</v>
      </c>
      <c r="EN199" s="223"/>
      <c r="EO199" s="223"/>
      <c r="EP199" s="223"/>
    </row>
    <row r="200" spans="1:146" ht="17.25" thickBot="1">
      <c r="A200" s="257">
        <f t="shared" si="181"/>
        <v>1.9531250000000013E-3</v>
      </c>
      <c r="B200" s="256">
        <v>100</v>
      </c>
      <c r="C200" s="230">
        <f t="shared" si="182"/>
        <v>20000</v>
      </c>
      <c r="D200" s="229">
        <f t="shared" si="315"/>
        <v>125663.70614359173</v>
      </c>
      <c r="E200" s="229" t="str">
        <f t="shared" si="316"/>
        <v>125663.706143592i</v>
      </c>
      <c r="F200" s="229" t="str">
        <f t="shared" si="320"/>
        <v>-0.0213871435719297-0.0474771107832629i</v>
      </c>
      <c r="G200" s="229" t="str">
        <f t="shared" si="321"/>
        <v>-4.20337783032721+2.25169443088341i</v>
      </c>
      <c r="H200" s="229" t="str">
        <f t="shared" si="319"/>
        <v>0.00202905328241167-0.00422739590075485i</v>
      </c>
      <c r="I200" s="229" t="str">
        <f t="shared" si="317"/>
        <v>-0.00339762819732545+0.00462273605486564i</v>
      </c>
      <c r="J200" s="255" t="str">
        <f ca="1">IMPRODUCT(1/N_FFT2,DK100)</f>
        <v>0.0381639383279654-0.000117438789945041i</v>
      </c>
      <c r="K200" s="254" t="str">
        <f t="shared" ca="1" si="318"/>
        <v>-0.000129123984455566+0.000176820827048531i</v>
      </c>
      <c r="N200" s="246">
        <f t="shared" ca="1" si="185"/>
        <v>22.48164936761378</v>
      </c>
      <c r="O200" s="223">
        <f t="shared" ca="1" si="186"/>
        <v>7.4816493676137803</v>
      </c>
      <c r="P200" s="223" t="str">
        <f t="shared" ca="1" si="187"/>
        <v>-5.78339316956019-4.74630811328134i</v>
      </c>
      <c r="Q200" s="223" t="str">
        <f t="shared" ca="1" si="188"/>
        <v>1.45959738433953+7.33789157289374i</v>
      </c>
      <c r="R200" s="223" t="str">
        <f t="shared" ca="1" si="189"/>
        <v>3.52682509796941-6.59822566969702i</v>
      </c>
      <c r="S200" s="223" t="str">
        <f t="shared" ca="1" si="190"/>
        <v>-6.91214272016439+2.86310325975052i</v>
      </c>
      <c r="T200" s="223" t="str">
        <f t="shared" ca="1" si="191"/>
        <v>7.15949205767493+2.17180817200903i</v>
      </c>
      <c r="U200" s="223" t="str">
        <f t="shared" ca="1" si="192"/>
        <v>-4.15658168253642-6.22076409907323i</v>
      </c>
      <c r="V200" s="223" t="str">
        <f t="shared" ca="1" si="193"/>
        <v>-0.733329875961825+7.44562318096595i</v>
      </c>
      <c r="W200" s="223" t="str">
        <f t="shared" ca="1" si="194"/>
        <v>5.29032500229978-5.29032500229972i</v>
      </c>
      <c r="X200" s="223" t="str">
        <f t="shared" ca="1" si="195"/>
        <v>-7.44562318096596+0.733329875961721i</v>
      </c>
      <c r="Y200" s="223" t="str">
        <f t="shared" ca="1" si="196"/>
        <v>6.22076409907358+4.1565816825359i</v>
      </c>
      <c r="Z200" s="223" t="str">
        <f t="shared" ca="1" si="197"/>
        <v>-2.17180817200892-7.15949205767497i</v>
      </c>
      <c r="AA200" s="223" t="str">
        <f t="shared" ca="1" si="198"/>
        <v>-2.86310325975063+6.91214272016435i</v>
      </c>
      <c r="AB200" s="223" t="str">
        <f t="shared" ca="1" si="199"/>
        <v>6.59822566969715-3.52682509796917i</v>
      </c>
      <c r="AC200" s="223" t="str">
        <f t="shared" ca="1" si="200"/>
        <v>-7.33789157289379-1.45959738433926i</v>
      </c>
      <c r="AD200" s="223" t="str">
        <f t="shared" ca="1" si="201"/>
        <v>4.74630811328144+5.7833931695601i</v>
      </c>
      <c r="AE200" s="223" t="str">
        <f t="shared" ca="1" si="202"/>
        <v>1.04488217122712E-13-7.48164936761378i</v>
      </c>
      <c r="AF200" s="223" t="str">
        <f t="shared" ca="1" si="203"/>
        <v>-4.7463081132816+5.78339316955997i</v>
      </c>
      <c r="AG200" s="223" t="str">
        <f t="shared" ca="1" si="204"/>
        <v>7.33789157289369-1.45959738433978i</v>
      </c>
      <c r="AH200" s="223" t="str">
        <f t="shared" ca="1" si="205"/>
        <v>-6.59822566969704-3.52682509796938i</v>
      </c>
      <c r="AI200" s="223" t="str">
        <f t="shared" ca="1" si="206"/>
        <v>2.86310325975041+6.91214272016444i</v>
      </c>
      <c r="AJ200" s="223" t="str">
        <f t="shared" ca="1" si="207"/>
        <v>2.17180817200915-7.1594920576749i</v>
      </c>
      <c r="AK200" s="223" t="str">
        <f t="shared" ca="1" si="208"/>
        <v>-6.2207640990733+4.15658168253632i</v>
      </c>
      <c r="AL200" s="223" t="str">
        <f t="shared" ca="1" si="209"/>
        <v>7.44562318096594+0.733329875961956i</v>
      </c>
      <c r="AM200" s="223" t="str">
        <f t="shared" ca="1" si="210"/>
        <v>-5.29032500229962-5.29032500229988i</v>
      </c>
      <c r="AN200" s="223" t="str">
        <f t="shared" ca="1" si="211"/>
        <v>0.733329875961591+7.44562318096597i</v>
      </c>
      <c r="AO200" s="223" t="str">
        <f t="shared" ca="1" si="212"/>
        <v>4.156581682536-6.22076409907351i</v>
      </c>
      <c r="AP200" s="223" t="str">
        <f t="shared" ca="1" si="213"/>
        <v>-7.15949205767499+2.17180817200885i</v>
      </c>
      <c r="AQ200" s="223" t="str">
        <f t="shared" ca="1" si="214"/>
        <v>6.91214272016432+2.8631032597507i</v>
      </c>
      <c r="AR200" s="223" t="str">
        <f t="shared" ca="1" si="215"/>
        <v>6.91214272016432+2.8631032597507i</v>
      </c>
      <c r="AS200" s="223" t="str">
        <f t="shared" ca="1" si="216"/>
        <v>-1.45959738433935+7.33789157289377i</v>
      </c>
      <c r="AT200" s="223" t="str">
        <f t="shared" ca="1" si="217"/>
        <v>5.78339316956017-4.74630811328136i</v>
      </c>
      <c r="AU200" s="223" t="str">
        <f t="shared" ca="1" si="218"/>
        <v>-7.48164936761378-2.08976434245425E-13i</v>
      </c>
      <c r="AV200" s="223" t="str">
        <f t="shared" ca="1" si="219"/>
        <v>5.78339316956038+4.7463081132811i</v>
      </c>
      <c r="AW200" s="223" t="str">
        <f t="shared" ca="1" si="220"/>
        <v>-1.45959738433968-7.33789157289371i</v>
      </c>
      <c r="AX200" s="223" t="str">
        <f t="shared" ca="1" si="221"/>
        <v>-3.52682509796947+6.59822566969699i</v>
      </c>
      <c r="AY200" s="223" t="str">
        <f t="shared" ca="1" si="222"/>
        <v>6.91214272016448-2.86310325975031i</v>
      </c>
      <c r="AZ200" s="223" t="str">
        <f t="shared" ca="1" si="223"/>
        <v>-7.15949205767508-2.17180817200853i</v>
      </c>
      <c r="BA200" s="223" t="str">
        <f t="shared" ca="1" si="224"/>
        <v>4.15658168253624+6.22076409907335i</v>
      </c>
      <c r="BB200" s="223" t="str">
        <f t="shared" ca="1" si="225"/>
        <v>0.73332987596206-7.44562318096593i</v>
      </c>
      <c r="BC200" s="223" t="str">
        <f t="shared" ca="1" si="226"/>
        <v>-5.29032500229995+5.29032500229954i</v>
      </c>
      <c r="BD200" s="223" t="str">
        <f t="shared" ca="1" si="227"/>
        <v>7.44562318096598-0.733329875961487i</v>
      </c>
      <c r="BE200" s="223" t="str">
        <f t="shared" ca="1" si="228"/>
        <v>-6.22076409907304-4.15658168253671i</v>
      </c>
      <c r="BF200" s="223" t="str">
        <f t="shared" ca="1" si="229"/>
        <v>2.17180817200798+7.15949205767525i</v>
      </c>
      <c r="BG200" s="223" t="str">
        <f t="shared" ca="1" si="230"/>
        <v>2.86310325975153-6.91214272016397i</v>
      </c>
      <c r="BH200" s="223" t="str">
        <f t="shared" ca="1" si="231"/>
        <v>-6.59822566969761+3.52682509796831i</v>
      </c>
      <c r="BI200" s="223" t="str">
        <f t="shared" ca="1" si="232"/>
        <v>7.33789157289345+1.45959738434097i</v>
      </c>
      <c r="BJ200" s="223" t="str">
        <f t="shared" ca="1" si="233"/>
        <v>-4.74630811328008-5.78339316956122i</v>
      </c>
      <c r="BK200" s="223" t="str">
        <f t="shared" ca="1" si="234"/>
        <v>-1.85511381817015E-12+7.48164936761378i</v>
      </c>
      <c r="BL200" s="223" t="str">
        <f t="shared" ca="1" si="235"/>
        <v>4.74630811328295-5.78339316955886i</v>
      </c>
      <c r="BM200" s="223" t="str">
        <f t="shared" ca="1" si="236"/>
        <v>-7.33789157289417+1.45959738433733i</v>
      </c>
      <c r="BN200" s="223" t="str">
        <f t="shared" ca="1" si="237"/>
        <v>6.59822566969586+3.52682509797158i</v>
      </c>
      <c r="BO200" s="223" t="str">
        <f t="shared" ca="1" si="238"/>
        <v>-2.86310325974811-6.9121427201654i</v>
      </c>
      <c r="BP200" s="223" t="str">
        <f t="shared" ca="1" si="239"/>
        <v>-2.17180817201143+7.15949205767421i</v>
      </c>
      <c r="BQ200" s="223" t="str">
        <f t="shared" ca="1" si="240"/>
        <v>6.22076409907503-4.15658168253371i</v>
      </c>
      <c r="BR200" s="223" t="str">
        <f t="shared" ca="1" si="241"/>
        <v>-7.44562318096563-0.733329875965073i</v>
      </c>
      <c r="BS200" s="223" t="str">
        <f t="shared" ca="1" si="242"/>
        <v>5.2903250022974+5.29032500230209i</v>
      </c>
      <c r="BT200" s="223" t="str">
        <f t="shared" ca="1" si="243"/>
        <v>-0.733329875958473-7.44562318096628i</v>
      </c>
      <c r="BU200" s="223" t="str">
        <f t="shared" ca="1" si="244"/>
        <v>-4.15658168253923+6.22076409907135i</v>
      </c>
      <c r="BV200" s="223" t="str">
        <f t="shared" ca="1" si="245"/>
        <v>7.15949205767398-2.17180817201221i</v>
      </c>
      <c r="BW200" s="223" t="str">
        <f t="shared" ca="1" si="246"/>
        <v>-6.91214272016567-2.86310325974746i</v>
      </c>
      <c r="BX200" s="223" t="str">
        <f t="shared" ca="1" si="247"/>
        <v>3.5268250979722+6.59822566969553i</v>
      </c>
      <c r="BY200" s="223" t="str">
        <f t="shared" ca="1" si="248"/>
        <v>1.45959738433664-7.33789157289431i</v>
      </c>
      <c r="BZ200" s="223" t="str">
        <f t="shared" ca="1" si="249"/>
        <v>-5.78339316955841+4.7463081132835i</v>
      </c>
      <c r="CA200" s="223" t="str">
        <f t="shared" ca="1" si="250"/>
        <v>7.48164936761378-2.55902483291994E-12i</v>
      </c>
      <c r="CB200" s="223" t="str">
        <f t="shared" ca="1" si="251"/>
        <v>-5.78339316956166-4.74630811327954i</v>
      </c>
      <c r="CC200" s="223" t="str">
        <f t="shared" ca="1" si="252"/>
        <v>1.45959738434166+7.33789157289331i</v>
      </c>
      <c r="CD200" s="223" t="str">
        <f t="shared" ca="1" si="253"/>
        <v>3.52682509796768-6.59822566969794i</v>
      </c>
      <c r="CE200" s="223" t="str">
        <f t="shared" ca="1" si="254"/>
        <v>-6.9121427201637+2.86310325975218i</v>
      </c>
      <c r="CF200" s="223" t="str">
        <f t="shared" ca="1" si="255"/>
        <v>7.15949205767546+2.1718081720073i</v>
      </c>
      <c r="CG200" s="223" t="str">
        <f t="shared" ca="1" si="256"/>
        <v>-4.1565816825373-6.22076409907265i</v>
      </c>
      <c r="CH200" s="223" t="str">
        <f t="shared" ca="1" si="257"/>
        <v>-0.733329875960786+7.44562318096605i</v>
      </c>
      <c r="CI200" s="223" t="str">
        <f t="shared" ca="1" si="258"/>
        <v>5.29032500229905-5.29032500230045i</v>
      </c>
      <c r="CJ200" s="223" t="str">
        <f t="shared" ca="1" si="259"/>
        <v>-7.44562318096585+0.73332987596276i</v>
      </c>
      <c r="CK200" s="223" t="str">
        <f t="shared" ca="1" si="260"/>
        <v>6.22076409907375+4.15658168253565i</v>
      </c>
      <c r="CL200" s="223" t="str">
        <f t="shared" ca="1" si="261"/>
        <v>-2.17180817200921-7.15949205767488i</v>
      </c>
      <c r="CM200" s="223" t="str">
        <f t="shared" ca="1" si="262"/>
        <v>-2.86310325975035+6.91214272016446i</v>
      </c>
      <c r="CN200" s="223" t="str">
        <f t="shared" ca="1" si="263"/>
        <v>6.59822566969701-3.52682509796943i</v>
      </c>
      <c r="CO200" s="223" t="str">
        <f t="shared" ca="1" si="264"/>
        <v>-7.3378915728937-1.45959738433971i</v>
      </c>
      <c r="CP200" s="223" t="str">
        <f t="shared" ca="1" si="265"/>
        <v>4.74630811328107+5.7833931695604i</v>
      </c>
      <c r="CQ200" s="223" t="str">
        <f t="shared" ca="1" si="266"/>
        <v>5.75601401710182E-13-7.48164936761378i</v>
      </c>
      <c r="CR200" s="223" t="str">
        <f t="shared" ca="1" si="267"/>
        <v>-4.74630811328196+5.78339316955967i</v>
      </c>
      <c r="CS200" s="223" t="str">
        <f t="shared" ca="1" si="268"/>
        <v>7.33789157289392-1.45959738433858i</v>
      </c>
      <c r="CT200" s="223" t="str">
        <f t="shared" ca="1" si="269"/>
        <v>-6.59822566969647-3.52682509797045i</v>
      </c>
      <c r="CU200" s="223" t="str">
        <f t="shared" ca="1" si="270"/>
        <v>2.86310325974929+6.9121427201649i</v>
      </c>
      <c r="CV200" s="223" t="str">
        <f t="shared" ca="1" si="271"/>
        <v>2.1718081720103-7.15949205767455i</v>
      </c>
      <c r="CW200" s="223" t="str">
        <f t="shared" ca="1" si="272"/>
        <v>-6.22076409907438+4.15658168253469i</v>
      </c>
      <c r="CX200" s="223" t="str">
        <f t="shared" ca="1" si="273"/>
        <v>7.44562318096574+0.733329875963906i</v>
      </c>
      <c r="CY200" s="223" t="str">
        <f t="shared" ca="1" si="274"/>
        <v>-5.29032500229823-5.29032500230126i</v>
      </c>
      <c r="CZ200" s="223" t="str">
        <f t="shared" ca="1" si="275"/>
        <v>0.733329875959641+7.44562318096617i</v>
      </c>
      <c r="DA200" s="223" t="str">
        <f t="shared" ca="1" si="276"/>
        <v>4.15658168253826-6.220764099072i</v>
      </c>
      <c r="DB200" s="223" t="str">
        <f t="shared" ca="1" si="277"/>
        <v>-7.15949205767579+2.1718081720062i</v>
      </c>
      <c r="DC200" s="223" t="str">
        <f t="shared" ca="1" si="278"/>
        <v>6.91214272016326+2.86310325975325i</v>
      </c>
      <c r="DD200" s="223" t="str">
        <f t="shared" ca="1" si="279"/>
        <v>-3.52682509796667-6.59822566969849i</v>
      </c>
      <c r="DE200" s="223" t="str">
        <f t="shared" ca="1" si="280"/>
        <v>-1.45959738434279+7.33789157289309i</v>
      </c>
      <c r="DF200" s="223" t="str">
        <f t="shared" ca="1" si="281"/>
        <v>5.78339316956239-4.74630811327865i</v>
      </c>
      <c r="DG200" s="223" t="str">
        <f t="shared" ca="1" si="282"/>
        <v>-7.48164936761378-3.7102276363403E-12i</v>
      </c>
      <c r="DH200" s="223" t="str">
        <f t="shared" ca="1" si="283"/>
        <v>5.78339316956241+4.74630811327863i</v>
      </c>
      <c r="DI200" s="223" t="str">
        <f t="shared" ca="1" si="284"/>
        <v>-1.45959738434281-7.33789157289308i</v>
      </c>
      <c r="DJ200" s="223" t="str">
        <f t="shared" ca="1" si="285"/>
        <v>-3.52682509796665+6.5982256696985i</v>
      </c>
      <c r="DK200" s="223" t="str">
        <f t="shared" ca="1" si="286"/>
        <v>6.91214272016326-2.86310325975327i</v>
      </c>
      <c r="DL200" s="223" t="str">
        <f t="shared" ca="1" si="287"/>
        <v>-7.1594920576758-2.17180817200618i</v>
      </c>
      <c r="DM200" s="223" t="str">
        <f t="shared" ca="1" si="288"/>
        <v>4.15658168253827+6.22076409907199i</v>
      </c>
      <c r="DN200" s="223" t="str">
        <f t="shared" ca="1" si="289"/>
        <v>0.733329875959619-7.44562318096617i</v>
      </c>
      <c r="DO200" s="223" t="str">
        <f t="shared" ca="1" si="290"/>
        <v>-5.29032500229822+5.29032500230128i</v>
      </c>
      <c r="DP200" s="223" t="str">
        <f t="shared" ca="1" si="291"/>
        <v>7.44562318096574-0.733329875963928i</v>
      </c>
      <c r="DQ200" s="223" t="str">
        <f t="shared" ca="1" si="292"/>
        <v>-6.2207640990744-4.15658168253467i</v>
      </c>
      <c r="DR200" s="223" t="str">
        <f t="shared" ca="1" si="293"/>
        <v>2.17180817201033+7.15949205767454i</v>
      </c>
      <c r="DS200" s="223" t="str">
        <f t="shared" ca="1" si="294"/>
        <v>2.86310325974927-6.91214272016491i</v>
      </c>
      <c r="DT200" s="223" t="str">
        <f t="shared" ca="1" si="295"/>
        <v>-6.59822566969645+3.52682509797047i</v>
      </c>
      <c r="DU200" s="223" t="str">
        <f t="shared" ca="1" si="296"/>
        <v>7.33789157289392+1.45959738433857i</v>
      </c>
      <c r="DV200" s="223" t="str">
        <f t="shared" ca="1" si="297"/>
        <v>-4.74630811328198-5.78339316955966i</v>
      </c>
      <c r="DW200" s="223" t="str">
        <f t="shared" ca="1" si="298"/>
        <v>5.97590382556544E-13+7.48164936761378i</v>
      </c>
      <c r="DX200" s="223" t="str">
        <f t="shared" ca="1" si="299"/>
        <v>4.74630811328106-5.78339316956042i</v>
      </c>
      <c r="DY200" s="223" t="str">
        <f t="shared" ca="1" si="300"/>
        <v>-7.33789157289369+1.45959738433973i</v>
      </c>
      <c r="DZ200" s="223" t="str">
        <f t="shared" ca="1" si="301"/>
        <v>6.59822566969702+3.52682509796941i</v>
      </c>
      <c r="EA200" s="223" t="str">
        <f t="shared" ca="1" si="302"/>
        <v>-2.86310325975037-6.91214272016445i</v>
      </c>
      <c r="EB200" s="223" t="str">
        <f t="shared" ca="1" si="303"/>
        <v>-2.17180817200918+7.15949205767489i</v>
      </c>
      <c r="EC200" s="223" t="str">
        <f t="shared" ca="1" si="304"/>
        <v>6.22076409907373-4.15658168253567i</v>
      </c>
      <c r="ED200" s="223" t="str">
        <f t="shared" ca="1" si="305"/>
        <v>-7.44562318096586-0.733329875962738i</v>
      </c>
      <c r="EE200" s="223" t="str">
        <f t="shared" ca="1" si="306"/>
        <v>5.29032500229906+5.29032500230043i</v>
      </c>
      <c r="EF200" s="223" t="str">
        <f t="shared" ca="1" si="307"/>
        <v>-0.733329875960808-7.44562318096605i</v>
      </c>
      <c r="EG200" s="223" t="str">
        <f t="shared" ca="1" si="308"/>
        <v>-4.15658168253728+6.22076409907265i</v>
      </c>
      <c r="EH200" s="223" t="str">
        <f t="shared" ca="1" si="309"/>
        <v>7.15949205767545-2.17180817200733i</v>
      </c>
      <c r="EI200" s="223" t="str">
        <f t="shared" ca="1" si="310"/>
        <v>-6.91214272016371-2.86310325975216i</v>
      </c>
      <c r="EJ200" s="223" t="str">
        <f t="shared" ca="1" si="311"/>
        <v>3.52682509796771+6.59822566969794i</v>
      </c>
      <c r="EK200" s="223" t="str">
        <f t="shared" ca="1" si="312"/>
        <v>1.45959738434164-7.33789157289331i</v>
      </c>
      <c r="EL200" s="223" t="str">
        <f t="shared" ca="1" si="313"/>
        <v>-5.78339316956165+4.74630811327956i</v>
      </c>
      <c r="EM200" s="223" t="str">
        <f t="shared" ca="1" si="314"/>
        <v>7.48164936761378+2.53703585207357E-12i</v>
      </c>
      <c r="EN200" s="223"/>
      <c r="EO200" s="223"/>
      <c r="EP200" s="223"/>
    </row>
    <row r="201" spans="1:146" ht="17.25" thickBot="1">
      <c r="A201" s="257">
        <f t="shared" si="181"/>
        <v>1.9726562500000013E-3</v>
      </c>
      <c r="B201" s="256">
        <v>101</v>
      </c>
      <c r="C201" s="230">
        <f t="shared" si="182"/>
        <v>20200</v>
      </c>
      <c r="D201" s="229">
        <f t="shared" si="315"/>
        <v>126920.34320502765</v>
      </c>
      <c r="E201" s="229" t="str">
        <f t="shared" si="316"/>
        <v>126920.343205028i</v>
      </c>
      <c r="F201" s="229" t="str">
        <f t="shared" si="320"/>
        <v>-0.0211427539311237-0.0467936293260456i</v>
      </c>
      <c r="G201" s="229" t="str">
        <f t="shared" si="321"/>
        <v>-4.17508259726245+2.27397840911277i</v>
      </c>
      <c r="H201" s="229" t="str">
        <f t="shared" si="319"/>
        <v>0.00202838670007246-0.00418547304541435i</v>
      </c>
      <c r="I201" s="229" t="str">
        <f t="shared" si="317"/>
        <v>-0.00335699944974727+0.00458330310975892i</v>
      </c>
      <c r="J201" s="255" t="str">
        <f ca="1">IMPRODUCT(1/N_FFT2,DL100)</f>
        <v>0.0125886837081242-0.00446020171681887i</v>
      </c>
      <c r="K201" s="254" t="str">
        <f t="shared" ca="1" si="318"/>
        <v>-0.0000218177478823674+0.0000726706478963399i</v>
      </c>
      <c r="N201" s="246">
        <f t="shared" ca="1" si="185"/>
        <v>22.482079203933004</v>
      </c>
      <c r="O201" s="223">
        <f t="shared" ca="1" si="186"/>
        <v>7.4820792039330062</v>
      </c>
      <c r="P201" s="223" t="str">
        <f t="shared" ca="1" si="187"/>
        <v>-5.89847041163993-4.60321148948591i</v>
      </c>
      <c r="Q201" s="223" t="str">
        <f t="shared" ca="1" si="188"/>
        <v>1.81799695102209+7.25785066669198i</v>
      </c>
      <c r="R201" s="223" t="str">
        <f t="shared" ca="1" si="189"/>
        <v>3.03204760809121-6.84018980118206i</v>
      </c>
      <c r="S201" s="223" t="str">
        <f t="shared" ca="1" si="190"/>
        <v>-6.59860475148715+3.52702772140764i</v>
      </c>
      <c r="T201" s="223" t="str">
        <f t="shared" ca="1" si="191"/>
        <v>7.37192535821846+1.27915039255842i</v>
      </c>
      <c r="U201" s="223" t="str">
        <f t="shared" ca="1" si="192"/>
        <v>-5.02465729027598-5.54385500614898i</v>
      </c>
      <c r="V201" s="223" t="str">
        <f t="shared" ca="1" si="193"/>
        <v>0.550415891455677+7.46180618619646i</v>
      </c>
      <c r="W201" s="223" t="str">
        <f t="shared" ca="1" si="194"/>
        <v>4.15682048679998-6.22112149491125i</v>
      </c>
      <c r="X201" s="223" t="str">
        <f t="shared" ca="1" si="195"/>
        <v>-7.10444505356342+2.34699162649229i</v>
      </c>
      <c r="Y201" s="223" t="str">
        <f t="shared" ca="1" si="196"/>
        <v>7.04470726969251+2.52063656608171i</v>
      </c>
      <c r="Z201" s="223" t="str">
        <f t="shared" ca="1" si="197"/>
        <v>-4.00289456591117-6.32126129092332i</v>
      </c>
      <c r="AA201" s="223" t="str">
        <f t="shared" ca="1" si="198"/>
        <v>-0.733372007288464+7.44605094750583i</v>
      </c>
      <c r="AB201" s="223" t="str">
        <f t="shared" ca="1" si="199"/>
        <v>5.15919697004612-5.41887403786005i</v>
      </c>
      <c r="AC201" s="223" t="str">
        <f t="shared" ca="1" si="200"/>
        <v>-7.40109699422657+1.09784903150534i</v>
      </c>
      <c r="AD201" s="223" t="str">
        <f t="shared" ca="1" si="201"/>
        <v>6.51005978178698+3.68790331373891i</v>
      </c>
      <c r="AE201" s="223" t="str">
        <f t="shared" ca="1" si="202"/>
        <v>-2.86326775098829-6.91253983714215i</v>
      </c>
      <c r="AF201" s="223" t="str">
        <f t="shared" ca="1" si="203"/>
        <v>-1.99556597612685+7.21104885913635i</v>
      </c>
      <c r="AG201" s="223" t="str">
        <f t="shared" ca="1" si="204"/>
        <v>6.00966236773385-4.45706937793999i</v>
      </c>
      <c r="AH201" s="223" t="str">
        <f t="shared" ca="1" si="205"/>
        <v>-7.47982574156325-0.183619415570469i</v>
      </c>
      <c r="AI201" s="223" t="str">
        <f t="shared" ca="1" si="206"/>
        <v>5.78372543752804+4.74658079855571i</v>
      </c>
      <c r="AJ201" s="223" t="str">
        <f t="shared" ca="1" si="207"/>
        <v>-1.63933283253351-7.30028061639445i</v>
      </c>
      <c r="AK201" s="223" t="str">
        <f t="shared" ca="1" si="208"/>
        <v>-3.19900107309045+6.76371949065697i</v>
      </c>
      <c r="AL201" s="223" t="str">
        <f t="shared" ca="1" si="209"/>
        <v>6.68317496842259-3.36402757946134i</v>
      </c>
      <c r="AM201" s="223" t="str">
        <f t="shared" ca="1" si="210"/>
        <v>-7.33831315002859-1.45968124124555i</v>
      </c>
      <c r="AN201" s="223" t="str">
        <f t="shared" ca="1" si="211"/>
        <v>4.88709094483821+5.6654965634803i</v>
      </c>
      <c r="AO201" s="223" t="str">
        <f t="shared" ca="1" si="212"/>
        <v>-0.367128225670512-7.4730667118555i</v>
      </c>
      <c r="AP201" s="223" t="str">
        <f t="shared" ca="1" si="213"/>
        <v>-4.30824249446173+6.11723432793293i</v>
      </c>
      <c r="AQ201" s="223" t="str">
        <f t="shared" ca="1" si="214"/>
        <v>7.15990338538661-2.17193294690607i</v>
      </c>
      <c r="AR201" s="223" t="str">
        <f t="shared" ca="1" si="215"/>
        <v>7.15990338538661-2.17193294690607i</v>
      </c>
      <c r="AS201" s="223" t="str">
        <f t="shared" ca="1" si="216"/>
        <v>3.8465574510131+6.41759339550134i</v>
      </c>
      <c r="AT201" s="223" t="str">
        <f t="shared" ca="1" si="217"/>
        <v>0.915886367247295-7.42581048615014i</v>
      </c>
      <c r="AU201" s="223" t="str">
        <f t="shared" ca="1" si="218"/>
        <v>-5.29062894247574+5.29062894247601i</v>
      </c>
      <c r="AV201" s="223" t="str">
        <f t="shared" ca="1" si="219"/>
        <v>7.42581048615009-0.915886367247684i</v>
      </c>
      <c r="AW201" s="223" t="str">
        <f t="shared" ca="1" si="220"/>
        <v>-6.41759339550148-3.84655745101285i</v>
      </c>
      <c r="AX201" s="223" t="str">
        <f t="shared" ca="1" si="221"/>
        <v>2.69276316845733+6.98072601758058i</v>
      </c>
      <c r="AY201" s="223" t="str">
        <f t="shared" ca="1" si="222"/>
        <v>2.17193294690579-7.1599033853867i</v>
      </c>
      <c r="AZ201" s="223" t="str">
        <f t="shared" ca="1" si="223"/>
        <v>-6.11723432793276+4.30824249446196i</v>
      </c>
      <c r="BA201" s="223" t="str">
        <f t="shared" ca="1" si="224"/>
        <v>7.47306671185548+0.367128225670969i</v>
      </c>
      <c r="BB201" s="223" t="str">
        <f t="shared" ca="1" si="225"/>
        <v>-5.66549656348-4.88709094483856i</v>
      </c>
      <c r="BC201" s="223" t="str">
        <f t="shared" ca="1" si="226"/>
        <v>1.45968124124511+7.33831315002868i</v>
      </c>
      <c r="BD201" s="223" t="str">
        <f t="shared" ca="1" si="227"/>
        <v>3.36402757946169-6.6831749684224i</v>
      </c>
      <c r="BE201" s="223" t="str">
        <f t="shared" ca="1" si="228"/>
        <v>-6.76371949065777+3.19900107308874i</v>
      </c>
      <c r="BF201" s="223" t="str">
        <f t="shared" ca="1" si="229"/>
        <v>7.3002806163937+1.63933283253681i</v>
      </c>
      <c r="BG201" s="223" t="str">
        <f t="shared" ca="1" si="230"/>
        <v>-4.7465807985577-5.78372543752641i</v>
      </c>
      <c r="BH201" s="223" t="str">
        <f t="shared" ca="1" si="231"/>
        <v>0.183619415571552+7.47982574156323i</v>
      </c>
      <c r="BI201" s="223" t="str">
        <f t="shared" ca="1" si="232"/>
        <v>4.45706937794031-6.00966236773361i</v>
      </c>
      <c r="BJ201" s="223" t="str">
        <f t="shared" ca="1" si="233"/>
        <v>-7.21104885913689+1.99556597612492i</v>
      </c>
      <c r="BK201" s="223" t="str">
        <f t="shared" ca="1" si="234"/>
        <v>6.91253983714084+2.86326775099146i</v>
      </c>
      <c r="BL201" s="223" t="str">
        <f t="shared" ca="1" si="235"/>
        <v>-3.6879033137411-6.51005978178574i</v>
      </c>
      <c r="BM201" s="223" t="str">
        <f t="shared" ca="1" si="236"/>
        <v>-1.09784903150433+7.40109699422672i</v>
      </c>
      <c r="BN201" s="223" t="str">
        <f t="shared" ca="1" si="237"/>
        <v>5.41887403786037-5.15919697004579i</v>
      </c>
      <c r="BO201" s="223" t="str">
        <f t="shared" ca="1" si="238"/>
        <v>-7.44605094750595+0.733372007287267i</v>
      </c>
      <c r="BP201" s="223" t="str">
        <f t="shared" ca="1" si="239"/>
        <v>6.32126129092184+4.00289456591351i</v>
      </c>
      <c r="BQ201" s="223" t="str">
        <f t="shared" ca="1" si="240"/>
        <v>-2.5206365660848-7.04470726969141i</v>
      </c>
      <c r="BR201" s="223" t="str">
        <f t="shared" ca="1" si="241"/>
        <v>-2.34699162649068+7.10444505356396i</v>
      </c>
      <c r="BS201" s="223" t="str">
        <f t="shared" ca="1" si="242"/>
        <v>6.22112149491105-4.15682048680027i</v>
      </c>
      <c r="BT201" s="223" t="str">
        <f t="shared" ca="1" si="243"/>
        <v>-7.46180618619637-0.550415891456929i</v>
      </c>
      <c r="BU201" s="223" t="str">
        <f t="shared" ca="1" si="244"/>
        <v>5.54385500614722+5.02465729027794i</v>
      </c>
      <c r="BV201" s="223" t="str">
        <f t="shared" ca="1" si="245"/>
        <v>-1.27915039256159-7.37192535821791i</v>
      </c>
      <c r="BW201" s="223" t="str">
        <f t="shared" ca="1" si="246"/>
        <v>-3.52702772140615+6.59860475148795i</v>
      </c>
      <c r="BX201" s="223" t="str">
        <f t="shared" ca="1" si="247"/>
        <v>6.84018980118199-3.03204760809139i</v>
      </c>
      <c r="BY201" s="223" t="str">
        <f t="shared" ca="1" si="248"/>
        <v>-7.25785066669169-1.81799695102324i</v>
      </c>
      <c r="BZ201" s="223" t="str">
        <f t="shared" ca="1" si="249"/>
        <v>4.60321148948378+5.89847041164158i</v>
      </c>
      <c r="CA201" s="223" t="str">
        <f t="shared" ca="1" si="250"/>
        <v>-3.36945491790826E-12-7.48207920393301i</v>
      </c>
      <c r="CB201" s="223" t="str">
        <f t="shared" ca="1" si="251"/>
        <v>-4.60321148948451+5.89847041164102i</v>
      </c>
      <c r="CC201" s="223" t="str">
        <f t="shared" ca="1" si="252"/>
        <v>7.25785066669186-1.81799695102256i</v>
      </c>
      <c r="CD201" s="223" t="str">
        <f t="shared" ca="1" si="253"/>
        <v>-6.84018980118161-3.03204760809222i</v>
      </c>
      <c r="CE201" s="223" t="str">
        <f t="shared" ca="1" si="254"/>
        <v>3.52702772140534+6.59860475148838i</v>
      </c>
      <c r="CF201" s="223" t="str">
        <f t="shared" ca="1" si="255"/>
        <v>1.27915039255517-7.37192535821903i</v>
      </c>
      <c r="CG201" s="223" t="str">
        <f t="shared" ca="1" si="256"/>
        <v>-5.54385500614783+5.02465729027726i</v>
      </c>
      <c r="CH201" s="223" t="str">
        <f t="shared" ca="1" si="257"/>
        <v>7.46180618619644-0.550415891456016i</v>
      </c>
      <c r="CI201" s="223" t="str">
        <f t="shared" ca="1" si="258"/>
        <v>-6.22112149491054-4.15682048680103i</v>
      </c>
      <c r="CJ201" s="223" t="str">
        <f t="shared" ca="1" si="259"/>
        <v>2.34699162648981+7.10444505356425i</v>
      </c>
      <c r="CK201" s="223" t="str">
        <f t="shared" ca="1" si="260"/>
        <v>2.52063656607865-7.04470726969361i</v>
      </c>
      <c r="CL201" s="223" t="str">
        <f t="shared" ca="1" si="261"/>
        <v>-6.32126129092233+4.00289456591274i</v>
      </c>
      <c r="CM201" s="223" t="str">
        <f t="shared" ca="1" si="262"/>
        <v>7.44605094750586+0.733372007288179i</v>
      </c>
      <c r="CN201" s="223" t="str">
        <f t="shared" ca="1" si="263"/>
        <v>-5.4188740378598-5.15919697004638i</v>
      </c>
      <c r="CO201" s="223" t="str">
        <f t="shared" ca="1" si="264"/>
        <v>1.09784903150342+7.40109699422685i</v>
      </c>
      <c r="CP201" s="223" t="str">
        <f t="shared" ca="1" si="265"/>
        <v>3.68790331374199-6.51005978178524i</v>
      </c>
      <c r="CQ201" s="223" t="str">
        <f t="shared" ca="1" si="266"/>
        <v>-6.91253983714119+2.86326775099062i</v>
      </c>
      <c r="CR201" s="223" t="str">
        <f t="shared" ca="1" si="267"/>
        <v>7.21104885913661+1.9955659761259i</v>
      </c>
      <c r="CS201" s="223" t="str">
        <f t="shared" ca="1" si="268"/>
        <v>-4.45706937793966-6.00966236773409i</v>
      </c>
      <c r="CT201" s="223" t="str">
        <f t="shared" ca="1" si="269"/>
        <v>-0.183619415572468+7.47982574156321i</v>
      </c>
      <c r="CU201" s="223" t="str">
        <f t="shared" ca="1" si="270"/>
        <v>4.74658079855833-5.7837254375259i</v>
      </c>
      <c r="CV201" s="223" t="str">
        <f t="shared" ca="1" si="271"/>
        <v>-7.30028061639391+1.63933283253591i</v>
      </c>
      <c r="CW201" s="223" t="str">
        <f t="shared" ca="1" si="272"/>
        <v>6.76371949065743+3.19900107308947i</v>
      </c>
      <c r="CX201" s="223" t="str">
        <f t="shared" ca="1" si="273"/>
        <v>-3.36402757946088-6.68317496842282i</v>
      </c>
      <c r="CY201" s="223" t="str">
        <f t="shared" ca="1" si="274"/>
        <v>-1.45968124124737+7.33831315002824i</v>
      </c>
      <c r="CZ201" s="223" t="str">
        <f t="shared" ca="1" si="275"/>
        <v>5.66549656348255-4.88709094483561i</v>
      </c>
      <c r="DA201" s="223" t="str">
        <f t="shared" ca="1" si="276"/>
        <v>-7.47306671185537+0.367128225673134i</v>
      </c>
      <c r="DB201" s="223" t="str">
        <f t="shared" ca="1" si="277"/>
        <v>6.11723432793352+4.30824249446088i</v>
      </c>
      <c r="DC201" s="223" t="str">
        <f t="shared" ca="1" si="278"/>
        <v>-2.17193294690573-7.15990338538671i</v>
      </c>
      <c r="DD201" s="223" t="str">
        <f t="shared" ca="1" si="279"/>
        <v>-2.69276316845888+6.98072601757998i</v>
      </c>
      <c r="DE201" s="223" t="str">
        <f t="shared" ca="1" si="280"/>
        <v>6.41759339550316-3.84655745101006i</v>
      </c>
      <c r="DF201" s="223" t="str">
        <f t="shared" ca="1" si="281"/>
        <v>-7.42581048615045-0.915886367244796i</v>
      </c>
      <c r="DG201" s="223" t="str">
        <f t="shared" ca="1" si="282"/>
        <v>5.29062894247666+5.29062894247508i</v>
      </c>
      <c r="DH201" s="223" t="str">
        <f t="shared" ca="1" si="283"/>
        <v>-0.915886367247227-7.42581048615015i</v>
      </c>
      <c r="DI201" s="223" t="str">
        <f t="shared" ca="1" si="284"/>
        <v>-3.84655745101452+6.41759339550048i</v>
      </c>
      <c r="DJ201" s="223" t="str">
        <f t="shared" ca="1" si="285"/>
        <v>6.98072601758178-2.69276316845423i</v>
      </c>
      <c r="DK201" s="223" t="str">
        <f t="shared" ca="1" si="286"/>
        <v>-7.15990338538743-2.17193294690338i</v>
      </c>
      <c r="DL201" s="223" t="str">
        <f t="shared" ca="1" si="287"/>
        <v>4.30824249446289+6.1172343279321i</v>
      </c>
      <c r="DM201" s="223" t="str">
        <f t="shared" ca="1" si="288"/>
        <v>0.367128225670684-7.47306671185549i</v>
      </c>
      <c r="DN201" s="223" t="str">
        <f t="shared" ca="1" si="289"/>
        <v>-4.88709094483938+5.66549656347929i</v>
      </c>
      <c r="DO201" s="223" t="str">
        <f t="shared" ca="1" si="290"/>
        <v>7.33831315002921-1.45968124124246i</v>
      </c>
      <c r="DP201" s="223" t="str">
        <f t="shared" ca="1" si="291"/>
        <v>-6.68317496842383-3.36402757945887i</v>
      </c>
      <c r="DQ201" s="223" t="str">
        <f t="shared" ca="1" si="292"/>
        <v>3.19900107309169+6.76371949065638i</v>
      </c>
      <c r="DR201" s="223" t="str">
        <f t="shared" ca="1" si="293"/>
        <v>1.63933283253351-7.30028061639444i</v>
      </c>
      <c r="DS201" s="223" t="str">
        <f t="shared" ca="1" si="294"/>
        <v>-5.7837254375292+4.74658079855431i</v>
      </c>
      <c r="DT201" s="223" t="str">
        <f t="shared" ca="1" si="295"/>
        <v>7.47982574156334-0.183619415567267i</v>
      </c>
      <c r="DU201" s="223" t="str">
        <f t="shared" ca="1" si="296"/>
        <v>-6.00966236773543-4.45706937793786i</v>
      </c>
      <c r="DV201" s="223" t="str">
        <f t="shared" ca="1" si="297"/>
        <v>1.99556597612807+7.21104885913601i</v>
      </c>
      <c r="DW201" s="223" t="str">
        <f t="shared" ca="1" si="298"/>
        <v>2.86326775098835-6.91253983714212i</v>
      </c>
      <c r="DX201" s="223" t="str">
        <f t="shared" ca="1" si="299"/>
        <v>-6.51005978178769+3.68790331373765i</v>
      </c>
      <c r="DY201" s="223" t="str">
        <f t="shared" ca="1" si="300"/>
        <v>7.40109699422609+1.09784903150856i</v>
      </c>
      <c r="DZ201" s="223" t="str">
        <f t="shared" ca="1" si="301"/>
        <v>-5.15919697004831-5.41887403785797i</v>
      </c>
      <c r="EA201" s="223" t="str">
        <f t="shared" ca="1" si="302"/>
        <v>0.733372007290409+7.44605094750564i</v>
      </c>
      <c r="EB201" s="223" t="str">
        <f t="shared" ca="1" si="303"/>
        <v>4.00289456591066-6.32126129092364i</v>
      </c>
      <c r="EC201" s="223" t="str">
        <f t="shared" ca="1" si="304"/>
        <v>-7.04470726969278+2.52063656608097i</v>
      </c>
      <c r="ED201" s="223" t="str">
        <f t="shared" ca="1" si="305"/>
        <v>7.10444505356262+2.34699162649475i</v>
      </c>
      <c r="EE201" s="223" t="str">
        <f t="shared" ca="1" si="306"/>
        <v>-4.1568204867967-6.22112149491344i</v>
      </c>
      <c r="EF201" s="223" t="str">
        <f t="shared" ca="1" si="307"/>
        <v>-0.550415891453357+7.46180618619663i</v>
      </c>
      <c r="EG201" s="223" t="str">
        <f t="shared" ca="1" si="308"/>
        <v>5.0246572902756-5.54385500614934i</v>
      </c>
      <c r="EH201" s="223" t="str">
        <f t="shared" ca="1" si="309"/>
        <v>-7.37192535821861+1.27915039255758i</v>
      </c>
      <c r="EI201" s="223" t="str">
        <f t="shared" ca="1" si="310"/>
        <v>6.59860475148603+3.52702772140974i</v>
      </c>
      <c r="EJ201" s="223" t="str">
        <f t="shared" ca="1" si="311"/>
        <v>-3.03204760808746-6.84018980118372i</v>
      </c>
      <c r="EK201" s="223" t="str">
        <f t="shared" ca="1" si="312"/>
        <v>-1.81799695101998+7.2578506666925i</v>
      </c>
      <c r="EL201" s="223" t="str">
        <f t="shared" ca="1" si="313"/>
        <v>5.89847041163964-4.60321148948627i</v>
      </c>
      <c r="EM201" s="223" t="str">
        <f t="shared" ca="1" si="314"/>
        <v>-7.48207920393301-9.16615482683776E-13i</v>
      </c>
      <c r="EN201" s="223"/>
      <c r="EO201" s="223"/>
      <c r="EP201" s="223"/>
    </row>
    <row r="202" spans="1:146" ht="17.25" thickBot="1">
      <c r="A202" s="257">
        <f t="shared" si="181"/>
        <v>1.9921875000000013E-3</v>
      </c>
      <c r="B202" s="256">
        <v>102</v>
      </c>
      <c r="C202" s="230">
        <f t="shared" si="182"/>
        <v>20400</v>
      </c>
      <c r="D202" s="229">
        <f t="shared" si="315"/>
        <v>128176.98026646356</v>
      </c>
      <c r="E202" s="229" t="str">
        <f t="shared" si="316"/>
        <v>128176.980266464i</v>
      </c>
      <c r="F202" s="229" t="str">
        <f t="shared" si="320"/>
        <v>-0.0209014504123476-0.0461263959527726i</v>
      </c>
      <c r="G202" s="229" t="str">
        <f t="shared" si="321"/>
        <v>-4.14670820783518+2.29563077250983i</v>
      </c>
      <c r="H202" s="229" t="str">
        <f t="shared" si="319"/>
        <v>0.00202774103820409-0.00414437300108454i</v>
      </c>
      <c r="I202" s="229" t="str">
        <f t="shared" si="317"/>
        <v>-0.00331771282644854+0.00454396853071406i</v>
      </c>
      <c r="J202" s="255" t="str">
        <f ca="1">IMPRODUCT(1/N_FFT2,DM100)</f>
        <v>0.0202549340935919+0.00010905291076466i</v>
      </c>
      <c r="K202" s="254" t="str">
        <f t="shared" ca="1" si="318"/>
        <v>-0.0000676955876358771+0.0000916759768721634i</v>
      </c>
      <c r="N202" s="246">
        <f t="shared" ca="1" si="185"/>
        <v>22.482479430471734</v>
      </c>
      <c r="O202" s="223">
        <f t="shared" ca="1" si="186"/>
        <v>7.4824794304717361</v>
      </c>
      <c r="P202" s="223" t="str">
        <f t="shared" ca="1" si="187"/>
        <v>-6.00998383270392-4.45730779261093i</v>
      </c>
      <c r="Q202" s="223" t="str">
        <f t="shared" ca="1" si="188"/>
        <v>2.17204912653762+7.16028637830498i</v>
      </c>
      <c r="R202" s="223" t="str">
        <f t="shared" ca="1" si="189"/>
        <v>2.52077139834192-7.04508410061469i</v>
      </c>
      <c r="S202" s="223" t="str">
        <f t="shared" ca="1" si="190"/>
        <v>-6.22145427111596+4.15704284075178i</v>
      </c>
      <c r="T202" s="223" t="str">
        <f t="shared" ca="1" si="191"/>
        <v>7.47346645630383+0.367147863856233i</v>
      </c>
      <c r="U202" s="223" t="str">
        <f t="shared" ca="1" si="192"/>
        <v>-5.78403481682632-4.74683469958388i</v>
      </c>
      <c r="V202" s="223" t="str">
        <f t="shared" ca="1" si="193"/>
        <v>1.81809419813874+7.25823889894284i</v>
      </c>
      <c r="W202" s="223" t="str">
        <f t="shared" ca="1" si="194"/>
        <v>2.86342091105433-6.91290959824945i</v>
      </c>
      <c r="X202" s="223" t="str">
        <f t="shared" ca="1" si="195"/>
        <v>-6.41793668125414+3.84676320857487i</v>
      </c>
      <c r="Y202" s="223" t="str">
        <f t="shared" ca="1" si="196"/>
        <v>7.44644924684437+0.733411236349339i</v>
      </c>
      <c r="Z202" s="223" t="str">
        <f t="shared" ca="1" si="197"/>
        <v>-5.5441515544532-5.02492606599209i</v>
      </c>
      <c r="AA202" s="223" t="str">
        <f t="shared" ca="1" si="198"/>
        <v>1.45975932156982+7.33870568632662i</v>
      </c>
      <c r="AB202" s="223" t="str">
        <f t="shared" ca="1" si="199"/>
        <v>3.19917219198529-6.76408129116295i</v>
      </c>
      <c r="AC202" s="223" t="str">
        <f t="shared" ca="1" si="200"/>
        <v>-6.59895771978231+3.52721638689182i</v>
      </c>
      <c r="AD202" s="223" t="str">
        <f t="shared" ca="1" si="201"/>
        <v>7.4014928889173+1.09790775693557i</v>
      </c>
      <c r="AE202" s="223" t="str">
        <f t="shared" ca="1" si="202"/>
        <v>-5.2909119453756-5.29091194537525i</v>
      </c>
      <c r="AF202" s="223" t="str">
        <f t="shared" ca="1" si="203"/>
        <v>1.09790775693537+7.40149288891732i</v>
      </c>
      <c r="AG202" s="223" t="str">
        <f t="shared" ca="1" si="204"/>
        <v>3.52721638689199-6.59895771978221i</v>
      </c>
      <c r="AH202" s="223" t="str">
        <f t="shared" ca="1" si="205"/>
        <v>-6.76408129116274+3.19917219198574i</v>
      </c>
      <c r="AI202" s="223" t="str">
        <f t="shared" ca="1" si="206"/>
        <v>7.33870568632658+1.45975932157i</v>
      </c>
      <c r="AJ202" s="223" t="str">
        <f t="shared" ca="1" si="207"/>
        <v>-5.02492606599195-5.54415155445334i</v>
      </c>
      <c r="AK202" s="223" t="str">
        <f t="shared" ca="1" si="208"/>
        <v>0.733411236349858+7.44644924684432i</v>
      </c>
      <c r="AL202" s="223" t="str">
        <f t="shared" ca="1" si="209"/>
        <v>3.84676320857504-6.41793668125404i</v>
      </c>
      <c r="AM202" s="223" t="str">
        <f t="shared" ca="1" si="210"/>
        <v>-6.91290959824953+2.86342091105415i</v>
      </c>
      <c r="AN202" s="223" t="str">
        <f t="shared" ca="1" si="211"/>
        <v>7.25823889894296+1.81809419813823i</v>
      </c>
      <c r="AO202" s="223" t="str">
        <f t="shared" ca="1" si="212"/>
        <v>-4.74683469958368-5.78403481682648i</v>
      </c>
      <c r="AP202" s="223" t="str">
        <f t="shared" ca="1" si="213"/>
        <v>0.367147863855997+7.47346645630383i</v>
      </c>
      <c r="AQ202" s="223" t="str">
        <f t="shared" ca="1" si="214"/>
        <v>4.15704284075134-6.22145427111626i</v>
      </c>
      <c r="AR202" s="223" t="str">
        <f t="shared" ca="1" si="215"/>
        <v>4.15704284075134-6.22145427111626i</v>
      </c>
      <c r="AS202" s="223" t="str">
        <f t="shared" ca="1" si="216"/>
        <v>7.16028637830499+2.17204912653758i</v>
      </c>
      <c r="AT202" s="223" t="str">
        <f t="shared" ca="1" si="217"/>
        <v>-4.45730779261062-6.00998383270415i</v>
      </c>
      <c r="AU202" s="223" t="str">
        <f t="shared" ca="1" si="218"/>
        <v>-2.49332637392309E-13+7.48247943047174i</v>
      </c>
      <c r="AV202" s="223" t="str">
        <f t="shared" ca="1" si="219"/>
        <v>4.45730779261093-6.00998383270391i</v>
      </c>
      <c r="AW202" s="223" t="str">
        <f t="shared" ca="1" si="220"/>
        <v>-7.16028637830489+2.17204912653792i</v>
      </c>
      <c r="AX202" s="223" t="str">
        <f t="shared" ca="1" si="221"/>
        <v>7.04508410061463+2.5207713983421i</v>
      </c>
      <c r="AY202" s="223" t="str">
        <f t="shared" ca="1" si="222"/>
        <v>-4.15704284075163-6.22145427111606i</v>
      </c>
      <c r="AZ202" s="223" t="str">
        <f t="shared" ca="1" si="223"/>
        <v>-0.367147863855646+7.47346645630386i</v>
      </c>
      <c r="BA202" s="223" t="str">
        <f t="shared" ca="1" si="224"/>
        <v>4.74683469958407-5.78403481682616i</v>
      </c>
      <c r="BB202" s="223" t="str">
        <f t="shared" ca="1" si="225"/>
        <v>-7.25823889894289+1.81809419813852i</v>
      </c>
      <c r="BC202" s="223" t="str">
        <f t="shared" ca="1" si="226"/>
        <v>6.91290959825051+2.86342091105177i</v>
      </c>
      <c r="BD202" s="223" t="str">
        <f t="shared" ca="1" si="227"/>
        <v>-3.8467632085747-6.41793668125424i</v>
      </c>
      <c r="BE202" s="223" t="str">
        <f t="shared" ca="1" si="228"/>
        <v>-0.733411236352471+7.44644924684407i</v>
      </c>
      <c r="BF202" s="223" t="str">
        <f t="shared" ca="1" si="229"/>
        <v>5.02492606599054-5.54415155445461i</v>
      </c>
      <c r="BG202" s="223" t="str">
        <f t="shared" ca="1" si="230"/>
        <v>-7.33870568632682+1.45975932156883i</v>
      </c>
      <c r="BH202" s="223" t="str">
        <f t="shared" ca="1" si="231"/>
        <v>6.76408129116128+3.19917219198883i</v>
      </c>
      <c r="BI202" s="223" t="str">
        <f t="shared" ca="1" si="232"/>
        <v>-3.52721638689296-6.59895771978169i</v>
      </c>
      <c r="BJ202" s="223" t="str">
        <f t="shared" ca="1" si="233"/>
        <v>-1.09790775693724+7.40149288891705i</v>
      </c>
      <c r="BK202" s="223" t="str">
        <f t="shared" ca="1" si="234"/>
        <v>5.29091194537324-5.2909119453776i</v>
      </c>
      <c r="BL202" s="223" t="str">
        <f t="shared" ca="1" si="235"/>
        <v>-7.40149288891726+1.09790775693587i</v>
      </c>
      <c r="BM202" s="223" t="str">
        <f t="shared" ca="1" si="236"/>
        <v>6.59895771978104+3.52721638689418i</v>
      </c>
      <c r="BN202" s="223" t="str">
        <f t="shared" ca="1" si="237"/>
        <v>-3.19917219198758-6.76408129116187i</v>
      </c>
      <c r="BO202" s="223" t="str">
        <f t="shared" ca="1" si="238"/>
        <v>-1.4597593215703+7.33870568632653i</v>
      </c>
      <c r="BP202" s="223" t="str">
        <f t="shared" ca="1" si="239"/>
        <v>5.54415155445554-5.02492606598952i</v>
      </c>
      <c r="BQ202" s="223" t="str">
        <f t="shared" ca="1" si="240"/>
        <v>-7.4464492468442+0.733411236351092i</v>
      </c>
      <c r="BR202" s="223" t="str">
        <f t="shared" ca="1" si="241"/>
        <v>6.41793668125353+3.84676320857589i</v>
      </c>
      <c r="BS202" s="223" t="str">
        <f t="shared" ca="1" si="242"/>
        <v>-2.86342091105736-6.9129095982482i</v>
      </c>
      <c r="BT202" s="223" t="str">
        <f t="shared" ca="1" si="243"/>
        <v>-1.8180941981377+7.2582388989431i</v>
      </c>
      <c r="BU202" s="223" t="str">
        <f t="shared" ca="1" si="244"/>
        <v>5.78403481682752-4.74683469958243i</v>
      </c>
      <c r="BV202" s="223" t="str">
        <f t="shared" ca="1" si="245"/>
        <v>-7.4734664563037+0.367147863858828i</v>
      </c>
      <c r="BW202" s="223" t="str">
        <f t="shared" ca="1" si="246"/>
        <v>6.22145427111618+4.15704284075146i</v>
      </c>
      <c r="BX202" s="223" t="str">
        <f t="shared" ca="1" si="247"/>
        <v>-2.5207713983395-7.04508410061556i</v>
      </c>
      <c r="BY202" s="223" t="str">
        <f t="shared" ca="1" si="248"/>
        <v>-2.17204912653558+7.1602863783056i</v>
      </c>
      <c r="BZ202" s="223" t="str">
        <f t="shared" ca="1" si="249"/>
        <v>6.00998383270436-4.45730779261034i</v>
      </c>
      <c r="CA202" s="223" t="str">
        <f t="shared" ca="1" si="250"/>
        <v>-7.48247943047174-3.47597326147042E-12i</v>
      </c>
      <c r="CB202" s="223" t="str">
        <f t="shared" ca="1" si="251"/>
        <v>6.00998383270465+4.45730779260994i</v>
      </c>
      <c r="CC202" s="223" t="str">
        <f t="shared" ca="1" si="252"/>
        <v>-2.17204912653625-7.16028637830539i</v>
      </c>
      <c r="CD202" s="223" t="str">
        <f t="shared" ca="1" si="253"/>
        <v>-2.52077139833883+7.0450841006158i</v>
      </c>
      <c r="CE202" s="223" t="str">
        <f t="shared" ca="1" si="254"/>
        <v>6.22145427111579-4.15704284075204i</v>
      </c>
      <c r="CF202" s="223" t="str">
        <f t="shared" ca="1" si="255"/>
        <v>-7.47346645630373-0.367147863858125i</v>
      </c>
      <c r="CG202" s="223" t="str">
        <f t="shared" ca="1" si="256"/>
        <v>5.78403481682796+4.74683469958188i</v>
      </c>
      <c r="CH202" s="223" t="str">
        <f t="shared" ca="1" si="257"/>
        <v>-1.81809419813838-7.25823889894293i</v>
      </c>
      <c r="CI202" s="223" t="str">
        <f t="shared" ca="1" si="258"/>
        <v>-2.86342091105671+6.91290959824847i</v>
      </c>
      <c r="CJ202" s="223" t="str">
        <f t="shared" ca="1" si="259"/>
        <v>6.41793668125317-3.8467632085765i</v>
      </c>
      <c r="CK202" s="223" t="str">
        <f t="shared" ca="1" si="260"/>
        <v>-7.44644924684427-0.733411236350391i</v>
      </c>
      <c r="CL202" s="223" t="str">
        <f t="shared" ca="1" si="261"/>
        <v>5.54415155445087+5.02492606599467i</v>
      </c>
      <c r="CM202" s="223" t="str">
        <f t="shared" ca="1" si="262"/>
        <v>-1.45975932157078-7.33870568632643i</v>
      </c>
      <c r="CN202" s="223" t="str">
        <f t="shared" ca="1" si="263"/>
        <v>-3.19917219198704+6.76408129116213i</v>
      </c>
      <c r="CO202" s="223" t="str">
        <f t="shared" ca="1" si="264"/>
        <v>6.59895771978076-3.52721638689471i</v>
      </c>
      <c r="CP202" s="223" t="str">
        <f t="shared" ca="1" si="265"/>
        <v>-7.40149288891734-1.09790775693528i</v>
      </c>
      <c r="CQ202" s="223" t="str">
        <f t="shared" ca="1" si="266"/>
        <v>5.29091194537374+5.2909119453771i</v>
      </c>
      <c r="CR202" s="223" t="str">
        <f t="shared" ca="1" si="267"/>
        <v>-1.09790775693793-7.40149288891695i</v>
      </c>
      <c r="CS202" s="223" t="str">
        <f t="shared" ca="1" si="268"/>
        <v>-3.52721638689234+6.59895771978203i</v>
      </c>
      <c r="CT202" s="223" t="str">
        <f t="shared" ca="1" si="269"/>
        <v>6.76408129116416-3.19917219198274i</v>
      </c>
      <c r="CU202" s="223" t="str">
        <f t="shared" ca="1" si="270"/>
        <v>-7.33870568632695-1.45975932156815i</v>
      </c>
      <c r="CV202" s="223" t="str">
        <f t="shared" ca="1" si="271"/>
        <v>5.02492606599115+5.54415155445406i</v>
      </c>
      <c r="CW202" s="223" t="str">
        <f t="shared" ca="1" si="272"/>
        <v>-0.733411236353277-7.44644924684399i</v>
      </c>
      <c r="CX202" s="223" t="str">
        <f t="shared" ca="1" si="273"/>
        <v>-3.84676320857419+6.41793668125455i</v>
      </c>
      <c r="CY202" s="223" t="str">
        <f t="shared" ca="1" si="274"/>
        <v>6.91290959825029-2.86342091105232i</v>
      </c>
      <c r="CZ202" s="223" t="str">
        <f t="shared" ca="1" si="275"/>
        <v>-7.25823889894358-1.81809419813578i</v>
      </c>
      <c r="DA202" s="223" t="str">
        <f t="shared" ca="1" si="276"/>
        <v>4.74683469958396+5.78403481682625i</v>
      </c>
      <c r="DB202" s="223" t="str">
        <f t="shared" ca="1" si="277"/>
        <v>-0.367147863853375-7.47346645630397i</v>
      </c>
      <c r="DC202" s="223" t="str">
        <f t="shared" ca="1" si="278"/>
        <v>-4.1570428407498+6.22145427111728i</v>
      </c>
      <c r="DD202" s="223" t="str">
        <f t="shared" ca="1" si="279"/>
        <v>7.0450841006149-2.52077139834136i</v>
      </c>
      <c r="DE202" s="223" t="str">
        <f t="shared" ca="1" si="280"/>
        <v>-7.16028637830401-2.1720491265408i</v>
      </c>
      <c r="DF202" s="223" t="str">
        <f t="shared" ca="1" si="281"/>
        <v>4.4573077926121+6.00998383270305i</v>
      </c>
      <c r="DG202" s="223" t="str">
        <f t="shared" ca="1" si="282"/>
        <v>1.27966005265654E-12-7.48247943047174i</v>
      </c>
      <c r="DH202" s="223" t="str">
        <f t="shared" ca="1" si="283"/>
        <v>-4.45730779260818+6.00998383270596i</v>
      </c>
      <c r="DI202" s="223" t="str">
        <f t="shared" ca="1" si="284"/>
        <v>7.16028637830481-2.17204912653815i</v>
      </c>
      <c r="DJ202" s="223" t="str">
        <f t="shared" ca="1" si="285"/>
        <v>-7.04508410061396-2.52077139834398i</v>
      </c>
      <c r="DK202" s="223" t="str">
        <f t="shared" ca="1" si="286"/>
        <v>4.15704284075369+6.22145427111468i</v>
      </c>
      <c r="DL202" s="223" t="str">
        <f t="shared" ca="1" si="287"/>
        <v>0.367147863856143-7.47346645630383i</v>
      </c>
      <c r="DM202" s="223" t="str">
        <f t="shared" ca="1" si="288"/>
        <v>-4.7468346995861+5.78403481682449i</v>
      </c>
      <c r="DN202" s="223" t="str">
        <f t="shared" ca="1" si="289"/>
        <v>7.25823889894244-1.81809419814031i</v>
      </c>
      <c r="DO202" s="223" t="str">
        <f t="shared" ca="1" si="290"/>
        <v>-6.91290959824914-2.86342091105507i</v>
      </c>
      <c r="DP202" s="223" t="str">
        <f t="shared" ca="1" si="291"/>
        <v>3.84676320857181+6.41793668125598i</v>
      </c>
      <c r="DQ202" s="223" t="str">
        <f t="shared" ca="1" si="292"/>
        <v>0.733411236348417-7.44644924684446i</v>
      </c>
      <c r="DR202" s="223" t="str">
        <f t="shared" ca="1" si="293"/>
        <v>-5.0249260659932+5.5441515544522i</v>
      </c>
      <c r="DS202" s="223" t="str">
        <f t="shared" ca="1" si="294"/>
        <v>7.33870568632604-1.45975932157273i</v>
      </c>
      <c r="DT202" s="223" t="str">
        <f t="shared" ca="1" si="295"/>
        <v>-6.76408129116306-3.19917219198505i</v>
      </c>
      <c r="DU202" s="223" t="str">
        <f t="shared" ca="1" si="296"/>
        <v>3.5272163868899+6.59895771978333i</v>
      </c>
      <c r="DV202" s="223" t="str">
        <f t="shared" ca="1" si="297"/>
        <v>1.09790775693331-7.40149288891763i</v>
      </c>
      <c r="DW202" s="223" t="str">
        <f t="shared" ca="1" si="298"/>
        <v>-5.29091194537555+5.29091194537529i</v>
      </c>
      <c r="DX202" s="223" t="str">
        <f t="shared" ca="1" si="299"/>
        <v>7.40149288891775-1.09790775693253i</v>
      </c>
      <c r="DY202" s="223" t="str">
        <f t="shared" ca="1" si="300"/>
        <v>-6.59895771978296-3.52721638689058i</v>
      </c>
      <c r="DZ202" s="223" t="str">
        <f t="shared" ca="1" si="301"/>
        <v>3.19917219198434+6.7640812911634i</v>
      </c>
      <c r="EA202" s="223" t="str">
        <f t="shared" ca="1" si="302"/>
        <v>1.45975932156641-7.3387056863273i</v>
      </c>
      <c r="EB202" s="223" t="str">
        <f t="shared" ca="1" si="303"/>
        <v>-5.54415155445273+5.02492606599261i</v>
      </c>
      <c r="EC202" s="223" t="str">
        <f t="shared" ca="1" si="304"/>
        <v>7.44644924684455-0.733411236347632i</v>
      </c>
      <c r="ED202" s="223" t="str">
        <f t="shared" ca="1" si="305"/>
        <v>-6.41793668125557-3.84676320857249i</v>
      </c>
      <c r="EE202" s="223" t="str">
        <f t="shared" ca="1" si="306"/>
        <v>2.86342091105435+6.91290959824944i</v>
      </c>
      <c r="EF202" s="223" t="str">
        <f t="shared" ca="1" si="307"/>
        <v>1.81809419814108-7.25823889894225i</v>
      </c>
      <c r="EG202" s="223" t="str">
        <f t="shared" ca="1" si="308"/>
        <v>-5.78403481682499+4.74683469958549i</v>
      </c>
      <c r="EH202" s="223" t="str">
        <f t="shared" ca="1" si="309"/>
        <v>7.47346645630386-0.367147863855568i</v>
      </c>
      <c r="EI202" s="223" t="str">
        <f t="shared" ca="1" si="310"/>
        <v>-6.22145427111425-4.15704284075434i</v>
      </c>
      <c r="EJ202" s="223" t="str">
        <f t="shared" ca="1" si="311"/>
        <v>2.52077139834323+7.04508410061422i</v>
      </c>
      <c r="EK202" s="223" t="str">
        <f t="shared" ca="1" si="312"/>
        <v>2.17204912653911-7.16028637830452i</v>
      </c>
      <c r="EL202" s="223" t="str">
        <f t="shared" ca="1" si="313"/>
        <v>-6.00998383270174+4.45730779261387i</v>
      </c>
      <c r="EM202" s="223" t="str">
        <f t="shared" ca="1" si="314"/>
        <v>7.48247943047174-7.03988299965504E-13i</v>
      </c>
      <c r="EN202" s="223"/>
      <c r="EO202" s="223"/>
      <c r="EP202" s="223"/>
    </row>
    <row r="203" spans="1:146" ht="17.25" thickBot="1">
      <c r="A203" s="257">
        <f t="shared" si="181"/>
        <v>2.0117187500000014E-3</v>
      </c>
      <c r="B203" s="256">
        <v>103</v>
      </c>
      <c r="C203" s="230">
        <f t="shared" si="182"/>
        <v>20600</v>
      </c>
      <c r="D203" s="229">
        <f t="shared" si="315"/>
        <v>129433.61732789948</v>
      </c>
      <c r="E203" s="229" t="str">
        <f t="shared" si="316"/>
        <v>129433.617327899i</v>
      </c>
      <c r="F203" s="229" t="str">
        <f t="shared" si="320"/>
        <v>-0.02066321444653-0.0454749103428331i</v>
      </c>
      <c r="G203" s="229" t="str">
        <f t="shared" si="321"/>
        <v>-4.11826869802478+2.31666118843298i</v>
      </c>
      <c r="H203" s="229" t="str">
        <f t="shared" si="319"/>
        <v>0.00202711545342215-0.00410407180045774i</v>
      </c>
      <c r="I203" s="229" t="str">
        <f t="shared" si="317"/>
        <v>-0.00327973093249444+0.00450476823137388i</v>
      </c>
      <c r="J203" s="255" t="str">
        <f ca="1">IMPRODUCT(1/N_FFT2,DN100)</f>
        <v>0.0444986600769531+0.00446044105346496i</v>
      </c>
      <c r="K203" s="254" t="str">
        <f t="shared" ca="1" si="318"/>
        <v>-0.000166036885064503+0.000185827103757746i</v>
      </c>
      <c r="N203" s="246">
        <f t="shared" ca="1" si="185"/>
        <v>22.482852130666725</v>
      </c>
      <c r="O203" s="223">
        <f t="shared" ca="1" si="186"/>
        <v>7.4828521306667248</v>
      </c>
      <c r="P203" s="223" t="str">
        <f t="shared" ca="1" si="187"/>
        <v>-6.1178662610921-4.30868755200636i</v>
      </c>
      <c r="Q203" s="223" t="str">
        <f t="shared" ca="1" si="188"/>
        <v>2.52089695725595+7.04543501427139i</v>
      </c>
      <c r="R203" s="223" t="str">
        <f t="shared" ca="1" si="189"/>
        <v>1.99577212554705-7.211793787423i</v>
      </c>
      <c r="S203" s="223" t="str">
        <f t="shared" ca="1" si="190"/>
        <v>-5.78432291797323+4.74707113808432i</v>
      </c>
      <c r="T203" s="223" t="str">
        <f t="shared" ca="1" si="191"/>
        <v>7.46257701865172-0.550472751473459i</v>
      </c>
      <c r="U203" s="223" t="str">
        <f t="shared" ca="1" si="192"/>
        <v>-6.41825635687427-3.84695481476799i</v>
      </c>
      <c r="V203" s="223" t="str">
        <f t="shared" ca="1" si="193"/>
        <v>3.03236082993671+6.84089641834235i</v>
      </c>
      <c r="W203" s="223" t="str">
        <f t="shared" ca="1" si="194"/>
        <v>1.4598320317708-7.33907122519188i</v>
      </c>
      <c r="X203" s="223" t="str">
        <f t="shared" ca="1" si="195"/>
        <v>-5.4194338277927+5.15972993436669i</v>
      </c>
      <c r="Y203" s="223" t="str">
        <f t="shared" ca="1" si="196"/>
        <v>7.4018615551954-1.09796244341228i</v>
      </c>
      <c r="Z203" s="223" t="str">
        <f t="shared" ca="1" si="197"/>
        <v>-6.68386536536415-3.3643750960779i</v>
      </c>
      <c r="AA203" s="223" t="str">
        <f t="shared" ca="1" si="198"/>
        <v>3.52739207654749+6.59928641200952i</v>
      </c>
      <c r="AB203" s="223" t="str">
        <f t="shared" ca="1" si="199"/>
        <v>0.915980981730634-7.4265776001151i</v>
      </c>
      <c r="AC203" s="223" t="str">
        <f t="shared" ca="1" si="200"/>
        <v>-5.02517635614542+5.54442770708218i</v>
      </c>
      <c r="AD203" s="223" t="str">
        <f t="shared" ca="1" si="201"/>
        <v>7.30103476265494-1.6395021817392i</v>
      </c>
      <c r="AE203" s="223" t="str">
        <f t="shared" ca="1" si="202"/>
        <v>-6.91325392833149-2.86356353724389i</v>
      </c>
      <c r="AF203" s="223" t="str">
        <f t="shared" ca="1" si="203"/>
        <v>4.00330807987365+6.32191430083024i</v>
      </c>
      <c r="AG203" s="223" t="str">
        <f t="shared" ca="1" si="204"/>
        <v>0.367166151387501-7.47383870756513i</v>
      </c>
      <c r="AH203" s="223" t="str">
        <f t="shared" ca="1" si="205"/>
        <v>-4.60368701842969+5.89907974566927i</v>
      </c>
      <c r="AI203" s="223" t="str">
        <f t="shared" ca="1" si="206"/>
        <v>7.16064303015477-2.17215731569321i</v>
      </c>
      <c r="AJ203" s="223" t="str">
        <f t="shared" ca="1" si="207"/>
        <v>-7.10517896927876-2.34723407949492i</v>
      </c>
      <c r="AK203" s="223" t="str">
        <f t="shared" ca="1" si="208"/>
        <v>4.45752980985784+6.01028318830754i</v>
      </c>
      <c r="AL203" s="223" t="str">
        <f t="shared" ca="1" si="209"/>
        <v>-0.183638384141497-7.48059843550591i</v>
      </c>
      <c r="AM203" s="223" t="str">
        <f t="shared" ca="1" si="210"/>
        <v>-4.15724990188562+6.22176416000282i</v>
      </c>
      <c r="AN203" s="223" t="str">
        <f t="shared" ca="1" si="211"/>
        <v>6.98144715265729-2.69304134095207i</v>
      </c>
      <c r="AO203" s="223" t="str">
        <f t="shared" ca="1" si="212"/>
        <v>-7.25860042978019-1.81818475689859i</v>
      </c>
      <c r="AP203" s="223" t="str">
        <f t="shared" ca="1" si="213"/>
        <v>4.88759579959039+5.66608183044068i</v>
      </c>
      <c r="AQ203" s="223" t="str">
        <f t="shared" ca="1" si="214"/>
        <v>-0.733447767356664-7.44682015238605i</v>
      </c>
      <c r="AR203" s="223" t="str">
        <f t="shared" ca="1" si="215"/>
        <v>-0.733447767356664-7.44682015238605i</v>
      </c>
      <c r="AS203" s="223" t="str">
        <f t="shared" ca="1" si="216"/>
        <v>6.76441820814866-3.1993315418522i</v>
      </c>
      <c r="AT203" s="223" t="str">
        <f t="shared" ca="1" si="217"/>
        <v>-7.37268690564831-1.27928253357317i</v>
      </c>
      <c r="AU203" s="223" t="str">
        <f t="shared" ca="1" si="218"/>
        <v>5.29117548421076+5.29117548421054i</v>
      </c>
      <c r="AV203" s="223" t="str">
        <f t="shared" ca="1" si="219"/>
        <v>-1.27928253357274-7.37268690564839i</v>
      </c>
      <c r="AW203" s="223" t="str">
        <f t="shared" ca="1" si="220"/>
        <v>-3.1993315418525+6.76441820814852i</v>
      </c>
      <c r="AX203" s="223" t="str">
        <f t="shared" ca="1" si="221"/>
        <v>6.51073229528319-3.68828428792847i</v>
      </c>
      <c r="AY203" s="223" t="str">
        <f t="shared" ca="1" si="222"/>
        <v>-7.44682015238601-0.733447767357094i</v>
      </c>
      <c r="AZ203" s="223" t="str">
        <f t="shared" ca="1" si="223"/>
        <v>5.66608183044095+4.88759579959007i</v>
      </c>
      <c r="BA203" s="223" t="str">
        <f t="shared" ca="1" si="224"/>
        <v>-1.81818475689899-7.25860042978009i</v>
      </c>
      <c r="BB203" s="223" t="str">
        <f t="shared" ca="1" si="225"/>
        <v>-2.69304134095248+6.98144715265714i</v>
      </c>
      <c r="BC203" s="223" t="str">
        <f t="shared" ca="1" si="226"/>
        <v>6.22176416000468-4.15724990188283i</v>
      </c>
      <c r="BD203" s="223" t="str">
        <f t="shared" ca="1" si="227"/>
        <v>-7.4805984355059-0.183638384141876i</v>
      </c>
      <c r="BE203" s="223" t="str">
        <f t="shared" ca="1" si="228"/>
        <v>6.01028318830956+4.45752980985512i</v>
      </c>
      <c r="BF203" s="223" t="str">
        <f t="shared" ca="1" si="229"/>
        <v>-2.3472340794945-7.1051789692789i</v>
      </c>
      <c r="BG203" s="223" t="str">
        <f t="shared" ca="1" si="230"/>
        <v>-2.17215731569072+7.16064303015552i</v>
      </c>
      <c r="BH203" s="223" t="str">
        <f t="shared" ca="1" si="231"/>
        <v>5.89907974566993-4.60368701842885i</v>
      </c>
      <c r="BI203" s="223" t="str">
        <f t="shared" ca="1" si="232"/>
        <v>-7.47383870756501+0.367166151390043i</v>
      </c>
      <c r="BJ203" s="223" t="str">
        <f t="shared" ca="1" si="233"/>
        <v>6.32191430082924+4.00330807987523i</v>
      </c>
      <c r="BK203" s="223" t="str">
        <f t="shared" ca="1" si="234"/>
        <v>-2.86356353724561-6.91325392833078i</v>
      </c>
      <c r="BL203" s="223" t="str">
        <f t="shared" ca="1" si="235"/>
        <v>-1.63950218174179+7.30103476265436i</v>
      </c>
      <c r="BM203" s="223" t="str">
        <f t="shared" ca="1" si="236"/>
        <v>5.54442770708147-5.0251763561462i</v>
      </c>
      <c r="BN203" s="223" t="str">
        <f t="shared" ca="1" si="237"/>
        <v>-7.42657760011543+0.91598098172794i</v>
      </c>
      <c r="BO203" s="223" t="str">
        <f t="shared" ca="1" si="238"/>
        <v>6.59928641200971+3.52739207654715i</v>
      </c>
      <c r="BP203" s="223" t="str">
        <f t="shared" ca="1" si="239"/>
        <v>-3.36437509607485-6.68386536536568i</v>
      </c>
      <c r="BQ203" s="223" t="str">
        <f t="shared" ca="1" si="240"/>
        <v>-1.09796244341184+7.40186155519547i</v>
      </c>
      <c r="BR203" s="223" t="str">
        <f t="shared" ca="1" si="241"/>
        <v>5.15972993436427-5.41943382779501i</v>
      </c>
      <c r="BS203" s="223" t="str">
        <f t="shared" ca="1" si="242"/>
        <v>-7.33907122519197+1.45983203177035i</v>
      </c>
      <c r="BT203" s="223" t="str">
        <f t="shared" ca="1" si="243"/>
        <v>6.84089641834372+3.0323608299336i</v>
      </c>
      <c r="BU203" s="223" t="str">
        <f t="shared" ca="1" si="244"/>
        <v>-3.84695481476702-6.41825635687485i</v>
      </c>
      <c r="BV203" s="223" t="str">
        <f t="shared" ca="1" si="245"/>
        <v>-0.550472751470962+7.46257701865191i</v>
      </c>
      <c r="BW203" s="223" t="str">
        <f t="shared" ca="1" si="246"/>
        <v>4.74707113808574-5.78432291797207i</v>
      </c>
      <c r="BX203" s="223" t="str">
        <f t="shared" ca="1" si="247"/>
        <v>-7.21179378742249+1.99577212554887i</v>
      </c>
      <c r="BY203" s="223" t="str">
        <f t="shared" ca="1" si="248"/>
        <v>7.04543501427064+2.52089695725802i</v>
      </c>
      <c r="BZ203" s="223" t="str">
        <f t="shared" ca="1" si="249"/>
        <v>-4.30868755200753-6.11786626109127i</v>
      </c>
      <c r="CA203" s="223" t="str">
        <f t="shared" ca="1" si="250"/>
        <v>-2.66577962976443E-12+7.48285213066672i</v>
      </c>
      <c r="CB203" s="223" t="str">
        <f t="shared" ca="1" si="251"/>
        <v>4.30868755200563-6.11786626109261i</v>
      </c>
      <c r="CC203" s="223" t="str">
        <f t="shared" ca="1" si="252"/>
        <v>-7.04543501427244+2.520896957253i</v>
      </c>
      <c r="CD203" s="223" t="str">
        <f t="shared" ca="1" si="253"/>
        <v>7.21179378742306+1.99577212554683i</v>
      </c>
      <c r="CE203" s="223" t="str">
        <f t="shared" ca="1" si="254"/>
        <v>-4.74707113808178-5.78432291797532i</v>
      </c>
      <c r="CF203" s="223" t="str">
        <f t="shared" ca="1" si="255"/>
        <v>0.550472751473068+7.46257701865175i</v>
      </c>
      <c r="CG203" s="223" t="str">
        <f t="shared" ca="1" si="256"/>
        <v>3.8469548147652-6.41825635687594i</v>
      </c>
      <c r="CH203" s="223" t="str">
        <f t="shared" ca="1" si="257"/>
        <v>-6.84089641834278+3.03236082993573i</v>
      </c>
      <c r="CI203" s="223" t="str">
        <f t="shared" ca="1" si="258"/>
        <v>7.33907122519238+1.45983203176828i</v>
      </c>
      <c r="CJ203" s="223" t="str">
        <f t="shared" ca="1" si="259"/>
        <v>-5.15972993436579-5.41943382779356i</v>
      </c>
      <c r="CK203" s="223" t="str">
        <f t="shared" ca="1" si="260"/>
        <v>1.09796244341414+7.40186155519512i</v>
      </c>
      <c r="CL203" s="223" t="str">
        <f t="shared" ca="1" si="261"/>
        <v>3.36437509607961-6.68386536536328i</v>
      </c>
      <c r="CM203" s="223" t="str">
        <f t="shared" ca="1" si="262"/>
        <v>-6.59928641200861+3.5273920765492i</v>
      </c>
      <c r="CN203" s="223" t="str">
        <f t="shared" ca="1" si="263"/>
        <v>7.42657760011478+0.91598098173323i</v>
      </c>
      <c r="CO203" s="223" t="str">
        <f t="shared" ca="1" si="264"/>
        <v>-5.54442770708289-5.02517635614464i</v>
      </c>
      <c r="CP203" s="223" t="str">
        <f t="shared" ca="1" si="265"/>
        <v>1.6395021817367+7.3010347626555i</v>
      </c>
      <c r="CQ203" s="223" t="str">
        <f t="shared" ca="1" si="266"/>
        <v>2.86356353724356-6.91325392833163i</v>
      </c>
      <c r="CR203" s="223" t="str">
        <f t="shared" ca="1" si="267"/>
        <v>-6.32191430083209+4.00330807987072i</v>
      </c>
      <c r="CS203" s="223" t="str">
        <f t="shared" ca="1" si="268"/>
        <v>7.47383870756511+0.367166151387826i</v>
      </c>
      <c r="CT203" s="223" t="str">
        <f t="shared" ca="1" si="269"/>
        <v>-5.8990797456713-4.6036870184271i</v>
      </c>
      <c r="CU203" s="223" t="str">
        <f t="shared" ca="1" si="270"/>
        <v>2.17215731569274+7.16064303015491i</v>
      </c>
      <c r="CV203" s="223" t="str">
        <f t="shared" ca="1" si="271"/>
        <v>2.3472340794924-7.1051789692796i</v>
      </c>
      <c r="CW203" s="223" t="str">
        <f t="shared" ca="1" si="272"/>
        <v>-6.01028318830824+4.4575298098569i</v>
      </c>
      <c r="CX203" s="223" t="str">
        <f t="shared" ca="1" si="273"/>
        <v>7.48059843550584-0.1836383841442i</v>
      </c>
      <c r="CY203" s="223" t="str">
        <f t="shared" ca="1" si="274"/>
        <v>-6.22176416000178-4.15724990188717i</v>
      </c>
      <c r="CZ203" s="223" t="str">
        <f t="shared" ca="1" si="275"/>
        <v>2.69304134095375+6.98144715265665i</v>
      </c>
      <c r="DA203" s="223" t="str">
        <f t="shared" ca="1" si="276"/>
        <v>1.81818475690107-7.25860042977957i</v>
      </c>
      <c r="DB203" s="223" t="str">
        <f t="shared" ca="1" si="277"/>
        <v>-5.66608183043999+4.88759579959119i</v>
      </c>
      <c r="DC203" s="223" t="str">
        <f t="shared" ca="1" si="278"/>
        <v>7.44682015238632-0.733447767354011i</v>
      </c>
      <c r="DD203" s="223" t="str">
        <f t="shared" ca="1" si="279"/>
        <v>-6.51073229528355-3.68828428792783i</v>
      </c>
      <c r="DE203" s="223" t="str">
        <f t="shared" ca="1" si="280"/>
        <v>3.19933154184912+6.76441820815012i</v>
      </c>
      <c r="DF203" s="223" t="str">
        <f t="shared" ca="1" si="281"/>
        <v>1.27928253357286-7.37268690564837i</v>
      </c>
      <c r="DG203" s="223" t="str">
        <f t="shared" ca="1" si="282"/>
        <v>-5.29117548420814+5.29117548421316i</v>
      </c>
      <c r="DH203" s="223" t="str">
        <f t="shared" ca="1" si="283"/>
        <v>7.37268690564846-1.27928253357232i</v>
      </c>
      <c r="DI203" s="223" t="str">
        <f t="shared" ca="1" si="284"/>
        <v>-6.76441820814997-3.19933154184943i</v>
      </c>
      <c r="DJ203" s="223" t="str">
        <f t="shared" ca="1" si="285"/>
        <v>3.68828428792754+6.51073229528372i</v>
      </c>
      <c r="DK203" s="223" t="str">
        <f t="shared" ca="1" si="286"/>
        <v>0.733447767354562-7.44682015238626i</v>
      </c>
      <c r="DL203" s="223" t="str">
        <f t="shared" ca="1" si="287"/>
        <v>-4.88759579959144+5.66608183043976i</v>
      </c>
      <c r="DM203" s="223" t="str">
        <f t="shared" ca="1" si="288"/>
        <v>7.25860042977965-1.81818475690074i</v>
      </c>
      <c r="DN203" s="223" t="str">
        <f t="shared" ca="1" si="289"/>
        <v>-6.98144715265644-2.69304134095426i</v>
      </c>
      <c r="DO203" s="223" t="str">
        <f t="shared" ca="1" si="290"/>
        <v>4.15724990188689+6.22176416000197i</v>
      </c>
      <c r="DP203" s="223" t="str">
        <f t="shared" ca="1" si="291"/>
        <v>0.183638384144541-7.48059843550583i</v>
      </c>
      <c r="DQ203" s="223" t="str">
        <f t="shared" ca="1" si="292"/>
        <v>-4.45752980985717+6.01028318830804i</v>
      </c>
      <c r="DR203" s="223" t="str">
        <f t="shared" ca="1" si="293"/>
        <v>7.1051789692797-2.34723407949207i</v>
      </c>
      <c r="DS203" s="223" t="str">
        <f t="shared" ca="1" si="294"/>
        <v>-7.16064303015481-2.17215731569306i</v>
      </c>
      <c r="DT203" s="223" t="str">
        <f t="shared" ca="1" si="295"/>
        <v>4.60368701842684+5.89907974567151i</v>
      </c>
      <c r="DU203" s="223" t="str">
        <f t="shared" ca="1" si="296"/>
        <v>-0.367166151387273-7.47383870756514i</v>
      </c>
      <c r="DV203" s="223" t="str">
        <f t="shared" ca="1" si="297"/>
        <v>-4.00330807987119+6.3219143008318i</v>
      </c>
      <c r="DW203" s="223" t="str">
        <f t="shared" ca="1" si="298"/>
        <v>6.91325392833184-2.86356353724305i</v>
      </c>
      <c r="DX203" s="223" t="str">
        <f t="shared" ca="1" si="299"/>
        <v>-7.30103476265543-1.63950218173703i</v>
      </c>
      <c r="DY203" s="223" t="str">
        <f t="shared" ca="1" si="300"/>
        <v>5.02517635614423+5.54442770708326i</v>
      </c>
      <c r="DZ203" s="223" t="str">
        <f t="shared" ca="1" si="301"/>
        <v>-0.915980981732894-7.42657760011482i</v>
      </c>
      <c r="EA203" s="223" t="str">
        <f t="shared" ca="1" si="302"/>
        <v>-3.5273920765495+6.59928641200845i</v>
      </c>
      <c r="EB203" s="223" t="str">
        <f t="shared" ca="1" si="303"/>
        <v>6.68386536536344-3.36437509607931i</v>
      </c>
      <c r="EC203" s="223" t="str">
        <f t="shared" ca="1" si="304"/>
        <v>-7.40186155519508-1.09796244341448i</v>
      </c>
      <c r="ED203" s="223" t="str">
        <f t="shared" ca="1" si="305"/>
        <v>5.41943382779332+5.15972993436604i</v>
      </c>
      <c r="EE203" s="223" t="str">
        <f t="shared" ca="1" si="306"/>
        <v>-1.45983203176794-7.33907122519245i</v>
      </c>
      <c r="EF203" s="223" t="str">
        <f t="shared" ca="1" si="307"/>
        <v>-3.03236082993624+6.84089641834256i</v>
      </c>
      <c r="EG203" s="223" t="str">
        <f t="shared" ca="1" si="308"/>
        <v>6.41825635687611-3.84695481476491i</v>
      </c>
      <c r="EH203" s="223" t="str">
        <f t="shared" ca="1" si="309"/>
        <v>-7.4625770186517-0.55047275147362i</v>
      </c>
      <c r="EI203" s="223" t="str">
        <f t="shared" ca="1" si="310"/>
        <v>5.7843229179751+4.74707113808204i</v>
      </c>
      <c r="EJ203" s="223" t="str">
        <f t="shared" ca="1" si="311"/>
        <v>-1.9957721255463-7.2117937874232i</v>
      </c>
      <c r="EK203" s="223" t="str">
        <f t="shared" ca="1" si="312"/>
        <v>-2.52089695725333+7.04543501427232i</v>
      </c>
      <c r="EL203" s="223" t="str">
        <f t="shared" ca="1" si="313"/>
        <v>6.11786626109281-4.30868755200535i</v>
      </c>
      <c r="EM203" s="223" t="str">
        <f t="shared" ca="1" si="314"/>
        <v>-7.48285213066672+2.32475690333675E-12i</v>
      </c>
      <c r="EN203" s="223"/>
      <c r="EO203" s="223"/>
      <c r="EP203" s="223"/>
    </row>
    <row r="204" spans="1:146" ht="17.25" thickBot="1">
      <c r="A204" s="257">
        <f t="shared" si="181"/>
        <v>2.0312500000000014E-3</v>
      </c>
      <c r="B204" s="256">
        <v>104</v>
      </c>
      <c r="C204" s="230">
        <f t="shared" si="182"/>
        <v>20800</v>
      </c>
      <c r="D204" s="229">
        <f t="shared" si="315"/>
        <v>130690.25438933539</v>
      </c>
      <c r="E204" s="229" t="str">
        <f t="shared" si="316"/>
        <v>130690.254389335i</v>
      </c>
      <c r="F204" s="229" t="str">
        <f t="shared" si="320"/>
        <v>-0.0204280259694414-0.0448386907825162i</v>
      </c>
      <c r="G204" s="229" t="str">
        <f t="shared" si="321"/>
        <v>-4.08977753093853+2.33707938116833i</v>
      </c>
      <c r="H204" s="229" t="str">
        <f t="shared" si="319"/>
        <v>0.00202650914351602-0.00406454639747042i</v>
      </c>
      <c r="I204" s="229" t="str">
        <f t="shared" si="317"/>
        <v>-0.00324301618052466+0.00446573514031327i</v>
      </c>
      <c r="J204" s="255" t="str">
        <f ca="1">IMPRODUCT(1/N_FFT2,DO100)</f>
        <v>0.038164486080552-0.000100666452724142i</v>
      </c>
      <c r="K204" s="254" t="str">
        <f t="shared" ca="1" si="318"/>
        <v>-0.000123318496165257+0.000170758949536938i</v>
      </c>
      <c r="N204" s="246">
        <f t="shared" ca="1" si="185"/>
        <v>22.483199169614171</v>
      </c>
      <c r="O204" s="223">
        <f t="shared" ca="1" si="186"/>
        <v>7.4831991696141706</v>
      </c>
      <c r="P204" s="223" t="str">
        <f t="shared" ca="1" si="187"/>
        <v>-6.22205271234184-4.15744270639462i</v>
      </c>
      <c r="Q204" s="223" t="str">
        <f t="shared" ca="1" si="188"/>
        <v>2.86369634329951+6.913574550512i</v>
      </c>
      <c r="R204" s="223" t="str">
        <f t="shared" ca="1" si="189"/>
        <v>1.45989973571087-7.33941159588325i</v>
      </c>
      <c r="S204" s="223" t="str">
        <f t="shared" ca="1" si="190"/>
        <v>-5.29142087780387+5.29142087780358i</v>
      </c>
      <c r="T204" s="223" t="str">
        <f t="shared" ca="1" si="191"/>
        <v>7.3394115958833-1.4598997357106i</v>
      </c>
      <c r="U204" s="223" t="str">
        <f t="shared" ca="1" si="192"/>
        <v>-6.91357455051187-2.86369634329983i</v>
      </c>
      <c r="V204" s="223" t="str">
        <f t="shared" ca="1" si="193"/>
        <v>4.15744270639432+6.22205271234203i</v>
      </c>
      <c r="W204" s="223" t="str">
        <f t="shared" ca="1" si="194"/>
        <v>-3.26361581203183E-13-7.48319916961417i</v>
      </c>
      <c r="X204" s="223" t="str">
        <f t="shared" ca="1" si="195"/>
        <v>-4.1574427063944+6.22205271234199i</v>
      </c>
      <c r="Y204" s="223" t="str">
        <f t="shared" ca="1" si="196"/>
        <v>6.9135745505119-2.86369634329974i</v>
      </c>
      <c r="Z204" s="223" t="str">
        <f t="shared" ca="1" si="197"/>
        <v>-7.33941159588329-1.45989973571067i</v>
      </c>
      <c r="AA204" s="223" t="str">
        <f t="shared" ca="1" si="198"/>
        <v>5.29142087780381+5.29142087780364i</v>
      </c>
      <c r="AB204" s="223" t="str">
        <f t="shared" ca="1" si="199"/>
        <v>-1.4598997357109-7.33941159588325i</v>
      </c>
      <c r="AC204" s="223" t="str">
        <f t="shared" ca="1" si="200"/>
        <v>-2.8636963432995+6.91357455051201i</v>
      </c>
      <c r="AD204" s="223" t="str">
        <f t="shared" ca="1" si="201"/>
        <v>6.22205271234184-4.15744270639461i</v>
      </c>
      <c r="AE204" s="223" t="str">
        <f t="shared" ca="1" si="202"/>
        <v>-7.48319916961417-9.16754310237845E-14i</v>
      </c>
      <c r="AF204" s="223" t="str">
        <f t="shared" ca="1" si="203"/>
        <v>6.22205271234174+4.15744270639477i</v>
      </c>
      <c r="AG204" s="223" t="str">
        <f t="shared" ca="1" si="204"/>
        <v>-2.86369634329938-6.91357455051205i</v>
      </c>
      <c r="AH204" s="223" t="str">
        <f t="shared" ca="1" si="205"/>
        <v>-1.45989973571108+7.33941159588321i</v>
      </c>
      <c r="AI204" s="223" t="str">
        <f t="shared" ca="1" si="206"/>
        <v>5.29142087780393-5.29142087780351i</v>
      </c>
      <c r="AJ204" s="223" t="str">
        <f t="shared" ca="1" si="207"/>
        <v>-7.33941159588333+1.45989973571049i</v>
      </c>
      <c r="AK204" s="223" t="str">
        <f t="shared" ca="1" si="208"/>
        <v>6.91357455051184+2.86369634329989i</v>
      </c>
      <c r="AL204" s="223" t="str">
        <f t="shared" ca="1" si="209"/>
        <v>-4.15744270639489-6.22205271234166i</v>
      </c>
      <c r="AM204" s="223" t="str">
        <f t="shared" ca="1" si="210"/>
        <v>2.34686150179398E-13+7.48319916961417i</v>
      </c>
      <c r="AN204" s="223" t="str">
        <f t="shared" ca="1" si="211"/>
        <v>4.15744270639449-6.22205271234192i</v>
      </c>
      <c r="AO204" s="223" t="str">
        <f t="shared" ca="1" si="212"/>
        <v>-6.91357455051195+2.86369634329964i</v>
      </c>
      <c r="AP204" s="223" t="str">
        <f t="shared" ca="1" si="213"/>
        <v>7.33941159588327+1.45989973571076i</v>
      </c>
      <c r="AQ204" s="223" t="str">
        <f t="shared" ca="1" si="214"/>
        <v>-5.29142087780378-5.29142087780367i</v>
      </c>
      <c r="AR204" s="223" t="str">
        <f t="shared" ca="1" si="215"/>
        <v>-5.29142087780378-5.29142087780367i</v>
      </c>
      <c r="AS204" s="223" t="str">
        <f t="shared" ca="1" si="216"/>
        <v>2.86369634329959-6.91357455051197i</v>
      </c>
      <c r="AT204" s="223" t="str">
        <f t="shared" ca="1" si="217"/>
        <v>-6.22205271234192+4.15744270639449i</v>
      </c>
      <c r="AU204" s="223" t="str">
        <f t="shared" ca="1" si="218"/>
        <v>7.48319916961417+1.83350862047569E-13i</v>
      </c>
      <c r="AV204" s="223" t="str">
        <f t="shared" ca="1" si="219"/>
        <v>-6.22205271234172-4.1574427063948i</v>
      </c>
      <c r="AW204" s="223" t="str">
        <f t="shared" ca="1" si="220"/>
        <v>2.86369634329925+6.91357455051211i</v>
      </c>
      <c r="AX204" s="223" t="str">
        <f t="shared" ca="1" si="221"/>
        <v>1.45989973571117-7.33941159588319i</v>
      </c>
      <c r="AY204" s="223" t="str">
        <f t="shared" ca="1" si="222"/>
        <v>-5.29142087780396+5.29142087780348i</v>
      </c>
      <c r="AZ204" s="223" t="str">
        <f t="shared" ca="1" si="223"/>
        <v>7.3394115958832-1.45989973571113i</v>
      </c>
      <c r="BA204" s="223" t="str">
        <f t="shared" ca="1" si="224"/>
        <v>-6.9135745505121-2.86369634329929i</v>
      </c>
      <c r="BB204" s="223" t="str">
        <f t="shared" ca="1" si="225"/>
        <v>4.15744270639476+6.22205271234174i</v>
      </c>
      <c r="BC204" s="223" t="str">
        <f t="shared" ca="1" si="226"/>
        <v>2.09018506113484E-12-7.48319916961417i</v>
      </c>
      <c r="BD204" s="223" t="str">
        <f t="shared" ca="1" si="227"/>
        <v>-4.15744270639453+6.2220527123419i</v>
      </c>
      <c r="BE204" s="223" t="str">
        <f t="shared" ca="1" si="228"/>
        <v>6.91357455051113-2.86369634330162i</v>
      </c>
      <c r="BF204" s="223" t="str">
        <f t="shared" ca="1" si="229"/>
        <v>-7.33941159588268-1.45989973571378i</v>
      </c>
      <c r="BG204" s="223" t="str">
        <f t="shared" ca="1" si="230"/>
        <v>5.29142087780319+5.29142087780426i</v>
      </c>
      <c r="BH204" s="223" t="str">
        <f t="shared" ca="1" si="231"/>
        <v>-1.45989973571218-7.33941159588299i</v>
      </c>
      <c r="BI204" s="223" t="str">
        <f t="shared" ca="1" si="232"/>
        <v>-2.86369634329623+6.91357455051336i</v>
      </c>
      <c r="BJ204" s="223" t="str">
        <f t="shared" ca="1" si="233"/>
        <v>6.22205271234279-4.15744270639319i</v>
      </c>
      <c r="BK204" s="223" t="str">
        <f t="shared" ca="1" si="234"/>
        <v>-7.48319916961417+4.69372300358797E-13i</v>
      </c>
      <c r="BL204" s="223" t="str">
        <f t="shared" ca="1" si="235"/>
        <v>6.22205271234332+4.1574427063924i</v>
      </c>
      <c r="BM204" s="223" t="str">
        <f t="shared" ca="1" si="236"/>
        <v>-2.8636963432971-6.913574550513i</v>
      </c>
      <c r="BN204" s="223" t="str">
        <f t="shared" ca="1" si="237"/>
        <v>-1.45989973571137+7.33941159588315i</v>
      </c>
      <c r="BO204" s="223" t="str">
        <f t="shared" ca="1" si="238"/>
        <v>5.29142087780252-5.29142087780492i</v>
      </c>
      <c r="BP204" s="223" t="str">
        <f t="shared" ca="1" si="239"/>
        <v>-7.33941159588394+1.45989973570739i</v>
      </c>
      <c r="BQ204" s="223" t="str">
        <f t="shared" ca="1" si="240"/>
        <v>6.91357455051149+2.86369634330075i</v>
      </c>
      <c r="BR204" s="223" t="str">
        <f t="shared" ca="1" si="241"/>
        <v>-4.1574427063954-6.22205271234131i</v>
      </c>
      <c r="BS204" s="223" t="str">
        <f t="shared" ca="1" si="242"/>
        <v>3.13527231805674E-12+7.48319916961417i</v>
      </c>
      <c r="BT204" s="223" t="str">
        <f t="shared" ca="1" si="243"/>
        <v>4.15744270639655-6.22205271234054i</v>
      </c>
      <c r="BU204" s="223" t="str">
        <f t="shared" ca="1" si="244"/>
        <v>-6.91357455051202+2.86369634329947i</v>
      </c>
      <c r="BV204" s="223" t="str">
        <f t="shared" ca="1" si="245"/>
        <v>7.33941159588367+1.45989973570875i</v>
      </c>
      <c r="BW204" s="223" t="str">
        <f t="shared" ca="1" si="246"/>
        <v>-5.29142087780154-5.2914208778059i</v>
      </c>
      <c r="BX204" s="223" t="str">
        <f t="shared" ca="1" si="247"/>
        <v>1.45989973571+7.33941159588342i</v>
      </c>
      <c r="BY204" s="223" t="str">
        <f t="shared" ca="1" si="248"/>
        <v>2.86369634329848-6.91357455051243i</v>
      </c>
      <c r="BZ204" s="223" t="str">
        <f t="shared" ca="1" si="249"/>
        <v>-6.22205271233995+4.15744270639744i</v>
      </c>
      <c r="CA204" s="223" t="str">
        <f t="shared" ca="1" si="250"/>
        <v>7.48319916961417+1.85549891095544E-12i</v>
      </c>
      <c r="CB204" s="223" t="str">
        <f t="shared" ca="1" si="251"/>
        <v>-6.22205271234202-4.15744270639434i</v>
      </c>
      <c r="CC204" s="223" t="str">
        <f t="shared" ca="1" si="252"/>
        <v>2.86369634330193+6.913574550511i</v>
      </c>
      <c r="CD204" s="223" t="str">
        <f t="shared" ca="1" si="253"/>
        <v>1.45989973571365-7.3394115958827i</v>
      </c>
      <c r="CE204" s="223" t="str">
        <f t="shared" ca="1" si="254"/>
        <v>-5.29142087780417+5.29142087780328i</v>
      </c>
      <c r="CF204" s="223" t="str">
        <f t="shared" ca="1" si="255"/>
        <v>7.33941159588295-1.45989973571241i</v>
      </c>
      <c r="CG204" s="223" t="str">
        <f t="shared" ca="1" si="256"/>
        <v>-6.9135745505106-2.86369634330289i</v>
      </c>
      <c r="CH204" s="223" t="str">
        <f t="shared" ca="1" si="257"/>
        <v>4.15744270639347+6.22205271234261i</v>
      </c>
      <c r="CI204" s="223" t="str">
        <f t="shared" ca="1" si="258"/>
        <v>-8.10401106742504E-13-7.48319916961417i</v>
      </c>
      <c r="CJ204" s="223" t="str">
        <f t="shared" ca="1" si="259"/>
        <v>-4.15744270639229+6.22205271234339i</v>
      </c>
      <c r="CK204" s="223" t="str">
        <f t="shared" ca="1" si="260"/>
        <v>6.91357455051291-2.86369634329732i</v>
      </c>
      <c r="CL204" s="223" t="str">
        <f t="shared" ca="1" si="261"/>
        <v>-7.33941159588322-1.45989973571103i</v>
      </c>
      <c r="CM204" s="223" t="str">
        <f t="shared" ca="1" si="262"/>
        <v>5.29142087780516+5.29142087780228i</v>
      </c>
      <c r="CN204" s="223" t="str">
        <f t="shared" ca="1" si="263"/>
        <v>-1.45989973570773-7.33941159588387i</v>
      </c>
      <c r="CO204" s="223" t="str">
        <f t="shared" ca="1" si="264"/>
        <v>-2.86369634330063+6.91357455051154i</v>
      </c>
      <c r="CP204" s="223" t="str">
        <f t="shared" ca="1" si="265"/>
        <v>6.22205271234124-4.1574427063955i</v>
      </c>
      <c r="CQ204" s="223" t="str">
        <f t="shared" ca="1" si="266"/>
        <v>-7.48319916961417+3.26361581203183E-12i</v>
      </c>
      <c r="CR204" s="223" t="str">
        <f t="shared" ca="1" si="267"/>
        <v>6.22205271234074+4.15744270639627i</v>
      </c>
      <c r="CS204" s="223" t="str">
        <f t="shared" ca="1" si="268"/>
        <v>-2.86369634329978-6.91357455051189i</v>
      </c>
      <c r="CT204" s="223" t="str">
        <f t="shared" ca="1" si="269"/>
        <v>-1.45989973570842+7.33941159588374i</v>
      </c>
      <c r="CU204" s="223" t="str">
        <f t="shared" ca="1" si="270"/>
        <v>5.29142087780581-5.29142087780163i</v>
      </c>
      <c r="CV204" s="223" t="str">
        <f t="shared" ca="1" si="271"/>
        <v>-7.3394115958834+1.45989973571013i</v>
      </c>
      <c r="CW204" s="223" t="str">
        <f t="shared" ca="1" si="272"/>
        <v>6.91357455051256+2.86369634329817i</v>
      </c>
      <c r="CX204" s="223" t="str">
        <f t="shared" ca="1" si="273"/>
        <v>-4.15744270639153-6.2220527123439i</v>
      </c>
      <c r="CY204" s="223" t="str">
        <f t="shared" ca="1" si="274"/>
        <v>-1.51447010457173E-12+7.48319916961417i</v>
      </c>
      <c r="CZ204" s="223" t="str">
        <f t="shared" ca="1" si="275"/>
        <v>4.15744270639423-6.2220527123421i</v>
      </c>
      <c r="DA204" s="223" t="str">
        <f t="shared" ca="1" si="276"/>
        <v>-6.91357455051095+2.86369634330205i</v>
      </c>
      <c r="DB204" s="223" t="str">
        <f t="shared" ca="1" si="277"/>
        <v>7.33941159588277+1.45989973571331i</v>
      </c>
      <c r="DC204" s="223" t="str">
        <f t="shared" ca="1" si="278"/>
        <v>-5.29142087780352-5.29142087780393i</v>
      </c>
      <c r="DD204" s="223" t="str">
        <f t="shared" ca="1" si="279"/>
        <v>1.45989973571275+7.33941159588288i</v>
      </c>
      <c r="DE204" s="223" t="str">
        <f t="shared" ca="1" si="280"/>
        <v>2.86369634330277-6.91357455051065i</v>
      </c>
      <c r="DF204" s="223" t="str">
        <f t="shared" ca="1" si="281"/>
        <v>-6.22205271234253+4.15744270639357i</v>
      </c>
      <c r="DG204" s="223" t="str">
        <f t="shared" ca="1" si="282"/>
        <v>7.48319916961417-9.38744600717595E-13i</v>
      </c>
      <c r="DH204" s="223" t="str">
        <f t="shared" ca="1" si="283"/>
        <v>-6.22205271234358-4.15744270639201i</v>
      </c>
      <c r="DI204" s="223" t="str">
        <f t="shared" ca="1" si="284"/>
        <v>2.86369634329763+6.91357455051278i</v>
      </c>
      <c r="DJ204" s="223" t="str">
        <f t="shared" ca="1" si="285"/>
        <v>1.45989973571091-7.33941159588325i</v>
      </c>
      <c r="DK204" s="223" t="str">
        <f t="shared" ca="1" si="286"/>
        <v>-5.29142087780219+5.29142087780525i</v>
      </c>
      <c r="DL204" s="223" t="str">
        <f t="shared" ca="1" si="287"/>
        <v>7.33941159588385-1.45989973570785i</v>
      </c>
      <c r="DM204" s="223" t="str">
        <f t="shared" ca="1" si="288"/>
        <v>-6.91357455051159-2.86369634330051i</v>
      </c>
      <c r="DN204" s="223" t="str">
        <f t="shared" ca="1" si="289"/>
        <v>4.15744270639579+6.22205271234106i</v>
      </c>
      <c r="DO204" s="223" t="str">
        <f t="shared" ca="1" si="290"/>
        <v>-3.39195930600693E-12-7.48319916961417i</v>
      </c>
      <c r="DP204" s="223" t="str">
        <f t="shared" ca="1" si="291"/>
        <v>-4.15744270639616+6.2220527123408i</v>
      </c>
      <c r="DQ204" s="223" t="str">
        <f t="shared" ca="1" si="292"/>
        <v>6.91357455051176-2.8636963433001i</v>
      </c>
      <c r="DR204" s="223" t="str">
        <f t="shared" ca="1" si="293"/>
        <v>-7.33941159588376-1.45989973570829i</v>
      </c>
      <c r="DS204" s="223" t="str">
        <f t="shared" ca="1" si="294"/>
        <v>5.29142087780188+5.29142087780557i</v>
      </c>
      <c r="DT204" s="223" t="str">
        <f t="shared" ca="1" si="295"/>
        <v>-1.45989973571026-7.33941159588337i</v>
      </c>
      <c r="DU204" s="223" t="str">
        <f t="shared" ca="1" si="296"/>
        <v>-2.86369634329785+6.91357455051269i</v>
      </c>
      <c r="DV204" s="223" t="str">
        <f t="shared" ca="1" si="297"/>
        <v>6.22205271234371-4.15744270639182i</v>
      </c>
      <c r="DW204" s="223" t="str">
        <f t="shared" ca="1" si="298"/>
        <v>-7.48319916961417-1.38612661059664E-12i</v>
      </c>
      <c r="DX204" s="223" t="str">
        <f t="shared" ca="1" si="299"/>
        <v>6.22205271234217+4.15744270639412i</v>
      </c>
      <c r="DY204" s="223" t="str">
        <f t="shared" ca="1" si="300"/>
        <v>-2.86369634330236-6.91357455051082i</v>
      </c>
      <c r="DZ204" s="223" t="str">
        <f t="shared" ca="1" si="301"/>
        <v>-1.45989973571298+7.33941159588283i</v>
      </c>
      <c r="EA204" s="223" t="str">
        <f t="shared" ca="1" si="302"/>
        <v>5.29142087780384-5.29142087780361i</v>
      </c>
      <c r="EB204" s="223" t="str">
        <f t="shared" ca="1" si="303"/>
        <v>-7.33941159588281+1.45989973571308i</v>
      </c>
      <c r="EC204" s="223" t="str">
        <f t="shared" ca="1" si="304"/>
        <v>6.9135745505107+2.86369634330266i</v>
      </c>
      <c r="ED204" s="223" t="str">
        <f t="shared" ca="1" si="305"/>
        <v>-4.15744270639386-6.22205271234234i</v>
      </c>
      <c r="EE204" s="223" t="str">
        <f t="shared" ca="1" si="306"/>
        <v>1.06708809469269E-12+7.48319916961417i</v>
      </c>
      <c r="EF204" s="223" t="str">
        <f t="shared" ca="1" si="307"/>
        <v>4.15744270639173-6.22205271234377i</v>
      </c>
      <c r="EG204" s="223" t="str">
        <f t="shared" ca="1" si="308"/>
        <v>-6.91357455051265+2.86369634329795i</v>
      </c>
      <c r="EH204" s="223" t="str">
        <f t="shared" ca="1" si="309"/>
        <v>7.33941159588331+1.45989973571057i</v>
      </c>
      <c r="EI204" s="223" t="str">
        <f t="shared" ca="1" si="310"/>
        <v>-5.29142087780534-5.2914208778021i</v>
      </c>
      <c r="EJ204" s="223" t="str">
        <f t="shared" ca="1" si="311"/>
        <v>1.45989973570798+7.33941159588383i</v>
      </c>
      <c r="EK204" s="223" t="str">
        <f t="shared" ca="1" si="312"/>
        <v>2.8636963433-6.9135745505118i</v>
      </c>
      <c r="EL204" s="223" t="str">
        <f t="shared" ca="1" si="313"/>
        <v>-6.22205271234098+4.15744270639589i</v>
      </c>
      <c r="EM204" s="223" t="str">
        <f t="shared" ca="1" si="314"/>
        <v>7.48319916961417-3.94567342479924E-12i</v>
      </c>
      <c r="EN204" s="223"/>
      <c r="EO204" s="223"/>
      <c r="EP204" s="223"/>
    </row>
    <row r="205" spans="1:146" ht="17.25" thickBot="1">
      <c r="A205" s="257">
        <f t="shared" si="181"/>
        <v>2.0507812500000014E-3</v>
      </c>
      <c r="B205" s="256">
        <v>105</v>
      </c>
      <c r="C205" s="230">
        <f t="shared" si="182"/>
        <v>21000</v>
      </c>
      <c r="D205" s="229">
        <f t="shared" si="315"/>
        <v>131946.89145077131</v>
      </c>
      <c r="E205" s="229" t="str">
        <f t="shared" si="316"/>
        <v>131946.891450771i</v>
      </c>
      <c r="F205" s="229" t="str">
        <f t="shared" si="320"/>
        <v>-0.0201958635446637-0.0442172733450698i</v>
      </c>
      <c r="G205" s="229" t="str">
        <f t="shared" si="321"/>
        <v>-4.06124761445502+2.356895117342i</v>
      </c>
      <c r="H205" s="229" t="str">
        <f t="shared" si="319"/>
        <v>0.00202592134509463-0.00402577462347756i</v>
      </c>
      <c r="I205" s="229" t="str">
        <f t="shared" si="317"/>
        <v>-0.00320753096812808+0.00442689934732777i</v>
      </c>
      <c r="J205" s="255" t="str">
        <f ca="1">IMPRODUCT(1/N_FFT2,DP100)</f>
        <v>0.0152280080971414-0.00446066198500016i</v>
      </c>
      <c r="K205" s="254" t="str">
        <f t="shared" ca="1" si="318"/>
        <v>-0.0000290974059244392+0.0000817205705615769i</v>
      </c>
      <c r="N205" s="246">
        <f t="shared" ca="1" si="185"/>
        <v>22.483522220160872</v>
      </c>
      <c r="O205" s="223">
        <f t="shared" ca="1" si="186"/>
        <v>7.4835222201608733</v>
      </c>
      <c r="P205" s="223" t="str">
        <f t="shared" ca="1" si="187"/>
        <v>-6.32248042832833-4.00366657615826i</v>
      </c>
      <c r="Q205" s="223" t="str">
        <f t="shared" ca="1" si="188"/>
        <v>3.19961804202844+6.76502396187682i</v>
      </c>
      <c r="R205" s="223" t="str">
        <f t="shared" ca="1" si="189"/>
        <v>0.916063007838243-7.42724265022437i</v>
      </c>
      <c r="S205" s="223" t="str">
        <f t="shared" ca="1" si="190"/>
        <v>-4.74749623835952+5.78484090415663i</v>
      </c>
      <c r="T205" s="223" t="str">
        <f t="shared" ca="1" si="191"/>
        <v>7.10581523813688-2.34744427433393i</v>
      </c>
      <c r="U205" s="223" t="str">
        <f t="shared" ca="1" si="192"/>
        <v>-7.25925043753193-1.8183475753645i</v>
      </c>
      <c r="V205" s="223" t="str">
        <f t="shared" ca="1" si="193"/>
        <v>5.16019198824146+5.4199191381542i</v>
      </c>
      <c r="W205" s="223" t="str">
        <f t="shared" ca="1" si="194"/>
        <v>-1.45996275974591-7.33972843910431i</v>
      </c>
      <c r="X205" s="223" t="str">
        <f t="shared" ca="1" si="195"/>
        <v>-2.69328250283516+6.98207234132987i</v>
      </c>
      <c r="Y205" s="223" t="str">
        <f t="shared" ca="1" si="196"/>
        <v>6.01082140923585-4.45792898170366i</v>
      </c>
      <c r="Z205" s="223" t="str">
        <f t="shared" ca="1" si="197"/>
        <v>-7.46324529250939+0.550522046314175i</v>
      </c>
      <c r="AA205" s="223" t="str">
        <f t="shared" ca="1" si="198"/>
        <v>6.59987737818319+3.52770795454886i</v>
      </c>
      <c r="AB205" s="223" t="str">
        <f t="shared" ca="1" si="199"/>
        <v>-3.6886145738287-6.51131533143496i</v>
      </c>
      <c r="AC205" s="223" t="str">
        <f t="shared" ca="1" si="200"/>
        <v>-0.3671990311207+7.47450798990713i</v>
      </c>
      <c r="AD205" s="223" t="str">
        <f t="shared" ca="1" si="201"/>
        <v>4.30907339502583-6.11841411608613i</v>
      </c>
      <c r="AE205" s="223" t="str">
        <f t="shared" ca="1" si="202"/>
        <v>-6.91387301030015+2.86381996939134i</v>
      </c>
      <c r="AF205" s="223" t="str">
        <f t="shared" ca="1" si="203"/>
        <v>7.37334712984534+1.27939709333848i</v>
      </c>
      <c r="AG205" s="223" t="str">
        <f t="shared" ca="1" si="204"/>
        <v>-5.54492421064709-5.02562636074562i</v>
      </c>
      <c r="AH205" s="223" t="str">
        <f t="shared" ca="1" si="205"/>
        <v>1.99595084696401+7.21243960363934i</v>
      </c>
      <c r="AI205" s="223" t="str">
        <f t="shared" ca="1" si="206"/>
        <v>2.17235183240632-7.16128426582009i</v>
      </c>
      <c r="AJ205" s="223" t="str">
        <f t="shared" ca="1" si="207"/>
        <v>-5.66658922813378+4.8880334838501i</v>
      </c>
      <c r="AK205" s="223" t="str">
        <f t="shared" ca="1" si="208"/>
        <v>7.40252439198262-1.09806076596144i</v>
      </c>
      <c r="AL205" s="223" t="str">
        <f t="shared" ca="1" si="209"/>
        <v>-6.84150902069528-3.03263237788338i</v>
      </c>
      <c r="AM205" s="223" t="str">
        <f t="shared" ca="1" si="210"/>
        <v>4.15762218366241+6.22232131905446i</v>
      </c>
      <c r="AN205" s="223" t="str">
        <f t="shared" ca="1" si="211"/>
        <v>-0.183654828961008-7.48126832318163i</v>
      </c>
      <c r="AO205" s="223" t="str">
        <f t="shared" ca="1" si="212"/>
        <v>-3.84729930961568+6.41883111180472i</v>
      </c>
      <c r="AP205" s="223" t="str">
        <f t="shared" ca="1" si="213"/>
        <v>6.68446390558427-3.36467637590639i</v>
      </c>
      <c r="AQ205" s="223" t="str">
        <f t="shared" ca="1" si="214"/>
        <v>-7.44748701521614-0.733513447612594i</v>
      </c>
      <c r="AR205" s="223" t="str">
        <f t="shared" ca="1" si="215"/>
        <v>-7.44748701521614-0.733513447612594i</v>
      </c>
      <c r="AS205" s="223" t="str">
        <f t="shared" ca="1" si="216"/>
        <v>-2.52112270360731-7.04606593305777i</v>
      </c>
      <c r="AT205" s="223" t="str">
        <f t="shared" ca="1" si="217"/>
        <v>-1.63964899917873+7.30168857040163i</v>
      </c>
      <c r="AU205" s="223" t="str">
        <f t="shared" ca="1" si="218"/>
        <v>5.29164930903581-5.29164930903611i</v>
      </c>
      <c r="AV205" s="223" t="str">
        <f t="shared" ca="1" si="219"/>
        <v>-7.30168857040155+1.63964899917906i</v>
      </c>
      <c r="AW205" s="223" t="str">
        <f t="shared" ca="1" si="220"/>
        <v>7.04606593305767+2.5211227036076i</v>
      </c>
      <c r="AX205" s="223" t="str">
        <f t="shared" ca="1" si="221"/>
        <v>-4.60409927865498-5.8996080083282i</v>
      </c>
      <c r="AY205" s="223" t="str">
        <f t="shared" ca="1" si="222"/>
        <v>0.733513447613036+7.4474870152161i</v>
      </c>
      <c r="AZ205" s="223" t="str">
        <f t="shared" ca="1" si="223"/>
        <v>3.36467637590609-6.68446390558442i</v>
      </c>
      <c r="BA205" s="223" t="str">
        <f t="shared" ca="1" si="224"/>
        <v>-6.41883111180488+3.84729930961543i</v>
      </c>
      <c r="BB205" s="223" t="str">
        <f t="shared" ca="1" si="225"/>
        <v>7.48126832318158+0.183654828962903i</v>
      </c>
      <c r="BC205" s="223" t="str">
        <f t="shared" ca="1" si="226"/>
        <v>-6.22232131905427-4.15762218366271i</v>
      </c>
      <c r="BD205" s="223" t="str">
        <f t="shared" ca="1" si="227"/>
        <v>3.03263237788379+6.8415090206951i</v>
      </c>
      <c r="BE205" s="223" t="str">
        <f t="shared" ca="1" si="228"/>
        <v>1.09806076596032-7.40252439198279i</v>
      </c>
      <c r="BF205" s="223" t="str">
        <f t="shared" ca="1" si="229"/>
        <v>-4.88803348384864+5.66658922813503i</v>
      </c>
      <c r="BG205" s="223" t="str">
        <f t="shared" ca="1" si="230"/>
        <v>7.16128426581933-2.17235183240883i</v>
      </c>
      <c r="BH205" s="223" t="str">
        <f t="shared" ca="1" si="231"/>
        <v>-7.21243960363846-1.99595084696717i</v>
      </c>
      <c r="BI205" s="223" t="str">
        <f t="shared" ca="1" si="232"/>
        <v>5.0256263607437+5.54492421064883i</v>
      </c>
      <c r="BJ205" s="223" t="str">
        <f t="shared" ca="1" si="233"/>
        <v>-1.27939709333672-7.37334712984565i</v>
      </c>
      <c r="BK205" s="223" t="str">
        <f t="shared" ca="1" si="234"/>
        <v>-2.86381996939235+6.91387301029973i</v>
      </c>
      <c r="BL205" s="223" t="str">
        <f t="shared" ca="1" si="235"/>
        <v>6.11841411608588-4.30907339502619i</v>
      </c>
      <c r="BM205" s="223" t="str">
        <f t="shared" ca="1" si="236"/>
        <v>-7.47450798990708+0.367199031121833i</v>
      </c>
      <c r="BN205" s="223" t="str">
        <f t="shared" ca="1" si="237"/>
        <v>6.51131533143587+3.68861457382711i</v>
      </c>
      <c r="BO205" s="223" t="str">
        <f t="shared" ca="1" si="238"/>
        <v>-3.52770795455125-6.59987737818192i</v>
      </c>
      <c r="BP205" s="223" t="str">
        <f t="shared" ca="1" si="239"/>
        <v>-0.550522046318213+7.46324529250909i</v>
      </c>
      <c r="BQ205" s="223" t="str">
        <f t="shared" ca="1" si="240"/>
        <v>4.45792898170577-6.01082140923429i</v>
      </c>
      <c r="BR205" s="223" t="str">
        <f t="shared" ca="1" si="241"/>
        <v>-6.98207234133056+2.69328250283337i</v>
      </c>
      <c r="BS205" s="223" t="str">
        <f t="shared" ca="1" si="242"/>
        <v>7.33972843910411+1.45996275974691i</v>
      </c>
      <c r="BT205" s="223" t="str">
        <f t="shared" ca="1" si="243"/>
        <v>-5.41991913815398-5.1601919882417i</v>
      </c>
      <c r="BU205" s="223" t="str">
        <f t="shared" ca="1" si="244"/>
        <v>1.81834757536556+7.25925043753167i</v>
      </c>
      <c r="BV205" s="223" t="str">
        <f t="shared" ca="1" si="245"/>
        <v>2.34744427433204-7.10581523813751i</v>
      </c>
      <c r="BW205" s="223" t="str">
        <f t="shared" ca="1" si="246"/>
        <v>-5.78484090415492+4.7474962383616i</v>
      </c>
      <c r="BX205" s="223" t="str">
        <f t="shared" ca="1" si="247"/>
        <v>7.42724265022393-0.916063007841813i</v>
      </c>
      <c r="BY205" s="223" t="str">
        <f t="shared" ca="1" si="248"/>
        <v>-6.76502396187554-3.19961804203116i</v>
      </c>
      <c r="BZ205" s="223" t="str">
        <f t="shared" ca="1" si="249"/>
        <v>4.00366657615666+6.32248042832933i</v>
      </c>
      <c r="CA205" s="223" t="str">
        <f t="shared" ca="1" si="250"/>
        <v>1.04513967574184E-12-7.48352222016087i</v>
      </c>
      <c r="CB205" s="223" t="str">
        <f t="shared" ca="1" si="251"/>
        <v>-4.00366657615843+6.32248042832822i</v>
      </c>
      <c r="CC205" s="223" t="str">
        <f t="shared" ca="1" si="252"/>
        <v>6.76502396187652-3.19961804202908i</v>
      </c>
      <c r="CD205" s="223" t="str">
        <f t="shared" ca="1" si="253"/>
        <v>-7.42724265022458-0.9160630078365i</v>
      </c>
      <c r="CE205" s="223" t="str">
        <f t="shared" ca="1" si="254"/>
        <v>5.78484090415832+4.74749623835746i</v>
      </c>
      <c r="CF205" s="223" t="str">
        <f t="shared" ca="1" si="255"/>
        <v>-2.34744427433712-7.10581523813583i</v>
      </c>
      <c r="CG205" s="223" t="str">
        <f t="shared" ca="1" si="256"/>
        <v>-1.8183475753678+7.2592504375311i</v>
      </c>
      <c r="CH205" s="223" t="str">
        <f t="shared" ca="1" si="257"/>
        <v>5.41991913815542-5.16019198824018i</v>
      </c>
      <c r="CI205" s="223" t="str">
        <f t="shared" ca="1" si="258"/>
        <v>-7.33972843910452+1.45996275974486i</v>
      </c>
      <c r="CJ205" s="223" t="str">
        <f t="shared" ca="1" si="259"/>
        <v>6.98207234132973+2.69328250283551i</v>
      </c>
      <c r="CK205" s="223" t="str">
        <f t="shared" ca="1" si="260"/>
        <v>-4.45792898170391-6.01082140923566i</v>
      </c>
      <c r="CL205" s="223" t="str">
        <f t="shared" ca="1" si="261"/>
        <v>0.550522046316128+7.46324529250925i</v>
      </c>
      <c r="CM205" s="223" t="str">
        <f t="shared" ca="1" si="262"/>
        <v>3.52770795454653-6.59987737818444i</v>
      </c>
      <c r="CN205" s="223" t="str">
        <f t="shared" ca="1" si="263"/>
        <v>-6.51131533143333+3.68861457383159i</v>
      </c>
      <c r="CO205" s="223" t="str">
        <f t="shared" ca="1" si="264"/>
        <v>7.47450798990696+0.367199031124134i</v>
      </c>
      <c r="CP205" s="223" t="str">
        <f t="shared" ca="1" si="265"/>
        <v>-6.11841411608467-4.30907339502791i</v>
      </c>
      <c r="CQ205" s="223" t="str">
        <f t="shared" ca="1" si="266"/>
        <v>2.86381996939032+6.91387301030057i</v>
      </c>
      <c r="CR205" s="223" t="str">
        <f t="shared" ca="1" si="267"/>
        <v>1.27939709333888-7.37334712984528i</v>
      </c>
      <c r="CS205" s="223" t="str">
        <f t="shared" ca="1" si="268"/>
        <v>-5.02562636074525+5.54492421064742i</v>
      </c>
      <c r="CT205" s="223" t="str">
        <f t="shared" ca="1" si="269"/>
        <v>7.21243960363902-1.99595084696515i</v>
      </c>
      <c r="CU205" s="223" t="str">
        <f t="shared" ca="1" si="270"/>
        <v>-7.16128426582085-2.17235183240381i</v>
      </c>
      <c r="CV205" s="223" t="str">
        <f t="shared" ca="1" si="271"/>
        <v>4.88803348385262+5.66658922813161i</v>
      </c>
      <c r="CW205" s="223" t="str">
        <f t="shared" ca="1" si="272"/>
        <v>-1.09806076595825-7.40252439198309i</v>
      </c>
      <c r="CX205" s="223" t="str">
        <f t="shared" ca="1" si="273"/>
        <v>-3.0326323778857+6.84150902069425i</v>
      </c>
      <c r="CY205" s="223" t="str">
        <f t="shared" ca="1" si="274"/>
        <v>6.22232131905549-4.15762218366089i</v>
      </c>
      <c r="CZ205" s="223" t="str">
        <f t="shared" ca="1" si="275"/>
        <v>-7.48126832318163+0.183654828960601i</v>
      </c>
      <c r="DA205" s="223" t="str">
        <f t="shared" ca="1" si="276"/>
        <v>6.41883111180494+3.84729930961531i</v>
      </c>
      <c r="DB205" s="223" t="str">
        <f t="shared" ca="1" si="277"/>
        <v>-3.36467637590746-6.68446390558374i</v>
      </c>
      <c r="DC205" s="223" t="str">
        <f t="shared" ca="1" si="278"/>
        <v>-0.733513447610777+7.44748701521632i</v>
      </c>
      <c r="DD205" s="223" t="str">
        <f t="shared" ca="1" si="279"/>
        <v>4.60409927865252-5.89960800833012i</v>
      </c>
      <c r="DE205" s="223" t="str">
        <f t="shared" ca="1" si="280"/>
        <v>-7.04606593305887+2.52112270360423i</v>
      </c>
      <c r="DF205" s="223" t="str">
        <f t="shared" ca="1" si="281"/>
        <v>7.30168857040106+1.63964899918121i</v>
      </c>
      <c r="DG205" s="223" t="str">
        <f t="shared" ca="1" si="282"/>
        <v>-5.29164930903478-5.29164930903715i</v>
      </c>
      <c r="DH205" s="223" t="str">
        <f t="shared" ca="1" si="283"/>
        <v>1.63964899917815+7.30168857040175i</v>
      </c>
      <c r="DI205" s="223" t="str">
        <f t="shared" ca="1" si="284"/>
        <v>2.52112270360718-7.04606593305782i</v>
      </c>
      <c r="DJ205" s="223" t="str">
        <f t="shared" ca="1" si="285"/>
        <v>-5.89960800832747+4.60409927865591i</v>
      </c>
      <c r="DK205" s="223" t="str">
        <f t="shared" ca="1" si="286"/>
        <v>7.44748701521592-0.733513447614853i</v>
      </c>
      <c r="DL205" s="223" t="str">
        <f t="shared" ca="1" si="287"/>
        <v>-6.68446390558558-3.3646763759038i</v>
      </c>
      <c r="DM205" s="223" t="str">
        <f t="shared" ca="1" si="288"/>
        <v>3.84729930961261+6.41883111180656i</v>
      </c>
      <c r="DN205" s="223" t="str">
        <f t="shared" ca="1" si="289"/>
        <v>0.183654828963948-7.48126832318155i</v>
      </c>
      <c r="DO205" s="223" t="str">
        <f t="shared" ca="1" si="290"/>
        <v>-4.15762218366367+6.22232131905362i</v>
      </c>
      <c r="DP205" s="223" t="str">
        <f t="shared" ca="1" si="291"/>
        <v>6.84150902069561-3.03263237788264i</v>
      </c>
      <c r="DQ205" s="223" t="str">
        <f t="shared" ca="1" si="292"/>
        <v>-7.40252439198261-1.09806076596156i</v>
      </c>
      <c r="DR205" s="223" t="str">
        <f t="shared" ca="1" si="293"/>
        <v>5.66658922813442+4.88803348384936i</v>
      </c>
      <c r="DS205" s="223" t="str">
        <f t="shared" ca="1" si="294"/>
        <v>-2.17235183240793-7.1612842658196i</v>
      </c>
      <c r="DT205" s="223" t="str">
        <f t="shared" ca="1" si="295"/>
        <v>-1.995950846961+7.21243960364017i</v>
      </c>
      <c r="DU205" s="223" t="str">
        <f t="shared" ca="1" si="296"/>
        <v>5.54492421064967-5.02562636074278i</v>
      </c>
      <c r="DV205" s="223" t="str">
        <f t="shared" ca="1" si="297"/>
        <v>-7.37334712984581+1.27939709333579i</v>
      </c>
      <c r="DW205" s="223" t="str">
        <f t="shared" ca="1" si="298"/>
        <v>6.91387301029938+2.86381996939322i</v>
      </c>
      <c r="DX205" s="223" t="str">
        <f t="shared" ca="1" si="299"/>
        <v>-4.30907339502534-6.11841411608648i</v>
      </c>
      <c r="DY205" s="223" t="str">
        <f t="shared" ca="1" si="300"/>
        <v>0.36719903112079+7.47450798990713i</v>
      </c>
      <c r="DZ205" s="223" t="str">
        <f t="shared" ca="1" si="301"/>
        <v>3.68861457382802-6.51131533143535i</v>
      </c>
      <c r="EA205" s="223" t="str">
        <f t="shared" ca="1" si="302"/>
        <v>-6.59987737818251+3.52770795455014i</v>
      </c>
      <c r="EB205" s="223" t="str">
        <f t="shared" ca="1" si="303"/>
        <v>7.46324529250955+0.550522046312043i</v>
      </c>
      <c r="EC205" s="223" t="str">
        <f t="shared" ca="1" si="304"/>
        <v>-6.01082140923823-4.45792898170046i</v>
      </c>
      <c r="ED205" s="223" t="str">
        <f t="shared" ca="1" si="305"/>
        <v>2.69328250283239+6.98207234133093i</v>
      </c>
      <c r="EE205" s="223" t="str">
        <f t="shared" ca="1" si="306"/>
        <v>1.45996275974814-7.33972843910387i</v>
      </c>
      <c r="EF205" s="223" t="str">
        <f t="shared" ca="1" si="307"/>
        <v>-5.16019198824261+5.41991913815311i</v>
      </c>
      <c r="EG205" s="223" t="str">
        <f t="shared" ca="1" si="308"/>
        <v>7.25925043753187-1.81834757536476i</v>
      </c>
      <c r="EH205" s="223" t="str">
        <f t="shared" ca="1" si="309"/>
        <v>-7.10581523813718-2.34744427433303i</v>
      </c>
      <c r="EI205" s="223" t="str">
        <f t="shared" ca="1" si="310"/>
        <v>4.74749623836079+5.78484090415559i</v>
      </c>
      <c r="EJ205" s="223" t="str">
        <f t="shared" ca="1" si="311"/>
        <v>-0.91606300784078-7.42724265022405i</v>
      </c>
      <c r="EK205" s="223" t="str">
        <f t="shared" ca="1" si="312"/>
        <v>-3.19961804202538+6.76502396187827i</v>
      </c>
      <c r="EL205" s="223" t="str">
        <f t="shared" ca="1" si="313"/>
        <v>6.3224804283299-4.00366657615578i</v>
      </c>
      <c r="EM205" s="223" t="str">
        <f t="shared" ca="1" si="314"/>
        <v>-7.48352222016087-2.09027935148367E-12i</v>
      </c>
      <c r="EN205" s="223"/>
      <c r="EO205" s="223"/>
      <c r="EP205" s="223"/>
    </row>
    <row r="206" spans="1:146" ht="17.25" thickBot="1">
      <c r="A206" s="257">
        <f t="shared" si="181"/>
        <v>2.0703125000000014E-3</v>
      </c>
      <c r="B206" s="256">
        <v>106</v>
      </c>
      <c r="C206" s="230">
        <f t="shared" si="182"/>
        <v>21200</v>
      </c>
      <c r="D206" s="229">
        <f t="shared" si="315"/>
        <v>133203.52851220724</v>
      </c>
      <c r="E206" s="229" t="str">
        <f t="shared" si="316"/>
        <v>133203.528512207i</v>
      </c>
      <c r="F206" s="229" t="str">
        <f t="shared" si="320"/>
        <v>-0.0199667044794634-0.0436102111136394i</v>
      </c>
      <c r="G206" s="229" t="str">
        <f t="shared" si="321"/>
        <v>-4.03269131847093+2.37611819230059i</v>
      </c>
      <c r="H206" s="229" t="str">
        <f t="shared" si="319"/>
        <v>0.00202535133138654-0.00398773514590489i</v>
      </c>
      <c r="I206" s="229" t="str">
        <f t="shared" si="317"/>
        <v>-0.00317323783403309+0.0043882882511852i</v>
      </c>
      <c r="J206" s="255" t="str">
        <f ca="1">IMPRODUCT(1/N_FFT2,DQ100)</f>
        <v>0.0202544284638345+0.0000922794600761965i</v>
      </c>
      <c r="K206" s="254" t="str">
        <f t="shared" ca="1" si="318"/>
        <v>-0.0000646770675786344+0.0000885894457882981i</v>
      </c>
      <c r="N206" s="246">
        <f t="shared" ca="1" si="185"/>
        <v>22.483822785231226</v>
      </c>
      <c r="O206" s="223">
        <f t="shared" ca="1" si="186"/>
        <v>7.483822785231224</v>
      </c>
      <c r="P206" s="223" t="str">
        <f t="shared" ca="1" si="187"/>
        <v>-6.41908891506475-3.84745383094311i</v>
      </c>
      <c r="Q206" s="223" t="str">
        <f t="shared" ca="1" si="188"/>
        <v>3.52784963994201+6.60014245291017i</v>
      </c>
      <c r="R206" s="223" t="str">
        <f t="shared" ca="1" si="189"/>
        <v>0.367213779149857-7.47480819293368i</v>
      </c>
      <c r="S206" s="223" t="str">
        <f t="shared" ca="1" si="190"/>
        <v>-4.15778916866826+6.2225712297772i</v>
      </c>
      <c r="T206" s="223" t="str">
        <f t="shared" ca="1" si="191"/>
        <v>6.76529566948241-3.19974655015495i</v>
      </c>
      <c r="U206" s="223" t="str">
        <f t="shared" ca="1" si="192"/>
        <v>-7.4477861329835-0.733542908141455i</v>
      </c>
      <c r="V206" s="223" t="str">
        <f t="shared" ca="1" si="193"/>
        <v>6.01106282536403+4.45810802810706i</v>
      </c>
      <c r="W206" s="223" t="str">
        <f t="shared" ca="1" si="194"/>
        <v>-2.86393499066449-6.91415069621668i</v>
      </c>
      <c r="X206" s="223" t="str">
        <f t="shared" ca="1" si="195"/>
        <v>-1.09810486801704+7.4028217038899i</v>
      </c>
      <c r="Y206" s="223" t="str">
        <f t="shared" ca="1" si="196"/>
        <v>4.74768691482142-5.78507324409808i</v>
      </c>
      <c r="Z206" s="223" t="str">
        <f t="shared" ca="1" si="197"/>
        <v>-7.04634892831598+2.52122396092975i</v>
      </c>
      <c r="AA206" s="223" t="str">
        <f t="shared" ca="1" si="198"/>
        <v>7.34002322890114+1.46002139708216i</v>
      </c>
      <c r="AB206" s="223" t="str">
        <f t="shared" ca="1" si="199"/>
        <v>-5.54514691467407-5.02582820791028i</v>
      </c>
      <c r="AC206" s="223" t="str">
        <f t="shared" ca="1" si="200"/>
        <v>2.17243908184069+7.16157188865945i</v>
      </c>
      <c r="AD206" s="223" t="str">
        <f t="shared" ca="1" si="201"/>
        <v>1.81842060671971-7.2595419950437i</v>
      </c>
      <c r="AE206" s="223" t="str">
        <f t="shared" ca="1" si="202"/>
        <v>-5.29186184063517+5.29186184063561i</v>
      </c>
      <c r="AF206" s="223" t="str">
        <f t="shared" ca="1" si="203"/>
        <v>7.25954199504375-1.81842060671955i</v>
      </c>
      <c r="AG206" s="223" t="str">
        <f t="shared" ca="1" si="204"/>
        <v>-7.16157188865961-2.17243908184014i</v>
      </c>
      <c r="AH206" s="223" t="str">
        <f t="shared" ca="1" si="205"/>
        <v>5.02582820791016+5.54514691467418i</v>
      </c>
      <c r="AI206" s="223" t="str">
        <f t="shared" ca="1" si="206"/>
        <v>-1.46002139708203-7.34002322890116i</v>
      </c>
      <c r="AJ206" s="223" t="str">
        <f t="shared" ca="1" si="207"/>
        <v>-2.52122396092989+7.04634892831593i</v>
      </c>
      <c r="AK206" s="223" t="str">
        <f t="shared" ca="1" si="208"/>
        <v>5.78507324409818-4.74768691482131i</v>
      </c>
      <c r="AL206" s="223" t="str">
        <f t="shared" ca="1" si="209"/>
        <v>-7.40282170388992+1.09810486801689i</v>
      </c>
      <c r="AM206" s="223" t="str">
        <f t="shared" ca="1" si="210"/>
        <v>6.91415069621661+2.86393499066465i</v>
      </c>
      <c r="AN206" s="223" t="str">
        <f t="shared" ca="1" si="211"/>
        <v>-4.45810802810697-6.0110628253641i</v>
      </c>
      <c r="AO206" s="223" t="str">
        <f t="shared" ca="1" si="212"/>
        <v>0.733542908141299+7.44778613298352i</v>
      </c>
      <c r="AP206" s="223" t="str">
        <f t="shared" ca="1" si="213"/>
        <v>3.19974655015505-6.76529566948237i</v>
      </c>
      <c r="AQ206" s="223" t="str">
        <f t="shared" ca="1" si="214"/>
        <v>-6.22257122977729+4.15778916866814i</v>
      </c>
      <c r="AR206" s="223" t="str">
        <f t="shared" ca="1" si="215"/>
        <v>-6.22257122977729+4.15778916866814i</v>
      </c>
      <c r="AS206" s="223" t="str">
        <f t="shared" ca="1" si="216"/>
        <v>-6.60014245291007-3.5278496399422i</v>
      </c>
      <c r="AT206" s="223" t="str">
        <f t="shared" ca="1" si="217"/>
        <v>3.84745383094328+6.41908891506465i</v>
      </c>
      <c r="AU206" s="223" t="str">
        <f t="shared" ca="1" si="218"/>
        <v>1.17354882419495E-13-7.48382278523122i</v>
      </c>
      <c r="AV206" s="223" t="str">
        <f t="shared" ca="1" si="219"/>
        <v>-3.84745383094294+6.41908891506486i</v>
      </c>
      <c r="AW206" s="223" t="str">
        <f t="shared" ca="1" si="220"/>
        <v>6.60014245291023-3.52784963994189i</v>
      </c>
      <c r="AX206" s="223" t="str">
        <f t="shared" ca="1" si="221"/>
        <v>-7.4748081929337-0.367213779149556i</v>
      </c>
      <c r="AY206" s="223" t="str">
        <f t="shared" ca="1" si="222"/>
        <v>6.22257122977709+4.15778916866841i</v>
      </c>
      <c r="AZ206" s="223" t="str">
        <f t="shared" ca="1" si="223"/>
        <v>-3.19974655015551-6.76529566948215i</v>
      </c>
      <c r="BA206" s="223" t="str">
        <f t="shared" ca="1" si="224"/>
        <v>-0.733542908141638+7.44778613298349i</v>
      </c>
      <c r="BB206" s="223" t="str">
        <f t="shared" ca="1" si="225"/>
        <v>4.45810802810596-6.01106282536485i</v>
      </c>
      <c r="BC206" s="223" t="str">
        <f t="shared" ca="1" si="226"/>
        <v>-6.91415069621646+2.86393499066503i</v>
      </c>
      <c r="BD206" s="223" t="str">
        <f t="shared" ca="1" si="227"/>
        <v>7.40282170389+1.09810486801639i</v>
      </c>
      <c r="BE206" s="223" t="str">
        <f t="shared" ca="1" si="228"/>
        <v>-5.78507324409799-4.74768691482152i</v>
      </c>
      <c r="BF206" s="223" t="str">
        <f t="shared" ca="1" si="229"/>
        <v>2.52122396092957+7.04634892831605i</v>
      </c>
      <c r="BG206" s="223" t="str">
        <f t="shared" ca="1" si="230"/>
        <v>1.46002139708304-7.34002322890096i</v>
      </c>
      <c r="BH206" s="223" t="str">
        <f t="shared" ca="1" si="231"/>
        <v>-5.02582820791097+5.54514691467346i</v>
      </c>
      <c r="BI206" s="223" t="str">
        <f t="shared" ca="1" si="232"/>
        <v>7.16157188865991-2.17243908183915i</v>
      </c>
      <c r="BJ206" s="223" t="str">
        <f t="shared" ca="1" si="233"/>
        <v>-7.2595419950433-1.81842060672132i</v>
      </c>
      <c r="BK206" s="223" t="str">
        <f t="shared" ca="1" si="234"/>
        <v>5.29186184063388+5.29186184063691i</v>
      </c>
      <c r="BL206" s="223" t="str">
        <f t="shared" ca="1" si="235"/>
        <v>-1.81842060671726-7.25954199504432i</v>
      </c>
      <c r="BM206" s="223" t="str">
        <f t="shared" ca="1" si="236"/>
        <v>-2.17243908184305+7.16157188865873i</v>
      </c>
      <c r="BN206" s="223" t="str">
        <f t="shared" ca="1" si="237"/>
        <v>5.54514691467633-5.02582820790779i</v>
      </c>
      <c r="BO206" s="223" t="str">
        <f t="shared" ca="1" si="238"/>
        <v>-7.34002322890178+1.46002139707894i</v>
      </c>
      <c r="BP206" s="223" t="str">
        <f t="shared" ca="1" si="239"/>
        <v>7.04634892831714+2.52122396092649i</v>
      </c>
      <c r="BQ206" s="223" t="str">
        <f t="shared" ca="1" si="240"/>
        <v>-4.74768691482413-5.78507324409586i</v>
      </c>
      <c r="BR206" s="223" t="str">
        <f t="shared" ca="1" si="241"/>
        <v>1.09810486801962+7.40282170388952i</v>
      </c>
      <c r="BS206" s="223" t="str">
        <f t="shared" ca="1" si="242"/>
        <v>2.86393499066201-6.91415069621771i</v>
      </c>
      <c r="BT206" s="223" t="str">
        <f t="shared" ca="1" si="243"/>
        <v>-6.01106282536284+4.45810802810867i</v>
      </c>
      <c r="BU206" s="223" t="str">
        <f t="shared" ca="1" si="244"/>
        <v>7.44778613298332-0.733542908143298i</v>
      </c>
      <c r="BV206" s="223" t="str">
        <f t="shared" ca="1" si="245"/>
        <v>-6.76529566948291-3.19974655015391i</v>
      </c>
      <c r="BW206" s="223" t="str">
        <f t="shared" ca="1" si="246"/>
        <v>4.15778916866928+6.22257122977652i</v>
      </c>
      <c r="BX206" s="223" t="str">
        <f t="shared" ca="1" si="247"/>
        <v>-0.367213779150691-7.47480819293364i</v>
      </c>
      <c r="BY206" s="223" t="str">
        <f t="shared" ca="1" si="248"/>
        <v>-3.52784963994174+6.60014245291031i</v>
      </c>
      <c r="BZ206" s="223" t="str">
        <f t="shared" ca="1" si="249"/>
        <v>6.41908891506471-3.84745383094318i</v>
      </c>
      <c r="CA206" s="223" t="str">
        <f t="shared" ca="1" si="250"/>
        <v>-7.48382278523122-2.34709764838989E-13i</v>
      </c>
      <c r="CB206" s="223" t="str">
        <f t="shared" ca="1" si="251"/>
        <v>6.41908891506436+3.84745383094377i</v>
      </c>
      <c r="CC206" s="223" t="str">
        <f t="shared" ca="1" si="252"/>
        <v>-3.52784963994114-6.60014245291064i</v>
      </c>
      <c r="CD206" s="223" t="str">
        <f t="shared" ca="1" si="253"/>
        <v>-0.367213779151161+7.47480819293362i</v>
      </c>
      <c r="CE206" s="223" t="str">
        <f t="shared" ca="1" si="254"/>
        <v>4.15778916866984-6.22257122977614i</v>
      </c>
      <c r="CF206" s="223" t="str">
        <f t="shared" ca="1" si="255"/>
        <v>-6.7652956694832+3.19974655015329i</v>
      </c>
      <c r="CG206" s="223" t="str">
        <f t="shared" ca="1" si="256"/>
        <v>7.44778613298326+0.733542908143977i</v>
      </c>
      <c r="CH206" s="223" t="str">
        <f t="shared" ca="1" si="257"/>
        <v>-6.01106282536256-4.45810802810904i</v>
      </c>
      <c r="CI206" s="223" t="str">
        <f t="shared" ca="1" si="258"/>
        <v>2.86393499066138+6.91415069621797i</v>
      </c>
      <c r="CJ206" s="223" t="str">
        <f t="shared" ca="1" si="259"/>
        <v>1.09810486802029-7.40282170388941i</v>
      </c>
      <c r="CK206" s="223" t="str">
        <f t="shared" ca="1" si="260"/>
        <v>-4.74768691481874+5.78507324410028i</v>
      </c>
      <c r="CL206" s="223" t="str">
        <f t="shared" ca="1" si="261"/>
        <v>7.0463489283148-2.52122396093306i</v>
      </c>
      <c r="CM206" s="223" t="str">
        <f t="shared" ca="1" si="262"/>
        <v>-7.34002322890165-1.4600213970796i</v>
      </c>
      <c r="CN206" s="223" t="str">
        <f t="shared" ca="1" si="263"/>
        <v>5.54514691467587+5.02582820790829i</v>
      </c>
      <c r="CO206" s="223" t="str">
        <f t="shared" ca="1" si="264"/>
        <v>-2.1724390818426-7.16157188865886i</v>
      </c>
      <c r="CP206" s="223" t="str">
        <f t="shared" ca="1" si="265"/>
        <v>-1.81842060671793+7.25954199504415i</v>
      </c>
      <c r="CQ206" s="223" t="str">
        <f t="shared" ca="1" si="266"/>
        <v>5.29186184063436-5.29186184063643i</v>
      </c>
      <c r="CR206" s="223" t="str">
        <f t="shared" ca="1" si="267"/>
        <v>-7.25954199504344+1.81842060672076i</v>
      </c>
      <c r="CS206" s="223" t="str">
        <f t="shared" ca="1" si="268"/>
        <v>7.16157188865978+2.1724390818396i</v>
      </c>
      <c r="CT206" s="223" t="str">
        <f t="shared" ca="1" si="269"/>
        <v>-5.02582820791046-5.54514691467391i</v>
      </c>
      <c r="CU206" s="223" t="str">
        <f t="shared" ca="1" si="270"/>
        <v>1.46002139708247+7.34002322890107i</v>
      </c>
      <c r="CV206" s="223" t="str">
        <f t="shared" ca="1" si="271"/>
        <v>2.5212239609301-7.04634892831585i</v>
      </c>
      <c r="CW206" s="223" t="str">
        <f t="shared" ca="1" si="272"/>
        <v>-5.78507324409843+4.747686914821i</v>
      </c>
      <c r="CX206" s="223" t="str">
        <f t="shared" ca="1" si="273"/>
        <v>7.40282170389008-1.09810486801582i</v>
      </c>
      <c r="CY206" s="223" t="str">
        <f t="shared" ca="1" si="274"/>
        <v>-6.91415069621624-2.86393499066556i</v>
      </c>
      <c r="CZ206" s="223" t="str">
        <f t="shared" ca="1" si="275"/>
        <v>4.45810802810541+6.01106282536526i</v>
      </c>
      <c r="DA206" s="223" t="str">
        <f t="shared" ca="1" si="276"/>
        <v>-0.733542908139477-7.4477861329837i</v>
      </c>
      <c r="DB206" s="223" t="str">
        <f t="shared" ca="1" si="277"/>
        <v>-3.19974655015738+6.76529566948127i</v>
      </c>
      <c r="DC206" s="223" t="str">
        <f t="shared" ca="1" si="278"/>
        <v>6.22257122977866-4.15778916866608i</v>
      </c>
      <c r="DD206" s="223" t="str">
        <f t="shared" ca="1" si="279"/>
        <v>-7.47480819293384+0.367213779146644i</v>
      </c>
      <c r="DE206" s="223" t="str">
        <f t="shared" ca="1" si="280"/>
        <v>6.6001424529085+3.52784963994513i</v>
      </c>
      <c r="DF206" s="223" t="str">
        <f t="shared" ca="1" si="281"/>
        <v>-3.84745383094628-6.41908891506286i</v>
      </c>
      <c r="DG206" s="223" t="str">
        <f t="shared" ca="1" si="282"/>
        <v>3.37023849377489E-12+7.48382278523122i</v>
      </c>
      <c r="DH206" s="223" t="str">
        <f t="shared" ca="1" si="283"/>
        <v>3.84745383094067-6.41908891506622i</v>
      </c>
      <c r="DI206" s="223" t="str">
        <f t="shared" ca="1" si="284"/>
        <v>-6.60014245290894+3.52784963994432i</v>
      </c>
      <c r="DJ206" s="223" t="str">
        <f t="shared" ca="1" si="285"/>
        <v>7.47480819293379+0.367213779147772i</v>
      </c>
      <c r="DK206" s="223" t="str">
        <f t="shared" ca="1" si="286"/>
        <v>-6.22257122977815-4.15778916866684i</v>
      </c>
      <c r="DL206" s="223" t="str">
        <f t="shared" ca="1" si="287"/>
        <v>3.19974655015655+6.76529566948166i</v>
      </c>
      <c r="DM206" s="223" t="str">
        <f t="shared" ca="1" si="288"/>
        <v>0.73354290814039-7.44778613298361i</v>
      </c>
      <c r="DN206" s="223" t="str">
        <f t="shared" ca="1" si="289"/>
        <v>-4.45810802810614+6.01106282536471i</v>
      </c>
      <c r="DO206" s="223" t="str">
        <f t="shared" ca="1" si="290"/>
        <v>6.91415069621651-2.86393499066491i</v>
      </c>
      <c r="DP206" s="223" t="str">
        <f t="shared" ca="1" si="291"/>
        <v>-7.40282170388991-1.09810486801694i</v>
      </c>
      <c r="DQ206" s="223" t="str">
        <f t="shared" ca="1" si="292"/>
        <v>5.78507324409771+4.74768691482187i</v>
      </c>
      <c r="DR206" s="223" t="str">
        <f t="shared" ca="1" si="293"/>
        <v>-2.52122396092924-7.04634892831616i</v>
      </c>
      <c r="DS206" s="223" t="str">
        <f t="shared" ca="1" si="294"/>
        <v>-1.46002139708338+7.3400232289009i</v>
      </c>
      <c r="DT206" s="223" t="str">
        <f t="shared" ca="1" si="295"/>
        <v>5.02582820791114-5.5451469146733i</v>
      </c>
      <c r="DU206" s="223" t="str">
        <f t="shared" ca="1" si="296"/>
        <v>-7.16157188865998+2.17243908183892i</v>
      </c>
      <c r="DV206" s="223" t="str">
        <f t="shared" ca="1" si="297"/>
        <v>7.25954199504327+1.81842060672145i</v>
      </c>
      <c r="DW206" s="223" t="str">
        <f t="shared" ca="1" si="298"/>
        <v>-5.29186184063356-5.29186184063722i</v>
      </c>
      <c r="DX206" s="223" t="str">
        <f t="shared" ca="1" si="299"/>
        <v>1.81842060671683+7.25954199504443i</v>
      </c>
      <c r="DY206" s="223" t="str">
        <f t="shared" ca="1" si="300"/>
        <v>2.17243908184348-7.1615718886586i</v>
      </c>
      <c r="DZ206" s="223" t="str">
        <f t="shared" ca="1" si="301"/>
        <v>-5.54514691467649+5.02582820790761i</v>
      </c>
      <c r="EA206" s="223" t="str">
        <f t="shared" ca="1" si="302"/>
        <v>7.34002322890041-1.4600213970858i</v>
      </c>
      <c r="EB206" s="223" t="str">
        <f t="shared" ca="1" si="303"/>
        <v>-7.046348928317-2.52122396092691i</v>
      </c>
      <c r="EC206" s="223" t="str">
        <f t="shared" ca="1" si="304"/>
        <v>4.74768691482378+5.78507324409614i</v>
      </c>
      <c r="ED206" s="223" t="str">
        <f t="shared" ca="1" si="305"/>
        <v>-1.09810486801939-7.40282170388955i</v>
      </c>
      <c r="EE206" s="223" t="str">
        <f t="shared" ca="1" si="306"/>
        <v>-2.86393499066223+6.91415069621762i</v>
      </c>
      <c r="EF206" s="223" t="str">
        <f t="shared" ca="1" si="307"/>
        <v>6.01106282536298-4.45810802810848i</v>
      </c>
      <c r="EG206" s="223" t="str">
        <f t="shared" ca="1" si="308"/>
        <v>-7.44778613298333+0.733542908143277i</v>
      </c>
      <c r="EH206" s="223" t="str">
        <f t="shared" ca="1" si="309"/>
        <v>6.76529566948272+3.19974655015431i</v>
      </c>
      <c r="EI206" s="223" t="str">
        <f t="shared" ca="1" si="310"/>
        <v>-4.1577891686689-6.22257122977677i</v>
      </c>
      <c r="EJ206" s="223" t="str">
        <f t="shared" ca="1" si="311"/>
        <v>0.367213779150245+7.47480819293367i</v>
      </c>
      <c r="EK206" s="223" t="str">
        <f t="shared" ca="1" si="312"/>
        <v>3.52784963994195-6.6001424529102i</v>
      </c>
      <c r="EL206" s="223" t="str">
        <f t="shared" ca="1" si="313"/>
        <v>-6.41908891506483+3.84745383094298i</v>
      </c>
      <c r="EM206" s="223" t="str">
        <f t="shared" ca="1" si="314"/>
        <v>7.48382278523122+4.69419529677979E-13i</v>
      </c>
      <c r="EN206" s="223"/>
      <c r="EO206" s="223"/>
      <c r="EP206" s="223"/>
    </row>
    <row r="207" spans="1:146" ht="17.25" thickBot="1">
      <c r="A207" s="257">
        <f t="shared" si="181"/>
        <v>2.0898437500000014E-3</v>
      </c>
      <c r="B207" s="256">
        <v>107</v>
      </c>
      <c r="C207" s="230">
        <f t="shared" si="182"/>
        <v>21400</v>
      </c>
      <c r="D207" s="229">
        <f t="shared" si="315"/>
        <v>134460.16557364314</v>
      </c>
      <c r="E207" s="229" t="str">
        <f t="shared" si="316"/>
        <v>134460.165573643i</v>
      </c>
      <c r="F207" s="229" t="str">
        <f t="shared" si="320"/>
        <v>-0.0197405249339369-0.0430170734444258i</v>
      </c>
      <c r="G207" s="229" t="str">
        <f t="shared" si="321"/>
        <v>-4.00412049175022+2.39475841740439i</v>
      </c>
      <c r="H207" s="229" t="str">
        <f t="shared" si="319"/>
        <v>0.00202479841018277-0.00395040742921729i</v>
      </c>
      <c r="I207" s="229" t="str">
        <f t="shared" si="317"/>
        <v>-0.0031400995946825+0.00434992670724888i</v>
      </c>
      <c r="J207" s="255" t="str">
        <f ca="1">IMPRODUCT(1/N_FFT2,DR100)</f>
        <v>0.0419055487171008+0.00446086451046398i</v>
      </c>
      <c r="K207" s="254" t="str">
        <f t="shared" ca="1" si="318"/>
        <v>-0.000150992030213002+0.000168278506705194i</v>
      </c>
      <c r="N207" s="246">
        <f t="shared" ca="1" si="185"/>
        <v>22.484102216999762</v>
      </c>
      <c r="O207" s="223">
        <f t="shared" ca="1" si="186"/>
        <v>7.4841022169997631</v>
      </c>
      <c r="P207" s="223" t="str">
        <f t="shared" ca="1" si="187"/>
        <v>-6.51181997913937-3.68890045322209i</v>
      </c>
      <c r="Q207" s="223" t="str">
        <f t="shared" ca="1" si="188"/>
        <v>3.84759748758218+6.41932859168715i</v>
      </c>
      <c r="R207" s="223" t="str">
        <f t="shared" ca="1" si="189"/>
        <v>-0.183669062796203-7.48184814533631i</v>
      </c>
      <c r="S207" s="223" t="str">
        <f t="shared" ca="1" si="190"/>
        <v>-3.5279813631657+6.60038888972886i</v>
      </c>
      <c r="T207" s="223" t="str">
        <f t="shared" ca="1" si="191"/>
        <v>6.32297044072544-4.00397687308669i</v>
      </c>
      <c r="U207" s="223" t="str">
        <f t="shared" ca="1" si="192"/>
        <v>-7.47508728811443+0.367227490216806i</v>
      </c>
      <c r="V207" s="223" t="str">
        <f t="shared" ca="1" si="193"/>
        <v>6.68498197285534+3.36493714905642i</v>
      </c>
      <c r="W207" s="223" t="str">
        <f t="shared" ca="1" si="194"/>
        <v>-4.15794441264081-6.2228035688016i</v>
      </c>
      <c r="X207" s="223" t="str">
        <f t="shared" ca="1" si="195"/>
        <v>0.550564713529194+7.46382371782167i</v>
      </c>
      <c r="Y207" s="223" t="str">
        <f t="shared" ca="1" si="196"/>
        <v>3.19986602263096-6.76554827280928i</v>
      </c>
      <c r="Z207" s="223" t="str">
        <f t="shared" ca="1" si="197"/>
        <v>-6.11888831269309+4.30940736195694i</v>
      </c>
      <c r="AA207" s="223" t="str">
        <f t="shared" ca="1" si="198"/>
        <v>7.4480642192117-0.73357029724435i</v>
      </c>
      <c r="AB207" s="223" t="str">
        <f t="shared" ca="1" si="199"/>
        <v>-6.8420392594635-3.03286741656488i</v>
      </c>
      <c r="AC207" s="223" t="str">
        <f t="shared" ca="1" si="200"/>
        <v>4.45827448541673+6.01128726706543i</v>
      </c>
      <c r="AD207" s="223" t="str">
        <f t="shared" ca="1" si="201"/>
        <v>-0.916134005643145-7.42781828521707i</v>
      </c>
      <c r="AE207" s="223" t="str">
        <f t="shared" ca="1" si="202"/>
        <v>-2.86404192457257+6.91440885750846i</v>
      </c>
      <c r="AF207" s="223" t="str">
        <f t="shared" ca="1" si="203"/>
        <v>5.90006524676414-4.60445611103274i</v>
      </c>
      <c r="AG207" s="223" t="str">
        <f t="shared" ca="1" si="204"/>
        <v>-7.40309811123153+1.09814586917267i</v>
      </c>
      <c r="AH207" s="223" t="str">
        <f t="shared" ca="1" si="205"/>
        <v>6.98261347420377+2.693491240819i</v>
      </c>
      <c r="AI207" s="223" t="str">
        <f t="shared" ca="1" si="206"/>
        <v>-4.74786418445915-5.78528924777584i</v>
      </c>
      <c r="AJ207" s="223" t="str">
        <f t="shared" ca="1" si="207"/>
        <v>1.27949625069365+7.37391858776334i</v>
      </c>
      <c r="AK207" s="223" t="str">
        <f t="shared" ca="1" si="208"/>
        <v>2.52131809865739-7.04661202563923i</v>
      </c>
      <c r="AL207" s="223" t="str">
        <f t="shared" ca="1" si="209"/>
        <v>-5.66702840687106+4.88841232203435i</v>
      </c>
      <c r="AM207" s="223" t="str">
        <f t="shared" ca="1" si="210"/>
        <v>7.34029729146659-1.46007591151592i</v>
      </c>
      <c r="AN207" s="223" t="str">
        <f t="shared" ca="1" si="211"/>
        <v>-7.10636596147999-2.34762620875202i</v>
      </c>
      <c r="AO207" s="223" t="str">
        <f t="shared" ca="1" si="212"/>
        <v>5.02601586281686+5.54535395995729i</v>
      </c>
      <c r="AP207" s="223" t="str">
        <f t="shared" ca="1" si="213"/>
        <v>-1.63977607720559-7.30225447455271i</v>
      </c>
      <c r="AQ207" s="223" t="str">
        <f t="shared" ca="1" si="214"/>
        <v>-2.17252019660118+7.16183928818992i</v>
      </c>
      <c r="AR207" s="223" t="str">
        <f t="shared" ca="1" si="215"/>
        <v>-2.17252019660118+7.16183928818992i</v>
      </c>
      <c r="AS207" s="223" t="str">
        <f t="shared" ca="1" si="216"/>
        <v>-7.2598130525924+1.81848850310079i</v>
      </c>
      <c r="AT207" s="223" t="str">
        <f t="shared" ca="1" si="217"/>
        <v>7.21299859071086+1.99610553952039i</v>
      </c>
      <c r="AU207" s="223" t="str">
        <f t="shared" ca="1" si="218"/>
        <v>-5.29205942873394-5.29205942873368i</v>
      </c>
      <c r="AV207" s="223" t="str">
        <f t="shared" ca="1" si="219"/>
        <v>1.99610553952012+7.21299859071093i</v>
      </c>
      <c r="AW207" s="223" t="str">
        <f t="shared" ca="1" si="220"/>
        <v>1.81848850310106-7.25981305259234i</v>
      </c>
      <c r="AX207" s="223" t="str">
        <f t="shared" ca="1" si="221"/>
        <v>-5.16059191957806+5.42033919917254i</v>
      </c>
      <c r="AY207" s="223" t="str">
        <f t="shared" ca="1" si="222"/>
        <v>7.16183928819-2.17252019660092i</v>
      </c>
      <c r="AZ207" s="223" t="str">
        <f t="shared" ca="1" si="223"/>
        <v>-7.30225447455281-1.63977607720513i</v>
      </c>
      <c r="BA207" s="223" t="str">
        <f t="shared" ca="1" si="224"/>
        <v>5.54535395995761+5.02601586281651i</v>
      </c>
      <c r="BB207" s="223" t="str">
        <f t="shared" ca="1" si="225"/>
        <v>-2.34762620874823-7.10636596148125i</v>
      </c>
      <c r="BC207" s="223" t="str">
        <f t="shared" ca="1" si="226"/>
        <v>-1.46007591151401+7.34029729146697i</v>
      </c>
      <c r="BD207" s="223" t="str">
        <f t="shared" ca="1" si="227"/>
        <v>4.88841232203403-5.66702840687133i</v>
      </c>
      <c r="BE207" s="223" t="str">
        <f t="shared" ca="1" si="228"/>
        <v>-7.04661202563958+2.52131809865644i</v>
      </c>
      <c r="BF207" s="223" t="str">
        <f t="shared" ca="1" si="229"/>
        <v>7.37391858776291+1.27949625069611i</v>
      </c>
      <c r="BG207" s="223" t="str">
        <f t="shared" ca="1" si="230"/>
        <v>-5.78528924777807-4.74786418445645i</v>
      </c>
      <c r="BH207" s="223" t="str">
        <f t="shared" ca="1" si="231"/>
        <v>2.69349124082013+6.98261347420334i</v>
      </c>
      <c r="BI207" s="223" t="str">
        <f t="shared" ca="1" si="232"/>
        <v>1.09814586917294-7.40309811123148i</v>
      </c>
      <c r="BJ207" s="223" t="str">
        <f t="shared" ca="1" si="233"/>
        <v>-4.60445611103418+5.90006524676302i</v>
      </c>
      <c r="BK207" s="223" t="str">
        <f t="shared" ca="1" si="234"/>
        <v>6.91440885750971-2.86404192456956i</v>
      </c>
      <c r="BL207" s="223" t="str">
        <f t="shared" ca="1" si="235"/>
        <v>-7.4278182852174-0.916134005640466i</v>
      </c>
      <c r="BM207" s="223" t="str">
        <f t="shared" ca="1" si="236"/>
        <v>6.01128726706567+4.45827448541641i</v>
      </c>
      <c r="BN207" s="223" t="str">
        <f t="shared" ca="1" si="237"/>
        <v>-3.03286741656385-6.84203925946396i</v>
      </c>
      <c r="BO207" s="223" t="str">
        <f t="shared" ca="1" si="238"/>
        <v>-0.733570297246953+7.44806421921145i</v>
      </c>
      <c r="BP207" s="223" t="str">
        <f t="shared" ca="1" si="239"/>
        <v>4.30940736195407-6.11888831269511i</v>
      </c>
      <c r="BQ207" s="223" t="str">
        <f t="shared" ca="1" si="240"/>
        <v>-6.76554827280843+3.19986602263276i</v>
      </c>
      <c r="BR207" s="223" t="str">
        <f t="shared" ca="1" si="241"/>
        <v>7.4638237178217+0.550564713528725i</v>
      </c>
      <c r="BS207" s="223" t="str">
        <f t="shared" ca="1" si="242"/>
        <v>-6.22280356880059-4.15794441264232i</v>
      </c>
      <c r="BT207" s="223" t="str">
        <f t="shared" ca="1" si="243"/>
        <v>3.36493714905344+6.68498197285683i</v>
      </c>
      <c r="BU207" s="223" t="str">
        <f t="shared" ca="1" si="244"/>
        <v>0.367227490214-7.47508728811456i</v>
      </c>
      <c r="BV207" s="223" t="str">
        <f t="shared" ca="1" si="245"/>
        <v>-4.00397687308561+6.32297044072613i</v>
      </c>
      <c r="BW207" s="223" t="str">
        <f t="shared" ca="1" si="246"/>
        <v>6.60038888972897-3.5279813631655i</v>
      </c>
      <c r="BX207" s="223" t="str">
        <f t="shared" ca="1" si="247"/>
        <v>-7.48184814533625-0.183669062798339i</v>
      </c>
      <c r="BY207" s="223" t="str">
        <f t="shared" ca="1" si="248"/>
        <v>6.41932859168522+3.84759748758539i</v>
      </c>
      <c r="BZ207" s="223" t="str">
        <f t="shared" ca="1" si="249"/>
        <v>-3.68890045322386-6.51181997913836i</v>
      </c>
      <c r="CA207" s="223" t="str">
        <f t="shared" ca="1" si="250"/>
        <v>3.63072641926766E-13+7.48410221699976i</v>
      </c>
      <c r="CB207" s="223" t="str">
        <f t="shared" ca="1" si="251"/>
        <v>3.68890045322304-6.51181997913883i</v>
      </c>
      <c r="CC207" s="223" t="str">
        <f t="shared" ca="1" si="252"/>
        <v>-6.41932859168857+3.8475974875798i</v>
      </c>
      <c r="CD207" s="223" t="str">
        <f t="shared" ca="1" si="253"/>
        <v>7.48184814533623-0.183669062799277i</v>
      </c>
      <c r="CE207" s="223" t="str">
        <f t="shared" ca="1" si="254"/>
        <v>-6.60038888972942-3.52798136316467i</v>
      </c>
      <c r="CF207" s="223" t="str">
        <f t="shared" ca="1" si="255"/>
        <v>4.0039768730864+6.32297044072563i</v>
      </c>
      <c r="CG207" s="223" t="str">
        <f t="shared" ca="1" si="256"/>
        <v>-0.367227490214938-7.47508728811451i</v>
      </c>
      <c r="CH207" s="223" t="str">
        <f t="shared" ca="1" si="257"/>
        <v>-3.36493714905926+6.68498197285391i</v>
      </c>
      <c r="CI207" s="223" t="str">
        <f t="shared" ca="1" si="258"/>
        <v>6.22280356880006-4.1579444126431i</v>
      </c>
      <c r="CJ207" s="223" t="str">
        <f t="shared" ca="1" si="259"/>
        <v>-7.46382371782164+0.550564713529662i</v>
      </c>
      <c r="CK207" s="223" t="str">
        <f t="shared" ca="1" si="260"/>
        <v>6.76554827280883+3.19986602263192i</v>
      </c>
      <c r="CL207" s="223" t="str">
        <f t="shared" ca="1" si="261"/>
        <v>-4.30940736195484-6.11888831269457i</v>
      </c>
      <c r="CM207" s="223" t="str">
        <f t="shared" ca="1" si="262"/>
        <v>0.733570297247675+7.44806421921137i</v>
      </c>
      <c r="CN207" s="223" t="str">
        <f t="shared" ca="1" si="263"/>
        <v>3.03286741656299-6.84203925946434i</v>
      </c>
      <c r="CO207" s="223" t="str">
        <f t="shared" ca="1" si="264"/>
        <v>-6.01128726706511+4.45827448541715i</v>
      </c>
      <c r="CP207" s="223" t="str">
        <f t="shared" ca="1" si="265"/>
        <v>7.42781828521729-0.916134005641393i</v>
      </c>
      <c r="CQ207" s="223" t="str">
        <f t="shared" ca="1" si="266"/>
        <v>-6.91440885750722-2.86404192457557i</v>
      </c>
      <c r="CR207" s="223" t="str">
        <f t="shared" ca="1" si="267"/>
        <v>4.60445611103483+5.90006524676251i</v>
      </c>
      <c r="CS207" s="223" t="str">
        <f t="shared" ca="1" si="268"/>
        <v>-1.09814586917376-7.40309811123136i</v>
      </c>
      <c r="CT207" s="223" t="str">
        <f t="shared" ca="1" si="269"/>
        <v>-2.69349124081916+6.98261347420371i</v>
      </c>
      <c r="CU207" s="223" t="str">
        <f t="shared" ca="1" si="270"/>
        <v>5.7852892477774-4.74786418445726i</v>
      </c>
      <c r="CV207" s="223" t="str">
        <f t="shared" ca="1" si="271"/>
        <v>-7.37391858776275+1.27949625069704i</v>
      </c>
      <c r="CW207" s="223" t="str">
        <f t="shared" ca="1" si="272"/>
        <v>7.04661202563989+2.52131809865555i</v>
      </c>
      <c r="CX207" s="223" t="str">
        <f t="shared" ca="1" si="273"/>
        <v>-4.88841232203466-5.66702840687079i</v>
      </c>
      <c r="CY207" s="223" t="str">
        <f t="shared" ca="1" si="274"/>
        <v>1.46007591151482+7.34029729146681i</v>
      </c>
      <c r="CZ207" s="223" t="str">
        <f t="shared" ca="1" si="275"/>
        <v>2.34762620875451-7.10636596147916i</v>
      </c>
      <c r="DA207" s="223" t="str">
        <f t="shared" ca="1" si="276"/>
        <v>-5.54535395995548+5.02601586281886i</v>
      </c>
      <c r="DB207" s="223" t="str">
        <f t="shared" ca="1" si="277"/>
        <v>7.30225447455244-1.63977607720678i</v>
      </c>
      <c r="DC207" s="223" t="str">
        <f t="shared" ca="1" si="278"/>
        <v>-7.16183928818984-2.17252019660145i</v>
      </c>
      <c r="DD207" s="223" t="str">
        <f t="shared" ca="1" si="279"/>
        <v>5.16059191957651+5.42033919917402i</v>
      </c>
      <c r="DE207" s="223" t="str">
        <f t="shared" ca="1" si="280"/>
        <v>-1.81848850309754-7.25981305259321i</v>
      </c>
      <c r="DF207" s="223" t="str">
        <f t="shared" ca="1" si="281"/>
        <v>-1.99610553951768+7.21299859071161i</v>
      </c>
      <c r="DG207" s="223" t="str">
        <f t="shared" ca="1" si="282"/>
        <v>5.29205942873327-5.29205942873434i</v>
      </c>
      <c r="DH207" s="223" t="str">
        <f t="shared" ca="1" si="283"/>
        <v>-7.2129985907112+1.99610553951914i</v>
      </c>
      <c r="DI207" s="223" t="str">
        <f t="shared" ca="1" si="284"/>
        <v>7.25981305259167+1.81848850310371i</v>
      </c>
      <c r="DJ207" s="223" t="str">
        <f t="shared" ca="1" si="285"/>
        <v>-5.42033919917506-5.16059191957541i</v>
      </c>
      <c r="DK207" s="223" t="str">
        <f t="shared" ca="1" si="286"/>
        <v>2.17252019660269+7.16183928818947i</v>
      </c>
      <c r="DL207" s="223" t="str">
        <f t="shared" ca="1" si="287"/>
        <v>1.63977607720529-7.30225447455277i</v>
      </c>
      <c r="DM207" s="223" t="str">
        <f t="shared" ca="1" si="288"/>
        <v>-5.0260158628179+5.54535395995635i</v>
      </c>
      <c r="DN207" s="223" t="str">
        <f t="shared" ca="1" si="289"/>
        <v>7.1063659614811-2.34762620874867i</v>
      </c>
      <c r="DO207" s="223" t="str">
        <f t="shared" ca="1" si="290"/>
        <v>-7.34029729146706-1.46007591151354i</v>
      </c>
      <c r="DP207" s="223" t="str">
        <f t="shared" ca="1" si="291"/>
        <v>5.66702840687177+4.88841232203352i</v>
      </c>
      <c r="DQ207" s="223" t="str">
        <f t="shared" ca="1" si="292"/>
        <v>-2.52131809865678-7.04661202563945i</v>
      </c>
      <c r="DR207" s="223" t="str">
        <f t="shared" ca="1" si="293"/>
        <v>-1.27949625069555+7.37391858776301i</v>
      </c>
      <c r="DS207" s="223" t="str">
        <f t="shared" ca="1" si="294"/>
        <v>4.747864184462-5.78528924777351i</v>
      </c>
      <c r="DT207" s="223" t="str">
        <f t="shared" ca="1" si="295"/>
        <v>-6.98261347420325+2.69349124082037i</v>
      </c>
      <c r="DU207" s="223" t="str">
        <f t="shared" ca="1" si="296"/>
        <v>7.40309811123155+1.09814586917247i</v>
      </c>
      <c r="DV207" s="223" t="str">
        <f t="shared" ca="1" si="297"/>
        <v>-5.90006524676344-4.60445611103364i</v>
      </c>
      <c r="DW207" s="223" t="str">
        <f t="shared" ca="1" si="298"/>
        <v>2.8640419245699+6.91440885750956i</v>
      </c>
      <c r="DX207" s="223" t="str">
        <f t="shared" ca="1" si="299"/>
        <v>0.916134005640106-7.42781828521744i</v>
      </c>
      <c r="DY207" s="223" t="str">
        <f t="shared" ca="1" si="300"/>
        <v>-4.45827448541594+6.01128726706602i</v>
      </c>
      <c r="DZ207" s="223" t="str">
        <f t="shared" ca="1" si="301"/>
        <v>6.84203925946381-3.03286741656418i</v>
      </c>
      <c r="EA207" s="223" t="str">
        <f t="shared" ca="1" si="302"/>
        <v>-7.4480642192115-0.73357029724638i</v>
      </c>
      <c r="EB207" s="223" t="str">
        <f t="shared" ca="1" si="303"/>
        <v>6.11888831269115+4.30940736195969i</v>
      </c>
      <c r="EC207" s="223" t="str">
        <f t="shared" ca="1" si="304"/>
        <v>-3.19986602263328-6.76554827280818i</v>
      </c>
      <c r="ED207" s="223" t="str">
        <f t="shared" ca="1" si="305"/>
        <v>-0.550564713528364+7.46382371782173i</v>
      </c>
      <c r="EE207" s="223" t="str">
        <f t="shared" ca="1" si="306"/>
        <v>4.15794441264184-6.2228035688009i</v>
      </c>
      <c r="EF207" s="223" t="str">
        <f t="shared" ca="1" si="307"/>
        <v>-6.68498197285667+3.36493714905376i</v>
      </c>
      <c r="EG207" s="223" t="str">
        <f t="shared" ca="1" si="308"/>
        <v>7.47508728811459+0.367227490213425i</v>
      </c>
      <c r="EH207" s="223" t="str">
        <f t="shared" ca="1" si="309"/>
        <v>-6.32297044072632-4.0039768730853i</v>
      </c>
      <c r="EI207" s="223" t="str">
        <f t="shared" ca="1" si="310"/>
        <v>3.52798136316601+6.60038888972871i</v>
      </c>
      <c r="EJ207" s="223" t="str">
        <f t="shared" ca="1" si="311"/>
        <v>0.183669062797976-7.48184814533626i</v>
      </c>
      <c r="EK207" s="223" t="str">
        <f t="shared" ca="1" si="312"/>
        <v>-3.84759748758489+6.41932859168552i</v>
      </c>
      <c r="EL207" s="223" t="str">
        <f t="shared" ca="1" si="313"/>
        <v>6.51181997913808-3.68890045322436i</v>
      </c>
      <c r="EM207" s="223" t="str">
        <f t="shared" ca="1" si="314"/>
        <v>-7.48410221699976+7.26145283853533E-13i</v>
      </c>
      <c r="EN207" s="223"/>
      <c r="EO207" s="223"/>
      <c r="EP207" s="223"/>
    </row>
    <row r="208" spans="1:146" ht="17.25" thickBot="1">
      <c r="A208" s="257">
        <f t="shared" si="181"/>
        <v>2.1093750000000014E-3</v>
      </c>
      <c r="B208" s="256">
        <v>108</v>
      </c>
      <c r="C208" s="230">
        <f t="shared" si="182"/>
        <v>21600</v>
      </c>
      <c r="D208" s="229">
        <f t="shared" si="315"/>
        <v>135716.80263507908</v>
      </c>
      <c r="E208" s="229" t="str">
        <f t="shared" si="316"/>
        <v>135716.802635079i</v>
      </c>
      <c r="F208" s="229" t="str">
        <f t="shared" si="320"/>
        <v>-0.0195173000237773-0.0424374452675854i</v>
      </c>
      <c r="G208" s="229" t="str">
        <f t="shared" si="321"/>
        <v>-3.9755464783769+2.41282560818178i</v>
      </c>
      <c r="H208" s="229" t="str">
        <f t="shared" si="319"/>
        <v>0.00202426192191252-0.00391377169805378i</v>
      </c>
      <c r="I208" s="229" t="str">
        <f t="shared" si="317"/>
        <v>-0.00310807946274444+0.00431183717364229i</v>
      </c>
      <c r="J208" s="255" t="str">
        <f ca="1">IMPRODUCT(1/N_FFT2,DS100)</f>
        <v>0.0381649495845587-0.0000838919774269457i</v>
      </c>
      <c r="K208" s="254" t="str">
        <f t="shared" ca="1" si="318"/>
        <v>-0.000118257967453604+0.000164821791281014i</v>
      </c>
      <c r="N208" s="246">
        <f t="shared" ca="1" si="185"/>
        <v>22.484361733406679</v>
      </c>
      <c r="O208" s="223">
        <f t="shared" ca="1" si="186"/>
        <v>7.4843617334066783</v>
      </c>
      <c r="P208" s="223" t="str">
        <f t="shared" ca="1" si="187"/>
        <v>-6.60061776276647-3.52810369835326i</v>
      </c>
      <c r="Q208" s="223" t="str">
        <f t="shared" ca="1" si="188"/>
        <v>4.15808859223177+6.22301934880764i</v>
      </c>
      <c r="R208" s="223" t="str">
        <f t="shared" ca="1" si="189"/>
        <v>-0.733595734300484-7.44832248597618i</v>
      </c>
      <c r="S208" s="223" t="str">
        <f t="shared" ca="1" si="190"/>
        <v>-2.86414123720167+6.91464861940526i</v>
      </c>
      <c r="T208" s="223" t="str">
        <f t="shared" ca="1" si="191"/>
        <v>5.7854898566716-4.74802881992435i</v>
      </c>
      <c r="U208" s="223" t="str">
        <f t="shared" ca="1" si="192"/>
        <v>-7.34055182133852+1.46012654065529i</v>
      </c>
      <c r="V208" s="223" t="str">
        <f t="shared" ca="1" si="193"/>
        <v>7.16208762990745+2.17259553023773i</v>
      </c>
      <c r="W208" s="223" t="str">
        <f t="shared" ca="1" si="194"/>
        <v>-5.29224293454494-5.29224293454499i</v>
      </c>
      <c r="X208" s="223" t="str">
        <f t="shared" ca="1" si="195"/>
        <v>2.17259553023766+7.16208762990747i</v>
      </c>
      <c r="Y208" s="223" t="str">
        <f t="shared" ca="1" si="196"/>
        <v>1.46012654065535-7.3405518213385i</v>
      </c>
      <c r="Z208" s="223" t="str">
        <f t="shared" ca="1" si="197"/>
        <v>-4.74802881992439+5.78548985667157i</v>
      </c>
      <c r="AA208" s="223" t="str">
        <f t="shared" ca="1" si="198"/>
        <v>6.914648619405-2.8641412372023i</v>
      </c>
      <c r="AB208" s="223" t="str">
        <f t="shared" ca="1" si="199"/>
        <v>-7.44832248597615-0.733595734300841i</v>
      </c>
      <c r="AC208" s="223" t="str">
        <f t="shared" ca="1" si="200"/>
        <v>6.22301934880751+4.15808859223196i</v>
      </c>
      <c r="AD208" s="223" t="str">
        <f t="shared" ca="1" si="201"/>
        <v>-3.52810369835315-6.60061776276653i</v>
      </c>
      <c r="AE208" s="223" t="str">
        <f t="shared" ca="1" si="202"/>
        <v>-7.88532489568539E-14+7.48436173340668i</v>
      </c>
      <c r="AF208" s="223" t="str">
        <f t="shared" ca="1" si="203"/>
        <v>3.52810369835324-6.60061776276648i</v>
      </c>
      <c r="AG208" s="223" t="str">
        <f t="shared" ca="1" si="204"/>
        <v>-6.2230193488076+4.15808859223183i</v>
      </c>
      <c r="AH208" s="223" t="str">
        <f t="shared" ca="1" si="205"/>
        <v>7.44832248597615-0.733595734300737i</v>
      </c>
      <c r="AI208" s="223" t="str">
        <f t="shared" ca="1" si="206"/>
        <v>-6.91464861940523-2.86414123720173i</v>
      </c>
      <c r="AJ208" s="223" t="str">
        <f t="shared" ca="1" si="207"/>
        <v>4.74802881992427+5.78548985667166i</v>
      </c>
      <c r="AK208" s="223" t="str">
        <f t="shared" ca="1" si="208"/>
        <v>-1.46012654065523-7.34055182133853i</v>
      </c>
      <c r="AL208" s="223" t="str">
        <f t="shared" ca="1" si="209"/>
        <v>-2.17259553023781+7.16208762990743i</v>
      </c>
      <c r="AM208" s="223" t="str">
        <f t="shared" ca="1" si="210"/>
        <v>5.29224293454503-5.2922429345449i</v>
      </c>
      <c r="AN208" s="223" t="str">
        <f t="shared" ca="1" si="211"/>
        <v>-7.16208762990748+2.17259553023763i</v>
      </c>
      <c r="AO208" s="223" t="str">
        <f t="shared" ca="1" si="212"/>
        <v>7.3405518213385+1.46012654065541i</v>
      </c>
      <c r="AP208" s="223" t="str">
        <f t="shared" ca="1" si="213"/>
        <v>-5.78548985667151-4.74802881992445i</v>
      </c>
      <c r="AQ208" s="223" t="str">
        <f t="shared" ca="1" si="214"/>
        <v>2.8641412372022+6.91464861940504i</v>
      </c>
      <c r="AR208" s="223" t="str">
        <f t="shared" ca="1" si="215"/>
        <v>2.8641412372022+6.91464861940504i</v>
      </c>
      <c r="AS208" s="223" t="str">
        <f t="shared" ca="1" si="216"/>
        <v>-4.15808859223198+6.2230193488075i</v>
      </c>
      <c r="AT208" s="223" t="str">
        <f t="shared" ca="1" si="217"/>
        <v>6.60061776276657-3.52810369835308i</v>
      </c>
      <c r="AU208" s="223" t="str">
        <f t="shared" ca="1" si="218"/>
        <v>-7.48436173340668-1.57706497913708E-13i</v>
      </c>
      <c r="AV208" s="223" t="str">
        <f t="shared" ca="1" si="219"/>
        <v>6.60061776276642+3.52810369835336i</v>
      </c>
      <c r="AW208" s="223" t="str">
        <f t="shared" ca="1" si="220"/>
        <v>-4.15808859223181-6.22301934880761i</v>
      </c>
      <c r="AX208" s="223" t="str">
        <f t="shared" ca="1" si="221"/>
        <v>0.733595734300659+7.44832248597616i</v>
      </c>
      <c r="AY208" s="223" t="str">
        <f t="shared" ca="1" si="222"/>
        <v>2.86414123720181-6.9146486194052i</v>
      </c>
      <c r="AZ208" s="223" t="str">
        <f t="shared" ca="1" si="223"/>
        <v>-5.78548985667124+4.74802881992479i</v>
      </c>
      <c r="BA208" s="223" t="str">
        <f t="shared" ca="1" si="224"/>
        <v>7.3405518213381-1.4601265406574i</v>
      </c>
      <c r="BB208" s="223" t="str">
        <f t="shared" ca="1" si="225"/>
        <v>-7.1620876299072-2.17259553023855i</v>
      </c>
      <c r="BC208" s="223" t="str">
        <f t="shared" ca="1" si="226"/>
        <v>5.29224293454748+5.29224293454245i</v>
      </c>
      <c r="BD208" s="223" t="str">
        <f t="shared" ca="1" si="227"/>
        <v>-2.17259553023822-7.1620876299073i</v>
      </c>
      <c r="BE208" s="223" t="str">
        <f t="shared" ca="1" si="228"/>
        <v>-1.46012654065773+7.34055182133803i</v>
      </c>
      <c r="BF208" s="223" t="str">
        <f t="shared" ca="1" si="229"/>
        <v>4.74802881992275-5.78548985667291i</v>
      </c>
      <c r="BG208" s="223" t="str">
        <f t="shared" ca="1" si="230"/>
        <v>-6.91464861940534+2.86414123720149i</v>
      </c>
      <c r="BH208" s="223" t="str">
        <f t="shared" ca="1" si="231"/>
        <v>7.44832248597584+0.733595734303962i</v>
      </c>
      <c r="BI208" s="223" t="str">
        <f t="shared" ca="1" si="232"/>
        <v>-6.22301934880825-4.15808859223085i</v>
      </c>
      <c r="BJ208" s="223" t="str">
        <f t="shared" ca="1" si="233"/>
        <v>3.52810369835174+6.60061776276728i</v>
      </c>
      <c r="BK208" s="223" t="str">
        <f t="shared" ca="1" si="234"/>
        <v>-2.79467680416904E-12-7.48436173340668i</v>
      </c>
      <c r="BL208" s="223" t="str">
        <f t="shared" ca="1" si="235"/>
        <v>-3.52810369835338+6.60061776276641i</v>
      </c>
      <c r="BM208" s="223" t="str">
        <f t="shared" ca="1" si="236"/>
        <v>6.22301934880928-4.15808859222931i</v>
      </c>
      <c r="BN208" s="223" t="str">
        <f t="shared" ca="1" si="237"/>
        <v>-7.44832248597603+0.733595734302009i</v>
      </c>
      <c r="BO208" s="223" t="str">
        <f t="shared" ca="1" si="238"/>
        <v>6.91464861940463+2.86414123720321i</v>
      </c>
      <c r="BP208" s="223" t="str">
        <f t="shared" ca="1" si="239"/>
        <v>-4.74802881992716-5.78548985666931i</v>
      </c>
      <c r="BQ208" s="223" t="str">
        <f t="shared" ca="1" si="240"/>
        <v>1.4601265406558+7.34055182133841i</v>
      </c>
      <c r="BR208" s="223" t="str">
        <f t="shared" ca="1" si="241"/>
        <v>2.17259553023999-7.16208762990676i</v>
      </c>
      <c r="BS208" s="223" t="str">
        <f t="shared" ca="1" si="242"/>
        <v>-5.2922429345436+5.29224293454633i</v>
      </c>
      <c r="BT208" s="223" t="str">
        <f t="shared" ca="1" si="243"/>
        <v>7.16208762990774-2.17259553023676i</v>
      </c>
      <c r="BU208" s="223" t="str">
        <f t="shared" ca="1" si="244"/>
        <v>-7.34055182133772-1.46012654065932i</v>
      </c>
      <c r="BV208" s="223" t="str">
        <f t="shared" ca="1" si="245"/>
        <v>5.78548985667189+4.748028819924i</v>
      </c>
      <c r="BW208" s="223" t="str">
        <f t="shared" ca="1" si="246"/>
        <v>-2.86414123720009-6.91464861940591i</v>
      </c>
      <c r="BX208" s="223" t="str">
        <f t="shared" ca="1" si="247"/>
        <v>-0.733595734298166+7.44832248597641i</v>
      </c>
      <c r="BY208" s="223" t="str">
        <f t="shared" ca="1" si="248"/>
        <v>4.15808859223212-6.22301934880741i</v>
      </c>
      <c r="BZ208" s="223" t="str">
        <f t="shared" ca="1" si="249"/>
        <v>-6.600617762768+3.5281036983504i</v>
      </c>
      <c r="CA208" s="223" t="str">
        <f t="shared" ca="1" si="250"/>
        <v>7.48436173340668-1.17361548538502E-12i</v>
      </c>
      <c r="CB208" s="223" t="str">
        <f t="shared" ca="1" si="251"/>
        <v>-6.60061776276569-3.52810369835472i</v>
      </c>
      <c r="CC208" s="223" t="str">
        <f t="shared" ca="1" si="252"/>
        <v>4.15808859223424+6.22301934880598i</v>
      </c>
      <c r="CD208" s="223" t="str">
        <f t="shared" ca="1" si="253"/>
        <v>-0.733595734300502-7.44832248597618i</v>
      </c>
      <c r="CE208" s="223" t="str">
        <f t="shared" ca="1" si="254"/>
        <v>-2.86414123720461+6.91464861940405i</v>
      </c>
      <c r="CF208" s="223" t="str">
        <f t="shared" ca="1" si="255"/>
        <v>5.7854898566704-4.74802881992582i</v>
      </c>
      <c r="CG208" s="223" t="str">
        <f t="shared" ca="1" si="256"/>
        <v>-7.34055182133871+1.46012654065432i</v>
      </c>
      <c r="CH208" s="223" t="str">
        <f t="shared" ca="1" si="257"/>
        <v>7.16208762990848+2.17259553023432i</v>
      </c>
      <c r="CI208" s="223" t="str">
        <f t="shared" ca="1" si="258"/>
        <v>-5.29224293454526-5.29224293454467i</v>
      </c>
      <c r="CJ208" s="223" t="str">
        <f t="shared" ca="1" si="259"/>
        <v>2.17259553023532+7.16208762990818i</v>
      </c>
      <c r="CK208" s="223" t="str">
        <f t="shared" ca="1" si="260"/>
        <v>1.4601265406535-7.34055182133887i</v>
      </c>
      <c r="CL208" s="223" t="str">
        <f t="shared" ca="1" si="261"/>
        <v>-4.74802881992517+5.78548985667092i</v>
      </c>
      <c r="CM208" s="223" t="str">
        <f t="shared" ca="1" si="262"/>
        <v>6.9146486194065-2.86414123719869i</v>
      </c>
      <c r="CN208" s="223" t="str">
        <f t="shared" ca="1" si="263"/>
        <v>-7.44832248597626-0.733595734299673i</v>
      </c>
      <c r="CO208" s="223" t="str">
        <f t="shared" ca="1" si="264"/>
        <v>6.22301934880657+4.15808859223337i</v>
      </c>
      <c r="CP208" s="223" t="str">
        <f t="shared" ca="1" si="265"/>
        <v>-3.52810369835564-6.6006177627652i</v>
      </c>
      <c r="CQ208" s="223" t="str">
        <f t="shared" ca="1" si="266"/>
        <v>-3.41086656169539E-13+7.48436173340668i</v>
      </c>
      <c r="CR208" s="223" t="str">
        <f t="shared" ca="1" si="267"/>
        <v>3.52810369835605-6.60061776276498i</v>
      </c>
      <c r="CS208" s="223" t="str">
        <f t="shared" ca="1" si="268"/>
        <v>-6.22301934880694+4.1580885922328i</v>
      </c>
      <c r="CT208" s="223" t="str">
        <f t="shared" ca="1" si="269"/>
        <v>7.44832248597633-0.733595734298994i</v>
      </c>
      <c r="CU208" s="223" t="str">
        <f t="shared" ca="1" si="270"/>
        <v>-6.91464861940632-2.86414123719913i</v>
      </c>
      <c r="CV208" s="223" t="str">
        <f t="shared" ca="1" si="271"/>
        <v>4.74802881992465+5.78548985667136i</v>
      </c>
      <c r="CW208" s="223" t="str">
        <f t="shared" ca="1" si="272"/>
        <v>-1.46012654065283-7.34055182133901i</v>
      </c>
      <c r="CX208" s="223" t="str">
        <f t="shared" ca="1" si="273"/>
        <v>-2.17259553023597+7.16208762990798i</v>
      </c>
      <c r="CY208" s="223" t="str">
        <f t="shared" ca="1" si="274"/>
        <v>5.29224293454574-5.29224293454419i</v>
      </c>
      <c r="CZ208" s="223" t="str">
        <f t="shared" ca="1" si="275"/>
        <v>-7.16208762990646+2.17259553024099i</v>
      </c>
      <c r="DA208" s="223" t="str">
        <f t="shared" ca="1" si="276"/>
        <v>7.34055182133858+1.46012654065499i</v>
      </c>
      <c r="DB208" s="223" t="str">
        <f t="shared" ca="1" si="277"/>
        <v>-5.78548985666997-4.74802881992635i</v>
      </c>
      <c r="DC208" s="223" t="str">
        <f t="shared" ca="1" si="278"/>
        <v>2.86414123720398+6.9146486194043i</v>
      </c>
      <c r="DD208" s="223" t="str">
        <f t="shared" ca="1" si="279"/>
        <v>0.73359573430118-7.44832248597611i</v>
      </c>
      <c r="DE208" s="223" t="str">
        <f t="shared" ca="1" si="280"/>
        <v>-4.15808859223463+6.22301934880572i</v>
      </c>
      <c r="DF208" s="223" t="str">
        <f t="shared" ca="1" si="281"/>
        <v>6.60061776276601-3.52810369835412i</v>
      </c>
      <c r="DG208" s="223" t="str">
        <f t="shared" ca="1" si="282"/>
        <v>-7.48436173340668-1.8557887977241E-12i</v>
      </c>
      <c r="DH208" s="223" t="str">
        <f t="shared" ca="1" si="283"/>
        <v>6.60061776276777+3.52810369835082i</v>
      </c>
      <c r="DI208" s="223" t="str">
        <f t="shared" ca="1" si="284"/>
        <v>-4.15808859223155-6.22301934880779i</v>
      </c>
      <c r="DJ208" s="223" t="str">
        <f t="shared" ca="1" si="285"/>
        <v>0.733595734297275+7.4483224859765i</v>
      </c>
      <c r="DK208" s="223" t="str">
        <f t="shared" ca="1" si="286"/>
        <v>2.86414123720072-6.91464861940565i</v>
      </c>
      <c r="DL208" s="223" t="str">
        <f t="shared" ca="1" si="287"/>
        <v>-5.78548985667246+4.74802881992331i</v>
      </c>
      <c r="DM208" s="223" t="str">
        <f t="shared" ca="1" si="288"/>
        <v>7.34055182133789-1.46012654065844i</v>
      </c>
      <c r="DN208" s="223" t="str">
        <f t="shared" ca="1" si="289"/>
        <v>-7.1620876299076-2.17259553023721i</v>
      </c>
      <c r="DO208" s="223" t="str">
        <f t="shared" ca="1" si="290"/>
        <v>5.29224293454312+5.29224293454681i</v>
      </c>
      <c r="DP208" s="223" t="str">
        <f t="shared" ca="1" si="291"/>
        <v>-2.17259553023954-7.16208762990689i</v>
      </c>
      <c r="DQ208" s="223" t="str">
        <f t="shared" ca="1" si="292"/>
        <v>-1.46012654065648+7.34055182133829i</v>
      </c>
      <c r="DR208" s="223" t="str">
        <f t="shared" ca="1" si="293"/>
        <v>4.74802881992768-5.78548985666887i</v>
      </c>
      <c r="DS208" s="223" t="str">
        <f t="shared" ca="1" si="294"/>
        <v>-6.91464861940489+2.86414123720258i</v>
      </c>
      <c r="DT208" s="223" t="str">
        <f t="shared" ca="1" si="295"/>
        <v>7.44832248597594+0.7335957343029i</v>
      </c>
      <c r="DU208" s="223" t="str">
        <f t="shared" ca="1" si="296"/>
        <v>-6.2230193488089-4.15808859222988i</v>
      </c>
      <c r="DV208" s="223" t="str">
        <f t="shared" ca="1" si="297"/>
        <v>3.52810369835296+6.60061776276663i</v>
      </c>
      <c r="DW208" s="223" t="str">
        <f t="shared" ca="1" si="298"/>
        <v>3.37049093927866E-12-7.48436173340668i</v>
      </c>
      <c r="DX208" s="223" t="str">
        <f t="shared" ca="1" si="299"/>
        <v>-3.52810369835216+6.60061776276706i</v>
      </c>
      <c r="DY208" s="223" t="str">
        <f t="shared" ca="1" si="300"/>
        <v>6.22301934880863-4.15808859223029i</v>
      </c>
      <c r="DZ208" s="223" t="str">
        <f t="shared" ca="1" si="301"/>
        <v>-7.44832248597589+0.733595734303388i</v>
      </c>
      <c r="EA208" s="223" t="str">
        <f t="shared" ca="1" si="302"/>
        <v>6.91464861940508+2.86414123720212i</v>
      </c>
      <c r="EB208" s="223" t="str">
        <f t="shared" ca="1" si="303"/>
        <v>-4.74802881992214-5.78548985667341i</v>
      </c>
      <c r="EC208" s="223" t="str">
        <f t="shared" ca="1" si="304"/>
        <v>1.46012654065695+7.34055182133819i</v>
      </c>
      <c r="ED208" s="223" t="str">
        <f t="shared" ca="1" si="305"/>
        <v>2.17259553023907-7.16208762990704i</v>
      </c>
      <c r="EE208" s="223" t="str">
        <f t="shared" ca="1" si="306"/>
        <v>-5.29224293454277+5.29224293454716i</v>
      </c>
      <c r="EF208" s="223" t="str">
        <f t="shared" ca="1" si="307"/>
        <v>7.16208762990733-2.1725955302381i</v>
      </c>
      <c r="EG208" s="223" t="str">
        <f t="shared" ca="1" si="308"/>
        <v>-7.34055182133799-1.46012654065796i</v>
      </c>
      <c r="EH208" s="223" t="str">
        <f t="shared" ca="1" si="309"/>
        <v>5.78548985667276+4.74802881992293i</v>
      </c>
      <c r="EI208" s="223" t="str">
        <f t="shared" ca="1" si="310"/>
        <v>-2.86414123720118-6.91464861940546i</v>
      </c>
      <c r="EJ208" s="223" t="str">
        <f t="shared" ca="1" si="311"/>
        <v>-0.733595734304407+7.44832248597579i</v>
      </c>
      <c r="EK208" s="223" t="str">
        <f t="shared" ca="1" si="312"/>
        <v>4.15808859223113-6.22301934880806i</v>
      </c>
      <c r="EL208" s="223" t="str">
        <f t="shared" ca="1" si="313"/>
        <v>-6.60061776276754+3.52810369835126i</v>
      </c>
      <c r="EM208" s="223" t="str">
        <f t="shared" ca="1" si="314"/>
        <v>7.48436173340668-2.34723097077004E-12i</v>
      </c>
      <c r="EN208" s="223"/>
      <c r="EO208" s="223"/>
      <c r="EP208" s="223"/>
    </row>
    <row r="209" spans="1:146" ht="17.25" thickBot="1">
      <c r="A209" s="257">
        <f t="shared" si="181"/>
        <v>2.1289062500000015E-3</v>
      </c>
      <c r="B209" s="256">
        <v>109</v>
      </c>
      <c r="C209" s="230">
        <f t="shared" si="182"/>
        <v>21800</v>
      </c>
      <c r="D209" s="229">
        <f t="shared" si="315"/>
        <v>136973.43969651498</v>
      </c>
      <c r="E209" s="229" t="str">
        <f t="shared" si="316"/>
        <v>136973.439696515i</v>
      </c>
      <c r="F209" s="229" t="str">
        <f t="shared" si="320"/>
        <v>-0.0192970039169955-0.0418709264235748i</v>
      </c>
      <c r="G209" s="229" t="str">
        <f t="shared" si="321"/>
        <v>-3.94698013381356+2.43032957329563i</v>
      </c>
      <c r="H209" s="229" t="str">
        <f t="shared" si="319"/>
        <v>0.00202374123784111-0.00387780890238928i</v>
      </c>
      <c r="I209" s="229" t="str">
        <f t="shared" si="317"/>
        <v>-0.0030771411490696+0.00427403985485803i</v>
      </c>
      <c r="J209" s="255" t="str">
        <f ca="1">IMPRODUCT(1/N_FFT2,DT100)</f>
        <v>0.0177795666161228-0.00446104862879961i</v>
      </c>
      <c r="K209" s="254" t="str">
        <f t="shared" ca="1" si="318"/>
        <v>-0.0000356435364131463+0.000089717852623092i</v>
      </c>
      <c r="N209" s="246">
        <f t="shared" ca="1" si="185"/>
        <v>22.484602432428243</v>
      </c>
      <c r="O209" s="223">
        <f t="shared" ca="1" si="186"/>
        <v>7.4846024324282423</v>
      </c>
      <c r="P209" s="223" t="str">
        <f t="shared" ca="1" si="187"/>
        <v>-6.68542877743198-3.36516205158015i</v>
      </c>
      <c r="Q209" s="223" t="str">
        <f t="shared" ca="1" si="188"/>
        <v>4.4585724633999+6.01168904386471i</v>
      </c>
      <c r="R209" s="223" t="str">
        <f t="shared" ca="1" si="189"/>
        <v>-1.27958176846784-7.37441143884144i</v>
      </c>
      <c r="S209" s="223" t="str">
        <f t="shared" ca="1" si="190"/>
        <v>-2.17266540147563+7.16231796450992i</v>
      </c>
      <c r="T209" s="223" t="str">
        <f t="shared" ca="1" si="191"/>
        <v>5.1609368383969-5.42070147873765i</v>
      </c>
      <c r="U209" s="223" t="str">
        <f t="shared" ca="1" si="192"/>
        <v>-7.04708300050734+2.52148661615945i</v>
      </c>
      <c r="V209" s="223" t="str">
        <f t="shared" ca="1" si="193"/>
        <v>7.42831473879275+0.916195237351288i</v>
      </c>
      <c r="W209" s="223" t="str">
        <f t="shared" ca="1" si="194"/>
        <v>-6.22321948272994-4.15822231744304i</v>
      </c>
      <c r="X209" s="223" t="str">
        <f t="shared" ca="1" si="195"/>
        <v>3.68914700850237+6.51225521007652i</v>
      </c>
      <c r="Y209" s="223" t="str">
        <f t="shared" ca="1" si="196"/>
        <v>-0.367252034624714-7.47558690101151i</v>
      </c>
      <c r="Z209" s="223" t="str">
        <f t="shared" ca="1" si="197"/>
        <v>-3.03307012452243+6.84249656128816i</v>
      </c>
      <c r="AA209" s="223" t="str">
        <f t="shared" ca="1" si="198"/>
        <v>5.7856759195312-4.74818151776736i</v>
      </c>
      <c r="AB209" s="223" t="str">
        <f t="shared" ca="1" si="199"/>
        <v>-7.30274253581172+1.63988567502644i</v>
      </c>
      <c r="AC209" s="223" t="str">
        <f t="shared" ca="1" si="200"/>
        <v>7.26029827719128+1.81861004553592i</v>
      </c>
      <c r="AD209" s="223" t="str">
        <f t="shared" ca="1" si="201"/>
        <v>-5.66740717441875-4.88873904916776i</v>
      </c>
      <c r="AE209" s="223" t="str">
        <f t="shared" ca="1" si="202"/>
        <v>2.86423334872951+6.91487099630474i</v>
      </c>
      <c r="AF209" s="223" t="str">
        <f t="shared" ca="1" si="203"/>
        <v>0.550601511658545-7.4643225778948i</v>
      </c>
      <c r="AG209" s="223" t="str">
        <f t="shared" ca="1" si="204"/>
        <v>-3.84785464970692+6.41975764077115i</v>
      </c>
      <c r="AH209" s="223" t="str">
        <f t="shared" ca="1" si="205"/>
        <v>6.32339304951366-4.00424448715025i</v>
      </c>
      <c r="AI209" s="223" t="str">
        <f t="shared" ca="1" si="206"/>
        <v>-7.44856202596614+0.733619326930536i</v>
      </c>
      <c r="AJ209" s="223" t="str">
        <f t="shared" ca="1" si="207"/>
        <v>6.98308017159645+2.69367126586881i</v>
      </c>
      <c r="AK209" s="223" t="str">
        <f t="shared" ca="1" si="208"/>
        <v>-5.02635178696707-5.54572459514207i</v>
      </c>
      <c r="AL209" s="223" t="str">
        <f t="shared" ca="1" si="209"/>
        <v>1.99623895335598+7.21348068636875i</v>
      </c>
      <c r="AM209" s="223" t="str">
        <f t="shared" ca="1" si="210"/>
        <v>1.46017349870512-7.34078789539583i</v>
      </c>
      <c r="AN209" s="223" t="str">
        <f t="shared" ca="1" si="211"/>
        <v>-4.60476385936622+5.9004595898104i</v>
      </c>
      <c r="AO209" s="223" t="str">
        <f t="shared" ca="1" si="212"/>
        <v>6.76600046220088-3.20007989228524i</v>
      </c>
      <c r="AP209" s="223" t="str">
        <f t="shared" ca="1" si="213"/>
        <v>-7.48234821010926-0.183681338697221i</v>
      </c>
      <c r="AQ209" s="223" t="str">
        <f t="shared" ca="1" si="214"/>
        <v>6.6008300403518+3.52821716308677i</v>
      </c>
      <c r="AR209" s="223" t="str">
        <f t="shared" ca="1" si="215"/>
        <v>6.6008300403518+3.52821716308677i</v>
      </c>
      <c r="AS209" s="223" t="str">
        <f t="shared" ca="1" si="216"/>
        <v>1.09821926601961+7.40359291258333i</v>
      </c>
      <c r="AT209" s="223" t="str">
        <f t="shared" ca="1" si="217"/>
        <v>2.34778311719792-7.10684093012579i</v>
      </c>
      <c r="AU209" s="223" t="str">
        <f t="shared" ca="1" si="218"/>
        <v>-5.29241313445516+5.29241313445551i</v>
      </c>
      <c r="AV209" s="223" t="str">
        <f t="shared" ca="1" si="219"/>
        <v>7.10684093012587-2.34778311719768i</v>
      </c>
      <c r="AW209" s="223" t="str">
        <f t="shared" ca="1" si="220"/>
        <v>-7.40359291258329-1.09821926601986i</v>
      </c>
      <c r="AX209" s="223" t="str">
        <f t="shared" ca="1" si="221"/>
        <v>6.11929728123053+4.3096953900984i</v>
      </c>
      <c r="AY209" s="223" t="str">
        <f t="shared" ca="1" si="222"/>
        <v>-3.52821716308665-6.60083004035187i</v>
      </c>
      <c r="AZ209" s="223" t="str">
        <f t="shared" ca="1" si="223"/>
        <v>0.183681338697716+7.48234821010924i</v>
      </c>
      <c r="BA209" s="223" t="str">
        <f t="shared" ca="1" si="224"/>
        <v>3.20007989228681-6.76600046220014i</v>
      </c>
      <c r="BB209" s="223" t="str">
        <f t="shared" ca="1" si="225"/>
        <v>-5.90045958980918+4.60476385936779i</v>
      </c>
      <c r="BC209" s="223" t="str">
        <f t="shared" ca="1" si="226"/>
        <v>7.34078789539632-1.46017349870269i</v>
      </c>
      <c r="BD209" s="223" t="str">
        <f t="shared" ca="1" si="227"/>
        <v>-7.21348068636888-1.9962389533555i</v>
      </c>
      <c r="BE209" s="223" t="str">
        <f t="shared" ca="1" si="228"/>
        <v>5.5457245951399+5.02635178696947i</v>
      </c>
      <c r="BF209" s="223" t="str">
        <f t="shared" ca="1" si="229"/>
        <v>-2.69367126586853-6.98308017159656i</v>
      </c>
      <c r="BG209" s="223" t="str">
        <f t="shared" ca="1" si="230"/>
        <v>-0.733619326927027+7.44856202596648i</v>
      </c>
      <c r="BH209" s="223" t="str">
        <f t="shared" ca="1" si="231"/>
        <v>4.00424448715104-6.32339304951315i</v>
      </c>
      <c r="BI209" s="223" t="str">
        <f t="shared" ca="1" si="232"/>
        <v>-6.4197576407701+3.84785464970867i</v>
      </c>
      <c r="BJ209" s="223" t="str">
        <f t="shared" ca="1" si="233"/>
        <v>7.46432257789493-0.550601511656811i</v>
      </c>
      <c r="BK209" s="223" t="str">
        <f t="shared" ca="1" si="234"/>
        <v>-6.91487099630521-2.86423334872836i</v>
      </c>
      <c r="BL209" s="223" t="str">
        <f t="shared" ca="1" si="235"/>
        <v>4.88873904916587+5.66740717442037i</v>
      </c>
      <c r="BM209" s="223" t="str">
        <f t="shared" ca="1" si="236"/>
        <v>-1.8186100455364-7.26029827719116i</v>
      </c>
      <c r="BN209" s="223" t="str">
        <f t="shared" ca="1" si="237"/>
        <v>-1.63988567502964+7.30274253581101i</v>
      </c>
      <c r="BO209" s="223" t="str">
        <f t="shared" ca="1" si="238"/>
        <v>4.7481815177676-5.78567591953101i</v>
      </c>
      <c r="BP209" s="223" t="str">
        <f t="shared" ca="1" si="239"/>
        <v>-6.84249656128707+3.03307012452488i</v>
      </c>
      <c r="BQ209" s="223" t="str">
        <f t="shared" ca="1" si="240"/>
        <v>7.47558690101145+0.367252034625786i</v>
      </c>
      <c r="BR209" s="223" t="str">
        <f t="shared" ca="1" si="241"/>
        <v>-6.51225521007756-3.68914700850053i</v>
      </c>
      <c r="BS209" s="223" t="str">
        <f t="shared" ca="1" si="242"/>
        <v>4.15822231744167+6.22321948273084i</v>
      </c>
      <c r="BT209" s="223" t="str">
        <f t="shared" ca="1" si="243"/>
        <v>-0.91619523735262-7.42831473879258i</v>
      </c>
      <c r="BU209" s="223" t="str">
        <f t="shared" ca="1" si="244"/>
        <v>-2.52148661616242+7.04708300050628i</v>
      </c>
      <c r="BV209" s="223" t="str">
        <f t="shared" ca="1" si="245"/>
        <v>5.42070147873727-5.16093683839731i</v>
      </c>
      <c r="BW209" s="223" t="str">
        <f t="shared" ca="1" si="246"/>
        <v>-7.16231796451105+2.17266540147188i</v>
      </c>
      <c r="BX209" s="223" t="str">
        <f t="shared" ca="1" si="247"/>
        <v>7.37441143884136+1.27958176846826i</v>
      </c>
      <c r="BY209" s="223" t="str">
        <f t="shared" ca="1" si="248"/>
        <v>-6.01168904386643-4.45857246339756i</v>
      </c>
      <c r="BZ209" s="223" t="str">
        <f t="shared" ca="1" si="249"/>
        <v>3.36516205157902+6.68542877743255i</v>
      </c>
      <c r="CA209" s="223" t="str">
        <f t="shared" ca="1" si="250"/>
        <v>-1.98420954969242E-12-7.48460243242824i</v>
      </c>
      <c r="CB209" s="223" t="str">
        <f t="shared" ca="1" si="251"/>
        <v>-3.36516205158211+6.68542877743099i</v>
      </c>
      <c r="CC209" s="223" t="str">
        <f t="shared" ca="1" si="252"/>
        <v>6.01168904386407-4.45857246340075i</v>
      </c>
      <c r="CD209" s="223" t="str">
        <f t="shared" ca="1" si="253"/>
        <v>-7.37441143884196+1.27958176846484i</v>
      </c>
      <c r="CE209" s="223" t="str">
        <f t="shared" ca="1" si="254"/>
        <v>7.16231796451004+2.17266540147521i</v>
      </c>
      <c r="CF209" s="223" t="str">
        <f t="shared" ca="1" si="255"/>
        <v>-5.42070147874-5.16093683839443i</v>
      </c>
      <c r="CG209" s="223" t="str">
        <f t="shared" ca="1" si="256"/>
        <v>2.52148661615915+7.04708300050745i</v>
      </c>
      <c r="CH209" s="223" t="str">
        <f t="shared" ca="1" si="257"/>
        <v>0.916195237348474-7.4283147387931i</v>
      </c>
      <c r="CI209" s="223" t="str">
        <f t="shared" ca="1" si="258"/>
        <v>-4.15822231744439+6.22321948272903i</v>
      </c>
      <c r="CJ209" s="223" t="str">
        <f t="shared" ca="1" si="259"/>
        <v>6.5122552100755-3.68914700850417i</v>
      </c>
      <c r="CK209" s="223" t="str">
        <f t="shared" ca="1" si="260"/>
        <v>-7.47558690101162+0.367252034622313i</v>
      </c>
      <c r="CL209" s="223" t="str">
        <f t="shared" ca="1" si="261"/>
        <v>6.84249656128868+3.03307012452125i</v>
      </c>
      <c r="CM209" s="223" t="str">
        <f t="shared" ca="1" si="262"/>
        <v>-4.74818151776491-5.78567591953321i</v>
      </c>
      <c r="CN209" s="223" t="str">
        <f t="shared" ca="1" si="263"/>
        <v>1.63988567502625+7.30274253581177i</v>
      </c>
      <c r="CO209" s="223" t="str">
        <f t="shared" ca="1" si="264"/>
        <v>1.81861004553254-7.26029827719212i</v>
      </c>
      <c r="CP209" s="223" t="str">
        <f t="shared" ca="1" si="265"/>
        <v>-4.88873904916851+5.6674071744181i</v>
      </c>
      <c r="CQ209" s="223" t="str">
        <f t="shared" ca="1" si="266"/>
        <v>6.9148709963037-2.86423334873203i</v>
      </c>
      <c r="CR209" s="223" t="str">
        <f t="shared" ca="1" si="267"/>
        <v>-7.46432257789468-0.550601511660278i</v>
      </c>
      <c r="CS209" s="223" t="str">
        <f t="shared" ca="1" si="268"/>
        <v>6.41975764077215+3.84785464970526i</v>
      </c>
      <c r="CT209" s="223" t="str">
        <f t="shared" ca="1" si="269"/>
        <v>-4.0042444871481-6.32339304951501i</v>
      </c>
      <c r="CU209" s="223" t="str">
        <f t="shared" ca="1" si="270"/>
        <v>0.733619326930976+7.44856202596609i</v>
      </c>
      <c r="CV209" s="223" t="str">
        <f t="shared" ca="1" si="271"/>
        <v>2.69367126587187-6.98308017159527i</v>
      </c>
      <c r="CW209" s="223" t="str">
        <f t="shared" ca="1" si="272"/>
        <v>-5.54572459514231+5.02635178696681i</v>
      </c>
      <c r="CX209" s="223" t="str">
        <f t="shared" ca="1" si="273"/>
        <v>7.2134806863678-1.99623895335943i</v>
      </c>
      <c r="CY209" s="223" t="str">
        <f t="shared" ca="1" si="274"/>
        <v>-7.34078789539566-1.460173498706i</v>
      </c>
      <c r="CZ209" s="223" t="str">
        <f t="shared" ca="1" si="275"/>
        <v>5.90045958981168+4.60476385936457i</v>
      </c>
      <c r="DA209" s="223" t="str">
        <f t="shared" ca="1" si="276"/>
        <v>-3.20007989228376-6.76600046220157i</v>
      </c>
      <c r="DB209" s="223" t="str">
        <f t="shared" ca="1" si="277"/>
        <v>-0.183681338695875+7.48234821010929i</v>
      </c>
      <c r="DC209" s="223" t="str">
        <f t="shared" ca="1" si="278"/>
        <v>3.52821716308896-6.60083004035062i</v>
      </c>
      <c r="DD209" s="223" t="str">
        <f t="shared" ca="1" si="279"/>
        <v>-6.11929728123039+4.3096953900986i</v>
      </c>
      <c r="DE209" s="223" t="str">
        <f t="shared" ca="1" si="280"/>
        <v>7.4035929125838-1.09821926601641i</v>
      </c>
      <c r="DF209" s="223" t="str">
        <f t="shared" ca="1" si="281"/>
        <v>-7.10684093012571-2.34778311719815i</v>
      </c>
      <c r="DG209" s="223" t="str">
        <f t="shared" ca="1" si="282"/>
        <v>5.29241313445744+5.29241313445323i</v>
      </c>
      <c r="DH209" s="223" t="str">
        <f t="shared" ca="1" si="283"/>
        <v>-2.34778311719673-7.10684093012618i</v>
      </c>
      <c r="DI209" s="223" t="str">
        <f t="shared" ca="1" si="284"/>
        <v>-1.09821926601768+7.40359291258362i</v>
      </c>
      <c r="DJ209" s="223" t="str">
        <f t="shared" ca="1" si="285"/>
        <v>4.30969539009964-6.11929728122965i</v>
      </c>
      <c r="DK209" s="223" t="str">
        <f t="shared" ca="1" si="286"/>
        <v>-6.60083004035133+3.52821716308764i</v>
      </c>
      <c r="DL209" s="223" t="str">
        <f t="shared" ca="1" si="287"/>
        <v>7.48234821010932-0.183681338694383i</v>
      </c>
      <c r="DM209" s="223" t="str">
        <f t="shared" ca="1" si="288"/>
        <v>-6.76600046220103-3.20007989228492i</v>
      </c>
      <c r="DN209" s="223" t="str">
        <f t="shared" ca="1" si="289"/>
        <v>4.60476385936357+5.90045958981247i</v>
      </c>
      <c r="DO209" s="223" t="str">
        <f t="shared" ca="1" si="290"/>
        <v>-1.46017349870453-7.34078789539595i</v>
      </c>
      <c r="DP209" s="223" t="str">
        <f t="shared" ca="1" si="291"/>
        <v>-1.99623895335349+7.21348068636944i</v>
      </c>
      <c r="DQ209" s="223" t="str">
        <f t="shared" ca="1" si="292"/>
        <v>5.02635178696792-5.54572459514131i</v>
      </c>
      <c r="DR209" s="223" t="str">
        <f t="shared" ca="1" si="293"/>
        <v>-6.98308017159589+2.69367126587028i</v>
      </c>
      <c r="DS209" s="223" t="str">
        <f t="shared" ca="1" si="294"/>
        <v>7.44856202596593+0.733619326932674i</v>
      </c>
      <c r="DT209" s="223" t="str">
        <f t="shared" ca="1" si="295"/>
        <v>-6.32339304951421-4.00424448714937i</v>
      </c>
      <c r="DU209" s="223" t="str">
        <f t="shared" ca="1" si="296"/>
        <v>3.84785464970398+6.41975764077292i</v>
      </c>
      <c r="DV209" s="223" t="str">
        <f t="shared" ca="1" si="297"/>
        <v>-0.550601511659002-7.46432257789477i</v>
      </c>
      <c r="DW209" s="223" t="str">
        <f t="shared" ca="1" si="298"/>
        <v>-2.86423334872653+6.91487099630597i</v>
      </c>
      <c r="DX209" s="223" t="str">
        <f t="shared" ca="1" si="299"/>
        <v>5.66740717441907-4.88873904916738i</v>
      </c>
      <c r="DY209" s="223" t="str">
        <f t="shared" ca="1" si="300"/>
        <v>-7.26029827719062+1.81861004553852i</v>
      </c>
      <c r="DZ209" s="223" t="str">
        <f t="shared" ca="1" si="301"/>
        <v>7.30274253581149+1.6398856750275i</v>
      </c>
      <c r="EA209" s="223" t="str">
        <f t="shared" ca="1" si="302"/>
        <v>-5.78567591953227-4.74818151776606i</v>
      </c>
      <c r="EB209" s="223" t="str">
        <f t="shared" ca="1" si="303"/>
        <v>3.03307012451989+6.84249656128928i</v>
      </c>
      <c r="EC209" s="223" t="str">
        <f t="shared" ca="1" si="304"/>
        <v>0.367252034623592-7.47558690101156i</v>
      </c>
      <c r="ED209" s="223" t="str">
        <f t="shared" ca="1" si="305"/>
        <v>-3.68914700850529+6.51225521007487i</v>
      </c>
      <c r="EE209" s="223" t="str">
        <f t="shared" ca="1" si="306"/>
        <v>6.22321948272986-4.15822231744315i</v>
      </c>
      <c r="EF209" s="223" t="str">
        <f t="shared" ca="1" si="307"/>
        <v>-7.42831473879234+0.916195237354589i</v>
      </c>
      <c r="EG209" s="223" t="str">
        <f t="shared" ca="1" si="308"/>
        <v>7.04708300050694+2.52148661616055i</v>
      </c>
      <c r="EH209" s="223" t="str">
        <f t="shared" ca="1" si="309"/>
        <v>-5.16093683839859-5.42070147873604i</v>
      </c>
      <c r="EI209" s="223" t="str">
        <f t="shared" ca="1" si="310"/>
        <v>2.17266540147358+7.16231796451054i</v>
      </c>
      <c r="EJ209" s="223" t="str">
        <f t="shared" ca="1" si="311"/>
        <v>1.27958176846631-7.37441143884171i</v>
      </c>
      <c r="EK209" s="223" t="str">
        <f t="shared" ca="1" si="312"/>
        <v>-4.45857246340195+6.01168904386318i</v>
      </c>
      <c r="EL209" s="223" t="str">
        <f t="shared" ca="1" si="313"/>
        <v>6.68542877743156-3.36516205158098i</v>
      </c>
      <c r="EM209" s="223" t="str">
        <f t="shared" ca="1" si="314"/>
        <v>-7.48460243242824-3.26423754885856E-12i</v>
      </c>
      <c r="EN209" s="223"/>
      <c r="EO209" s="223"/>
      <c r="EP209" s="223"/>
    </row>
    <row r="210" spans="1:146" ht="17.25" thickBot="1">
      <c r="A210" s="257">
        <f t="shared" si="181"/>
        <v>2.1484375000000015E-3</v>
      </c>
      <c r="B210" s="256">
        <v>110</v>
      </c>
      <c r="C210" s="230">
        <f t="shared" si="182"/>
        <v>22000</v>
      </c>
      <c r="D210" s="229">
        <f t="shared" si="315"/>
        <v>138230.07675795088</v>
      </c>
      <c r="E210" s="229" t="str">
        <f t="shared" si="316"/>
        <v>138230.076757951i</v>
      </c>
      <c r="F210" s="229" t="str">
        <f t="shared" si="320"/>
        <v>-0.0190796099249108-0.0413171310328114i</v>
      </c>
      <c r="G210" s="229" t="str">
        <f t="shared" si="321"/>
        <v>-3.9184318405672+2.44728010427603i</v>
      </c>
      <c r="H210" s="229" t="str">
        <f t="shared" si="319"/>
        <v>0.00202323575838248-0.00384250068459501i</v>
      </c>
      <c r="I210" s="229" t="str">
        <f t="shared" si="317"/>
        <v>-0.00304724894955413+0.00423655284192324i</v>
      </c>
      <c r="J210" s="255" t="str">
        <f ca="1">IMPRODUCT(1/N_FFT2,DU100)</f>
        <v>0.0202540070882371+0.0000755040492408844i</v>
      </c>
      <c r="K210" s="254" t="str">
        <f t="shared" ca="1" si="318"/>
        <v>-0.0000620388787182806+0.000085577091655268i</v>
      </c>
      <c r="N210" s="246">
        <f t="shared" ca="1" si="185"/>
        <v>22.484825304437436</v>
      </c>
      <c r="O210" s="223">
        <f t="shared" ca="1" si="186"/>
        <v>7.484825304437436</v>
      </c>
      <c r="P210" s="223" t="str">
        <f t="shared" ca="1" si="187"/>
        <v>-6.76620193611086-3.20017518234808i</v>
      </c>
      <c r="Q210" s="223" t="str">
        <f t="shared" ca="1" si="188"/>
        <v>4.74832290627324+5.78584820192405i</v>
      </c>
      <c r="R210" s="223" t="str">
        <f t="shared" ca="1" si="189"/>
        <v>-1.81866419901667-7.2605144700057i</v>
      </c>
      <c r="S210" s="223" t="str">
        <f t="shared" ca="1" si="190"/>
        <v>-1.46021697887727+7.34100648498185i</v>
      </c>
      <c r="T210" s="223" t="str">
        <f t="shared" ca="1" si="191"/>
        <v>4.45870522810101-6.01186805634087i</v>
      </c>
      <c r="U210" s="223" t="str">
        <f t="shared" ca="1" si="192"/>
        <v>-6.60102659591592+3.52832222422466i</v>
      </c>
      <c r="V210" s="223" t="str">
        <f t="shared" ca="1" si="193"/>
        <v>7.4758095045616-0.36726297043576i</v>
      </c>
      <c r="W210" s="223" t="str">
        <f t="shared" ca="1" si="194"/>
        <v>-6.91507690319223-2.86431863815539i</v>
      </c>
      <c r="X210" s="223" t="str">
        <f t="shared" ca="1" si="195"/>
        <v>5.02650145866076+5.54588973240798i</v>
      </c>
      <c r="Y210" s="223" t="str">
        <f t="shared" ca="1" si="196"/>
        <v>-2.17273009780476-7.16253123972526i</v>
      </c>
      <c r="Z210" s="223" t="str">
        <f t="shared" ca="1" si="197"/>
        <v>-1.09825196813571+7.40381337233949i</v>
      </c>
      <c r="AA210" s="223" t="str">
        <f t="shared" ca="1" si="198"/>
        <v>4.15834613849757-6.22340479403271i</v>
      </c>
      <c r="AB210" s="223" t="str">
        <f t="shared" ca="1" si="199"/>
        <v>-6.41994880446986+3.84796922881835i</v>
      </c>
      <c r="AC210" s="223" t="str">
        <f t="shared" ca="1" si="200"/>
        <v>7.44878382478571-0.733641172207303i</v>
      </c>
      <c r="AD210" s="223" t="str">
        <f t="shared" ca="1" si="201"/>
        <v>-7.0472928443247-2.5215616994785i</v>
      </c>
      <c r="AE210" s="223" t="str">
        <f t="shared" ca="1" si="202"/>
        <v>5.2925707287646+5.29257072876415i</v>
      </c>
      <c r="AF210" s="223" t="str">
        <f t="shared" ca="1" si="203"/>
        <v>-2.52156169947841-7.04729284432473i</v>
      </c>
      <c r="AG210" s="223" t="str">
        <f t="shared" ca="1" si="204"/>
        <v>-0.733641172207394+7.4487838247857i</v>
      </c>
      <c r="AH210" s="223" t="str">
        <f t="shared" ca="1" si="205"/>
        <v>3.84796922881842-6.41994880446982i</v>
      </c>
      <c r="AI210" s="223" t="str">
        <f t="shared" ca="1" si="206"/>
        <v>-6.22340479403276+4.15834613849749i</v>
      </c>
      <c r="AJ210" s="223" t="str">
        <f t="shared" ca="1" si="207"/>
        <v>7.4038133723395-1.0982519681356i</v>
      </c>
      <c r="AK210" s="223" t="str">
        <f t="shared" ca="1" si="208"/>
        <v>-7.16253123972523-2.17273009780487i</v>
      </c>
      <c r="AL210" s="223" t="str">
        <f t="shared" ca="1" si="209"/>
        <v>5.5458897324079+5.02650145866085i</v>
      </c>
      <c r="AM210" s="223" t="str">
        <f t="shared" ca="1" si="210"/>
        <v>-2.86431863815533-6.91507690319225i</v>
      </c>
      <c r="AN210" s="223" t="str">
        <f t="shared" ca="1" si="211"/>
        <v>-0.367262970435825+7.4758095045616i</v>
      </c>
      <c r="AO210" s="223" t="str">
        <f t="shared" ca="1" si="212"/>
        <v>3.52832222422472-6.60102659591589i</v>
      </c>
      <c r="AP210" s="223" t="str">
        <f t="shared" ca="1" si="213"/>
        <v>-6.01186805634092+4.45870522810094i</v>
      </c>
      <c r="AQ210" s="223" t="str">
        <f t="shared" ca="1" si="214"/>
        <v>7.34100648498186-1.46021697887719i</v>
      </c>
      <c r="AR210" s="223" t="str">
        <f t="shared" ca="1" si="215"/>
        <v>7.34100648498186-1.46021697887719i</v>
      </c>
      <c r="AS210" s="223" t="str">
        <f t="shared" ca="1" si="216"/>
        <v>5.78584820192381+4.74832290627353i</v>
      </c>
      <c r="AT210" s="223" t="str">
        <f t="shared" ca="1" si="217"/>
        <v>-3.2001751823482-6.7662019361108i</v>
      </c>
      <c r="AU210" s="223" t="str">
        <f t="shared" ca="1" si="218"/>
        <v>-9.16961640379971E-14+7.48482530443744i</v>
      </c>
      <c r="AV210" s="223" t="str">
        <f t="shared" ca="1" si="219"/>
        <v>3.20017518234836-6.76620193611073i</v>
      </c>
      <c r="AW210" s="223" t="str">
        <f t="shared" ca="1" si="220"/>
        <v>-5.78584820192393+4.74832290627339i</v>
      </c>
      <c r="AX210" s="223" t="str">
        <f t="shared" ca="1" si="221"/>
        <v>7.26051447000568-1.81866419901672i</v>
      </c>
      <c r="AY210" s="223" t="str">
        <f t="shared" ca="1" si="222"/>
        <v>-7.34100648498182-1.46021697887737i</v>
      </c>
      <c r="AZ210" s="223" t="str">
        <f t="shared" ca="1" si="223"/>
        <v>6.01186805634125+4.45870522810049i</v>
      </c>
      <c r="BA210" s="223" t="str">
        <f t="shared" ca="1" si="224"/>
        <v>-3.52832222422652-6.60102659591492i</v>
      </c>
      <c r="BB210" s="223" t="str">
        <f t="shared" ca="1" si="225"/>
        <v>0.367262970432667+7.47580950456176i</v>
      </c>
      <c r="BC210" s="223" t="str">
        <f t="shared" ca="1" si="226"/>
        <v>2.86431863815619-6.9150769031919i</v>
      </c>
      <c r="BD210" s="223" t="str">
        <f t="shared" ca="1" si="227"/>
        <v>-5.54588973240755+5.02650145866122i</v>
      </c>
      <c r="BE210" s="223" t="str">
        <f t="shared" ca="1" si="228"/>
        <v>7.16253123972443-2.17273009780749i</v>
      </c>
      <c r="BF210" s="223" t="str">
        <f t="shared" ca="1" si="229"/>
        <v>-7.40381337233914-1.09825196813804i</v>
      </c>
      <c r="BG210" s="223" t="str">
        <f t="shared" ca="1" si="230"/>
        <v>6.22340479403263+4.15834613849769i</v>
      </c>
      <c r="BH210" s="223" t="str">
        <f t="shared" ca="1" si="231"/>
        <v>-3.8479692288195-6.41994880446918i</v>
      </c>
      <c r="BI210" s="223" t="str">
        <f t="shared" ca="1" si="232"/>
        <v>0.733641172203454+7.44878382478609i</v>
      </c>
      <c r="BJ210" s="223" t="str">
        <f t="shared" ca="1" si="233"/>
        <v>2.52156169948003-7.04729284432414i</v>
      </c>
      <c r="BK210" s="223" t="str">
        <f t="shared" ca="1" si="234"/>
        <v>-5.29257072876417+5.29257072876458i</v>
      </c>
      <c r="BL210" s="223" t="str">
        <f t="shared" ca="1" si="235"/>
        <v>7.04729284432403-2.52156169948038i</v>
      </c>
      <c r="BM210" s="223" t="str">
        <f t="shared" ca="1" si="236"/>
        <v>-7.44878382478541-0.733641172210397i</v>
      </c>
      <c r="BN210" s="223" t="str">
        <f t="shared" ca="1" si="237"/>
        <v>6.41994880446936+3.84796922881919i</v>
      </c>
      <c r="BO210" s="223" t="str">
        <f t="shared" ca="1" si="238"/>
        <v>-4.15834613849808-6.22340479403236i</v>
      </c>
      <c r="BP210" s="223" t="str">
        <f t="shared" ca="1" si="239"/>
        <v>1.0982519681384+7.40381337233909i</v>
      </c>
      <c r="BQ210" s="223" t="str">
        <f t="shared" ca="1" si="240"/>
        <v>2.17273009780704-7.16253123972457i</v>
      </c>
      <c r="BR210" s="223" t="str">
        <f t="shared" ca="1" si="241"/>
        <v>-5.02650145866095+5.5458897324078i</v>
      </c>
      <c r="BS210" s="223" t="str">
        <f t="shared" ca="1" si="242"/>
        <v>6.91507690319172-2.86431863815662i</v>
      </c>
      <c r="BT210" s="223" t="str">
        <f t="shared" ca="1" si="243"/>
        <v>-7.47580950456178-0.367262970432304i</v>
      </c>
      <c r="BU210" s="223" t="str">
        <f t="shared" ca="1" si="244"/>
        <v>6.60102659591514+3.52832222422611i</v>
      </c>
      <c r="BV210" s="223" t="str">
        <f t="shared" ca="1" si="245"/>
        <v>-4.45870522810078-6.01186805634103i</v>
      </c>
      <c r="BW210" s="223" t="str">
        <f t="shared" ca="1" si="246"/>
        <v>1.46021697887929+7.34100648498144i</v>
      </c>
      <c r="BX210" s="223" t="str">
        <f t="shared" ca="1" si="247"/>
        <v>1.81866419901997-7.26051447000486i</v>
      </c>
      <c r="BY210" s="223" t="str">
        <f t="shared" ca="1" si="248"/>
        <v>-4.74832290627418+5.78584820192328i</v>
      </c>
      <c r="BZ210" s="223" t="str">
        <f t="shared" ca="1" si="249"/>
        <v>6.76620193611057-3.20017518234869i</v>
      </c>
      <c r="CA210" s="223" t="str">
        <f t="shared" ca="1" si="250"/>
        <v>-7.48482530443744+2.79484909108479E-12i</v>
      </c>
      <c r="CB210" s="223" t="str">
        <f t="shared" ca="1" si="251"/>
        <v>6.76620193610969+3.20017518235056i</v>
      </c>
      <c r="CC210" s="223" t="str">
        <f t="shared" ca="1" si="252"/>
        <v>-4.74832290627275-5.78584820192446i</v>
      </c>
      <c r="CD210" s="223" t="str">
        <f t="shared" ca="1" si="253"/>
        <v>1.81866419901797+7.26051447000537i</v>
      </c>
      <c r="CE210" s="223" t="str">
        <f t="shared" ca="1" si="254"/>
        <v>1.46021697887381-7.34100648498254i</v>
      </c>
      <c r="CF210" s="223" t="str">
        <f t="shared" ca="1" si="255"/>
        <v>-4.45870522810244+6.0118680563398i</v>
      </c>
      <c r="CG210" s="223" t="str">
        <f t="shared" ca="1" si="256"/>
        <v>6.60102659591602-3.52832222422447i</v>
      </c>
      <c r="CH210" s="223" t="str">
        <f t="shared" ca="1" si="257"/>
        <v>-7.4758095045615+0.367262970437887i</v>
      </c>
      <c r="CI210" s="223" t="str">
        <f t="shared" ca="1" si="258"/>
        <v>6.91507690319101+2.86431863815833i</v>
      </c>
      <c r="CJ210" s="223" t="str">
        <f t="shared" ca="1" si="259"/>
        <v>-5.02650145865942-5.54588973240919i</v>
      </c>
      <c r="CK210" s="223" t="str">
        <f t="shared" ca="1" si="260"/>
        <v>2.17273009780527+7.16253123972511i</v>
      </c>
      <c r="CL210" s="223" t="str">
        <f t="shared" ca="1" si="261"/>
        <v>1.09825196813287-7.40381337233991i</v>
      </c>
      <c r="CM210" s="223" t="str">
        <f t="shared" ca="1" si="262"/>
        <v>-4.15834613849963+6.22340479403134i</v>
      </c>
      <c r="CN210" s="223" t="str">
        <f t="shared" ca="1" si="263"/>
        <v>6.41994880447031-3.8479692288176i</v>
      </c>
      <c r="CO210" s="223" t="str">
        <f t="shared" ca="1" si="264"/>
        <v>-7.44878382478559+0.73364117220855i</v>
      </c>
      <c r="CP210" s="223" t="str">
        <f t="shared" ca="1" si="265"/>
        <v>7.0472928443259+2.52156169947512i</v>
      </c>
      <c r="CQ210" s="223" t="str">
        <f t="shared" ca="1" si="266"/>
        <v>-5.29257072876286-5.29257072876589i</v>
      </c>
      <c r="CR210" s="223" t="str">
        <f t="shared" ca="1" si="267"/>
        <v>2.52156169947829+7.04729284432477i</v>
      </c>
      <c r="CS210" s="223" t="str">
        <f t="shared" ca="1" si="268"/>
        <v>0.733641172205407-7.4487838247859i</v>
      </c>
      <c r="CT210" s="223" t="str">
        <f t="shared" ca="1" si="269"/>
        <v>-3.8479692288211+6.41994880446823i</v>
      </c>
      <c r="CU210" s="223" t="str">
        <f t="shared" ca="1" si="270"/>
        <v>6.22340479403372-4.15834613849606i</v>
      </c>
      <c r="CV210" s="223" t="str">
        <f t="shared" ca="1" si="271"/>
        <v>-7.40381337233941+1.0982519681362i</v>
      </c>
      <c r="CW210" s="223" t="str">
        <f t="shared" ca="1" si="272"/>
        <v>7.16253123972603+2.17273009780224i</v>
      </c>
      <c r="CX210" s="223" t="str">
        <f t="shared" ca="1" si="273"/>
        <v>-5.54588973240631-5.0265014586626i</v>
      </c>
      <c r="CY210" s="223" t="str">
        <f t="shared" ca="1" si="274"/>
        <v>2.86431863815437+6.91507690319265i</v>
      </c>
      <c r="CZ210" s="223" t="str">
        <f t="shared" ca="1" si="275"/>
        <v>0.367262970434521-7.47580950456167i</v>
      </c>
      <c r="DA210" s="223" t="str">
        <f t="shared" ca="1" si="276"/>
        <v>-3.52832222422169+6.60102659591751i</v>
      </c>
      <c r="DB210" s="223" t="str">
        <f t="shared" ca="1" si="277"/>
        <v>6.01186805634236-4.458705228099i</v>
      </c>
      <c r="DC210" s="223" t="str">
        <f t="shared" ca="1" si="278"/>
        <v>-7.34100648498191+1.46021697887691i</v>
      </c>
      <c r="DD210" s="223" t="str">
        <f t="shared" ca="1" si="279"/>
        <v>7.26051447000613+1.81866419901491i</v>
      </c>
      <c r="DE210" s="223" t="str">
        <f t="shared" ca="1" si="280"/>
        <v>-5.78584820192646-4.74832290627031i</v>
      </c>
      <c r="DF210" s="223" t="str">
        <f t="shared" ca="1" si="281"/>
        <v>3.20017518234649+6.76620193611161i</v>
      </c>
      <c r="DG210" s="223" t="str">
        <f t="shared" ca="1" si="282"/>
        <v>-5.75837627646234E-13-7.48482530443744i</v>
      </c>
      <c r="DH210" s="223" t="str">
        <f t="shared" ca="1" si="283"/>
        <v>-3.20017518234584+6.76620193611192i</v>
      </c>
      <c r="DI210" s="223" t="str">
        <f t="shared" ca="1" si="284"/>
        <v>5.78584820192587-4.74832290627103i</v>
      </c>
      <c r="DJ210" s="223" t="str">
        <f t="shared" ca="1" si="285"/>
        <v>-7.2605144700059+1.81866419901581i</v>
      </c>
      <c r="DK210" s="223" t="str">
        <f t="shared" ca="1" si="286"/>
        <v>7.34100648498206+1.4602169788762i</v>
      </c>
      <c r="DL210" s="223" t="str">
        <f t="shared" ca="1" si="287"/>
        <v>-6.01186805634279-4.45870522809842i</v>
      </c>
      <c r="DM210" s="223" t="str">
        <f t="shared" ca="1" si="288"/>
        <v>3.52832222422233+6.60102659591716i</v>
      </c>
      <c r="DN210" s="223" t="str">
        <f t="shared" ca="1" si="289"/>
        <v>-0.367262970435246-7.47580950456163i</v>
      </c>
      <c r="DO210" s="223" t="str">
        <f t="shared" ca="1" si="290"/>
        <v>-2.86431863815351+6.91507690319301i</v>
      </c>
      <c r="DP210" s="223" t="str">
        <f t="shared" ca="1" si="291"/>
        <v>5.54588973241083-5.02650145865762i</v>
      </c>
      <c r="DQ210" s="223" t="str">
        <f t="shared" ca="1" si="292"/>
        <v>-7.16253123972575+2.17273009780314i</v>
      </c>
      <c r="DR210" s="223" t="str">
        <f t="shared" ca="1" si="293"/>
        <v>7.40381337233955+1.09825196813527i</v>
      </c>
      <c r="DS210" s="223" t="str">
        <f t="shared" ca="1" si="294"/>
        <v>-6.22340479403412-4.15834613849546i</v>
      </c>
      <c r="DT210" s="223" t="str">
        <f t="shared" ca="1" si="295"/>
        <v>3.84796922881551+6.41994880447157i</v>
      </c>
      <c r="DU210" s="223" t="str">
        <f t="shared" ca="1" si="296"/>
        <v>-0.733641172206129-7.44878382478583i</v>
      </c>
      <c r="DV210" s="223" t="str">
        <f t="shared" ca="1" si="297"/>
        <v>-2.52156169947721+7.04729284432516i</v>
      </c>
      <c r="DW210" s="223" t="str">
        <f t="shared" ca="1" si="298"/>
        <v>5.29257072876219-5.29257072876656i</v>
      </c>
      <c r="DX210" s="223" t="str">
        <f t="shared" ca="1" si="299"/>
        <v>-7.04729284432567+2.5215616994758i</v>
      </c>
      <c r="DY210" s="223" t="str">
        <f t="shared" ca="1" si="300"/>
        <v>7.44878382478568+0.733641172207615i</v>
      </c>
      <c r="DZ210" s="223" t="str">
        <f t="shared" ca="1" si="301"/>
        <v>-6.4199488044708-3.84796922881679i</v>
      </c>
      <c r="EA210" s="223" t="str">
        <f t="shared" ca="1" si="302"/>
        <v>4.15834613850023+6.22340479403093i</v>
      </c>
      <c r="EB210" s="223" t="str">
        <f t="shared" ca="1" si="303"/>
        <v>-1.0982519681338-7.40381337233977i</v>
      </c>
      <c r="EC210" s="223" t="str">
        <f t="shared" ca="1" si="304"/>
        <v>-2.17273009780457+7.16253123972532i</v>
      </c>
      <c r="ED210" s="223" t="str">
        <f t="shared" ca="1" si="305"/>
        <v>5.02650145865872-5.54588973240982i</v>
      </c>
      <c r="EE210" s="223" t="str">
        <f t="shared" ca="1" si="306"/>
        <v>-6.91507690319358+2.86431863815213i</v>
      </c>
      <c r="EF210" s="223" t="str">
        <f t="shared" ca="1" si="307"/>
        <v>7.47580950456156+0.367262970436737i</v>
      </c>
      <c r="EG210" s="223" t="str">
        <f t="shared" ca="1" si="308"/>
        <v>-6.60102659591646-3.52832222422364i</v>
      </c>
      <c r="EH210" s="223" t="str">
        <f t="shared" ca="1" si="309"/>
        <v>4.45870522810303+6.01186805633937i</v>
      </c>
      <c r="EI210" s="223" t="str">
        <f t="shared" ca="1" si="310"/>
        <v>-1.46021697887473-7.34100648498235i</v>
      </c>
      <c r="EJ210" s="223" t="str">
        <f t="shared" ca="1" si="311"/>
        <v>-1.81866419901726+7.26051447000554i</v>
      </c>
      <c r="EK210" s="223" t="str">
        <f t="shared" ca="1" si="312"/>
        <v>4.74832290627219-5.78584820192492i</v>
      </c>
      <c r="EL210" s="223" t="str">
        <f t="shared" ca="1" si="313"/>
        <v>-6.76620193610928+3.20017518235141i</v>
      </c>
      <c r="EM210" s="223" t="str">
        <f t="shared" ca="1" si="314"/>
        <v>7.48482530443744+2.06863689567244E-12i</v>
      </c>
      <c r="EN210" s="223"/>
      <c r="EO210" s="223"/>
      <c r="EP210" s="223"/>
    </row>
    <row r="211" spans="1:146" ht="17.25" thickBot="1">
      <c r="A211" s="257">
        <f t="shared" si="181"/>
        <v>2.1679687500000015E-3</v>
      </c>
      <c r="B211" s="256">
        <v>111</v>
      </c>
      <c r="C211" s="230">
        <f t="shared" si="182"/>
        <v>22200</v>
      </c>
      <c r="D211" s="229">
        <f t="shared" si="315"/>
        <v>139486.71381938682</v>
      </c>
      <c r="E211" s="229" t="str">
        <f t="shared" si="316"/>
        <v>139486.713819387i</v>
      </c>
      <c r="F211" s="229" t="str">
        <f t="shared" si="320"/>
        <v>-0.0188650905877089-0.0407756868966699i</v>
      </c>
      <c r="G211" s="229" t="str">
        <f t="shared" si="321"/>
        <v>-3.88991152346722+2.463686965976i</v>
      </c>
      <c r="H211" s="229" t="str">
        <f t="shared" si="319"/>
        <v>0.00202274491151716-0.00380782934827751i</v>
      </c>
      <c r="I211" s="229" t="str">
        <f t="shared" si="317"/>
        <v>-0.00301836781829999+0.00419939224841556i</v>
      </c>
      <c r="J211" s="255" t="str">
        <f ca="1">IMPRODUCT(1/N_FFT2,DV100)</f>
        <v>0.0393911093571688+0.00446121433832152i</v>
      </c>
      <c r="K211" s="254" t="str">
        <f t="shared" ca="1" si="318"/>
        <v>-0.000137631245721682+0.000151953133501656i</v>
      </c>
      <c r="N211" s="246">
        <f t="shared" ca="1" si="185"/>
        <v>22.485031242937698</v>
      </c>
      <c r="O211" s="223">
        <f t="shared" ca="1" si="186"/>
        <v>7.4850312429376968</v>
      </c>
      <c r="P211" s="223" t="str">
        <f t="shared" ca="1" si="187"/>
        <v>-6.84288858403937-3.03324389625647i</v>
      </c>
      <c r="Q211" s="223" t="str">
        <f t="shared" ca="1" si="188"/>
        <v>5.02663975850453+5.5460423227717i</v>
      </c>
      <c r="R211" s="223" t="str">
        <f t="shared" ca="1" si="189"/>
        <v>-2.34791762722479-7.10724809778866i</v>
      </c>
      <c r="S211" s="223" t="str">
        <f t="shared" ca="1" si="190"/>
        <v>-0.733661357710131+7.44898877163581i</v>
      </c>
      <c r="T211" s="223" t="str">
        <f t="shared" ca="1" si="191"/>
        <v>3.68935836842741-6.51262831252238i</v>
      </c>
      <c r="U211" s="223" t="str">
        <f t="shared" ca="1" si="192"/>
        <v>-6.01203346769546+4.45882790552215i</v>
      </c>
      <c r="V211" s="223" t="str">
        <f t="shared" ca="1" si="193"/>
        <v>7.30316092713923-1.63997962794063i</v>
      </c>
      <c r="W211" s="223" t="str">
        <f t="shared" ca="1" si="194"/>
        <v>-7.34120846643161-1.46025715548542i</v>
      </c>
      <c r="X211" s="223" t="str">
        <f t="shared" ca="1" si="195"/>
        <v>6.11964787019102+4.30994230270197i</v>
      </c>
      <c r="Y211" s="223" t="str">
        <f t="shared" ca="1" si="196"/>
        <v>-3.84807510236634-6.42012544381351i</v>
      </c>
      <c r="Z211" s="223" t="str">
        <f t="shared" ca="1" si="197"/>
        <v>0.916247728335335+7.42874032444759i</v>
      </c>
      <c r="AA211" s="223" t="str">
        <f t="shared" ca="1" si="198"/>
        <v>2.17278987859565-7.1627283105829i</v>
      </c>
      <c r="AB211" s="223" t="str">
        <f t="shared" ca="1" si="199"/>
        <v>-4.88901913654738+5.66773187352992i</v>
      </c>
      <c r="AC211" s="223" t="str">
        <f t="shared" ca="1" si="200"/>
        <v>6.76638810231008-3.20026323240292i</v>
      </c>
      <c r="AD211" s="223" t="str">
        <f t="shared" ca="1" si="201"/>
        <v>-7.48277689146899+0.183691862234212i</v>
      </c>
      <c r="AE211" s="223" t="str">
        <f t="shared" ca="1" si="202"/>
        <v>6.91526716555772+2.86439744740718i</v>
      </c>
      <c r="AF211" s="223" t="str">
        <f t="shared" ca="1" si="203"/>
        <v>-5.16123252062935-5.4210120434981i</v>
      </c>
      <c r="AG211" s="223" t="str">
        <f t="shared" ca="1" si="204"/>
        <v>2.52163107806959+7.04748674449743i</v>
      </c>
      <c r="AH211" s="223" t="str">
        <f t="shared" ca="1" si="205"/>
        <v>0.550633056916435-7.46475022652361i</v>
      </c>
      <c r="AI211" s="223" t="str">
        <f t="shared" ca="1" si="206"/>
        <v>-3.52841930296132+6.60120821745864i</v>
      </c>
      <c r="AJ211" s="223" t="str">
        <f t="shared" ca="1" si="207"/>
        <v>5.90079764104336-4.60502767713839i</v>
      </c>
      <c r="AK211" s="223" t="str">
        <f t="shared" ca="1" si="208"/>
        <v>-7.26071423678712+1.81871423799075i</v>
      </c>
      <c r="AL211" s="223" t="str">
        <f t="shared" ca="1" si="209"/>
        <v>7.37483393624926+1.27965507872227i</v>
      </c>
      <c r="AM211" s="223" t="str">
        <f t="shared" ca="1" si="210"/>
        <v>-6.22357602563795-4.15846055179775i</v>
      </c>
      <c r="AN211" s="223" t="str">
        <f t="shared" ca="1" si="211"/>
        <v>4.0044738997524+6.32375533160125i</v>
      </c>
      <c r="AO211" s="223" t="str">
        <f t="shared" ca="1" si="212"/>
        <v>-1.09828218558967-7.40401708186643i</v>
      </c>
      <c r="AP211" s="223" t="str">
        <f t="shared" ca="1" si="213"/>
        <v>-1.99635332258946+7.21389396367451i</v>
      </c>
      <c r="AQ211" s="223" t="str">
        <f t="shared" ca="1" si="214"/>
        <v>4.74845355227455-5.78600739453768i</v>
      </c>
      <c r="AR211" s="223" t="str">
        <f t="shared" ca="1" si="215"/>
        <v>4.74845355227455-5.78600739453768i</v>
      </c>
      <c r="AS211" s="223" t="str">
        <f t="shared" ca="1" si="216"/>
        <v>7.47601519499992-0.367273075359296i</v>
      </c>
      <c r="AT211" s="223" t="str">
        <f t="shared" ca="1" si="217"/>
        <v>-6.98348024871401-2.69382559264231i</v>
      </c>
      <c r="AU211" s="223" t="str">
        <f t="shared" ca="1" si="218"/>
        <v>5.29271634927464+5.2927163492742i</v>
      </c>
      <c r="AV211" s="223" t="str">
        <f t="shared" ca="1" si="219"/>
        <v>-2.6938255926429-6.98348024871379i</v>
      </c>
      <c r="AW211" s="223" t="str">
        <f t="shared" ca="1" si="220"/>
        <v>-0.36727307535867+7.47601519499994i</v>
      </c>
      <c r="AX211" s="223" t="str">
        <f t="shared" ca="1" si="221"/>
        <v>3.36535484964326-6.68581180139974i</v>
      </c>
      <c r="AY211" s="223" t="str">
        <f t="shared" ca="1" si="222"/>
        <v>-5.78600739453735+4.74845355227495i</v>
      </c>
      <c r="AZ211" s="223" t="str">
        <f t="shared" ca="1" si="223"/>
        <v>7.21389396367496-1.99635332258781i</v>
      </c>
      <c r="BA211" s="223" t="str">
        <f t="shared" ca="1" si="224"/>
        <v>-7.40401708186629-1.09828218559062i</v>
      </c>
      <c r="BB211" s="223" t="str">
        <f t="shared" ca="1" si="225"/>
        <v>6.32375533160113+4.00447389975259i</v>
      </c>
      <c r="BC211" s="223" t="str">
        <f t="shared" ca="1" si="226"/>
        <v>-4.15846055179818-6.22357602563766i</v>
      </c>
      <c r="BD211" s="223" t="str">
        <f t="shared" ca="1" si="227"/>
        <v>1.27965507872358+7.37483393624903i</v>
      </c>
      <c r="BE211" s="223" t="str">
        <f t="shared" ca="1" si="228"/>
        <v>1.81871423798875-7.26071423678762i</v>
      </c>
      <c r="BF211" s="223" t="str">
        <f t="shared" ca="1" si="229"/>
        <v>-4.60502767713618+5.90079764104509i</v>
      </c>
      <c r="BG211" s="223" t="str">
        <f t="shared" ca="1" si="230"/>
        <v>6.60120821745696-3.52841930296445i</v>
      </c>
      <c r="BH211" s="223" t="str">
        <f t="shared" ca="1" si="231"/>
        <v>-7.46475022652384+0.550633056913295i</v>
      </c>
      <c r="BI211" s="223" t="str">
        <f t="shared" ca="1" si="232"/>
        <v>7.04748674449662+2.52163107807186i</v>
      </c>
      <c r="BJ211" s="223" t="str">
        <f t="shared" ca="1" si="233"/>
        <v>-5.42101204349692-5.16123252063059i</v>
      </c>
      <c r="BK211" s="223" t="str">
        <f t="shared" ca="1" si="234"/>
        <v>2.86439744740629+6.91526716555808i</v>
      </c>
      <c r="BL211" s="223" t="str">
        <f t="shared" ca="1" si="235"/>
        <v>0.183691862234436-7.48277689146899i</v>
      </c>
      <c r="BM211" s="223" t="str">
        <f t="shared" ca="1" si="236"/>
        <v>-3.20026323240245+6.76638810231031i</v>
      </c>
      <c r="BN211" s="223" t="str">
        <f t="shared" ca="1" si="237"/>
        <v>5.6677318735291-4.88901913654833i</v>
      </c>
      <c r="BO211" s="223" t="str">
        <f t="shared" ca="1" si="238"/>
        <v>-7.16272831058231+2.17278987859758i</v>
      </c>
      <c r="BP211" s="223" t="str">
        <f t="shared" ca="1" si="239"/>
        <v>7.42874032444794+0.916247728332573i</v>
      </c>
      <c r="BQ211" s="223" t="str">
        <f t="shared" ca="1" si="240"/>
        <v>-6.42012544381533-3.84807510236332i</v>
      </c>
      <c r="BR211" s="223" t="str">
        <f t="shared" ca="1" si="241"/>
        <v>4.30994230269937+6.11964787019285i</v>
      </c>
      <c r="BS211" s="223" t="str">
        <f t="shared" ca="1" si="242"/>
        <v>-1.46025715548306-7.34120846643207i</v>
      </c>
      <c r="BT211" s="223" t="str">
        <f t="shared" ca="1" si="243"/>
        <v>-1.63997962794224+7.30316092713887i</v>
      </c>
      <c r="BU211" s="223" t="str">
        <f t="shared" ca="1" si="244"/>
        <v>4.45882790552289-6.01203346769492i</v>
      </c>
      <c r="BV211" s="223" t="str">
        <f t="shared" ca="1" si="245"/>
        <v>-6.51262831252246+3.68935836842727i</v>
      </c>
      <c r="BW211" s="223" t="str">
        <f t="shared" ca="1" si="246"/>
        <v>7.44898877163575-0.733661357710729i</v>
      </c>
      <c r="BX211" s="223" t="str">
        <f t="shared" ca="1" si="247"/>
        <v>-7.10724809778908-2.34791762722352i</v>
      </c>
      <c r="BY211" s="223" t="str">
        <f t="shared" ca="1" si="248"/>
        <v>5.54604232277311+5.02663975850297i</v>
      </c>
      <c r="BZ211" s="223" t="str">
        <f t="shared" ca="1" si="249"/>
        <v>-3.03324389625907-6.84288858403822i</v>
      </c>
      <c r="CA211" s="223" t="str">
        <f t="shared" ca="1" si="250"/>
        <v>3.60552874815179E-12+7.4850312429377i</v>
      </c>
      <c r="CB211" s="223" t="str">
        <f t="shared" ca="1" si="251"/>
        <v>3.03324389625929-6.84288858403812i</v>
      </c>
      <c r="CC211" s="223" t="str">
        <f t="shared" ca="1" si="252"/>
        <v>-5.54604232277327+5.0266397585028i</v>
      </c>
      <c r="CD211" s="223" t="str">
        <f t="shared" ca="1" si="253"/>
        <v>7.10724809778916-2.3479176272233i</v>
      </c>
      <c r="CE211" s="223" t="str">
        <f t="shared" ca="1" si="254"/>
        <v>-7.44898877163573-0.733661357710962i</v>
      </c>
      <c r="CF211" s="223" t="str">
        <f t="shared" ca="1" si="255"/>
        <v>6.51262831252234+3.68935836842747i</v>
      </c>
      <c r="CG211" s="223" t="str">
        <f t="shared" ca="1" si="256"/>
        <v>-4.45882790552253-6.01203346769518i</v>
      </c>
      <c r="CH211" s="223" t="str">
        <f t="shared" ca="1" si="257"/>
        <v>1.63997962794181+7.30316092713896i</v>
      </c>
      <c r="CI211" s="223" t="str">
        <f t="shared" ca="1" si="258"/>
        <v>1.4602571554835-7.34120846643198i</v>
      </c>
      <c r="CJ211" s="223" t="str">
        <f t="shared" ca="1" si="259"/>
        <v>-4.30994230269974+6.11964787019259i</v>
      </c>
      <c r="CK211" s="223" t="str">
        <f t="shared" ca="1" si="260"/>
        <v>6.42012544381173-3.84807510236932i</v>
      </c>
      <c r="CL211" s="223" t="str">
        <f t="shared" ca="1" si="261"/>
        <v>-7.42874032444799+0.916247728332124i</v>
      </c>
      <c r="CM211" s="223" t="str">
        <f t="shared" ca="1" si="262"/>
        <v>7.16272831058218+2.172789878598i</v>
      </c>
      <c r="CN211" s="223" t="str">
        <f t="shared" ca="1" si="263"/>
        <v>-5.6677318735288-4.88901913654867i</v>
      </c>
      <c r="CO211" s="223" t="str">
        <f t="shared" ca="1" si="264"/>
        <v>3.20026323240204+6.7663881023105i</v>
      </c>
      <c r="CP211" s="223" t="str">
        <f t="shared" ca="1" si="265"/>
        <v>-0.183691862233989-7.48277689146899i</v>
      </c>
      <c r="CQ211" s="223" t="str">
        <f t="shared" ca="1" si="266"/>
        <v>-2.8643974474067+6.91526716555791i</v>
      </c>
      <c r="CR211" s="223" t="str">
        <f t="shared" ca="1" si="267"/>
        <v>5.42101204349722-5.16123252063027i</v>
      </c>
      <c r="CS211" s="223" t="str">
        <f t="shared" ca="1" si="268"/>
        <v>-7.04748674449674+2.52163107807154i</v>
      </c>
      <c r="CT211" s="223" t="str">
        <f t="shared" ca="1" si="269"/>
        <v>7.46475022652382+0.550633056913635i</v>
      </c>
      <c r="CU211" s="223" t="str">
        <f t="shared" ca="1" si="270"/>
        <v>-6.6012082174603-3.52841930295819i</v>
      </c>
      <c r="CV211" s="223" t="str">
        <f t="shared" ca="1" si="271"/>
        <v>4.60502767713591+5.90079764104529i</v>
      </c>
      <c r="CW211" s="223" t="str">
        <f t="shared" ca="1" si="272"/>
        <v>-1.81871423798842-7.2607142367877i</v>
      </c>
      <c r="CX211" s="223" t="str">
        <f t="shared" ca="1" si="273"/>
        <v>-1.27965507872391+7.37483393624897i</v>
      </c>
      <c r="CY211" s="223" t="str">
        <f t="shared" ca="1" si="274"/>
        <v>4.15846055179847-6.22357602563747i</v>
      </c>
      <c r="CZ211" s="223" t="str">
        <f t="shared" ca="1" si="275"/>
        <v>-6.32375533160131+4.00447389975229i</v>
      </c>
      <c r="DA211" s="223" t="str">
        <f t="shared" ca="1" si="276"/>
        <v>7.40401708186633-1.09828218559029i</v>
      </c>
      <c r="DB211" s="223" t="str">
        <f t="shared" ca="1" si="277"/>
        <v>-7.21389396367487-1.99635332258813i</v>
      </c>
      <c r="DC211" s="223" t="str">
        <f t="shared" ca="1" si="278"/>
        <v>5.78600739453902+4.74845355227291i</v>
      </c>
      <c r="DD211" s="223" t="str">
        <f t="shared" ca="1" si="279"/>
        <v>-3.36535484964629-6.68581180139822i</v>
      </c>
      <c r="DE211" s="223" t="str">
        <f t="shared" ca="1" si="280"/>
        <v>0.367273075355248+7.47601519500011i</v>
      </c>
      <c r="DF211" s="223" t="str">
        <f t="shared" ca="1" si="281"/>
        <v>2.6938255926454-6.98348024871282i</v>
      </c>
      <c r="DG211" s="223" t="str">
        <f t="shared" ca="1" si="282"/>
        <v>-5.29271634927601+5.29271634927283i</v>
      </c>
      <c r="DH211" s="223" t="str">
        <f t="shared" ca="1" si="283"/>
        <v>6.98348024871444-2.6938255926412i</v>
      </c>
      <c r="DI211" s="223" t="str">
        <f t="shared" ca="1" si="284"/>
        <v>-7.47601519499989-0.367273075359743i</v>
      </c>
      <c r="DJ211" s="223" t="str">
        <f t="shared" ca="1" si="285"/>
        <v>6.68581180139964+3.36535484964346i</v>
      </c>
      <c r="DK211" s="223" t="str">
        <f t="shared" ca="1" si="286"/>
        <v>-4.74845355227536-5.78600739453702i</v>
      </c>
      <c r="DL211" s="223" t="str">
        <f t="shared" ca="1" si="287"/>
        <v>1.99635332259118+7.21389396367403i</v>
      </c>
      <c r="DM211" s="223" t="str">
        <f t="shared" ca="1" si="288"/>
        <v>1.09828218558717-7.40401708186679i</v>
      </c>
      <c r="DN211" s="223" t="str">
        <f t="shared" ca="1" si="289"/>
        <v>-4.00447389974963+6.32375533160301i</v>
      </c>
      <c r="DO211" s="223" t="str">
        <f t="shared" ca="1" si="290"/>
        <v>6.22357602563973-4.15846055179508i</v>
      </c>
      <c r="DP211" s="223" t="str">
        <f t="shared" ca="1" si="291"/>
        <v>-7.37483393624967+1.27965507871989i</v>
      </c>
      <c r="DQ211" s="223" t="str">
        <f t="shared" ca="1" si="292"/>
        <v>7.26071423678671+1.81871423799237i</v>
      </c>
      <c r="DR211" s="223" t="str">
        <f t="shared" ca="1" si="293"/>
        <v>-5.90079764104279-4.60502767713912i</v>
      </c>
      <c r="DS211" s="223" t="str">
        <f t="shared" ca="1" si="294"/>
        <v>3.52841930296116+6.60120821745872i</v>
      </c>
      <c r="DT211" s="223" t="str">
        <f t="shared" ca="1" si="295"/>
        <v>-0.550633056916997-7.46475022652357i</v>
      </c>
      <c r="DU211" s="223" t="str">
        <f t="shared" ca="1" si="296"/>
        <v>-2.52163107806837+7.04748674449788i</v>
      </c>
      <c r="DV211" s="223" t="str">
        <f t="shared" ca="1" si="297"/>
        <v>5.16123252062783-5.42101204349955i</v>
      </c>
      <c r="DW211" s="223" t="str">
        <f t="shared" ca="1" si="298"/>
        <v>-6.91526716555662+2.86439744740982i</v>
      </c>
      <c r="DX211" s="223" t="str">
        <f t="shared" ca="1" si="299"/>
        <v>7.48277689146907+0.183691862231045i</v>
      </c>
      <c r="DY211" s="223" t="str">
        <f t="shared" ca="1" si="300"/>
        <v>-6.76638810230867-3.20026323240592i</v>
      </c>
      <c r="DZ211" s="223" t="str">
        <f t="shared" ca="1" si="301"/>
        <v>4.88901913654542+5.66773187353161i</v>
      </c>
      <c r="EA211" s="223" t="str">
        <f t="shared" ca="1" si="302"/>
        <v>-2.1727898785939-7.16272831058343i</v>
      </c>
      <c r="EB211" s="223" t="str">
        <f t="shared" ca="1" si="303"/>
        <v>-0.916247728336383+7.42874032444747i</v>
      </c>
      <c r="EC211" s="223" t="str">
        <f t="shared" ca="1" si="304"/>
        <v>3.84807510236662-6.42012544381336i</v>
      </c>
      <c r="ED211" s="223" t="str">
        <f t="shared" ca="1" si="305"/>
        <v>-6.11964787019078+4.30994230270232i</v>
      </c>
      <c r="EE211" s="223" t="str">
        <f t="shared" ca="1" si="306"/>
        <v>7.34120846643137-1.46025715548659i</v>
      </c>
      <c r="EF211" s="223" t="str">
        <f t="shared" ca="1" si="307"/>
        <v>-7.30316092713966-1.63997962793873i</v>
      </c>
      <c r="EG211" s="223" t="str">
        <f t="shared" ca="1" si="308"/>
        <v>6.01203346769706+4.45882790551999i</v>
      </c>
      <c r="EH211" s="223" t="str">
        <f t="shared" ca="1" si="309"/>
        <v>-3.68935836843041-6.51262831252068i</v>
      </c>
      <c r="EI211" s="223" t="str">
        <f t="shared" ca="1" si="310"/>
        <v>0.733661357706695+7.44898877163615i</v>
      </c>
      <c r="EJ211" s="223" t="str">
        <f t="shared" ca="1" si="311"/>
        <v>2.34791762722737-7.10724809778781i</v>
      </c>
      <c r="EK211" s="223" t="str">
        <f t="shared" ca="1" si="312"/>
        <v>-5.02663975850597+5.54604232277039i</v>
      </c>
      <c r="EL211" s="223" t="str">
        <f t="shared" ca="1" si="313"/>
        <v>6.84288858403986-3.03324389625537i</v>
      </c>
      <c r="EM211" s="223" t="str">
        <f t="shared" ca="1" si="314"/>
        <v>-7.4850312429377-4.4748829401017E-13i</v>
      </c>
      <c r="EN211" s="223"/>
      <c r="EO211" s="223"/>
      <c r="EP211" s="223"/>
    </row>
    <row r="212" spans="1:146" ht="17.25" thickBot="1">
      <c r="A212" s="257">
        <f t="shared" si="181"/>
        <v>2.1875000000000015E-3</v>
      </c>
      <c r="B212" s="256">
        <v>112</v>
      </c>
      <c r="C212" s="230">
        <f t="shared" si="182"/>
        <v>22400</v>
      </c>
      <c r="D212" s="229">
        <f t="shared" si="315"/>
        <v>140743.35088082272</v>
      </c>
      <c r="E212" s="229" t="str">
        <f t="shared" si="316"/>
        <v>140743.350880823i</v>
      </c>
      <c r="F212" s="229" t="str">
        <f t="shared" si="320"/>
        <v>-0.0186534177548556-0.0402462349279709i</v>
      </c>
      <c r="G212" s="229" t="str">
        <f t="shared" si="321"/>
        <v>-3.86142866455744+2.47955988770876i</v>
      </c>
      <c r="H212" s="229" t="str">
        <f t="shared" si="319"/>
        <v>0.00202226815130869-0.00377377782878528i</v>
      </c>
      <c r="I212" s="229" t="str">
        <f t="shared" si="317"/>
        <v>-0.00299046342839278+0.00416257234178404i</v>
      </c>
      <c r="J212" s="255" t="str">
        <f ca="1">IMPRODUCT(1/N_FFT2,DW100)</f>
        <v>0.0381653288293861-0.0000671157202433352i</v>
      </c>
      <c r="K212" s="254" t="str">
        <f t="shared" ca="1" si="318"/>
        <v>-0.00011385264605608+0.000159066649307154i</v>
      </c>
      <c r="N212" s="246">
        <f t="shared" ca="1" si="185"/>
        <v>22.485221053900887</v>
      </c>
      <c r="O212" s="223">
        <f t="shared" ca="1" si="186"/>
        <v>7.4852210539008865</v>
      </c>
      <c r="P212" s="223" t="str">
        <f t="shared" ca="1" si="187"/>
        <v>-6.91544252802159-2.86447008491822i</v>
      </c>
      <c r="Q212" s="223" t="str">
        <f t="shared" ca="1" si="188"/>
        <v>5.29285056589364+5.29285056589362i</v>
      </c>
      <c r="R212" s="223" t="str">
        <f t="shared" ca="1" si="189"/>
        <v>-2.86447008491824-6.91544252802159i</v>
      </c>
      <c r="S212" s="223" t="str">
        <f t="shared" ca="1" si="190"/>
        <v>1.82940253136182E-13+7.48522105390089i</v>
      </c>
      <c r="T212" s="223" t="str">
        <f t="shared" ca="1" si="191"/>
        <v>2.86447008491854-6.91544252802146i</v>
      </c>
      <c r="U212" s="223" t="str">
        <f t="shared" ca="1" si="192"/>
        <v>-5.2928505658937+5.29285056589356i</v>
      </c>
      <c r="V212" s="223" t="str">
        <f t="shared" ca="1" si="193"/>
        <v>6.91544252802155-2.86447008491833i</v>
      </c>
      <c r="W212" s="223" t="str">
        <f t="shared" ca="1" si="194"/>
        <v>-7.48522105390089+3.65880506272363E-13i</v>
      </c>
      <c r="X212" s="223" t="str">
        <f t="shared" ca="1" si="195"/>
        <v>6.91544252802153+2.86447008491837i</v>
      </c>
      <c r="Y212" s="223" t="str">
        <f t="shared" ca="1" si="196"/>
        <v>-5.29285056589368-5.29285056589358i</v>
      </c>
      <c r="Z212" s="223" t="str">
        <f t="shared" ca="1" si="197"/>
        <v>2.86447008491849+6.91544252802148i</v>
      </c>
      <c r="AA212" s="223" t="str">
        <f t="shared" ca="1" si="198"/>
        <v>2.09075386562072E-13-7.48522105390089i</v>
      </c>
      <c r="AB212" s="223" t="str">
        <f t="shared" ca="1" si="199"/>
        <v>-2.86447008491819+6.91544252802161i</v>
      </c>
      <c r="AC212" s="223" t="str">
        <f t="shared" ca="1" si="200"/>
        <v>5.29285056589346-5.2928505658938i</v>
      </c>
      <c r="AD212" s="223" t="str">
        <f t="shared" ca="1" si="201"/>
        <v>-6.91544252802169+2.86447008491799i</v>
      </c>
      <c r="AE212" s="223" t="str">
        <f t="shared" ca="1" si="202"/>
        <v>7.48522105390089+6.6024404266449E-14i</v>
      </c>
      <c r="AF212" s="223" t="str">
        <f t="shared" ca="1" si="203"/>
        <v>-6.91544252802166-2.86447008491806i</v>
      </c>
      <c r="AG212" s="223" t="str">
        <f t="shared" ca="1" si="204"/>
        <v>5.29285056589341+5.29285056589385i</v>
      </c>
      <c r="AH212" s="223" t="str">
        <f t="shared" ca="1" si="205"/>
        <v>-2.86447008491812-6.91544252802164i</v>
      </c>
      <c r="AI212" s="223" t="str">
        <f t="shared" ca="1" si="206"/>
        <v>1.30212272483252E-13+7.48522105390089i</v>
      </c>
      <c r="AJ212" s="223" t="str">
        <f t="shared" ca="1" si="207"/>
        <v>2.86447008491788-6.91544252802174i</v>
      </c>
      <c r="AK212" s="223" t="str">
        <f t="shared" ca="1" si="208"/>
        <v>-5.29285056589376+5.29285056589351i</v>
      </c>
      <c r="AL212" s="223" t="str">
        <f t="shared" ca="1" si="209"/>
        <v>6.91544252802156-2.86447008491829i</v>
      </c>
      <c r="AM212" s="223" t="str">
        <f t="shared" ca="1" si="210"/>
        <v>-7.48522105390089+3.26448949232953E-13i</v>
      </c>
      <c r="AN212" s="223" t="str">
        <f t="shared" ca="1" si="211"/>
        <v>6.91544252802153+2.86447008491838i</v>
      </c>
      <c r="AO212" s="223" t="str">
        <f t="shared" ca="1" si="212"/>
        <v>-5.29285056589369-5.29285056589358i</v>
      </c>
      <c r="AP212" s="223" t="str">
        <f t="shared" ca="1" si="213"/>
        <v>2.86447008491843+6.9154425280215i</v>
      </c>
      <c r="AQ212" s="223" t="str">
        <f t="shared" ca="1" si="214"/>
        <v>2.75099790828521E-13-7.48522105390089i</v>
      </c>
      <c r="AR212" s="223" t="str">
        <f t="shared" ca="1" si="215"/>
        <v>2.75099790828521E-13-7.48522105390089i</v>
      </c>
      <c r="AS212" s="223" t="str">
        <f t="shared" ca="1" si="216"/>
        <v>5.29285056589348-5.29285056589379i</v>
      </c>
      <c r="AT212" s="223" t="str">
        <f t="shared" ca="1" si="217"/>
        <v>-6.9154425280217+2.86447008491797i</v>
      </c>
      <c r="AU212" s="223" t="str">
        <f t="shared" ca="1" si="218"/>
        <v>7.48522105390089+1.32048808532898E-13i</v>
      </c>
      <c r="AV212" s="223" t="str">
        <f t="shared" ca="1" si="219"/>
        <v>-6.91544252802164-2.86447008491812i</v>
      </c>
      <c r="AW212" s="223" t="str">
        <f t="shared" ca="1" si="220"/>
        <v>5.29285056589389+5.29285056589337i</v>
      </c>
      <c r="AX212" s="223" t="str">
        <f t="shared" ca="1" si="221"/>
        <v>-2.86447008491811-6.91544252802165i</v>
      </c>
      <c r="AY212" s="223" t="str">
        <f t="shared" ca="1" si="222"/>
        <v>1.17373562670882E-13+7.48522105390089i</v>
      </c>
      <c r="AZ212" s="223" t="str">
        <f t="shared" ca="1" si="223"/>
        <v>2.86447008491514-6.91544252802287i</v>
      </c>
      <c r="BA212" s="223" t="str">
        <f t="shared" ca="1" si="224"/>
        <v>-5.29285056589162+5.29285056589565i</v>
      </c>
      <c r="BB212" s="223" t="str">
        <f t="shared" ca="1" si="225"/>
        <v>6.91544252802073-2.8644700849203i</v>
      </c>
      <c r="BC212" s="223" t="str">
        <f t="shared" ca="1" si="226"/>
        <v>-7.48522105390089+1.7496239896807E-12i</v>
      </c>
      <c r="BD212" s="223" t="str">
        <f t="shared" ca="1" si="227"/>
        <v>6.91544252802207+2.86447008491707i</v>
      </c>
      <c r="BE212" s="223" t="str">
        <f t="shared" ca="1" si="228"/>
        <v>-5.29285056589417-5.2928505658931i</v>
      </c>
      <c r="BF212" s="223" t="str">
        <f t="shared" ca="1" si="229"/>
        <v>2.86447008491847+6.91544252802149i</v>
      </c>
      <c r="BG212" s="223" t="str">
        <f t="shared" ca="1" si="230"/>
        <v>3.41124195094969E-13-7.48522105390089i</v>
      </c>
      <c r="BH212" s="223" t="str">
        <f t="shared" ca="1" si="231"/>
        <v>-2.864470084919+6.91544252802127i</v>
      </c>
      <c r="BI212" s="223" t="str">
        <f t="shared" ca="1" si="232"/>
        <v>5.29285056589457-5.29285056589269i</v>
      </c>
      <c r="BJ212" s="223" t="str">
        <f t="shared" ca="1" si="233"/>
        <v>-6.91544252802233+2.86447008491644i</v>
      </c>
      <c r="BK212" s="223" t="str">
        <f t="shared" ca="1" si="234"/>
        <v>7.48522105390089+2.32550099096248E-12i</v>
      </c>
      <c r="BL212" s="223" t="str">
        <f t="shared" ca="1" si="235"/>
        <v>-6.91544252802047-2.86447008492093i</v>
      </c>
      <c r="BM212" s="223" t="str">
        <f t="shared" ca="1" si="236"/>
        <v>5.29285056589129+5.29285056589598i</v>
      </c>
      <c r="BN212" s="223" t="str">
        <f t="shared" ca="1" si="237"/>
        <v>-2.86447008492148-6.91544252802025i</v>
      </c>
      <c r="BO212" s="223" t="str">
        <f t="shared" ca="1" si="238"/>
        <v>3.13611943674098E-12+7.48522105390089i</v>
      </c>
      <c r="BP212" s="223" t="str">
        <f t="shared" ca="1" si="239"/>
        <v>2.86447008491588-6.91544252802256i</v>
      </c>
      <c r="BQ212" s="223" t="str">
        <f t="shared" ca="1" si="240"/>
        <v>-5.29285056589227+5.292850565895i</v>
      </c>
      <c r="BR212" s="223" t="str">
        <f t="shared" ca="1" si="241"/>
        <v>6.915442528021-2.86447008491965i</v>
      </c>
      <c r="BS212" s="223" t="str">
        <f t="shared" ca="1" si="242"/>
        <v>-7.48522105390089+9.3899986305715E-13i</v>
      </c>
      <c r="BT212" s="223" t="str">
        <f t="shared" ca="1" si="243"/>
        <v>6.9154425280218+2.86447008491772i</v>
      </c>
      <c r="BU212" s="223" t="str">
        <f t="shared" ca="1" si="244"/>
        <v>-5.29285056589359-5.29285056589367i</v>
      </c>
      <c r="BV212" s="223" t="str">
        <f t="shared" ca="1" si="245"/>
        <v>2.86447008491762+6.91544252802184i</v>
      </c>
      <c r="BW212" s="223" t="str">
        <f t="shared" ca="1" si="246"/>
        <v>1.04537693281036E-12-7.48522105390089i</v>
      </c>
      <c r="BX212" s="223" t="str">
        <f t="shared" ca="1" si="247"/>
        <v>-2.86447008491975+6.91544252802096i</v>
      </c>
      <c r="BY212" s="223" t="str">
        <f t="shared" ca="1" si="248"/>
        <v>5.29285056589507-5.29285056589219i</v>
      </c>
      <c r="BZ212" s="223" t="str">
        <f t="shared" ca="1" si="249"/>
        <v>-6.9154425280226+2.86447008491579i</v>
      </c>
      <c r="CA212" s="223" t="str">
        <f t="shared" ca="1" si="250"/>
        <v>7.48522105390089+3.24249650649418E-12i</v>
      </c>
      <c r="CB212" s="223" t="str">
        <f t="shared" ca="1" si="251"/>
        <v>-6.9154425280202-2.86447008492158i</v>
      </c>
      <c r="CC212" s="223" t="str">
        <f t="shared" ca="1" si="252"/>
        <v>5.2928505658959+5.29285056589136i</v>
      </c>
      <c r="CD212" s="223" t="str">
        <f t="shared" ca="1" si="253"/>
        <v>-2.86447008492083-6.91544252802052i</v>
      </c>
      <c r="CE212" s="223" t="str">
        <f t="shared" ca="1" si="254"/>
        <v>2.21912392120928E-12+7.48522105390089i</v>
      </c>
      <c r="CF212" s="223" t="str">
        <f t="shared" ca="1" si="255"/>
        <v>2.86447008491654-6.91544252802229i</v>
      </c>
      <c r="CG212" s="223" t="str">
        <f t="shared" ca="1" si="256"/>
        <v>-5.29285056589277+5.2928505658945i</v>
      </c>
      <c r="CH212" s="223" t="str">
        <f t="shared" ca="1" si="257"/>
        <v>6.91544252802135-2.8644700849188i</v>
      </c>
      <c r="CI212" s="223" t="str">
        <f t="shared" ca="1" si="258"/>
        <v>-7.48522105390089+2.34747125341763E-13i</v>
      </c>
      <c r="CJ212" s="223" t="str">
        <f t="shared" ca="1" si="259"/>
        <v>6.91544252802145+2.86447008491856i</v>
      </c>
      <c r="CK212" s="223" t="str">
        <f t="shared" ca="1" si="260"/>
        <v>-5.2928505658931-5.29285056589417i</v>
      </c>
      <c r="CL212" s="223" t="str">
        <f t="shared" ca="1" si="261"/>
        <v>2.86447008491697+6.91544252802211i</v>
      </c>
      <c r="CM212" s="223" t="str">
        <f t="shared" ca="1" si="262"/>
        <v>1.96237244834206E-12-7.48522105390089i</v>
      </c>
      <c r="CN212" s="223" t="str">
        <f t="shared" ca="1" si="263"/>
        <v>-2.8644700849204+6.9154425280207i</v>
      </c>
      <c r="CO212" s="223" t="str">
        <f t="shared" ca="1" si="264"/>
        <v>5.29285056589572-5.29285056589154i</v>
      </c>
      <c r="CP212" s="223" t="str">
        <f t="shared" ca="1" si="265"/>
        <v>-6.91544252802287+2.86447008491514i</v>
      </c>
      <c r="CQ212" s="223" t="str">
        <f t="shared" ca="1" si="266"/>
        <v>7.48522105390089-3.4992479793614E-12i</v>
      </c>
      <c r="CR212" s="223" t="str">
        <f t="shared" ca="1" si="267"/>
        <v>-6.91544252802278-2.86447008491535i</v>
      </c>
      <c r="CS212" s="223" t="str">
        <f t="shared" ca="1" si="268"/>
        <v>5.2928505658954+5.29285056589186i</v>
      </c>
      <c r="CT212" s="223" t="str">
        <f t="shared" ca="1" si="269"/>
        <v>-2.86447008491999-6.91544252802086i</v>
      </c>
      <c r="CU212" s="223" t="str">
        <f t="shared" ca="1" si="270"/>
        <v>1.51487118349388E-12+7.48522105390089i</v>
      </c>
      <c r="CV212" s="223" t="str">
        <f t="shared" ca="1" si="271"/>
        <v>2.86447008491738-6.91544252802194i</v>
      </c>
      <c r="CW212" s="223" t="str">
        <f t="shared" ca="1" si="272"/>
        <v>-5.29285056589326+5.292850565894i</v>
      </c>
      <c r="CX212" s="223" t="str">
        <f t="shared" ca="1" si="273"/>
        <v>6.91544252802162-2.86447008491815i</v>
      </c>
      <c r="CY212" s="223" t="str">
        <f t="shared" ca="1" si="274"/>
        <v>-7.48522105390089-6.82248390189939E-13i</v>
      </c>
      <c r="CZ212" s="223" t="str">
        <f t="shared" ca="1" si="275"/>
        <v>6.91544252802118+2.86447008491922i</v>
      </c>
      <c r="DA212" s="223" t="str">
        <f t="shared" ca="1" si="276"/>
        <v>-5.29285056589245-5.29285056589482i</v>
      </c>
      <c r="DB212" s="223" t="str">
        <f t="shared" ca="1" si="277"/>
        <v>2.86447008491632+6.91544252802238i</v>
      </c>
      <c r="DC212" s="223" t="str">
        <f t="shared" ca="1" si="278"/>
        <v>2.66662518605745E-12-7.48522105390089i</v>
      </c>
      <c r="DD212" s="223" t="str">
        <f t="shared" ca="1" si="279"/>
        <v>-2.86447008492124+6.91544252802034i</v>
      </c>
      <c r="DE212" s="223" t="str">
        <f t="shared" ca="1" si="280"/>
        <v>5.29285056589637-5.2928505658909i</v>
      </c>
      <c r="DF212" s="223" t="str">
        <f t="shared" ca="1" si="281"/>
        <v>-6.91544252802029+2.86447008492136i</v>
      </c>
      <c r="DG212" s="223" t="str">
        <f t="shared" ca="1" si="282"/>
        <v>7.48522105390089-2.5822524638297E-12i</v>
      </c>
      <c r="DH212" s="223" t="str">
        <f t="shared" ca="1" si="283"/>
        <v>-6.91544252802243-2.8644700849162i</v>
      </c>
      <c r="DI212" s="223" t="str">
        <f t="shared" ca="1" si="284"/>
        <v>5.29285056589491+5.29285056589236i</v>
      </c>
      <c r="DJ212" s="223" t="str">
        <f t="shared" ca="1" si="285"/>
        <v>-2.86447008491953-6.91544252802105i</v>
      </c>
      <c r="DK212" s="223" t="str">
        <f t="shared" ca="1" si="286"/>
        <v>5.97875667962182E-13+7.48522105390089i</v>
      </c>
      <c r="DL212" s="223" t="str">
        <f t="shared" ca="1" si="287"/>
        <v>2.86447008491803-6.91544252802167i</v>
      </c>
      <c r="DM212" s="223" t="str">
        <f t="shared" ca="1" si="288"/>
        <v>-5.29285056589376+5.2928505658935i</v>
      </c>
      <c r="DN212" s="223" t="str">
        <f t="shared" ca="1" si="289"/>
        <v>6.91544252802198-2.86447008491731i</v>
      </c>
      <c r="DO212" s="223" t="str">
        <f t="shared" ca="1" si="290"/>
        <v>-7.48522105390089-1.38650112790533E-12i</v>
      </c>
      <c r="DP212" s="223" t="str">
        <f t="shared" ca="1" si="291"/>
        <v>6.91544252802091+2.86447008491987i</v>
      </c>
      <c r="DQ212" s="223" t="str">
        <f t="shared" ca="1" si="292"/>
        <v>-5.2928505658918-5.29285056589546i</v>
      </c>
      <c r="DR212" s="223" t="str">
        <f t="shared" ca="1" si="293"/>
        <v>2.86447008491547+6.91544252802273i</v>
      </c>
      <c r="DS212" s="223" t="str">
        <f t="shared" ca="1" si="294"/>
        <v>3.37087792377284E-12-7.48522105390089i</v>
      </c>
      <c r="DT212" s="223" t="str">
        <f t="shared" ca="1" si="295"/>
        <v>-2.8644700849217+6.91544252802015i</v>
      </c>
      <c r="DU212" s="223" t="str">
        <f t="shared" ca="1" si="296"/>
        <v>5.29285056589145-5.29285056589581i</v>
      </c>
      <c r="DV212" s="223" t="str">
        <f t="shared" ca="1" si="297"/>
        <v>-6.91544252802056+2.86447008492071i</v>
      </c>
      <c r="DW212" s="223" t="str">
        <f t="shared" ca="1" si="298"/>
        <v>7.48522105390089-1.87799972611431E-12i</v>
      </c>
      <c r="DX212" s="223" t="str">
        <f t="shared" ca="1" si="299"/>
        <v>-6.91544252802216-2.86447008491685i</v>
      </c>
      <c r="DY212" s="223" t="str">
        <f t="shared" ca="1" si="300"/>
        <v>5.29285056589441+5.29285056589286i</v>
      </c>
      <c r="DZ212" s="223" t="str">
        <f t="shared" ca="1" si="301"/>
        <v>-2.86447008491849-6.91544252802148i</v>
      </c>
      <c r="EA212" s="223" t="str">
        <f t="shared" ca="1" si="302"/>
        <v>-1.06377069753206E-13+7.48522105390089i</v>
      </c>
      <c r="EB212" s="223" t="str">
        <f t="shared" ca="1" si="303"/>
        <v>2.86447008491868-6.9154425280214i</v>
      </c>
      <c r="EC212" s="223" t="str">
        <f t="shared" ca="1" si="304"/>
        <v>-5.29285056589456+5.29285056589271i</v>
      </c>
      <c r="ED212" s="223" t="str">
        <f t="shared" ca="1" si="305"/>
        <v>6.91544252802225-2.86447008491666i</v>
      </c>
      <c r="EE212" s="223" t="str">
        <f t="shared" ca="1" si="306"/>
        <v>-7.48522105390089-2.09075386562072E-12i</v>
      </c>
      <c r="EF212" s="223" t="str">
        <f t="shared" ca="1" si="307"/>
        <v>6.91544252802064+2.86447008492052i</v>
      </c>
      <c r="EG212" s="223" t="str">
        <f t="shared" ca="1" si="308"/>
        <v>-5.2928505658913-5.29285056589596i</v>
      </c>
      <c r="EH212" s="223" t="str">
        <f t="shared" ca="1" si="309"/>
        <v>2.86447008491482+6.915442528023i</v>
      </c>
      <c r="EI212" s="223" t="str">
        <f t="shared" ca="1" si="310"/>
        <v>-3.15812378426643E-12-7.48522105390089i</v>
      </c>
      <c r="EJ212" s="223" t="str">
        <f t="shared" ca="1" si="311"/>
        <v>-2.86447008491567+6.91544252802265i</v>
      </c>
      <c r="EK212" s="223" t="str">
        <f t="shared" ca="1" si="312"/>
        <v>5.29285056589195-5.29285056589531i</v>
      </c>
      <c r="EL212" s="223" t="str">
        <f t="shared" ca="1" si="313"/>
        <v>-6.915442528021+2.86447008491967i</v>
      </c>
      <c r="EM212" s="223" t="str">
        <f t="shared" ca="1" si="314"/>
        <v>7.48522105390089-1.17374698839892E-12i</v>
      </c>
      <c r="EN212" s="223"/>
      <c r="EO212" s="223"/>
      <c r="EP212" s="223"/>
    </row>
    <row r="213" spans="1:146" ht="17.25" thickBot="1">
      <c r="A213" s="257">
        <f t="shared" si="181"/>
        <v>2.2070312500000015E-3</v>
      </c>
      <c r="B213" s="256">
        <v>113</v>
      </c>
      <c r="C213" s="230">
        <f t="shared" si="182"/>
        <v>22600</v>
      </c>
      <c r="D213" s="229">
        <f t="shared" si="315"/>
        <v>141999.98794225865</v>
      </c>
      <c r="E213" s="229" t="str">
        <f t="shared" si="316"/>
        <v>141999.987942259i</v>
      </c>
      <c r="F213" s="229" t="str">
        <f t="shared" si="320"/>
        <v>-0.0184445626606321-0.0397284286092504i</v>
      </c>
      <c r="G213" s="229" t="str">
        <f t="shared" si="321"/>
        <v>-3.83299231760857+2.49490855502914i</v>
      </c>
      <c r="H213" s="229" t="str">
        <f t="shared" si="319"/>
        <v>0.00202180495651153-0.00374032966527998i</v>
      </c>
      <c r="I213" s="229" t="str">
        <f t="shared" si="317"/>
        <v>-0.00296350222153899+0.00412610566956837i</v>
      </c>
      <c r="J213" s="255" t="str">
        <f ca="1">IMPRODUCT(1/N_FFT2,DX100)</f>
        <v>0.0202611219067238-0.0044613616383457i</v>
      </c>
      <c r="K213" s="254" t="str">
        <f t="shared" ca="1" si="318"/>
        <v>-0.0000416358302314753+0.0000968207850974753i</v>
      </c>
      <c r="N213" s="246">
        <f t="shared" ca="1" si="185"/>
        <v>22.485395463904986</v>
      </c>
      <c r="O213" s="223">
        <f t="shared" ca="1" si="186"/>
        <v>7.4853954639049842</v>
      </c>
      <c r="P213" s="223" t="str">
        <f t="shared" ca="1" si="187"/>
        <v>-6.98382006425357-2.69395667396092i</v>
      </c>
      <c r="Q213" s="223" t="str">
        <f t="shared" ca="1" si="188"/>
        <v>5.54631219270731+5.02688435435663i</v>
      </c>
      <c r="R213" s="223" t="str">
        <f t="shared" ca="1" si="189"/>
        <v>-3.3655186075169-6.6861371324186i</v>
      </c>
      <c r="S213" s="223" t="str">
        <f t="shared" ca="1" si="190"/>
        <v>0.733697057608143+7.44935123877956i</v>
      </c>
      <c r="T213" s="223" t="str">
        <f t="shared" ca="1" si="191"/>
        <v>1.99645046496817-7.21424499112539i</v>
      </c>
      <c r="U213" s="223" t="str">
        <f t="shared" ca="1" si="192"/>
        <v>-4.45904487169924+6.01232601271937i</v>
      </c>
      <c r="V213" s="223" t="str">
        <f t="shared" ca="1" si="193"/>
        <v>6.32406304498402-4.00466875710299i</v>
      </c>
      <c r="W213" s="223" t="str">
        <f t="shared" ca="1" si="194"/>
        <v>-7.34156568899515+1.46032821147118i</v>
      </c>
      <c r="X213" s="223" t="str">
        <f t="shared" ca="1" si="195"/>
        <v>7.37519279502524+1.27971734662666i</v>
      </c>
      <c r="Y213" s="223" t="str">
        <f t="shared" ca="1" si="196"/>
        <v>-6.42043784655759-3.84826234936501i</v>
      </c>
      <c r="Z213" s="223" t="str">
        <f t="shared" ca="1" si="197"/>
        <v>4.60525175738308+5.90108477334205i</v>
      </c>
      <c r="AA213" s="223" t="str">
        <f t="shared" ca="1" si="198"/>
        <v>-2.17289560636185-7.16307684831754i</v>
      </c>
      <c r="AB213" s="223" t="str">
        <f t="shared" ca="1" si="199"/>
        <v>-0.550659850673182+7.46511346061839i</v>
      </c>
      <c r="AC213" s="223" t="str">
        <f t="shared" ca="1" si="200"/>
        <v>3.20041895693286-6.76671735416473i</v>
      </c>
      <c r="AD213" s="223" t="str">
        <f t="shared" ca="1" si="201"/>
        <v>-5.42127582947127+5.16148366575347i</v>
      </c>
      <c r="AE213" s="223" t="str">
        <f t="shared" ca="1" si="202"/>
        <v>6.91560366185473-2.86453682873702i</v>
      </c>
      <c r="AF213" s="223" t="str">
        <f t="shared" ca="1" si="203"/>
        <v>-7.48314100273973+0.183700800664308i</v>
      </c>
      <c r="AG213" s="223" t="str">
        <f t="shared" ca="1" si="204"/>
        <v>7.04782967458761+2.52175378041781i</v>
      </c>
      <c r="AH213" s="223" t="str">
        <f t="shared" ca="1" si="205"/>
        <v>-5.66800766486814-4.88925703579238i</v>
      </c>
      <c r="AI213" s="223" t="str">
        <f t="shared" ca="1" si="206"/>
        <v>3.52859099553701+6.60152943167448i</v>
      </c>
      <c r="AJ213" s="223" t="str">
        <f t="shared" ca="1" si="207"/>
        <v>-0.916292312869586-7.42910180630374i</v>
      </c>
      <c r="AK213" s="223" t="str">
        <f t="shared" ca="1" si="208"/>
        <v>-1.81880273646646+7.26106754250857i</v>
      </c>
      <c r="AL213" s="223" t="str">
        <f t="shared" ca="1" si="209"/>
        <v>4.31015202411852-6.11994565172243i</v>
      </c>
      <c r="AM213" s="223" t="str">
        <f t="shared" ca="1" si="210"/>
        <v>-6.22387886430452+4.15866290212525i</v>
      </c>
      <c r="AN213" s="223" t="str">
        <f t="shared" ca="1" si="211"/>
        <v>7.30351629831281-1.64005942920629i</v>
      </c>
      <c r="AO213" s="223" t="str">
        <f t="shared" ca="1" si="212"/>
        <v>-7.40437736069171-1.09833562790495i</v>
      </c>
      <c r="AP213" s="223" t="str">
        <f t="shared" ca="1" si="213"/>
        <v>6.51294521644804+3.68953789228352i</v>
      </c>
      <c r="AQ213" s="223" t="str">
        <f t="shared" ca="1" si="214"/>
        <v>-4.7486846116103-5.7862889411526i</v>
      </c>
      <c r="AR213" s="223" t="str">
        <f t="shared" ca="1" si="215"/>
        <v>-4.7486846116103-5.7862889411526i</v>
      </c>
      <c r="AS213" s="223" t="str">
        <f t="shared" ca="1" si="216"/>
        <v>0.367290946834659-7.47637897724712i</v>
      </c>
      <c r="AT213" s="223" t="str">
        <f t="shared" ca="1" si="217"/>
        <v>-3.03339149363994+6.84322155840085i</v>
      </c>
      <c r="AU213" s="223" t="str">
        <f t="shared" ca="1" si="218"/>
        <v>5.29297389239005-5.29297389239043i</v>
      </c>
      <c r="AV213" s="223" t="str">
        <f t="shared" ca="1" si="219"/>
        <v>-6.84322155840089+3.03339149363986i</v>
      </c>
      <c r="AW213" s="223" t="str">
        <f t="shared" ca="1" si="220"/>
        <v>7.47637897724712-0.367290946834567i</v>
      </c>
      <c r="AX213" s="223" t="str">
        <f t="shared" ca="1" si="221"/>
        <v>-7.10759393586111-2.34803187669157i</v>
      </c>
      <c r="AY213" s="223" t="str">
        <f t="shared" ca="1" si="222"/>
        <v>5.78628894115248+4.74868461161045i</v>
      </c>
      <c r="AZ213" s="223" t="str">
        <f t="shared" ca="1" si="223"/>
        <v>-3.68953789228474-6.51294521644735i</v>
      </c>
      <c r="BA213" s="223" t="str">
        <f t="shared" ca="1" si="224"/>
        <v>1.09833562790413+7.40437736069183i</v>
      </c>
      <c r="BB213" s="223" t="str">
        <f t="shared" ca="1" si="225"/>
        <v>1.64005942920866-7.30351629831227i</v>
      </c>
      <c r="BC213" s="223" t="str">
        <f t="shared" ca="1" si="226"/>
        <v>-4.15866290212294+6.22387886430607i</v>
      </c>
      <c r="BD213" s="223" t="str">
        <f t="shared" ca="1" si="227"/>
        <v>6.11994565172165-4.31015202411962i</v>
      </c>
      <c r="BE213" s="223" t="str">
        <f t="shared" ca="1" si="228"/>
        <v>-7.26106754250859+1.81880273646637i</v>
      </c>
      <c r="BF213" s="223" t="str">
        <f t="shared" ca="1" si="229"/>
        <v>7.42910180630344+0.916292312871951i</v>
      </c>
      <c r="BG213" s="223" t="str">
        <f t="shared" ca="1" si="230"/>
        <v>-6.60152943167617-3.52859099553386i</v>
      </c>
      <c r="BH213" s="223" t="str">
        <f t="shared" ca="1" si="231"/>
        <v>4.88925703579343+5.66800766486723i</v>
      </c>
      <c r="BI213" s="223" t="str">
        <f t="shared" ca="1" si="232"/>
        <v>-2.52175378041762-7.04782967458768i</v>
      </c>
      <c r="BJ213" s="223" t="str">
        <f t="shared" ca="1" si="233"/>
        <v>-0.183700800665835+7.48314100273969i</v>
      </c>
      <c r="BK213" s="223" t="str">
        <f t="shared" ca="1" si="234"/>
        <v>2.86453682874069-6.91560366185322i</v>
      </c>
      <c r="BL213" s="223" t="str">
        <f t="shared" ca="1" si="235"/>
        <v>-5.161483665752+5.42127582947268i</v>
      </c>
      <c r="BM213" s="223" t="str">
        <f t="shared" ca="1" si="236"/>
        <v>6.76671735416481-3.20041895693268i</v>
      </c>
      <c r="BN213" s="223" t="str">
        <f t="shared" ca="1" si="237"/>
        <v>-7.46511346061851+0.550659850671552i</v>
      </c>
      <c r="BO213" s="223" t="str">
        <f t="shared" ca="1" si="238"/>
        <v>7.16307684831663+2.17289560636484i</v>
      </c>
      <c r="BP213" s="223" t="str">
        <f t="shared" ca="1" si="239"/>
        <v>-5.90108477334337-4.60525175738139i</v>
      </c>
      <c r="BQ213" s="223" t="str">
        <f t="shared" ca="1" si="240"/>
        <v>3.84826234936559+6.42043784655723i</v>
      </c>
      <c r="BR213" s="223" t="str">
        <f t="shared" ca="1" si="241"/>
        <v>-1.27971734662568-7.37519279502541i</v>
      </c>
      <c r="BS213" s="223" t="str">
        <f t="shared" ca="1" si="242"/>
        <v>-1.46032821147432+7.34156568899452i</v>
      </c>
      <c r="BT213" s="223" t="str">
        <f t="shared" ca="1" si="243"/>
        <v>4.00466875710064-6.3240630449855i</v>
      </c>
      <c r="BU213" s="223" t="str">
        <f t="shared" ca="1" si="244"/>
        <v>-6.01232601271903+4.4590448716997i</v>
      </c>
      <c r="BV213" s="223" t="str">
        <f t="shared" ca="1" si="245"/>
        <v>7.21424499112562-1.99645046496733i</v>
      </c>
      <c r="BW213" s="223" t="str">
        <f t="shared" ca="1" si="246"/>
        <v>-7.44935123877932-0.733697057610471i</v>
      </c>
      <c r="BX213" s="223" t="str">
        <f t="shared" ca="1" si="247"/>
        <v>6.68613713241998+3.36551860751417i</v>
      </c>
      <c r="BY213" s="223" t="str">
        <f t="shared" ca="1" si="248"/>
        <v>-5.0268843543576-5.54631219270644i</v>
      </c>
      <c r="BZ213" s="223" t="str">
        <f t="shared" ca="1" si="249"/>
        <v>2.69395667396029+6.98382006425381i</v>
      </c>
      <c r="CA213" s="223" t="str">
        <f t="shared" ca="1" si="250"/>
        <v>2.43192985547972E-12-7.48539546390498i</v>
      </c>
      <c r="CB213" s="223" t="str">
        <f t="shared" ca="1" si="251"/>
        <v>-2.69395667395788+6.98382006425475i</v>
      </c>
      <c r="CC213" s="223" t="str">
        <f t="shared" ca="1" si="252"/>
        <v>5.02688435435553-5.54631219270831i</v>
      </c>
      <c r="CD213" s="223" t="str">
        <f t="shared" ca="1" si="253"/>
        <v>-6.68613713241872+3.36551860751666i</v>
      </c>
      <c r="CE213" s="223" t="str">
        <f t="shared" ca="1" si="254"/>
        <v>7.44935123877978-0.733697057605842i</v>
      </c>
      <c r="CF213" s="223" t="str">
        <f t="shared" ca="1" si="255"/>
        <v>-7.21424499112437-1.99645046497181i</v>
      </c>
      <c r="CG213" s="223" t="str">
        <f t="shared" ca="1" si="256"/>
        <v>6.01232601272069+4.45904487169746i</v>
      </c>
      <c r="CH213" s="223" t="str">
        <f t="shared" ca="1" si="257"/>
        <v>-4.00466875710282-6.32406304498413i</v>
      </c>
      <c r="CI213" s="223" t="str">
        <f t="shared" ca="1" si="258"/>
        <v>1.46032821146954+7.34156568899547i</v>
      </c>
      <c r="CJ213" s="223" t="str">
        <f t="shared" ca="1" si="259"/>
        <v>1.27971734663047-7.37519279502458i</v>
      </c>
      <c r="CK213" s="223" t="str">
        <f t="shared" ca="1" si="260"/>
        <v>-3.84826234936319+6.42043784655867i</v>
      </c>
      <c r="CL213" s="223" t="str">
        <f t="shared" ca="1" si="261"/>
        <v>5.90108477334165-4.6052517573836i</v>
      </c>
      <c r="CM213" s="223" t="str">
        <f t="shared" ca="1" si="262"/>
        <v>-7.16307684831798+2.17289560636039i</v>
      </c>
      <c r="CN213" s="223" t="str">
        <f t="shared" ca="1" si="263"/>
        <v>7.46511346061816+0.550659850676403i</v>
      </c>
      <c r="CO213" s="223" t="str">
        <f t="shared" ca="1" si="264"/>
        <v>-6.76671735416591-3.20041895693035i</v>
      </c>
      <c r="CP213" s="223" t="str">
        <f t="shared" ca="1" si="265"/>
        <v>5.16148366575387+5.42127582947089i</v>
      </c>
      <c r="CQ213" s="223" t="str">
        <f t="shared" ca="1" si="266"/>
        <v>-2.86453682873619-6.91560366185507i</v>
      </c>
      <c r="CR213" s="223" t="str">
        <f t="shared" ca="1" si="267"/>
        <v>0.183700800661186+7.48314100273981i</v>
      </c>
      <c r="CS213" s="223" t="str">
        <f t="shared" ca="1" si="268"/>
        <v>2.52175378041509-7.04782967458859i</v>
      </c>
      <c r="CT213" s="223" t="str">
        <f t="shared" ca="1" si="269"/>
        <v>-4.88925703579132+5.66800766486906i</v>
      </c>
      <c r="CU213" s="223" t="str">
        <f t="shared" ca="1" si="270"/>
        <v>6.60152943167485-3.52859099553632i</v>
      </c>
      <c r="CV213" s="223" t="str">
        <f t="shared" ca="1" si="271"/>
        <v>-7.42910180630404+0.916292312867123i</v>
      </c>
      <c r="CW213" s="223" t="str">
        <f t="shared" ca="1" si="272"/>
        <v>7.26106754250924+1.81880273646377i</v>
      </c>
      <c r="CX213" s="223" t="str">
        <f t="shared" ca="1" si="273"/>
        <v>-6.1199456517232-4.31015202411742i</v>
      </c>
      <c r="CY213" s="223" t="str">
        <f t="shared" ca="1" si="274"/>
        <v>4.15866290212517+6.22387886430457i</v>
      </c>
      <c r="CZ213" s="223" t="str">
        <f t="shared" ca="1" si="275"/>
        <v>-1.64005942920402-7.30351629831332i</v>
      </c>
      <c r="DA213" s="223" t="str">
        <f t="shared" ca="1" si="276"/>
        <v>-1.09833562790136+7.40437736069224i</v>
      </c>
      <c r="DB213" s="223" t="str">
        <f t="shared" ca="1" si="277"/>
        <v>3.6895378922823-6.51294521644873i</v>
      </c>
      <c r="DC213" s="223" t="str">
        <f t="shared" ca="1" si="278"/>
        <v>-5.78628894115272+4.74868461161015i</v>
      </c>
      <c r="DD213" s="223" t="str">
        <f t="shared" ca="1" si="279"/>
        <v>7.1075939358617-2.34803187668978i</v>
      </c>
      <c r="DE213" s="223" t="str">
        <f t="shared" ca="1" si="280"/>
        <v>-7.47637897724693-0.367290946838363i</v>
      </c>
      <c r="DF213" s="223" t="str">
        <f t="shared" ca="1" si="281"/>
        <v>6.84322155840176+3.03339149363789i</v>
      </c>
      <c r="DG213" s="223" t="str">
        <f t="shared" ca="1" si="282"/>
        <v>-5.29297389239037-5.29297389239011i</v>
      </c>
      <c r="DH213" s="223" t="str">
        <f t="shared" ca="1" si="283"/>
        <v>3.03339149363822+6.84322155840161i</v>
      </c>
      <c r="DI213" s="223" t="str">
        <f t="shared" ca="1" si="284"/>
        <v>-0.3672909468315-7.47637897724727i</v>
      </c>
      <c r="DJ213" s="223" t="str">
        <f t="shared" ca="1" si="285"/>
        <v>-2.34803187668943+7.10759393586181i</v>
      </c>
      <c r="DK213" s="223" t="str">
        <f t="shared" ca="1" si="286"/>
        <v>4.74868461161003-5.78628894115282i</v>
      </c>
      <c r="DL213" s="223" t="str">
        <f t="shared" ca="1" si="287"/>
        <v>-6.51294521644844+3.6895378922828i</v>
      </c>
      <c r="DM213" s="223" t="str">
        <f t="shared" ca="1" si="288"/>
        <v>7.40437736069219-1.09833562790172i</v>
      </c>
      <c r="DN213" s="223" t="str">
        <f t="shared" ca="1" si="289"/>
        <v>-7.3035162983134-1.64005942920366i</v>
      </c>
      <c r="DO213" s="223" t="str">
        <f t="shared" ca="1" si="290"/>
        <v>6.22387886430465+4.15866290212505i</v>
      </c>
      <c r="DP213" s="223" t="str">
        <f t="shared" ca="1" si="291"/>
        <v>-4.31015202411772-6.119945651723i</v>
      </c>
      <c r="DQ213" s="223" t="str">
        <f t="shared" ca="1" si="292"/>
        <v>1.81880273646391+7.26106754250921i</v>
      </c>
      <c r="DR213" s="223" t="str">
        <f t="shared" ca="1" si="293"/>
        <v>0.916292312866973-7.42910180630406i</v>
      </c>
      <c r="DS213" s="223" t="str">
        <f t="shared" ca="1" si="294"/>
        <v>-3.52859099553581+6.60152943167512i</v>
      </c>
      <c r="DT213" s="223" t="str">
        <f t="shared" ca="1" si="295"/>
        <v>5.66800766486882-4.88925703579159i</v>
      </c>
      <c r="DU213" s="223" t="str">
        <f t="shared" ca="1" si="296"/>
        <v>-7.04782967458854+2.52175378041523i</v>
      </c>
      <c r="DV213" s="223" t="str">
        <f t="shared" ca="1" si="297"/>
        <v>7.48314100273981+0.183700800661036i</v>
      </c>
      <c r="DW213" s="223" t="str">
        <f t="shared" ca="1" si="298"/>
        <v>-6.91560366185521-2.86453682873586i</v>
      </c>
      <c r="DX213" s="223" t="str">
        <f t="shared" ca="1" si="299"/>
        <v>5.421275829471+5.16148366575376i</v>
      </c>
      <c r="DY213" s="223" t="str">
        <f t="shared" ca="1" si="300"/>
        <v>-3.20041895693068-6.76671735416576i</v>
      </c>
      <c r="DZ213" s="223" t="str">
        <f t="shared" ca="1" si="301"/>
        <v>0.550659850676765+7.46511346061813i</v>
      </c>
      <c r="EA213" s="223" t="str">
        <f t="shared" ca="1" si="302"/>
        <v>2.17289560636004-7.16307684831808i</v>
      </c>
      <c r="EB213" s="223" t="str">
        <f t="shared" ca="1" si="303"/>
        <v>-4.60525175738314+5.901084773342i</v>
      </c>
      <c r="EC213" s="223" t="str">
        <f t="shared" ca="1" si="304"/>
        <v>6.42043784655849-3.84826234936351i</v>
      </c>
      <c r="ED213" s="223" t="str">
        <f t="shared" ca="1" si="305"/>
        <v>-7.37519279502582+1.27971734662328i</v>
      </c>
      <c r="EE213" s="223" t="str">
        <f t="shared" ca="1" si="306"/>
        <v>7.3415656889955+1.4603282114694i</v>
      </c>
      <c r="EF213" s="223" t="str">
        <f t="shared" ca="1" si="307"/>
        <v>-6.32406304498432-4.00466875710251i</v>
      </c>
      <c r="EG213" s="223" t="str">
        <f t="shared" ca="1" si="308"/>
        <v>4.45904487169775+6.01232601272048i</v>
      </c>
      <c r="EH213" s="223" t="str">
        <f t="shared" ca="1" si="309"/>
        <v>-1.99645046496519-7.21424499112621i</v>
      </c>
      <c r="EI213" s="223" t="str">
        <f t="shared" ca="1" si="310"/>
        <v>-0.733697057605269+7.44935123877984i</v>
      </c>
      <c r="EJ213" s="223" t="str">
        <f t="shared" ca="1" si="311"/>
        <v>3.36551860751634-6.68613713241888i</v>
      </c>
      <c r="EK213" s="223" t="str">
        <f t="shared" ca="1" si="312"/>
        <v>-5.54631219270822+5.02688435435564i</v>
      </c>
      <c r="EL213" s="223" t="str">
        <f t="shared" ca="1" si="313"/>
        <v>6.98382006425461-2.69395667395822i</v>
      </c>
      <c r="EM213" s="223" t="str">
        <f t="shared" ca="1" si="314"/>
        <v>-7.48539546390498+2.79505874352435E-12i</v>
      </c>
      <c r="EN213" s="223"/>
      <c r="EO213" s="223"/>
      <c r="EP213" s="223"/>
    </row>
    <row r="214" spans="1:146" ht="17.25" thickBot="1">
      <c r="A214" s="257">
        <f t="shared" si="181"/>
        <v>2.2265625000000015E-3</v>
      </c>
      <c r="B214" s="256">
        <v>114</v>
      </c>
      <c r="C214" s="230">
        <f t="shared" si="182"/>
        <v>22800</v>
      </c>
      <c r="D214" s="229">
        <f t="shared" si="315"/>
        <v>143256.62500369456</v>
      </c>
      <c r="E214" s="229" t="str">
        <f t="shared" si="316"/>
        <v>143256.625003695i</v>
      </c>
      <c r="F214" s="229" t="str">
        <f t="shared" si="320"/>
        <v>-0.0182384959950519-0.0392219334772099i</v>
      </c>
      <c r="G214" s="229" t="str">
        <f t="shared" si="321"/>
        <v>-3.80461112225442+2.50974260212165i</v>
      </c>
      <c r="H214" s="229" t="str">
        <f t="shared" si="319"/>
        <v>0.00202135482926386-0.00370746897427589i</v>
      </c>
      <c r="I214" s="229" t="str">
        <f t="shared" si="317"/>
        <v>-0.00293745144772271+0.00409000318022864i</v>
      </c>
      <c r="J214" s="255" t="str">
        <f ca="1">IMPRODUCT(1/N_FFT2,DY100)</f>
        <v>0.0202536699762869+0.0000587270348571863i</v>
      </c>
      <c r="K214" s="254" t="str">
        <f t="shared" ca="1" si="318"/>
        <v>-0.0000597343659528732+0.000082665066800753i</v>
      </c>
      <c r="N214" s="246">
        <f t="shared" ca="1" si="185"/>
        <v>22.485555127234917</v>
      </c>
      <c r="O214" s="223">
        <f t="shared" ca="1" si="186"/>
        <v>7.4855551272349174</v>
      </c>
      <c r="P214" s="223" t="str">
        <f t="shared" ca="1" si="187"/>
        <v>-7.04798000464837-2.52180756937354i</v>
      </c>
      <c r="Q214" s="223" t="str">
        <f t="shared" ca="1" si="188"/>
        <v>5.78641236257563+4.74878590095457i</v>
      </c>
      <c r="R214" s="223" t="str">
        <f t="shared" ca="1" si="189"/>
        <v>-3.84834443272112-6.42057479436361i</v>
      </c>
      <c r="S214" s="223" t="str">
        <f t="shared" ca="1" si="190"/>
        <v>1.46035936024146+7.34172228443899i</v>
      </c>
      <c r="T214" s="223" t="str">
        <f t="shared" ca="1" si="191"/>
        <v>1.0983590553813-7.40453529590716i</v>
      </c>
      <c r="U214" s="223" t="str">
        <f t="shared" ca="1" si="192"/>
        <v>-3.52866626030938+6.60167024216048i</v>
      </c>
      <c r="V214" s="223" t="str">
        <f t="shared" ca="1" si="193"/>
        <v>5.54643049543112-5.02699157769581i</v>
      </c>
      <c r="W214" s="223" t="str">
        <f t="shared" ca="1" si="194"/>
        <v>-6.9157511715372+2.86459792924851i</v>
      </c>
      <c r="X214" s="223" t="str">
        <f t="shared" ca="1" si="195"/>
        <v>7.47653844825556-0.367298781143208i</v>
      </c>
      <c r="Y214" s="223" t="str">
        <f t="shared" ca="1" si="196"/>
        <v>-7.16322963659815-2.17294195417985i</v>
      </c>
      <c r="Z214" s="223" t="str">
        <f t="shared" ca="1" si="197"/>
        <v>6.01245425550862+4.45913998303364i</v>
      </c>
      <c r="AA214" s="223" t="str">
        <f t="shared" ca="1" si="198"/>
        <v>-4.15875160631888-6.22401161951141i</v>
      </c>
      <c r="AB214" s="223" t="str">
        <f t="shared" ca="1" si="199"/>
        <v>1.81884153149115+7.26122242092858i</v>
      </c>
      <c r="AC214" s="223" t="str">
        <f t="shared" ca="1" si="200"/>
        <v>0.73371270735108-7.44951013328692i</v>
      </c>
      <c r="AD214" s="223" t="str">
        <f t="shared" ca="1" si="201"/>
        <v>-3.20048722180274+6.76686168810552i</v>
      </c>
      <c r="AE214" s="223" t="str">
        <f t="shared" ca="1" si="202"/>
        <v>5.29308679141383-5.29308679141325i</v>
      </c>
      <c r="AF214" s="223" t="str">
        <f t="shared" ca="1" si="203"/>
        <v>-6.76686168810555+3.20048722180268i</v>
      </c>
      <c r="AG214" s="223" t="str">
        <f t="shared" ca="1" si="204"/>
        <v>7.44951013328692-0.733712707351068i</v>
      </c>
      <c r="AH214" s="223" t="str">
        <f t="shared" ca="1" si="205"/>
        <v>-7.26122242092856-1.81884153149121i</v>
      </c>
      <c r="AI214" s="223" t="str">
        <f t="shared" ca="1" si="206"/>
        <v>6.22401161951137+4.15875160631894i</v>
      </c>
      <c r="AJ214" s="223" t="str">
        <f t="shared" ca="1" si="207"/>
        <v>-4.45913998303358-6.01245425550867i</v>
      </c>
      <c r="AK214" s="223" t="str">
        <f t="shared" ca="1" si="208"/>
        <v>2.17294195417981+7.16322963659816i</v>
      </c>
      <c r="AL214" s="223" t="str">
        <f t="shared" ca="1" si="209"/>
        <v>0.367298781143301-7.47653844825556i</v>
      </c>
      <c r="AM214" s="223" t="str">
        <f t="shared" ca="1" si="210"/>
        <v>-2.86459792924857+6.91575117153717i</v>
      </c>
      <c r="AN214" s="223" t="str">
        <f t="shared" ca="1" si="211"/>
        <v>5.02699157769582-5.54643049543112i</v>
      </c>
      <c r="AO214" s="223" t="str">
        <f t="shared" ca="1" si="212"/>
        <v>-6.60167024216017+3.52866626030996i</v>
      </c>
      <c r="AP214" s="223" t="str">
        <f t="shared" ca="1" si="213"/>
        <v>7.40453529590716-1.09835905538125i</v>
      </c>
      <c r="AQ214" s="223" t="str">
        <f t="shared" ca="1" si="214"/>
        <v>-7.34172228443899-1.46035936024147i</v>
      </c>
      <c r="AR214" s="223" t="str">
        <f t="shared" ca="1" si="215"/>
        <v>-7.34172228443899-1.46035936024147i</v>
      </c>
      <c r="AS214" s="223" t="str">
        <f t="shared" ca="1" si="216"/>
        <v>-4.74878590095465-5.78641236257556i</v>
      </c>
      <c r="AT214" s="223" t="str">
        <f t="shared" ca="1" si="217"/>
        <v>2.52180756937352+7.04798000464838i</v>
      </c>
      <c r="AU214" s="223" t="str">
        <f t="shared" ca="1" si="218"/>
        <v>6.60281625909698E-14-7.48555512723492i</v>
      </c>
      <c r="AV214" s="223" t="str">
        <f t="shared" ca="1" si="219"/>
        <v>-2.52180756937364+7.04798000464833i</v>
      </c>
      <c r="AW214" s="223" t="str">
        <f t="shared" ca="1" si="220"/>
        <v>4.74878590095476-5.78641236257547i</v>
      </c>
      <c r="AX214" s="223" t="str">
        <f t="shared" ca="1" si="221"/>
        <v>-6.42057479436376+3.84834443272088i</v>
      </c>
      <c r="AY214" s="223" t="str">
        <f t="shared" ca="1" si="222"/>
        <v>7.34172228443856-1.46035936024364i</v>
      </c>
      <c r="AZ214" s="223" t="str">
        <f t="shared" ca="1" si="223"/>
        <v>-7.40453529590704-1.09835905538211i</v>
      </c>
      <c r="BA214" s="223" t="str">
        <f t="shared" ca="1" si="224"/>
        <v>6.60167024216186+3.52866626030678i</v>
      </c>
      <c r="BB214" s="223" t="str">
        <f t="shared" ca="1" si="225"/>
        <v>-5.0269915776958-5.54643049543113i</v>
      </c>
      <c r="BC214" s="223" t="str">
        <f t="shared" ca="1" si="226"/>
        <v>2.8645979292457+6.91575117153836i</v>
      </c>
      <c r="BD214" s="223" t="str">
        <f t="shared" ca="1" si="227"/>
        <v>-0.367298781144656-7.47653844825549i</v>
      </c>
      <c r="BE214" s="223" t="str">
        <f t="shared" ca="1" si="228"/>
        <v>-2.17294195418136+7.16322963659769i</v>
      </c>
      <c r="BF214" s="223" t="str">
        <f t="shared" ca="1" si="229"/>
        <v>4.45913998303129-6.01245425551036i</v>
      </c>
      <c r="BG214" s="223" t="str">
        <f t="shared" ca="1" si="230"/>
        <v>-6.22401161951142+4.15875160631887i</v>
      </c>
      <c r="BH214" s="223" t="str">
        <f t="shared" ca="1" si="231"/>
        <v>7.26122242092932-1.81884153148819i</v>
      </c>
      <c r="BI214" s="223" t="str">
        <f t="shared" ca="1" si="232"/>
        <v>-7.44951013328705-0.73371270734977i</v>
      </c>
      <c r="BJ214" s="223" t="str">
        <f t="shared" ca="1" si="233"/>
        <v>6.76686168810488+3.2004872218041i</v>
      </c>
      <c r="BK214" s="223" t="str">
        <f t="shared" ca="1" si="234"/>
        <v>-5.29308679141531-5.29308679141177i</v>
      </c>
      <c r="BL214" s="223" t="str">
        <f t="shared" ca="1" si="235"/>
        <v>3.2004872218019+6.76686168810592i</v>
      </c>
      <c r="BM214" s="223" t="str">
        <f t="shared" ca="1" si="236"/>
        <v>-0.73371270734735-7.44951013328729i</v>
      </c>
      <c r="BN214" s="223" t="str">
        <f t="shared" ca="1" si="237"/>
        <v>-1.81884153149055+7.26122242092873i</v>
      </c>
      <c r="BO214" s="223" t="str">
        <f t="shared" ca="1" si="238"/>
        <v>4.1587516063209-6.22401161951006i</v>
      </c>
      <c r="BP214" s="223" t="str">
        <f t="shared" ca="1" si="239"/>
        <v>-6.01245425550731+4.45913998303541i</v>
      </c>
      <c r="BQ214" s="223" t="str">
        <f t="shared" ca="1" si="240"/>
        <v>7.16322963659839-2.17294195417903i</v>
      </c>
      <c r="BR214" s="223" t="str">
        <f t="shared" ca="1" si="241"/>
        <v>-7.47653844825574-0.367298781139648i</v>
      </c>
      <c r="BS214" s="223" t="str">
        <f t="shared" ca="1" si="242"/>
        <v>6.91575117153747+2.86459792924785i</v>
      </c>
      <c r="BT214" s="223" t="str">
        <f t="shared" ca="1" si="243"/>
        <v>-5.54643049542957-5.02699157769753i</v>
      </c>
      <c r="BU214" s="223" t="str">
        <f t="shared" ca="1" si="244"/>
        <v>3.52866626031121+6.6016702421595i</v>
      </c>
      <c r="BV214" s="223" t="str">
        <f t="shared" ca="1" si="245"/>
        <v>-1.09835905537982-7.40453529590737i</v>
      </c>
      <c r="BW214" s="223" t="str">
        <f t="shared" ca="1" si="246"/>
        <v>-1.46035936023862+7.34172228443956i</v>
      </c>
      <c r="BX214" s="223" t="str">
        <f t="shared" ca="1" si="247"/>
        <v>3.84834443272105-6.42057479436365i</v>
      </c>
      <c r="BY214" s="223" t="str">
        <f t="shared" ca="1" si="248"/>
        <v>-5.78641236257755+4.74878590095222i</v>
      </c>
      <c r="BZ214" s="223" t="str">
        <f t="shared" ca="1" si="249"/>
        <v>7.04798000464786-2.52180756937496i</v>
      </c>
      <c r="CA214" s="223" t="str">
        <f t="shared" ca="1" si="250"/>
        <v>-7.48555512723492-1.62132223444273E-12i</v>
      </c>
      <c r="CB214" s="223" t="str">
        <f t="shared" ca="1" si="251"/>
        <v>7.04798000464928+2.521807569371i</v>
      </c>
      <c r="CC214" s="223" t="str">
        <f t="shared" ca="1" si="252"/>
        <v>-5.7864123625755-4.74878590095473i</v>
      </c>
      <c r="CD214" s="223" t="str">
        <f t="shared" ca="1" si="253"/>
        <v>3.84834443271827+6.42057479436532i</v>
      </c>
      <c r="CE214" s="223" t="str">
        <f t="shared" ca="1" si="254"/>
        <v>-1.46035936024273-7.34172228443874i</v>
      </c>
      <c r="CF214" s="223" t="str">
        <f t="shared" ca="1" si="255"/>
        <v>-1.09835905538281+7.40453529590693i</v>
      </c>
      <c r="CG214" s="223" t="str">
        <f t="shared" ca="1" si="256"/>
        <v>3.5286662603075-6.60167024216148i</v>
      </c>
      <c r="CH214" s="223" t="str">
        <f t="shared" ca="1" si="257"/>
        <v>-5.54643049543175+5.02699157769512i</v>
      </c>
      <c r="CI214" s="223" t="str">
        <f t="shared" ca="1" si="258"/>
        <v>6.91575117153863-2.86459792924505i</v>
      </c>
      <c r="CJ214" s="223" t="str">
        <f t="shared" ca="1" si="259"/>
        <v>-7.47653844825553+0.367298781143846i</v>
      </c>
      <c r="CK214" s="223" t="str">
        <f t="shared" ca="1" si="260"/>
        <v>7.16322963659745+2.17294195418214i</v>
      </c>
      <c r="CL214" s="223" t="str">
        <f t="shared" ca="1" si="261"/>
        <v>-6.01245425550994-4.45913998303186i</v>
      </c>
      <c r="CM214" s="223" t="str">
        <f t="shared" ca="1" si="262"/>
        <v>4.1587516063182+6.22401161951187i</v>
      </c>
      <c r="CN214" s="223" t="str">
        <f t="shared" ca="1" si="263"/>
        <v>-1.81884153149463-7.26122242092771i</v>
      </c>
      <c r="CO214" s="223" t="str">
        <f t="shared" ca="1" si="264"/>
        <v>-0.733712707350365+7.44951013328699i</v>
      </c>
      <c r="CP214" s="223" t="str">
        <f t="shared" ca="1" si="265"/>
        <v>3.20048722180483-6.76686168810453i</v>
      </c>
      <c r="CQ214" s="223" t="str">
        <f t="shared" ca="1" si="266"/>
        <v>-5.29308679141234+5.29308679141474i</v>
      </c>
      <c r="CR214" s="223" t="str">
        <f t="shared" ca="1" si="267"/>
        <v>6.76686168810626-3.20048722180117i</v>
      </c>
      <c r="CS214" s="223" t="str">
        <f t="shared" ca="1" si="268"/>
        <v>-7.44951013328664+0.733712707353953i</v>
      </c>
      <c r="CT214" s="223" t="str">
        <f t="shared" ca="1" si="269"/>
        <v>7.26122242092853+1.81884153149133i</v>
      </c>
      <c r="CU214" s="223" t="str">
        <f t="shared" ca="1" si="270"/>
        <v>-6.22401161950962-4.15875160632157i</v>
      </c>
      <c r="CV214" s="223" t="str">
        <f t="shared" ca="1" si="271"/>
        <v>4.45913998303476+6.01245425550779i</v>
      </c>
      <c r="CW214" s="223" t="str">
        <f t="shared" ca="1" si="272"/>
        <v>-2.17294195417826-7.16322963659863i</v>
      </c>
      <c r="CX214" s="223" t="str">
        <f t="shared" ca="1" si="273"/>
        <v>-0.367298781140458+7.4765384482557i</v>
      </c>
      <c r="CY214" s="223" t="str">
        <f t="shared" ca="1" si="274"/>
        <v>2.8645979292486-6.91575117153716i</v>
      </c>
      <c r="CZ214" s="223" t="str">
        <f t="shared" ca="1" si="275"/>
        <v>-5.02699157769813+5.54643049542903i</v>
      </c>
      <c r="DA214" s="223" t="str">
        <f t="shared" ca="1" si="276"/>
        <v>6.60167024215988-3.5286662603105i</v>
      </c>
      <c r="DB214" s="223" t="str">
        <f t="shared" ca="1" si="277"/>
        <v>-7.40453529590749+1.09835905537902i</v>
      </c>
      <c r="DC214" s="223" t="str">
        <f t="shared" ca="1" si="278"/>
        <v>7.34172228443936+1.46035936023962i</v>
      </c>
      <c r="DD214" s="223" t="str">
        <f t="shared" ca="1" si="279"/>
        <v>-6.42057479436335-3.84834443272156i</v>
      </c>
      <c r="DE214" s="223" t="str">
        <f t="shared" ca="1" si="280"/>
        <v>4.74878590095735+5.78641236257335i</v>
      </c>
      <c r="DF214" s="223" t="str">
        <f t="shared" ca="1" si="281"/>
        <v>-2.52180756937399-7.04798000464821i</v>
      </c>
      <c r="DG214" s="223" t="str">
        <f t="shared" ca="1" si="282"/>
        <v>-2.21923107891256E-12+7.48555512723492i</v>
      </c>
      <c r="DH214" s="223" t="str">
        <f t="shared" ca="1" si="283"/>
        <v>2.52180756937176-7.04798000464901i</v>
      </c>
      <c r="DI214" s="223" t="str">
        <f t="shared" ca="1" si="284"/>
        <v>-4.74878590095551+5.78641236257485i</v>
      </c>
      <c r="DJ214" s="223" t="str">
        <f t="shared" ca="1" si="285"/>
        <v>6.42057479436191-3.84834443272396i</v>
      </c>
      <c r="DK214" s="223" t="str">
        <f t="shared" ca="1" si="286"/>
        <v>-7.3417222844389+1.46035936024194i</v>
      </c>
      <c r="DL214" s="223" t="str">
        <f t="shared" ca="1" si="287"/>
        <v>7.40453529590678+1.09835905538382i</v>
      </c>
      <c r="DM214" s="223" t="str">
        <f t="shared" ca="1" si="288"/>
        <v>-6.6016702421611-3.52866626030821i</v>
      </c>
      <c r="DN214" s="223" t="str">
        <f t="shared" ca="1" si="289"/>
        <v>5.02699157769452+5.54643049543229i</v>
      </c>
      <c r="DO214" s="223" t="str">
        <f t="shared" ca="1" si="290"/>
        <v>-2.86459792925118-6.91575117153609i</v>
      </c>
      <c r="DP214" s="223" t="str">
        <f t="shared" ca="1" si="291"/>
        <v>0.367298781143037+7.47653844825557i</v>
      </c>
      <c r="DQ214" s="223" t="str">
        <f t="shared" ca="1" si="292"/>
        <v>2.17294195418292-7.16322963659722i</v>
      </c>
      <c r="DR214" s="223" t="str">
        <f t="shared" ca="1" si="293"/>
        <v>-4.45913998303251+6.01245425550946i</v>
      </c>
      <c r="DS214" s="223" t="str">
        <f t="shared" ca="1" si="294"/>
        <v>6.22401161951232-4.15875160631753i</v>
      </c>
      <c r="DT214" s="223" t="str">
        <f t="shared" ca="1" si="295"/>
        <v>-7.26122242092785+1.81884153149404i</v>
      </c>
      <c r="DU214" s="223" t="str">
        <f t="shared" ca="1" si="296"/>
        <v>7.44951013328691+0.733712707351172i</v>
      </c>
      <c r="DV214" s="223" t="str">
        <f t="shared" ca="1" si="297"/>
        <v>-6.76686168810419-3.20048722180557i</v>
      </c>
      <c r="DW214" s="223" t="str">
        <f t="shared" ca="1" si="298"/>
        <v>5.29308679141431+5.29308679141276i</v>
      </c>
      <c r="DX214" s="223" t="str">
        <f t="shared" ca="1" si="299"/>
        <v>-3.20048722180063-6.76686168810653i</v>
      </c>
      <c r="DY214" s="223" t="str">
        <f t="shared" ca="1" si="300"/>
        <v>0.733712707352935+7.44951013328673i</v>
      </c>
      <c r="DZ214" s="223" t="str">
        <f t="shared" ca="1" si="301"/>
        <v>1.81884153149192-7.26122242092839i</v>
      </c>
      <c r="EA214" s="223" t="str">
        <f t="shared" ca="1" si="302"/>
        <v>-4.15875160631605+6.22401161951331i</v>
      </c>
      <c r="EB214" s="223" t="str">
        <f t="shared" ca="1" si="303"/>
        <v>6.0124542555084-4.45913998303394i</v>
      </c>
      <c r="EC214" s="223" t="str">
        <f t="shared" ca="1" si="304"/>
        <v>-7.1632296365988+2.17294195417769i</v>
      </c>
      <c r="ED214" s="223" t="str">
        <f t="shared" ca="1" si="305"/>
        <v>7.47653844825565+0.367298781141267i</v>
      </c>
      <c r="EE214" s="223" t="str">
        <f t="shared" ca="1" si="306"/>
        <v>-6.91575117153677-2.86459792924954i</v>
      </c>
      <c r="EF214" s="223" t="str">
        <f t="shared" ca="1" si="307"/>
        <v>5.54643049543348+5.02699157769321i</v>
      </c>
      <c r="EG214" s="223" t="str">
        <f t="shared" ca="1" si="308"/>
        <v>-3.52866626030978-6.60167024216026i</v>
      </c>
      <c r="EH214" s="223" t="str">
        <f t="shared" ca="1" si="309"/>
        <v>1.098359055378+7.40453529590764i</v>
      </c>
      <c r="EI214" s="223" t="str">
        <f t="shared" ca="1" si="310"/>
        <v>1.4603593602402-7.34172228443924i</v>
      </c>
      <c r="EJ214" s="223" t="str">
        <f t="shared" ca="1" si="311"/>
        <v>-3.84834443272244+6.42057479436282i</v>
      </c>
      <c r="EK214" s="223" t="str">
        <f t="shared" ca="1" si="312"/>
        <v>5.78641236257372-4.74878590095688i</v>
      </c>
      <c r="EL214" s="223" t="str">
        <f t="shared" ca="1" si="313"/>
        <v>-7.04798000464841+2.52180756937343i</v>
      </c>
      <c r="EM214" s="223" t="str">
        <f t="shared" ca="1" si="314"/>
        <v>7.48555512723492+3.24264446888546E-12i</v>
      </c>
      <c r="EN214" s="223"/>
      <c r="EO214" s="223"/>
      <c r="EP214" s="223"/>
    </row>
    <row r="215" spans="1:146" ht="17.25" thickBot="1">
      <c r="A215" s="257">
        <f t="shared" si="181"/>
        <v>2.2460937500000016E-3</v>
      </c>
      <c r="B215" s="256">
        <v>115</v>
      </c>
      <c r="C215" s="230">
        <f t="shared" si="182"/>
        <v>23000</v>
      </c>
      <c r="D215" s="229">
        <f t="shared" si="315"/>
        <v>144513.26206513049</v>
      </c>
      <c r="E215" s="229" t="str">
        <f t="shared" si="316"/>
        <v>144513.26206513i</v>
      </c>
      <c r="F215" s="229" t="str">
        <f t="shared" si="320"/>
        <v>-0.0180351879704031-0.0387264266318638i</v>
      </c>
      <c r="G215" s="229" t="str">
        <f t="shared" si="321"/>
        <v>-3.77629331775764+2.52407160476159i</v>
      </c>
      <c r="H215" s="229"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0.00202091729386007-0.00367518042455884i</v>
      </c>
      <c r="I215" s="229" t="str">
        <f t="shared" si="317"/>
        <v>-0.00291227919596175+0.00405427433840058i</v>
      </c>
      <c r="J215" s="255" t="str">
        <f ca="1">IMPRODUCT(1/N_FFT2,DZ100)</f>
        <v>0.0369383760265654+0.00446149052795238i</v>
      </c>
      <c r="K215" s="254" t="str">
        <f t="shared" ca="1" si="318"/>
        <v>-0.000125662970593273+0.000136765203979159i</v>
      </c>
      <c r="N215" s="246">
        <f t="shared" ca="1" si="185"/>
        <v>22.485700632082725</v>
      </c>
      <c r="O215" s="223">
        <f t="shared" ca="1" si="186"/>
        <v>7.4857006320827235</v>
      </c>
      <c r="P215" s="223" t="str">
        <f t="shared" ca="1" si="187"/>
        <v>-7.10788370164566-2.34812760237679i</v>
      </c>
      <c r="Q215" s="223" t="str">
        <f t="shared" ca="1" si="188"/>
        <v>6.01257112609827+4.45922666017024i</v>
      </c>
      <c r="R215" s="223" t="str">
        <f t="shared" ca="1" si="189"/>
        <v>-4.31032774245498-6.12019515259005i</v>
      </c>
      <c r="S215" s="223" t="str">
        <f t="shared" ca="1" si="190"/>
        <v>2.17298419200752+7.16336887605609i</v>
      </c>
      <c r="T215" s="223" t="str">
        <f t="shared" ca="1" si="191"/>
        <v>0.183708289866048-7.48344607900653i</v>
      </c>
      <c r="U215" s="223" t="str">
        <f t="shared" ca="1" si="192"/>
        <v>-2.52185658848025+7.04811700387433i</v>
      </c>
      <c r="V215" s="223" t="str">
        <f t="shared" ca="1" si="193"/>
        <v>4.60543950648641-5.90132535158484i</v>
      </c>
      <c r="W215" s="223" t="str">
        <f t="shared" ca="1" si="194"/>
        <v>-6.2241326023709+4.15883244448094i</v>
      </c>
      <c r="X215" s="223" t="str">
        <f t="shared" ca="1" si="195"/>
        <v>7.21453910491116-1.99653185721424i</v>
      </c>
      <c r="Y215" s="223" t="str">
        <f t="shared" ca="1" si="196"/>
        <v>-7.47668377783641-0.367305920727576i</v>
      </c>
      <c r="Z215" s="223" t="str">
        <f t="shared" ca="1" si="197"/>
        <v>6.98410478396589+2.69406650247325i</v>
      </c>
      <c r="AA215" s="223" t="str">
        <f t="shared" ca="1" si="198"/>
        <v>-5.7865248393442-4.74887820825258i</v>
      </c>
      <c r="AB215" s="223" t="str">
        <f t="shared" ca="1" si="199"/>
        <v>4.00483202135137+6.32432086740722i</v>
      </c>
      <c r="AC215" s="223" t="str">
        <f t="shared" ca="1" si="200"/>
        <v>-1.81887688628532-7.26136356517842i</v>
      </c>
      <c r="AD215" s="223" t="str">
        <f t="shared" ca="1" si="201"/>
        <v>-0.550682300236898+7.46541780192974i</v>
      </c>
      <c r="AE215" s="223" t="str">
        <f t="shared" ca="1" si="202"/>
        <v>2.86465361154278-6.91588560048809i</v>
      </c>
      <c r="AF215" s="223" t="str">
        <f t="shared" ca="1" si="203"/>
        <v>-4.88945636335812+5.66823874091243i</v>
      </c>
      <c r="AG215" s="223" t="str">
        <f t="shared" ca="1" si="204"/>
        <v>6.42069959803461-3.84841923716242i</v>
      </c>
      <c r="AH215" s="223" t="str">
        <f t="shared" ca="1" si="205"/>
        <v>-7.3038140515539+1.64012629193226i</v>
      </c>
      <c r="AI215" s="223" t="str">
        <f t="shared" ca="1" si="206"/>
        <v>7.44965493748914+0.73372696931992i</v>
      </c>
      <c r="AJ215" s="223" t="str">
        <f t="shared" ca="1" si="207"/>
        <v>-6.84350054612617-3.03351516039304i</v>
      </c>
      <c r="AK215" s="223" t="str">
        <f t="shared" ca="1" si="208"/>
        <v>5.54653830741173+5.02708929277946i</v>
      </c>
      <c r="AL215" s="223" t="str">
        <f t="shared" ca="1" si="209"/>
        <v>-3.68968830912667-6.51321073930958i</v>
      </c>
      <c r="AM215" s="223" t="str">
        <f t="shared" ca="1" si="210"/>
        <v>1.46038774682926+7.34186499345191i</v>
      </c>
      <c r="AN215" s="223" t="str">
        <f t="shared" ca="1" si="211"/>
        <v>0.916329668712444-7.42940467947473i</v>
      </c>
      <c r="AO215" s="223" t="str">
        <f t="shared" ca="1" si="212"/>
        <v>-3.20054943314107+6.76699322293026i</v>
      </c>
      <c r="AP215" s="223" t="str">
        <f t="shared" ca="1" si="213"/>
        <v>5.16169409158471-5.42149684663407i</v>
      </c>
      <c r="AQ215" s="223" t="str">
        <f t="shared" ca="1" si="214"/>
        <v>-6.6017985659798+3.52873485081988i</v>
      </c>
      <c r="AR215" s="223" t="str">
        <f t="shared" ca="1" si="215"/>
        <v>-6.6017985659798+3.52873485081988i</v>
      </c>
      <c r="AS215" s="223" t="str">
        <f t="shared" ca="1" si="216"/>
        <v>-7.40467922588475-1.09838040537626i</v>
      </c>
      <c r="AT215" s="223" t="str">
        <f t="shared" ca="1" si="217"/>
        <v>6.68640971605098+3.36565581458692i</v>
      </c>
      <c r="AU215" s="223" t="str">
        <f t="shared" ca="1" si="218"/>
        <v>-5.29318967887836-5.29318967887788i</v>
      </c>
      <c r="AV215" s="223" t="str">
        <f t="shared" ca="1" si="219"/>
        <v>3.36565581458676+6.68640971605106i</v>
      </c>
      <c r="AW215" s="223" t="str">
        <f t="shared" ca="1" si="220"/>
        <v>-1.09838040537619-7.40467922588476i</v>
      </c>
      <c r="AX215" s="223" t="str">
        <f t="shared" ca="1" si="221"/>
        <v>-1.27976951875496+7.37549347040789i</v>
      </c>
      <c r="AY215" s="223" t="str">
        <f t="shared" ca="1" si="222"/>
        <v>3.52873485081928-6.60179856598011i</v>
      </c>
      <c r="AZ215" s="223" t="str">
        <f t="shared" ca="1" si="223"/>
        <v>-5.42149684663624+5.16169409158243i</v>
      </c>
      <c r="BA215" s="223" t="str">
        <f t="shared" ca="1" si="224"/>
        <v>6.76699322293029-3.20054943314101i</v>
      </c>
      <c r="BB215" s="223" t="str">
        <f t="shared" ca="1" si="225"/>
        <v>-7.42940467947437+0.916329668715334i</v>
      </c>
      <c r="BC215" s="223" t="str">
        <f t="shared" ca="1" si="226"/>
        <v>7.34186499345161+1.46038774683079i</v>
      </c>
      <c r="BD215" s="223" t="str">
        <f t="shared" ca="1" si="227"/>
        <v>-6.51321073931028-3.68968830912544i</v>
      </c>
      <c r="BE215" s="223" t="str">
        <f t="shared" ca="1" si="228"/>
        <v>5.02708929277717+5.54653830741381i</v>
      </c>
      <c r="BF215" s="223" t="str">
        <f t="shared" ca="1" si="229"/>
        <v>-3.03351516039366-6.84350054612591i</v>
      </c>
      <c r="BG215" s="223" t="str">
        <f t="shared" ca="1" si="230"/>
        <v>0.733726969316096+7.44965493748951i</v>
      </c>
      <c r="BH215" s="223" t="str">
        <f t="shared" ca="1" si="231"/>
        <v>1.64012629193305-7.30381405155373i</v>
      </c>
      <c r="BI215" s="223" t="str">
        <f t="shared" ca="1" si="232"/>
        <v>-3.84841923716061+6.42069959803571i</v>
      </c>
      <c r="BJ215" s="223" t="str">
        <f t="shared" ca="1" si="233"/>
        <v>5.66823874091344-4.88945636335694i</v>
      </c>
      <c r="BK215" s="223" t="str">
        <f t="shared" ca="1" si="234"/>
        <v>-6.91588560048753+2.86465361154415i</v>
      </c>
      <c r="BL215" s="223" t="str">
        <f t="shared" ca="1" si="235"/>
        <v>7.46541780192997-0.550682300233755i</v>
      </c>
      <c r="BM215" s="223" t="str">
        <f t="shared" ca="1" si="236"/>
        <v>-7.26136356517839-1.81887688628543i</v>
      </c>
      <c r="BN215" s="223" t="str">
        <f t="shared" ca="1" si="237"/>
        <v>6.32432086740878+4.00483202134891i</v>
      </c>
      <c r="BO215" s="223" t="str">
        <f t="shared" ca="1" si="238"/>
        <v>-4.748878208252-5.78652483934468i</v>
      </c>
      <c r="BP215" s="223" t="str">
        <f t="shared" ca="1" si="239"/>
        <v>2.69406650247535+6.98410478396508i</v>
      </c>
      <c r="BQ215" s="223" t="str">
        <f t="shared" ca="1" si="240"/>
        <v>-0.367305920725199-7.47668377783653i</v>
      </c>
      <c r="BR215" s="223" t="str">
        <f t="shared" ca="1" si="241"/>
        <v>-1.99653185721361+7.21453910491134i</v>
      </c>
      <c r="BS215" s="223" t="str">
        <f t="shared" ca="1" si="242"/>
        <v>4.15883244448407-6.22413260236881i</v>
      </c>
      <c r="BT215" s="223" t="str">
        <f t="shared" ca="1" si="243"/>
        <v>-5.90132535158483+4.60543950648643i</v>
      </c>
      <c r="BU215" s="223" t="str">
        <f t="shared" ca="1" si="244"/>
        <v>7.04811700387338-2.52185658848291i</v>
      </c>
      <c r="BV215" s="223" t="str">
        <f t="shared" ca="1" si="245"/>
        <v>-7.48344607900656+0.183708289864453i</v>
      </c>
      <c r="BW215" s="223" t="str">
        <f t="shared" ca="1" si="246"/>
        <v>7.16336887605651+2.17298419200614i</v>
      </c>
      <c r="BX215" s="223" t="str">
        <f t="shared" ca="1" si="247"/>
        <v>-6.1201951525885-4.31032774245717i</v>
      </c>
      <c r="BY215" s="223" t="str">
        <f t="shared" ca="1" si="248"/>
        <v>4.45922666017047+6.0125711260981i</v>
      </c>
      <c r="BZ215" s="223" t="str">
        <f t="shared" ca="1" si="249"/>
        <v>-2.34812760238007-7.10788370164457i</v>
      </c>
      <c r="CA215" s="223" t="str">
        <f t="shared" ca="1" si="250"/>
        <v>-8.1067849812267E-13+7.48570063208272i</v>
      </c>
      <c r="CB215" s="223" t="str">
        <f t="shared" ca="1" si="251"/>
        <v>2.34812760237454-7.1078837016464i</v>
      </c>
      <c r="CC215" s="223" t="str">
        <f t="shared" ca="1" si="252"/>
        <v>-4.45922666017194+6.01257112609701i</v>
      </c>
      <c r="CD215" s="223" t="str">
        <f t="shared" ca="1" si="253"/>
        <v>6.12019515258943-4.31032774245585i</v>
      </c>
      <c r="CE215" s="223" t="str">
        <f t="shared" ca="1" si="254"/>
        <v>-7.16336887605698+2.17298419200459i</v>
      </c>
      <c r="CF215" s="223" t="str">
        <f t="shared" ca="1" si="255"/>
        <v>7.48344607900653+0.183708289866074i</v>
      </c>
      <c r="CG215" s="223" t="str">
        <f t="shared" ca="1" si="256"/>
        <v>-7.04811700387534-2.52185658847743i</v>
      </c>
      <c r="CH215" s="223" t="str">
        <f t="shared" ca="1" si="257"/>
        <v>5.90132535158383+4.6054395064877i</v>
      </c>
      <c r="CI215" s="223" t="str">
        <f t="shared" ca="1" si="258"/>
        <v>-4.15883244448272-6.22413260236971i</v>
      </c>
      <c r="CJ215" s="223" t="str">
        <f t="shared" ca="1" si="259"/>
        <v>1.99653185721205+7.21453910491177i</v>
      </c>
      <c r="CK215" s="223" t="str">
        <f t="shared" ca="1" si="260"/>
        <v>0.367305920726819-7.47668377783645i</v>
      </c>
      <c r="CL215" s="223" t="str">
        <f t="shared" ca="1" si="261"/>
        <v>-2.69406650247686+6.9841047839645i</v>
      </c>
      <c r="CM215" s="223" t="str">
        <f t="shared" ca="1" si="262"/>
        <v>4.74887820825325-5.78652483934365i</v>
      </c>
      <c r="CN215" s="223" t="str">
        <f t="shared" ca="1" si="263"/>
        <v>-6.32432086740566+4.00483202135383i</v>
      </c>
      <c r="CO215" s="223" t="str">
        <f t="shared" ca="1" si="264"/>
        <v>7.26136356517879-1.81887688628386i</v>
      </c>
      <c r="CP215" s="223" t="str">
        <f t="shared" ca="1" si="265"/>
        <v>-7.46541780192983-0.550682300235584i</v>
      </c>
      <c r="CQ215" s="223" t="str">
        <f t="shared" ca="1" si="266"/>
        <v>6.91588560048691+2.86465361154564i</v>
      </c>
      <c r="CR215" s="223" t="str">
        <f t="shared" ca="1" si="267"/>
        <v>-5.66823874091238-4.88945636335816i</v>
      </c>
      <c r="CS215" s="223" t="str">
        <f t="shared" ca="1" si="268"/>
        <v>3.84841923716561+6.42069959803271i</v>
      </c>
      <c r="CT215" s="223" t="str">
        <f t="shared" ca="1" si="269"/>
        <v>-1.64012629193136-7.3038140515541i</v>
      </c>
      <c r="CU215" s="223" t="str">
        <f t="shared" ca="1" si="270"/>
        <v>-0.733726969317816+7.44965493748935i</v>
      </c>
      <c r="CV215" s="223" t="str">
        <f t="shared" ca="1" si="271"/>
        <v>3.03351516039514-6.84350054612525i</v>
      </c>
      <c r="CW215" s="223" t="str">
        <f t="shared" ca="1" si="272"/>
        <v>-5.02708929277837+5.54653830741272i</v>
      </c>
      <c r="CX215" s="223" t="str">
        <f t="shared" ca="1" si="273"/>
        <v>6.51321073931113-3.68968830912393i</v>
      </c>
      <c r="CY215" s="223" t="str">
        <f t="shared" ca="1" si="274"/>
        <v>-7.34186499345194+1.4603877468291i</v>
      </c>
      <c r="CZ215" s="223" t="str">
        <f t="shared" ca="1" si="275"/>
        <v>7.42940467947509+0.916329668709555i</v>
      </c>
      <c r="DA215" s="223" t="str">
        <f t="shared" ca="1" si="276"/>
        <v>-6.7669932229296-3.20054943314247i</v>
      </c>
      <c r="DB215" s="223" t="str">
        <f t="shared" ca="1" si="277"/>
        <v>5.42149684663512+5.1616940915836i</v>
      </c>
      <c r="DC215" s="223" t="str">
        <f t="shared" ca="1" si="278"/>
        <v>-3.52873485081795-6.60179856598083i</v>
      </c>
      <c r="DD215" s="223" t="str">
        <f t="shared" ca="1" si="279"/>
        <v>1.27976951875556+7.37549347040778i</v>
      </c>
      <c r="DE215" s="223" t="str">
        <f t="shared" ca="1" si="280"/>
        <v>1.09838040537285-7.40467922588525i</v>
      </c>
      <c r="DF215" s="223" t="str">
        <f t="shared" ca="1" si="281"/>
        <v>-3.36565581458773+6.68640971605057i</v>
      </c>
      <c r="DG215" s="223" t="str">
        <f t="shared" ca="1" si="282"/>
        <v>5.29318967887627-5.29318967887996i</v>
      </c>
      <c r="DH215" s="223" t="str">
        <f t="shared" ca="1" si="283"/>
        <v>-6.68640971605166+3.36565581458556i</v>
      </c>
      <c r="DI215" s="223" t="str">
        <f t="shared" ca="1" si="284"/>
        <v>7.40467922588455-1.0983804053776i</v>
      </c>
      <c r="DJ215" s="223" t="str">
        <f t="shared" ca="1" si="285"/>
        <v>-7.37549347040737-1.27976951875795i</v>
      </c>
      <c r="DK215" s="223" t="str">
        <f t="shared" ca="1" si="286"/>
        <v>6.60179856597968+3.52873485082009i</v>
      </c>
      <c r="DL215" s="223" t="str">
        <f t="shared" ca="1" si="287"/>
        <v>-5.16169409158739-5.42149684663152i</v>
      </c>
      <c r="DM215" s="223" t="str">
        <f t="shared" ca="1" si="288"/>
        <v>3.20054943314008+6.76699322293072i</v>
      </c>
      <c r="DN215" s="223" t="str">
        <f t="shared" ca="1" si="289"/>
        <v>-0.916329668714533-7.42940467947448i</v>
      </c>
      <c r="DO215" s="223" t="str">
        <f t="shared" ca="1" si="290"/>
        <v>-1.46038774683148+7.34186499345147i</v>
      </c>
      <c r="DP215" s="223" t="str">
        <f t="shared" ca="1" si="291"/>
        <v>3.68968830912623-6.51321073930983i</v>
      </c>
      <c r="DQ215" s="223" t="str">
        <f t="shared" ca="1" si="292"/>
        <v>-5.54653830741435+5.02708929277657i</v>
      </c>
      <c r="DR215" s="223" t="str">
        <f t="shared" ca="1" si="293"/>
        <v>6.84350054612632-3.03351516039272i</v>
      </c>
      <c r="DS215" s="223" t="str">
        <f t="shared" ca="1" si="294"/>
        <v>-7.44965493748885+0.733726969322806i</v>
      </c>
      <c r="DT215" s="223" t="str">
        <f t="shared" ca="1" si="295"/>
        <v>7.30381405155357+1.64012629193374i</v>
      </c>
      <c r="DU215" s="223" t="str">
        <f t="shared" ca="1" si="296"/>
        <v>-6.42069959803529-3.8484192371613i</v>
      </c>
      <c r="DV215" s="223" t="str">
        <f t="shared" ca="1" si="297"/>
        <v>4.88945636335632+5.66823874091398i</v>
      </c>
      <c r="DW215" s="223" t="str">
        <f t="shared" ca="1" si="298"/>
        <v>-2.8646536115432-6.91588560048792i</v>
      </c>
      <c r="DX215" s="223" t="str">
        <f t="shared" ca="1" si="299"/>
        <v>0.550682300240585+7.46541780192947i</v>
      </c>
      <c r="DY215" s="223" t="str">
        <f t="shared" ca="1" si="300"/>
        <v>1.81887688628601-7.26136356517825i</v>
      </c>
      <c r="DZ215" s="223" t="str">
        <f t="shared" ca="1" si="301"/>
        <v>-4.00483202134959+6.32432086740835i</v>
      </c>
      <c r="EA215" s="223" t="str">
        <f t="shared" ca="1" si="302"/>
        <v>5.7865248393452-4.74887820825137i</v>
      </c>
      <c r="EB215" s="223" t="str">
        <f t="shared" ca="1" si="303"/>
        <v>-6.98410478396545+2.6940665024744i</v>
      </c>
      <c r="EC215" s="223" t="str">
        <f t="shared" ca="1" si="304"/>
        <v>7.47668377783657-0.36730592072439i</v>
      </c>
      <c r="ED215" s="223" t="str">
        <f t="shared" ca="1" si="305"/>
        <v>-7.21453910491107-1.99653185721459i</v>
      </c>
      <c r="EE215" s="223" t="str">
        <f t="shared" ca="1" si="306"/>
        <v>6.2241326023725+4.15883244447855i</v>
      </c>
      <c r="EF215" s="223" t="str">
        <f t="shared" ca="1" si="307"/>
        <v>-4.60543950648578-5.90132535158532i</v>
      </c>
      <c r="EG215" s="223" t="str">
        <f t="shared" ca="1" si="308"/>
        <v>2.52185658848215+7.04811700387365i</v>
      </c>
      <c r="EH215" s="223" t="str">
        <f t="shared" ca="1" si="309"/>
        <v>-0.183708289863643-7.48344607900659i</v>
      </c>
      <c r="EI215" s="223" t="str">
        <f t="shared" ca="1" si="310"/>
        <v>-2.17298419200712+7.16336887605621i</v>
      </c>
      <c r="EJ215" s="223" t="str">
        <f t="shared" ca="1" si="311"/>
        <v>4.31032774245801-6.12019515258791i</v>
      </c>
      <c r="EK215" s="223" t="str">
        <f t="shared" ca="1" si="312"/>
        <v>-6.01257112609846+4.45922666016999i</v>
      </c>
      <c r="EL215" s="223" t="str">
        <f t="shared" ca="1" si="313"/>
        <v>7.10788370164482-2.3481276023793i</v>
      </c>
      <c r="EM215" s="223" t="str">
        <f t="shared" ca="1" si="314"/>
        <v>-7.48570063208272-1.62135699624534E-12i</v>
      </c>
      <c r="EN215" s="223"/>
      <c r="EO215" s="223"/>
      <c r="EP215" s="223"/>
    </row>
    <row r="216" spans="1:146" ht="17.25" thickBot="1">
      <c r="A216" s="257">
        <f t="shared" si="181"/>
        <v>2.2656250000000016E-3</v>
      </c>
      <c r="B216" s="256">
        <v>116</v>
      </c>
      <c r="C216" s="230">
        <f t="shared" si="182"/>
        <v>23200</v>
      </c>
      <c r="D216" s="229">
        <f t="shared" si="315"/>
        <v>145769.89912656639</v>
      </c>
      <c r="E216" s="229" t="str">
        <f t="shared" si="316"/>
        <v>145769.899126566i</v>
      </c>
      <c r="F216" s="229" t="str">
        <f t="shared" si="320"/>
        <v>-0.0178346083836467-0.0382415962689863i</v>
      </c>
      <c r="G216" s="229" t="str">
        <f t="shared" si="321"/>
        <v>-3.74804675641078+2.53790507381687i</v>
      </c>
      <c r="H216" s="229" t="str">
        <f t="shared" si="322"/>
        <v>0.00202049189559637-0.00364344921340072i</v>
      </c>
      <c r="I216" s="229" t="str">
        <f t="shared" si="317"/>
        <v>-0.00288795441715939+0.00401892723447602i</v>
      </c>
      <c r="J216" s="255" t="str">
        <f ca="1">IMPRODUCT(1/N_FFT2,EA100)</f>
        <v>0.0381656238064755-0.0000503380375345816i</v>
      </c>
      <c r="K216" s="254" t="str">
        <f t="shared" ca="1" si="318"/>
        <v>-0.000110018276945577+0.00015353023889446i</v>
      </c>
      <c r="N216" s="246">
        <f t="shared" ca="1" si="185"/>
        <v>22.485832505962474</v>
      </c>
      <c r="O216" s="223">
        <f t="shared" ca="1" si="186"/>
        <v>7.4858325059624731</v>
      </c>
      <c r="P216" s="223" t="str">
        <f t="shared" ca="1" si="187"/>
        <v>-7.16349507149081-2.17302247297428i</v>
      </c>
      <c r="Q216" s="223" t="str">
        <f t="shared" ca="1" si="188"/>
        <v>6.22424225149441+4.15890570968328i</v>
      </c>
      <c r="R216" s="223" t="str">
        <f t="shared" ca="1" si="189"/>
        <v>-4.7489618681565-5.78662677923157i</v>
      </c>
      <c r="S216" s="223" t="str">
        <f t="shared" ca="1" si="190"/>
        <v>2.86470407749188+6.91600743606641i</v>
      </c>
      <c r="T216" s="223" t="str">
        <f t="shared" ca="1" si="191"/>
        <v>-0.733739895220133-7.44978617636015i</v>
      </c>
      <c r="U216" s="223" t="str">
        <f t="shared" ca="1" si="192"/>
        <v>-1.46041347414703+7.34199433341202i</v>
      </c>
      <c r="V216" s="223" t="str">
        <f t="shared" ca="1" si="193"/>
        <v>3.52879701573702-6.60191486835826i</v>
      </c>
      <c r="W216" s="223" t="str">
        <f t="shared" ca="1" si="194"/>
        <v>-5.29328292779276+5.29328292779276i</v>
      </c>
      <c r="X216" s="223" t="str">
        <f t="shared" ca="1" si="195"/>
        <v>6.60191486835863-3.52879701573634i</v>
      </c>
      <c r="Y216" s="223" t="str">
        <f t="shared" ca="1" si="196"/>
        <v>-7.34199433341203+1.46041347414701i</v>
      </c>
      <c r="Z216" s="223" t="str">
        <f t="shared" ca="1" si="197"/>
        <v>7.44978617636007+0.733739895220887i</v>
      </c>
      <c r="AA216" s="223" t="str">
        <f t="shared" ca="1" si="198"/>
        <v>-6.91600743606639-2.8647040774919i</v>
      </c>
      <c r="AB216" s="223" t="str">
        <f t="shared" ca="1" si="199"/>
        <v>5.78662677923179+4.74896186815623i</v>
      </c>
      <c r="AC216" s="223" t="str">
        <f t="shared" ca="1" si="200"/>
        <v>-4.15890570968327-6.22424225149441i</v>
      </c>
      <c r="AD216" s="223" t="str">
        <f t="shared" ca="1" si="201"/>
        <v>2.17302247297392+7.16349507149093i</v>
      </c>
      <c r="AE216" s="223" t="str">
        <f t="shared" ca="1" si="202"/>
        <v>8.11615586582709E-19-7.48583250596247i</v>
      </c>
      <c r="AF216" s="223" t="str">
        <f t="shared" ca="1" si="203"/>
        <v>-2.17302247297392+7.16349507149093i</v>
      </c>
      <c r="AG216" s="223" t="str">
        <f t="shared" ca="1" si="204"/>
        <v>4.15890570968332-6.22424225149438i</v>
      </c>
      <c r="AH216" s="223" t="str">
        <f t="shared" ca="1" si="205"/>
        <v>-5.78662677923182+4.74896186815619i</v>
      </c>
      <c r="AI216" s="223" t="str">
        <f t="shared" ca="1" si="206"/>
        <v>6.91600743606641-2.86470407749186i</v>
      </c>
      <c r="AJ216" s="223" t="str">
        <f t="shared" ca="1" si="207"/>
        <v>-7.44978617636007+0.733739895220861i</v>
      </c>
      <c r="AK216" s="223" t="str">
        <f t="shared" ca="1" si="208"/>
        <v>7.34199433341202+1.46041347414703i</v>
      </c>
      <c r="AL216" s="223" t="str">
        <f t="shared" ca="1" si="209"/>
        <v>-6.60191486835826-3.52879701573702i</v>
      </c>
      <c r="AM216" s="223" t="str">
        <f t="shared" ca="1" si="210"/>
        <v>5.29328292779271+5.29328292779279i</v>
      </c>
      <c r="AN216" s="223" t="str">
        <f t="shared" ca="1" si="211"/>
        <v>-3.52879701573637-6.60191486835861i</v>
      </c>
      <c r="AO216" s="223" t="str">
        <f t="shared" ca="1" si="212"/>
        <v>1.46041347414698+7.34199433341203i</v>
      </c>
      <c r="AP216" s="223" t="str">
        <f t="shared" ca="1" si="213"/>
        <v>0.733739895220861-7.44978617636007i</v>
      </c>
      <c r="AQ216" s="223" t="str">
        <f t="shared" ca="1" si="214"/>
        <v>-2.8647040774919+6.91600743606639i</v>
      </c>
      <c r="AR216" s="223" t="str">
        <f t="shared" ca="1" si="215"/>
        <v>-2.8647040774919+6.91600743606639i</v>
      </c>
      <c r="AS216" s="223" t="str">
        <f t="shared" ca="1" si="216"/>
        <v>-6.22424225149441+4.15890570968327i</v>
      </c>
      <c r="AT216" s="223" t="str">
        <f t="shared" ca="1" si="217"/>
        <v>7.16349507149072-2.17302247297458i</v>
      </c>
      <c r="AU216" s="223" t="str">
        <f t="shared" ca="1" si="218"/>
        <v>-7.48583250596247-1.62323117316542E-18i</v>
      </c>
      <c r="AV216" s="223" t="str">
        <f t="shared" ca="1" si="219"/>
        <v>7.1634950714909+2.17302247297397i</v>
      </c>
      <c r="AW216" s="223" t="str">
        <f t="shared" ca="1" si="220"/>
        <v>-6.22424225149441-4.15890570968327i</v>
      </c>
      <c r="AX216" s="223" t="str">
        <f t="shared" ca="1" si="221"/>
        <v>4.74896186815619+5.78662677923182i</v>
      </c>
      <c r="AY216" s="223" t="str">
        <f t="shared" ca="1" si="222"/>
        <v>-2.86470407749181-6.91600743606643i</v>
      </c>
      <c r="AZ216" s="223" t="str">
        <f t="shared" ca="1" si="223"/>
        <v>0.733739895222343+7.44978617635993i</v>
      </c>
      <c r="BA216" s="223" t="str">
        <f t="shared" ca="1" si="224"/>
        <v>1.46041347415074-7.34199433341128i</v>
      </c>
      <c r="BB216" s="223" t="str">
        <f t="shared" ca="1" si="225"/>
        <v>-3.52879701573834+6.60191486835756i</v>
      </c>
      <c r="BC216" s="223" t="str">
        <f t="shared" ca="1" si="226"/>
        <v>5.29328292779279-5.29328292779271i</v>
      </c>
      <c r="BD216" s="223" t="str">
        <f t="shared" ca="1" si="227"/>
        <v>-6.60191486835756+3.52879701573834i</v>
      </c>
      <c r="BE216" s="223" t="str">
        <f t="shared" ca="1" si="228"/>
        <v>7.34199433341131-1.46041347415063i</v>
      </c>
      <c r="BF216" s="223" t="str">
        <f t="shared" ca="1" si="229"/>
        <v>-7.44978617635992-0.733739895222449i</v>
      </c>
      <c r="BG216" s="223" t="str">
        <f t="shared" ca="1" si="230"/>
        <v>6.91600743606639+2.8647040774919i</v>
      </c>
      <c r="BH216" s="223" t="str">
        <f t="shared" ca="1" si="231"/>
        <v>-5.78662677923277-4.74896186815504i</v>
      </c>
      <c r="BI216" s="223" t="str">
        <f t="shared" ca="1" si="232"/>
        <v>4.15890570968018+6.22424225149649i</v>
      </c>
      <c r="BJ216" s="223" t="str">
        <f t="shared" ca="1" si="233"/>
        <v>-2.17302247297244-7.16349507149137i</v>
      </c>
      <c r="BK216" s="223" t="str">
        <f t="shared" ca="1" si="234"/>
        <v>-1.06382513011329E-13+7.48583250596247i</v>
      </c>
      <c r="BL216" s="223" t="str">
        <f t="shared" ca="1" si="235"/>
        <v>2.17302247297244-7.16349507149137i</v>
      </c>
      <c r="BM216" s="223" t="str">
        <f t="shared" ca="1" si="236"/>
        <v>-4.15890570968637+6.22424225149235i</v>
      </c>
      <c r="BN216" s="223" t="str">
        <f t="shared" ca="1" si="237"/>
        <v>5.78662677923277-4.74896186815504i</v>
      </c>
      <c r="BO216" s="223" t="str">
        <f t="shared" ca="1" si="238"/>
        <v>-6.91600743606643+2.86470407749181i</v>
      </c>
      <c r="BP216" s="223" t="str">
        <f t="shared" ca="1" si="239"/>
        <v>7.44978617635994-0.733739895222237i</v>
      </c>
      <c r="BQ216" s="223" t="str">
        <f t="shared" ca="1" si="240"/>
        <v>-7.34199433341126-1.46041347415084i</v>
      </c>
      <c r="BR216" s="223" t="str">
        <f t="shared" ca="1" si="241"/>
        <v>6.60191486835756+3.52879701573834i</v>
      </c>
      <c r="BS216" s="223" t="str">
        <f t="shared" ca="1" si="242"/>
        <v>-5.29328292779271-5.29328292779279i</v>
      </c>
      <c r="BT216" s="223" t="str">
        <f t="shared" ca="1" si="243"/>
        <v>3.52879701573824+6.60191486835761i</v>
      </c>
      <c r="BU216" s="223" t="str">
        <f t="shared" ca="1" si="244"/>
        <v>-1.46041347415074-7.34199433341128i</v>
      </c>
      <c r="BV216" s="223" t="str">
        <f t="shared" ca="1" si="245"/>
        <v>-0.733739895222343+7.44978617635993i</v>
      </c>
      <c r="BW216" s="223" t="str">
        <f t="shared" ca="1" si="246"/>
        <v>2.8647040774919-6.91600743606639i</v>
      </c>
      <c r="BX216" s="223" t="str">
        <f t="shared" ca="1" si="247"/>
        <v>-4.74896186815512+5.7866267792327i</v>
      </c>
      <c r="BY216" s="223" t="str">
        <f t="shared" ca="1" si="248"/>
        <v>6.22424225149241-4.15890570968628i</v>
      </c>
      <c r="BZ216" s="223" t="str">
        <f t="shared" ca="1" si="249"/>
        <v>-7.1634950714914+2.17302247297234i</v>
      </c>
      <c r="CA216" s="223" t="str">
        <f t="shared" ca="1" si="250"/>
        <v>7.48583250596247+3.24646234633085E-18i</v>
      </c>
      <c r="CB216" s="223" t="str">
        <f t="shared" ca="1" si="251"/>
        <v>-7.16349507149134-2.17302247297254i</v>
      </c>
      <c r="CC216" s="223" t="str">
        <f t="shared" ca="1" si="252"/>
        <v>6.22424225149643+4.15890570968027i</v>
      </c>
      <c r="CD216" s="223" t="str">
        <f t="shared" ca="1" si="253"/>
        <v>-4.74896186815496-5.78662677923284i</v>
      </c>
      <c r="CE216" s="223" t="str">
        <f t="shared" ca="1" si="254"/>
        <v>2.8647040774919+6.91600743606639i</v>
      </c>
      <c r="CF216" s="223" t="str">
        <f t="shared" ca="1" si="255"/>
        <v>-0.733739895222343-7.44978617635993i</v>
      </c>
      <c r="CG216" s="223" t="str">
        <f t="shared" ca="1" si="256"/>
        <v>-1.46041347415074+7.34199433341128i</v>
      </c>
      <c r="CH216" s="223" t="str">
        <f t="shared" ca="1" si="257"/>
        <v>3.52879701573843-6.60191486835751i</v>
      </c>
      <c r="CI216" s="223" t="str">
        <f t="shared" ca="1" si="258"/>
        <v>-5.29328292779287+5.29328292779264i</v>
      </c>
      <c r="CJ216" s="223" t="str">
        <f t="shared" ca="1" si="259"/>
        <v>6.60191486835756-3.52879701573834i</v>
      </c>
      <c r="CK216" s="223" t="str">
        <f t="shared" ca="1" si="260"/>
        <v>-7.34199433341131+1.46041347415063i</v>
      </c>
      <c r="CL216" s="223" t="str">
        <f t="shared" ca="1" si="261"/>
        <v>7.44978617635992+0.733739895222449i</v>
      </c>
      <c r="CM216" s="223" t="str">
        <f t="shared" ca="1" si="262"/>
        <v>-6.91600743606635-2.864704077492i</v>
      </c>
      <c r="CN216" s="223" t="str">
        <f t="shared" ca="1" si="263"/>
        <v>5.78662677923277+4.74896186815504i</v>
      </c>
      <c r="CO216" s="223" t="str">
        <f t="shared" ca="1" si="264"/>
        <v>-4.15890570968018-6.22424225149649i</v>
      </c>
      <c r="CP216" s="223" t="str">
        <f t="shared" ca="1" si="265"/>
        <v>2.17302247297244+7.16349507149137i</v>
      </c>
      <c r="CQ216" s="223" t="str">
        <f t="shared" ca="1" si="266"/>
        <v>1.06384136242502E-13-7.48583250596247i</v>
      </c>
      <c r="CR216" s="223" t="str">
        <f t="shared" ca="1" si="267"/>
        <v>-2.17302247297265+7.16349507149131i</v>
      </c>
      <c r="CS216" s="223" t="str">
        <f t="shared" ca="1" si="268"/>
        <v>4.15890570968655-6.22424225149223i</v>
      </c>
      <c r="CT216" s="223" t="str">
        <f t="shared" ca="1" si="269"/>
        <v>-5.78662677923277+4.74896186815504i</v>
      </c>
      <c r="CU216" s="223" t="str">
        <f t="shared" ca="1" si="270"/>
        <v>6.91600743606643-2.86470407749181i</v>
      </c>
      <c r="CV216" s="223" t="str">
        <f t="shared" ca="1" si="271"/>
        <v>-7.44978617635994+0.733739895222237i</v>
      </c>
      <c r="CW216" s="223" t="str">
        <f t="shared" ca="1" si="272"/>
        <v>7.34199433341276+1.46041347414333i</v>
      </c>
      <c r="CX216" s="223" t="str">
        <f t="shared" ca="1" si="273"/>
        <v>-6.60191486835756-3.52879701573834i</v>
      </c>
      <c r="CY216" s="223" t="str">
        <f t="shared" ca="1" si="274"/>
        <v>5.29328292779271+5.29328292779279i</v>
      </c>
      <c r="CZ216" s="223" t="str">
        <f t="shared" ca="1" si="275"/>
        <v>-3.52879701573824-6.60191486835761i</v>
      </c>
      <c r="DA216" s="223" t="str">
        <f t="shared" ca="1" si="276"/>
        <v>1.46041347415074+7.34199433341128i</v>
      </c>
      <c r="DB216" s="223" t="str">
        <f t="shared" ca="1" si="277"/>
        <v>0.733739895222554-7.44978617635991i</v>
      </c>
      <c r="DC216" s="223" t="str">
        <f t="shared" ca="1" si="278"/>
        <v>-2.8647040774921+6.91600743606632i</v>
      </c>
      <c r="DD216" s="223" t="str">
        <f t="shared" ca="1" si="279"/>
        <v>4.74896186815529-5.78662677923257i</v>
      </c>
      <c r="DE216" s="223" t="str">
        <f t="shared" ca="1" si="280"/>
        <v>-6.22424225149229+4.15890570968646i</v>
      </c>
      <c r="DF216" s="223" t="str">
        <f t="shared" ca="1" si="281"/>
        <v>7.1634950714914-2.17302247297234i</v>
      </c>
      <c r="DG216" s="223" t="str">
        <f t="shared" ca="1" si="282"/>
        <v>-7.48583250596247-2.12765026022658E-13i</v>
      </c>
      <c r="DH216" s="223" t="str">
        <f t="shared" ca="1" si="283"/>
        <v>7.16349507149128+2.17302247297275i</v>
      </c>
      <c r="DI216" s="223" t="str">
        <f t="shared" ca="1" si="284"/>
        <v>-6.22424225149229-4.15890570968646i</v>
      </c>
      <c r="DJ216" s="223" t="str">
        <f t="shared" ca="1" si="285"/>
        <v>4.74896186815496+5.78662677923284i</v>
      </c>
      <c r="DK216" s="223" t="str">
        <f t="shared" ca="1" si="286"/>
        <v>-2.86470407749171-6.91600743606647i</v>
      </c>
      <c r="DL216" s="223" t="str">
        <f t="shared" ca="1" si="287"/>
        <v>0.733739895222131+7.44978617635995i</v>
      </c>
      <c r="DM216" s="223" t="str">
        <f t="shared" ca="1" si="288"/>
        <v>1.46041347414364-7.34199433341269i</v>
      </c>
      <c r="DN216" s="223" t="str">
        <f t="shared" ca="1" si="289"/>
        <v>-3.52879701573843+6.60191486835751i</v>
      </c>
      <c r="DO216" s="223" t="str">
        <f t="shared" ca="1" si="290"/>
        <v>5.29328292779287-5.29328292779264i</v>
      </c>
      <c r="DP216" s="223" t="str">
        <f t="shared" ca="1" si="291"/>
        <v>-6.60191486835766+3.52879701573815i</v>
      </c>
      <c r="DQ216" s="223" t="str">
        <f t="shared" ca="1" si="292"/>
        <v>7.34199433341134-1.46041347415042i</v>
      </c>
      <c r="DR216" s="223" t="str">
        <f t="shared" ca="1" si="293"/>
        <v>-7.44978617635992-0.733739895222449i</v>
      </c>
      <c r="DS216" s="223" t="str">
        <f t="shared" ca="1" si="294"/>
        <v>6.91600743606635+2.864704077492i</v>
      </c>
      <c r="DT216" s="223" t="str">
        <f t="shared" ca="1" si="295"/>
        <v>-5.78662677923263-4.74896186815521i</v>
      </c>
      <c r="DU216" s="223" t="str">
        <f t="shared" ca="1" si="296"/>
        <v>4.15890570968619+6.22424225149247i</v>
      </c>
      <c r="DV216" s="223" t="str">
        <f t="shared" ca="1" si="297"/>
        <v>-2.17302247297244-7.16349507149137i</v>
      </c>
      <c r="DW216" s="223" t="str">
        <f t="shared" ca="1" si="298"/>
        <v>-1.06385759473675E-13+7.48583250596247i</v>
      </c>
      <c r="DX216" s="223" t="str">
        <f t="shared" ca="1" si="299"/>
        <v>2.17302247297265-7.16349507149131i</v>
      </c>
      <c r="DY216" s="223" t="str">
        <f t="shared" ca="1" si="300"/>
        <v>-4.15890570968637+6.22424225149235i</v>
      </c>
      <c r="DZ216" s="223" t="str">
        <f t="shared" ca="1" si="301"/>
        <v>5.78662677923277-4.74896186815504i</v>
      </c>
      <c r="EA216" s="223" t="str">
        <f t="shared" ca="1" si="302"/>
        <v>-6.91600743606643+2.86470407749181i</v>
      </c>
      <c r="EB216" s="223" t="str">
        <f t="shared" ca="1" si="303"/>
        <v>7.44978617635994-0.733739895222237i</v>
      </c>
      <c r="EC216" s="223" t="str">
        <f t="shared" ca="1" si="304"/>
        <v>-7.34199433341131-1.46041347415063i</v>
      </c>
      <c r="ED216" s="223" t="str">
        <f t="shared" ca="1" si="305"/>
        <v>6.60191486835756+3.52879701573834i</v>
      </c>
      <c r="EE216" s="223" t="str">
        <f t="shared" ca="1" si="306"/>
        <v>-5.29328292779271-5.29328292779279i</v>
      </c>
      <c r="EF216" s="223" t="str">
        <f t="shared" ca="1" si="307"/>
        <v>3.52879701573824+6.60191486835761i</v>
      </c>
      <c r="EG216" s="223" t="str">
        <f t="shared" ca="1" si="308"/>
        <v>-1.46041347414343-7.34199433341274i</v>
      </c>
      <c r="EH216" s="223" t="str">
        <f t="shared" ca="1" si="309"/>
        <v>-0.733739895222343+7.44978617635993i</v>
      </c>
      <c r="EI216" s="223" t="str">
        <f t="shared" ca="1" si="310"/>
        <v>2.8647040774919-6.91600743606639i</v>
      </c>
      <c r="EJ216" s="223" t="str">
        <f t="shared" ca="1" si="311"/>
        <v>-4.74896186815512+5.7866267792327i</v>
      </c>
      <c r="EK216" s="223" t="str">
        <f t="shared" ca="1" si="312"/>
        <v>6.22424225149241-4.15890570968628i</v>
      </c>
      <c r="EL216" s="223" t="str">
        <f t="shared" ca="1" si="313"/>
        <v>-7.16349507149134+2.17302247297254i</v>
      </c>
      <c r="EM216" s="223" t="str">
        <f t="shared" ca="1" si="314"/>
        <v>7.48583250596247+6.4929246926617E-18i</v>
      </c>
      <c r="EN216" s="223"/>
      <c r="EO216" s="223"/>
      <c r="EP216" s="223"/>
    </row>
    <row r="217" spans="1:146" ht="17.25" thickBot="1">
      <c r="A217" s="257">
        <f t="shared" si="181"/>
        <v>2.2851562500000016E-3</v>
      </c>
      <c r="B217" s="256">
        <v>117</v>
      </c>
      <c r="C217" s="230">
        <f t="shared" si="182"/>
        <v>23400</v>
      </c>
      <c r="D217" s="229">
        <f t="shared" si="315"/>
        <v>147026.53618800233</v>
      </c>
      <c r="E217" s="229" t="str">
        <f t="shared" si="316"/>
        <v>147026.536188002i</v>
      </c>
      <c r="F217" s="229" t="str">
        <f t="shared" si="320"/>
        <v>-0.0176367266748937-0.0377671412345705i</v>
      </c>
      <c r="G217" s="229" t="str">
        <f t="shared" si="321"/>
        <v>-3.71987891657738+2.55125244925942i</v>
      </c>
      <c r="H217" s="229" t="str">
        <f t="shared" si="322"/>
        <v>0.00202007819968592-0.00361226104399308i</v>
      </c>
      <c r="I217" s="229" t="str">
        <f t="shared" si="317"/>
        <v>-0.00286444693997155+0.0039839686884822i</v>
      </c>
      <c r="J217" s="255" t="str">
        <f ca="1">IMPRODUCT(1/N_FFT2,EB100)</f>
        <v>0.0226889460563226-0.0044616010062466i</v>
      </c>
      <c r="K217" s="254" t="str">
        <f t="shared" ca="1" si="318"/>
        <v>-0.0000472164033928257+0.000103172070012768i</v>
      </c>
      <c r="N217" s="246">
        <f t="shared" ca="1" si="185"/>
        <v>22.485951220437901</v>
      </c>
      <c r="O217" s="223">
        <f t="shared" ca="1" si="186"/>
        <v>7.4859512204379</v>
      </c>
      <c r="P217" s="223" t="str">
        <f t="shared" ca="1" si="187"/>
        <v>-7.21478061597021-1.99659869232558i</v>
      </c>
      <c r="Q217" s="223" t="str">
        <f t="shared" ca="1" si="188"/>
        <v>6.42091453483604+3.84854806532373i</v>
      </c>
      <c r="R217" s="223" t="str">
        <f t="shared" ca="1" si="189"/>
        <v>-5.16186688241585-5.42167833451913i</v>
      </c>
      <c r="S217" s="223" t="str">
        <f t="shared" ca="1" si="190"/>
        <v>3.52885297735315+6.60201956517864i</v>
      </c>
      <c r="T217" s="223" t="str">
        <f t="shared" ca="1" si="191"/>
        <v>-1.64018119615176-7.30405855114578i</v>
      </c>
      <c r="U217" s="223" t="str">
        <f t="shared" ca="1" si="192"/>
        <v>-0.367318216515547+7.47693406434693i</v>
      </c>
      <c r="V217" s="223" t="str">
        <f t="shared" ca="1" si="193"/>
        <v>2.34820620736848-7.10812164235052i</v>
      </c>
      <c r="W217" s="223" t="str">
        <f t="shared" ca="1" si="194"/>
        <v>-4.15897166391182+6.22434095897343i</v>
      </c>
      <c r="X217" s="223" t="str">
        <f t="shared" ca="1" si="195"/>
        <v>5.66842848863151-4.88962004086682i</v>
      </c>
      <c r="Y217" s="223" t="str">
        <f t="shared" ca="1" si="196"/>
        <v>-6.76721975212025+3.20065657346883i</v>
      </c>
      <c r="Z217" s="223" t="str">
        <f t="shared" ca="1" si="197"/>
        <v>7.37574036951171-1.27981235981336i</v>
      </c>
      <c r="AA217" s="223" t="str">
        <f t="shared" ca="1" si="198"/>
        <v>-7.44990431919286-0.733751531274232i</v>
      </c>
      <c r="AB217" s="223" t="str">
        <f t="shared" ca="1" si="199"/>
        <v>6.98433858109679+2.69415668797837i</v>
      </c>
      <c r="AC217" s="223" t="str">
        <f t="shared" ca="1" si="200"/>
        <v>-6.01277240055251-4.45937593547906i</v>
      </c>
      <c r="AD217" s="223" t="str">
        <f t="shared" ca="1" si="201"/>
        <v>4.60559367635897+5.90152290201927i</v>
      </c>
      <c r="AE217" s="223" t="str">
        <f t="shared" ca="1" si="202"/>
        <v>-2.86474950755465-6.91611711394053i</v>
      </c>
      <c r="AF217" s="223" t="str">
        <f t="shared" ca="1" si="203"/>
        <v>0.916360343401847+7.4296533832889i</v>
      </c>
      <c r="AG217" s="223" t="str">
        <f t="shared" ca="1" si="204"/>
        <v>1.09841717432429-7.40492710199939i</v>
      </c>
      <c r="AH217" s="223" t="str">
        <f t="shared" ca="1" si="205"/>
        <v>-3.0336167091474+6.84372963644513i</v>
      </c>
      <c r="AI217" s="223" t="str">
        <f t="shared" ca="1" si="206"/>
        <v>4.7490371798225-5.78671854676199i</v>
      </c>
      <c r="AJ217" s="223" t="str">
        <f t="shared" ca="1" si="207"/>
        <v>-6.12040002982371+4.31047203328239i</v>
      </c>
      <c r="AK217" s="223" t="str">
        <f t="shared" ca="1" si="208"/>
        <v>7.04835294385303-2.52194100915427i</v>
      </c>
      <c r="AL217" s="223" t="str">
        <f t="shared" ca="1" si="209"/>
        <v>-7.46566771130489+0.550700734660189i</v>
      </c>
      <c r="AM217" s="223" t="str">
        <f t="shared" ca="1" si="210"/>
        <v>7.34211076682211+1.46043663419217i</v>
      </c>
      <c r="AN217" s="223" t="str">
        <f t="shared" ca="1" si="211"/>
        <v>-6.68663354765932-3.36576848195069i</v>
      </c>
      <c r="AO217" s="223" t="str">
        <f t="shared" ca="1" si="212"/>
        <v>5.54672398113567+5.02725757763317i</v>
      </c>
      <c r="AP217" s="223" t="str">
        <f t="shared" ca="1" si="213"/>
        <v>-4.00496608552488-6.32453257787255i</v>
      </c>
      <c r="AQ217" s="223" t="str">
        <f t="shared" ca="1" si="214"/>
        <v>2.17305693396765+7.16360867416072i</v>
      </c>
      <c r="AR217" s="223" t="str">
        <f t="shared" ca="1" si="215"/>
        <v>2.17305693396765+7.16360867416072i</v>
      </c>
      <c r="AS217" s="223" t="str">
        <f t="shared" ca="1" si="216"/>
        <v>-1.81893777428913+7.26160664371459i</v>
      </c>
      <c r="AT217" s="223" t="str">
        <f t="shared" ca="1" si="217"/>
        <v>3.68981182367441-6.51342877297727i</v>
      </c>
      <c r="AU217" s="223" t="str">
        <f t="shared" ca="1" si="218"/>
        <v>-5.29336687160359+5.29336687160311i</v>
      </c>
      <c r="AV217" s="223" t="str">
        <f t="shared" ca="1" si="219"/>
        <v>6.51342877297729-3.68981182367437i</v>
      </c>
      <c r="AW217" s="223" t="str">
        <f t="shared" ca="1" si="220"/>
        <v>-7.26160664371459+1.81893777428909i</v>
      </c>
      <c r="AX217" s="223" t="str">
        <f t="shared" ca="1" si="221"/>
        <v>7.48369659188914+0.183714439613785i</v>
      </c>
      <c r="AY217" s="223" t="str">
        <f t="shared" ca="1" si="222"/>
        <v>-7.1636086741605-2.17305693396841i</v>
      </c>
      <c r="AZ217" s="223" t="str">
        <f t="shared" ca="1" si="223"/>
        <v>6.32453257787213+4.00496608552554i</v>
      </c>
      <c r="BA217" s="223" t="str">
        <f t="shared" ca="1" si="224"/>
        <v>-5.02725757763321-5.54672398113563i</v>
      </c>
      <c r="BB217" s="223" t="str">
        <f t="shared" ca="1" si="225"/>
        <v>3.36576848195132+6.686633547659i</v>
      </c>
      <c r="BC217" s="223" t="str">
        <f t="shared" ca="1" si="226"/>
        <v>-1.46043663419359-7.34211076682183i</v>
      </c>
      <c r="BD217" s="223" t="str">
        <f t="shared" ca="1" si="227"/>
        <v>-0.550700734657895+7.46566771130506i</v>
      </c>
      <c r="BE217" s="223" t="str">
        <f t="shared" ca="1" si="228"/>
        <v>2.52194100915221-7.04835294385377i</v>
      </c>
      <c r="BF217" s="223" t="str">
        <f t="shared" ca="1" si="229"/>
        <v>-4.31047203328+6.1204000298254i</v>
      </c>
      <c r="BG217" s="223" t="str">
        <f t="shared" ca="1" si="230"/>
        <v>5.78671854676442-4.74903717981955i</v>
      </c>
      <c r="BH217" s="223" t="str">
        <f t="shared" ca="1" si="231"/>
        <v>-6.84372963644633+3.03361670914469i</v>
      </c>
      <c r="BI217" s="223" t="str">
        <f t="shared" ca="1" si="232"/>
        <v>7.40492710199971-1.09841717432215i</v>
      </c>
      <c r="BJ217" s="223" t="str">
        <f t="shared" ca="1" si="233"/>
        <v>-7.42965338328861-0.91636034340416i</v>
      </c>
      <c r="BK217" s="223" t="str">
        <f t="shared" ca="1" si="234"/>
        <v>6.91611711393996+2.86474950755602i</v>
      </c>
      <c r="BL217" s="223" t="str">
        <f t="shared" ca="1" si="235"/>
        <v>-5.90152290201885-4.6055936763595i</v>
      </c>
      <c r="BM217" s="223" t="str">
        <f t="shared" ca="1" si="236"/>
        <v>4.45937593547899+6.01277240055256i</v>
      </c>
      <c r="BN217" s="223" t="str">
        <f t="shared" ca="1" si="237"/>
        <v>-2.69415668797908-6.98433858109651i</v>
      </c>
      <c r="BO217" s="223" t="str">
        <f t="shared" ca="1" si="238"/>
        <v>0.733751531275039+7.44990431919278i</v>
      </c>
      <c r="BP217" s="223" t="str">
        <f t="shared" ca="1" si="239"/>
        <v>1.27981235981198-7.37574036951195i</v>
      </c>
      <c r="BQ217" s="223" t="str">
        <f t="shared" ca="1" si="240"/>
        <v>-3.20065657346682+6.7672197521212i</v>
      </c>
      <c r="BR217" s="223" t="str">
        <f t="shared" ca="1" si="241"/>
        <v>4.88962004086451-5.6684284886335i</v>
      </c>
      <c r="BS217" s="223" t="str">
        <f t="shared" ca="1" si="242"/>
        <v>-6.22434095897139+4.15897166391486i</v>
      </c>
      <c r="BT217" s="223" t="str">
        <f t="shared" ca="1" si="243"/>
        <v>7.10812164235169-2.34820620736492i</v>
      </c>
      <c r="BU217" s="223" t="str">
        <f t="shared" ca="1" si="244"/>
        <v>-7.47693406434709+0.367318216512426i</v>
      </c>
      <c r="BV217" s="223" t="str">
        <f t="shared" ca="1" si="245"/>
        <v>7.30405855114528+1.64018119615402i</v>
      </c>
      <c r="BW217" s="223" t="str">
        <f t="shared" ca="1" si="246"/>
        <v>-6.60201956517793-3.52885297735446i</v>
      </c>
      <c r="BX217" s="223" t="str">
        <f t="shared" ca="1" si="247"/>
        <v>5.42167833451846+5.16186688241656i</v>
      </c>
      <c r="BY217" s="223" t="str">
        <f t="shared" ca="1" si="248"/>
        <v>-3.84854806532327-6.42091453483631i</v>
      </c>
      <c r="BZ217" s="223" t="str">
        <f t="shared" ca="1" si="249"/>
        <v>1.99659869232571+7.21478061597017i</v>
      </c>
      <c r="CA217" s="223" t="str">
        <f t="shared" ca="1" si="250"/>
        <v>-8.10699143047941E-13-7.4859512204379i</v>
      </c>
      <c r="CB217" s="223" t="str">
        <f t="shared" ca="1" si="251"/>
        <v>-1.99659869232436+7.21478061597055i</v>
      </c>
      <c r="CC217" s="223" t="str">
        <f t="shared" ca="1" si="252"/>
        <v>3.84854806532207-6.42091453483703i</v>
      </c>
      <c r="CD217" s="223" t="str">
        <f t="shared" ca="1" si="253"/>
        <v>-5.42167833451733+5.16186688241774i</v>
      </c>
      <c r="CE217" s="223" t="str">
        <f t="shared" ca="1" si="254"/>
        <v>6.60201956517727-3.5288529773557i</v>
      </c>
      <c r="CF217" s="223" t="str">
        <f t="shared" ca="1" si="255"/>
        <v>-7.3040585511466+1.64018119614813i</v>
      </c>
      <c r="CG217" s="223" t="str">
        <f t="shared" ca="1" si="256"/>
        <v>7.47693406434678+0.367318216518669i</v>
      </c>
      <c r="CH217" s="223" t="str">
        <f t="shared" ca="1" si="257"/>
        <v>-7.1081216423498-2.34820620737066i</v>
      </c>
      <c r="CI217" s="223" t="str">
        <f t="shared" ca="1" si="258"/>
        <v>6.22434095897218+4.15897166391369i</v>
      </c>
      <c r="CJ217" s="223" t="str">
        <f t="shared" ca="1" si="259"/>
        <v>-4.88962004086557-5.66842848863258i</v>
      </c>
      <c r="CK217" s="223" t="str">
        <f t="shared" ca="1" si="260"/>
        <v>3.2006565734681+6.7672197521206i</v>
      </c>
      <c r="CL217" s="223" t="str">
        <f t="shared" ca="1" si="261"/>
        <v>-1.27981235981336-7.3757403695117i</v>
      </c>
      <c r="CM217" s="223" t="str">
        <f t="shared" ca="1" si="262"/>
        <v>-0.733751531273426+7.44990431919294i</v>
      </c>
      <c r="CN217" s="223" t="str">
        <f t="shared" ca="1" si="263"/>
        <v>2.69415668797777-6.98433858109702i</v>
      </c>
      <c r="CO217" s="223" t="str">
        <f t="shared" ca="1" si="264"/>
        <v>-4.45937593547786+6.0127724005534i</v>
      </c>
      <c r="CP217" s="223" t="str">
        <f t="shared" ca="1" si="265"/>
        <v>5.90152290201786-4.60559367636078i</v>
      </c>
      <c r="CQ217" s="223" t="str">
        <f t="shared" ca="1" si="266"/>
        <v>-6.91611711393942+2.86474950755732i</v>
      </c>
      <c r="CR217" s="223" t="str">
        <f t="shared" ca="1" si="267"/>
        <v>7.42965338328844-0.916360343405552i</v>
      </c>
      <c r="CS217" s="223" t="str">
        <f t="shared" ca="1" si="268"/>
        <v>-7.40492710199882-1.09841717432813i</v>
      </c>
      <c r="CT217" s="223" t="str">
        <f t="shared" ca="1" si="269"/>
        <v>6.84372963644388+3.03361670915021i</v>
      </c>
      <c r="CU217" s="223" t="str">
        <f t="shared" ca="1" si="270"/>
        <v>-5.78671854676058-4.74903717982422i</v>
      </c>
      <c r="CV217" s="223" t="str">
        <f t="shared" ca="1" si="271"/>
        <v>4.31047203328106+6.12040002982465i</v>
      </c>
      <c r="CW217" s="223" t="str">
        <f t="shared" ca="1" si="272"/>
        <v>-2.52194100915353-7.04835294385329i</v>
      </c>
      <c r="CX217" s="223" t="str">
        <f t="shared" ca="1" si="273"/>
        <v>0.550700734659406+7.46566771130495i</v>
      </c>
      <c r="CY217" s="223" t="str">
        <f t="shared" ca="1" si="274"/>
        <v>1.46043663419232-7.34211076682208i</v>
      </c>
      <c r="CZ217" s="223" t="str">
        <f t="shared" ca="1" si="275"/>
        <v>-3.36576848195007+6.68663354765963i</v>
      </c>
      <c r="DA217" s="223" t="str">
        <f t="shared" ca="1" si="276"/>
        <v>5.02725757763225-5.5467239811365i</v>
      </c>
      <c r="DB217" s="223" t="str">
        <f t="shared" ca="1" si="277"/>
        <v>-6.32453257787143+4.00496608552664i</v>
      </c>
      <c r="DC217" s="223" t="str">
        <f t="shared" ca="1" si="278"/>
        <v>7.16360867416009-2.17305693396975i</v>
      </c>
      <c r="DD217" s="223" t="str">
        <f t="shared" ca="1" si="279"/>
        <v>-7.4836965918891+0.183714439615193i</v>
      </c>
      <c r="DE217" s="223" t="str">
        <f t="shared" ca="1" si="280"/>
        <v>7.26160664371551+1.81893777428545i</v>
      </c>
      <c r="DF217" s="223" t="str">
        <f t="shared" ca="1" si="281"/>
        <v>-6.51342877297579-3.68981182367704i</v>
      </c>
      <c r="DG217" s="223" t="str">
        <f t="shared" ca="1" si="282"/>
        <v>5.29336687160151+5.2933668716052i</v>
      </c>
      <c r="DH217" s="223" t="str">
        <f t="shared" ca="1" si="283"/>
        <v>-3.68981182367249-6.51342877297836i</v>
      </c>
      <c r="DI217" s="223" t="str">
        <f t="shared" ca="1" si="284"/>
        <v>1.81893777428781+7.26160664371492i</v>
      </c>
      <c r="DJ217" s="223" t="str">
        <f t="shared" ca="1" si="285"/>
        <v>0.183714439613187-7.48369659188915i</v>
      </c>
      <c r="DK217" s="223" t="str">
        <f t="shared" ca="1" si="286"/>
        <v>-2.17305693396783+7.16360867416067i</v>
      </c>
      <c r="DL217" s="223" t="str">
        <f t="shared" ca="1" si="287"/>
        <v>4.00496608552495-6.32453257787251i</v>
      </c>
      <c r="DM217" s="223" t="str">
        <f t="shared" ca="1" si="288"/>
        <v>-5.54672398113515+5.02725757763374i</v>
      </c>
      <c r="DN217" s="223" t="str">
        <f t="shared" ca="1" si="289"/>
        <v>6.68663354765864-3.36576848195205i</v>
      </c>
      <c r="DO217" s="223" t="str">
        <f t="shared" ca="1" si="290"/>
        <v>-7.34211076682165+1.46043663419449i</v>
      </c>
      <c r="DP217" s="223" t="str">
        <f t="shared" ca="1" si="291"/>
        <v>7.4656677113051+0.550700734657405i</v>
      </c>
      <c r="DQ217" s="223" t="str">
        <f t="shared" ca="1" si="292"/>
        <v>-7.04835294385397-2.52194100915164i</v>
      </c>
      <c r="DR217" s="223" t="str">
        <f t="shared" ca="1" si="293"/>
        <v>6.12040002982164+4.31047203328533i</v>
      </c>
      <c r="DS217" s="223" t="str">
        <f t="shared" ca="1" si="294"/>
        <v>-4.74903717982001-5.78671854676403i</v>
      </c>
      <c r="DT217" s="223" t="str">
        <f t="shared" ca="1" si="295"/>
        <v>3.03361670914524+6.84372963644609i</v>
      </c>
      <c r="DU217" s="223" t="str">
        <f t="shared" ca="1" si="296"/>
        <v>-1.09841717432275-7.40492710199962i</v>
      </c>
      <c r="DV217" s="223" t="str">
        <f t="shared" ca="1" si="297"/>
        <v>-0.916360343403351+7.42965338328871i</v>
      </c>
      <c r="DW217" s="223" t="str">
        <f t="shared" ca="1" si="298"/>
        <v>2.86474950755527-6.91611711394027i</v>
      </c>
      <c r="DX217" s="223" t="str">
        <f t="shared" ca="1" si="299"/>
        <v>-4.60559367635886+5.90152290201935i</v>
      </c>
      <c r="DY217" s="223" t="str">
        <f t="shared" ca="1" si="300"/>
        <v>6.01277240055221-4.45937593547947i</v>
      </c>
      <c r="DZ217" s="223" t="str">
        <f t="shared" ca="1" si="301"/>
        <v>-6.9843385810963+2.69415668797964i</v>
      </c>
      <c r="EA217" s="223" t="str">
        <f t="shared" ca="1" si="302"/>
        <v>7.44990431919272-0.733751531275634i</v>
      </c>
      <c r="EB217" s="223" t="str">
        <f t="shared" ca="1" si="303"/>
        <v>-7.37574036951208-1.27981235981118i</v>
      </c>
      <c r="EC217" s="223" t="str">
        <f t="shared" ca="1" si="304"/>
        <v>6.76721975212154+3.20065657346609i</v>
      </c>
      <c r="ED217" s="223" t="str">
        <f t="shared" ca="1" si="305"/>
        <v>-5.66842848863403-4.8896200408639i</v>
      </c>
      <c r="EE217" s="223" t="str">
        <f t="shared" ca="1" si="306"/>
        <v>4.15897166390934+6.22434095897508i</v>
      </c>
      <c r="EF217" s="223" t="str">
        <f t="shared" ca="1" si="307"/>
        <v>-2.34820620736569-7.10812164235144i</v>
      </c>
      <c r="EG217" s="223" t="str">
        <f t="shared" ca="1" si="308"/>
        <v>0.367318216513448+7.47693406434703i</v>
      </c>
      <c r="EH217" s="223" t="str">
        <f t="shared" ca="1" si="309"/>
        <v>1.64018119615343-7.30405855114541i</v>
      </c>
      <c r="EI217" s="223" t="str">
        <f t="shared" ca="1" si="310"/>
        <v>-3.52885297735394+6.60201956517822i</v>
      </c>
      <c r="EJ217" s="223" t="str">
        <f t="shared" ca="1" si="311"/>
        <v>5.16186688241613-5.42167833451887i</v>
      </c>
      <c r="EK217" s="223" t="str">
        <f t="shared" ca="1" si="312"/>
        <v>-6.42091453483589+3.84854806532397i</v>
      </c>
      <c r="EL217" s="223" t="str">
        <f t="shared" ca="1" si="313"/>
        <v>7.21478061596996-1.9965986923265i</v>
      </c>
      <c r="EM217" s="223" t="str">
        <f t="shared" ca="1" si="314"/>
        <v>-7.4859512204379+1.62139828609588E-12i</v>
      </c>
      <c r="EN217" s="223"/>
      <c r="EO217" s="223"/>
      <c r="EP217" s="223"/>
    </row>
    <row r="218" spans="1:146" ht="17.25" thickBot="1">
      <c r="A218" s="257">
        <f t="shared" si="181"/>
        <v>2.3046875000000016E-3</v>
      </c>
      <c r="B218" s="256">
        <v>118</v>
      </c>
      <c r="C218" s="230">
        <f t="shared" si="182"/>
        <v>23600</v>
      </c>
      <c r="D218" s="229">
        <f t="shared" si="315"/>
        <v>148283.17324943823</v>
      </c>
      <c r="E218" s="229" t="str">
        <f t="shared" si="316"/>
        <v>148283.173249438i</v>
      </c>
      <c r="F218" s="229" t="str">
        <f t="shared" si="320"/>
        <v>-0.0174415119821694-0.0373027706000786i</v>
      </c>
      <c r="G218" s="229" t="str">
        <f t="shared" si="321"/>
        <v>-3.6917969153804+2.56412309465812i</v>
      </c>
      <c r="H218" s="229" t="str">
        <f t="shared" si="322"/>
        <v>0.00201967579023764-0.00358160210402666i</v>
      </c>
      <c r="I218" s="229" t="str">
        <f t="shared" si="317"/>
        <v>-0.00284172748052933+0.00394940434829135i</v>
      </c>
      <c r="J218" s="255" t="str">
        <f ca="1">IMPRODUCT(1/N_FFT2,EC100)</f>
        <v>0.0202534171356952+0.0000419487729906117i</v>
      </c>
      <c r="K218" s="254" t="str">
        <f t="shared" ca="1" si="318"/>
        <v>-0.0000577203647155833+0.0000798697267224913i</v>
      </c>
      <c r="N218" s="246">
        <f t="shared" ca="1" si="185"/>
        <v>22.486057195244229</v>
      </c>
      <c r="O218" s="223">
        <f t="shared" ca="1" si="186"/>
        <v>7.4860571952442285</v>
      </c>
      <c r="P218" s="223" t="str">
        <f t="shared" ca="1" si="187"/>
        <v>-7.26170944258879-1.81896352406657i</v>
      </c>
      <c r="Q218" s="223" t="str">
        <f t="shared" ca="1" si="188"/>
        <v>6.60211302661388+3.52890293353092i</v>
      </c>
      <c r="R218" s="223" t="str">
        <f t="shared" ca="1" si="189"/>
        <v>-5.54680250328779-5.02732874596322i</v>
      </c>
      <c r="S218" s="223" t="str">
        <f t="shared" ca="1" si="190"/>
        <v>4.15903054036014+6.22442907380425i</v>
      </c>
      <c r="T218" s="223" t="str">
        <f t="shared" ca="1" si="191"/>
        <v>-2.52197671099193-7.04845272380274i</v>
      </c>
      <c r="U218" s="223" t="str">
        <f t="shared" ca="1" si="192"/>
        <v>0.733761918621032+7.45000978370159i</v>
      </c>
      <c r="V218" s="223" t="str">
        <f t="shared" ca="1" si="193"/>
        <v>1.09843272405842-7.40503192978839i</v>
      </c>
      <c r="W218" s="223" t="str">
        <f t="shared" ca="1" si="194"/>
        <v>-2.86479006235762+6.91621502189492i</v>
      </c>
      <c r="X218" s="223" t="str">
        <f t="shared" ca="1" si="195"/>
        <v>4.45943906459767-6.01285752031496i</v>
      </c>
      <c r="Y218" s="223" t="str">
        <f t="shared" ca="1" si="196"/>
        <v>-5.78680046639515+4.74910440952783i</v>
      </c>
      <c r="Z218" s="223" t="str">
        <f t="shared" ca="1" si="197"/>
        <v>6.76731555221049-3.2007018835371i</v>
      </c>
      <c r="AA218" s="223" t="str">
        <f t="shared" ca="1" si="198"/>
        <v>-7.34221470535221+1.46045730885147i</v>
      </c>
      <c r="AB218" s="223" t="str">
        <f t="shared" ca="1" si="199"/>
        <v>7.47703991150198+0.367323416452505i</v>
      </c>
      <c r="AC218" s="223" t="str">
        <f t="shared" ca="1" si="200"/>
        <v>-7.16371008572759-2.17308769682972i</v>
      </c>
      <c r="AD218" s="223" t="str">
        <f t="shared" ca="1" si="201"/>
        <v>6.42100543245952+3.84860254726221i</v>
      </c>
      <c r="AE218" s="223" t="str">
        <f t="shared" ca="1" si="202"/>
        <v>-5.29344180710726-5.29344180710782i</v>
      </c>
      <c r="AF218" s="223" t="str">
        <f t="shared" ca="1" si="203"/>
        <v>3.84860254726222+6.42100543245952i</v>
      </c>
      <c r="AG218" s="223" t="str">
        <f t="shared" ca="1" si="204"/>
        <v>-2.17308769682968-7.1637100857276i</v>
      </c>
      <c r="AH218" s="223" t="str">
        <f t="shared" ca="1" si="205"/>
        <v>0.367323416452518+7.47703991150198i</v>
      </c>
      <c r="AI218" s="223" t="str">
        <f t="shared" ca="1" si="206"/>
        <v>1.46045730885145-7.34221470535221i</v>
      </c>
      <c r="AJ218" s="223" t="str">
        <f t="shared" ca="1" si="207"/>
        <v>-3.20070188353709+6.76731555221049i</v>
      </c>
      <c r="AK218" s="223" t="str">
        <f t="shared" ca="1" si="208"/>
        <v>4.74910440952784-5.78680046639514i</v>
      </c>
      <c r="AL218" s="223" t="str">
        <f t="shared" ca="1" si="209"/>
        <v>-6.01285752031499+4.45943906459763i</v>
      </c>
      <c r="AM218" s="223" t="str">
        <f t="shared" ca="1" si="210"/>
        <v>6.9162150218949-2.86479006235766i</v>
      </c>
      <c r="AN218" s="223" t="str">
        <f t="shared" ca="1" si="211"/>
        <v>-7.40503192978838+1.09843272405844i</v>
      </c>
      <c r="AO218" s="223" t="str">
        <f t="shared" ca="1" si="212"/>
        <v>7.45000978370159+0.733761918621045i</v>
      </c>
      <c r="AP218" s="223" t="str">
        <f t="shared" ca="1" si="213"/>
        <v>-7.04845272380273-2.52197671099195i</v>
      </c>
      <c r="AQ218" s="223" t="str">
        <f t="shared" ca="1" si="214"/>
        <v>6.22442907380422+4.15903054036018i</v>
      </c>
      <c r="AR218" s="223" t="str">
        <f t="shared" ca="1" si="215"/>
        <v>6.22442907380422+4.15903054036018i</v>
      </c>
      <c r="AS218" s="223" t="str">
        <f t="shared" ca="1" si="216"/>
        <v>3.52890293353079+6.60211302661395i</v>
      </c>
      <c r="AT218" s="223" t="str">
        <f t="shared" ca="1" si="217"/>
        <v>-1.81896352406648-7.26170944258881i</v>
      </c>
      <c r="AU218" s="223" t="str">
        <f t="shared" ca="1" si="218"/>
        <v>-4.03539265469411E-14+7.48605719524423i</v>
      </c>
      <c r="AV218" s="223" t="str">
        <f t="shared" ca="1" si="219"/>
        <v>1.81896352406645-7.26170944258882i</v>
      </c>
      <c r="AW218" s="223" t="str">
        <f t="shared" ca="1" si="220"/>
        <v>-3.52890293353077+6.60211302661397i</v>
      </c>
      <c r="AX218" s="223" t="str">
        <f t="shared" ca="1" si="221"/>
        <v>5.02732874596417-5.54680250328694i</v>
      </c>
      <c r="AY218" s="223" t="str">
        <f t="shared" ca="1" si="222"/>
        <v>-6.2244290738055+4.15903054035826i</v>
      </c>
      <c r="AZ218" s="223" t="str">
        <f t="shared" ca="1" si="223"/>
        <v>7.04845272380376-2.52197671098907i</v>
      </c>
      <c r="BA218" s="223" t="str">
        <f t="shared" ca="1" si="224"/>
        <v>-7.45000978370188+0.733761918618107i</v>
      </c>
      <c r="BB218" s="223" t="str">
        <f t="shared" ca="1" si="225"/>
        <v>7.40503192978893+1.09843272405473i</v>
      </c>
      <c r="BC218" s="223" t="str">
        <f t="shared" ca="1" si="226"/>
        <v>-6.91621502189605-2.86479006235488i</v>
      </c>
      <c r="BD218" s="223" t="str">
        <f t="shared" ca="1" si="227"/>
        <v>6.01285752031633+4.45943906459582i</v>
      </c>
      <c r="BE218" s="223" t="str">
        <f t="shared" ca="1" si="228"/>
        <v>-4.74910440952902-5.78680046639418i</v>
      </c>
      <c r="BF218" s="223" t="str">
        <f t="shared" ca="1" si="229"/>
        <v>3.20070188353778+6.76731555221017i</v>
      </c>
      <c r="BG218" s="223" t="str">
        <f t="shared" ca="1" si="230"/>
        <v>-1.46045730885142-7.34221470535221i</v>
      </c>
      <c r="BH218" s="223" t="str">
        <f t="shared" ca="1" si="231"/>
        <v>-0.367323416453289+7.47703991150194i</v>
      </c>
      <c r="BI218" s="223" t="str">
        <f t="shared" ca="1" si="232"/>
        <v>2.17308769683118-7.16371008572715i</v>
      </c>
      <c r="BJ218" s="223" t="str">
        <f t="shared" ca="1" si="233"/>
        <v>-3.8486025472642+6.42100543245833i</v>
      </c>
      <c r="BK218" s="223" t="str">
        <f t="shared" ca="1" si="234"/>
        <v>5.29344180710946-5.29344180710562i</v>
      </c>
      <c r="BL218" s="223" t="str">
        <f t="shared" ca="1" si="235"/>
        <v>-6.42100543246101+3.84860254725972i</v>
      </c>
      <c r="BM218" s="223" t="str">
        <f t="shared" ca="1" si="236"/>
        <v>7.16371008572651-2.17308769683331i</v>
      </c>
      <c r="BN218" s="223" t="str">
        <f t="shared" ca="1" si="237"/>
        <v>-7.47703991150183+0.367323416455506i</v>
      </c>
      <c r="BO218" s="223" t="str">
        <f t="shared" ca="1" si="238"/>
        <v>7.34221470535265+1.46045730884925i</v>
      </c>
      <c r="BP218" s="223" t="str">
        <f t="shared" ca="1" si="239"/>
        <v>-6.76731555221112-3.20070188353578i</v>
      </c>
      <c r="BQ218" s="223" t="str">
        <f t="shared" ca="1" si="240"/>
        <v>5.78680046639559+4.7491044095273i</v>
      </c>
      <c r="BR218" s="223" t="str">
        <f t="shared" ca="1" si="241"/>
        <v>-4.4594390645976-6.01285752031501i</v>
      </c>
      <c r="BS218" s="223" t="str">
        <f t="shared" ca="1" si="242"/>
        <v>2.86479006235683+6.91621502189524i</v>
      </c>
      <c r="BT218" s="223" t="str">
        <f t="shared" ca="1" si="243"/>
        <v>-1.09843272405703-7.40503192978859i</v>
      </c>
      <c r="BU218" s="223" t="str">
        <f t="shared" ca="1" si="244"/>
        <v>-0.733761918623203+7.45000978370138i</v>
      </c>
      <c r="BV218" s="223" t="str">
        <f t="shared" ca="1" si="245"/>
        <v>2.521976710994-7.04845272380199i</v>
      </c>
      <c r="BW218" s="223" t="str">
        <f t="shared" ca="1" si="246"/>
        <v>-4.1590305403626+6.2244290738026i</v>
      </c>
      <c r="BX218" s="223" t="str">
        <f t="shared" ca="1" si="247"/>
        <v>5.54680250328544-5.02732874596581i</v>
      </c>
      <c r="BY218" s="223" t="str">
        <f t="shared" ca="1" si="248"/>
        <v>-6.60211302661256+3.52890293353338i</v>
      </c>
      <c r="BZ218" s="223" t="str">
        <f t="shared" ca="1" si="249"/>
        <v>7.26170944258828-1.81896352406861i</v>
      </c>
      <c r="CA218" s="223" t="str">
        <f t="shared" ca="1" si="250"/>
        <v>-7.48605719524423+1.40865794358444E-12i</v>
      </c>
      <c r="CB218" s="223" t="str">
        <f t="shared" ca="1" si="251"/>
        <v>7.26170944258896+1.81896352406588i</v>
      </c>
      <c r="CC218" s="223" t="str">
        <f t="shared" ca="1" si="252"/>
        <v>-6.602113026614-3.52890293353071i</v>
      </c>
      <c r="CD218" s="223" t="str">
        <f t="shared" ca="1" si="253"/>
        <v>5.54680250328748+5.02732874596357i</v>
      </c>
      <c r="CE218" s="223" t="str">
        <f t="shared" ca="1" si="254"/>
        <v>-4.15903054035893-6.22442907380505i</v>
      </c>
      <c r="CF218" s="223" t="str">
        <f t="shared" ca="1" si="255"/>
        <v>2.52197671098984+7.04845272380348i</v>
      </c>
      <c r="CG218" s="223" t="str">
        <f t="shared" ca="1" si="256"/>
        <v>-0.733761918618808-7.45000978370182i</v>
      </c>
      <c r="CH218" s="223" t="str">
        <f t="shared" ca="1" si="257"/>
        <v>-1.0984327240614+7.40503192978794i</v>
      </c>
      <c r="CI218" s="223" t="str">
        <f t="shared" ca="1" si="258"/>
        <v>2.86479006235423-6.91621502189632i</v>
      </c>
      <c r="CJ218" s="223" t="str">
        <f t="shared" ca="1" si="259"/>
        <v>-4.45943906459534+6.01285752031669i</v>
      </c>
      <c r="CK218" s="223" t="str">
        <f t="shared" ca="1" si="260"/>
        <v>5.78680046639367-4.74910440952964i</v>
      </c>
      <c r="CL218" s="223" t="str">
        <f t="shared" ca="1" si="261"/>
        <v>-6.76731555220982+3.20070188353852i</v>
      </c>
      <c r="CM218" s="223" t="str">
        <f t="shared" ca="1" si="262"/>
        <v>7.34221470535206-1.46045730885222i</v>
      </c>
      <c r="CN218" s="223" t="str">
        <f t="shared" ca="1" si="263"/>
        <v>-7.47703991150198-0.367323416452479i</v>
      </c>
      <c r="CO218" s="223" t="str">
        <f t="shared" ca="1" si="264"/>
        <v>7.16371008572738+2.17308769683041i</v>
      </c>
      <c r="CP218" s="223" t="str">
        <f t="shared" ca="1" si="265"/>
        <v>-6.42100543245875-3.84860254726351i</v>
      </c>
      <c r="CQ218" s="223" t="str">
        <f t="shared" ca="1" si="266"/>
        <v>5.29344180710619+5.29344180710889i</v>
      </c>
      <c r="CR218" s="223" t="str">
        <f t="shared" ca="1" si="267"/>
        <v>-3.84860254726023-6.42100543246071i</v>
      </c>
      <c r="CS218" s="223" t="str">
        <f t="shared" ca="1" si="268"/>
        <v>2.17308769682675+7.16371008572849i</v>
      </c>
      <c r="CT218" s="223" t="str">
        <f t="shared" ca="1" si="269"/>
        <v>-0.367323416456316-7.47703991150179i</v>
      </c>
      <c r="CU218" s="223" t="str">
        <f t="shared" ca="1" si="270"/>
        <v>-1.46045730884845+7.3422147053528i</v>
      </c>
      <c r="CV218" s="223" t="str">
        <f t="shared" ca="1" si="271"/>
        <v>3.20070188353505-6.76731555221146i</v>
      </c>
      <c r="CW218" s="223" t="str">
        <f t="shared" ca="1" si="272"/>
        <v>-4.74910440952667+5.78680046639611i</v>
      </c>
      <c r="CX218" s="223" t="str">
        <f t="shared" ca="1" si="273"/>
        <v>6.01285752031453-4.45943906459825i</v>
      </c>
      <c r="CY218" s="223" t="str">
        <f t="shared" ca="1" si="274"/>
        <v>-6.91621502189493+2.86479006235758i</v>
      </c>
      <c r="CZ218" s="223" t="str">
        <f t="shared" ca="1" si="275"/>
        <v>7.40503192978847-1.09843272405783i</v>
      </c>
      <c r="DA218" s="223" t="str">
        <f t="shared" ca="1" si="276"/>
        <v>-7.45000978370144-0.733761918622609i</v>
      </c>
      <c r="DB218" s="223" t="str">
        <f t="shared" ca="1" si="277"/>
        <v>7.04845272380227+2.52197671099323i</v>
      </c>
      <c r="DC218" s="223" t="str">
        <f t="shared" ca="1" si="278"/>
        <v>-6.22442907380293-4.15903054036211i</v>
      </c>
      <c r="DD218" s="223" t="str">
        <f t="shared" ca="1" si="279"/>
        <v>5.0273287459609+5.5468025032899i</v>
      </c>
      <c r="DE218" s="223" t="str">
        <f t="shared" ca="1" si="280"/>
        <v>-3.5289029335341-6.60211302661218i</v>
      </c>
      <c r="DF218" s="223" t="str">
        <f t="shared" ca="1" si="281"/>
        <v>1.81896352406919+7.26170944258813i</v>
      </c>
      <c r="DG218" s="223" t="str">
        <f t="shared" ca="1" si="282"/>
        <v>-2.21937018656796E-12-7.48605719524423i</v>
      </c>
      <c r="DH218" s="223" t="str">
        <f t="shared" ca="1" si="283"/>
        <v>-1.81896352406488+7.26170944258921i</v>
      </c>
      <c r="DI218" s="223" t="str">
        <f t="shared" ca="1" si="284"/>
        <v>3.52890293353019-6.60211302661428i</v>
      </c>
      <c r="DJ218" s="223" t="str">
        <f t="shared" ca="1" si="285"/>
        <v>-5.02732874596297+5.54680250328802i</v>
      </c>
      <c r="DK218" s="223" t="str">
        <f t="shared" ca="1" si="286"/>
        <v>6.22442907380472-4.15903054035943i</v>
      </c>
      <c r="DL218" s="223" t="str">
        <f t="shared" ca="1" si="287"/>
        <v>-7.04845272380321+2.5219767109906i</v>
      </c>
      <c r="DM218" s="223" t="str">
        <f t="shared" ca="1" si="288"/>
        <v>7.45000978370176-0.733761918619403i</v>
      </c>
      <c r="DN218" s="223" t="str">
        <f t="shared" ca="1" si="289"/>
        <v>-7.40503192978806-1.0984327240606i</v>
      </c>
      <c r="DO218" s="223" t="str">
        <f t="shared" ca="1" si="290"/>
        <v>6.9162150218937+2.86479006236055i</v>
      </c>
      <c r="DP218" s="223" t="str">
        <f t="shared" ca="1" si="291"/>
        <v>-6.0128575203173-4.45943906459451i</v>
      </c>
      <c r="DQ218" s="223" t="str">
        <f t="shared" ca="1" si="292"/>
        <v>4.7491044095301+5.78680046639329i</v>
      </c>
      <c r="DR218" s="223" t="str">
        <f t="shared" ca="1" si="293"/>
        <v>-3.20070188353925-6.76731555220947i</v>
      </c>
      <c r="DS218" s="223" t="str">
        <f t="shared" ca="1" si="294"/>
        <v>1.46045730885281+7.34221470535194i</v>
      </c>
      <c r="DT218" s="223" t="str">
        <f t="shared" ca="1" si="295"/>
        <v>0.36732341645167-7.47703991150202i</v>
      </c>
      <c r="DU218" s="223" t="str">
        <f t="shared" ca="1" si="296"/>
        <v>-2.17308769682983+7.16371008572755i</v>
      </c>
      <c r="DV218" s="223" t="str">
        <f t="shared" ca="1" si="297"/>
        <v>3.84860254726282-6.42100543245917i</v>
      </c>
      <c r="DW218" s="223" t="str">
        <f t="shared" ca="1" si="298"/>
        <v>-5.29344180710847+5.29344180710662i</v>
      </c>
      <c r="DX218" s="223" t="str">
        <f t="shared" ca="1" si="299"/>
        <v>6.4210054324603-3.84860254726093i</v>
      </c>
      <c r="DY218" s="223" t="str">
        <f t="shared" ca="1" si="300"/>
        <v>-7.16371008572819+2.17308769682773i</v>
      </c>
      <c r="DZ218" s="223" t="str">
        <f t="shared" ca="1" si="301"/>
        <v>7.47703991150213-0.367323416449475i</v>
      </c>
      <c r="EA218" s="223" t="str">
        <f t="shared" ca="1" si="302"/>
        <v>-7.34221470535292-1.46045730884787i</v>
      </c>
      <c r="EB218" s="223" t="str">
        <f t="shared" ca="1" si="303"/>
        <v>6.7673155522118+3.20070188353431i</v>
      </c>
      <c r="EC218" s="223" t="str">
        <f t="shared" ca="1" si="304"/>
        <v>-5.78680046639648-4.74910440952621i</v>
      </c>
      <c r="ED218" s="223" t="str">
        <f t="shared" ca="1" si="305"/>
        <v>4.4594390645989+6.01285752031404i</v>
      </c>
      <c r="EE218" s="223" t="str">
        <f t="shared" ca="1" si="306"/>
        <v>-2.86479006235814-6.9162150218947i</v>
      </c>
      <c r="EF218" s="223" t="str">
        <f t="shared" ca="1" si="307"/>
        <v>1.09843272405842+7.40503192978839i</v>
      </c>
      <c r="EG218" s="223" t="str">
        <f t="shared" ca="1" si="308"/>
        <v>0.733761918622013-7.45000978370149i</v>
      </c>
      <c r="EH218" s="223" t="str">
        <f t="shared" ca="1" si="309"/>
        <v>-2.52197671099266+7.04845272380247i</v>
      </c>
      <c r="EI218" s="223" t="str">
        <f t="shared" ca="1" si="310"/>
        <v>4.15903054036125-6.2244290738035i</v>
      </c>
      <c r="EJ218" s="223" t="str">
        <f t="shared" ca="1" si="311"/>
        <v>-5.5468025032895+5.02732874596134i</v>
      </c>
      <c r="EK218" s="223" t="str">
        <f t="shared" ca="1" si="312"/>
        <v>6.60211302661531-3.52890293352825i</v>
      </c>
      <c r="EL218" s="223" t="str">
        <f t="shared" ca="1" si="313"/>
        <v>-7.26170944258975+1.81896352406276i</v>
      </c>
      <c r="EM218" s="223" t="str">
        <f t="shared" ca="1" si="314"/>
        <v>7.48605719524423-2.81731588716887E-12i</v>
      </c>
      <c r="EN218" s="223"/>
      <c r="EO218" s="223"/>
      <c r="EP218" s="223"/>
    </row>
    <row r="219" spans="1:146" ht="17.25" thickBot="1">
      <c r="A219" s="257">
        <f t="shared" si="181"/>
        <v>2.3242187500000016E-3</v>
      </c>
      <c r="B219" s="256">
        <v>119</v>
      </c>
      <c r="C219" s="230">
        <f t="shared" si="182"/>
        <v>23800</v>
      </c>
      <c r="D219" s="229">
        <f t="shared" si="315"/>
        <v>149539.81031087416</v>
      </c>
      <c r="E219" s="229" t="str">
        <f t="shared" si="316"/>
        <v>149539.810310874i</v>
      </c>
      <c r="F219" s="229" t="str">
        <f t="shared" si="320"/>
        <v>-0.0172489331926648-0.0368482032573519i</v>
      </c>
      <c r="G219" s="229" t="str">
        <f t="shared" si="321"/>
        <v>-3.66380752104304+2.57652629212517i</v>
      </c>
      <c r="H219" s="229" t="str">
        <f t="shared" si="322"/>
        <v>0.00201928426929516-0.00355145904534993i</v>
      </c>
      <c r="I219" s="229" t="str">
        <f t="shared" si="317"/>
        <v>-0.00281976764678532+0.00391523878224195i</v>
      </c>
      <c r="J219" s="255" t="str">
        <f ca="1">IMPRODUCT(1/N_FFT2,ED100)</f>
        <v>0.0345316756186766+0.00446169307261426i</v>
      </c>
      <c r="K219" s="254" t="str">
        <f t="shared" ca="1" si="318"/>
        <v>-0.000114839895451189+0.000122618817821998i</v>
      </c>
      <c r="N219" s="246">
        <f t="shared" ca="1" si="185"/>
        <v>22.486150801874512</v>
      </c>
      <c r="O219" s="223">
        <f t="shared" ca="1" si="186"/>
        <v>7.4861508018745111</v>
      </c>
      <c r="P219" s="223" t="str">
        <f t="shared" ca="1" si="187"/>
        <v>-7.3042532831786-1.64022492469205i</v>
      </c>
      <c r="Q219" s="223" t="str">
        <f t="shared" ca="1" si="188"/>
        <v>6.76740017160204+3.20074190552864i</v>
      </c>
      <c r="R219" s="223" t="str">
        <f t="shared" ca="1" si="189"/>
        <v>-5.90168024133182-4.60571646516371i</v>
      </c>
      <c r="S219" s="223" t="str">
        <f t="shared" ca="1" si="190"/>
        <v>4.74916379294523+5.78687282529904i</v>
      </c>
      <c r="T219" s="223" t="str">
        <f t="shared" ca="1" si="191"/>
        <v>-3.36585821602566-6.68681181864862i</v>
      </c>
      <c r="U219" s="223" t="str">
        <f t="shared" ca="1" si="192"/>
        <v>1.81898626862268+7.26180024394561i</v>
      </c>
      <c r="V219" s="223" t="str">
        <f t="shared" ca="1" si="193"/>
        <v>-0.183719337585599-7.4838961132156i</v>
      </c>
      <c r="W219" s="223" t="str">
        <f t="shared" ca="1" si="194"/>
        <v>-1.4604755705989+7.34230651335738i</v>
      </c>
      <c r="X219" s="223" t="str">
        <f t="shared" ca="1" si="195"/>
        <v>3.03369758779146-6.84391209574135i</v>
      </c>
      <c r="Y219" s="223" t="str">
        <f t="shared" ca="1" si="196"/>
        <v>-4.45949482600218+6.01293270586543i</v>
      </c>
      <c r="Z219" s="223" t="str">
        <f t="shared" ca="1" si="197"/>
        <v>5.66857961346084-4.88975040204124i</v>
      </c>
      <c r="AA219" s="223" t="str">
        <f t="shared" ca="1" si="198"/>
        <v>-6.60219558029173+3.52894705939076i</v>
      </c>
      <c r="AB219" s="223" t="str">
        <f t="shared" ca="1" si="199"/>
        <v>7.21497296778198-1.99665192324091i</v>
      </c>
      <c r="AC219" s="223" t="str">
        <f t="shared" ca="1" si="200"/>
        <v>-7.47713340537895+0.36732800951269i</v>
      </c>
      <c r="AD219" s="223" t="str">
        <f t="shared" ca="1" si="201"/>
        <v>7.37593701263898+1.27984648063301i</v>
      </c>
      <c r="AE219" s="223" t="str">
        <f t="shared" ca="1" si="202"/>
        <v>-6.91630150314489-2.86482588406384i</v>
      </c>
      <c r="AF219" s="223" t="str">
        <f t="shared" ca="1" si="203"/>
        <v>6.12056320457499+4.31058695390884i</v>
      </c>
      <c r="AG219" s="223" t="str">
        <f t="shared" ca="1" si="204"/>
        <v>-5.02739160833405-5.54687186122582i</v>
      </c>
      <c r="AH219" s="223" t="str">
        <f t="shared" ca="1" si="205"/>
        <v>3.68991019700378+6.5136024261889i</v>
      </c>
      <c r="AI219" s="223" t="str">
        <f t="shared" ca="1" si="206"/>
        <v>-2.17311486940024-7.16379966168778i</v>
      </c>
      <c r="AJ219" s="223" t="str">
        <f t="shared" ca="1" si="207"/>
        <v>0.550715416781332+7.46586675196697i</v>
      </c>
      <c r="AK219" s="223" t="str">
        <f t="shared" ca="1" si="208"/>
        <v>1.09844645900371-7.40512452326823i</v>
      </c>
      <c r="AL219" s="223" t="str">
        <f t="shared" ca="1" si="209"/>
        <v>-2.69422851634706+6.98452478913983i</v>
      </c>
      <c r="AM219" s="223" t="str">
        <f t="shared" ca="1" si="210"/>
        <v>4.15908254541708-6.22450690487314i</v>
      </c>
      <c r="AN219" s="223" t="str">
        <f t="shared" ca="1" si="211"/>
        <v>-5.42182288079253+5.16200450190824i</v>
      </c>
      <c r="AO219" s="223" t="str">
        <f t="shared" ca="1" si="212"/>
        <v>6.4210857215442-3.84865067068804i</v>
      </c>
      <c r="AP219" s="223" t="str">
        <f t="shared" ca="1" si="213"/>
        <v>-7.10831115054913+2.34826881242019i</v>
      </c>
      <c r="AQ219" s="223" t="str">
        <f t="shared" ca="1" si="214"/>
        <v>7.45010293959033-0.733771093675587i</v>
      </c>
      <c r="AR219" s="223" t="str">
        <f t="shared" ca="1" si="215"/>
        <v>7.45010293959033-0.733771093675587i</v>
      </c>
      <c r="AS219" s="223" t="str">
        <f t="shared" ca="1" si="216"/>
        <v>7.04854085856999+2.52200824611573i</v>
      </c>
      <c r="AT219" s="223" t="str">
        <f t="shared" ca="1" si="217"/>
        <v>-6.32470119496068-4.00507286111867i</v>
      </c>
      <c r="AU219" s="223" t="str">
        <f t="shared" ca="1" si="218"/>
        <v>5.29350799699031+5.29350799699084i</v>
      </c>
      <c r="AV219" s="223" t="str">
        <f t="shared" ca="1" si="219"/>
        <v>-4.00507286111866-6.32470119496069i</v>
      </c>
      <c r="AW219" s="223" t="str">
        <f t="shared" ca="1" si="220"/>
        <v>2.52200824611572+7.04854085857i</v>
      </c>
      <c r="AX219" s="223" t="str">
        <f t="shared" ca="1" si="221"/>
        <v>-0.916384774299586-7.4298514637803i</v>
      </c>
      <c r="AY219" s="223" t="str">
        <f t="shared" ca="1" si="222"/>
        <v>-0.73377109367846+7.45010293959005i</v>
      </c>
      <c r="AZ219" s="223" t="str">
        <f t="shared" ca="1" si="223"/>
        <v>2.34826881241808-7.10831115054983i</v>
      </c>
      <c r="BA219" s="223" t="str">
        <f t="shared" ca="1" si="224"/>
        <v>-3.84865067068742+6.42108572154457i</v>
      </c>
      <c r="BB219" s="223" t="str">
        <f t="shared" ca="1" si="225"/>
        <v>5.16200450190933-5.42182288079149i</v>
      </c>
      <c r="BC219" s="223" t="str">
        <f t="shared" ca="1" si="226"/>
        <v>-6.22450690487481+4.15908254541459i</v>
      </c>
      <c r="BD219" s="223" t="str">
        <f t="shared" ca="1" si="227"/>
        <v>6.98452478913902-2.69422851634913i</v>
      </c>
      <c r="BE219" s="223" t="str">
        <f t="shared" ca="1" si="228"/>
        <v>-7.40512452326824+1.0984464590037i</v>
      </c>
      <c r="BF219" s="223" t="str">
        <f t="shared" ca="1" si="229"/>
        <v>7.46586675196685+0.550715416782884i</v>
      </c>
      <c r="BG219" s="223" t="str">
        <f t="shared" ca="1" si="230"/>
        <v>-7.16379966168672-2.17311486940377i</v>
      </c>
      <c r="BH219" s="223" t="str">
        <f t="shared" ca="1" si="231"/>
        <v>6.51360242618997+3.68991019700189i</v>
      </c>
      <c r="BI219" s="223" t="str">
        <f t="shared" ca="1" si="232"/>
        <v>-5.54687186122584-5.02739160833402i</v>
      </c>
      <c r="BJ219" s="223" t="str">
        <f t="shared" ca="1" si="233"/>
        <v>4.31058695390692+6.12056320457634i</v>
      </c>
      <c r="BK219" s="223" t="str">
        <f t="shared" ca="1" si="234"/>
        <v>-2.86482588406727-6.91630150314347i</v>
      </c>
      <c r="BL219" s="223" t="str">
        <f t="shared" ca="1" si="235"/>
        <v>1.27984648063456+7.37593701263871i</v>
      </c>
      <c r="BM219" s="223" t="str">
        <f t="shared" ca="1" si="236"/>
        <v>0.367328009512705-7.47713340537895i</v>
      </c>
      <c r="BN219" s="223" t="str">
        <f t="shared" ca="1" si="237"/>
        <v>-1.99665192324303+7.2149729677814i</v>
      </c>
      <c r="BO219" s="223" t="str">
        <f t="shared" ca="1" si="238"/>
        <v>3.5289470593882-6.6021955802931i</v>
      </c>
      <c r="BP219" s="223" t="str">
        <f t="shared" ca="1" si="239"/>
        <v>-4.88975040204009+5.66857961346184i</v>
      </c>
      <c r="BQ219" s="223" t="str">
        <f t="shared" ca="1" si="240"/>
        <v>6.01293270586593-4.4594948260015i</v>
      </c>
      <c r="BR219" s="223" t="str">
        <f t="shared" ca="1" si="241"/>
        <v>-6.84391209574254+3.03369758778874i</v>
      </c>
      <c r="BS219" s="223" t="str">
        <f t="shared" ca="1" si="242"/>
        <v>7.34230651335678-1.46047557060192i</v>
      </c>
      <c r="BT219" s="223" t="str">
        <f t="shared" ca="1" si="243"/>
        <v>-7.48389611321561-0.183719337584869i</v>
      </c>
      <c r="BU219" s="223" t="str">
        <f t="shared" ca="1" si="244"/>
        <v>7.26180024394545+1.81898626862334i</v>
      </c>
      <c r="BV219" s="223" t="str">
        <f t="shared" ca="1" si="245"/>
        <v>-6.68681181864726-3.36585821602837i</v>
      </c>
      <c r="BW219" s="223" t="str">
        <f t="shared" ca="1" si="246"/>
        <v>5.78687282530048+4.74916379294347i</v>
      </c>
      <c r="BX219" s="223" t="str">
        <f t="shared" ca="1" si="247"/>
        <v>-4.60571646516411-5.90168024133149i</v>
      </c>
      <c r="BY219" s="223" t="str">
        <f t="shared" ca="1" si="248"/>
        <v>3.20074190552745+6.7674001716026i</v>
      </c>
      <c r="BZ219" s="223" t="str">
        <f t="shared" ca="1" si="249"/>
        <v>-1.64022492468896-7.30425328317929i</v>
      </c>
      <c r="CA219" s="223" t="str">
        <f t="shared" ca="1" si="250"/>
        <v>2.21939956116087E-12+7.48615080187451i</v>
      </c>
      <c r="CB219" s="223" t="str">
        <f t="shared" ca="1" si="251"/>
        <v>1.64022492469169-7.30425328317868i</v>
      </c>
      <c r="CC219" s="223" t="str">
        <f t="shared" ca="1" si="252"/>
        <v>-3.20074190553017+6.76740017160132i</v>
      </c>
      <c r="CD219" s="223" t="str">
        <f t="shared" ca="1" si="253"/>
        <v>4.60571646516648-5.90168024132964i</v>
      </c>
      <c r="CE219" s="223" t="str">
        <f t="shared" ca="1" si="254"/>
        <v>-5.78687282529767+4.7491637929469i</v>
      </c>
      <c r="CF219" s="223" t="str">
        <f t="shared" ca="1" si="255"/>
        <v>6.68681181864861-3.36585821602569i</v>
      </c>
      <c r="CG219" s="223" t="str">
        <f t="shared" ca="1" si="256"/>
        <v>-7.26180024394617+1.81898626862042i</v>
      </c>
      <c r="CH219" s="223" t="str">
        <f t="shared" ca="1" si="257"/>
        <v>7.48389611321551-0.183719337589307i</v>
      </c>
      <c r="CI219" s="223" t="str">
        <f t="shared" ca="1" si="258"/>
        <v>-7.34230651335769-1.46047557059735i</v>
      </c>
      <c r="CJ219" s="223" t="str">
        <f t="shared" ca="1" si="259"/>
        <v>6.84391209574133+3.0336975877915i</v>
      </c>
      <c r="CK219" s="223" t="str">
        <f t="shared" ca="1" si="260"/>
        <v>-6.01293270586414-4.45949482600392i</v>
      </c>
      <c r="CL219" s="223" t="str">
        <f t="shared" ca="1" si="261"/>
        <v>4.88975040204345+5.66857961345894i</v>
      </c>
      <c r="CM219" s="223" t="str">
        <f t="shared" ca="1" si="262"/>
        <v>-3.52894705939211-6.60219558029101i</v>
      </c>
      <c r="CN219" s="223" t="str">
        <f t="shared" ca="1" si="263"/>
        <v>1.99665192324013+7.2149729677822i</v>
      </c>
      <c r="CO219" s="223" t="str">
        <f t="shared" ca="1" si="264"/>
        <v>-0.3673280095097-7.4771334053791i</v>
      </c>
      <c r="CP219" s="223" t="str">
        <f t="shared" ca="1" si="265"/>
        <v>-1.27984648062998+7.37593701263951i</v>
      </c>
      <c r="CQ219" s="223" t="str">
        <f t="shared" ca="1" si="266"/>
        <v>2.86482588406316-6.91630150314516i</v>
      </c>
      <c r="CR219" s="223" t="str">
        <f t="shared" ca="1" si="267"/>
        <v>-4.31058695390938+6.12056320457461i</v>
      </c>
      <c r="CS219" s="223" t="str">
        <f t="shared" ca="1" si="268"/>
        <v>5.54687186122786-5.02739160833179i</v>
      </c>
      <c r="CT219" s="223" t="str">
        <f t="shared" ca="1" si="269"/>
        <v>-6.51360242618778+3.68991019700576i</v>
      </c>
      <c r="CU219" s="223" t="str">
        <f t="shared" ca="1" si="270"/>
        <v>7.16379966168758-2.17311486940088i</v>
      </c>
      <c r="CV219" s="223" t="str">
        <f t="shared" ca="1" si="271"/>
        <v>-7.46586675196707+0.550715416779885i</v>
      </c>
      <c r="CW219" s="223" t="str">
        <f t="shared" ca="1" si="272"/>
        <v>7.40512452326778+1.09844645900677i</v>
      </c>
      <c r="CX219" s="223" t="str">
        <f t="shared" ca="1" si="273"/>
        <v>-6.98452478914062-2.69422851634499i</v>
      </c>
      <c r="CY219" s="223" t="str">
        <f t="shared" ca="1" si="274"/>
        <v>6.22450690487308+4.15908254541718i</v>
      </c>
      <c r="CZ219" s="223" t="str">
        <f t="shared" ca="1" si="275"/>
        <v>-5.1620045019073-5.42182288079343i</v>
      </c>
      <c r="DA219" s="223" t="str">
        <f t="shared" ca="1" si="276"/>
        <v>3.84865067068493+6.42108572154607i</v>
      </c>
      <c r="DB219" s="223" t="str">
        <f t="shared" ca="1" si="277"/>
        <v>-2.3482688124225-7.10831115054837i</v>
      </c>
      <c r="DC219" s="223" t="str">
        <f t="shared" ca="1" si="278"/>
        <v>0.733771093675572+7.45010293959033i</v>
      </c>
      <c r="DD219" s="223" t="str">
        <f t="shared" ca="1" si="279"/>
        <v>0.916384774302677-7.42985146377992i</v>
      </c>
      <c r="DE219" s="223" t="str">
        <f t="shared" ca="1" si="280"/>
        <v>-2.52200824611224+7.04854085857124i</v>
      </c>
      <c r="DF219" s="223" t="str">
        <f t="shared" ca="1" si="281"/>
        <v>4.00507286111752-6.32470119496141i</v>
      </c>
      <c r="DG219" s="223" t="str">
        <f t="shared" ca="1" si="282"/>
        <v>-5.29350799699071+5.29350799699045i</v>
      </c>
      <c r="DH219" s="223" t="str">
        <f t="shared" ca="1" si="283"/>
        <v>6.32470119496184-4.00507286111685i</v>
      </c>
      <c r="DI219" s="223" t="str">
        <f t="shared" ca="1" si="284"/>
        <v>-7.04854085856893+2.52200824611871i</v>
      </c>
      <c r="DJ219" s="223" t="str">
        <f t="shared" ca="1" si="285"/>
        <v>7.42985146378002-0.916384774301891i</v>
      </c>
      <c r="DK219" s="223" t="str">
        <f t="shared" ca="1" si="286"/>
        <v>-7.45010293959026-0.733771093676357i</v>
      </c>
      <c r="DL219" s="223" t="str">
        <f t="shared" ca="1" si="287"/>
        <v>7.10831115054812+2.34826881242325i</v>
      </c>
      <c r="DM219" s="223" t="str">
        <f t="shared" ca="1" si="288"/>
        <v>-6.42108572154567-3.84865067068561i</v>
      </c>
      <c r="DN219" s="223" t="str">
        <f t="shared" ca="1" si="289"/>
        <v>5.42182288079317+5.16200450190757i</v>
      </c>
      <c r="DO219" s="223" t="str">
        <f t="shared" ca="1" si="290"/>
        <v>-4.15908254541652-6.22450690487351i</v>
      </c>
      <c r="DP219" s="223" t="str">
        <f t="shared" ca="1" si="291"/>
        <v>2.69422851634426+6.9845247891409i</v>
      </c>
      <c r="DQ219" s="223" t="str">
        <f t="shared" ca="1" si="292"/>
        <v>-1.098446459006-7.40512452326789i</v>
      </c>
      <c r="DR219" s="223" t="str">
        <f t="shared" ca="1" si="293"/>
        <v>-0.550715416780671+7.46586675196701i</v>
      </c>
      <c r="DS219" s="223" t="str">
        <f t="shared" ca="1" si="294"/>
        <v>2.17311486940184-7.16379966168729i</v>
      </c>
      <c r="DT219" s="223" t="str">
        <f t="shared" ca="1" si="295"/>
        <v>-3.68991019700626+6.5136024261875i</v>
      </c>
      <c r="DU219" s="223" t="str">
        <f t="shared" ca="1" si="296"/>
        <v>5.02739160833222-5.54687186122748i</v>
      </c>
      <c r="DV219" s="223" t="str">
        <f t="shared" ca="1" si="297"/>
        <v>-6.12056320457494+4.31058695390891i</v>
      </c>
      <c r="DW219" s="223" t="str">
        <f t="shared" ca="1" si="298"/>
        <v>6.91630150314547-2.86482588406244i</v>
      </c>
      <c r="DX219" s="223" t="str">
        <f t="shared" ca="1" si="299"/>
        <v>-7.37593701263964+1.2798464806292i</v>
      </c>
      <c r="DY219" s="223" t="str">
        <f t="shared" ca="1" si="300"/>
        <v>7.47713340537906+0.367328009510488i</v>
      </c>
      <c r="DZ219" s="223" t="str">
        <f t="shared" ca="1" si="301"/>
        <v>-7.21497296778193-1.99665192324109i</v>
      </c>
      <c r="EA219" s="223" t="str">
        <f t="shared" ca="1" si="302"/>
        <v>6.60219558029074+3.52894705939262i</v>
      </c>
      <c r="EB219" s="223" t="str">
        <f t="shared" ca="1" si="303"/>
        <v>-5.66857961346343-4.88975040203825i</v>
      </c>
      <c r="EC219" s="223" t="str">
        <f t="shared" ca="1" si="304"/>
        <v>4.45949482600346+6.01293270586448i</v>
      </c>
      <c r="ED219" s="223" t="str">
        <f t="shared" ca="1" si="305"/>
        <v>-3.03369758779077-6.84391209574165i</v>
      </c>
      <c r="EE219" s="223" t="str">
        <f t="shared" ca="1" si="306"/>
        <v>1.46047557059658+7.34230651335784i</v>
      </c>
      <c r="EF219" s="223" t="str">
        <f t="shared" ca="1" si="307"/>
        <v>0.183719337582651-7.48389611321566i</v>
      </c>
      <c r="EG219" s="223" t="str">
        <f t="shared" ca="1" si="308"/>
        <v>-1.81898626862139+7.26180024394593i</v>
      </c>
      <c r="EH219" s="223" t="str">
        <f t="shared" ca="1" si="309"/>
        <v>3.3658582160262-6.68681181864835i</v>
      </c>
      <c r="EI219" s="223" t="str">
        <f t="shared" ca="1" si="310"/>
        <v>-4.74916379294751+5.78687282529716i</v>
      </c>
      <c r="EJ219" s="223" t="str">
        <f t="shared" ca="1" si="311"/>
        <v>5.90168024133-4.60571646516603i</v>
      </c>
      <c r="EK219" s="223" t="str">
        <f t="shared" ca="1" si="312"/>
        <v>-6.76740017160165+3.20074190552945i</v>
      </c>
      <c r="EL219" s="223" t="str">
        <f t="shared" ca="1" si="313"/>
        <v>7.30425328317885-1.64022492469092i</v>
      </c>
      <c r="EM219" s="223" t="str">
        <f t="shared" ca="1" si="314"/>
        <v>-7.48615080187451-2.79535377434241E-12i</v>
      </c>
      <c r="EN219" s="223"/>
      <c r="EO219" s="223"/>
      <c r="EP219" s="223"/>
    </row>
    <row r="220" spans="1:146" ht="17.25" thickBot="1">
      <c r="A220" s="257">
        <f t="shared" si="181"/>
        <v>2.3437500000000016E-3</v>
      </c>
      <c r="B220" s="256">
        <v>120</v>
      </c>
      <c r="C220" s="230">
        <f t="shared" si="182"/>
        <v>24000</v>
      </c>
      <c r="D220" s="229">
        <f t="shared" si="315"/>
        <v>150796.44737231007</v>
      </c>
      <c r="E220" s="229" t="str">
        <f t="shared" si="316"/>
        <v>150796.44737231i</v>
      </c>
      <c r="F220" s="229" t="str">
        <f t="shared" si="320"/>
        <v>-0.017058958990663-0.0364031675321203i</v>
      </c>
      <c r="G220" s="229" t="str">
        <f t="shared" si="321"/>
        <v>-3.63591716488862+2.58847123769069i</v>
      </c>
      <c r="H220" s="229" t="str">
        <f t="shared" si="322"/>
        <v>0.00201890325593152-0.00352181896464386i</v>
      </c>
      <c r="I220" s="229" t="str">
        <f t="shared" si="317"/>
        <v>-0.00279853993818129+0.00388147556629244i</v>
      </c>
      <c r="J220" s="255" t="str">
        <f ca="1">IMPRODUCT(1/N_FFT2,EE100)</f>
        <v>0.0381658345092907-0.0000335592856481161i</v>
      </c>
      <c r="K220" s="254" t="str">
        <f t="shared" ca="1" si="318"/>
        <v>-0.000106678352601002+0.000148233671116156i</v>
      </c>
      <c r="N220" s="246">
        <f t="shared" ca="1" si="185"/>
        <v>22.48623236668789</v>
      </c>
      <c r="O220" s="223">
        <f t="shared" ca="1" si="186"/>
        <v>7.48623236668789</v>
      </c>
      <c r="P220" s="223" t="str">
        <f t="shared" ca="1" si="187"/>
        <v>-7.34238651092572-1.46049148310471i</v>
      </c>
      <c r="Q220" s="223" t="str">
        <f t="shared" ca="1" si="188"/>
        <v>6.91637685920647+2.86485709756677i</v>
      </c>
      <c r="R220" s="223" t="str">
        <f t="shared" ca="1" si="189"/>
        <v>-6.22457472353673-4.1591278603997i</v>
      </c>
      <c r="S220" s="223" t="str">
        <f t="shared" ca="1" si="190"/>
        <v>5.29356567202309+5.29356567202335i</v>
      </c>
      <c r="T220" s="223" t="str">
        <f t="shared" ca="1" si="191"/>
        <v>-4.15912786039995-6.22457472353656i</v>
      </c>
      <c r="U220" s="223" t="str">
        <f t="shared" ca="1" si="192"/>
        <v>2.86485709756685+6.91637685920643i</v>
      </c>
      <c r="V220" s="223" t="str">
        <f t="shared" ca="1" si="193"/>
        <v>-1.46049148310457-7.34238651092575i</v>
      </c>
      <c r="W220" s="223" t="str">
        <f t="shared" ca="1" si="194"/>
        <v>-3.65930751292301E-13+7.48623236668789i</v>
      </c>
      <c r="X220" s="223" t="str">
        <f t="shared" ca="1" si="195"/>
        <v>1.46049148310456-7.34238651092575i</v>
      </c>
      <c r="Y220" s="223" t="str">
        <f t="shared" ca="1" si="196"/>
        <v>-2.86485709756684+6.91637685920644i</v>
      </c>
      <c r="Z220" s="223" t="str">
        <f t="shared" ca="1" si="197"/>
        <v>4.15912786039993-6.22457472353658i</v>
      </c>
      <c r="AA220" s="223" t="str">
        <f t="shared" ca="1" si="198"/>
        <v>-5.29356567202308+5.29356567202337i</v>
      </c>
      <c r="AB220" s="223" t="str">
        <f t="shared" ca="1" si="199"/>
        <v>6.22457472353676-4.15912786039965i</v>
      </c>
      <c r="AC220" s="223" t="str">
        <f t="shared" ca="1" si="200"/>
        <v>-6.91637685920657+2.86485709756651i</v>
      </c>
      <c r="AD220" s="223" t="str">
        <f t="shared" ca="1" si="201"/>
        <v>7.34238651092567-1.46049148310495i</v>
      </c>
      <c r="AE220" s="223" t="str">
        <f t="shared" ca="1" si="202"/>
        <v>-7.48623236668789+1.28388211061093E-14i</v>
      </c>
      <c r="AF220" s="223" t="str">
        <f t="shared" ca="1" si="203"/>
        <v>7.34238651092568+1.46049148310492i</v>
      </c>
      <c r="AG220" s="223" t="str">
        <f t="shared" ca="1" si="204"/>
        <v>-6.91637685920658-2.86485709756648i</v>
      </c>
      <c r="AH220" s="223" t="str">
        <f t="shared" ca="1" si="205"/>
        <v>6.22457472353677+4.15912786039964i</v>
      </c>
      <c r="AI220" s="223" t="str">
        <f t="shared" ca="1" si="206"/>
        <v>-5.29356567202309-5.29356567202335i</v>
      </c>
      <c r="AJ220" s="223" t="str">
        <f t="shared" ca="1" si="207"/>
        <v>4.15912786039995+6.22457472353656i</v>
      </c>
      <c r="AK220" s="223" t="str">
        <f t="shared" ca="1" si="208"/>
        <v>-2.86485709756689-6.91637685920641i</v>
      </c>
      <c r="AL220" s="223" t="str">
        <f t="shared" ca="1" si="209"/>
        <v>1.46049148310461+7.34238651092574i</v>
      </c>
      <c r="AM220" s="223" t="str">
        <f t="shared" ca="1" si="210"/>
        <v>3.26495490054381E-13-7.48623236668789i</v>
      </c>
      <c r="AN220" s="223" t="str">
        <f t="shared" ca="1" si="211"/>
        <v>-1.46049148310452+7.34238651092576i</v>
      </c>
      <c r="AO220" s="223" t="str">
        <f t="shared" ca="1" si="212"/>
        <v>2.8648570975668-6.91637685920645i</v>
      </c>
      <c r="AP220" s="223" t="str">
        <f t="shared" ca="1" si="213"/>
        <v>-4.15912786039992+6.22457472353659i</v>
      </c>
      <c r="AQ220" s="223" t="str">
        <f t="shared" ca="1" si="214"/>
        <v>5.29356567202307-5.29356567202338i</v>
      </c>
      <c r="AR220" s="223" t="str">
        <f t="shared" ca="1" si="215"/>
        <v>5.29356567202307-5.29356567202338i</v>
      </c>
      <c r="AS220" s="223" t="str">
        <f t="shared" ca="1" si="216"/>
        <v>6.91637685920657-2.86485709756652i</v>
      </c>
      <c r="AT220" s="223" t="str">
        <f t="shared" ca="1" si="217"/>
        <v>-7.34238651092567+1.46049148310495i</v>
      </c>
      <c r="AU220" s="223" t="str">
        <f t="shared" ca="1" si="218"/>
        <v>7.48623236668789-2.56776422122185E-14i</v>
      </c>
      <c r="AV220" s="223" t="str">
        <f t="shared" ca="1" si="219"/>
        <v>-7.34238651092568-1.46049148310491i</v>
      </c>
      <c r="AW220" s="223" t="str">
        <f t="shared" ca="1" si="220"/>
        <v>6.91637685920744+2.86485709756441i</v>
      </c>
      <c r="AX220" s="223" t="str">
        <f t="shared" ca="1" si="221"/>
        <v>-6.22457472353637-4.15912786040025i</v>
      </c>
      <c r="AY220" s="223" t="str">
        <f t="shared" ca="1" si="222"/>
        <v>5.29356567202573+5.29356567202071i</v>
      </c>
      <c r="AZ220" s="223" t="str">
        <f t="shared" ca="1" si="223"/>
        <v>-4.15912786039996-6.22457472353656i</v>
      </c>
      <c r="BA220" s="223" t="str">
        <f t="shared" ca="1" si="224"/>
        <v>2.8648570975641+6.91637685920757i</v>
      </c>
      <c r="BB220" s="223" t="str">
        <f t="shared" ca="1" si="225"/>
        <v>-1.46049148310603-7.34238651092546i</v>
      </c>
      <c r="BC220" s="223" t="str">
        <f t="shared" ca="1" si="226"/>
        <v>-1.85625019659332E-12+7.48623236668789i</v>
      </c>
      <c r="BD220" s="223" t="str">
        <f t="shared" ca="1" si="227"/>
        <v>1.46049148310237-7.34238651092618i</v>
      </c>
      <c r="BE220" s="223" t="str">
        <f t="shared" ca="1" si="228"/>
        <v>-2.86485709756752+6.91637685920615i</v>
      </c>
      <c r="BF220" s="223" t="str">
        <f t="shared" ca="1" si="229"/>
        <v>4.15912786039686-6.22457472353863i</v>
      </c>
      <c r="BG220" s="223" t="str">
        <f t="shared" ca="1" si="230"/>
        <v>-5.29356567202302+5.29356567202343i</v>
      </c>
      <c r="BH220" s="223" t="str">
        <f t="shared" ca="1" si="231"/>
        <v>6.22457472353837-4.15912786039724i</v>
      </c>
      <c r="BI220" s="223" t="str">
        <f t="shared" ca="1" si="232"/>
        <v>-6.91637685920597+2.86485709756796i</v>
      </c>
      <c r="BJ220" s="223" t="str">
        <f t="shared" ca="1" si="233"/>
        <v>7.34238651092609-1.46049148310283i</v>
      </c>
      <c r="BK220" s="223" t="str">
        <f t="shared" ca="1" si="234"/>
        <v>-7.48623236668789+2.32581031465409E-12i</v>
      </c>
      <c r="BL220" s="223" t="str">
        <f t="shared" ca="1" si="235"/>
        <v>7.34238651092555+1.46049148310558i</v>
      </c>
      <c r="BM220" s="223" t="str">
        <f t="shared" ca="1" si="236"/>
        <v>-6.91637685920775-2.86485709756366i</v>
      </c>
      <c r="BN220" s="223" t="str">
        <f t="shared" ca="1" si="237"/>
        <v>6.22457472353682+4.15912786039957i</v>
      </c>
      <c r="BO220" s="223" t="str">
        <f t="shared" ca="1" si="238"/>
        <v>-5.29356567202104-5.29356567202541i</v>
      </c>
      <c r="BP220" s="223" t="str">
        <f t="shared" ca="1" si="239"/>
        <v>4.15912786040064+6.22457472353611i</v>
      </c>
      <c r="BQ220" s="223" t="str">
        <f t="shared" ca="1" si="240"/>
        <v>-2.86485709756484-6.91637685920726i</v>
      </c>
      <c r="BR220" s="223" t="str">
        <f t="shared" ca="1" si="241"/>
        <v>1.46049148310683+7.3423865109253i</v>
      </c>
      <c r="BS220" s="223" t="str">
        <f t="shared" ca="1" si="242"/>
        <v>1.04551817153287E-12-7.48623236668789i</v>
      </c>
      <c r="BT220" s="223" t="str">
        <f t="shared" ca="1" si="243"/>
        <v>-1.46049148310158+7.34238651092634i</v>
      </c>
      <c r="BU220" s="223" t="str">
        <f t="shared" ca="1" si="244"/>
        <v>2.86485709756678-6.91637685920646i</v>
      </c>
      <c r="BV220" s="223" t="str">
        <f t="shared" ca="1" si="245"/>
        <v>-4.15912786040237+6.22457472353495i</v>
      </c>
      <c r="BW220" s="223" t="str">
        <f t="shared" ca="1" si="246"/>
        <v>5.29356567202252-5.29356567202392i</v>
      </c>
      <c r="BX220" s="223" t="str">
        <f t="shared" ca="1" si="247"/>
        <v>-6.22457472353798+4.15912786039783i</v>
      </c>
      <c r="BY220" s="223" t="str">
        <f t="shared" ca="1" si="248"/>
        <v>6.9163768592057-2.86485709756861i</v>
      </c>
      <c r="BZ220" s="223" t="str">
        <f t="shared" ca="1" si="249"/>
        <v>-7.34238651092596+1.46049148310353i</v>
      </c>
      <c r="CA220" s="223" t="str">
        <f t="shared" ca="1" si="250"/>
        <v>7.48623236668789-3.03015657918728E-12i</v>
      </c>
      <c r="CB220" s="223" t="str">
        <f t="shared" ca="1" si="251"/>
        <v>-7.34238651092569-1.46049148310488i</v>
      </c>
      <c r="CC220" s="223" t="str">
        <f t="shared" ca="1" si="252"/>
        <v>6.91637685920517+2.86485709756989i</v>
      </c>
      <c r="CD220" s="223" t="str">
        <f t="shared" ca="1" si="253"/>
        <v>-6.22457472353721-4.15912786039898i</v>
      </c>
      <c r="CE220" s="223" t="str">
        <f t="shared" ca="1" si="254"/>
        <v>5.29356567202154+5.2935656720249i</v>
      </c>
      <c r="CF220" s="223" t="str">
        <f t="shared" ca="1" si="255"/>
        <v>-4.15912786040122-6.22457472353572i</v>
      </c>
      <c r="CG220" s="223" t="str">
        <f t="shared" ca="1" si="256"/>
        <v>2.8648570975655+6.91637685920699i</v>
      </c>
      <c r="CH220" s="223" t="str">
        <f t="shared" ca="1" si="257"/>
        <v>-1.46049148310752-7.34238651092516i</v>
      </c>
      <c r="CI220" s="223" t="str">
        <f t="shared" ca="1" si="258"/>
        <v>-3.41171906999675E-13+7.48623236668789i</v>
      </c>
      <c r="CJ220" s="223" t="str">
        <f t="shared" ca="1" si="259"/>
        <v>1.46049148310819-7.34238651092503i</v>
      </c>
      <c r="CK220" s="223" t="str">
        <f t="shared" ca="1" si="260"/>
        <v>-2.86485709756612+6.91637685920673i</v>
      </c>
      <c r="CL220" s="223" t="str">
        <f t="shared" ca="1" si="261"/>
        <v>4.15912786040179-6.22457472353534i</v>
      </c>
      <c r="CM220" s="223" t="str">
        <f t="shared" ca="1" si="262"/>
        <v>-5.29356567202202+5.29356567202442i</v>
      </c>
      <c r="CN220" s="223" t="str">
        <f t="shared" ca="1" si="263"/>
        <v>6.22457472353759-4.15912786039842i</v>
      </c>
      <c r="CO220" s="223" t="str">
        <f t="shared" ca="1" si="264"/>
        <v>-6.91637685920543+2.86485709756926i</v>
      </c>
      <c r="CP220" s="223" t="str">
        <f t="shared" ca="1" si="265"/>
        <v>7.34238651092582-1.46049148310421i</v>
      </c>
      <c r="CQ220" s="223" t="str">
        <f t="shared" ca="1" si="266"/>
        <v>-7.48623236668789-3.71250039318663E-12i</v>
      </c>
      <c r="CR220" s="223" t="str">
        <f t="shared" ca="1" si="267"/>
        <v>7.34238651092582+1.46049148310419i</v>
      </c>
      <c r="CS220" s="223" t="str">
        <f t="shared" ca="1" si="268"/>
        <v>-6.91637685920544-2.86485709756924i</v>
      </c>
      <c r="CT220" s="223" t="str">
        <f t="shared" ca="1" si="269"/>
        <v>6.2245747235376+4.1591278603984i</v>
      </c>
      <c r="CU220" s="223" t="str">
        <f t="shared" ca="1" si="270"/>
        <v>-5.29356567202204-5.29356567202441i</v>
      </c>
      <c r="CV220" s="223" t="str">
        <f t="shared" ca="1" si="271"/>
        <v>4.1591278604018+6.22457472353532i</v>
      </c>
      <c r="CW220" s="223" t="str">
        <f t="shared" ca="1" si="272"/>
        <v>-2.86485709756615-6.91637685920672i</v>
      </c>
      <c r="CX220" s="223" t="str">
        <f t="shared" ca="1" si="273"/>
        <v>1.46049148310842+7.34238651092498i</v>
      </c>
      <c r="CY220" s="223" t="str">
        <f t="shared" ca="1" si="274"/>
        <v>-5.75945878588012E-13-7.48623236668789i</v>
      </c>
      <c r="CZ220" s="223" t="str">
        <f t="shared" ca="1" si="275"/>
        <v>-1.46049148310729+7.34238651092521i</v>
      </c>
      <c r="DA220" s="223" t="str">
        <f t="shared" ca="1" si="276"/>
        <v>2.86485709756547-6.916376859207i</v>
      </c>
      <c r="DB220" s="223" t="str">
        <f t="shared" ca="1" si="277"/>
        <v>-4.15912786040121+6.22457472353573i</v>
      </c>
      <c r="DC220" s="223" t="str">
        <f t="shared" ca="1" si="278"/>
        <v>5.29356567202138-5.29356567202507i</v>
      </c>
      <c r="DD220" s="223" t="str">
        <f t="shared" ca="1" si="279"/>
        <v>-6.22457472353708+4.15912786039918i</v>
      </c>
      <c r="DE220" s="223" t="str">
        <f t="shared" ca="1" si="280"/>
        <v>6.91637685920516-2.86485709756991i</v>
      </c>
      <c r="DF220" s="223" t="str">
        <f t="shared" ca="1" si="281"/>
        <v>-7.34238651092568+1.4604914831049i</v>
      </c>
      <c r="DG220" s="223" t="str">
        <f t="shared" ca="1" si="282"/>
        <v>7.48623236668789+3.00815412865344E-12i</v>
      </c>
      <c r="DH220" s="223" t="str">
        <f t="shared" ca="1" si="283"/>
        <v>-7.342386510926-1.46049148310329i</v>
      </c>
      <c r="DI220" s="223" t="str">
        <f t="shared" ca="1" si="284"/>
        <v>6.91637685920579+2.86485709756839i</v>
      </c>
      <c r="DJ220" s="223" t="str">
        <f t="shared" ca="1" si="285"/>
        <v>-6.22457472353799-4.15912786039781i</v>
      </c>
      <c r="DK220" s="223" t="str">
        <f t="shared" ca="1" si="286"/>
        <v>5.29356567202254+5.29356567202391i</v>
      </c>
      <c r="DL220" s="223" t="str">
        <f t="shared" ca="1" si="287"/>
        <v>-4.15912786040257-6.22457472353481i</v>
      </c>
      <c r="DM220" s="223" t="str">
        <f t="shared" ca="1" si="288"/>
        <v>2.86485709756699+6.91637685920637i</v>
      </c>
      <c r="DN220" s="223" t="str">
        <f t="shared" ca="1" si="289"/>
        <v>-1.4604914831018-7.3423865109263i</v>
      </c>
      <c r="DO220" s="223" t="str">
        <f t="shared" ca="1" si="290"/>
        <v>1.06752062206672E-12+7.48623236668789i</v>
      </c>
      <c r="DP220" s="223" t="str">
        <f t="shared" ca="1" si="291"/>
        <v>1.4604914831068-7.3423865109253i</v>
      </c>
      <c r="DQ220" s="223" t="str">
        <f t="shared" ca="1" si="292"/>
        <v>-2.86485709756463+6.91637685920735i</v>
      </c>
      <c r="DR220" s="223" t="str">
        <f t="shared" ca="1" si="293"/>
        <v>4.15912786040044-6.22457472353623i</v>
      </c>
      <c r="DS220" s="223" t="str">
        <f t="shared" ca="1" si="294"/>
        <v>-5.29356567202103+5.29356567202542i</v>
      </c>
      <c r="DT220" s="223" t="str">
        <f t="shared" ca="1" si="295"/>
        <v>6.2245747235368-4.15912786039959i</v>
      </c>
      <c r="DU220" s="223" t="str">
        <f t="shared" ca="1" si="296"/>
        <v>-6.91637685920775+2.86485709756368i</v>
      </c>
      <c r="DV220" s="223" t="str">
        <f t="shared" ca="1" si="297"/>
        <v>7.3423865109255-1.4604914831058i</v>
      </c>
      <c r="DW220" s="223" t="str">
        <f t="shared" ca="1" si="298"/>
        <v>-7.48623236668789-2.09103634306575E-12i</v>
      </c>
      <c r="DX220" s="223" t="str">
        <f t="shared" ca="1" si="299"/>
        <v>7.3423865109261+1.46049148310281i</v>
      </c>
      <c r="DY220" s="223" t="str">
        <f t="shared" ca="1" si="300"/>
        <v>-6.91637685920598-2.86485709756794i</v>
      </c>
      <c r="DZ220" s="223" t="str">
        <f t="shared" ca="1" si="301"/>
        <v>6.2245747235385+4.15912786039705i</v>
      </c>
      <c r="EA220" s="223" t="str">
        <f t="shared" ca="1" si="302"/>
        <v>-5.29356567202318-5.29356567202326i</v>
      </c>
      <c r="EB220" s="223" t="str">
        <f t="shared" ca="1" si="303"/>
        <v>4.15912786039696+6.22457472353856i</v>
      </c>
      <c r="EC220" s="223" t="str">
        <f t="shared" ca="1" si="304"/>
        <v>-2.86485709756745-6.91637685920618i</v>
      </c>
      <c r="ED220" s="223" t="str">
        <f t="shared" ca="1" si="305"/>
        <v>1.46049148310229+7.34238651092621i</v>
      </c>
      <c r="EE220" s="223" t="str">
        <f t="shared" ca="1" si="306"/>
        <v>-1.98463840765441E-12-7.48623236668789i</v>
      </c>
      <c r="EF220" s="223" t="str">
        <f t="shared" ca="1" si="307"/>
        <v>-1.46049148310591+7.34238651092548i</v>
      </c>
      <c r="EG220" s="223" t="str">
        <f t="shared" ca="1" si="308"/>
        <v>2.86485709756417-6.91637685920754i</v>
      </c>
      <c r="EH220" s="223" t="str">
        <f t="shared" ca="1" si="309"/>
        <v>-4.15912786040003+6.22457472353651i</v>
      </c>
      <c r="EI220" s="223" t="str">
        <f t="shared" ca="1" si="310"/>
        <v>5.2935656720258-5.29356567202065i</v>
      </c>
      <c r="EJ220" s="223" t="str">
        <f t="shared" ca="1" si="311"/>
        <v>-6.22457472353629+4.15912786040035i</v>
      </c>
      <c r="EK220" s="223" t="str">
        <f t="shared" ca="1" si="312"/>
        <v>6.91637685920739-2.86485709756453i</v>
      </c>
      <c r="EL220" s="223" t="str">
        <f t="shared" ca="1" si="313"/>
        <v>-7.3423865109254+1.46049148310629i</v>
      </c>
      <c r="EM220" s="223" t="str">
        <f t="shared" ca="1" si="314"/>
        <v>7.48623236668789+1.59946159958703E-12i</v>
      </c>
      <c r="EN220" s="223"/>
      <c r="EO220" s="223"/>
      <c r="EP220" s="223"/>
    </row>
    <row r="221" spans="1:146" ht="17.25" thickBot="1">
      <c r="A221" s="257">
        <f t="shared" si="181"/>
        <v>2.3632812500000017E-3</v>
      </c>
      <c r="B221" s="256">
        <v>121</v>
      </c>
      <c r="C221" s="230">
        <f t="shared" si="182"/>
        <v>24200</v>
      </c>
      <c r="D221" s="229">
        <f t="shared" si="315"/>
        <v>152053.084433746</v>
      </c>
      <c r="E221" s="229" t="str">
        <f t="shared" si="316"/>
        <v>152053.084433746i</v>
      </c>
      <c r="F221" s="229" t="str">
        <f t="shared" si="320"/>
        <v>-0.0168715579023242-0.035967400815115i</v>
      </c>
      <c r="G221" s="229" t="str">
        <f t="shared" si="321"/>
        <v>-3.60813195300606+2.59996703708086i</v>
      </c>
      <c r="H221" s="229" t="str">
        <f t="shared" si="322"/>
        <v>0.00201853238539648-0.00349266938505396i</v>
      </c>
      <c r="I221" s="229" t="str">
        <f t="shared" si="317"/>
        <v>-0.00277801774126972+0.00384811736585834i</v>
      </c>
      <c r="J221" s="255" t="str">
        <f ca="1">IMPRODUCT(1/N_FFT2,ED102)</f>
        <v>-0.0264051626885825-0.0124887118533793i</v>
      </c>
      <c r="K221" s="254" t="str">
        <f t="shared" ca="1" si="318"/>
        <v>0.000121412039370185-0.0000669163019959559i</v>
      </c>
      <c r="N221" s="246">
        <f t="shared" ca="1" si="185"/>
        <v>22.486302173591202</v>
      </c>
      <c r="O221" s="223">
        <f t="shared" ca="1" si="186"/>
        <v>7.4863021735912021</v>
      </c>
      <c r="P221" s="223" t="str">
        <f t="shared" ca="1" si="187"/>
        <v>-7.37608615580714-1.27987235942751i</v>
      </c>
      <c r="Q221" s="223" t="str">
        <f t="shared" ca="1" si="188"/>
        <v>7.04868338171154+2.52205924171101i</v>
      </c>
      <c r="R221" s="223" t="str">
        <f t="shared" ca="1" si="189"/>
        <v>-6.51373413275056-3.68998480784904i</v>
      </c>
      <c r="S221" s="223" t="str">
        <f t="shared" ca="1" si="190"/>
        <v>5.78698983721816+4.74925982214599i</v>
      </c>
      <c r="T221" s="223" t="str">
        <f t="shared" ca="1" si="191"/>
        <v>-4.88984927393556-5.66869423346402i</v>
      </c>
      <c r="U221" s="223" t="str">
        <f t="shared" ca="1" si="192"/>
        <v>3.84872849130285+6.42121555739643i</v>
      </c>
      <c r="V221" s="223" t="str">
        <f t="shared" ca="1" si="193"/>
        <v>-2.6942829942765-6.98466601786148i</v>
      </c>
      <c r="W221" s="223" t="str">
        <f t="shared" ca="1" si="194"/>
        <v>1.46050510175587+7.34245497650898i</v>
      </c>
      <c r="X221" s="223" t="str">
        <f t="shared" ca="1" si="195"/>
        <v>-0.183723052433568-7.48404743934196i</v>
      </c>
      <c r="Y221" s="223" t="str">
        <f t="shared" ca="1" si="196"/>
        <v>-1.09846866984735+7.40527425661468i</v>
      </c>
      <c r="Z221" s="223" t="str">
        <f t="shared" ca="1" si="197"/>
        <v>2.34831629496422-7.10845488225971i</v>
      </c>
      <c r="AA221" s="223" t="str">
        <f t="shared" ca="1" si="198"/>
        <v>-3.5290184155244+6.60232907822732i</v>
      </c>
      <c r="AB221" s="223" t="str">
        <f t="shared" ca="1" si="199"/>
        <v>4.60580959382583-5.90179957468383i</v>
      </c>
      <c r="AC221" s="223" t="str">
        <f t="shared" ca="1" si="200"/>
        <v>-5.54698402026978+5.02749326336575i</v>
      </c>
      <c r="AD221" s="223" t="str">
        <f t="shared" ca="1" si="201"/>
        <v>6.32482908189524-4.00515384462677i</v>
      </c>
      <c r="AE221" s="223" t="str">
        <f t="shared" ca="1" si="202"/>
        <v>-6.91644135237573+2.86488381151197i</v>
      </c>
      <c r="AF221" s="223" t="str">
        <f t="shared" ca="1" si="203"/>
        <v>7.30440097688504-1.64025809042275i</v>
      </c>
      <c r="AG221" s="223" t="str">
        <f t="shared" ca="1" si="204"/>
        <v>-7.47728459476181+0.367335436970198i</v>
      </c>
      <c r="AH221" s="223" t="str">
        <f t="shared" ca="1" si="205"/>
        <v>7.43000169711108+0.916403303814875i</v>
      </c>
      <c r="AI221" s="223" t="str">
        <f t="shared" ca="1" si="206"/>
        <v>-7.16394451538906-2.17315881029052i</v>
      </c>
      <c r="AJ221" s="223" t="str">
        <f t="shared" ca="1" si="207"/>
        <v>6.68694702754437+3.36592627446472i</v>
      </c>
      <c r="AK221" s="223" t="str">
        <f t="shared" ca="1" si="208"/>
        <v>-6.0130542887682-4.4595849980287i</v>
      </c>
      <c r="AL221" s="223" t="str">
        <f t="shared" ca="1" si="209"/>
        <v>5.16210887884416+5.42193251131685i</v>
      </c>
      <c r="AM221" s="223" t="str">
        <f t="shared" ca="1" si="210"/>
        <v>-4.15916664303698-6.22463276585574i</v>
      </c>
      <c r="AN221" s="223" t="str">
        <f t="shared" ca="1" si="211"/>
        <v>3.03375892986424+6.84405048124174i</v>
      </c>
      <c r="AO221" s="223" t="str">
        <f t="shared" ca="1" si="212"/>
        <v>-1.8190230489491-7.26194707924179i</v>
      </c>
      <c r="AP221" s="223" t="str">
        <f t="shared" ca="1" si="213"/>
        <v>0.550726552375181+7.46601771353546i</v>
      </c>
      <c r="AQ221" s="223" t="str">
        <f t="shared" ca="1" si="214"/>
        <v>0.733785930698683-7.4502535824108i</v>
      </c>
      <c r="AR221" s="223" t="str">
        <f t="shared" ca="1" si="215"/>
        <v>0.733785930698683-7.4502535824108i</v>
      </c>
      <c r="AS221" s="223" t="str">
        <f t="shared" ca="1" si="216"/>
        <v>3.20080662527739-6.76753701001308i</v>
      </c>
      <c r="AT221" s="223" t="str">
        <f t="shared" ca="1" si="217"/>
        <v>-4.31067411498329+6.12068696379168i</v>
      </c>
      <c r="AU221" s="223" t="str">
        <f t="shared" ca="1" si="218"/>
        <v>5.29361503295815-5.29361503295771i</v>
      </c>
      <c r="AV221" s="223" t="str">
        <f t="shared" ca="1" si="219"/>
        <v>-6.12068696379204+4.31067411498278i</v>
      </c>
      <c r="AW221" s="223" t="str">
        <f t="shared" ca="1" si="220"/>
        <v>6.76753701001467-3.20080662527403i</v>
      </c>
      <c r="AX221" s="223" t="str">
        <f t="shared" ca="1" si="221"/>
        <v>-7.21511885621966+1.99669229600853i</v>
      </c>
      <c r="AY221" s="223" t="str">
        <f t="shared" ca="1" si="222"/>
        <v>7.45025358241057-0.733785930701023i</v>
      </c>
      <c r="AZ221" s="223" t="str">
        <f t="shared" ca="1" si="223"/>
        <v>-7.4660177135353-0.550726552377399i</v>
      </c>
      <c r="BA221" s="223" t="str">
        <f t="shared" ca="1" si="224"/>
        <v>7.26194707924197+1.81902304894837i</v>
      </c>
      <c r="BB221" s="223" t="str">
        <f t="shared" ca="1" si="225"/>
        <v>-6.84405048124024-3.03375892986764i</v>
      </c>
      <c r="BC221" s="223" t="str">
        <f t="shared" ca="1" si="226"/>
        <v>6.22463276585533+4.15916664303759i</v>
      </c>
      <c r="BD221" s="223" t="str">
        <f t="shared" ca="1" si="227"/>
        <v>-5.4219325113184-5.16210887884253i</v>
      </c>
      <c r="BE221" s="223" t="str">
        <f t="shared" ca="1" si="228"/>
        <v>4.45958499802691+6.01305428876953i</v>
      </c>
      <c r="BF221" s="223" t="str">
        <f t="shared" ca="1" si="229"/>
        <v>-3.36592627446544-6.686947027544i</v>
      </c>
      <c r="BG221" s="223" t="str">
        <f t="shared" ca="1" si="230"/>
        <v>2.17315881028691+7.16394451539016i</v>
      </c>
      <c r="BH221" s="223" t="str">
        <f t="shared" ca="1" si="231"/>
        <v>-0.916403303814201-7.43000169711117i</v>
      </c>
      <c r="BI221" s="223" t="str">
        <f t="shared" ca="1" si="232"/>
        <v>-0.367335436968009+7.47728459476191i</v>
      </c>
      <c r="BJ221" s="223" t="str">
        <f t="shared" ca="1" si="233"/>
        <v>1.64025809042481-7.30440097688457i</v>
      </c>
      <c r="BK221" s="223" t="str">
        <f t="shared" ca="1" si="234"/>
        <v>-2.86488381151127+6.91644135237602i</v>
      </c>
      <c r="BL221" s="223" t="str">
        <f t="shared" ca="1" si="235"/>
        <v>4.00515384462981-6.32482908189331i</v>
      </c>
      <c r="BM221" s="223" t="str">
        <f t="shared" ca="1" si="236"/>
        <v>-5.0274932633663+5.54698402026929i</v>
      </c>
      <c r="BN221" s="223" t="str">
        <f t="shared" ca="1" si="237"/>
        <v>5.90179957468238-4.60580959382769i</v>
      </c>
      <c r="BO221" s="223" t="str">
        <f t="shared" ca="1" si="238"/>
        <v>-6.60232907822837+3.52901841552243i</v>
      </c>
      <c r="BP221" s="223" t="str">
        <f t="shared" ca="1" si="239"/>
        <v>7.10845488225944-2.34831629496505i</v>
      </c>
      <c r="BQ221" s="223" t="str">
        <f t="shared" ca="1" si="240"/>
        <v>-7.40527425661522+1.0984686698437i</v>
      </c>
      <c r="BR221" s="223" t="str">
        <f t="shared" ca="1" si="241"/>
        <v>7.48404743934194+0.183723052434169i</v>
      </c>
      <c r="BS221" s="223" t="str">
        <f t="shared" ca="1" si="242"/>
        <v>-7.34245497650942-1.46050510175362i</v>
      </c>
      <c r="BT221" s="223" t="str">
        <f t="shared" ca="1" si="243"/>
        <v>6.98466601786065+2.69428299427862i</v>
      </c>
      <c r="BU221" s="223" t="str">
        <f t="shared" ca="1" si="244"/>
        <v>-6.42121555739685-3.84872849130216i</v>
      </c>
      <c r="BV221" s="223" t="str">
        <f t="shared" ca="1" si="245"/>
        <v>5.66869423346157+4.88984927393841i</v>
      </c>
      <c r="BW221" s="223" t="str">
        <f t="shared" ca="1" si="246"/>
        <v>-4.74925982214549-5.78698983721857i</v>
      </c>
      <c r="BX221" s="223" t="str">
        <f t="shared" ca="1" si="247"/>
        <v>3.68998480785097+6.51373413274946i</v>
      </c>
      <c r="BY221" s="223" t="str">
        <f t="shared" ca="1" si="248"/>
        <v>-2.52205924170901-7.04868338171226i</v>
      </c>
      <c r="BZ221" s="223" t="str">
        <f t="shared" ca="1" si="249"/>
        <v>1.27987235942825+7.37608615580702i</v>
      </c>
      <c r="CA221" s="223" t="str">
        <f t="shared" ca="1" si="250"/>
        <v>3.60614744694558E-12-7.4863021735912i</v>
      </c>
      <c r="CB221" s="223" t="str">
        <f t="shared" ca="1" si="251"/>
        <v>-1.27987235942822+7.37608615580702i</v>
      </c>
      <c r="CC221" s="223" t="str">
        <f t="shared" ca="1" si="252"/>
        <v>2.52205924170879-7.04868338171233i</v>
      </c>
      <c r="CD221" s="223" t="str">
        <f t="shared" ca="1" si="253"/>
        <v>-3.68998480785095+6.51373413274947i</v>
      </c>
      <c r="CE221" s="223" t="str">
        <f t="shared" ca="1" si="254"/>
        <v>4.74925982214531-5.78698983721872i</v>
      </c>
      <c r="CF221" s="223" t="str">
        <f t="shared" ca="1" si="255"/>
        <v>-5.66869423346642+4.88984927393278i</v>
      </c>
      <c r="CG221" s="223" t="str">
        <f t="shared" ca="1" si="256"/>
        <v>6.42121555739673-3.84872849130237i</v>
      </c>
      <c r="CH221" s="223" t="str">
        <f t="shared" ca="1" si="257"/>
        <v>-6.98466601786065+2.69428299427864i</v>
      </c>
      <c r="CI221" s="223" t="str">
        <f t="shared" ca="1" si="258"/>
        <v>7.34245497650942-1.46050510175364i</v>
      </c>
      <c r="CJ221" s="223" t="str">
        <f t="shared" ca="1" si="259"/>
        <v>-7.48404743934193+0.183723052434404i</v>
      </c>
      <c r="CK221" s="223" t="str">
        <f t="shared" ca="1" si="260"/>
        <v>7.40527425661526+1.09846866984347i</v>
      </c>
      <c r="CL221" s="223" t="str">
        <f t="shared" ca="1" si="261"/>
        <v>-7.10845488225951-2.34831629496482i</v>
      </c>
      <c r="CM221" s="223" t="str">
        <f t="shared" ca="1" si="262"/>
        <v>6.60232907822838+3.52901841552241i</v>
      </c>
      <c r="CN221" s="223" t="str">
        <f t="shared" ca="1" si="263"/>
        <v>-5.90179957468253-4.6058095938275i</v>
      </c>
      <c r="CO221" s="223" t="str">
        <f t="shared" ca="1" si="264"/>
        <v>5.02749326336632+5.54698402026927i</v>
      </c>
      <c r="CP221" s="223" t="str">
        <f t="shared" ca="1" si="265"/>
        <v>-4.00515384463001-6.32482908189319i</v>
      </c>
      <c r="CQ221" s="223" t="str">
        <f t="shared" ca="1" si="266"/>
        <v>2.86488381151129+6.91644135237601i</v>
      </c>
      <c r="CR221" s="223" t="str">
        <f t="shared" ca="1" si="267"/>
        <v>-1.64025809042504-7.30440097688452i</v>
      </c>
      <c r="CS221" s="223" t="str">
        <f t="shared" ca="1" si="268"/>
        <v>0.367335436968032+7.47728459476191i</v>
      </c>
      <c r="CT221" s="223" t="str">
        <f t="shared" ca="1" si="269"/>
        <v>0.916403303813969-7.43000169711119i</v>
      </c>
      <c r="CU221" s="223" t="str">
        <f t="shared" ca="1" si="270"/>
        <v>-2.17315881028689+7.16394451539016i</v>
      </c>
      <c r="CV221" s="223" t="str">
        <f t="shared" ca="1" si="271"/>
        <v>3.36592627446523-6.68694702754411i</v>
      </c>
      <c r="CW221" s="223" t="str">
        <f t="shared" ca="1" si="272"/>
        <v>-4.45958499802681+6.01305428876961i</v>
      </c>
      <c r="CX221" s="223" t="str">
        <f t="shared" ca="1" si="273"/>
        <v>5.42193251131823-5.1621088788427i</v>
      </c>
      <c r="CY221" s="223" t="str">
        <f t="shared" ca="1" si="274"/>
        <v>-6.22463276585526+4.1591666430377i</v>
      </c>
      <c r="CZ221" s="223" t="str">
        <f t="shared" ca="1" si="275"/>
        <v>6.84405048124023-3.03375892986766i</v>
      </c>
      <c r="DA221" s="223" t="str">
        <f t="shared" ca="1" si="276"/>
        <v>-7.26194707924194+1.81902304894849i</v>
      </c>
      <c r="DB221" s="223" t="str">
        <f t="shared" ca="1" si="277"/>
        <v>7.4660177135353-0.55072655237742i</v>
      </c>
      <c r="DC221" s="223" t="str">
        <f t="shared" ca="1" si="278"/>
        <v>-7.45025358241059-0.733785930700789i</v>
      </c>
      <c r="DD221" s="223" t="str">
        <f t="shared" ca="1" si="279"/>
        <v>7.2151188562197+1.9966922960084i</v>
      </c>
      <c r="DE221" s="223" t="str">
        <f t="shared" ca="1" si="280"/>
        <v>-6.76753701001463-3.20080662527411i</v>
      </c>
      <c r="DF221" s="223" t="str">
        <f t="shared" ca="1" si="281"/>
        <v>6.12068696379125+4.31067411498389i</v>
      </c>
      <c r="DG221" s="223" t="str">
        <f t="shared" ca="1" si="282"/>
        <v>-5.29361503295922-5.29361503295664i</v>
      </c>
      <c r="DH221" s="223" t="str">
        <f t="shared" ca="1" si="283"/>
        <v>4.31067411498096+6.12068696379332i</v>
      </c>
      <c r="DI221" s="223" t="str">
        <f t="shared" ca="1" si="284"/>
        <v>-3.20080662527741-6.76753701001307i</v>
      </c>
      <c r="DJ221" s="223" t="str">
        <f t="shared" ca="1" si="285"/>
        <v>1.99669229601233+7.21511885621861i</v>
      </c>
      <c r="DK221" s="223" t="str">
        <f t="shared" ca="1" si="286"/>
        <v>-0.733785930697222-7.45025358241095i</v>
      </c>
      <c r="DL221" s="223" t="str">
        <f t="shared" ca="1" si="287"/>
        <v>-0.550726552373356+7.4660177135356i</v>
      </c>
      <c r="DM221" s="223" t="str">
        <f t="shared" ca="1" si="288"/>
        <v>1.81902304895197-7.26194707924107i</v>
      </c>
      <c r="DN221" s="223" t="str">
        <f t="shared" ca="1" si="289"/>
        <v>-3.03375892986432+6.84405048124171i</v>
      </c>
      <c r="DO221" s="223" t="str">
        <f t="shared" ca="1" si="290"/>
        <v>4.1591666430343-6.22463276585752i</v>
      </c>
      <c r="DP221" s="223" t="str">
        <f t="shared" ca="1" si="291"/>
        <v>-5.1621088788453+5.42193251131576i</v>
      </c>
      <c r="DQ221" s="223" t="str">
        <f t="shared" ca="1" si="292"/>
        <v>6.01305428876718-4.45958499803009i</v>
      </c>
      <c r="DR221" s="223" t="str">
        <f t="shared" ca="1" si="293"/>
        <v>-6.68694702754572+3.36592627446202i</v>
      </c>
      <c r="DS221" s="223" t="str">
        <f t="shared" ca="1" si="294"/>
        <v>7.16394451538898-2.17315881029079i</v>
      </c>
      <c r="DT221" s="223" t="str">
        <f t="shared" ca="1" si="295"/>
        <v>-7.43000169711163+0.916403303810413i</v>
      </c>
      <c r="DU221" s="223" t="str">
        <f t="shared" ca="1" si="296"/>
        <v>7.47728459476175+0.367335436971398i</v>
      </c>
      <c r="DV221" s="223" t="str">
        <f t="shared" ca="1" si="297"/>
        <v>-7.30440097688542-1.64025809042106i</v>
      </c>
      <c r="DW221" s="223" t="str">
        <f t="shared" ca="1" si="298"/>
        <v>6.91644135237472+2.86488381151441i</v>
      </c>
      <c r="DX221" s="223" t="str">
        <f t="shared" ca="1" si="299"/>
        <v>-6.32482908189537-4.00515384462656i</v>
      </c>
      <c r="DY221" s="223" t="str">
        <f t="shared" ca="1" si="300"/>
        <v>5.54698402027186+5.02749326336346i</v>
      </c>
      <c r="DZ221" s="223" t="str">
        <f t="shared" ca="1" si="301"/>
        <v>-4.60580959382485-5.9017995746846i</v>
      </c>
      <c r="EA221" s="223" t="str">
        <f t="shared" ca="1" si="302"/>
        <v>3.52901841552582+6.60232907822656i</v>
      </c>
      <c r="EB221" s="223" t="str">
        <f t="shared" ca="1" si="303"/>
        <v>-2.34831629496162-7.10845488226057i</v>
      </c>
      <c r="EC221" s="223" t="str">
        <f t="shared" ca="1" si="304"/>
        <v>1.09846866984751+7.40527425661466i</v>
      </c>
      <c r="ED221" s="223" t="str">
        <f t="shared" ca="1" si="305"/>
        <v>0.183723052430542-7.48404743934202i</v>
      </c>
      <c r="EE221" s="223" t="str">
        <f t="shared" ca="1" si="306"/>
        <v>-1.46050510175715+7.34245497650872i</v>
      </c>
      <c r="EF221" s="223" t="str">
        <f t="shared" ca="1" si="307"/>
        <v>2.69428299427504-6.98466601786204i</v>
      </c>
      <c r="EG221" s="223" t="str">
        <f t="shared" ca="1" si="308"/>
        <v>-3.84872849130526+6.421215557395i</v>
      </c>
      <c r="EH221" s="223" t="str">
        <f t="shared" ca="1" si="309"/>
        <v>4.88984927393549-5.66869423346408i</v>
      </c>
      <c r="EI221" s="223" t="str">
        <f t="shared" ca="1" si="310"/>
        <v>-5.78698983721627+4.74925982214829i</v>
      </c>
      <c r="EJ221" s="223" t="str">
        <f t="shared" ca="1" si="311"/>
        <v>6.51373413275124-3.68998480784783i</v>
      </c>
      <c r="EK221" s="223" t="str">
        <f t="shared" ca="1" si="312"/>
        <v>-7.04868338171104+2.52205924171243i</v>
      </c>
      <c r="EL221" s="223" t="str">
        <f t="shared" ca="1" si="313"/>
        <v>7.37608615580763-1.27987235942469i</v>
      </c>
      <c r="EM221" s="223" t="str">
        <f t="shared" ca="1" si="314"/>
        <v>-7.4863021735912+2.20042790332098E-14i</v>
      </c>
      <c r="EN221" s="223"/>
      <c r="EO221" s="223"/>
      <c r="EP221" s="223"/>
    </row>
    <row r="222" spans="1:146" ht="17.25" thickBot="1">
      <c r="A222" s="257">
        <f t="shared" si="181"/>
        <v>2.3828125000000017E-3</v>
      </c>
      <c r="B222" s="256">
        <v>122</v>
      </c>
      <c r="C222" s="230">
        <f t="shared" si="182"/>
        <v>24400</v>
      </c>
      <c r="D222" s="229">
        <f t="shared" si="315"/>
        <v>153309.7214951819</v>
      </c>
      <c r="E222" s="229" t="str">
        <f t="shared" si="316"/>
        <v>153309.721495182i</v>
      </c>
      <c r="F222" s="229" t="str">
        <f t="shared" si="320"/>
        <v>-0.0166866983374957-0.0355406492098517i</v>
      </c>
      <c r="G222" s="229" t="str">
        <f t="shared" si="321"/>
        <v>-3.58045767758711+2.61102270187664i</v>
      </c>
      <c r="H222" s="229" t="str">
        <f t="shared" si="322"/>
        <v>0.00201817130831226-0.00346399823872476i</v>
      </c>
      <c r="I222" s="229" t="str">
        <f t="shared" si="317"/>
        <v>-0.00275817532185877+0.00381516601250824i</v>
      </c>
      <c r="J222" s="255" t="str">
        <f ca="1">IMPRODUCT(1/N_FFT2,EE100)</f>
        <v>0.0381658345092907-0.0000335592856481161i</v>
      </c>
      <c r="K222" s="254" t="str">
        <f t="shared" ca="1" si="318"/>
        <v>-0.000105140028635663+0.000145701557052354i</v>
      </c>
      <c r="N222" s="246">
        <f t="shared" ca="1" si="185"/>
        <v>22.486360466334091</v>
      </c>
      <c r="O222" s="223">
        <f t="shared" ca="1" si="186"/>
        <v>7.486360466334089</v>
      </c>
      <c r="P222" s="223" t="str">
        <f t="shared" ca="1" si="187"/>
        <v>-7.40533191842666-1.09847722316908i</v>
      </c>
      <c r="Q222" s="223" t="str">
        <f t="shared" ca="1" si="188"/>
        <v>7.16400029806607+2.17317573178038i</v>
      </c>
      <c r="R222" s="223" t="str">
        <f t="shared" ca="1" si="189"/>
        <v>-6.76758970602863-3.20083154863627i</v>
      </c>
      <c r="S222" s="223" t="str">
        <f t="shared" ca="1" si="190"/>
        <v>6.22468123449996+4.15919902874988i</v>
      </c>
      <c r="T222" s="223" t="str">
        <f t="shared" ca="1" si="191"/>
        <v>-5.54702721234333-5.02753241037913i</v>
      </c>
      <c r="U222" s="223" t="str">
        <f t="shared" ca="1" si="192"/>
        <v>4.74929680267039+5.78703489811793i</v>
      </c>
      <c r="V222" s="223" t="str">
        <f t="shared" ca="1" si="193"/>
        <v>-3.84875845976198-6.42126555674973i</v>
      </c>
      <c r="W222" s="223" t="str">
        <f t="shared" ca="1" si="194"/>
        <v>2.86490611917924+6.91649520784764i</v>
      </c>
      <c r="X222" s="223" t="str">
        <f t="shared" ca="1" si="195"/>
        <v>-1.81903721293022-7.26200362502423i</v>
      </c>
      <c r="Y222" s="223" t="str">
        <f t="shared" ca="1" si="196"/>
        <v>0.733791644386213+7.45031159445825i</v>
      </c>
      <c r="Z222" s="223" t="str">
        <f t="shared" ca="1" si="197"/>
        <v>0.367338297259667-7.47734281728853i</v>
      </c>
      <c r="AA222" s="223" t="str">
        <f t="shared" ca="1" si="198"/>
        <v>-1.46051647410564+7.34251214917319i</v>
      </c>
      <c r="AB222" s="223" t="str">
        <f t="shared" ca="1" si="199"/>
        <v>2.52207887994481-7.04873826689758i</v>
      </c>
      <c r="AC222" s="223" t="str">
        <f t="shared" ca="1" si="200"/>
        <v>-3.52904589453308+6.60238048783688i</v>
      </c>
      <c r="AD222" s="223" t="str">
        <f t="shared" ca="1" si="201"/>
        <v>4.45961972297471-6.01310110993861i</v>
      </c>
      <c r="AE222" s="223" t="str">
        <f t="shared" ca="1" si="202"/>
        <v>-5.29365625215195+5.29365625215149i</v>
      </c>
      <c r="AF222" s="223" t="str">
        <f t="shared" ca="1" si="203"/>
        <v>6.01310110993858-4.45961972297474i</v>
      </c>
      <c r="AG222" s="223" t="str">
        <f t="shared" ca="1" si="204"/>
        <v>-6.60238048783686+3.52904589453311i</v>
      </c>
      <c r="AH222" s="223" t="str">
        <f t="shared" ca="1" si="205"/>
        <v>7.04873826689755-2.5220788799449i</v>
      </c>
      <c r="AI222" s="223" t="str">
        <f t="shared" ca="1" si="206"/>
        <v>-7.34251214917319+1.46051647410567i</v>
      </c>
      <c r="AJ222" s="223" t="str">
        <f t="shared" ca="1" si="207"/>
        <v>7.47734281728853-0.367338297259705i</v>
      </c>
      <c r="AK222" s="223" t="str">
        <f t="shared" ca="1" si="208"/>
        <v>-7.45031159445825-0.733791644386201i</v>
      </c>
      <c r="AL222" s="223" t="str">
        <f t="shared" ca="1" si="209"/>
        <v>7.26200362502406+1.8190372129309i</v>
      </c>
      <c r="AM222" s="223" t="str">
        <f t="shared" ca="1" si="210"/>
        <v>-6.91649520784766-2.86490611917918i</v>
      </c>
      <c r="AN222" s="223" t="str">
        <f t="shared" ca="1" si="211"/>
        <v>6.42126555674977+3.84875845976193i</v>
      </c>
      <c r="AO222" s="223" t="str">
        <f t="shared" ca="1" si="212"/>
        <v>-5.78703489811799-4.74929680267032i</v>
      </c>
      <c r="AP222" s="223" t="str">
        <f t="shared" ca="1" si="213"/>
        <v>5.02753241037913+5.54702721234333i</v>
      </c>
      <c r="AQ222" s="223" t="str">
        <f t="shared" ca="1" si="214"/>
        <v>-4.1591990287499-6.22468123449995i</v>
      </c>
      <c r="AR222" s="223" t="str">
        <f t="shared" ca="1" si="215"/>
        <v>-4.1591990287499-6.22468123449995i</v>
      </c>
      <c r="AS222" s="223" t="str">
        <f t="shared" ca="1" si="216"/>
        <v>-2.17317573178001-7.16400029806618i</v>
      </c>
      <c r="AT222" s="223" t="str">
        <f t="shared" ca="1" si="217"/>
        <v>1.09847722316893+7.40533191842669i</v>
      </c>
      <c r="AU222" s="223" t="str">
        <f t="shared" ca="1" si="218"/>
        <v>-9.17117245267287E-14-7.48636046633409i</v>
      </c>
      <c r="AV222" s="223" t="str">
        <f t="shared" ca="1" si="219"/>
        <v>-1.09847722316885+7.40533191842669i</v>
      </c>
      <c r="AW222" s="223" t="str">
        <f t="shared" ca="1" si="220"/>
        <v>2.17317573178207-7.16400029806556i</v>
      </c>
      <c r="AX222" s="223" t="str">
        <f t="shared" ca="1" si="221"/>
        <v>-3.20083154863631+6.76758970602861i</v>
      </c>
      <c r="AY222" s="223" t="str">
        <f t="shared" ca="1" si="222"/>
        <v>4.1591990287486-6.22468123450082i</v>
      </c>
      <c r="AZ222" s="223" t="str">
        <f t="shared" ca="1" si="223"/>
        <v>-5.02753241037686+5.54702721234538i</v>
      </c>
      <c r="BA222" s="223" t="str">
        <f t="shared" ca="1" si="224"/>
        <v>5.78703489811935-4.74929680266865i</v>
      </c>
      <c r="BB222" s="223" t="str">
        <f t="shared" ca="1" si="225"/>
        <v>-6.42126555675012+3.84875845976136i</v>
      </c>
      <c r="BC222" s="223" t="str">
        <f t="shared" ca="1" si="226"/>
        <v>6.91649520784734-2.86490611917994i</v>
      </c>
      <c r="BD222" s="223" t="str">
        <f t="shared" ca="1" si="227"/>
        <v>-7.2620036250235+1.81903721293315i</v>
      </c>
      <c r="BE222" s="223" t="str">
        <f t="shared" ca="1" si="228"/>
        <v>7.45031159445853-0.733791644383313i</v>
      </c>
      <c r="BF222" s="223" t="str">
        <f t="shared" ca="1" si="229"/>
        <v>-7.47734281728845-0.36733829726117i</v>
      </c>
      <c r="BG222" s="223" t="str">
        <f t="shared" ca="1" si="230"/>
        <v>7.34251214917319+1.46051647410565i</v>
      </c>
      <c r="BH222" s="223" t="str">
        <f t="shared" ca="1" si="231"/>
        <v>-7.04873826689833-2.52207887994272i</v>
      </c>
      <c r="BI222" s="223" t="str">
        <f t="shared" ca="1" si="232"/>
        <v>6.60238048783514+3.52904589453633i</v>
      </c>
      <c r="BJ222" s="223" t="str">
        <f t="shared" ca="1" si="233"/>
        <v>-6.0131011099373-4.45961972297648i</v>
      </c>
      <c r="BK222" s="223" t="str">
        <f t="shared" ca="1" si="234"/>
        <v>5.29365625215151+5.29365625215192i</v>
      </c>
      <c r="BL222" s="223" t="str">
        <f t="shared" ca="1" si="235"/>
        <v>-4.45961972297602-6.01310110993764i</v>
      </c>
      <c r="BM222" s="223" t="str">
        <f t="shared" ca="1" si="236"/>
        <v>3.52904589453582+6.60238048783542i</v>
      </c>
      <c r="BN222" s="223" t="str">
        <f t="shared" ca="1" si="237"/>
        <v>-2.52207887994218-7.04873826689852i</v>
      </c>
      <c r="BO222" s="223" t="str">
        <f t="shared" ca="1" si="238"/>
        <v>1.46051647410508+7.34251214917331i</v>
      </c>
      <c r="BP222" s="223" t="str">
        <f t="shared" ca="1" si="239"/>
        <v>-0.367338297260594-7.47734281728848i</v>
      </c>
      <c r="BQ222" s="223" t="str">
        <f t="shared" ca="1" si="240"/>
        <v>-0.733791644383992+7.45031159445846i</v>
      </c>
      <c r="BR222" s="223" t="str">
        <f t="shared" ca="1" si="241"/>
        <v>1.8190372129338-7.26200362502333i</v>
      </c>
      <c r="BS222" s="223" t="str">
        <f t="shared" ca="1" si="242"/>
        <v>-2.86490611918056+6.91649520784708i</v>
      </c>
      <c r="BT222" s="223" t="str">
        <f t="shared" ca="1" si="243"/>
        <v>3.84875845976194-6.42126555674976i</v>
      </c>
      <c r="BU222" s="223" t="str">
        <f t="shared" ca="1" si="244"/>
        <v>-4.74929680266918+5.78703489811892i</v>
      </c>
      <c r="BV222" s="223" t="str">
        <f t="shared" ca="1" si="245"/>
        <v>5.54702721234076-5.02753241038195i</v>
      </c>
      <c r="BW222" s="223" t="str">
        <f t="shared" ca="1" si="246"/>
        <v>-6.22468123450114+4.15919902874812i</v>
      </c>
      <c r="BX222" s="223" t="str">
        <f t="shared" ca="1" si="247"/>
        <v>6.76758970602886-3.20083154863578i</v>
      </c>
      <c r="BY222" s="223" t="str">
        <f t="shared" ca="1" si="248"/>
        <v>-7.16400029806573+2.17317573178152i</v>
      </c>
      <c r="BZ222" s="223" t="str">
        <f t="shared" ca="1" si="249"/>
        <v>7.40533191842624-1.09847722317196i</v>
      </c>
      <c r="CA222" s="223" t="str">
        <f t="shared" ca="1" si="250"/>
        <v>-7.48636046633409-2.7954288170623E-12i</v>
      </c>
      <c r="CB222" s="223" t="str">
        <f t="shared" ca="1" si="251"/>
        <v>7.40533191842648+1.09847722317034i</v>
      </c>
      <c r="CC222" s="223" t="str">
        <f t="shared" ca="1" si="252"/>
        <v>-7.1640002980662-2.17317573177995i</v>
      </c>
      <c r="CD222" s="223" t="str">
        <f t="shared" ca="1" si="253"/>
        <v>6.76758970602956+3.2008315486343i</v>
      </c>
      <c r="CE222" s="223" t="str">
        <f t="shared" ca="1" si="254"/>
        <v>-6.22468123449791-4.15919902875295i</v>
      </c>
      <c r="CF222" s="223" t="str">
        <f t="shared" ca="1" si="255"/>
        <v>5.54702721234187+5.02753241038074i</v>
      </c>
      <c r="CG222" s="223" t="str">
        <f t="shared" ca="1" si="256"/>
        <v>-4.74929680267045-5.78703489811788i</v>
      </c>
      <c r="CH222" s="223" t="str">
        <f t="shared" ca="1" si="257"/>
        <v>3.84875845976335+6.42126555674892i</v>
      </c>
      <c r="CI222" s="223" t="str">
        <f t="shared" ca="1" si="258"/>
        <v>-2.86490611918208-6.91649520784646i</v>
      </c>
      <c r="CJ222" s="223" t="str">
        <f t="shared" ca="1" si="259"/>
        <v>1.81903721292817+7.26200362502474i</v>
      </c>
      <c r="CK222" s="223" t="str">
        <f t="shared" ca="1" si="260"/>
        <v>-0.733791644385628-7.4503115944583i</v>
      </c>
      <c r="CL222" s="223" t="str">
        <f t="shared" ca="1" si="261"/>
        <v>-0.36733829725874+7.47734281728857i</v>
      </c>
      <c r="CM222" s="223" t="str">
        <f t="shared" ca="1" si="262"/>
        <v>1.46051647410326-7.34251214917367i</v>
      </c>
      <c r="CN222" s="223" t="str">
        <f t="shared" ca="1" si="263"/>
        <v>-2.52207887994764+7.04873826689657i</v>
      </c>
      <c r="CO222" s="223" t="str">
        <f t="shared" ca="1" si="264"/>
        <v>3.52904589453437-6.60238048783619i</v>
      </c>
      <c r="CP222" s="223" t="str">
        <f t="shared" ca="1" si="265"/>
        <v>-4.45961972297469+6.01310110993862i</v>
      </c>
      <c r="CQ222" s="223" t="str">
        <f t="shared" ca="1" si="266"/>
        <v>5.29365625215035-5.29365625215308i</v>
      </c>
      <c r="CR222" s="223" t="str">
        <f t="shared" ca="1" si="267"/>
        <v>-6.01310110994075+4.45961972297182i</v>
      </c>
      <c r="CS222" s="223" t="str">
        <f t="shared" ca="1" si="268"/>
        <v>6.60238048783788-3.52904589453121i</v>
      </c>
      <c r="CT222" s="223" t="str">
        <f t="shared" ca="1" si="269"/>
        <v>-7.04873826689778+2.52207887994427i</v>
      </c>
      <c r="CU222" s="223" t="str">
        <f t="shared" ca="1" si="270"/>
        <v>7.34251214917287-1.46051647410726i</v>
      </c>
      <c r="CV222" s="223" t="str">
        <f t="shared" ca="1" si="271"/>
        <v>-7.47734281728837+0.367338297262811i</v>
      </c>
      <c r="CW222" s="223" t="str">
        <f t="shared" ca="1" si="272"/>
        <v>7.45031159445795+0.733791644389195i</v>
      </c>
      <c r="CX222" s="223" t="str">
        <f t="shared" ca="1" si="273"/>
        <v>-7.26200362502387-1.81903721293166i</v>
      </c>
      <c r="CY222" s="223" t="str">
        <f t="shared" ca="1" si="274"/>
        <v>6.91649520784794+2.86490611917851i</v>
      </c>
      <c r="CZ222" s="223" t="str">
        <f t="shared" ca="1" si="275"/>
        <v>-6.4212655567509-3.84875845976004i</v>
      </c>
      <c r="DA222" s="223" t="str">
        <f t="shared" ca="1" si="276"/>
        <v>5.78703489811574+4.74929680267306i</v>
      </c>
      <c r="DB222" s="223" t="str">
        <f t="shared" ca="1" si="277"/>
        <v>-5.02753241037824-5.54702721234413i</v>
      </c>
      <c r="DC222" s="223" t="str">
        <f t="shared" ca="1" si="278"/>
        <v>4.15919902875015+6.22468123449979i</v>
      </c>
      <c r="DD222" s="223" t="str">
        <f t="shared" ca="1" si="279"/>
        <v>-3.20083154863799-6.76758970602782i</v>
      </c>
      <c r="DE222" s="223" t="str">
        <f t="shared" ca="1" si="280"/>
        <v>2.17317573178385+7.16400029806502i</v>
      </c>
      <c r="DF222" s="223" t="str">
        <f t="shared" ca="1" si="281"/>
        <v>-1.0984772231668-7.405331918427i</v>
      </c>
      <c r="DG222" s="223" t="str">
        <f t="shared" ca="1" si="282"/>
        <v>-5.7596547388146E-13+7.48636046633409i</v>
      </c>
      <c r="DH222" s="223" t="str">
        <f t="shared" ca="1" si="283"/>
        <v>1.09847722316794-7.40533191842683i</v>
      </c>
      <c r="DI222" s="223" t="str">
        <f t="shared" ca="1" si="284"/>
        <v>-2.17317573177762+7.16400029806691i</v>
      </c>
      <c r="DJ222" s="223" t="str">
        <f t="shared" ca="1" si="285"/>
        <v>3.20083154863903-6.76758970602732i</v>
      </c>
      <c r="DK222" s="223" t="str">
        <f t="shared" ca="1" si="286"/>
        <v>-4.1591990287511+6.22468123449915i</v>
      </c>
      <c r="DL222" s="223" t="str">
        <f t="shared" ca="1" si="287"/>
        <v>5.02753241037909-5.54702721234336i</v>
      </c>
      <c r="DM222" s="223" t="str">
        <f t="shared" ca="1" si="288"/>
        <v>-5.78703489811647+4.74929680267217i</v>
      </c>
      <c r="DN222" s="223" t="str">
        <f t="shared" ca="1" si="289"/>
        <v>6.42126555675149-3.84875845975905i</v>
      </c>
      <c r="DO222" s="223" t="str">
        <f t="shared" ca="1" si="290"/>
        <v>-6.91649520784838+2.86490611917745i</v>
      </c>
      <c r="DP222" s="223" t="str">
        <f t="shared" ca="1" si="291"/>
        <v>7.26200362502415-1.81903721293053i</v>
      </c>
      <c r="DQ222" s="223" t="str">
        <f t="shared" ca="1" si="292"/>
        <v>-7.45031159445807+0.733791644388048i</v>
      </c>
      <c r="DR222" s="223" t="str">
        <f t="shared" ca="1" si="293"/>
        <v>7.47734281728869+0.367338297256311i</v>
      </c>
      <c r="DS222" s="223" t="str">
        <f t="shared" ca="1" si="294"/>
        <v>-7.34251214917265-1.46051647410839i</v>
      </c>
      <c r="DT222" s="223" t="str">
        <f t="shared" ca="1" si="295"/>
        <v>7.04873826689739+2.52207887994535i</v>
      </c>
      <c r="DU222" s="223" t="str">
        <f t="shared" ca="1" si="296"/>
        <v>-6.60238048783733-3.52904589453222i</v>
      </c>
      <c r="DV222" s="223" t="str">
        <f t="shared" ca="1" si="297"/>
        <v>6.01310110994007+4.45961972297274i</v>
      </c>
      <c r="DW222" s="223" t="str">
        <f t="shared" ca="1" si="298"/>
        <v>-5.29365625214939-5.29365625215405i</v>
      </c>
      <c r="DX222" s="223" t="str">
        <f t="shared" ca="1" si="299"/>
        <v>4.4596197229736+6.01310110993944i</v>
      </c>
      <c r="DY222" s="223" t="str">
        <f t="shared" ca="1" si="300"/>
        <v>-3.52904589453317-6.60238048783683i</v>
      </c>
      <c r="DZ222" s="223" t="str">
        <f t="shared" ca="1" si="301"/>
        <v>2.52207887994635+7.04873826689703i</v>
      </c>
      <c r="EA222" s="223" t="str">
        <f t="shared" ca="1" si="302"/>
        <v>-1.46051647410944-7.34251214917244i</v>
      </c>
      <c r="EB222" s="223" t="str">
        <f t="shared" ca="1" si="303"/>
        <v>0.367338297257802+7.47734281728862i</v>
      </c>
      <c r="EC222" s="223" t="str">
        <f t="shared" ca="1" si="304"/>
        <v>0.733791644386986-7.45031159445816i</v>
      </c>
      <c r="ED222" s="223" t="str">
        <f t="shared" ca="1" si="305"/>
        <v>-1.8190372129295+7.26200362502441i</v>
      </c>
      <c r="EE222" s="223" t="str">
        <f t="shared" ca="1" si="306"/>
        <v>2.86490611917646-6.91649520784878i</v>
      </c>
      <c r="EF222" s="223" t="str">
        <f t="shared" ca="1" si="307"/>
        <v>-3.84875845976434+6.42126555674833i</v>
      </c>
      <c r="EG222" s="223" t="str">
        <f t="shared" ca="1" si="308"/>
        <v>4.74929680267134-5.78703489811715i</v>
      </c>
      <c r="EH222" s="223" t="str">
        <f t="shared" ca="1" si="309"/>
        <v>-5.54702721234264+5.02753241037989i</v>
      </c>
      <c r="EI222" s="223" t="str">
        <f t="shared" ca="1" si="310"/>
        <v>6.22468123449856-4.15919902875199i</v>
      </c>
      <c r="EJ222" s="223" t="str">
        <f t="shared" ca="1" si="311"/>
        <v>-6.76758970603015+3.20083154863307i</v>
      </c>
      <c r="EK222" s="223" t="str">
        <f t="shared" ca="1" si="312"/>
        <v>7.1640002980666-2.17317573177864i</v>
      </c>
      <c r="EL222" s="223" t="str">
        <f t="shared" ca="1" si="313"/>
        <v>-7.40533191842667+1.09847722316899i</v>
      </c>
      <c r="EM222" s="223" t="str">
        <f t="shared" ca="1" si="314"/>
        <v>7.48636046633409-1.64349786929938E-12i</v>
      </c>
      <c r="EN222" s="223"/>
      <c r="EO222" s="223"/>
      <c r="EP222" s="223"/>
    </row>
    <row r="223" spans="1:146" ht="17.25" thickBot="1">
      <c r="A223" s="257">
        <f t="shared" si="181"/>
        <v>2.4023437500000017E-3</v>
      </c>
      <c r="B223" s="256">
        <v>123</v>
      </c>
      <c r="C223" s="230">
        <f t="shared" si="182"/>
        <v>24600</v>
      </c>
      <c r="D223" s="229">
        <f t="shared" si="315"/>
        <v>154566.35855661781</v>
      </c>
      <c r="E223" s="229" t="str">
        <f t="shared" si="316"/>
        <v>154566.358556618i</v>
      </c>
      <c r="F223" s="229" t="str">
        <f t="shared" si="320"/>
        <v>-0.0165043486287135-0.0351226671962112i</v>
      </c>
      <c r="G223" s="229" t="str">
        <f t="shared" si="321"/>
        <v>-3.55289982794211+2.62164714603113i</v>
      </c>
      <c r="H223" s="229" t="str">
        <f t="shared" si="322"/>
        <v>0.00201781968991542-0.00343579385018552i</v>
      </c>
      <c r="I223" s="229" t="str">
        <f t="shared" si="317"/>
        <v>-0.00273898781419477+0.00378262257571199i</v>
      </c>
      <c r="J223" s="255" t="str">
        <f ca="1">IMPRODUCT(1/N_FFT2,ED100)</f>
        <v>0.0345316756186766+0.00446169307261426i</v>
      </c>
      <c r="K223" s="254" t="str">
        <f t="shared" ca="1" si="318"/>
        <v>-0.00011145873966565+0.000118399772815802i</v>
      </c>
      <c r="N223" s="246">
        <f t="shared" ca="1" si="185"/>
        <v>22.486407450453751</v>
      </c>
      <c r="O223" s="223">
        <f t="shared" ca="1" si="186"/>
        <v>7.4864074504537497</v>
      </c>
      <c r="P223" s="223" t="str">
        <f t="shared" ca="1" si="187"/>
        <v>-7.43010618224265-0.9164161908265i</v>
      </c>
      <c r="Q223" s="223" t="str">
        <f t="shared" ca="1" si="188"/>
        <v>7.26204920108861+1.81904862914042i</v>
      </c>
      <c r="R223" s="223" t="str">
        <f t="shared" ca="1" si="189"/>
        <v>-6.98476424041609-2.69432088289684i</v>
      </c>
      <c r="S223" s="223" t="str">
        <f t="shared" ca="1" si="190"/>
        <v>6.60242192413123+3.52906804269353i</v>
      </c>
      <c r="T223" s="223" t="str">
        <f t="shared" ca="1" si="191"/>
        <v>-6.12077303655581-4.31073473426292i</v>
      </c>
      <c r="U223" s="223" t="str">
        <f t="shared" ca="1" si="192"/>
        <v>5.54706202527971+5.02756396298538i</v>
      </c>
      <c r="V223" s="223" t="str">
        <f t="shared" ca="1" si="193"/>
        <v>-4.88991803792323-5.66877395003561i</v>
      </c>
      <c r="W223" s="223" t="str">
        <f t="shared" ca="1" si="194"/>
        <v>4.15922513172805+6.22472030036782i</v>
      </c>
      <c r="X223" s="223" t="str">
        <f t="shared" ca="1" si="195"/>
        <v>-3.36597360813481-6.68704106339638i</v>
      </c>
      <c r="Y223" s="223" t="str">
        <f t="shared" ca="1" si="196"/>
        <v>2.52209470841765+7.04878250451673i</v>
      </c>
      <c r="Z223" s="223" t="str">
        <f t="shared" ca="1" si="197"/>
        <v>-1.64028115671432-7.30450369574397i</v>
      </c>
      <c r="AA223" s="223" t="str">
        <f t="shared" ca="1" si="198"/>
        <v>0.733796249635393+7.45035835233651i</v>
      </c>
      <c r="AB223" s="223" t="str">
        <f t="shared" ca="1" si="199"/>
        <v>0.183725636057555-7.48415268449707i</v>
      </c>
      <c r="AC223" s="223" t="str">
        <f t="shared" ca="1" si="200"/>
        <v>-1.09848411717116+7.40537839401418i</v>
      </c>
      <c r="AD223" s="223" t="str">
        <f t="shared" ca="1" si="201"/>
        <v>1.99672037469135-7.21522031953992i</v>
      </c>
      <c r="AE223" s="223" t="str">
        <f t="shared" ca="1" si="202"/>
        <v>-2.86492409922304+6.9165386155143i</v>
      </c>
      <c r="AF223" s="223" t="str">
        <f t="shared" ca="1" si="203"/>
        <v>3.69003669862431-6.5138257327791i</v>
      </c>
      <c r="AG223" s="223" t="str">
        <f t="shared" ca="1" si="204"/>
        <v>-4.45964771138201+6.01313884793745i</v>
      </c>
      <c r="AH223" s="223" t="str">
        <f t="shared" ca="1" si="205"/>
        <v>5.16218147150949-5.42200875777728i</v>
      </c>
      <c r="AI223" s="223" t="str">
        <f t="shared" ca="1" si="206"/>
        <v>-5.78707121733361+4.7493266090803i</v>
      </c>
      <c r="AJ223" s="223" t="str">
        <f t="shared" ca="1" si="207"/>
        <v>6.32491802542774-4.00521016749792i</v>
      </c>
      <c r="AK223" s="223" t="str">
        <f t="shared" ca="1" si="208"/>
        <v>-6.76763217916984+3.20085163693575i</v>
      </c>
      <c r="AL223" s="223" t="str">
        <f t="shared" ca="1" si="209"/>
        <v>7.10855484560742-2.34834931839383i</v>
      </c>
      <c r="AM223" s="223" t="str">
        <f t="shared" ca="1" si="210"/>
        <v>-7.34255823050611+1.46052564025296i</v>
      </c>
      <c r="AN223" s="223" t="str">
        <f t="shared" ca="1" si="211"/>
        <v>7.46612270514574-0.550734297022283i</v>
      </c>
      <c r="AO223" s="223" t="str">
        <f t="shared" ca="1" si="212"/>
        <v>-7.47738974481376-0.367340602661149i</v>
      </c>
      <c r="AP223" s="223" t="str">
        <f t="shared" ca="1" si="213"/>
        <v>7.37618988274604+1.27989035775897i</v>
      </c>
      <c r="AQ223" s="223" t="str">
        <f t="shared" ca="1" si="214"/>
        <v>-7.16404525906536-2.17318937055023i</v>
      </c>
      <c r="AR223" s="223" t="str">
        <f t="shared" ca="1" si="215"/>
        <v>-7.16404525906536-2.17318937055023i</v>
      </c>
      <c r="AS223" s="223" t="str">
        <f t="shared" ca="1" si="216"/>
        <v>-6.42130585637316-3.84878261442721i</v>
      </c>
      <c r="AT223" s="223" t="str">
        <f t="shared" ca="1" si="217"/>
        <v>5.90188256932244+4.60587436347729i</v>
      </c>
      <c r="AU223" s="223" t="str">
        <f t="shared" ca="1" si="218"/>
        <v>-5.29368947494109-5.29368947494159i</v>
      </c>
      <c r="AV223" s="223" t="str">
        <f t="shared" ca="1" si="219"/>
        <v>4.6058743634774+5.90188256932235i</v>
      </c>
      <c r="AW223" s="223" t="str">
        <f t="shared" ca="1" si="220"/>
        <v>-3.8487826144267-6.42130585637346i</v>
      </c>
      <c r="AX223" s="223" t="str">
        <f t="shared" ca="1" si="221"/>
        <v>3.03380159239889+6.8441467263763i</v>
      </c>
      <c r="AY223" s="223" t="str">
        <f t="shared" ca="1" si="222"/>
        <v>-2.17318937055098-7.16404525906513i</v>
      </c>
      <c r="AZ223" s="223" t="str">
        <f t="shared" ca="1" si="223"/>
        <v>1.27989035775985+7.37618988274589i</v>
      </c>
      <c r="BA223" s="223" t="str">
        <f t="shared" ca="1" si="224"/>
        <v>-0.36734060266278-7.47738974481368i</v>
      </c>
      <c r="BB223" s="223" t="str">
        <f t="shared" ca="1" si="225"/>
        <v>-0.550734297019912+7.46612270514592i</v>
      </c>
      <c r="BC223" s="223" t="str">
        <f t="shared" ca="1" si="226"/>
        <v>1.46052564025063-7.34255823050658i</v>
      </c>
      <c r="BD223" s="223" t="str">
        <f t="shared" ca="1" si="227"/>
        <v>-2.34834931839087+7.1085548456084i</v>
      </c>
      <c r="BE223" s="223" t="str">
        <f t="shared" ca="1" si="228"/>
        <v>3.20085163693293-6.76763217917118i</v>
      </c>
      <c r="BF223" s="223" t="str">
        <f t="shared" ca="1" si="229"/>
        <v>-4.0052101675009+6.32491802542585i</v>
      </c>
      <c r="BG223" s="223" t="str">
        <f t="shared" ca="1" si="230"/>
        <v>4.74932660908312-5.78707121733131i</v>
      </c>
      <c r="BH223" s="223" t="str">
        <f t="shared" ca="1" si="231"/>
        <v>-5.42200875777931+5.16218147150736i</v>
      </c>
      <c r="BI223" s="223" t="str">
        <f t="shared" ca="1" si="232"/>
        <v>6.0131388479387-4.45964771138034i</v>
      </c>
      <c r="BJ223" s="223" t="str">
        <f t="shared" ca="1" si="233"/>
        <v>-6.51382573278016+3.69003669862245i</v>
      </c>
      <c r="BK223" s="223" t="str">
        <f t="shared" ca="1" si="234"/>
        <v>6.91653861551488-2.86492409922165i</v>
      </c>
      <c r="BL223" s="223" t="str">
        <f t="shared" ca="1" si="235"/>
        <v>-7.21522031954029+1.99672037469005i</v>
      </c>
      <c r="BM223" s="223" t="str">
        <f t="shared" ca="1" si="236"/>
        <v>7.40537839401429-1.09848411717046i</v>
      </c>
      <c r="BN223" s="223" t="str">
        <f t="shared" ca="1" si="237"/>
        <v>-7.48415268449708+0.183725636057007i</v>
      </c>
      <c r="BO223" s="223" t="str">
        <f t="shared" ca="1" si="238"/>
        <v>7.45035835233653+0.733796249635251i</v>
      </c>
      <c r="BP223" s="223" t="str">
        <f t="shared" ca="1" si="239"/>
        <v>-7.30450369574414-1.64028115671356i</v>
      </c>
      <c r="BQ223" s="223" t="str">
        <f t="shared" ca="1" si="240"/>
        <v>7.04878250451704+2.52209470841678i</v>
      </c>
      <c r="BR223" s="223" t="str">
        <f t="shared" ca="1" si="241"/>
        <v>-6.68704106339709-3.36597360813339i</v>
      </c>
      <c r="BS223" s="223" t="str">
        <f t="shared" ca="1" si="242"/>
        <v>6.22472030036877+4.15922513172663i</v>
      </c>
      <c r="BT223" s="223" t="str">
        <f t="shared" ca="1" si="243"/>
        <v>-5.66877395003717-4.88991803792144i</v>
      </c>
      <c r="BU223" s="223" t="str">
        <f t="shared" ca="1" si="244"/>
        <v>5.02756396298765+5.54706202527764i</v>
      </c>
      <c r="BV223" s="223" t="str">
        <f t="shared" ca="1" si="245"/>
        <v>-4.31073473426553-6.12077303655398i</v>
      </c>
      <c r="BW223" s="223" t="str">
        <f t="shared" ca="1" si="246"/>
        <v>3.52906804269036+6.60242192413292i</v>
      </c>
      <c r="BX223" s="223" t="str">
        <f t="shared" ca="1" si="247"/>
        <v>-2.69432088289362-6.98476424041734i</v>
      </c>
      <c r="BY223" s="223" t="str">
        <f t="shared" ca="1" si="248"/>
        <v>1.81904862913757+7.26204920108933i</v>
      </c>
      <c r="BZ223" s="223" t="str">
        <f t="shared" ca="1" si="249"/>
        <v>-0.916416190823954-7.43010618224297i</v>
      </c>
      <c r="CA223" s="223" t="str">
        <f t="shared" ca="1" si="250"/>
        <v>-2.19747106062378E-12+7.48640745045375i</v>
      </c>
      <c r="CB223" s="223" t="str">
        <f t="shared" ca="1" si="251"/>
        <v>0.916416190828102-7.43010618224245i</v>
      </c>
      <c r="CC223" s="223" t="str">
        <f t="shared" ca="1" si="252"/>
        <v>-1.81904862914162+7.26204920108832i</v>
      </c>
      <c r="CD223" s="223" t="str">
        <f t="shared" ca="1" si="253"/>
        <v>2.69432088289772-6.98476424041576i</v>
      </c>
      <c r="CE223" s="223" t="str">
        <f t="shared" ca="1" si="254"/>
        <v>-3.52906804269404+6.60242192413095i</v>
      </c>
      <c r="CF223" s="223" t="str">
        <f t="shared" ca="1" si="255"/>
        <v>4.31073473426285-6.12077303655586i</v>
      </c>
      <c r="CG223" s="223" t="str">
        <f t="shared" ca="1" si="256"/>
        <v>-5.02756396298523+5.54706202527984i</v>
      </c>
      <c r="CH223" s="223" t="str">
        <f t="shared" ca="1" si="257"/>
        <v>5.66877395003503-4.88991803792391i</v>
      </c>
      <c r="CI223" s="223" t="str">
        <f t="shared" ca="1" si="258"/>
        <v>-6.22472030036695+4.15922513172934i</v>
      </c>
      <c r="CJ223" s="223" t="str">
        <f t="shared" ca="1" si="259"/>
        <v>6.68704106339562-3.36597360813631i</v>
      </c>
      <c r="CK223" s="223" t="str">
        <f t="shared" ca="1" si="260"/>
        <v>-7.04878250451594+2.52209470841986i</v>
      </c>
      <c r="CL223" s="223" t="str">
        <f t="shared" ca="1" si="261"/>
        <v>7.30450369574347-1.64028115671654i</v>
      </c>
      <c r="CM223" s="223" t="str">
        <f t="shared" ca="1" si="262"/>
        <v>-7.45035835233621+0.7337962496385i</v>
      </c>
      <c r="CN223" s="223" t="str">
        <f t="shared" ca="1" si="263"/>
        <v>7.48415268449716+0.183725636053743i</v>
      </c>
      <c r="CO223" s="223" t="str">
        <f t="shared" ca="1" si="264"/>
        <v>-7.40537839401364-1.09848411717481i</v>
      </c>
      <c r="CP223" s="223" t="str">
        <f t="shared" ca="1" si="265"/>
        <v>7.21522031953917+1.99672037469408i</v>
      </c>
      <c r="CQ223" s="223" t="str">
        <f t="shared" ca="1" si="266"/>
        <v>-6.91653861551319-2.86492409922571i</v>
      </c>
      <c r="CR223" s="223" t="str">
        <f t="shared" ca="1" si="267"/>
        <v>6.51382573277809+3.69003669862609i</v>
      </c>
      <c r="CS223" s="223" t="str">
        <f t="shared" ca="1" si="268"/>
        <v>-6.01313884793621-4.45964771138369i</v>
      </c>
      <c r="CT223" s="223" t="str">
        <f t="shared" ca="1" si="269"/>
        <v>5.42200875777628+5.16218147151054i</v>
      </c>
      <c r="CU223" s="223" t="str">
        <f t="shared" ca="1" si="270"/>
        <v>-4.74932660907988-5.78707121733396i</v>
      </c>
      <c r="CV223" s="223" t="str">
        <f t="shared" ca="1" si="271"/>
        <v>4.00521016749755+6.32491802542797i</v>
      </c>
      <c r="CW223" s="223" t="str">
        <f t="shared" ca="1" si="272"/>
        <v>-3.20085163693578-6.76763217916982i</v>
      </c>
      <c r="CX223" s="223" t="str">
        <f t="shared" ca="1" si="273"/>
        <v>2.34834931839397+7.10855484560737i</v>
      </c>
      <c r="CY223" s="223" t="str">
        <f t="shared" ca="1" si="274"/>
        <v>-1.46052564025394-7.34255823050592i</v>
      </c>
      <c r="CZ223" s="223" t="str">
        <f t="shared" ca="1" si="275"/>
        <v>0.550734297023062+7.46612270514569i</v>
      </c>
      <c r="DA223" s="223" t="str">
        <f t="shared" ca="1" si="276"/>
        <v>0.367340602659519-7.47738974481384i</v>
      </c>
      <c r="DB223" s="223" t="str">
        <f t="shared" ca="1" si="277"/>
        <v>-1.27989035775652+7.37618988274646i</v>
      </c>
      <c r="DC223" s="223" t="str">
        <f t="shared" ca="1" si="278"/>
        <v>2.17318937054806-7.16404525906602i</v>
      </c>
      <c r="DD223" s="223" t="str">
        <f t="shared" ca="1" si="279"/>
        <v>-3.0338015923959+6.84414672637762i</v>
      </c>
      <c r="DE223" s="223" t="str">
        <f t="shared" ca="1" si="280"/>
        <v>3.84878261442381-6.4213058563752i</v>
      </c>
      <c r="DF223" s="223" t="str">
        <f t="shared" ca="1" si="281"/>
        <v>-4.60587436348011+5.90188256932024i</v>
      </c>
      <c r="DG223" s="223" t="str">
        <f t="shared" ca="1" si="282"/>
        <v>5.29368947494375-5.29368947493893i</v>
      </c>
      <c r="DH223" s="223" t="str">
        <f t="shared" ca="1" si="283"/>
        <v>-5.90188256932417+4.60587436347508i</v>
      </c>
      <c r="DI223" s="223" t="str">
        <f t="shared" ca="1" si="284"/>
        <v>6.42130585637454-3.84878261442491i</v>
      </c>
      <c r="DJ223" s="223" t="str">
        <f t="shared" ca="1" si="285"/>
        <v>-6.84414672637711+3.03380159239707i</v>
      </c>
      <c r="DK223" s="223" t="str">
        <f t="shared" ca="1" si="286"/>
        <v>7.16404525906577-2.17318937054888i</v>
      </c>
      <c r="DL223" s="223" t="str">
        <f t="shared" ca="1" si="287"/>
        <v>-7.37618988274625+1.27989035775779i</v>
      </c>
      <c r="DM223" s="223" t="str">
        <f t="shared" ca="1" si="288"/>
        <v>7.47738974481377-0.367340602660797i</v>
      </c>
      <c r="DN223" s="223" t="str">
        <f t="shared" ca="1" si="289"/>
        <v>-7.46612270514574-0.55073429702221i</v>
      </c>
      <c r="DO223" s="223" t="str">
        <f t="shared" ca="1" si="290"/>
        <v>7.34255823050617+1.46052564025268i</v>
      </c>
      <c r="DP223" s="223" t="str">
        <f t="shared" ca="1" si="291"/>
        <v>-7.10855484560777-2.34834931839275i</v>
      </c>
      <c r="DQ223" s="223" t="str">
        <f t="shared" ca="1" si="292"/>
        <v>6.76763217917019+3.20085163693501i</v>
      </c>
      <c r="DR223" s="223" t="str">
        <f t="shared" ca="1" si="293"/>
        <v>-6.32491802542866-4.00521016749647i</v>
      </c>
      <c r="DS223" s="223" t="str">
        <f t="shared" ca="1" si="294"/>
        <v>5.78707121733477+4.74932660907889i</v>
      </c>
      <c r="DT223" s="223" t="str">
        <f t="shared" ca="1" si="295"/>
        <v>-5.16218147151116-5.42200875777569i</v>
      </c>
      <c r="DU223" s="223" t="str">
        <f t="shared" ca="1" si="296"/>
        <v>4.45964771138455+6.01313884793557i</v>
      </c>
      <c r="DV223" s="223" t="str">
        <f t="shared" ca="1" si="297"/>
        <v>-3.6900366986272-6.51382573277746i</v>
      </c>
      <c r="DW223" s="223" t="str">
        <f t="shared" ca="1" si="298"/>
        <v>2.86492409921982+6.91653861551563i</v>
      </c>
      <c r="DX223" s="223" t="str">
        <f t="shared" ca="1" si="299"/>
        <v>-1.99672037468814-7.21522031954082i</v>
      </c>
      <c r="DY223" s="223" t="str">
        <f t="shared" ca="1" si="300"/>
        <v>1.09848411716829+7.40537839401461i</v>
      </c>
      <c r="DZ223" s="223" t="str">
        <f t="shared" ca="1" si="301"/>
        <v>-0.18372563605481-7.48415268449713i</v>
      </c>
      <c r="EA223" s="223" t="str">
        <f t="shared" ca="1" si="302"/>
        <v>-0.733796249637226+7.45035835233633i</v>
      </c>
      <c r="EB223" s="223" t="str">
        <f t="shared" ca="1" si="303"/>
        <v>1.6402811567157-7.30450369574366i</v>
      </c>
      <c r="EC223" s="223" t="str">
        <f t="shared" ca="1" si="304"/>
        <v>-2.52209470841885+7.0487825045163i</v>
      </c>
      <c r="ED223" s="223" t="str">
        <f t="shared" ca="1" si="305"/>
        <v>3.36597360813517-6.68704106339619i</v>
      </c>
      <c r="EE223" s="223" t="str">
        <f t="shared" ca="1" si="306"/>
        <v>-4.15922513172863+6.22472030036743i</v>
      </c>
      <c r="EF223" s="223" t="str">
        <f t="shared" ca="1" si="307"/>
        <v>4.8899180379231-5.66877395003573i</v>
      </c>
      <c r="EG223" s="223" t="str">
        <f t="shared" ca="1" si="308"/>
        <v>-5.54706202527898+5.02756396298618i</v>
      </c>
      <c r="EH223" s="223" t="str">
        <f t="shared" ca="1" si="309"/>
        <v>6.12077303655536-4.31073473426355i</v>
      </c>
      <c r="EI223" s="223" t="str">
        <f t="shared" ca="1" si="310"/>
        <v>-6.60242192413045+3.52906804269499i</v>
      </c>
      <c r="EJ223" s="223" t="str">
        <f t="shared" ca="1" si="311"/>
        <v>6.98476424041537-2.69432088289872i</v>
      </c>
      <c r="EK223" s="223" t="str">
        <f t="shared" ca="1" si="312"/>
        <v>-7.262049201088+1.81904862914287i</v>
      </c>
      <c r="EL223" s="223" t="str">
        <f t="shared" ca="1" si="313"/>
        <v>7.43010618224232-0.916416190829165i</v>
      </c>
      <c r="EM223" s="223" t="str">
        <f t="shared" ca="1" si="314"/>
        <v>-7.48640745045375+3.26501177919113E-12i</v>
      </c>
      <c r="EN223" s="223"/>
      <c r="EO223" s="223"/>
      <c r="EP223" s="223"/>
    </row>
    <row r="224" spans="1:146" ht="17.25" thickBot="1">
      <c r="A224" s="257">
        <f t="shared" si="181"/>
        <v>2.4218750000000017E-3</v>
      </c>
      <c r="B224" s="256">
        <v>124</v>
      </c>
      <c r="C224" s="230">
        <f t="shared" si="182"/>
        <v>24800</v>
      </c>
      <c r="D224" s="229">
        <f t="shared" si="315"/>
        <v>155822.99561805374</v>
      </c>
      <c r="E224" s="229" t="str">
        <f t="shared" si="316"/>
        <v>155822.995618054i</v>
      </c>
      <c r="F224" s="229" t="str">
        <f t="shared" si="320"/>
        <v>-0.016324477067547-0.0347132173089943i</v>
      </c>
      <c r="G224" s="229" t="str">
        <f t="shared" si="321"/>
        <v>-3.52546360120061+2.63184918272518i</v>
      </c>
      <c r="H224" s="229" t="str">
        <f t="shared" si="322"/>
        <v>0.00201747720934117-0.00340804492053903i</v>
      </c>
      <c r="I224" s="229" t="str">
        <f t="shared" si="317"/>
        <v>-0.00272043120764115+0.00375048742984656i</v>
      </c>
      <c r="J224" s="255" t="str">
        <f ca="1">IMPRODUCT(1/N_FFT2,EE100)</f>
        <v>0.0381658345092907-0.0000335592856481161i</v>
      </c>
      <c r="K224" s="254" t="str">
        <f t="shared" ca="1" si="318"/>
        <v>-0.000103701663585764+0.000143231778304682i</v>
      </c>
      <c r="N224" s="246">
        <f t="shared" ca="1" si="185"/>
        <v>22.486443294897146</v>
      </c>
      <c r="O224" s="223">
        <f t="shared" ca="1" si="186"/>
        <v>7.4864432948971471</v>
      </c>
      <c r="P224" s="223" t="str">
        <f t="shared" ca="1" si="187"/>
        <v>-7.45039402417912-0.733799763005247i</v>
      </c>
      <c r="Q224" s="223" t="str">
        <f t="shared" ca="1" si="188"/>
        <v>7.34259338620858+1.460532633157i</v>
      </c>
      <c r="R224" s="223" t="str">
        <f t="shared" ca="1" si="189"/>
        <v>-7.16407956005903-2.17319977564302i</v>
      </c>
      <c r="S224" s="223" t="str">
        <f t="shared" ca="1" si="190"/>
        <v>6.91657173146169+2.86493781629819i</v>
      </c>
      <c r="T224" s="223" t="str">
        <f t="shared" ca="1" si="191"/>
        <v>-6.60245353610809-3.52908493964713i</v>
      </c>
      <c r="U224" s="223" t="str">
        <f t="shared" ca="1" si="192"/>
        <v>6.22475010393323+4.15924504583389i</v>
      </c>
      <c r="V224" s="223" t="str">
        <f t="shared" ca="1" si="193"/>
        <v>-5.78709892546294-4.74934934855461i</v>
      </c>
      <c r="W224" s="223" t="str">
        <f t="shared" ca="1" si="194"/>
        <v>5.29371482079034+5.29371482079032i</v>
      </c>
      <c r="X224" s="223" t="str">
        <f t="shared" ca="1" si="195"/>
        <v>-4.74934934855466-5.78709892546291i</v>
      </c>
      <c r="Y224" s="223" t="str">
        <f t="shared" ca="1" si="196"/>
        <v>4.1592450458339+6.22475010393322i</v>
      </c>
      <c r="Z224" s="223" t="str">
        <f t="shared" ca="1" si="197"/>
        <v>-3.52908493964716-6.60245353610808i</v>
      </c>
      <c r="AA224" s="223" t="str">
        <f t="shared" ca="1" si="198"/>
        <v>2.86493781629752+6.91657173146197i</v>
      </c>
      <c r="AB224" s="223" t="str">
        <f t="shared" ca="1" si="199"/>
        <v>-2.17319977564333-7.16407956005894i</v>
      </c>
      <c r="AC224" s="223" t="str">
        <f t="shared" ca="1" si="200"/>
        <v>1.4605326331572+7.34259338620853i</v>
      </c>
      <c r="AD224" s="223" t="str">
        <f t="shared" ca="1" si="201"/>
        <v>-0.733799763005362-7.4503940241791i</v>
      </c>
      <c r="AE224" s="223" t="str">
        <f t="shared" ca="1" si="202"/>
        <v>2.56791773739865E-14+7.48644329489715i</v>
      </c>
      <c r="AF224" s="223" t="str">
        <f t="shared" ca="1" si="203"/>
        <v>0.73379976300531-7.45039402417911i</v>
      </c>
      <c r="AG224" s="223" t="str">
        <f t="shared" ca="1" si="204"/>
        <v>-1.46053263315709+7.34259338620856i</v>
      </c>
      <c r="AH224" s="223" t="str">
        <f t="shared" ca="1" si="205"/>
        <v>2.17319977564327-7.16407956005895i</v>
      </c>
      <c r="AI224" s="223" t="str">
        <f t="shared" ca="1" si="206"/>
        <v>-2.86493781629817+6.9165717314617i</v>
      </c>
      <c r="AJ224" s="223" t="str">
        <f t="shared" ca="1" si="207"/>
        <v>3.52908493964707-6.60245353610812i</v>
      </c>
      <c r="AK224" s="223" t="str">
        <f t="shared" ca="1" si="208"/>
        <v>-4.15924504583384+6.22475010393326i</v>
      </c>
      <c r="AL224" s="223" t="str">
        <f t="shared" ca="1" si="209"/>
        <v>4.74934934855455-5.78709892546299i</v>
      </c>
      <c r="AM224" s="223" t="str">
        <f t="shared" ca="1" si="210"/>
        <v>-5.29371482079031+5.29371482079036i</v>
      </c>
      <c r="AN224" s="223" t="str">
        <f t="shared" ca="1" si="211"/>
        <v>5.78709892546287-4.74934934855469i</v>
      </c>
      <c r="AO224" s="223" t="str">
        <f t="shared" ca="1" si="212"/>
        <v>-6.22475010393322+4.1592450458339i</v>
      </c>
      <c r="AP224" s="223" t="str">
        <f t="shared" ca="1" si="213"/>
        <v>6.60245353610806-3.52908493964719i</v>
      </c>
      <c r="AQ224" s="223" t="str">
        <f t="shared" ca="1" si="214"/>
        <v>-6.91657173146194+2.8649378162976i</v>
      </c>
      <c r="AR224" s="223" t="str">
        <f t="shared" ca="1" si="215"/>
        <v>-6.91657173146194+2.8649378162976i</v>
      </c>
      <c r="AS224" s="223" t="str">
        <f t="shared" ca="1" si="216"/>
        <v>-7.34259338620853+1.46053263315722i</v>
      </c>
      <c r="AT224" s="223" t="str">
        <f t="shared" ca="1" si="217"/>
        <v>7.4503940241791-0.73379976300544i</v>
      </c>
      <c r="AU224" s="223" t="str">
        <f t="shared" ca="1" si="218"/>
        <v>-7.48644329489715+5.1358354747973E-14i</v>
      </c>
      <c r="AV224" s="223" t="str">
        <f t="shared" ca="1" si="219"/>
        <v>7.45039402417934+0.733799763003008i</v>
      </c>
      <c r="AW224" s="223" t="str">
        <f t="shared" ca="1" si="220"/>
        <v>-7.34259338620886-1.46053263315556i</v>
      </c>
      <c r="AX224" s="223" t="str">
        <f t="shared" ca="1" si="221"/>
        <v>7.16407956005918+2.17319977564254i</v>
      </c>
      <c r="AY224" s="223" t="str">
        <f t="shared" ca="1" si="222"/>
        <v>-6.91657173146173-2.86493781629809i</v>
      </c>
      <c r="AZ224" s="223" t="str">
        <f t="shared" ca="1" si="223"/>
        <v>6.60245353610741+3.52908493964841i</v>
      </c>
      <c r="BA224" s="223" t="str">
        <f t="shared" ca="1" si="224"/>
        <v>-6.22475010393203-4.15924504583568i</v>
      </c>
      <c r="BB224" s="223" t="str">
        <f t="shared" ca="1" si="225"/>
        <v>5.78709892546105+4.74934934855692i</v>
      </c>
      <c r="BC224" s="223" t="str">
        <f t="shared" ca="1" si="226"/>
        <v>-5.29371482078775-5.29371482079292i</v>
      </c>
      <c r="BD224" s="223" t="str">
        <f t="shared" ca="1" si="227"/>
        <v>4.74934934855701+5.78709892546096i</v>
      </c>
      <c r="BE224" s="223" t="str">
        <f t="shared" ca="1" si="228"/>
        <v>-4.15924504583587-6.2247501039319i</v>
      </c>
      <c r="BF224" s="223" t="str">
        <f t="shared" ca="1" si="229"/>
        <v>3.52908493964853+6.60245353610735i</v>
      </c>
      <c r="BG224" s="223" t="str">
        <f t="shared" ca="1" si="230"/>
        <v>-2.86493781629831-6.91657173146164i</v>
      </c>
      <c r="BH224" s="223" t="str">
        <f t="shared" ca="1" si="231"/>
        <v>2.17319977564276+7.1640795600591i</v>
      </c>
      <c r="BI224" s="223" t="str">
        <f t="shared" ca="1" si="232"/>
        <v>-1.46053263315569-7.34259338620884i</v>
      </c>
      <c r="BJ224" s="223" t="str">
        <f t="shared" ca="1" si="233"/>
        <v>0.733799763003136+7.45039402417932i</v>
      </c>
      <c r="BK224" s="223" t="str">
        <f t="shared" ca="1" si="234"/>
        <v>2.90184769180472E-12-7.48644329489715i</v>
      </c>
      <c r="BL224" s="223" t="str">
        <f t="shared" ca="1" si="235"/>
        <v>-0.733799763008912+7.45039402417876i</v>
      </c>
      <c r="BM224" s="223" t="str">
        <f t="shared" ca="1" si="236"/>
        <v>1.46053263315407-7.34259338620916i</v>
      </c>
      <c r="BN224" s="223" t="str">
        <f t="shared" ca="1" si="237"/>
        <v>-2.17319977564099+7.16407956005965i</v>
      </c>
      <c r="BO224" s="223" t="str">
        <f t="shared" ca="1" si="238"/>
        <v>2.86493781629679-6.91657173146227i</v>
      </c>
      <c r="BP224" s="223" t="str">
        <f t="shared" ca="1" si="239"/>
        <v>-3.52908493964707+6.60245353610812i</v>
      </c>
      <c r="BQ224" s="223" t="str">
        <f t="shared" ca="1" si="240"/>
        <v>4.15924504583442-6.22475010393287i</v>
      </c>
      <c r="BR224" s="223" t="str">
        <f t="shared" ca="1" si="241"/>
        <v>-4.74934934855567+5.78709892546208i</v>
      </c>
      <c r="BS224" s="223" t="str">
        <f t="shared" ca="1" si="242"/>
        <v>5.29371482079177-5.29371482078889i</v>
      </c>
      <c r="BT224" s="223" t="str">
        <f t="shared" ca="1" si="243"/>
        <v>-5.7870989254648+4.74934934855235i</v>
      </c>
      <c r="BU224" s="223" t="str">
        <f t="shared" ca="1" si="244"/>
        <v>6.22475010393112-4.15924504583705i</v>
      </c>
      <c r="BV224" s="223" t="str">
        <f t="shared" ca="1" si="245"/>
        <v>-6.60245353610663+3.52908493964986i</v>
      </c>
      <c r="BW224" s="223" t="str">
        <f t="shared" ca="1" si="246"/>
        <v>6.91657173146106-2.86493781629971i</v>
      </c>
      <c r="BX224" s="223" t="str">
        <f t="shared" ca="1" si="247"/>
        <v>-7.16407956005867+2.17319977564422i</v>
      </c>
      <c r="BY224" s="223" t="str">
        <f t="shared" ca="1" si="248"/>
        <v>7.3425933862085-1.46053263315738i</v>
      </c>
      <c r="BZ224" s="223" t="str">
        <f t="shared" ca="1" si="249"/>
        <v>-7.45039402417918+0.733799763004644i</v>
      </c>
      <c r="CA224" s="223" t="str">
        <f t="shared" ca="1" si="250"/>
        <v>7.48644329489715+1.38672590246739E-12i</v>
      </c>
      <c r="CB224" s="223" t="str">
        <f t="shared" ca="1" si="251"/>
        <v>-7.4503940241789-0.733799763007404i</v>
      </c>
      <c r="CC224" s="223" t="str">
        <f t="shared" ca="1" si="252"/>
        <v>7.342593386208+1.46053263315989i</v>
      </c>
      <c r="CD224" s="223" t="str">
        <f t="shared" ca="1" si="253"/>
        <v>-7.16407956005792-2.17319977564667i</v>
      </c>
      <c r="CE224" s="223" t="str">
        <f t="shared" ca="1" si="254"/>
        <v>6.91657173146294+2.8649378162952i</v>
      </c>
      <c r="CF224" s="223" t="str">
        <f t="shared" ca="1" si="255"/>
        <v>-6.60245353610884-3.52908493964574i</v>
      </c>
      <c r="CG224" s="223" t="str">
        <f t="shared" ca="1" si="256"/>
        <v>6.22475010393372+4.15924504583315i</v>
      </c>
      <c r="CH224" s="223" t="str">
        <f t="shared" ca="1" si="257"/>
        <v>-5.78709892546304-4.74934934855449i</v>
      </c>
      <c r="CI224" s="223" t="str">
        <f t="shared" ca="1" si="258"/>
        <v>5.29371482078996+5.2937148207907i</v>
      </c>
      <c r="CJ224" s="223" t="str">
        <f t="shared" ca="1" si="259"/>
        <v>-4.74934934855352-5.78709892546384i</v>
      </c>
      <c r="CK224" s="223" t="str">
        <f t="shared" ca="1" si="260"/>
        <v>4.15924504583211+6.22475010393441i</v>
      </c>
      <c r="CL224" s="223" t="str">
        <f t="shared" ca="1" si="261"/>
        <v>-3.52908493964463-6.60245353610943i</v>
      </c>
      <c r="CM224" s="223" t="str">
        <f t="shared" ca="1" si="262"/>
        <v>2.86493781630111+6.91657173146049i</v>
      </c>
      <c r="CN224" s="223" t="str">
        <f t="shared" ca="1" si="263"/>
        <v>-2.17319977564566-7.16407956005823i</v>
      </c>
      <c r="CO224" s="223" t="str">
        <f t="shared" ca="1" si="264"/>
        <v>1.46053263315887+7.34259338620821i</v>
      </c>
      <c r="CP224" s="223" t="str">
        <f t="shared" ca="1" si="265"/>
        <v>-0.733799763006152-7.45039402417903i</v>
      </c>
      <c r="CQ224" s="223" t="str">
        <f t="shared" ca="1" si="266"/>
        <v>1.28395886869933E-13+7.48644329489715i</v>
      </c>
      <c r="CR224" s="223" t="str">
        <f t="shared" ca="1" si="267"/>
        <v>0.733799763005896-7.45039402417905i</v>
      </c>
      <c r="CS224" s="223" t="str">
        <f t="shared" ca="1" si="268"/>
        <v>-1.4605326331584+7.3425933862083i</v>
      </c>
      <c r="CT224" s="223" t="str">
        <f t="shared" ca="1" si="269"/>
        <v>2.17319977564521-7.16407956005836i</v>
      </c>
      <c r="CU224" s="223" t="str">
        <f t="shared" ca="1" si="270"/>
        <v>-2.86493781630087+6.91657173146058i</v>
      </c>
      <c r="CV224" s="223" t="str">
        <f t="shared" ca="1" si="271"/>
        <v>3.52908493964421-6.60245353610965i</v>
      </c>
      <c r="CW224" s="223" t="str">
        <f t="shared" ca="1" si="272"/>
        <v>-4.1592450458319+6.22475010393456i</v>
      </c>
      <c r="CX224" s="223" t="str">
        <f t="shared" ca="1" si="273"/>
        <v>4.74934934855349-5.78709892546387i</v>
      </c>
      <c r="CY224" s="223" t="str">
        <f t="shared" ca="1" si="274"/>
        <v>-5.29371482078963+5.29371482079103i</v>
      </c>
      <c r="CZ224" s="223" t="str">
        <f t="shared" ca="1" si="275"/>
        <v>5.78709892546287-4.74934934855469i</v>
      </c>
      <c r="DA224" s="223" t="str">
        <f t="shared" ca="1" si="276"/>
        <v>-6.22475010393345+4.15924504583355i</v>
      </c>
      <c r="DB224" s="223" t="str">
        <f t="shared" ca="1" si="277"/>
        <v>6.60245353610871-3.52908493964597i</v>
      </c>
      <c r="DC224" s="223" t="str">
        <f t="shared" ca="1" si="278"/>
        <v>-6.91657173146284+2.86493781629544i</v>
      </c>
      <c r="DD224" s="223" t="str">
        <f t="shared" ca="1" si="279"/>
        <v>7.16407956005995-2.17319977563999i</v>
      </c>
      <c r="DE224" s="223" t="str">
        <f t="shared" ca="1" si="280"/>
        <v>-7.34259338620791+1.46053263316035i</v>
      </c>
      <c r="DF224" s="223" t="str">
        <f t="shared" ca="1" si="281"/>
        <v>7.45039402417888-0.73379976300766i</v>
      </c>
      <c r="DG224" s="223" t="str">
        <f t="shared" ca="1" si="282"/>
        <v>-7.48644329489715+1.85629519220202E-12i</v>
      </c>
      <c r="DH224" s="223" t="str">
        <f t="shared" ca="1" si="283"/>
        <v>7.4503940241792+0.733799763004389i</v>
      </c>
      <c r="DI224" s="223" t="str">
        <f t="shared" ca="1" si="284"/>
        <v>-7.34259338620855-1.46053263315712i</v>
      </c>
      <c r="DJ224" s="223" t="str">
        <f t="shared" ca="1" si="285"/>
        <v>7.1640795600588+2.17319977564377i</v>
      </c>
      <c r="DK224" s="223" t="str">
        <f t="shared" ca="1" si="286"/>
        <v>-6.91657173146116-2.86493781629947i</v>
      </c>
      <c r="DL224" s="223" t="str">
        <f t="shared" ca="1" si="287"/>
        <v>6.60245353610686+3.52908493964945i</v>
      </c>
      <c r="DM224" s="223" t="str">
        <f t="shared" ca="1" si="288"/>
        <v>-6.22475010393126-4.15924504583683i</v>
      </c>
      <c r="DN224" s="223" t="str">
        <f t="shared" ca="1" si="289"/>
        <v>5.78709892546496+4.74934934855215i</v>
      </c>
      <c r="DO224" s="223" t="str">
        <f t="shared" ca="1" si="290"/>
        <v>-5.29371482079195-5.29371482078871i</v>
      </c>
      <c r="DP224" s="223" t="str">
        <f t="shared" ca="1" si="291"/>
        <v>4.74934934855603+5.78709892546178i</v>
      </c>
      <c r="DQ224" s="223" t="str">
        <f t="shared" ca="1" si="292"/>
        <v>-4.15924504583463-6.22475010393273i</v>
      </c>
      <c r="DR224" s="223" t="str">
        <f t="shared" ca="1" si="293"/>
        <v>3.52908493964749+6.6024535361079i</v>
      </c>
      <c r="DS224" s="223" t="str">
        <f t="shared" ca="1" si="294"/>
        <v>-2.86493781629703-6.91657173146217i</v>
      </c>
      <c r="DT224" s="223" t="str">
        <f t="shared" ca="1" si="295"/>
        <v>2.17319977564124+7.16407956005957i</v>
      </c>
      <c r="DU224" s="223" t="str">
        <f t="shared" ca="1" si="296"/>
        <v>-1.46053263315453-7.34259338620907i</v>
      </c>
      <c r="DV224" s="223" t="str">
        <f t="shared" ca="1" si="297"/>
        <v>0.733799763001757+7.45039402417946i</v>
      </c>
      <c r="DW224" s="223" t="str">
        <f t="shared" ca="1" si="298"/>
        <v>-3.15863946554459E-12-7.48644329489715i</v>
      </c>
      <c r="DX224" s="223" t="str">
        <f t="shared" ca="1" si="299"/>
        <v>-0.733799763002669+7.45039402417937i</v>
      </c>
      <c r="DY224" s="223" t="str">
        <f t="shared" ca="1" si="300"/>
        <v>1.46053263315543-7.34259338620889i</v>
      </c>
      <c r="DZ224" s="223" t="str">
        <f t="shared" ca="1" si="301"/>
        <v>-2.17319977564252+7.16407956005918i</v>
      </c>
      <c r="EA224" s="223" t="str">
        <f t="shared" ca="1" si="302"/>
        <v>2.86493781629788-6.91657173146182i</v>
      </c>
      <c r="EB224" s="223" t="str">
        <f t="shared" ca="1" si="303"/>
        <v>-3.5290849396483+6.60245353610747i</v>
      </c>
      <c r="EC224" s="223" t="str">
        <f t="shared" ca="1" si="304"/>
        <v>4.15924504583539-6.22475010393222i</v>
      </c>
      <c r="ED224" s="223" t="str">
        <f t="shared" ca="1" si="305"/>
        <v>-4.74934934855674+5.7870989254612i</v>
      </c>
      <c r="EE224" s="223" t="str">
        <f t="shared" ca="1" si="306"/>
        <v>5.2937148207929-5.29371482078776i</v>
      </c>
      <c r="EF224" s="223" t="str">
        <f t="shared" ca="1" si="307"/>
        <v>-5.78709892546096+4.74934934855704i</v>
      </c>
      <c r="EG224" s="223" t="str">
        <f t="shared" ca="1" si="308"/>
        <v>6.22475010393177-4.15924504583607i</v>
      </c>
      <c r="EH224" s="223" t="str">
        <f t="shared" ca="1" si="309"/>
        <v>-6.60245353610729+3.52908493964864i</v>
      </c>
      <c r="EI224" s="223" t="str">
        <f t="shared" ca="1" si="310"/>
        <v>6.91657173146151-2.86493781629862i</v>
      </c>
      <c r="EJ224" s="223" t="str">
        <f t="shared" ca="1" si="311"/>
        <v>-7.16407956005907+2.17319977564288i</v>
      </c>
      <c r="EK224" s="223" t="str">
        <f t="shared" ca="1" si="312"/>
        <v>7.34259338620881-1.46053263315581i</v>
      </c>
      <c r="EL224" s="223" t="str">
        <f t="shared" ca="1" si="313"/>
        <v>-7.45039402417929+0.733799763003476i</v>
      </c>
      <c r="EM224" s="223" t="str">
        <f t="shared" ca="1" si="314"/>
        <v>7.48644329489715+2.77345180493479E-12i</v>
      </c>
      <c r="EN224" s="223"/>
      <c r="EO224" s="223"/>
      <c r="EP224" s="223"/>
    </row>
    <row r="225" spans="1:146" ht="17.25" thickBot="1">
      <c r="A225" s="257">
        <f t="shared" si="181"/>
        <v>2.4414062500000017E-3</v>
      </c>
      <c r="B225" s="256">
        <v>125</v>
      </c>
      <c r="C225" s="230">
        <f t="shared" si="182"/>
        <v>25000</v>
      </c>
      <c r="D225" s="229">
        <f t="shared" si="315"/>
        <v>157079.63267948964</v>
      </c>
      <c r="E225" s="229" t="str">
        <f t="shared" si="316"/>
        <v>157079.63267949i</v>
      </c>
      <c r="F225" s="229" t="str">
        <f t="shared" si="320"/>
        <v>-0.0161470519384354-0.0343120698306816i</v>
      </c>
      <c r="G225" s="229" t="str">
        <f t="shared" si="321"/>
        <v>-3.49815391270344+2.64163752154117i</v>
      </c>
      <c r="H225" s="229" t="str">
        <f t="shared" si="322"/>
        <v>0.00201714355894809-0.00338074051240877i</v>
      </c>
      <c r="I225" s="229" t="str">
        <f t="shared" si="317"/>
        <v>-0.00270248233126559+0.00371876031667401i</v>
      </c>
      <c r="J225" s="255" t="str">
        <f ca="1">IMPRODUCT(1/N_FFT2,ED100)</f>
        <v>0.0345316756186766+0.00446169307261426i</v>
      </c>
      <c r="K225" s="254" t="str">
        <f t="shared" ca="1" si="318"/>
        <v>-0.000109913210372086+0.000116357378262724i</v>
      </c>
      <c r="N225" s="246">
        <f t="shared" ca="1" si="185"/>
        <v>22.486468133345937</v>
      </c>
      <c r="O225" s="223">
        <f t="shared" ca="1" si="186"/>
        <v>7.4864681333459373</v>
      </c>
      <c r="P225" s="223" t="str">
        <f t="shared" ca="1" si="187"/>
        <v>-7.46618322361503-0.55073876113243i</v>
      </c>
      <c r="Q225" s="223" t="str">
        <f t="shared" ca="1" si="188"/>
        <v>7.40543842010568+1.09849302120084i</v>
      </c>
      <c r="R225" s="223" t="str">
        <f t="shared" ca="1" si="189"/>
        <v>-7.3045629041712-1.64029445241096i</v>
      </c>
      <c r="S225" s="223" t="str">
        <f t="shared" ca="1" si="190"/>
        <v>7.16410332897248+2.17320698586436i</v>
      </c>
      <c r="T225" s="223" t="str">
        <f t="shared" ca="1" si="191"/>
        <v>-6.98482085711747-2.69434272236865i</v>
      </c>
      <c r="U225" s="223" t="str">
        <f t="shared" ca="1" si="192"/>
        <v>6.7676870358546+3.20087758221551i</v>
      </c>
      <c r="V225" s="223" t="str">
        <f t="shared" ca="1" si="193"/>
        <v>-6.5138785321743-3.69006660911195i</v>
      </c>
      <c r="W225" s="223" t="str">
        <f t="shared" ca="1" si="194"/>
        <v>6.22477075634868+4.15925884533658i</v>
      </c>
      <c r="X225" s="223" t="str">
        <f t="shared" ca="1" si="195"/>
        <v>-5.9019304084635-4.60591169750985i</v>
      </c>
      <c r="Y225" s="223" t="str">
        <f t="shared" ca="1" si="196"/>
        <v>5.54710698833658+5.02760471512545i</v>
      </c>
      <c r="Z225" s="223" t="str">
        <f t="shared" ca="1" si="197"/>
        <v>-5.16222331482402-5.42205270718493i</v>
      </c>
      <c r="AA225" s="223" t="str">
        <f t="shared" ca="1" si="198"/>
        <v>4.74936510589988+5.78711812584337i</v>
      </c>
      <c r="AB225" s="223" t="str">
        <f t="shared" ca="1" si="199"/>
        <v>-4.31076967596943-6.1208226499668i</v>
      </c>
      <c r="AC225" s="223" t="str">
        <f t="shared" ca="1" si="200"/>
        <v>3.84881381166855+6.42135790582596i</v>
      </c>
      <c r="AD225" s="223" t="str">
        <f t="shared" ca="1" si="201"/>
        <v>-3.36600089185026-6.68709526683054i</v>
      </c>
      <c r="AE225" s="223" t="str">
        <f t="shared" ca="1" si="202"/>
        <v>2.86494732156056+6.91659467919634i</v>
      </c>
      <c r="AF225" s="223" t="str">
        <f t="shared" ca="1" si="203"/>
        <v>-2.34836835350878-7.10861246572372i</v>
      </c>
      <c r="AG225" s="223" t="str">
        <f t="shared" ca="1" si="204"/>
        <v>1.81906337388055+7.26210806539055i</v>
      </c>
      <c r="AH225" s="223" t="str">
        <f t="shared" ca="1" si="205"/>
        <v>-1.27990073222087-7.37624967224298i</v>
      </c>
      <c r="AI225" s="223" t="str">
        <f t="shared" ca="1" si="206"/>
        <v>0.733802197598575+7.45041874302403i</v>
      </c>
      <c r="AJ225" s="223" t="str">
        <f t="shared" ca="1" si="207"/>
        <v>-0.183727125289691-7.48421334911272i</v>
      </c>
      <c r="AK225" s="223" t="str">
        <f t="shared" ca="1" si="208"/>
        <v>-0.367343580229683+7.47745035461074i</v>
      </c>
      <c r="AL225" s="223" t="str">
        <f t="shared" ca="1" si="209"/>
        <v>0.91642361906029-7.43016640877125i</v>
      </c>
      <c r="AM225" s="223" t="str">
        <f t="shared" ca="1" si="210"/>
        <v>-1.46053747889776+7.34261774739358i</v>
      </c>
      <c r="AN225" s="223" t="str">
        <f t="shared" ca="1" si="211"/>
        <v>1.9967365595924-7.21527880425915i</v>
      </c>
      <c r="AO225" s="223" t="str">
        <f t="shared" ca="1" si="212"/>
        <v>-2.52211515186873+7.04883964013357i</v>
      </c>
      <c r="AP225" s="223" t="str">
        <f t="shared" ca="1" si="213"/>
        <v>3.0338261836138-6.84420220326836i</v>
      </c>
      <c r="AQ225" s="223" t="str">
        <f t="shared" ca="1" si="214"/>
        <v>-3.52909664841114+6.6024754416641i</v>
      </c>
      <c r="AR225" s="223" t="str">
        <f t="shared" ca="1" si="215"/>
        <v>-3.52909664841114+6.6024754416641i</v>
      </c>
      <c r="AS225" s="223" t="str">
        <f t="shared" ca="1" si="216"/>
        <v>-4.45968386013878+6.01318758889342i</v>
      </c>
      <c r="AT225" s="223" t="str">
        <f t="shared" ca="1" si="217"/>
        <v>4.88995767434021-5.66881989965861i</v>
      </c>
      <c r="AU225" s="223" t="str">
        <f t="shared" ca="1" si="218"/>
        <v>-5.29373238422611+5.2937323842257i</v>
      </c>
      <c r="AV225" s="223" t="str">
        <f t="shared" ca="1" si="219"/>
        <v>5.66881989966003-4.88995767433857i</v>
      </c>
      <c r="AW225" s="223" t="str">
        <f t="shared" ca="1" si="220"/>
        <v>-6.01318758889155+4.4596838601413i</v>
      </c>
      <c r="AX225" s="223" t="str">
        <f t="shared" ca="1" si="221"/>
        <v>6.32496929358515-4.00524263270143i</v>
      </c>
      <c r="AY225" s="223" t="str">
        <f t="shared" ca="1" si="222"/>
        <v>-6.60247544166472+3.52909664840997i</v>
      </c>
      <c r="AZ225" s="223" t="str">
        <f t="shared" ca="1" si="223"/>
        <v>6.84420220326984-3.03382618361046i</v>
      </c>
      <c r="BA225" s="223" t="str">
        <f t="shared" ca="1" si="224"/>
        <v>-7.04883964013301+2.52211515187029i</v>
      </c>
      <c r="BB225" s="223" t="str">
        <f t="shared" ca="1" si="225"/>
        <v>7.2152788042591-1.99673655959256i</v>
      </c>
      <c r="BC225" s="223" t="str">
        <f t="shared" ca="1" si="226"/>
        <v>-7.34261774739398+1.46053747889574i</v>
      </c>
      <c r="BD225" s="223" t="str">
        <f t="shared" ca="1" si="227"/>
        <v>7.43016640877087-0.916423619063412i</v>
      </c>
      <c r="BE225" s="223" t="str">
        <f t="shared" ca="1" si="228"/>
        <v>-7.47745035461069+0.367343580230595i</v>
      </c>
      <c r="BF225" s="223" t="str">
        <f t="shared" ca="1" si="229"/>
        <v>7.48421334911268+0.183727125291118i</v>
      </c>
      <c r="BG225" s="223" t="str">
        <f t="shared" ca="1" si="230"/>
        <v>-7.45041874302368-0.733802197602059i</v>
      </c>
      <c r="BH225" s="223" t="str">
        <f t="shared" ca="1" si="231"/>
        <v>7.37624967224339+1.27990073221849i</v>
      </c>
      <c r="BI225" s="223" t="str">
        <f t="shared" ca="1" si="232"/>
        <v>-7.26210806539058-1.81906337388044i</v>
      </c>
      <c r="BJ225" s="223" t="str">
        <f t="shared" ca="1" si="233"/>
        <v>7.10861246572304+2.34836835351084i</v>
      </c>
      <c r="BK225" s="223" t="str">
        <f t="shared" ca="1" si="234"/>
        <v>-6.91659467919757-2.8649473215576i</v>
      </c>
      <c r="BL225" s="223" t="str">
        <f t="shared" ca="1" si="235"/>
        <v>6.68709526683095+3.36600089184945i</v>
      </c>
      <c r="BM225" s="223" t="str">
        <f t="shared" ca="1" si="236"/>
        <v>-6.42135790582564-3.84881381166909i</v>
      </c>
      <c r="BN225" s="223" t="str">
        <f t="shared" ca="1" si="237"/>
        <v>6.12082264996512+4.31076967597182i</v>
      </c>
      <c r="BO225" s="223" t="str">
        <f t="shared" ca="1" si="238"/>
        <v>-5.78711812584492-4.74936510589798i</v>
      </c>
      <c r="BP225" s="223" t="str">
        <f t="shared" ca="1" si="239"/>
        <v>5.42205270718505+5.1622233148239i</v>
      </c>
      <c r="BQ225" s="223" t="str">
        <f t="shared" ca="1" si="240"/>
        <v>-5.02760471512386-5.54710698833803i</v>
      </c>
      <c r="BR225" s="223" t="str">
        <f t="shared" ca="1" si="241"/>
        <v>4.60591169751239+5.90193040846152i</v>
      </c>
      <c r="BS225" s="223" t="str">
        <f t="shared" ca="1" si="242"/>
        <v>-4.15925884533798-6.22477075634774i</v>
      </c>
      <c r="BT225" s="223" t="str">
        <f t="shared" ca="1" si="243"/>
        <v>3.69006660911142+6.5138785321746i</v>
      </c>
      <c r="BU225" s="223" t="str">
        <f t="shared" ca="1" si="244"/>
        <v>-3.2008775822129-6.76768703585583i</v>
      </c>
      <c r="BV225" s="223" t="str">
        <f t="shared" ca="1" si="245"/>
        <v>2.69434272237096+6.98482085711659i</v>
      </c>
      <c r="BW225" s="223" t="str">
        <f t="shared" ca="1" si="246"/>
        <v>-2.17320698586453-7.16410332897243i</v>
      </c>
      <c r="BX225" s="223" t="str">
        <f t="shared" ca="1" si="247"/>
        <v>1.64029445240927+7.30456290417158i</v>
      </c>
      <c r="BY225" s="223" t="str">
        <f t="shared" ca="1" si="248"/>
        <v>-1.0984930212045-7.40543842010514i</v>
      </c>
      <c r="BZ225" s="223" t="str">
        <f t="shared" ca="1" si="249"/>
        <v>0.55073876113399+7.46618322361492i</v>
      </c>
      <c r="CA225" s="223" t="str">
        <f t="shared" ca="1" si="250"/>
        <v>5.75972133907543E-13-7.48646813334594i</v>
      </c>
      <c r="CB225" s="223" t="str">
        <f t="shared" ca="1" si="251"/>
        <v>-0.550738761135139+7.46618322361483i</v>
      </c>
      <c r="CC225" s="223" t="str">
        <f t="shared" ca="1" si="252"/>
        <v>1.09849302119807-7.40543842010609i</v>
      </c>
      <c r="CD225" s="223" t="str">
        <f t="shared" ca="1" si="253"/>
        <v>-1.64029445241039+7.30456290417133i</v>
      </c>
      <c r="CE225" s="223" t="str">
        <f t="shared" ca="1" si="254"/>
        <v>2.17320698586563-7.1641033289721i</v>
      </c>
      <c r="CF225" s="223" t="str">
        <f t="shared" ca="1" si="255"/>
        <v>-2.69434272237203+6.98482085711617i</v>
      </c>
      <c r="CG225" s="223" t="str">
        <f t="shared" ca="1" si="256"/>
        <v>3.20087758221394-6.76768703585534i</v>
      </c>
      <c r="CH225" s="223" t="str">
        <f t="shared" ca="1" si="257"/>
        <v>-3.69006660911243+6.51387853217404i</v>
      </c>
      <c r="CI225" s="223" t="str">
        <f t="shared" ca="1" si="258"/>
        <v>4.15925884533894-6.2247707563471i</v>
      </c>
      <c r="CJ225" s="223" t="str">
        <f t="shared" ca="1" si="259"/>
        <v>-4.60591169750743+5.90193040846539i</v>
      </c>
      <c r="CK225" s="223" t="str">
        <f t="shared" ca="1" si="260"/>
        <v>5.02760471512471-5.54710698833725i</v>
      </c>
      <c r="CL225" s="223" t="str">
        <f t="shared" ca="1" si="261"/>
        <v>-5.42205270718584+5.16222331482307i</v>
      </c>
      <c r="CM225" s="223" t="str">
        <f t="shared" ca="1" si="262"/>
        <v>5.78711812584566-4.74936510589708i</v>
      </c>
      <c r="CN225" s="223" t="str">
        <f t="shared" ca="1" si="263"/>
        <v>-6.1208226499659+4.31076967597071i</v>
      </c>
      <c r="CO225" s="223" t="str">
        <f t="shared" ca="1" si="264"/>
        <v>6.42135790582623-3.8488138116681i</v>
      </c>
      <c r="CP225" s="223" t="str">
        <f t="shared" ca="1" si="265"/>
        <v>-6.68709526683147+3.36600089184842i</v>
      </c>
      <c r="CQ225" s="223" t="str">
        <f t="shared" ca="1" si="266"/>
        <v>6.91659467919516-2.86494732156342i</v>
      </c>
      <c r="CR225" s="223" t="str">
        <f t="shared" ca="1" si="267"/>
        <v>-7.1086124657234+2.34836835350975i</v>
      </c>
      <c r="CS225" s="223" t="str">
        <f t="shared" ca="1" si="268"/>
        <v>7.26210806539085-1.81906337387933i</v>
      </c>
      <c r="CT225" s="223" t="str">
        <f t="shared" ca="1" si="269"/>
        <v>-7.37624967224359+1.27990073221736i</v>
      </c>
      <c r="CU225" s="223" t="str">
        <f t="shared" ca="1" si="270"/>
        <v>7.45041874302379-0.733802197600913i</v>
      </c>
      <c r="CV225" s="223" t="str">
        <f t="shared" ca="1" si="271"/>
        <v>-7.48421334911272+0.183727125289753i</v>
      </c>
      <c r="CW225" s="223" t="str">
        <f t="shared" ca="1" si="272"/>
        <v>7.47745035461063+0.367343580231958i</v>
      </c>
      <c r="CX225" s="223" t="str">
        <f t="shared" ca="1" si="273"/>
        <v>-7.43016640877163-0.916423619057169i</v>
      </c>
      <c r="CY225" s="223" t="str">
        <f t="shared" ca="1" si="274"/>
        <v>7.34261774739374+1.46053747889697i</v>
      </c>
      <c r="CZ225" s="223" t="str">
        <f t="shared" ca="1" si="275"/>
        <v>-7.21527880425876-1.99673655959378i</v>
      </c>
      <c r="DA225" s="223" t="str">
        <f t="shared" ca="1" si="276"/>
        <v>7.04883964013255+2.52211515187158i</v>
      </c>
      <c r="DB225" s="223" t="str">
        <f t="shared" ca="1" si="277"/>
        <v>-6.84420220326934-3.03382618361161i</v>
      </c>
      <c r="DC225" s="223" t="str">
        <f t="shared" ca="1" si="278"/>
        <v>6.60247544166413+3.52909664841108i</v>
      </c>
      <c r="DD225" s="223" t="str">
        <f t="shared" ca="1" si="279"/>
        <v>-6.32496929358448-4.00524263270249i</v>
      </c>
      <c r="DE225" s="223" t="str">
        <f t="shared" ca="1" si="280"/>
        <v>6.01318758889529+4.45968386013625i</v>
      </c>
      <c r="DF225" s="223" t="str">
        <f t="shared" ca="1" si="281"/>
        <v>-5.66881989965921-4.88995767433952i</v>
      </c>
      <c r="DG225" s="223" t="str">
        <f t="shared" ca="1" si="282"/>
        <v>5.29373238422522+5.29373238422659i</v>
      </c>
      <c r="DH225" s="223" t="str">
        <f t="shared" ca="1" si="283"/>
        <v>-4.88995767433805-5.66881989966048i</v>
      </c>
      <c r="DI225" s="223" t="str">
        <f t="shared" ca="1" si="284"/>
        <v>4.45968386014085+6.01318758889189i</v>
      </c>
      <c r="DJ225" s="223" t="str">
        <f t="shared" ca="1" si="285"/>
        <v>-4.00524263270085-6.32496929358552i</v>
      </c>
      <c r="DK225" s="223" t="str">
        <f t="shared" ca="1" si="286"/>
        <v>3.52909664840937+6.60247544166504i</v>
      </c>
      <c r="DL225" s="223" t="str">
        <f t="shared" ca="1" si="287"/>
        <v>-3.03382618361683-6.84420220326702i</v>
      </c>
      <c r="DM225" s="223" t="str">
        <f t="shared" ca="1" si="288"/>
        <v>2.52211515186975+7.04883964013321i</v>
      </c>
      <c r="DN225" s="223" t="str">
        <f t="shared" ca="1" si="289"/>
        <v>-1.99673655959191-7.21527880425928i</v>
      </c>
      <c r="DO225" s="223" t="str">
        <f t="shared" ca="1" si="290"/>
        <v>1.46053747889506+7.34261774739412i</v>
      </c>
      <c r="DP225" s="223" t="str">
        <f t="shared" ca="1" si="291"/>
        <v>-0.916423619062843-7.43016640877093i</v>
      </c>
      <c r="DQ225" s="223" t="str">
        <f t="shared" ca="1" si="292"/>
        <v>0.36734358023002+7.47745035461072i</v>
      </c>
      <c r="DR225" s="223" t="str">
        <f t="shared" ca="1" si="293"/>
        <v>0.183727125291694-7.48421334911266i</v>
      </c>
      <c r="DS225" s="223" t="str">
        <f t="shared" ca="1" si="294"/>
        <v>-0.733802197602844+7.45041874302361i</v>
      </c>
      <c r="DT225" s="223" t="str">
        <f t="shared" ca="1" si="295"/>
        <v>1.27990073221906-7.3762496722433i</v>
      </c>
      <c r="DU225" s="223" t="str">
        <f t="shared" ca="1" si="296"/>
        <v>-1.819063373881+7.26210806539044i</v>
      </c>
      <c r="DV225" s="223" t="str">
        <f t="shared" ca="1" si="297"/>
        <v>2.34836835351139-7.10861246572286i</v>
      </c>
      <c r="DW225" s="223" t="str">
        <f t="shared" ca="1" si="298"/>
        <v>-2.86494732155813+6.91659467919735i</v>
      </c>
      <c r="DX225" s="223" t="str">
        <f t="shared" ca="1" si="299"/>
        <v>3.36600089184996-6.68709526683069i</v>
      </c>
      <c r="DY225" s="223" t="str">
        <f t="shared" ca="1" si="300"/>
        <v>-3.84881381166958+6.42135790582535i</v>
      </c>
      <c r="DZ225" s="223" t="str">
        <f t="shared" ca="1" si="301"/>
        <v>4.31076967597229-6.12082264996479i</v>
      </c>
      <c r="EA225" s="223" t="str">
        <f t="shared" ca="1" si="302"/>
        <v>-4.74936510589842+5.78711812584456i</v>
      </c>
      <c r="EB225" s="223" t="str">
        <f t="shared" ca="1" si="303"/>
        <v>5.16222331482432-5.42205270718465i</v>
      </c>
      <c r="EC225" s="223" t="str">
        <f t="shared" ca="1" si="304"/>
        <v>-5.54710698833841+5.02760471512343i</v>
      </c>
      <c r="ED225" s="223" t="str">
        <f t="shared" ca="1" si="305"/>
        <v>5.90193040846187-4.60591169751193i</v>
      </c>
      <c r="EE225" s="223" t="str">
        <f t="shared" ca="1" si="306"/>
        <v>-6.22477075634805+4.1592588453375i</v>
      </c>
      <c r="EF225" s="223" t="str">
        <f t="shared" ca="1" si="307"/>
        <v>6.51387853217488-3.69006660911092i</v>
      </c>
      <c r="EG225" s="223" t="str">
        <f t="shared" ca="1" si="308"/>
        <v>-6.76768703585608+3.20087758221238i</v>
      </c>
      <c r="EH225" s="223" t="str">
        <f t="shared" ca="1" si="309"/>
        <v>6.98482085711679-2.69434272237042i</v>
      </c>
      <c r="EI225" s="223" t="str">
        <f t="shared" ca="1" si="310"/>
        <v>-7.16410332897259+2.17320698586398i</v>
      </c>
      <c r="EJ225" s="223" t="str">
        <f t="shared" ca="1" si="311"/>
        <v>7.30456290417171-1.64029445240871i</v>
      </c>
      <c r="EK225" s="223" t="str">
        <f t="shared" ca="1" si="312"/>
        <v>-7.40543842010522+1.09849302120393i</v>
      </c>
      <c r="EL225" s="223" t="str">
        <f t="shared" ca="1" si="313"/>
        <v>7.46618322361496-0.550738761133416i</v>
      </c>
      <c r="EM225" s="223" t="str">
        <f t="shared" ca="1" si="314"/>
        <v>-7.48646813334594-1.15194426781508E-12i</v>
      </c>
      <c r="EN225" s="223"/>
      <c r="EO225" s="223"/>
      <c r="EP225" s="223"/>
    </row>
    <row r="226" spans="1:146" ht="17.25" thickBot="1">
      <c r="A226" s="257">
        <f t="shared" si="181"/>
        <v>2.4609375000000018E-3</v>
      </c>
      <c r="B226" s="256">
        <v>126</v>
      </c>
      <c r="C226" s="230">
        <f t="shared" si="182"/>
        <v>25200</v>
      </c>
      <c r="D226" s="229">
        <f t="shared" si="315"/>
        <v>158336.26974092558</v>
      </c>
      <c r="E226" s="229" t="str">
        <f t="shared" si="316"/>
        <v>158336.269740926i</v>
      </c>
      <c r="F226" s="229" t="str">
        <f t="shared" si="320"/>
        <v>-0.0159720415501537-0.0339190024976705i</v>
      </c>
      <c r="G226" s="229" t="str">
        <f t="shared" si="321"/>
        <v>-3.47097540609335+2.65102076593704i</v>
      </c>
      <c r="H226" s="229" t="str">
        <f t="shared" si="322"/>
        <v>0.00201681844367998-0.003353870035602i</v>
      </c>
      <c r="I226" s="229" t="str">
        <f t="shared" si="317"/>
        <v>-0.00268511883670044+0.00368744040350967i</v>
      </c>
      <c r="J226" s="255" t="str">
        <f ca="1">IMPRODUCT(1/N_FFT2,EE100)</f>
        <v>0.0381658345092907-0.0000335592856481161i</v>
      </c>
      <c r="K226" s="254" t="str">
        <f t="shared" ca="1" si="318"/>
        <v>-0.000102356053293476+0.000140824350873262i</v>
      </c>
      <c r="N226" s="246">
        <f t="shared" ca="1" si="185"/>
        <v>22.486482065262315</v>
      </c>
      <c r="O226" s="223">
        <f t="shared" ca="1" si="186"/>
        <v>7.4864820652623134</v>
      </c>
      <c r="P226" s="223" t="str">
        <f t="shared" ca="1" si="187"/>
        <v>-7.47746426974551-0.367344263836366i</v>
      </c>
      <c r="Q226" s="223" t="str">
        <f t="shared" ca="1" si="188"/>
        <v>7.45043260785438+0.733803563165521i</v>
      </c>
      <c r="R226" s="223" t="str">
        <f t="shared" ca="1" si="189"/>
        <v>-7.4054522012301-1.09849506543748i</v>
      </c>
      <c r="S226" s="223" t="str">
        <f t="shared" ca="1" si="190"/>
        <v>7.34263141161204+1.46054019688007i</v>
      </c>
      <c r="T226" s="223" t="str">
        <f t="shared" ca="1" si="191"/>
        <v>-7.26212157978495-1.81906675905973i</v>
      </c>
      <c r="U226" s="223" t="str">
        <f t="shared" ca="1" si="192"/>
        <v>7.16411666098524+2.17321103008612i</v>
      </c>
      <c r="V226" s="223" t="str">
        <f t="shared" ca="1" si="193"/>
        <v>-7.04885275764693-2.52211984538949i</v>
      </c>
      <c r="W226" s="223" t="str">
        <f t="shared" ca="1" si="194"/>
        <v>6.91660755060862+2.86495265307441i</v>
      </c>
      <c r="X226" s="223" t="str">
        <f t="shared" ca="1" si="195"/>
        <v>-6.7676996301579-3.20088353887718i</v>
      </c>
      <c r="Y226" s="223" t="str">
        <f t="shared" ca="1" si="196"/>
        <v>6.60248772851733+3.52910321587119i</v>
      </c>
      <c r="Z226" s="223" t="str">
        <f t="shared" ca="1" si="197"/>
        <v>-6.4213698556295-3.84882097410454i</v>
      </c>
      <c r="AA226" s="223" t="str">
        <f t="shared" ca="1" si="198"/>
        <v>6.22478234031347+4.15926658549507i</v>
      </c>
      <c r="AB226" s="223" t="str">
        <f t="shared" ca="1" si="199"/>
        <v>-6.01319877911352-4.45969215937176i</v>
      </c>
      <c r="AC226" s="223" t="str">
        <f t="shared" ca="1" si="200"/>
        <v>5.78712889536024+4.74937394421421i</v>
      </c>
      <c r="AD226" s="223" t="str">
        <f t="shared" ca="1" si="201"/>
        <v>-5.54711731120588-5.02761407122845i</v>
      </c>
      <c r="AE226" s="223" t="str">
        <f t="shared" ca="1" si="202"/>
        <v>5.29374223557823+5.29374223557867i</v>
      </c>
      <c r="AF226" s="223" t="str">
        <f t="shared" ca="1" si="203"/>
        <v>-5.02761407122854-5.5471173112058i</v>
      </c>
      <c r="AG226" s="223" t="str">
        <f t="shared" ca="1" si="204"/>
        <v>4.74937394421369+5.78712889536067i</v>
      </c>
      <c r="AH226" s="223" t="str">
        <f t="shared" ca="1" si="205"/>
        <v>-4.45969215937181-6.01319877911349i</v>
      </c>
      <c r="AI226" s="223" t="str">
        <f t="shared" ca="1" si="206"/>
        <v>4.15926658549512+6.22478234031343i</v>
      </c>
      <c r="AJ226" s="223" t="str">
        <f t="shared" ca="1" si="207"/>
        <v>-3.84882097410464-6.42136985562944i</v>
      </c>
      <c r="AK226" s="223" t="str">
        <f t="shared" ca="1" si="208"/>
        <v>3.52910321587132+6.60248772851726i</v>
      </c>
      <c r="AL226" s="223" t="str">
        <f t="shared" ca="1" si="209"/>
        <v>-3.20088353887728-6.76769963015785i</v>
      </c>
      <c r="AM226" s="223" t="str">
        <f t="shared" ca="1" si="210"/>
        <v>2.86495265307447+6.91660755060859i</v>
      </c>
      <c r="AN226" s="223" t="str">
        <f t="shared" ca="1" si="211"/>
        <v>-2.5221198453896-7.04885275764689i</v>
      </c>
      <c r="AO226" s="223" t="str">
        <f t="shared" ca="1" si="212"/>
        <v>2.17321103008618+7.16411666098522i</v>
      </c>
      <c r="AP226" s="223" t="str">
        <f t="shared" ca="1" si="213"/>
        <v>-1.81906675905986-7.26212157978491i</v>
      </c>
      <c r="AQ226" s="223" t="str">
        <f t="shared" ca="1" si="214"/>
        <v>1.46054019688016+7.34263141161202i</v>
      </c>
      <c r="AR226" s="223" t="str">
        <f t="shared" ca="1" si="215"/>
        <v>1.46054019688016+7.34263141161202i</v>
      </c>
      <c r="AS226" s="223" t="str">
        <f t="shared" ca="1" si="216"/>
        <v>0.733803563165698+7.45043260785437i</v>
      </c>
      <c r="AT226" s="223" t="str">
        <f t="shared" ca="1" si="217"/>
        <v>-0.367344263836052-7.47746426974552i</v>
      </c>
      <c r="AU226" s="223" t="str">
        <f t="shared" ca="1" si="218"/>
        <v>1.17393336221321E-13+7.48648206526231i</v>
      </c>
      <c r="AV226" s="223" t="str">
        <f t="shared" ca="1" si="219"/>
        <v>0.367344263835924-7.47746426974553i</v>
      </c>
      <c r="AW226" s="223" t="str">
        <f t="shared" ca="1" si="220"/>
        <v>-0.733803563168428+7.4504326078541i</v>
      </c>
      <c r="AX226" s="223" t="str">
        <f t="shared" ca="1" si="221"/>
        <v>1.09849506543637-7.40545220123027i</v>
      </c>
      <c r="AY226" s="223" t="str">
        <f t="shared" ca="1" si="222"/>
        <v>-1.46054019688222+7.34263141161161i</v>
      </c>
      <c r="AZ226" s="223" t="str">
        <f t="shared" ca="1" si="223"/>
        <v>1.81906675905819-7.26212157978533i</v>
      </c>
      <c r="BA226" s="223" t="str">
        <f t="shared" ca="1" si="224"/>
        <v>-2.17321103008748+7.16411666098483i</v>
      </c>
      <c r="BB226" s="223" t="str">
        <f t="shared" ca="1" si="225"/>
        <v>2.52211984538728-7.04885275764773i</v>
      </c>
      <c r="BC226" s="223" t="str">
        <f t="shared" ca="1" si="226"/>
        <v>-2.86495265307504+6.91660755060836i</v>
      </c>
      <c r="BD226" s="223" t="str">
        <f t="shared" ca="1" si="227"/>
        <v>3.20088353887438-6.76769963015923i</v>
      </c>
      <c r="BE226" s="223" t="str">
        <f t="shared" ca="1" si="228"/>
        <v>-3.52910321587112+6.60248772851737i</v>
      </c>
      <c r="BF226" s="223" t="str">
        <f t="shared" ca="1" si="229"/>
        <v>3.84882097410764-6.42136985562765i</v>
      </c>
      <c r="BG226" s="223" t="str">
        <f t="shared" ca="1" si="230"/>
        <v>-4.15926658549427+6.22478234031401i</v>
      </c>
      <c r="BH226" s="223" t="str">
        <f t="shared" ca="1" si="231"/>
        <v>4.4596921593741-6.01319877911179i</v>
      </c>
      <c r="BI226" s="223" t="str">
        <f t="shared" ca="1" si="232"/>
        <v>-4.74937394421297+5.78712889536126i</v>
      </c>
      <c r="BJ226" s="223" t="str">
        <f t="shared" ca="1" si="233"/>
        <v>5.02761407122999-5.54711731120449i</v>
      </c>
      <c r="BK226" s="223" t="str">
        <f t="shared" ca="1" si="234"/>
        <v>-5.29374223557708+5.29374223557982i</v>
      </c>
      <c r="BL226" s="223" t="str">
        <f t="shared" ca="1" si="235"/>
        <v>5.54711731120676-5.02761407122749i</v>
      </c>
      <c r="BM226" s="223" t="str">
        <f t="shared" ca="1" si="236"/>
        <v>-5.78712889535867+4.74937394421612i</v>
      </c>
      <c r="BN226" s="223" t="str">
        <f t="shared" ca="1" si="237"/>
        <v>6.01319877911392-4.45969215937122i</v>
      </c>
      <c r="BO226" s="223" t="str">
        <f t="shared" ca="1" si="238"/>
        <v>-6.22478234031174+4.15926658549765i</v>
      </c>
      <c r="BP226" s="223" t="str">
        <f t="shared" ca="1" si="239"/>
        <v>6.42136985562938-3.84882097410474i</v>
      </c>
      <c r="BQ226" s="223" t="str">
        <f t="shared" ca="1" si="240"/>
        <v>-6.60248772851896+3.52910321586814i</v>
      </c>
      <c r="BR226" s="223" t="str">
        <f t="shared" ca="1" si="241"/>
        <v>6.76769963015753-3.20088353887797i</v>
      </c>
      <c r="BS226" s="223" t="str">
        <f t="shared" ca="1" si="242"/>
        <v>-6.91660755060969+2.86495265307183i</v>
      </c>
      <c r="BT226" s="223" t="str">
        <f t="shared" ca="1" si="243"/>
        <v>7.04885275764635-2.52211984539111i</v>
      </c>
      <c r="BU226" s="223" t="str">
        <f t="shared" ca="1" si="244"/>
        <v>-7.16411666098587+2.17321103008405i</v>
      </c>
      <c r="BV226" s="223" t="str">
        <f t="shared" ca="1" si="245"/>
        <v>7.26212157978437-1.81906675906204i</v>
      </c>
      <c r="BW226" s="223" t="str">
        <f t="shared" ca="1" si="246"/>
        <v>-7.34263141161229+1.46054019687882i</v>
      </c>
      <c r="BX226" s="223" t="str">
        <f t="shared" ca="1" si="247"/>
        <v>7.40545220122967-1.09849506544039i</v>
      </c>
      <c r="BY226" s="223" t="str">
        <f t="shared" ca="1" si="248"/>
        <v>-7.45043260785444+0.733803563164967i</v>
      </c>
      <c r="BZ226" s="223" t="str">
        <f t="shared" ca="1" si="249"/>
        <v>7.47746426974534-0.367344263839889i</v>
      </c>
      <c r="CA226" s="223" t="str">
        <f t="shared" ca="1" si="250"/>
        <v>-7.48648206526231+2.34786672442642E-13i</v>
      </c>
      <c r="CB226" s="223" t="str">
        <f t="shared" ca="1" si="251"/>
        <v>7.47746426974535+0.367344263839632i</v>
      </c>
      <c r="CC226" s="223" t="str">
        <f t="shared" ca="1" si="252"/>
        <v>-7.45043260785446-0.733803563164712i</v>
      </c>
      <c r="CD226" s="223" t="str">
        <f t="shared" ca="1" si="253"/>
        <v>7.40545220122974+1.09849506543993i</v>
      </c>
      <c r="CE226" s="223" t="str">
        <f t="shared" ca="1" si="254"/>
        <v>-7.34263141161238-1.46054019687835i</v>
      </c>
      <c r="CF226" s="223" t="str">
        <f t="shared" ca="1" si="255"/>
        <v>7.26212157978443+1.81906675906179i</v>
      </c>
      <c r="CG226" s="223" t="str">
        <f t="shared" ca="1" si="256"/>
        <v>-7.16411666098594-2.1732110300838i</v>
      </c>
      <c r="CH226" s="223" t="str">
        <f t="shared" ca="1" si="257"/>
        <v>7.04885275764651+2.52211984539067i</v>
      </c>
      <c r="CI226" s="223" t="str">
        <f t="shared" ca="1" si="258"/>
        <v>-6.91660755060987-2.86495265307139i</v>
      </c>
      <c r="CJ226" s="223" t="str">
        <f t="shared" ca="1" si="259"/>
        <v>6.76769963015764+3.20088353887773i</v>
      </c>
      <c r="CK226" s="223" t="str">
        <f t="shared" ca="1" si="260"/>
        <v>-6.60248772851566-3.52910321587429i</v>
      </c>
      <c r="CL226" s="223" t="str">
        <f t="shared" ca="1" si="261"/>
        <v>6.42136985562962+3.84882097410434i</v>
      </c>
      <c r="CM226" s="223" t="str">
        <f t="shared" ca="1" si="262"/>
        <v>-6.22478234031188-4.15926658549744i</v>
      </c>
      <c r="CN226" s="223" t="str">
        <f t="shared" ca="1" si="263"/>
        <v>6.01319877911407+4.45969215937101i</v>
      </c>
      <c r="CO226" s="223" t="str">
        <f t="shared" ca="1" si="264"/>
        <v>-5.78712889535897-4.74937394421576i</v>
      </c>
      <c r="CP226" s="223" t="str">
        <f t="shared" ca="1" si="265"/>
        <v>5.54711731120707+5.02761407122713i</v>
      </c>
      <c r="CQ226" s="223" t="str">
        <f t="shared" ca="1" si="266"/>
        <v>-5.29374223557726-5.29374223557964i</v>
      </c>
      <c r="CR226" s="223" t="str">
        <f t="shared" ca="1" si="267"/>
        <v>5.02761407123033+5.54711731120417i</v>
      </c>
      <c r="CS226" s="223" t="str">
        <f t="shared" ca="1" si="268"/>
        <v>-4.74937394421334-5.78712889536096i</v>
      </c>
      <c r="CT226" s="223" t="str">
        <f t="shared" ca="1" si="269"/>
        <v>4.4596921593743+6.01319877911163i</v>
      </c>
      <c r="CU226" s="223" t="str">
        <f t="shared" ca="1" si="270"/>
        <v>-4.15926658549466-6.22478234031375i</v>
      </c>
      <c r="CV226" s="223" t="str">
        <f t="shared" ca="1" si="271"/>
        <v>3.84882097410165+6.42136985563124i</v>
      </c>
      <c r="CW226" s="223" t="str">
        <f t="shared" ca="1" si="272"/>
        <v>-3.52910321587134-6.60248772851724i</v>
      </c>
      <c r="CX226" s="223" t="str">
        <f t="shared" ca="1" si="273"/>
        <v>3.20088353887471+6.76769963015907i</v>
      </c>
      <c r="CY226" s="223" t="str">
        <f t="shared" ca="1" si="274"/>
        <v>-2.86495265307557-6.91660755060813i</v>
      </c>
      <c r="CZ226" s="223" t="str">
        <f t="shared" ca="1" si="275"/>
        <v>2.52211984538752+7.04885275764764i</v>
      </c>
      <c r="DA226" s="223" t="str">
        <f t="shared" ca="1" si="276"/>
        <v>-2.17321103008793-7.16411666098469i</v>
      </c>
      <c r="DB226" s="223" t="str">
        <f t="shared" ca="1" si="277"/>
        <v>1.81906675905875+7.26212157978519i</v>
      </c>
      <c r="DC226" s="223" t="str">
        <f t="shared" ca="1" si="278"/>
        <v>-1.46054019688258-7.34263141161154i</v>
      </c>
      <c r="DD226" s="223" t="str">
        <f t="shared" ca="1" si="279"/>
        <v>1.09849506543683+7.4054522012302i</v>
      </c>
      <c r="DE226" s="223" t="str">
        <f t="shared" ca="1" si="280"/>
        <v>-0.73380356316879-7.45043260785406i</v>
      </c>
      <c r="DF226" s="223" t="str">
        <f t="shared" ca="1" si="281"/>
        <v>0.367344263836287+7.47746426974552i</v>
      </c>
      <c r="DG226" s="223" t="str">
        <f t="shared" ca="1" si="282"/>
        <v>3.37144580484532E-12-7.48648206526231i</v>
      </c>
      <c r="DH226" s="223" t="str">
        <f t="shared" ca="1" si="283"/>
        <v>-0.367344263835796+7.47746426974554i</v>
      </c>
      <c r="DI226" s="223" t="str">
        <f t="shared" ca="1" si="284"/>
        <v>0.733803563168301-7.45043260785411i</v>
      </c>
      <c r="DJ226" s="223" t="str">
        <f t="shared" ca="1" si="285"/>
        <v>-1.09849506543634+7.40545220123027i</v>
      </c>
      <c r="DK226" s="223" t="str">
        <f t="shared" ca="1" si="286"/>
        <v>1.4605401968821-7.34263141161163i</v>
      </c>
      <c r="DL226" s="223" t="str">
        <f t="shared" ca="1" si="287"/>
        <v>-1.81906675905786+7.26212157978541i</v>
      </c>
      <c r="DM226" s="223" t="str">
        <f t="shared" ca="1" si="288"/>
        <v>2.17321103008746-7.16411666098483i</v>
      </c>
      <c r="DN226" s="223" t="str">
        <f t="shared" ca="1" si="289"/>
        <v>-2.52211984538706+7.0488527576478i</v>
      </c>
      <c r="DO226" s="223" t="str">
        <f t="shared" ca="1" si="290"/>
        <v>2.86495265307473-6.91660755060849i</v>
      </c>
      <c r="DP226" s="223" t="str">
        <f t="shared" ca="1" si="291"/>
        <v>-3.20088353887426+6.76769963015928i</v>
      </c>
      <c r="DQ226" s="223" t="str">
        <f t="shared" ca="1" si="292"/>
        <v>3.52910321587091-6.60248772851748i</v>
      </c>
      <c r="DR226" s="223" t="str">
        <f t="shared" ca="1" si="293"/>
        <v>-3.84882097410744+6.42136985562777i</v>
      </c>
      <c r="DS226" s="223" t="str">
        <f t="shared" ca="1" si="294"/>
        <v>4.15926658549425-6.22478234031402i</v>
      </c>
      <c r="DT226" s="223" t="str">
        <f t="shared" ca="1" si="295"/>
        <v>-4.45969215937391+6.01319877911192i</v>
      </c>
      <c r="DU226" s="223" t="str">
        <f t="shared" ca="1" si="296"/>
        <v>4.74937394421295-5.78712889536127i</v>
      </c>
      <c r="DV226" s="223" t="str">
        <f t="shared" ca="1" si="297"/>
        <v>-5.02761407122996+5.5471173112045i</v>
      </c>
      <c r="DW226" s="223" t="str">
        <f t="shared" ca="1" si="298"/>
        <v>5.29374223557677-5.29374223558013i</v>
      </c>
      <c r="DX226" s="223" t="str">
        <f t="shared" ca="1" si="299"/>
        <v>-5.54711731120674+5.0276140712275i</v>
      </c>
      <c r="DY226" s="223" t="str">
        <f t="shared" ca="1" si="300"/>
        <v>5.78712889535852-4.7493739442163i</v>
      </c>
      <c r="DZ226" s="223" t="str">
        <f t="shared" ca="1" si="301"/>
        <v>-6.01319877911365+4.45969215937158i</v>
      </c>
      <c r="EA226" s="223" t="str">
        <f t="shared" ca="1" si="302"/>
        <v>6.22478234031161-4.15926658549786i</v>
      </c>
      <c r="EB226" s="223" t="str">
        <f t="shared" ca="1" si="303"/>
        <v>-6.42136985562926+3.84882097410494i</v>
      </c>
      <c r="EC226" s="223" t="str">
        <f t="shared" ca="1" si="304"/>
        <v>6.60248772851885-3.52910321586835i</v>
      </c>
      <c r="ED226" s="223" t="str">
        <f t="shared" ca="1" si="305"/>
        <v>-6.76769963015743+3.20088353887818i</v>
      </c>
      <c r="EE226" s="223" t="str">
        <f t="shared" ca="1" si="306"/>
        <v>6.9166075506096-2.86495265307205i</v>
      </c>
      <c r="EF226" s="223" t="str">
        <f t="shared" ca="1" si="307"/>
        <v>-7.04885275764635+2.52211984539114i</v>
      </c>
      <c r="EG226" s="223" t="str">
        <f t="shared" ca="1" si="308"/>
        <v>7.1641166609858-2.17321103008427i</v>
      </c>
      <c r="EH226" s="223" t="str">
        <f t="shared" ca="1" si="309"/>
        <v>-7.26212157978426+1.81906675906247i</v>
      </c>
      <c r="EI226" s="223" t="str">
        <f t="shared" ca="1" si="310"/>
        <v>7.34263141161228-1.46054019687884i</v>
      </c>
      <c r="EJ226" s="223" t="str">
        <f t="shared" ca="1" si="311"/>
        <v>-7.40545220122964+1.09849506544063i</v>
      </c>
      <c r="EK226" s="223" t="str">
        <f t="shared" ca="1" si="312"/>
        <v>7.4504326078544-0.733803563165413i</v>
      </c>
      <c r="EL226" s="223" t="str">
        <f t="shared" ca="1" si="313"/>
        <v>-7.47746426974571+0.367344263832472i</v>
      </c>
      <c r="EM226" s="223" t="str">
        <f t="shared" ca="1" si="314"/>
        <v>7.48648206526231-4.69573344885284E-13i</v>
      </c>
      <c r="EN226" s="223"/>
      <c r="EO226" s="223"/>
      <c r="EP226" s="223"/>
    </row>
    <row r="227" spans="1:146" ht="17.25" thickBot="1">
      <c r="A227" s="257">
        <f t="shared" si="181"/>
        <v>2.4804687500000018E-3</v>
      </c>
      <c r="B227" s="256">
        <v>127</v>
      </c>
      <c r="C227" s="230">
        <f t="shared" si="182"/>
        <v>25400</v>
      </c>
      <c r="D227" s="229">
        <f t="shared" si="315"/>
        <v>159592.90680236148</v>
      </c>
      <c r="E227" s="229" t="str">
        <f t="shared" si="316"/>
        <v>159592.906802361i</v>
      </c>
      <c r="F227" s="229" t="str">
        <f t="shared" si="320"/>
        <v>-0.0157994142650404-0.0335338002193112i</v>
      </c>
      <c r="G227" s="229" t="str">
        <f t="shared" si="321"/>
        <v>-3.4439324631096+2.66000741100254i</v>
      </c>
      <c r="H227" s="229" t="str">
        <f t="shared" si="322"/>
        <v>0.00201650158046347-0.00332742323344976i</v>
      </c>
      <c r="I227" s="229" t="str">
        <f t="shared" si="317"/>
        <v>-0.00266831917960221+0.00365652633730123i</v>
      </c>
      <c r="J227" s="255" t="str">
        <f ca="1">IMPRODUCT(1/N_FFT2,ED100)</f>
        <v>0.0345316756186766+0.00446169307261426i</v>
      </c>
      <c r="K227" s="254" t="str">
        <f t="shared" ca="1" si="318"/>
        <v>-0.000108455830586085+0.000114360760171679i</v>
      </c>
      <c r="N227" s="246">
        <f t="shared" ca="1" si="185"/>
        <v>22.486485156671051</v>
      </c>
      <c r="O227" s="223">
        <f t="shared" ca="1" si="186"/>
        <v>7.4864851566710513</v>
      </c>
      <c r="P227" s="223" t="str">
        <f t="shared" ca="1" si="187"/>
        <v>-7.48423036731072-0.183727543063278i</v>
      </c>
      <c r="Q227" s="223" t="str">
        <f t="shared" ca="1" si="188"/>
        <v>7.47746735743052+0.367344415524552i</v>
      </c>
      <c r="R227" s="223" t="str">
        <f t="shared" ca="1" si="189"/>
        <v>-7.46620020081471-0.550740013445888i</v>
      </c>
      <c r="S227" s="223" t="str">
        <f t="shared" ca="1" si="190"/>
        <v>7.45043568437715+0.733803866176534i</v>
      </c>
      <c r="T227" s="223" t="str">
        <f t="shared" ca="1" si="191"/>
        <v>-7.43018330407302-0.916425702897124i</v>
      </c>
      <c r="U227" s="223" t="str">
        <f t="shared" ca="1" si="192"/>
        <v>7.40545525917896+1.09849551904165i</v>
      </c>
      <c r="V227" s="223" t="str">
        <f t="shared" ca="1" si="193"/>
        <v>-7.37626644494471-1.27990364256016i</v>
      </c>
      <c r="W227" s="223" t="str">
        <f t="shared" ca="1" si="194"/>
        <v>7.34263444362027+1.46054079998379i</v>
      </c>
      <c r="X227" s="223" t="str">
        <f t="shared" ca="1" si="195"/>
        <v>-7.30457951386576-1.64029818224267i</v>
      </c>
      <c r="Y227" s="223" t="str">
        <f t="shared" ca="1" si="196"/>
        <v>7.26212457854792+1.81906751021127i</v>
      </c>
      <c r="Z227" s="223" t="str">
        <f t="shared" ca="1" si="197"/>
        <v>-7.21529521093227-1.99674109993103i</v>
      </c>
      <c r="AA227" s="223" t="str">
        <f t="shared" ca="1" si="198"/>
        <v>7.16411961927905+2.1732119274744i</v>
      </c>
      <c r="AB227" s="223" t="str">
        <f t="shared" ca="1" si="199"/>
        <v>-7.10862862985065-2.34837369341502i</v>
      </c>
      <c r="AC227" s="223" t="str">
        <f t="shared" ca="1" si="200"/>
        <v>7.04885566834435+2.52212088685411i</v>
      </c>
      <c r="AD227" s="223" t="str">
        <f t="shared" ca="1" si="201"/>
        <v>-6.98483673975713-2.69434884897908i</v>
      </c>
      <c r="AE227" s="223" t="str">
        <f t="shared" ca="1" si="202"/>
        <v>6.91661040669804+2.86495383610494i</v>
      </c>
      <c r="AF227" s="223" t="str">
        <f t="shared" ca="1" si="203"/>
        <v>-6.84421776615838-3.03383308216818i</v>
      </c>
      <c r="AG227" s="223" t="str">
        <f t="shared" ca="1" si="204"/>
        <v>6.76770242475817+3.200884860625i</v>
      </c>
      <c r="AH227" s="223" t="str">
        <f t="shared" ca="1" si="205"/>
        <v>-6.68711047247798-3.36600854573057i</v>
      </c>
      <c r="AI227" s="223" t="str">
        <f t="shared" ca="1" si="206"/>
        <v>6.60249045489666+3.52910467315075i</v>
      </c>
      <c r="AJ227" s="223" t="str">
        <f t="shared" ca="1" si="207"/>
        <v>-6.51389334394801-3.69007499987815i</v>
      </c>
      <c r="AK227" s="223" t="str">
        <f t="shared" ca="1" si="208"/>
        <v>6.42137250721909+3.84882256340647i</v>
      </c>
      <c r="AL227" s="223" t="str">
        <f t="shared" ca="1" si="209"/>
        <v>-6.32498367580246-4.00525174013924i</v>
      </c>
      <c r="AM227" s="223" t="str">
        <f t="shared" ca="1" si="210"/>
        <v>6.22478491072583+4.15926830298984i</v>
      </c>
      <c r="AN227" s="223" t="str">
        <f t="shared" ca="1" si="211"/>
        <v>-6.1208365679791-4.31077947813917i</v>
      </c>
      <c r="AO227" s="223" t="str">
        <f t="shared" ca="1" si="212"/>
        <v>6.01320126215628+4.45969400092182i</v>
      </c>
      <c r="AP227" s="223" t="str">
        <f t="shared" ca="1" si="213"/>
        <v>-5.90194382874115-4.6059221707971i</v>
      </c>
      <c r="AQ227" s="223" t="str">
        <f t="shared" ca="1" si="214"/>
        <v>5.78713128505147+4.74937590538321i</v>
      </c>
      <c r="AR227" s="223" t="str">
        <f t="shared" ca="1" si="215"/>
        <v>5.78713128505147+4.74937590538321i</v>
      </c>
      <c r="AS227" s="223" t="str">
        <f t="shared" ca="1" si="216"/>
        <v>5.54711960178867+5.02761614729167i</v>
      </c>
      <c r="AT227" s="223" t="str">
        <f t="shared" ca="1" si="217"/>
        <v>-5.42206503627838-5.16223505309701i</v>
      </c>
      <c r="AU227" s="223" t="str">
        <f t="shared" ca="1" si="218"/>
        <v>5.29374442153438+5.29374442153469i</v>
      </c>
      <c r="AV227" s="223" t="str">
        <f t="shared" ca="1" si="219"/>
        <v>-5.16223505309931-5.42206503627619i</v>
      </c>
      <c r="AW227" s="223" t="str">
        <f t="shared" ca="1" si="220"/>
        <v>5.02761614729071+5.54711960178954i</v>
      </c>
      <c r="AX227" s="223" t="str">
        <f t="shared" ca="1" si="221"/>
        <v>-4.88996879351521-5.66883278986983i</v>
      </c>
      <c r="AY227" s="223" t="str">
        <f t="shared" ca="1" si="222"/>
        <v>4.74937590538048+5.7871312850537i</v>
      </c>
      <c r="AZ227" s="223" t="str">
        <f t="shared" ca="1" si="223"/>
        <v>-4.60592217079666-5.90194382874148i</v>
      </c>
      <c r="BA227" s="223" t="str">
        <f t="shared" ca="1" si="224"/>
        <v>4.45969400092386+6.01320126215477i</v>
      </c>
      <c r="BB227" s="223" t="str">
        <f t="shared" ca="1" si="225"/>
        <v>-4.3107794781375-6.12083656798027i</v>
      </c>
      <c r="BC227" s="223" t="str">
        <f t="shared" ca="1" si="226"/>
        <v>4.15926830299001+6.22478491072572i</v>
      </c>
      <c r="BD227" s="223" t="str">
        <f t="shared" ca="1" si="227"/>
        <v>-4.00525174014201-6.3249836758007i</v>
      </c>
      <c r="BE227" s="223" t="str">
        <f t="shared" ca="1" si="228"/>
        <v>3.84882256340536+6.42137250721976i</v>
      </c>
      <c r="BF227" s="223" t="str">
        <f t="shared" ca="1" si="229"/>
        <v>-3.69007499987962-6.51389334394718i</v>
      </c>
      <c r="BG227" s="223" t="str">
        <f t="shared" ca="1" si="230"/>
        <v>3.52910467314825+6.602490454898i</v>
      </c>
      <c r="BH227" s="223" t="str">
        <f t="shared" ca="1" si="231"/>
        <v>-3.36600854573004-6.68711047247825i</v>
      </c>
      <c r="BI227" s="223" t="str">
        <f t="shared" ca="1" si="232"/>
        <v>3.20088486062729+6.76770242475709i</v>
      </c>
      <c r="BJ227" s="223" t="str">
        <f t="shared" ca="1" si="233"/>
        <v>-3.03383308216637-6.84421776615918i</v>
      </c>
      <c r="BK227" s="223" t="str">
        <f t="shared" ca="1" si="234"/>
        <v>2.86495383610585+6.91661040669766i</v>
      </c>
      <c r="BL227" s="223" t="str">
        <f t="shared" ca="1" si="235"/>
        <v>-2.69434884898204-6.98483673975599i</v>
      </c>
      <c r="BM227" s="223" t="str">
        <f t="shared" ca="1" si="236"/>
        <v>2.52212088685284+7.0488556683448i</v>
      </c>
      <c r="BN227" s="223" t="str">
        <f t="shared" ca="1" si="237"/>
        <v>-2.34837369341677-7.10862862985007i</v>
      </c>
      <c r="BO227" s="223" t="str">
        <f t="shared" ca="1" si="238"/>
        <v>2.17321192747184+7.16411961927983i</v>
      </c>
      <c r="BP227" s="223" t="str">
        <f t="shared" ca="1" si="239"/>
        <v>-1.99674109993055-7.21529521093241i</v>
      </c>
      <c r="BQ227" s="223" t="str">
        <f t="shared" ca="1" si="240"/>
        <v>1.81906751021365+7.26212457854732i</v>
      </c>
      <c r="BR227" s="223" t="str">
        <f t="shared" ca="1" si="241"/>
        <v>-1.64029818224068-7.30457951386621i</v>
      </c>
      <c r="BS227" s="223" t="str">
        <f t="shared" ca="1" si="242"/>
        <v>1.46054079998469+7.34263444362009i</v>
      </c>
      <c r="BT227" s="223" t="str">
        <f t="shared" ca="1" si="243"/>
        <v>-1.27990364256415-7.37626644494401i</v>
      </c>
      <c r="BU227" s="223" t="str">
        <f t="shared" ca="1" si="244"/>
        <v>1.09849551904047+7.40545525917914i</v>
      </c>
      <c r="BV227" s="223" t="str">
        <f t="shared" ca="1" si="245"/>
        <v>-0.916425702898861-7.43018330407281i</v>
      </c>
      <c r="BW227" s="223" t="str">
        <f t="shared" ca="1" si="246"/>
        <v>0.733803866173803+7.45043568437742i</v>
      </c>
      <c r="BX227" s="223" t="str">
        <f t="shared" ca="1" si="247"/>
        <v>-0.550740013445856-7.46620020081471i</v>
      </c>
      <c r="BY227" s="223" t="str">
        <f t="shared" ca="1" si="248"/>
        <v>0.367344415527316+7.47746735743038i</v>
      </c>
      <c r="BZ227" s="223" t="str">
        <f t="shared" ca="1" si="249"/>
        <v>-0.183727543061316-7.48423036731077i</v>
      </c>
      <c r="CA227" s="223" t="str">
        <f t="shared" ca="1" si="250"/>
        <v>1.04554698238586E-12+7.48648515667105i</v>
      </c>
      <c r="CB227" s="223" t="str">
        <f t="shared" ca="1" si="251"/>
        <v>0.183727543066883-7.48423036731063i</v>
      </c>
      <c r="CC227" s="223" t="str">
        <f t="shared" ca="1" si="252"/>
        <v>-0.36734441552544+7.47746735743047i</v>
      </c>
      <c r="CD227" s="223" t="str">
        <f t="shared" ca="1" si="253"/>
        <v>0.550740013443983-7.46620020081485i</v>
      </c>
      <c r="CE227" s="223" t="str">
        <f t="shared" ca="1" si="254"/>
        <v>-0.733803866179345+7.45043568437687i</v>
      </c>
      <c r="CF227" s="223" t="str">
        <f t="shared" ca="1" si="255"/>
        <v>0.916425702896997-7.43018330407304i</v>
      </c>
      <c r="CG227" s="223" t="str">
        <f t="shared" ca="1" si="256"/>
        <v>-1.0984955190384+7.40545525917945i</v>
      </c>
      <c r="CH227" s="223" t="str">
        <f t="shared" ca="1" si="257"/>
        <v>1.2799036425621-7.37626644494437i</v>
      </c>
      <c r="CI227" s="223" t="str">
        <f t="shared" ca="1" si="258"/>
        <v>-1.46054079998285+7.34263444362045i</v>
      </c>
      <c r="CJ227" s="223" t="str">
        <f t="shared" ca="1" si="259"/>
        <v>1.64029818224612-7.30457951386499i</v>
      </c>
      <c r="CK227" s="223" t="str">
        <f t="shared" ca="1" si="260"/>
        <v>-1.81906751021183+7.26212457854778i</v>
      </c>
      <c r="CL227" s="223" t="str">
        <f t="shared" ca="1" si="261"/>
        <v>1.99674109992874-7.21529521093291i</v>
      </c>
      <c r="CM227" s="223" t="str">
        <f t="shared" ca="1" si="262"/>
        <v>-2.17321192747696+7.16411961927827i</v>
      </c>
      <c r="CN227" s="223" t="str">
        <f t="shared" ca="1" si="263"/>
        <v>2.34837369341478-7.10862862985072i</v>
      </c>
      <c r="CO227" s="223" t="str">
        <f t="shared" ca="1" si="264"/>
        <v>-2.52212088685107+7.04885566834543i</v>
      </c>
      <c r="CP227" s="223" t="str">
        <f t="shared" ca="1" si="265"/>
        <v>2.69434884898029-6.98483673975667i</v>
      </c>
      <c r="CQ227" s="223" t="str">
        <f t="shared" ca="1" si="266"/>
        <v>-2.86495383610411+6.91661040669837i</v>
      </c>
      <c r="CR227" s="223" t="str">
        <f t="shared" ca="1" si="267"/>
        <v>3.03383308217146-6.84421776615692i</v>
      </c>
      <c r="CS227" s="223" t="str">
        <f t="shared" ca="1" si="268"/>
        <v>-3.2008848606254+6.76770242475798i</v>
      </c>
      <c r="CT227" s="223" t="str">
        <f t="shared" ca="1" si="269"/>
        <v>3.36600854572855-6.687110472479i</v>
      </c>
      <c r="CU227" s="223" t="str">
        <f t="shared" ca="1" si="270"/>
        <v>-3.52910467315316+6.60249045489537i</v>
      </c>
      <c r="CV227" s="223" t="str">
        <f t="shared" ca="1" si="271"/>
        <v>3.69007499987799-6.51389334394811i</v>
      </c>
      <c r="CW227" s="223" t="str">
        <f t="shared" ca="1" si="272"/>
        <v>-3.84882256340375+6.42137250722072i</v>
      </c>
      <c r="CX227" s="223" t="str">
        <f t="shared" ca="1" si="273"/>
        <v>4.00525174014025-6.32498367580182i</v>
      </c>
      <c r="CY227" s="223" t="str">
        <f t="shared" ca="1" si="274"/>
        <v>-4.15926830298836+6.22478491072682i</v>
      </c>
      <c r="CZ227" s="223" t="str">
        <f t="shared" ca="1" si="275"/>
        <v>4.31077947814215-6.120836567977i</v>
      </c>
      <c r="DA227" s="223" t="str">
        <f t="shared" ca="1" si="276"/>
        <v>-4.45969400092244+6.01320126215583i</v>
      </c>
      <c r="DB227" s="223" t="str">
        <f t="shared" ca="1" si="277"/>
        <v>4.60592217079502-5.90194382874277i</v>
      </c>
      <c r="DC227" s="223" t="str">
        <f t="shared" ca="1" si="278"/>
        <v>-4.74937590538478+5.78713128505017i</v>
      </c>
      <c r="DD227" s="223" t="str">
        <f t="shared" ca="1" si="279"/>
        <v>4.88996879351379-5.66883278987106i</v>
      </c>
      <c r="DE227" s="223" t="str">
        <f t="shared" ca="1" si="280"/>
        <v>-5.02761614728939+5.54711960179073i</v>
      </c>
      <c r="DF227" s="223" t="str">
        <f t="shared" ca="1" si="281"/>
        <v>5.16223505309787-5.42206503627756i</v>
      </c>
      <c r="DG227" s="223" t="str">
        <f t="shared" ca="1" si="282"/>
        <v>-5.2937444215335+5.29374442153557i</v>
      </c>
      <c r="DH227" s="223" t="str">
        <f t="shared" ca="1" si="283"/>
        <v>5.42206503628053-5.16223505309475i</v>
      </c>
      <c r="DI227" s="223" t="str">
        <f t="shared" ca="1" si="284"/>
        <v>-5.54711960178877+5.02761614729156i</v>
      </c>
      <c r="DJ227" s="223" t="str">
        <f t="shared" ca="1" si="285"/>
        <v>5.66883278986915-4.88996879351601i</v>
      </c>
      <c r="DK227" s="223" t="str">
        <f t="shared" ca="1" si="286"/>
        <v>-5.78713128505318+4.74937590538112i</v>
      </c>
      <c r="DL227" s="223" t="str">
        <f t="shared" ca="1" si="287"/>
        <v>5.90194382874097-4.60592217079732i</v>
      </c>
      <c r="DM227" s="223" t="str">
        <f t="shared" ca="1" si="288"/>
        <v>-6.01320126215408+4.45969400092479i</v>
      </c>
      <c r="DN227" s="223" t="str">
        <f t="shared" ca="1" si="289"/>
        <v>6.12083656797973-4.31077947813827i</v>
      </c>
      <c r="DO227" s="223" t="str">
        <f t="shared" ca="1" si="290"/>
        <v>-6.2247849107252+4.15926830299079i</v>
      </c>
      <c r="DP227" s="223" t="str">
        <f t="shared" ca="1" si="291"/>
        <v>6.32498367580413-4.0052517401366i</v>
      </c>
      <c r="DQ227" s="223" t="str">
        <f t="shared" ca="1" si="292"/>
        <v>-6.42137250721922+3.84882256340625i</v>
      </c>
      <c r="DR227" s="223" t="str">
        <f t="shared" ca="1" si="293"/>
        <v>6.51389334394666-3.69007499988053i</v>
      </c>
      <c r="DS227" s="223" t="str">
        <f t="shared" ca="1" si="294"/>
        <v>-6.6024904548976+3.52910467314898i</v>
      </c>
      <c r="DT227" s="223" t="str">
        <f t="shared" ca="1" si="295"/>
        <v>6.68711047247769-3.36600854573116i</v>
      </c>
      <c r="DU227" s="223" t="str">
        <f t="shared" ca="1" si="296"/>
        <v>-6.76770242475664+3.20088486062823i</v>
      </c>
      <c r="DV227" s="223" t="str">
        <f t="shared" ca="1" si="297"/>
        <v>6.84421776615884-3.03383308216712i</v>
      </c>
      <c r="DW227" s="223" t="str">
        <f t="shared" ca="1" si="298"/>
        <v>-6.91661040669734+2.86495383610662i</v>
      </c>
      <c r="DX227" s="223" t="str">
        <f t="shared" ca="1" si="299"/>
        <v>6.98483673975829-2.69434884897607i</v>
      </c>
      <c r="DY227" s="223" t="str">
        <f t="shared" ca="1" si="300"/>
        <v>-7.04885566834445+2.52212088685382i</v>
      </c>
      <c r="DZ227" s="223" t="str">
        <f t="shared" ca="1" si="301"/>
        <v>7.10862862984981-2.34837369341755i</v>
      </c>
      <c r="EA227" s="223" t="str">
        <f t="shared" ca="1" si="302"/>
        <v>-7.16411961927952+2.17321192747284i</v>
      </c>
      <c r="EB227" s="223" t="str">
        <f t="shared" ca="1" si="303"/>
        <v>7.21529521093213-1.99674109993156i</v>
      </c>
      <c r="EC227" s="223" t="str">
        <f t="shared" ca="1" si="304"/>
        <v>-7.26212457854893+1.81906751020724i</v>
      </c>
      <c r="ED227" s="223" t="str">
        <f t="shared" ca="1" si="305"/>
        <v>7.30457951386602-1.6402981822415i</v>
      </c>
      <c r="EE227" s="223" t="str">
        <f t="shared" ca="1" si="306"/>
        <v>-7.34263444361992+1.4605407999855i</v>
      </c>
      <c r="EF227" s="223" t="str">
        <f t="shared" ca="1" si="307"/>
        <v>7.37626644494514-1.27990364255763i</v>
      </c>
      <c r="EG227" s="223" t="str">
        <f t="shared" ca="1" si="308"/>
        <v>-7.40545525917902+1.09849551904129i</v>
      </c>
      <c r="EH227" s="223" t="str">
        <f t="shared" ca="1" si="309"/>
        <v>7.43018330407271-0.916425702899692i</v>
      </c>
      <c r="EI227" s="223" t="str">
        <f t="shared" ca="1" si="310"/>
        <v>-7.45043568437731+0.733803866174843i</v>
      </c>
      <c r="EJ227" s="223" t="str">
        <f t="shared" ca="1" si="311"/>
        <v>7.46620020081463-0.550740013446899i</v>
      </c>
      <c r="EK227" s="223" t="str">
        <f t="shared" ca="1" si="312"/>
        <v>-7.47746735743071+0.367344415520709i</v>
      </c>
      <c r="EL227" s="223" t="str">
        <f t="shared" ca="1" si="313"/>
        <v>7.48423036731073-0.183727543062574i</v>
      </c>
      <c r="EM227" s="223" t="str">
        <f t="shared" ca="1" si="314"/>
        <v>-7.48648515667105+2.09109396477172E-12i</v>
      </c>
      <c r="EN227" s="223"/>
      <c r="EO227" s="223"/>
      <c r="EP227" s="223"/>
    </row>
    <row r="228" spans="1:146" ht="17.25" thickBot="1">
      <c r="A228" s="257">
        <f t="shared" si="181"/>
        <v>2.5000000000000018E-3</v>
      </c>
      <c r="B228" s="256">
        <v>128</v>
      </c>
      <c r="C228" s="230">
        <f t="shared" si="182"/>
        <v>25600</v>
      </c>
      <c r="D228" s="229">
        <f t="shared" si="315"/>
        <v>160849.54386379741</v>
      </c>
      <c r="E228" s="229" t="str">
        <f t="shared" si="316"/>
        <v>160849.543863797i</v>
      </c>
      <c r="F228" s="229" t="str">
        <f t="shared" si="320"/>
        <v>-0.0156291385261146-0.0331562548090939i</v>
      </c>
      <c r="G228" s="229" t="str">
        <f t="shared" si="321"/>
        <v>-3.41702921309447+2.66860584148137i</v>
      </c>
      <c r="H228" s="229" t="str">
        <f t="shared" si="322"/>
        <v>0.00201619269763791-0.00330139016978642i</v>
      </c>
      <c r="I228" s="229" t="str">
        <f t="shared" si="317"/>
        <v>-0.00265206259999596+0.00362601629483773i</v>
      </c>
      <c r="J228" s="255" t="str">
        <f ca="1">IMPRODUCT(1/N_FFT2,EE100)</f>
        <v>0.0381658345092907-0.0000335592856481161i</v>
      </c>
      <c r="K228" s="254" t="str">
        <f t="shared" ca="1" si="318"/>
        <v>-0.000101096495783122+0.000138478939163118i</v>
      </c>
      <c r="N228" s="246">
        <f t="shared" ca="1" si="185"/>
        <v>22.486477440689221</v>
      </c>
      <c r="O228" s="223">
        <f t="shared" ca="1" si="186"/>
        <v>7.4864774406892201</v>
      </c>
      <c r="P228" s="223" t="str">
        <f t="shared" ca="1" si="187"/>
        <v>-7.48647744068922-2.41898515852888E-14i</v>
      </c>
      <c r="Q228" s="223" t="str">
        <f t="shared" ca="1" si="188"/>
        <v>7.48647744068922-2.47629015557343E-14i</v>
      </c>
      <c r="R228" s="223" t="str">
        <f t="shared" ca="1" si="189"/>
        <v>-7.48647744068922-2.75161388075059E-15i</v>
      </c>
      <c r="S228" s="223" t="str">
        <f t="shared" ca="1" si="190"/>
        <v>7.48647744068922-2.09109667968877E-13i</v>
      </c>
      <c r="T228" s="223" t="str">
        <f t="shared" ca="1" si="191"/>
        <v>-7.48647744068922+2.48088429556311E-13i</v>
      </c>
      <c r="U228" s="223" t="str">
        <f t="shared" ca="1" si="192"/>
        <v>7.48647744068922-3.13664501953314E-13i</v>
      </c>
      <c r="V228" s="223" t="str">
        <f t="shared" ca="1" si="193"/>
        <v>-7.48647744068922+3.65941918945534E-13i</v>
      </c>
      <c r="W228" s="223" t="str">
        <f t="shared" ca="1" si="194"/>
        <v>7.48647744068922+3.53102677539718E-13i</v>
      </c>
      <c r="X228" s="223" t="str">
        <f t="shared" ca="1" si="195"/>
        <v>-7.48647744068922-3.008252605475E-13i</v>
      </c>
      <c r="Y228" s="223" t="str">
        <f t="shared" ca="1" si="196"/>
        <v>7.48647744068922+2.4854784355528E-13i</v>
      </c>
      <c r="Z228" s="223" t="str">
        <f t="shared" ca="1" si="197"/>
        <v>-7.48647744068922-1.96270426563061E-13i</v>
      </c>
      <c r="AA228" s="223" t="str">
        <f t="shared" ca="1" si="198"/>
        <v>7.48647744068922+1.17395698761274E-13i</v>
      </c>
      <c r="AB228" s="223" t="str">
        <f t="shared" ca="1" si="199"/>
        <v>-7.48647744068922-9.1715592578623E-14i</v>
      </c>
      <c r="AC228" s="223" t="str">
        <f t="shared" ca="1" si="200"/>
        <v>7.48647744068922+6.6035486395972E-14i</v>
      </c>
      <c r="AD228" s="223" t="str">
        <f t="shared" ca="1" si="201"/>
        <v>-7.48647744068922+1.2839241405815E-14i</v>
      </c>
      <c r="AE228" s="223" t="str">
        <f t="shared" ca="1" si="202"/>
        <v>7.48647744068922-3.85193475884661E-14i</v>
      </c>
      <c r="AF228" s="223" t="str">
        <f t="shared" ca="1" si="203"/>
        <v>-7.48647744068922+1.17394075390253E-13i</v>
      </c>
      <c r="AG228" s="223" t="str">
        <f t="shared" ca="1" si="204"/>
        <v>7.48647744068922-1.43074181572904E-13i</v>
      </c>
      <c r="AH228" s="223" t="str">
        <f t="shared" ca="1" si="205"/>
        <v>-7.48647744068922+2.21948909374691E-13i</v>
      </c>
      <c r="AI228" s="223" t="str">
        <f t="shared" ca="1" si="206"/>
        <v>7.48647744068922-2.47629015557343E-13i</v>
      </c>
      <c r="AJ228" s="223" t="str">
        <f t="shared" ca="1" si="207"/>
        <v>-7.48647744068922+3.26503743359129E-13i</v>
      </c>
      <c r="AK228" s="223" t="str">
        <f t="shared" ca="1" si="208"/>
        <v>7.48647744068922+3.92540853126123E-13i</v>
      </c>
      <c r="AL228" s="223" t="str">
        <f t="shared" ca="1" si="209"/>
        <v>-7.48647744068922-3.66860746943471E-13i</v>
      </c>
      <c r="AM228" s="223" t="str">
        <f t="shared" ca="1" si="210"/>
        <v>7.48647744068922+2.34791397522548E-13i</v>
      </c>
      <c r="AN228" s="223" t="str">
        <f t="shared" ca="1" si="211"/>
        <v>-7.48647744068922-2.09111291339898E-13i</v>
      </c>
      <c r="AO228" s="223" t="str">
        <f t="shared" ca="1" si="212"/>
        <v>7.48647744068922+1.83431185157246E-13i</v>
      </c>
      <c r="AP228" s="223" t="str">
        <f t="shared" ca="1" si="213"/>
        <v>-7.48647744068922-1.57751078974595E-13i</v>
      </c>
      <c r="AQ228" s="223" t="str">
        <f t="shared" ca="1" si="214"/>
        <v>7.48647744068922+1.32070972791944E-13i</v>
      </c>
      <c r="AR228" s="223" t="str">
        <f t="shared" ca="1" si="215"/>
        <v>7.48647744068922+1.32070972791944E-13i</v>
      </c>
      <c r="AS228" s="223" t="str">
        <f t="shared" ca="1" si="216"/>
        <v>7.48647744068922-2.567848281163E-14i</v>
      </c>
      <c r="AT228" s="223" t="str">
        <f t="shared" ca="1" si="217"/>
        <v>-7.48647744068922+5.13585889942811E-14i</v>
      </c>
      <c r="AU228" s="223" t="str">
        <f t="shared" ca="1" si="218"/>
        <v>7.48647744068922+2.90186011549468E-12i</v>
      </c>
      <c r="AV228" s="223" t="str">
        <f t="shared" ca="1" si="219"/>
        <v>-7.48647744068922-1.28034136073795E-12i</v>
      </c>
      <c r="AW228" s="223" t="str">
        <f t="shared" ca="1" si="220"/>
        <v>7.48647744068922-2.34788150780506E-13i</v>
      </c>
      <c r="AX228" s="223" t="str">
        <f t="shared" ca="1" si="221"/>
        <v>-7.48647744068922+1.74991766229896E-12i</v>
      </c>
      <c r="AY228" s="223" t="str">
        <f t="shared" ca="1" si="222"/>
        <v>7.48647744068922-3.37143641705569E-12i</v>
      </c>
      <c r="AZ228" s="223" t="str">
        <f t="shared" ca="1" si="223"/>
        <v>-7.48647744068922-2.66707034134315E-12i</v>
      </c>
      <c r="BA228" s="223" t="str">
        <f t="shared" ca="1" si="224"/>
        <v>7.48647744068922+1.04555158658642E-12i</v>
      </c>
      <c r="BB228" s="223" t="str">
        <f t="shared" ca="1" si="225"/>
        <v>-7.48647744068922+4.69577924932033E-13i</v>
      </c>
      <c r="BC228" s="223" t="str">
        <f t="shared" ca="1" si="226"/>
        <v>7.48647744068922-1.98470743645049E-12i</v>
      </c>
      <c r="BD228" s="223" t="str">
        <f t="shared" ca="1" si="227"/>
        <v>-7.48647744068922+3.49983694796894E-12i</v>
      </c>
      <c r="BE228" s="223" t="str">
        <f t="shared" ca="1" si="228"/>
        <v>7.48647744068922+2.32589132395335E-12i</v>
      </c>
      <c r="BF228" s="223" t="str">
        <f t="shared" ca="1" si="229"/>
        <v>-7.48647744068922-9.17151055673171E-13i</v>
      </c>
      <c r="BG228" s="223" t="str">
        <f t="shared" ca="1" si="230"/>
        <v>7.48647744068922-7.04367699083561E-13i</v>
      </c>
      <c r="BH228" s="223" t="str">
        <f t="shared" ca="1" si="231"/>
        <v>-7.48647744068922+2.32588645384029E-12i</v>
      </c>
      <c r="BI228" s="223" t="str">
        <f t="shared" ca="1" si="232"/>
        <v>7.48647744068922+3.71262030455856E-12i</v>
      </c>
      <c r="BJ228" s="223" t="str">
        <f t="shared" ca="1" si="233"/>
        <v>-7.48647744068922-2.09110154980182E-12i</v>
      </c>
      <c r="BK228" s="223" t="str">
        <f t="shared" ca="1" si="234"/>
        <v>7.48647744068922+4.69582795045097E-13i</v>
      </c>
      <c r="BL228" s="223" t="str">
        <f t="shared" ca="1" si="235"/>
        <v>-7.48647744068922+9.39157473235086E-13i</v>
      </c>
      <c r="BM228" s="223" t="str">
        <f t="shared" ca="1" si="236"/>
        <v>7.48647744068922-2.56067622799182E-12i</v>
      </c>
      <c r="BN228" s="223" t="str">
        <f t="shared" ca="1" si="237"/>
        <v>-7.48647744068922-3.47783053040703E-12i</v>
      </c>
      <c r="BO228" s="223" t="str">
        <f t="shared" ca="1" si="238"/>
        <v>7.48647744068922+1.8563117756503E-12i</v>
      </c>
      <c r="BP228" s="223" t="str">
        <f t="shared" ca="1" si="239"/>
        <v>-7.48647744068922-2.3479302089357E-13i</v>
      </c>
      <c r="BQ228" s="223" t="str">
        <f t="shared" ca="1" si="240"/>
        <v>7.48647744068922-1.17394724738661E-12i</v>
      </c>
      <c r="BR228" s="223" t="str">
        <f t="shared" ca="1" si="241"/>
        <v>-7.48647744068922+2.79546600214334E-12i</v>
      </c>
      <c r="BS228" s="223" t="str">
        <f t="shared" ca="1" si="242"/>
        <v>7.48647744068922+3.2430407562555E-12i</v>
      </c>
      <c r="BT228" s="223" t="str">
        <f t="shared" ca="1" si="243"/>
        <v>-7.48647744068922-1.62152200149877E-12i</v>
      </c>
      <c r="BU228" s="223" t="str">
        <f t="shared" ca="1" si="244"/>
        <v>7.48647744068922+3.24674204218359E-18i</v>
      </c>
      <c r="BV228" s="223" t="str">
        <f t="shared" ca="1" si="245"/>
        <v>-7.48647744068922+1.40873702153814E-12i</v>
      </c>
      <c r="BW228" s="223" t="str">
        <f t="shared" ca="1" si="246"/>
        <v>7.48647744068922-3.03025577629487E-12i</v>
      </c>
      <c r="BX228" s="223" t="str">
        <f t="shared" ca="1" si="247"/>
        <v>-7.48647744068922-2.79547249562743E-12i</v>
      </c>
      <c r="BY228" s="223" t="str">
        <f t="shared" ca="1" si="248"/>
        <v>7.48647744068922+1.38673222734724E-12i</v>
      </c>
      <c r="BZ228" s="223" t="str">
        <f t="shared" ca="1" si="249"/>
        <v>-7.48647744068922+2.34786527409485E-13i</v>
      </c>
      <c r="CA228" s="223" t="str">
        <f t="shared" ca="1" si="250"/>
        <v>7.48647744068922-1.64352679568967E-12i</v>
      </c>
      <c r="CB228" s="223" t="str">
        <f t="shared" ca="1" si="251"/>
        <v>-7.48647744068922+3.2650455504464E-12i</v>
      </c>
      <c r="CC228" s="223" t="str">
        <f t="shared" ca="1" si="252"/>
        <v>7.48647744068922+2.5606827214759E-12i</v>
      </c>
      <c r="CD228" s="223" t="str">
        <f t="shared" ca="1" si="253"/>
        <v>-7.48647744068922-1.15194245319571E-12i</v>
      </c>
      <c r="CE228" s="223" t="str">
        <f t="shared" ca="1" si="254"/>
        <v>7.48647744068922-4.69576301561012E-13i</v>
      </c>
      <c r="CF228" s="223" t="str">
        <f t="shared" ca="1" si="255"/>
        <v>-7.48647744068922+2.09109505631774E-12i</v>
      </c>
      <c r="CG228" s="223" t="str">
        <f t="shared" ca="1" si="256"/>
        <v>7.48647744068922-3.49983532459793E-12i</v>
      </c>
      <c r="CH228" s="223" t="str">
        <f t="shared" ca="1" si="257"/>
        <v>-7.48647744068922-2.32589294732438E-12i</v>
      </c>
      <c r="CI228" s="223" t="str">
        <f t="shared" ca="1" si="258"/>
        <v>7.48647744068922+9.17152679044188E-13i</v>
      </c>
      <c r="CJ228" s="223" t="str">
        <f t="shared" ca="1" si="259"/>
        <v>-7.48647744068922+7.0436607571254E-13i</v>
      </c>
      <c r="CK228" s="223" t="str">
        <f t="shared" ca="1" si="260"/>
        <v>7.48647744068922-2.32588483046927E-12i</v>
      </c>
      <c r="CL228" s="223" t="str">
        <f t="shared" ca="1" si="261"/>
        <v>-7.48647744068922-3.71262192792957E-12i</v>
      </c>
      <c r="CM228" s="223" t="str">
        <f t="shared" ca="1" si="262"/>
        <v>7.48647744068922+2.09110317317285E-12i</v>
      </c>
      <c r="CN228" s="223" t="str">
        <f t="shared" ca="1" si="263"/>
        <v>-7.48647744068922-6.82362904892662E-13i</v>
      </c>
      <c r="CO228" s="223" t="str">
        <f t="shared" ca="1" si="264"/>
        <v>7.48647744068922-9.39155849864069E-13i</v>
      </c>
      <c r="CP228" s="223" t="str">
        <f t="shared" ca="1" si="265"/>
        <v>-7.48647744068922+2.56067460462079E-12i</v>
      </c>
      <c r="CQ228" s="223" t="str">
        <f t="shared" ca="1" si="266"/>
        <v>7.48647744068922+3.47783215377805E-12i</v>
      </c>
      <c r="CR228" s="223" t="str">
        <f t="shared" ca="1" si="267"/>
        <v>-7.48647744068922-1.85631339902132E-12i</v>
      </c>
      <c r="CS228" s="223" t="str">
        <f t="shared" ca="1" si="268"/>
        <v>7.48647744068922+2.34794644264591E-13i</v>
      </c>
      <c r="CT228" s="223" t="str">
        <f t="shared" ca="1" si="269"/>
        <v>-7.48647744068922+1.38672411049214E-12i</v>
      </c>
      <c r="CU228" s="223" t="str">
        <f t="shared" ca="1" si="270"/>
        <v>7.48647744068922-2.58268589229578E-12i</v>
      </c>
      <c r="CV228" s="223" t="str">
        <f t="shared" ca="1" si="271"/>
        <v>-7.48647744068922-3.03026389314998E-12i</v>
      </c>
      <c r="CW228" s="223" t="str">
        <f t="shared" ca="1" si="272"/>
        <v>7.48647744068922+1.83430211134633E-12i</v>
      </c>
      <c r="CX228" s="223" t="str">
        <f t="shared" ca="1" si="273"/>
        <v>-7.48647744068922-2.12783356589607E-13i</v>
      </c>
      <c r="CY228" s="223" t="str">
        <f t="shared" ca="1" si="274"/>
        <v>7.48647744068922-1.40873539816712E-12i</v>
      </c>
      <c r="CZ228" s="223" t="str">
        <f t="shared" ca="1" si="275"/>
        <v>-7.48647744068922+3.03025415292385E-12i</v>
      </c>
      <c r="DA228" s="223" t="str">
        <f t="shared" ca="1" si="276"/>
        <v>7.48647744068922+3.008252605475E-12i</v>
      </c>
      <c r="DB228" s="223" t="str">
        <f t="shared" ca="1" si="277"/>
        <v>-7.48647744068922-1.38673385071826E-12i</v>
      </c>
      <c r="DC228" s="223" t="str">
        <f t="shared" ca="1" si="278"/>
        <v>7.48647744068922-2.34784904038464E-13i</v>
      </c>
      <c r="DD228" s="223" t="str">
        <f t="shared" ca="1" si="279"/>
        <v>-7.48647744068922+1.85630365879519E-12i</v>
      </c>
      <c r="DE228" s="223" t="str">
        <f t="shared" ca="1" si="280"/>
        <v>7.48647744068922-3.05226544059883E-12i</v>
      </c>
      <c r="DF228" s="223" t="str">
        <f t="shared" ca="1" si="281"/>
        <v>-7.48647744068922-2.56068434484692E-12i</v>
      </c>
      <c r="DG228" s="223" t="str">
        <f t="shared" ca="1" si="282"/>
        <v>7.48647744068922+9.39165590090195E-13i</v>
      </c>
      <c r="DH228" s="223" t="str">
        <f t="shared" ca="1" si="283"/>
        <v>-7.48647744068922+2.56796191713448E-13i</v>
      </c>
      <c r="DI228" s="223" t="str">
        <f t="shared" ca="1" si="284"/>
        <v>7.48647744068922-1.87831494647018E-12i</v>
      </c>
      <c r="DJ228" s="223" t="str">
        <f t="shared" ca="1" si="285"/>
        <v>-7.48647744068922+3.4998337012269E-12i</v>
      </c>
      <c r="DK228" s="223" t="str">
        <f t="shared" ca="1" si="286"/>
        <v>7.48647744068922+2.53867305717194E-12i</v>
      </c>
      <c r="DL228" s="223" t="str">
        <f t="shared" ca="1" si="287"/>
        <v>-7.48647744068922-9.17154302415213E-13i</v>
      </c>
      <c r="DM228" s="223" t="str">
        <f t="shared" ca="1" si="288"/>
        <v>7.48647744068922-7.04364452341519E-13i</v>
      </c>
      <c r="DN228" s="223" t="str">
        <f t="shared" ca="1" si="289"/>
        <v>-7.48647744068922+2.32588320709825E-12i</v>
      </c>
      <c r="DO228" s="223" t="str">
        <f t="shared" ca="1" si="290"/>
        <v>7.48647744068922-3.94740196185497E-12i</v>
      </c>
      <c r="DP228" s="223" t="str">
        <f t="shared" ca="1" si="291"/>
        <v>-7.48647744068922-2.09110479654387E-12i</v>
      </c>
      <c r="DQ228" s="223" t="str">
        <f t="shared" ca="1" si="292"/>
        <v>7.48647744068922+4.69586041787139E-13i</v>
      </c>
      <c r="DR228" s="223" t="str">
        <f t="shared" ca="1" si="293"/>
        <v>-7.48647744068922+7.26375740016502E-13i</v>
      </c>
      <c r="DS228" s="223" t="str">
        <f t="shared" ca="1" si="294"/>
        <v>7.48647744068922-2.34789449477323E-12i</v>
      </c>
      <c r="DT228" s="223" t="str">
        <f t="shared" ca="1" si="295"/>
        <v>-7.48647744068922-3.26505529067253E-12i</v>
      </c>
      <c r="DU228" s="223" t="str">
        <f t="shared" ca="1" si="296"/>
        <v>7.48647744068922+2.06909350886888E-12i</v>
      </c>
      <c r="DV228" s="223" t="str">
        <f t="shared" ca="1" si="297"/>
        <v>-7.48647744068922-4.47574754112155E-13i</v>
      </c>
      <c r="DW228" s="223" t="str">
        <f t="shared" ca="1" si="298"/>
        <v>7.48647744068922-1.17394400064458E-12i</v>
      </c>
      <c r="DX228" s="223" t="str">
        <f t="shared" ca="1" si="299"/>
        <v>-7.48647744068922+2.7954627554013E-12i</v>
      </c>
      <c r="DY228" s="223" t="str">
        <f t="shared" ca="1" si="300"/>
        <v>7.48647744068922+3.24304400299754E-12i</v>
      </c>
      <c r="DZ228" s="223" t="str">
        <f t="shared" ca="1" si="301"/>
        <v>-7.48647744068922-1.62152524824082E-12i</v>
      </c>
      <c r="EA228" s="223" t="str">
        <f t="shared" ca="1" si="302"/>
        <v>7.48647744068922+6.49348408436718E-18i</v>
      </c>
      <c r="EB228" s="223" t="str">
        <f t="shared" ca="1" si="303"/>
        <v>-7.48647744068922+1.62151226127265E-12i</v>
      </c>
      <c r="EC228" s="223" t="str">
        <f t="shared" ca="1" si="304"/>
        <v>7.48647744068922-2.81747404307628E-12i</v>
      </c>
      <c r="ED228" s="223" t="str">
        <f t="shared" ca="1" si="305"/>
        <v>-7.48647744068922-2.79547574236947E-12i</v>
      </c>
      <c r="EE228" s="223" t="str">
        <f t="shared" ca="1" si="306"/>
        <v>7.48647744068922+1.59951396056583E-12i</v>
      </c>
      <c r="EF228" s="223" t="str">
        <f t="shared" ca="1" si="307"/>
        <v>-7.48647744068922+2.20047941908993E-14i</v>
      </c>
      <c r="EG228" s="223" t="str">
        <f t="shared" ca="1" si="308"/>
        <v>7.48647744068922-1.64352354894763E-12i</v>
      </c>
      <c r="EH228" s="223" t="str">
        <f t="shared" ca="1" si="309"/>
        <v>-7.48647744068922+3.26504230370436E-12i</v>
      </c>
      <c r="EI228" s="223" t="str">
        <f t="shared" ca="1" si="310"/>
        <v>7.48647744068922+2.77346445469449E-12i</v>
      </c>
      <c r="EJ228" s="223" t="str">
        <f t="shared" ca="1" si="311"/>
        <v>-7.48647744068922-1.15194569993776E-12i</v>
      </c>
      <c r="EK228" s="223" t="str">
        <f t="shared" ca="1" si="312"/>
        <v>7.48647744068922-4.6957305481897E-13i</v>
      </c>
      <c r="EL228" s="223" t="str">
        <f t="shared" ca="1" si="313"/>
        <v>-7.48647744068922+2.0910918095757E-12i</v>
      </c>
      <c r="EM228" s="223" t="str">
        <f t="shared" ca="1" si="314"/>
        <v>7.48647744068922-3.28705359137934E-12i</v>
      </c>
      <c r="EN228" s="223"/>
      <c r="EO228" s="223"/>
      <c r="EP228" s="223"/>
    </row>
    <row r="229" spans="1:146" ht="17.25" thickBot="1">
      <c r="A229" s="257">
        <f t="shared" ref="A229:A292" si="323">A228+Div_Nt_load2</f>
        <v>2.5195312500000018E-3</v>
      </c>
      <c r="B229" s="256">
        <v>129</v>
      </c>
      <c r="C229" s="230">
        <f t="shared" ref="C229:C292" si="324">C228+1/time_load2</f>
        <v>25800</v>
      </c>
      <c r="D229" s="229">
        <f t="shared" si="315"/>
        <v>162106.18092523332</v>
      </c>
      <c r="E229" s="229" t="str">
        <f t="shared" si="316"/>
        <v>162106.180925233i</v>
      </c>
      <c r="F229" s="229"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-0.0154611828821986-0.0327861647273905i</v>
      </c>
      <c r="G229" s="229"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229" t="str">
        <f t="shared" si="322"/>
        <v>0.00201589153441703-0.00327576121653458i</v>
      </c>
      <c r="I229" s="229" t="str">
        <f t="shared" si="317"/>
        <v>-0.0026363291017595+0.00359590802930503i</v>
      </c>
      <c r="J229" s="255" t="str">
        <f ca="1">IMPRODUCT(1/N_FFT2,ED100)</f>
        <v>0.0345316756186766+0.00446169307261426i</v>
      </c>
      <c r="K229" s="254" t="str">
        <f t="shared" ca="1" si="318"/>
        <v>-0.000107080699310144+0.000112410238332104i</v>
      </c>
      <c r="N229" s="246">
        <f t="shared" ref="N229:N292" ca="1" si="327">Ioutput2+O229</f>
        <v>22.486458917810435</v>
      </c>
      <c r="O229" s="223">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223" t="str">
        <f t="shared" ref="P229:P292" ca="1" si="329">IMPRODUCT(O229,IMEXP(COMPLEX(0,-2*PI()*1*B229/Nt_load2)))</f>
        <v>-7.48420413635275+0.183726899129356i</v>
      </c>
      <c r="Q229" s="223" t="str">
        <f t="shared" ref="Q229:Q292" ca="1" si="330">IMPRODUCT(O229,IMEXP(COMPLEX(0,-2*PI()*2*B229/Nt_load2)))</f>
        <v>7.47744115017575-0.367343128044741i</v>
      </c>
      <c r="R229" s="223" t="str">
        <f t="shared" ref="R229:R292" ca="1" si="331">IMPRODUCT(O229,IMEXP(COMPLEX(0,-2*PI()*3*B229/Nt_load2)))</f>
        <v>-7.46617403304942+0.550738083195565i</v>
      </c>
      <c r="S229" s="223" t="str">
        <f t="shared" ref="S229:S292" ca="1" si="332">IMPRODUCT(O229,IMEXP(COMPLEX(0,-2*PI()*4*B229/Nt_load2)))</f>
        <v>7.45040957186377-0.733801294318853i</v>
      </c>
      <c r="T229" s="223" t="str">
        <f t="shared" ref="T229:T292" ca="1" si="333">IMPRODUCT(O229,IMEXP(COMPLEX(0,-2*PI()*5*B229/Nt_load2)))</f>
        <v>-7.43015726254088+0.916422490980232i</v>
      </c>
      <c r="U229" s="223" t="str">
        <f t="shared" ref="U229:U292" ca="1" si="334">IMPRODUCT(O229,IMEXP(COMPLEX(0,-2*PI()*6*B229/Nt_load2)))</f>
        <v>7.40542930431441-1.09849166900104i</v>
      </c>
      <c r="V229" s="223" t="str">
        <f t="shared" ref="V229:V292" ca="1" si="335">IMPRODUCT(O229,IMEXP(COMPLEX(0,-2*PI()*7*B229/Nt_load2)))</f>
        <v>-7.37624059238199+1.27989915671496i</v>
      </c>
      <c r="W229" s="223" t="str">
        <f t="shared" ref="W229:W292" ca="1" si="336">IMPRODUCT(O229,IMEXP(COMPLEX(0,-2*PI()*8*B229/Nt_load2)))</f>
        <v>7.34260870893198-1.46053568103609i</v>
      </c>
      <c r="X229" s="223" t="str">
        <f t="shared" ref="X229:X292" ca="1" si="337">IMPRODUCT(O229,IMEXP(COMPLEX(0,-2*PI()*9*B229/Nt_load2)))</f>
        <v>-7.30455391255353+1.64029243327593i</v>
      </c>
      <c r="Y229" s="223" t="str">
        <f t="shared" ref="Y229:Y292" ca="1" si="338">IMPRODUCT(O229,IMEXP(COMPLEX(0,-2*PI()*10*B229/Nt_load2)))</f>
        <v>7.26209912603319-1.81906113468771i</v>
      </c>
      <c r="Z229" s="223" t="str">
        <f t="shared" ref="Z229:Z292" ca="1" si="339">IMPRODUCT(O229,IMEXP(COMPLEX(0,-2*PI()*11*B229/Nt_load2)))</f>
        <v>-7.21526992254652+1.99673410169178i</v>
      </c>
      <c r="AA229" s="223" t="str">
        <f t="shared" ref="AA229:AA292" ca="1" si="340">IMPRODUCT(O229,IMEXP(COMPLEX(0,-2*PI()*12*B229/Nt_load2)))</f>
        <v>7.16409451025482-2.17320431073565i</v>
      </c>
      <c r="AB229" s="223" t="str">
        <f t="shared" ref="AB229:AB292" ca="1" si="341">IMPRODUCT(O229,IMEXP(COMPLEX(0,-2*PI()*13*B229/Nt_load2)))</f>
        <v>-7.10860371531313+2.34836546276337i</v>
      </c>
      <c r="AC229" s="223" t="str">
        <f t="shared" ref="AC229:AC292" ca="1" si="342">IMPRODUCT(O229,IMEXP(COMPLEX(0,-2*PI()*14*B229/Nt_load2)))</f>
        <v>7.04883096330088-2.52211204724812i</v>
      </c>
      <c r="AD229" s="223" t="str">
        <f t="shared" ref="AD229:AD292" ca="1" si="343">IMPRODUCT(O229,IMEXP(COMPLEX(0,-2*PI()*15*B229/Nt_load2)))</f>
        <v>-6.98481225908912+2.6943394057434i</v>
      </c>
      <c r="AE229" s="223" t="str">
        <f t="shared" ref="AE229:AE292" ca="1" si="344">IMPRODUCT(O229,IMEXP(COMPLEX(0,-2*PI()*16*B229/Nt_load2)))</f>
        <v>6.91658616515171-2.86494379492781i</v>
      </c>
      <c r="AF229" s="223" t="str">
        <f t="shared" ref="AF229:AF292" ca="1" si="345">IMPRODUCT(O229,IMEXP(COMPLEX(0,-2*PI()*17*B229/Nt_load2)))</f>
        <v>-6.84419377833592+3.03382244909804i</v>
      </c>
      <c r="AG229" s="223" t="str">
        <f t="shared" ref="AG229:AG292" ca="1" si="346">IMPRODUCT(O229,IMEXP(COMPLEX(0,-2*PI()*18*B229/Nt_load2)))</f>
        <v>6.76767870510928-3.20087364206613i</v>
      </c>
      <c r="AH229" s="223" t="str">
        <f t="shared" ref="AH229:AH292" ca="1" si="347">IMPRODUCT(O229,IMEXP(COMPLEX(0,-2*PI()*19*B229/Nt_load2)))</f>
        <v>-6.68708703529018+3.36599674844129i</v>
      </c>
      <c r="AI229" s="223" t="str">
        <f t="shared" ref="AI229:AI292" ca="1" si="348">IMPRODUCT(O229,IMEXP(COMPLEX(0,-2*PI()*20*B229/Nt_load2)))</f>
        <v>6.6024673142873-3.52909230423791i</v>
      </c>
      <c r="AJ229" s="223" t="str">
        <f t="shared" ref="AJ229:AJ292" ca="1" si="349">IMPRODUCT(O229,IMEXP(COMPLEX(0,-2*PI()*21*B229/Nt_load2)))</f>
        <v>-6.51387051385677+3.69006206679111i</v>
      </c>
      <c r="AK229" s="223" t="str">
        <f t="shared" ref="AK229:AK292" ca="1" si="350">IMPRODUCT(O229,IMEXP(COMPLEX(0,-2*PI()*22*B229/Nt_load2)))</f>
        <v>6.42135000139767-3.84880907393619i</v>
      </c>
      <c r="AL229" s="223" t="str">
        <f t="shared" ref="AL229:AL292" ca="1" si="351">IMPRODUCT(O229,IMEXP(COMPLEX(0,-2*PI()*23*B229/Nt_load2)))</f>
        <v>-6.32496150780745+4.00523770241136i</v>
      </c>
      <c r="AM229" s="223" t="str">
        <f t="shared" ref="AM229:AM292" ca="1" si="352">IMPRODUCT(O229,IMEXP(COMPLEX(0,-2*PI()*24*B229/Nt_load2)))</f>
        <v>6.22476309391088-4.15925372545945i</v>
      </c>
      <c r="AN229" s="223" t="str">
        <f t="shared" ref="AN229:AN292" ca="1" si="353">IMPRODUCT(O229,IMEXP(COMPLEX(0,-2*PI()*25*B229/Nt_load2)))</f>
        <v>-6.12081511548502+4.31076436958848i</v>
      </c>
      <c r="AO229" s="223" t="str">
        <f t="shared" ref="AO229:AO292" ca="1" si="354">IMPRODUCT(O229,IMEXP(COMPLEX(0,-2*PI()*26*B229/Nt_load2)))</f>
        <v>6.01318018690559-4.45967837045111i</v>
      </c>
      <c r="AP229" s="223" t="str">
        <f t="shared" ref="AP229:AP292" ca="1" si="355">IMPRODUCT(O229,IMEXP(COMPLEX(0,-2*PI()*27*B229/Nt_load2)))</f>
        <v>-5.90192314342924+4.60590602782098i</v>
      </c>
      <c r="AQ229" s="223" t="str">
        <f t="shared" ref="AQ229:AQ292" ca="1" si="356">IMPRODUCT(O229,IMEXP(COMPLEX(0,-2*PI()*28*B229/Nt_load2)))</f>
        <v>5.78711100213802-4.74935925962613i</v>
      </c>
      <c r="AR229" s="223" t="str">
        <f t="shared" ref="AR229:AR292" ca="1" si="357">IMPRODUCT(O229,IMEXP(COMPLEX(0,-2*PI()*28*B229/Nt_load2)))</f>
        <v>5.78711100213802-4.74935925962613i</v>
      </c>
      <c r="AS229" s="223" t="str">
        <f t="shared" ref="AS229:AS292" ca="1" si="358">IMPRODUCT(O229,IMEXP(COMPLEX(0,-2*PI()*30*B229/Nt_load2)))</f>
        <v>5.54710016007533-5.02759852634989i</v>
      </c>
      <c r="AT229" s="223" t="str">
        <f t="shared" ref="AT229:AT292" ca="1" si="359">IMPRODUCT(O229,IMEXP(COMPLEX(0,-2*PI()*31*B229/Nt_load2)))</f>
        <v>-5.42204603286005+5.16221696033884i</v>
      </c>
      <c r="AU229" s="223" t="str">
        <f t="shared" ref="AU229:AU292" ca="1" si="360">IMPRODUCT(O229,IMEXP(COMPLEX(0,-2*PI()*32*B229/Nt_load2)))</f>
        <v>5.2937258678574-5.29372586785912i</v>
      </c>
      <c r="AV229" s="223" t="str">
        <f t="shared" ref="AV229:AV292" ca="1" si="361">IMPRODUCT(O229,IMEXP(COMPLEX(0,-2*PI()*33*B229/Nt_load2)))</f>
        <v>-5.1622169603376+5.42204603286123i</v>
      </c>
      <c r="AW229" s="223" t="str">
        <f t="shared" ref="AW229:AW292" ca="1" si="362">IMPRODUCT(O229,IMEXP(COMPLEX(0,-2*PI()*34*B229/Nt_load2)))</f>
        <v>5.02759852634854-5.54710016007655i</v>
      </c>
      <c r="AX229" s="223" t="str">
        <f t="shared" ref="AX229:AX292" ca="1" si="363">IMPRODUCT(O229,IMEXP(COMPLEX(0,-2*PI()*35*B229/Nt_load2)))</f>
        <v>-4.8899516550013+5.6688129215748i</v>
      </c>
      <c r="AY229" s="223" t="str">
        <f t="shared" ref="AY229:AY292" ca="1" si="364">IMPRODUCT(O229,IMEXP(COMPLEX(0,-2*PI()*36*B229/Nt_load2)))</f>
        <v>4.74935925962414-5.78711100213965i</v>
      </c>
      <c r="AZ229" s="223" t="str">
        <f t="shared" ref="AZ229:AZ292" ca="1" si="365">IMPRODUCT(O229,IMEXP(COMPLEX(0,-2*PI()*37*B229/Nt_load2)))</f>
        <v>-4.60590602781897+5.90192314343082i</v>
      </c>
      <c r="BA229" s="223" t="str">
        <f t="shared" ref="BA229:BA292" ca="1" si="366">IMPRODUCT(O229,IMEXP(COMPLEX(0,-2*PI()*38*B229/Nt_load2)))</f>
        <v>4.45967837044854-6.01318018690749i</v>
      </c>
      <c r="BB229" s="223" t="str">
        <f t="shared" ref="BB229:BB292" ca="1" si="367">IMPRODUCT(O229,IMEXP(COMPLEX(0,-2*PI()*39*B229/Nt_load2)))</f>
        <v>-4.31076436958586+6.12081511548686i</v>
      </c>
      <c r="BC229" s="223" t="str">
        <f t="shared" ref="BC229:BC292" ca="1" si="368">IMPRODUCT(O229,IMEXP(COMPLEX(0,-2*PI()*40*B229/Nt_load2)))</f>
        <v>4.1592537254568-6.22476309391266i</v>
      </c>
      <c r="BD229" s="223" t="str">
        <f t="shared" ref="BD229:BD292" ca="1" si="369">IMPRODUCT(O229,IMEXP(COMPLEX(0,-2*PI()*41*B229/Nt_load2)))</f>
        <v>-4.00523770241423+6.32496150780564i</v>
      </c>
      <c r="BE229" s="223" t="str">
        <f t="shared" ref="BE229:BE292" ca="1" si="370">IMPRODUCT(O229,IMEXP(COMPLEX(0,-2*PI()*42*B229/Nt_load2)))</f>
        <v>3.84880907393911-6.42135000139592i</v>
      </c>
      <c r="BF229" s="223" t="str">
        <f t="shared" ref="BF229:BF292" ca="1" si="371">IMPRODUCT(O229,IMEXP(COMPLEX(0,-2*PI()*43*B229/Nt_load2)))</f>
        <v>-3.69006206679407+6.5138705138551i</v>
      </c>
      <c r="BG229" s="223" t="str">
        <f t="shared" ref="BG229:BG292" ca="1" si="372">IMPRODUCT(O229,IMEXP(COMPLEX(0,-2*PI()*44*B229/Nt_load2)))</f>
        <v>3.5290923042403-6.60246731428602i</v>
      </c>
      <c r="BH229" s="223" t="str">
        <f t="shared" ref="BH229:BH292" ca="1" si="373">IMPRODUCT(O229,IMEXP(COMPLEX(0,-2*PI()*45*B229/Nt_load2)))</f>
        <v>-3.36599674844371+6.68708703528897i</v>
      </c>
      <c r="BI229" s="223" t="str">
        <f t="shared" ref="BI229:BI292" ca="1" si="374">IMPRODUCT(O229,IMEXP(COMPLEX(0,-2*PI()*46*B229/Nt_load2)))</f>
        <v>3.20087364206858-6.76767870510812i</v>
      </c>
      <c r="BJ229" s="223" t="str">
        <f t="shared" ref="BJ229:BJ292" ca="1" si="375">IMPRODUCT(O229,IMEXP(COMPLEX(0,-2*PI()*47*B229/Nt_load2)))</f>
        <v>-3.03382244909983+6.84419377833513i</v>
      </c>
      <c r="BK229" s="223" t="str">
        <f t="shared" ref="BK229:BK292" ca="1" si="376">IMPRODUCT(O229,IMEXP(COMPLEX(0,-2*PI()*48*B229/Nt_load2)))</f>
        <v>2.86494379492967-6.91658616515093i</v>
      </c>
      <c r="BL229" s="223" t="str">
        <f t="shared" ref="BL229:BL292" ca="1" si="377">IMPRODUCT(O229,IMEXP(COMPLEX(0,-2*PI()*49*B229/Nt_load2)))</f>
        <v>-2.69433940574459+6.98481225908866i</v>
      </c>
      <c r="BM229" s="223" t="str">
        <f t="shared" ref="BM229:BM292" ca="1" si="378">IMPRODUCT(O229,IMEXP(COMPLEX(0,-2*PI()*50*B229/Nt_load2)))</f>
        <v>2.52211204724932-7.04883096330045i</v>
      </c>
      <c r="BN229" s="223" t="str">
        <f t="shared" ref="BN229:BN292" ca="1" si="379">IMPRODUCT(O229,IMEXP(COMPLEX(0,-2*PI()*51*B229/Nt_load2)))</f>
        <v>-2.34836546276463+7.10860371531271i</v>
      </c>
      <c r="BO229" s="223" t="str">
        <f t="shared" ref="BO229:BO292" ca="1" si="380">IMPRODUCT(O229,IMEXP(COMPLEX(0,-2*PI()*52*B229/Nt_load2)))</f>
        <v>2.17320431073621-7.16409451025466i</v>
      </c>
      <c r="BP229" s="223" t="str">
        <f t="shared" ref="BP229:BP292" ca="1" si="381">IMPRODUCT(O229,IMEXP(COMPLEX(0,-2*PI()*53*B229/Nt_load2)))</f>
        <v>-1.99673410169234+7.21526992254637i</v>
      </c>
      <c r="BQ229" s="223" t="str">
        <f t="shared" ref="BQ229:BQ292" ca="1" si="382">IMPRODUCT(O229,IMEXP(COMPLEX(0,-2*PI()*54*B229/Nt_load2)))</f>
        <v>1.81906113468809-7.26209912603309i</v>
      </c>
      <c r="BR229" s="223" t="str">
        <f t="shared" ref="BR229:BR292" ca="1" si="383">IMPRODUCT(O229,IMEXP(COMPLEX(0,-2*PI()*55*B229/Nt_load2)))</f>
        <v>-1.64029243327559+7.3045539125536i</v>
      </c>
      <c r="BS229" s="223" t="str">
        <f t="shared" ref="BS229:BS292" ca="1" si="384">IMPRODUCT(O229,IMEXP(COMPLEX(0,-2*PI()*56*B229/Nt_load2)))</f>
        <v>1.46053568103577-7.34260870893205i</v>
      </c>
      <c r="BT229" s="223" t="str">
        <f t="shared" ref="BT229:BT292" ca="1" si="385">IMPRODUCT(O229,IMEXP(COMPLEX(0,-2*PI()*57*B229/Nt_load2)))</f>
        <v>-1.27989915671463+7.37624059238204i</v>
      </c>
      <c r="BU229" s="223" t="str">
        <f t="shared" ref="BU229:BU292" ca="1" si="386">IMPRODUCT(O229,IMEXP(COMPLEX(0,-2*PI()*58*B229/Nt_load2)))</f>
        <v>1.098491669-7.40542930431457i</v>
      </c>
      <c r="BV229" s="223" t="str">
        <f t="shared" ref="BV229:BV292" ca="1" si="387">IMPRODUCT(O229,IMEXP(COMPLEX(0,-2*PI()*59*B229/Nt_load2)))</f>
        <v>-0.916422490979214+7.430157262541i</v>
      </c>
      <c r="BW229" s="223" t="str">
        <f t="shared" ref="BW229:BW292" ca="1" si="388">IMPRODUCT(O229,IMEXP(COMPLEX(0,-2*PI()*60*B229/Nt_load2)))</f>
        <v>0.733801294317099-7.45040957186394i</v>
      </c>
      <c r="BX229" s="223" t="str">
        <f t="shared" ref="BX229:BX292" ca="1" si="389">IMPRODUCT(O229,IMEXP(COMPLEX(0,-2*PI()*61*B229/Nt_load2)))</f>
        <v>-0.550738083193887+7.46617403304955i</v>
      </c>
      <c r="BY229" s="223" t="str">
        <f t="shared" ref="BY229:BY292" ca="1" si="390">IMPRODUCT(O229,IMEXP(COMPLEX(0,-2*PI()*62*B229/Nt_load2)))</f>
        <v>0.367343128042781-7.47744115017585i</v>
      </c>
      <c r="BZ229" s="223" t="str">
        <f t="shared" ref="BZ229:BZ292" ca="1" si="391">IMPRODUCT(O229,IMEXP(COMPLEX(0,-2*PI()*63*B229/Nt_load2)))</f>
        <v>-0.183726899127185+7.4842041363528i</v>
      </c>
      <c r="CA229" s="223" t="str">
        <f t="shared" ref="CA229:CA292" ca="1" si="392">IMPRODUCT(O229,IMEXP(COMPLEX(0,-2*PI()*64*B229/Nt_load2)))</f>
        <v>-2.45428010072685E-12-7.48645891781043i</v>
      </c>
      <c r="CB229" s="223" t="str">
        <f t="shared" ref="CB229:CB292" ca="1" si="393">IMPRODUCT(O229,IMEXP(COMPLEX(0,-2*PI()*65*B229/Nt_load2)))</f>
        <v>0.183726899132091+7.48420413635269i</v>
      </c>
      <c r="CC229" s="223" t="str">
        <f t="shared" ref="CC229:CC292" ca="1" si="394">IMPRODUCT(O229,IMEXP(COMPLEX(0,-2*PI()*66*B229/Nt_load2)))</f>
        <v>-0.367343128047683-7.47744115017561i</v>
      </c>
      <c r="CD229" s="223" t="str">
        <f t="shared" ref="CD229:CD292" ca="1" si="395">IMPRODUCT(O229,IMEXP(COMPLEX(0,-2*PI()*67*B229/Nt_load2)))</f>
        <v>0.550738083198994+7.46617403304916i</v>
      </c>
      <c r="CE229" s="223" t="str">
        <f t="shared" ref="CE229:CE292" ca="1" si="396">IMPRODUCT(O229,IMEXP(COMPLEX(0,-2*PI()*68*B229/Nt_load2)))</f>
        <v>-0.733801294322196-7.45040957186345i</v>
      </c>
      <c r="CF229" s="223" t="str">
        <f t="shared" ref="CF229:CF292" ca="1" si="397">IMPRODUCT(O229,IMEXP(COMPLEX(0,-2*PI()*69*B229/Nt_load2)))</f>
        <v>0.916422490976691+7.43015726254132i</v>
      </c>
      <c r="CG229" s="223" t="str">
        <f t="shared" ref="CG229:CG292" ca="1" si="398">IMPRODUCT(O229,IMEXP(COMPLEX(0,-2*PI()*70*B229/Nt_load2)))</f>
        <v>-1.0984916689977-7.40542930431491i</v>
      </c>
      <c r="CH229" s="223" t="str">
        <f t="shared" ref="CH229:CH292" ca="1" si="399">IMPRODUCT(O229,IMEXP(COMPLEX(0,-2*PI()*71*B229/Nt_load2)))</f>
        <v>1.27989915671234+7.37624059238244i</v>
      </c>
      <c r="CI229" s="223" t="str">
        <f t="shared" ref="CI229:CI292" ca="1" si="400">IMPRODUCT(O229,IMEXP(COMPLEX(0,-2*PI()*72*B229/Nt_load2)))</f>
        <v>-1.46053568103349-7.3426087089325i</v>
      </c>
      <c r="CJ229" s="223" t="str">
        <f t="shared" ref="CJ229:CJ292" ca="1" si="401">IMPRODUCT(O229,IMEXP(COMPLEX(0,-2*PI()*73*B229/Nt_load2)))</f>
        <v>1.64029243327332+7.30455391255412i</v>
      </c>
      <c r="CK229" s="223" t="str">
        <f t="shared" ref="CK229:CK292" ca="1" si="402">IMPRODUCT(O229,IMEXP(COMPLEX(0,-2*PI()*74*B229/Nt_load2)))</f>
        <v>-1.81906113468584-7.26209912603366i</v>
      </c>
      <c r="CL229" s="223" t="str">
        <f t="shared" ref="CL229:CL292" ca="1" si="403">IMPRODUCT(O229,IMEXP(COMPLEX(0,-2*PI()*75*B229/Nt_load2)))</f>
        <v>1.99673410168989+7.21526992254704i</v>
      </c>
      <c r="CM229" s="223" t="str">
        <f t="shared" ref="CM229:CM292" ca="1" si="404">IMPRODUCT(O229,IMEXP(COMPLEX(0,-2*PI()*76*B229/Nt_load2)))</f>
        <v>-2.17320431073378-7.16409451025539i</v>
      </c>
      <c r="CN229" s="223" t="str">
        <f t="shared" ref="CN229:CN292" ca="1" si="405">IMPRODUCT(O229,IMEXP(COMPLEX(0,-2*PI()*77*B229/Nt_load2)))</f>
        <v>2.34836546276222+7.10860371531351i</v>
      </c>
      <c r="CO229" s="223" t="str">
        <f t="shared" ref="CO229:CO292" ca="1" si="406">IMPRODUCT(O229,IMEXP(COMPLEX(0,-2*PI()*78*B229/Nt_load2)))</f>
        <v>-2.52211204724693-7.04883096330131i</v>
      </c>
      <c r="CP229" s="223" t="str">
        <f t="shared" ref="CP229:CP292" ca="1" si="407">IMPRODUCT(O229,IMEXP(COMPLEX(0,-2*PI()*79*B229/Nt_load2)))</f>
        <v>2.69433940574222+6.98481225908958i</v>
      </c>
      <c r="CQ229" s="223" t="str">
        <f t="shared" ref="CQ229:CQ292" ca="1" si="408">IMPRODUCT(O229,IMEXP(COMPLEX(0,-2*PI()*80*B229/Nt_load2)))</f>
        <v>-2.86494379492733-6.91658616515191i</v>
      </c>
      <c r="CR229" s="223" t="str">
        <f t="shared" ref="CR229:CR292" ca="1" si="409">IMPRODUCT(O229,IMEXP(COMPLEX(0,-2*PI()*81*B229/Nt_load2)))</f>
        <v>3.0338224490977+6.84419377833607i</v>
      </c>
      <c r="CS229" s="223" t="str">
        <f t="shared" ref="CS229:CS292" ca="1" si="410">IMPRODUCT(O229,IMEXP(COMPLEX(0,-2*PI()*82*B229/Nt_load2)))</f>
        <v>-3.20087364206628-6.76767870510921i</v>
      </c>
      <c r="CT229" s="223" t="str">
        <f t="shared" ref="CT229:CT292" ca="1" si="411">IMPRODUCT(O229,IMEXP(COMPLEX(0,-2*PI()*83*B229/Nt_load2)))</f>
        <v>3.36599674844163+6.68708703529001i</v>
      </c>
      <c r="CU229" s="223" t="str">
        <f t="shared" ref="CU229:CU292" ca="1" si="412">IMPRODUCT(O229,IMEXP(COMPLEX(0,-2*PI()*84*B229/Nt_load2)))</f>
        <v>-3.52909230423806-6.60246731428721i</v>
      </c>
      <c r="CV229" s="223" t="str">
        <f t="shared" ref="CV229:CV292" ca="1" si="413">IMPRODUCT(O229,IMEXP(COMPLEX(0,-2*PI()*85*B229/Nt_load2)))</f>
        <v>3.69006206679204+6.51387051385624i</v>
      </c>
      <c r="CW229" s="223" t="str">
        <f t="shared" ref="CW229:CW292" ca="1" si="414">IMPRODUCT(O229,IMEXP(COMPLEX(0,-2*PI()*86*B229/Nt_load2)))</f>
        <v>-3.84880907393693-6.42135000139723i</v>
      </c>
      <c r="CX229" s="223" t="str">
        <f t="shared" ref="CX229:CX292" ca="1" si="415">IMPRODUCT(O229,IMEXP(COMPLEX(0,-2*PI()*87*B229/Nt_load2)))</f>
        <v>4.00523770241227+6.32496150780688i</v>
      </c>
      <c r="CY229" s="223" t="str">
        <f t="shared" ref="CY229:CY292" ca="1" si="416">IMPRODUCT(O229,IMEXP(COMPLEX(0,-2*PI()*88*B229/Nt_load2)))</f>
        <v>-4.15925372546079-6.22476309390999i</v>
      </c>
      <c r="CZ229" s="223" t="str">
        <f t="shared" ref="CZ229:CZ292" ca="1" si="417">IMPRODUCT(O229,IMEXP(COMPLEX(0,-2*PI()*89*B229/Nt_load2)))</f>
        <v>4.31076436958996+6.12081511548397i</v>
      </c>
      <c r="DA229" s="223" t="str">
        <f t="shared" ref="DA229:DA292" ca="1" si="418">IMPRODUCT(O229,IMEXP(COMPLEX(0,-2*PI()*90*B229/Nt_load2)))</f>
        <v>-4.45967837045273-6.01318018690438i</v>
      </c>
      <c r="DB229" s="223" t="str">
        <f t="shared" ref="DB229:DB292" ca="1" si="419">IMPRODUCT(O229,IMEXP(COMPLEX(0,-2*PI()*91*B229/Nt_load2)))</f>
        <v>4.60590602782292+5.90192314342774i</v>
      </c>
      <c r="DC229" s="223" t="str">
        <f t="shared" ref="DC229:DC292" ca="1" si="420">IMPRODUCT(O229,IMEXP(COMPLEX(0,-2*PI()*92*B229/Nt_load2)))</f>
        <v>-4.74935925962818-5.78711100213633i</v>
      </c>
      <c r="DD229" s="223" t="str">
        <f t="shared" ref="DD229:DD292" ca="1" si="421">IMPRODUCT(O229,IMEXP(COMPLEX(0,-2*PI()*93*B229/Nt_load2)))</f>
        <v>4.8899516550051+5.66881292157152i</v>
      </c>
      <c r="DE229" s="223" t="str">
        <f t="shared" ref="DE229:DE292" ca="1" si="422">IMPRODUCT(O229,IMEXP(COMPLEX(0,-2*PI()*94*B229/Nt_load2)))</f>
        <v>-5.02759852635242-5.54710016007304i</v>
      </c>
      <c r="DF229" s="223" t="str">
        <f t="shared" ref="DF229:DF292" ca="1" si="423">IMPRODUCT(O229,IMEXP(COMPLEX(0,-2*PI()*95*B229/Nt_load2)))</f>
        <v>5.16221696034116+5.42204603285785i</v>
      </c>
      <c r="DG229" s="223" t="str">
        <f t="shared" ref="DG229:DG292" ca="1" si="424">IMPRODUCT(O229,IMEXP(COMPLEX(0,-2*PI()*96*B229/Nt_load2)))</f>
        <v>-5.29372586786101-5.29372586785551i</v>
      </c>
      <c r="DH229" s="223" t="str">
        <f t="shared" ref="DH229:DH292" ca="1" si="425">IMPRODUCT(O229,IMEXP(COMPLEX(0,-2*PI()*97*B229/Nt_load2)))</f>
        <v>5.42204603285793+5.16221696034107i</v>
      </c>
      <c r="DI229" s="223" t="str">
        <f t="shared" ref="DI229:DI292" ca="1" si="426">IMPRODUCT(O229,IMEXP(COMPLEX(0,-2*PI()*98*B229/Nt_load2)))</f>
        <v>-5.54710016007313-5.02759852635232i</v>
      </c>
      <c r="DJ229" s="223" t="str">
        <f t="shared" ref="DJ229:DJ292" ca="1" si="427">IMPRODUCT(O229,IMEXP(COMPLEX(0,-2*PI()*99*B229/Nt_load2)))</f>
        <v>5.66881292157161+4.889951655005i</v>
      </c>
      <c r="DK229" s="223" t="str">
        <f t="shared" ref="DK229:DK292" ca="1" si="428">IMPRODUCT(O229,IMEXP(COMPLEX(0,-2*PI()*100*B229/Nt_load2)))</f>
        <v>-5.78711100213641-4.74935925962809i</v>
      </c>
      <c r="DL229" s="223" t="str">
        <f t="shared" ref="DL229:DL292" ca="1" si="429">IMPRODUCT(O229,IMEXP(COMPLEX(0,-2*PI()*101*B229/Nt_load2)))</f>
        <v>5.90192314342781+4.60590602782281i</v>
      </c>
      <c r="DM229" s="223" t="str">
        <f t="shared" ref="DM229:DM292" ca="1" si="430">IMPRODUCT(O229,IMEXP(COMPLEX(0,-2*PI()*102*B229/Nt_load2)))</f>
        <v>-6.01318018690445-4.45967837045263i</v>
      </c>
      <c r="DN229" s="223" t="str">
        <f t="shared" ref="DN229:DN292" ca="1" si="431">IMPRODUCT(O229,IMEXP(COMPLEX(0,-2*PI()*103*B229/Nt_load2)))</f>
        <v>6.12081511548404+4.31076436958985i</v>
      </c>
      <c r="DO229" s="223" t="str">
        <f t="shared" ref="DO229:DO292" ca="1" si="432">IMPRODUCT(O229,IMEXP(COMPLEX(0,-2*PI()*104*B229/Nt_load2)))</f>
        <v>-6.22476309390983-4.15925372546103i</v>
      </c>
      <c r="DP229" s="223" t="str">
        <f t="shared" ref="DP229:DP292" ca="1" si="433">IMPRODUCT(O229,IMEXP(COMPLEX(0,-2*PI()*105*B229/Nt_load2)))</f>
        <v>6.32496150780695+4.00523770241216i</v>
      </c>
      <c r="DQ229" s="223" t="str">
        <f t="shared" ref="DQ229:DQ292" ca="1" si="434">IMPRODUCT(O229,IMEXP(COMPLEX(0,-2*PI()*106*B229/Nt_load2)))</f>
        <v>-6.42135000139708-3.84880907393718i</v>
      </c>
      <c r="DR229" s="223" t="str">
        <f t="shared" ref="DR229:DR292" ca="1" si="435">IMPRODUCT(O229,IMEXP(COMPLEX(0,-2*PI()*107*B229/Nt_load2)))</f>
        <v>6.51387051385631+3.69006206679193i</v>
      </c>
      <c r="DS229" s="223" t="str">
        <f t="shared" ref="DS229:DS292" ca="1" si="436">IMPRODUCT(O229,IMEXP(COMPLEX(0,-2*PI()*108*B229/Nt_load2)))</f>
        <v>-6.60246731428728-3.52909230423795i</v>
      </c>
      <c r="DT229" s="223" t="str">
        <f t="shared" ref="DT229:DT292" ca="1" si="437">IMPRODUCT(O229,IMEXP(COMPLEX(0,-2*PI()*109*B229/Nt_load2)))</f>
        <v>6.68708703529007+3.36599674844152i</v>
      </c>
      <c r="DU229" s="223" t="str">
        <f t="shared" ref="DU229:DU292" ca="1" si="438">IMPRODUCT(O229,IMEXP(COMPLEX(0,-2*PI()*110*B229/Nt_load2)))</f>
        <v>-6.76767870510927-3.20087364206617i</v>
      </c>
      <c r="DV229" s="223" t="str">
        <f t="shared" ref="DV229:DV292" ca="1" si="439">IMPRODUCT(O229,IMEXP(COMPLEX(0,-2*PI()*111*B229/Nt_load2)))</f>
        <v>6.84419377833613+3.03382244909759i</v>
      </c>
      <c r="DW229" s="223" t="str">
        <f t="shared" ref="DW229:DW292" ca="1" si="440">IMPRODUCT(O229,IMEXP(COMPLEX(0,-2*PI()*112*B229/Nt_load2)))</f>
        <v>-6.91658616515196-2.86494379492721i</v>
      </c>
      <c r="DX229" s="223" t="str">
        <f t="shared" ref="DX229:DX292" ca="1" si="441">IMPRODUCT(O229,IMEXP(COMPLEX(0,-2*PI()*113*B229/Nt_load2)))</f>
        <v>6.98481225908955+2.6943394057423i</v>
      </c>
      <c r="DY229" s="223" t="str">
        <f t="shared" ref="DY229:DY292" ca="1" si="442">IMPRODUCT(O229,IMEXP(COMPLEX(0,-2*PI()*114*B229/Nt_load2)))</f>
        <v>-7.04883096330135-2.52211204724681i</v>
      </c>
      <c r="DZ229" s="223" t="str">
        <f t="shared" ref="DZ229:DZ292" ca="1" si="443">IMPRODUCT(O229,IMEXP(COMPLEX(0,-2*PI()*115*B229/Nt_load2)))</f>
        <v>7.10860371531348+2.3483654627623i</v>
      </c>
      <c r="EA229" s="223" t="str">
        <f t="shared" ref="EA229:EA292" ca="1" si="444">IMPRODUCT(O229,IMEXP(COMPLEX(0,-2*PI()*116*B229/Nt_load2)))</f>
        <v>-7.16409451025543-2.17320431073365i</v>
      </c>
      <c r="EB229" s="223" t="str">
        <f t="shared" ref="EB229:EB292" ca="1" si="445">IMPRODUCT(O229,IMEXP(COMPLEX(0,-2*PI()*117*B229/Nt_load2)))</f>
        <v>7.21526992254702+1.99673410168997i</v>
      </c>
      <c r="EC229" s="223" t="str">
        <f t="shared" ref="EC229:EC292" ca="1" si="446">IMPRODUCT(O229,IMEXP(COMPLEX(0,-2*PI()*118*B229/Nt_load2)))</f>
        <v>-7.26209912603369-1.81906113468571i</v>
      </c>
      <c r="ED229" s="223" t="str">
        <f t="shared" ref="ED229:ED292" ca="1" si="447">IMPRODUCT(O229,IMEXP(COMPLEX(0,-2*PI()*119*B229/Nt_load2)))</f>
        <v>7.3045539125541+1.6402924332734i</v>
      </c>
      <c r="EE229" s="223" t="str">
        <f t="shared" ref="EE229:EE292" ca="1" si="448">IMPRODUCT(O229,IMEXP(COMPLEX(0,-2*PI()*120*B229/Nt_load2)))</f>
        <v>-7.34260870893253-1.46053568103336i</v>
      </c>
      <c r="EF229" s="223" t="str">
        <f t="shared" ref="EF229:EF292" ca="1" si="449">IMPRODUCT(O229,IMEXP(COMPLEX(0,-2*PI()*121*B229/Nt_load2)))</f>
        <v>7.3762405923825+1.27989915671201i</v>
      </c>
      <c r="EG229" s="223" t="str">
        <f t="shared" ref="EG229:EG292" ca="1" si="450">IMPRODUCT(O229,IMEXP(COMPLEX(0,-2*PI()*122*B229/Nt_load2)))</f>
        <v>-7.40542930431493-1.09849166899758i</v>
      </c>
      <c r="EH229" s="223" t="str">
        <f t="shared" ref="EH229:EH292" ca="1" si="451">IMPRODUCT(O229,IMEXP(COMPLEX(0,-2*PI()*123*B229/Nt_load2)))</f>
        <v>7.43015726254133+0.916422490976564i</v>
      </c>
      <c r="EI229" s="223" t="str">
        <f t="shared" ref="EI229:EI292" ca="1" si="452">IMPRODUCT(O229,IMEXP(COMPLEX(0,-2*PI()*124*B229/Nt_load2)))</f>
        <v>-7.45040957186348-0.733801294321857i</v>
      </c>
      <c r="EJ229" s="223" t="str">
        <f t="shared" ref="EJ229:EJ292" ca="1" si="453">IMPRODUCT(O229,IMEXP(COMPLEX(0,-2*PI()*125*B229/Nt_load2)))</f>
        <v>7.46617403304918+0.550738083198866i</v>
      </c>
      <c r="EK229" s="223" t="str">
        <f t="shared" ref="EK229:EK292" ca="1" si="454">IMPRODUCT(O229,IMEXP(COMPLEX(0,-2*PI()*126*B229/Nt_load2)))</f>
        <v>-7.47744115017562-0.367343128047555i</v>
      </c>
      <c r="EL229" s="223" t="str">
        <f t="shared" ref="EL229:EL292" ca="1" si="455">IMPRODUCT(O229,IMEXP(COMPLEX(0,-2*PI()*127*B229/Nt_load2)))</f>
        <v>7.48420413635269+0.183726899132176i</v>
      </c>
      <c r="EM229" s="223" t="str">
        <f t="shared" ref="EM229:EM292" ca="1" si="456">IMPRODUCT(O229,IMEXP(COMPLEX(0,-2*PI()*128*B229/Nt_load2)))</f>
        <v>-7.48645891781043-2.32589043938491E-12i</v>
      </c>
      <c r="EN229" s="223"/>
      <c r="EO229" s="223"/>
      <c r="EP229" s="223"/>
    </row>
    <row r="230" spans="1:146" ht="17.25" thickBot="1">
      <c r="A230" s="257">
        <f t="shared" si="323"/>
        <v>2.5390625000000018E-3</v>
      </c>
      <c r="B230" s="256">
        <v>130</v>
      </c>
      <c r="C230" s="230">
        <f t="shared" si="324"/>
        <v>26000</v>
      </c>
      <c r="D230" s="229">
        <f t="shared" ref="D230:D237" si="457">2*PI()*C230</f>
        <v>163362.81798666925</v>
      </c>
      <c r="E230" s="229" t="str">
        <f t="shared" ref="E230:E237" si="458">COMPLEX(0,D230)</f>
        <v>163362.817986669i</v>
      </c>
      <c r="F230" s="229" t="str">
        <f t="shared" si="325"/>
        <v>-0.0152955160111608-0.0324233348351722i</v>
      </c>
      <c r="G230" s="229" t="str">
        <f t="shared" si="326"/>
        <v>-3.36365710242147+2.68467103579114i</v>
      </c>
      <c r="H230" s="229" t="str">
        <f t="shared" si="322"/>
        <v>0.00201559784037898-0.00325052704186207i</v>
      </c>
      <c r="I230" s="229" t="str">
        <f t="shared" ref="I230:I237" si="459">IMDIV(IMPRODUCT(-1,H230),IMSUM(1,IMPRODUCT(F230,G230,-1)))</f>
        <v>-0.00262109943146785+0.0035661989133991i</v>
      </c>
      <c r="J230" s="255" t="str">
        <f ca="1">IMPRODUCT(1/N_FFT2,EE100)</f>
        <v>0.0381658345092907-0.0000335592856481161i</v>
      </c>
      <c r="K230" s="254" t="str">
        <f t="shared" ref="K230:K237" ca="1" si="460">IMPRODUCT(I230,J230)</f>
        <v>-0.0000999167680457852+0.000136194919780535i</v>
      </c>
      <c r="N230" s="246">
        <f t="shared" ca="1" si="327"/>
        <v>22.486429555949162</v>
      </c>
      <c r="O230" s="223">
        <f t="shared" ca="1" si="328"/>
        <v>7.4864295559491625</v>
      </c>
      <c r="P230" s="223" t="str">
        <f t="shared" ca="1" si="329"/>
        <v>-7.47741182368213+0.367341687326442i</v>
      </c>
      <c r="Q230" s="223" t="str">
        <f t="shared" ca="1" si="330"/>
        <v>7.45038035138792-0.733798416352855i</v>
      </c>
      <c r="R230" s="223" t="str">
        <f t="shared" ca="1" si="331"/>
        <v>-7.40540026025098+1.09848736072106i</v>
      </c>
      <c r="S230" s="223" t="str">
        <f t="shared" ca="1" si="332"/>
        <v>7.34257991125068-1.46052995282093i</v>
      </c>
      <c r="T230" s="223" t="str">
        <f t="shared" ca="1" si="333"/>
        <v>-7.26207064410999+1.81905400033786i</v>
      </c>
      <c r="U230" s="223" t="str">
        <f t="shared" ca="1" si="334"/>
        <v>7.16406641270552-2.17319578743696i</v>
      </c>
      <c r="V230" s="223" t="str">
        <f t="shared" ca="1" si="335"/>
        <v>-7.04880331781478+2.52210215553464i</v>
      </c>
      <c r="W230" s="223" t="str">
        <f t="shared" ca="1" si="336"/>
        <v>6.9165590383289-2.86493255863028i</v>
      </c>
      <c r="X230" s="223" t="str">
        <f t="shared" ca="1" si="337"/>
        <v>-6.76765216230095+3.20086108825304i</v>
      </c>
      <c r="Y230" s="223" t="str">
        <f t="shared" ca="1" si="338"/>
        <v>6.60244141943771-3.52907846315189i</v>
      </c>
      <c r="Z230" s="223" t="str">
        <f t="shared" ca="1" si="339"/>
        <v>-6.42132481688911+3.8487939789229i</v>
      </c>
      <c r="AA230" s="223" t="str">
        <f t="shared" ca="1" si="340"/>
        <v>6.22473868041538-4.15923741288349i</v>
      </c>
      <c r="AB230" s="223" t="str">
        <f t="shared" ca="1" si="341"/>
        <v>-6.01315660323783+4.45966087961029i</v>
      </c>
      <c r="AC230" s="223" t="str">
        <f t="shared" ca="1" si="342"/>
        <v>5.78708830511232-4.74934063265853i</v>
      </c>
      <c r="AD230" s="223" t="str">
        <f t="shared" ca="1" si="343"/>
        <v>-5.54707840437119+5.02757880812901i</v>
      </c>
      <c r="AE230" s="223" t="str">
        <f t="shared" ca="1" si="344"/>
        <v>5.29370510588726-5.29370510588683i</v>
      </c>
      <c r="AF230" s="223" t="str">
        <f t="shared" ca="1" si="345"/>
        <v>-5.02757880812891+5.54707840437128i</v>
      </c>
      <c r="AG230" s="223" t="str">
        <f t="shared" ca="1" si="346"/>
        <v>4.74934063265842-5.78708830511241i</v>
      </c>
      <c r="AH230" s="223" t="str">
        <f t="shared" ca="1" si="347"/>
        <v>-4.45966087961077+6.01315660323747i</v>
      </c>
      <c r="AI230" s="223" t="str">
        <f t="shared" ca="1" si="348"/>
        <v>4.15923741288337-6.22473868041546i</v>
      </c>
      <c r="AJ230" s="223" t="str">
        <f t="shared" ca="1" si="349"/>
        <v>-3.84879397892273+6.42132481688921i</v>
      </c>
      <c r="AK230" s="223" t="str">
        <f t="shared" ca="1" si="350"/>
        <v>3.52907846315239-6.60244141943744i</v>
      </c>
      <c r="AL230" s="223" t="str">
        <f t="shared" ca="1" si="351"/>
        <v>-3.20086108825289+6.76765216230102i</v>
      </c>
      <c r="AM230" s="223" t="str">
        <f t="shared" ca="1" si="352"/>
        <v>2.86493255863013-6.91655903832897i</v>
      </c>
      <c r="AN230" s="223" t="str">
        <f t="shared" ca="1" si="353"/>
        <v>-2.52210215553519+7.04880331781459i</v>
      </c>
      <c r="AO230" s="223" t="str">
        <f t="shared" ca="1" si="354"/>
        <v>2.1731957874368-7.16406641270558i</v>
      </c>
      <c r="AP230" s="223" t="str">
        <f t="shared" ca="1" si="355"/>
        <v>-1.81905400033771+7.26207064411002i</v>
      </c>
      <c r="AQ230" s="223" t="str">
        <f t="shared" ca="1" si="356"/>
        <v>1.4605299528215-7.34257991125057i</v>
      </c>
      <c r="AR230" s="223" t="str">
        <f t="shared" ca="1" si="357"/>
        <v>1.4605299528215-7.34257991125057i</v>
      </c>
      <c r="AS230" s="223" t="str">
        <f t="shared" ca="1" si="358"/>
        <v>0.73379841635293-7.45038035138792i</v>
      </c>
      <c r="AT230" s="223" t="str">
        <f t="shared" ca="1" si="359"/>
        <v>-0.367341687326817+7.47741182368211i</v>
      </c>
      <c r="AU230" s="223" t="str">
        <f t="shared" ca="1" si="360"/>
        <v>2.09108736309234E-12-7.48642955594916i</v>
      </c>
      <c r="AV230" s="223" t="str">
        <f t="shared" ca="1" si="361"/>
        <v>0.367341687323383+7.47741182368228i</v>
      </c>
      <c r="AW230" s="223" t="str">
        <f t="shared" ca="1" si="362"/>
        <v>-0.73379841635618-7.45038035138759i</v>
      </c>
      <c r="AX230" s="223" t="str">
        <f t="shared" ca="1" si="363"/>
        <v>1.09848736072339+7.40540026025063i</v>
      </c>
      <c r="AY230" s="223" t="str">
        <f t="shared" ca="1" si="364"/>
        <v>-1.46052995282251-7.34257991125037i</v>
      </c>
      <c r="AZ230" s="223" t="str">
        <f t="shared" ca="1" si="365"/>
        <v>1.81905400033798+7.26207064410995i</v>
      </c>
      <c r="BA230" s="223" t="str">
        <f t="shared" ca="1" si="366"/>
        <v>-2.17319578743635-7.16406641270571i</v>
      </c>
      <c r="BB230" s="223" t="str">
        <f t="shared" ca="1" si="367"/>
        <v>2.52210215553335+7.04880331781525i</v>
      </c>
      <c r="BC230" s="223" t="str">
        <f t="shared" ca="1" si="368"/>
        <v>-2.86493255862764-6.91655903833i</v>
      </c>
      <c r="BD230" s="223" t="str">
        <f t="shared" ca="1" si="369"/>
        <v>3.20086108824978+6.76765216230249i</v>
      </c>
      <c r="BE230" s="223" t="str">
        <f t="shared" ca="1" si="370"/>
        <v>-3.52907846315471-6.60244141943621i</v>
      </c>
      <c r="BF230" s="223" t="str">
        <f t="shared" ca="1" si="371"/>
        <v>3.84879397892426+6.4213248168883i</v>
      </c>
      <c r="BG230" s="223" t="str">
        <f t="shared" ca="1" si="372"/>
        <v>-4.15923741288428-6.22473868041485i</v>
      </c>
      <c r="BH230" s="223" t="str">
        <f t="shared" ca="1" si="373"/>
        <v>4.45966087961036+6.01315660323778i</v>
      </c>
      <c r="BI230" s="223" t="str">
        <f t="shared" ca="1" si="374"/>
        <v>-4.74934063265754-5.78708830511315i</v>
      </c>
      <c r="BJ230" s="223" t="str">
        <f t="shared" ca="1" si="375"/>
        <v>5.02757880812743+5.54707840437263i</v>
      </c>
      <c r="BK230" s="223" t="str">
        <f t="shared" ca="1" si="376"/>
        <v>-5.29370510588486-5.29370510588923i</v>
      </c>
      <c r="BL230" s="223" t="str">
        <f t="shared" ca="1" si="377"/>
        <v>5.54707840437334+5.02757880812663i</v>
      </c>
      <c r="BM230" s="223" t="str">
        <f t="shared" ca="1" si="378"/>
        <v>-5.78708830511395-4.74934063265654i</v>
      </c>
      <c r="BN230" s="223" t="str">
        <f t="shared" ca="1" si="379"/>
        <v>6.01315660323842+4.4596608796095i</v>
      </c>
      <c r="BO230" s="223" t="str">
        <f t="shared" ca="1" si="380"/>
        <v>-6.22473868041557-4.15923741288321i</v>
      </c>
      <c r="BP230" s="223" t="str">
        <f t="shared" ca="1" si="381"/>
        <v>6.42132481688885+3.84879397892335i</v>
      </c>
      <c r="BQ230" s="223" t="str">
        <f t="shared" ca="1" si="382"/>
        <v>-6.60244141943681-3.52907846315358i</v>
      </c>
      <c r="BR230" s="223" t="str">
        <f t="shared" ca="1" si="383"/>
        <v>6.76765216229977+3.20086108825555i</v>
      </c>
      <c r="BS230" s="223" t="str">
        <f t="shared" ca="1" si="384"/>
        <v>-6.9165590383276-2.86493255863344i</v>
      </c>
      <c r="BT230" s="223" t="str">
        <f t="shared" ca="1" si="385"/>
        <v>7.04880331781561+2.52210215553234i</v>
      </c>
      <c r="BU230" s="223" t="str">
        <f t="shared" ca="1" si="386"/>
        <v>-7.16406641270605-2.17319578743523i</v>
      </c>
      <c r="BV230" s="223" t="str">
        <f t="shared" ca="1" si="387"/>
        <v>7.26207064411021+1.81905400033695i</v>
      </c>
      <c r="BW230" s="223" t="str">
        <f t="shared" ca="1" si="388"/>
        <v>-7.3425799112506-1.46052995282136i</v>
      </c>
      <c r="BX230" s="223" t="str">
        <f t="shared" ca="1" si="389"/>
        <v>7.40540026025079+1.09848736072234i</v>
      </c>
      <c r="BY230" s="223" t="str">
        <f t="shared" ca="1" si="390"/>
        <v>-7.45038035138771-0.733798416355012i</v>
      </c>
      <c r="BZ230" s="223" t="str">
        <f t="shared" ca="1" si="391"/>
        <v>7.47741182368197+0.367341687329755i</v>
      </c>
      <c r="CA230" s="223" t="str">
        <f t="shared" ca="1" si="392"/>
        <v>-7.48642955594916+3.26502466667848E-12i</v>
      </c>
      <c r="CB230" s="223" t="str">
        <f t="shared" ca="1" si="393"/>
        <v>7.47741182368201-0.367341687328839i</v>
      </c>
      <c r="CC230" s="223" t="str">
        <f t="shared" ca="1" si="394"/>
        <v>-7.4503803513878+0.733798416354099i</v>
      </c>
      <c r="CD230" s="223" t="str">
        <f t="shared" ca="1" si="395"/>
        <v>7.40540026025093-1.09848736072143i</v>
      </c>
      <c r="CE230" s="223" t="str">
        <f t="shared" ca="1" si="396"/>
        <v>-7.34257991125078+1.46052995282046i</v>
      </c>
      <c r="CF230" s="223" t="str">
        <f t="shared" ca="1" si="397"/>
        <v>7.26207064411044-1.81905400033606i</v>
      </c>
      <c r="CG230" s="223" t="str">
        <f t="shared" ca="1" si="398"/>
        <v>-7.16406641270632+2.17319578743436i</v>
      </c>
      <c r="CH230" s="223" t="str">
        <f t="shared" ca="1" si="399"/>
        <v>7.04880331781591-2.52210215553148i</v>
      </c>
      <c r="CI230" s="223" t="str">
        <f t="shared" ca="1" si="400"/>
        <v>-6.91655903832795+2.86493255863259i</v>
      </c>
      <c r="CJ230" s="223" t="str">
        <f t="shared" ca="1" si="401"/>
        <v>6.76765216230016-3.20086108825472i</v>
      </c>
      <c r="CK230" s="223" t="str">
        <f t="shared" ca="1" si="402"/>
        <v>-6.60244141943724+3.52907846315277i</v>
      </c>
      <c r="CL230" s="223" t="str">
        <f t="shared" ca="1" si="403"/>
        <v>6.42132481688932-3.84879397892255i</v>
      </c>
      <c r="CM230" s="223" t="str">
        <f t="shared" ca="1" si="404"/>
        <v>-6.22473868041608+4.15923741288245i</v>
      </c>
      <c r="CN230" s="223" t="str">
        <f t="shared" ca="1" si="405"/>
        <v>6.01315660323896-4.45966087960877i</v>
      </c>
      <c r="CO230" s="223" t="str">
        <f t="shared" ca="1" si="406"/>
        <v>-5.78708830511454+4.74934063265584i</v>
      </c>
      <c r="CP230" s="223" t="str">
        <f t="shared" ca="1" si="407"/>
        <v>5.54707840436896-5.02757880813147i</v>
      </c>
      <c r="CQ230" s="223" t="str">
        <f t="shared" ca="1" si="408"/>
        <v>-5.29370510588551+5.29370510588858i</v>
      </c>
      <c r="CR230" s="223" t="str">
        <f t="shared" ca="1" si="409"/>
        <v>5.02757880812826-5.54707840437187i</v>
      </c>
      <c r="CS230" s="223" t="str">
        <f t="shared" ca="1" si="410"/>
        <v>-4.74934063265808+5.78708830511269i</v>
      </c>
      <c r="CT230" s="223" t="str">
        <f t="shared" ca="1" si="411"/>
        <v>4.45966087961109-6.01315660323723i</v>
      </c>
      <c r="CU230" s="223" t="str">
        <f t="shared" ca="1" si="412"/>
        <v>-4.15923741288504+6.22473868041435i</v>
      </c>
      <c r="CV230" s="223" t="str">
        <f t="shared" ca="1" si="413"/>
        <v>3.84879397892522-6.42132481688772i</v>
      </c>
      <c r="CW230" s="223" t="str">
        <f t="shared" ca="1" si="414"/>
        <v>-3.52907846315533+6.60244141943587i</v>
      </c>
      <c r="CX230" s="223" t="str">
        <f t="shared" ca="1" si="415"/>
        <v>3.2008610882508-6.76765216230201i</v>
      </c>
      <c r="CY230" s="223" t="str">
        <f t="shared" ca="1" si="416"/>
        <v>-2.86493255862839+6.91655903832969i</v>
      </c>
      <c r="CZ230" s="223" t="str">
        <f t="shared" ca="1" si="417"/>
        <v>2.52210215553421-7.04880331781493i</v>
      </c>
      <c r="DA230" s="223" t="str">
        <f t="shared" ca="1" si="418"/>
        <v>-2.17319578743733+7.16406641270541i</v>
      </c>
      <c r="DB230" s="223" t="str">
        <f t="shared" ca="1" si="419"/>
        <v>1.81905400033909-7.26207064410968i</v>
      </c>
      <c r="DC230" s="223" t="str">
        <f t="shared" ca="1" si="420"/>
        <v>-1.46052995282331+7.34257991125021i</v>
      </c>
      <c r="DD230" s="223" t="str">
        <f t="shared" ca="1" si="421"/>
        <v>1.0984873607243-7.4054002602505i</v>
      </c>
      <c r="DE230" s="223" t="str">
        <f t="shared" ca="1" si="422"/>
        <v>-0.733798416349576+7.45038035138825i</v>
      </c>
      <c r="DF230" s="223" t="str">
        <f t="shared" ca="1" si="423"/>
        <v>0.367341687324299-7.47741182368224i</v>
      </c>
      <c r="DG230" s="223" t="str">
        <f t="shared" ca="1" si="424"/>
        <v>1.06754874083095E-12+7.48642955594916i</v>
      </c>
      <c r="DH230" s="223" t="str">
        <f t="shared" ca="1" si="425"/>
        <v>-0.367341687326857-7.47741182368211i</v>
      </c>
      <c r="DI230" s="223" t="str">
        <f t="shared" ca="1" si="426"/>
        <v>0.733798416352124+7.45038035138799i</v>
      </c>
      <c r="DJ230" s="223" t="str">
        <f t="shared" ca="1" si="427"/>
        <v>-1.09848736071926-7.40540026025125i</v>
      </c>
      <c r="DK230" s="223" t="str">
        <f t="shared" ca="1" si="428"/>
        <v>1.46052995281831+7.3425799112512i</v>
      </c>
      <c r="DL230" s="223" t="str">
        <f t="shared" ca="1" si="429"/>
        <v>-1.81905400033414-7.26207064411092i</v>
      </c>
      <c r="DM230" s="223" t="str">
        <f t="shared" ca="1" si="430"/>
        <v>2.17319578743938+7.16406641270479i</v>
      </c>
      <c r="DN230" s="223" t="str">
        <f t="shared" ca="1" si="431"/>
        <v>-2.52210215553663-7.04880331781407i</v>
      </c>
      <c r="DO230" s="223" t="str">
        <f t="shared" ca="1" si="432"/>
        <v>2.86493255863076+6.91655903832871i</v>
      </c>
      <c r="DP230" s="223" t="str">
        <f t="shared" ca="1" si="433"/>
        <v>-3.20086108825273-6.7676521623011i</v>
      </c>
      <c r="DQ230" s="223" t="str">
        <f t="shared" ca="1" si="434"/>
        <v>3.52907846315083+6.60244141943828i</v>
      </c>
      <c r="DR230" s="223" t="str">
        <f t="shared" ca="1" si="435"/>
        <v>-3.84879397892085-6.42132481689034i</v>
      </c>
      <c r="DS230" s="223" t="str">
        <f t="shared" ca="1" si="436"/>
        <v>4.15923741288079+6.22473868041718i</v>
      </c>
      <c r="DT230" s="223" t="str">
        <f t="shared" ca="1" si="437"/>
        <v>-4.45966087961315-6.01315660323571i</v>
      </c>
      <c r="DU230" s="223" t="str">
        <f t="shared" ca="1" si="438"/>
        <v>4.74934063266006+5.78708830511107i</v>
      </c>
      <c r="DV230" s="223" t="str">
        <f t="shared" ca="1" si="439"/>
        <v>-5.02757880812985-5.54707840437044i</v>
      </c>
      <c r="DW230" s="223" t="str">
        <f t="shared" ca="1" si="440"/>
        <v>5.29370510588703+5.29370510588707i</v>
      </c>
      <c r="DX230" s="223" t="str">
        <f t="shared" ca="1" si="441"/>
        <v>-5.54707840437068-5.02757880812958i</v>
      </c>
      <c r="DY230" s="223" t="str">
        <f t="shared" ca="1" si="442"/>
        <v>5.7870883051113+4.74934063265978i</v>
      </c>
      <c r="DZ230" s="223" t="str">
        <f t="shared" ca="1" si="443"/>
        <v>-6.01315660323592-4.45966087961286i</v>
      </c>
      <c r="EA230" s="223" t="str">
        <f t="shared" ca="1" si="444"/>
        <v>6.22473868041313+4.15923741288687i</v>
      </c>
      <c r="EB230" s="223" t="str">
        <f t="shared" ca="1" si="445"/>
        <v>-6.42132481689052-3.84879397892054i</v>
      </c>
      <c r="EC230" s="223" t="str">
        <f t="shared" ca="1" si="446"/>
        <v>6.60244141943825+3.52907846315089i</v>
      </c>
      <c r="ED230" s="223" t="str">
        <f t="shared" ca="1" si="447"/>
        <v>-6.76765216230126-3.2008610882524i</v>
      </c>
      <c r="EE230" s="223" t="str">
        <f t="shared" ca="1" si="448"/>
        <v>6.91655903832885+2.86493255863042i</v>
      </c>
      <c r="EF230" s="223" t="str">
        <f t="shared" ca="1" si="449"/>
        <v>-7.04880331781419-2.52210215553628i</v>
      </c>
      <c r="EG230" s="223" t="str">
        <f t="shared" ca="1" si="450"/>
        <v>7.16406641270478+2.17319578743944i</v>
      </c>
      <c r="EH230" s="223" t="str">
        <f t="shared" ca="1" si="451"/>
        <v>-7.26207064410925-1.8190540003408i</v>
      </c>
      <c r="EI230" s="223" t="str">
        <f t="shared" ca="1" si="452"/>
        <v>7.34257991125127+1.46052995281795i</v>
      </c>
      <c r="EJ230" s="223" t="str">
        <f t="shared" ca="1" si="453"/>
        <v>-7.4054002602513-1.0984873607189i</v>
      </c>
      <c r="EK230" s="223" t="str">
        <f t="shared" ca="1" si="454"/>
        <v>7.45038035138803+0.733798416351763i</v>
      </c>
      <c r="EL230" s="223" t="str">
        <f t="shared" ca="1" si="455"/>
        <v>-7.47741182368213-0.367341687326494i</v>
      </c>
      <c r="EM230" s="223" t="str">
        <f t="shared" ca="1" si="456"/>
        <v>7.48642955594916+7.04372933995827E-13i</v>
      </c>
      <c r="EN230" s="223"/>
      <c r="EO230" s="223"/>
      <c r="EP230" s="223"/>
    </row>
    <row r="231" spans="1:146" ht="17.25" thickBot="1">
      <c r="A231" s="257">
        <f t="shared" si="323"/>
        <v>2.5585937500000018E-3</v>
      </c>
      <c r="B231" s="256">
        <v>131</v>
      </c>
      <c r="C231" s="230">
        <f t="shared" si="324"/>
        <v>26200</v>
      </c>
      <c r="D231" s="229">
        <f t="shared" si="457"/>
        <v>164619.45504810516</v>
      </c>
      <c r="E231" s="229" t="str">
        <f t="shared" si="458"/>
        <v>164619.455048105i</v>
      </c>
      <c r="F231" s="229" t="str">
        <f t="shared" si="325"/>
        <v>-0.015132106741386-0.0320675761581716i</v>
      </c>
      <c r="G231" s="229" t="str">
        <f t="shared" si="326"/>
        <v>-3.33719532010561+2.69215400298947i</v>
      </c>
      <c r="H231" s="229" t="str">
        <f t="shared" si="322"/>
        <v>0.00201531137498416-0.00322567859888122i</v>
      </c>
      <c r="I231" s="229" t="str">
        <f t="shared" si="459"/>
        <v>-0.00260635505679375+0.00353688597920369i</v>
      </c>
      <c r="J231" s="255" t="str">
        <f ca="1">IMPRODUCT(1/N_FFT2,EF100)</f>
        <v>0.0250782014223285-0.00446176672620086i</v>
      </c>
      <c r="K231" s="254" t="str">
        <f t="shared" ca="1" si="460"/>
        <v>-0.0000495819369160007+0.000100327687263347i</v>
      </c>
      <c r="N231" s="246">
        <f t="shared" ca="1" si="327"/>
        <v>22.486389290243935</v>
      </c>
      <c r="O231" s="223">
        <f t="shared" ca="1" si="328"/>
        <v>7.4863892902439355</v>
      </c>
      <c r="P231" s="223" t="str">
        <f t="shared" ca="1" si="329"/>
        <v>-7.46610459414184+0.55073296107399i</v>
      </c>
      <c r="Q231" s="223" t="str">
        <f t="shared" ca="1" si="330"/>
        <v>7.40536043036121-1.09848145251505i</v>
      </c>
      <c r="R231" s="223" t="str">
        <f t="shared" ca="1" si="331"/>
        <v>-7.30448597678864+1.64027717778954i</v>
      </c>
      <c r="S231" s="223" t="str">
        <f t="shared" ca="1" si="332"/>
        <v>7.16402788082808-2.17318409891961i</v>
      </c>
      <c r="T231" s="223" t="str">
        <f t="shared" ca="1" si="333"/>
        <v>-6.98474729707116+2.69431434712736i</v>
      </c>
      <c r="U231" s="223" t="str">
        <f t="shared" ca="1" si="334"/>
        <v>6.76761576253461-3.20084387244554i</v>
      </c>
      <c r="V231" s="223" t="str">
        <f t="shared" ca="1" si="335"/>
        <v>-6.51380993181693+3.69002774748946i</v>
      </c>
      <c r="W231" s="223" t="str">
        <f t="shared" ca="1" si="336"/>
        <v>6.22470520070519-4.15921504245608i</v>
      </c>
      <c r="X231" s="223" t="str">
        <f t="shared" ca="1" si="337"/>
        <v>-5.90186825278605+4.60586319074234i</v>
      </c>
      <c r="Y231" s="223" t="str">
        <f t="shared" ca="1" si="338"/>
        <v>5.54704856945174-5.02755176733392i</v>
      </c>
      <c r="Z231" s="223" t="str">
        <f t="shared" ca="1" si="339"/>
        <v>-5.1621689493088+5.42199560529803i</v>
      </c>
      <c r="AA231" s="223" t="str">
        <f t="shared" ca="1" si="340"/>
        <v>4.74931508836569-5.78705717930116i</v>
      </c>
      <c r="AB231" s="223" t="str">
        <f t="shared" ca="1" si="341"/>
        <v>-4.31072427746501+6.1207581890443i</v>
      </c>
      <c r="AC231" s="223" t="str">
        <f t="shared" ca="1" si="342"/>
        <v>3.84877327821288-6.42129027984202i</v>
      </c>
      <c r="AD231" s="223" t="str">
        <f t="shared" ca="1" si="343"/>
        <v>-3.36596544309832+6.68702484225586i</v>
      </c>
      <c r="AE231" s="223" t="str">
        <f t="shared" ca="1" si="344"/>
        <v>2.86491714961154-6.91652183766818i</v>
      </c>
      <c r="AF231" s="223" t="str">
        <f t="shared" ca="1" si="345"/>
        <v>-2.3483436218671+7.1085376019766i</v>
      </c>
      <c r="AG231" s="223" t="str">
        <f t="shared" ca="1" si="346"/>
        <v>1.81904421656912-7.26203158511759i</v>
      </c>
      <c r="AH231" s="223" t="str">
        <f t="shared" ca="1" si="347"/>
        <v>-1.27988725305484+7.37617198989739i</v>
      </c>
      <c r="AI231" s="223" t="str">
        <f t="shared" ca="1" si="348"/>
        <v>0.733794469623377-7.45034027957309i</v>
      </c>
      <c r="AJ231" s="223" t="str">
        <f t="shared" ca="1" si="349"/>
        <v>-0.183725190383199+7.48413452975678i</v>
      </c>
      <c r="AK231" s="223" t="str">
        <f t="shared" ca="1" si="350"/>
        <v>-0.367339711582097-7.47737160647871i</v>
      </c>
      <c r="AL231" s="223" t="str">
        <f t="shared" ca="1" si="351"/>
        <v>0.916413967822947+7.43008815860607i</v>
      </c>
      <c r="AM231" s="223" t="str">
        <f t="shared" ca="1" si="352"/>
        <v>-1.46052209737177-7.34254041923964i</v>
      </c>
      <c r="AN231" s="223" t="str">
        <f t="shared" ca="1" si="353"/>
        <v>1.99671553113147+7.21520281716442i</v>
      </c>
      <c r="AO231" s="223" t="str">
        <f t="shared" ca="1" si="354"/>
        <v>-2.52208859042731-7.04876540587892i</v>
      </c>
      <c r="AP231" s="223" t="str">
        <f t="shared" ca="1" si="355"/>
        <v>3.03379423313126+6.84413012413547i</v>
      </c>
      <c r="AQ231" s="223" t="str">
        <f t="shared" ca="1" si="356"/>
        <v>-3.52905948202999-6.60240590825597i</v>
      </c>
      <c r="AR231" s="223" t="str">
        <f t="shared" ca="1" si="357"/>
        <v>-3.52905948202999-6.60240590825597i</v>
      </c>
      <c r="AS231" s="223" t="str">
        <f t="shared" ca="1" si="358"/>
        <v>-4.45963689335779-6.01312426152006i</v>
      </c>
      <c r="AT231" s="223" t="str">
        <f t="shared" ca="1" si="359"/>
        <v>4.88990617616721+5.66876019896423i</v>
      </c>
      <c r="AU231" s="223" t="str">
        <f t="shared" ca="1" si="360"/>
        <v>-5.29367663373527-5.29367663373239i</v>
      </c>
      <c r="AV231" s="223" t="str">
        <f t="shared" ca="1" si="361"/>
        <v>5.66876019896396+4.8899061761675i</v>
      </c>
      <c r="AW231" s="223" t="str">
        <f t="shared" ca="1" si="362"/>
        <v>-6.01312426151849-4.4596368933599i</v>
      </c>
      <c r="AX231" s="223" t="str">
        <f t="shared" ca="1" si="363"/>
        <v>6.32490268271126+4.00520045182647i</v>
      </c>
      <c r="AY231" s="223" t="str">
        <f t="shared" ca="1" si="364"/>
        <v>-6.60240590825613-3.52905948202969i</v>
      </c>
      <c r="AZ231" s="223" t="str">
        <f t="shared" ca="1" si="365"/>
        <v>6.84413012413466+3.03379423313308i</v>
      </c>
      <c r="BA231" s="223" t="str">
        <f t="shared" ca="1" si="366"/>
        <v>-7.04876540588004-2.52208859042418i</v>
      </c>
      <c r="BB231" s="223" t="str">
        <f t="shared" ca="1" si="367"/>
        <v>7.21520281716469+1.99671553113052i</v>
      </c>
      <c r="BC231" s="223" t="str">
        <f t="shared" ca="1" si="368"/>
        <v>-7.34254041923942-1.46052209737288i</v>
      </c>
      <c r="BD231" s="223" t="str">
        <f t="shared" ca="1" si="369"/>
        <v>7.43008815860566+0.916413967826293i</v>
      </c>
      <c r="BE231" s="223" t="str">
        <f t="shared" ca="1" si="370"/>
        <v>-7.47737160647879-0.367339711580151i</v>
      </c>
      <c r="BF231" s="223" t="str">
        <f t="shared" ca="1" si="371"/>
        <v>7.48413452975679-0.183725190382913i</v>
      </c>
      <c r="BG231" s="223" t="str">
        <f t="shared" ca="1" si="372"/>
        <v>-7.45034027957336+0.733794469620657i</v>
      </c>
      <c r="BH231" s="223" t="str">
        <f t="shared" ca="1" si="373"/>
        <v>7.37617198989694-1.27988725305745i</v>
      </c>
      <c r="BI231" s="223" t="str">
        <f t="shared" ca="1" si="374"/>
        <v>-7.26203158511753+1.81904421656936i</v>
      </c>
      <c r="BJ231" s="223" t="str">
        <f t="shared" ca="1" si="375"/>
        <v>7.10853760197722-2.34834362186521i</v>
      </c>
      <c r="BK231" s="223" t="str">
        <f t="shared" ca="1" si="376"/>
        <v>-6.91652183766694+2.86491714961452i</v>
      </c>
      <c r="BL231" s="223" t="str">
        <f t="shared" ca="1" si="377"/>
        <v>6.68702484225542-3.3659654430992i</v>
      </c>
      <c r="BM231" s="223" t="str">
        <f t="shared" ca="1" si="378"/>
        <v>-6.42129027984265+3.84877327821181i</v>
      </c>
      <c r="BN231" s="223" t="str">
        <f t="shared" ca="1" si="379"/>
        <v>6.12075818904202-4.31072427746825i</v>
      </c>
      <c r="BO231" s="223" t="str">
        <f t="shared" ca="1" si="380"/>
        <v>-5.78705717930054+4.74931508836645i</v>
      </c>
      <c r="BP231" s="223" t="str">
        <f t="shared" ca="1" si="381"/>
        <v>5.42199560529889-5.1621689493079i</v>
      </c>
      <c r="BQ231" s="223" t="str">
        <f t="shared" ca="1" si="382"/>
        <v>-5.02755176733646+5.54704856944945i</v>
      </c>
      <c r="BR231" s="223" t="str">
        <f t="shared" ca="1" si="383"/>
        <v>4.60586319074093-5.90186825278715i</v>
      </c>
      <c r="BS231" s="223" t="str">
        <f t="shared" ca="1" si="384"/>
        <v>-4.15921504245646+6.22470520070494i</v>
      </c>
      <c r="BT231" s="223" t="str">
        <f t="shared" ca="1" si="385"/>
        <v>3.6900277474918-6.51380993181561i</v>
      </c>
      <c r="BU231" s="223" t="str">
        <f t="shared" ca="1" si="386"/>
        <v>-3.20084387244325+6.7676157625357i</v>
      </c>
      <c r="BV231" s="223" t="str">
        <f t="shared" ca="1" si="387"/>
        <v>2.69431434712705-6.98474729707127i</v>
      </c>
      <c r="BW231" s="223" t="str">
        <f t="shared" ca="1" si="388"/>
        <v>-2.17318409892144+7.16402788082752i</v>
      </c>
      <c r="BX231" s="223" t="str">
        <f t="shared" ca="1" si="389"/>
        <v>1.64027717778624-7.30448597678938i</v>
      </c>
      <c r="BY231" s="223" t="str">
        <f t="shared" ca="1" si="390"/>
        <v>-1.0984814525139+7.40536043036137i</v>
      </c>
      <c r="BZ231" s="223" t="str">
        <f t="shared" ca="1" si="391"/>
        <v>0.550732961075131-7.46610459414175i</v>
      </c>
      <c r="CA231" s="223" t="str">
        <f t="shared" ca="1" si="392"/>
        <v>-3.37140240139647E-12+7.48638929024394i</v>
      </c>
      <c r="CB231" s="223" t="str">
        <f t="shared" ca="1" si="393"/>
        <v>-0.550732961075833-7.46610459414169i</v>
      </c>
      <c r="CC231" s="223" t="str">
        <f t="shared" ca="1" si="394"/>
        <v>1.0984814525146+7.40536043036128i</v>
      </c>
      <c r="CD231" s="223" t="str">
        <f t="shared" ca="1" si="395"/>
        <v>-1.64027717778693-7.30448597678922i</v>
      </c>
      <c r="CE231" s="223" t="str">
        <f t="shared" ca="1" si="396"/>
        <v>2.17318409892211+7.16402788082732i</v>
      </c>
      <c r="CF231" s="223" t="str">
        <f t="shared" ca="1" si="397"/>
        <v>-2.69431434712771-6.98474729707101i</v>
      </c>
      <c r="CG231" s="223" t="str">
        <f t="shared" ca="1" si="398"/>
        <v>3.20084387244388+6.7676157625354i</v>
      </c>
      <c r="CH231" s="223" t="str">
        <f t="shared" ca="1" si="399"/>
        <v>-3.69002774749241-6.51380993181527i</v>
      </c>
      <c r="CI231" s="223" t="str">
        <f t="shared" ca="1" si="400"/>
        <v>4.15921504245704+6.22470520070454i</v>
      </c>
      <c r="CJ231" s="223" t="str">
        <f t="shared" ca="1" si="401"/>
        <v>-4.60586319074149-5.90186825278672i</v>
      </c>
      <c r="CK231" s="223" t="str">
        <f t="shared" ca="1" si="402"/>
        <v>5.0275517673313+5.54704856945412i</v>
      </c>
      <c r="CL231" s="223" t="str">
        <f t="shared" ca="1" si="403"/>
        <v>-5.42199560529937-5.16216894930739i</v>
      </c>
      <c r="CM231" s="223" t="str">
        <f t="shared" ca="1" si="404"/>
        <v>5.78705717930084+4.74931508836607i</v>
      </c>
      <c r="CN231" s="223" t="str">
        <f t="shared" ca="1" si="405"/>
        <v>-6.1207581890423-4.31072427746785i</v>
      </c>
      <c r="CO231" s="223" t="str">
        <f t="shared" ca="1" si="406"/>
        <v>6.42129027984291+3.84877327821139i</v>
      </c>
      <c r="CP231" s="223" t="str">
        <f t="shared" ca="1" si="407"/>
        <v>-6.68702484225564-3.36596544309877i</v>
      </c>
      <c r="CQ231" s="223" t="str">
        <f t="shared" ca="1" si="408"/>
        <v>6.91652183766721+2.86491714961387i</v>
      </c>
      <c r="CR231" s="223" t="str">
        <f t="shared" ca="1" si="409"/>
        <v>-7.10853760197738-2.34834362186475i</v>
      </c>
      <c r="CS231" s="223" t="str">
        <f t="shared" ca="1" si="410"/>
        <v>7.26203158511765+1.81904421656888i</v>
      </c>
      <c r="CT231" s="223" t="str">
        <f t="shared" ca="1" si="411"/>
        <v>-7.37617198989706-1.27988725305675i</v>
      </c>
      <c r="CU231" s="223" t="str">
        <f t="shared" ca="1" si="412"/>
        <v>7.45034027957343+0.733794469619956i</v>
      </c>
      <c r="CV231" s="223" t="str">
        <f t="shared" ca="1" si="413"/>
        <v>-7.48413452975681-0.183725190381996i</v>
      </c>
      <c r="CW231" s="223" t="str">
        <f t="shared" ca="1" si="414"/>
        <v>7.47737160647875-0.367339711581068i</v>
      </c>
      <c r="CX231" s="223" t="str">
        <f t="shared" ca="1" si="415"/>
        <v>-7.4300881586065+0.916413967819391i</v>
      </c>
      <c r="CY231" s="223" t="str">
        <f t="shared" ca="1" si="416"/>
        <v>7.34254041923928-1.46052209737358i</v>
      </c>
      <c r="CZ231" s="223" t="str">
        <f t="shared" ca="1" si="417"/>
        <v>-7.21520281716453+1.99671553113109i</v>
      </c>
      <c r="DA231" s="223" t="str">
        <f t="shared" ca="1" si="418"/>
        <v>7.04876540587981-2.52208859042483i</v>
      </c>
      <c r="DB231" s="223" t="str">
        <f t="shared" ca="1" si="419"/>
        <v>-6.84413012413451+3.03379423313343i</v>
      </c>
      <c r="DC231" s="223" t="str">
        <f t="shared" ca="1" si="420"/>
        <v>6.6024059082559-3.52905948203012i</v>
      </c>
      <c r="DD231" s="223" t="str">
        <f t="shared" ca="1" si="421"/>
        <v>-6.324902682711+4.00520045182688i</v>
      </c>
      <c r="DE231" s="223" t="str">
        <f t="shared" ca="1" si="422"/>
        <v>6.01312426151808-4.45963689336047i</v>
      </c>
      <c r="DF231" s="223" t="str">
        <f t="shared" ca="1" si="423"/>
        <v>-5.66876019896351+4.88990617616804i</v>
      </c>
      <c r="DG231" s="223" t="str">
        <f t="shared" ca="1" si="424"/>
        <v>5.29367663373477-5.29367663373289i</v>
      </c>
      <c r="DH231" s="223" t="str">
        <f t="shared" ca="1" si="425"/>
        <v>-4.88990617617006+5.66876019896176i</v>
      </c>
      <c r="DI231" s="223" t="str">
        <f t="shared" ca="1" si="426"/>
        <v>4.4596368933568-6.01312426152079i</v>
      </c>
      <c r="DJ231" s="223" t="str">
        <f t="shared" ca="1" si="427"/>
        <v>-4.00520045182949+6.32490268270935i</v>
      </c>
      <c r="DK231" s="223" t="str">
        <f t="shared" ca="1" si="428"/>
        <v>3.52905948203285-6.60240590825444i</v>
      </c>
      <c r="DL231" s="223" t="str">
        <f t="shared" ca="1" si="429"/>
        <v>-3.03379423312926+6.84413012413636i</v>
      </c>
      <c r="DM231" s="223" t="str">
        <f t="shared" ca="1" si="430"/>
        <v>2.52208859042735-7.04876540587891i</v>
      </c>
      <c r="DN231" s="223" t="str">
        <f t="shared" ca="1" si="431"/>
        <v>-1.99671553113366+7.21520281716382i</v>
      </c>
      <c r="DO231" s="223" t="str">
        <f t="shared" ca="1" si="432"/>
        <v>1.46052209736909-7.34254041924018i</v>
      </c>
      <c r="DP231" s="223" t="str">
        <f t="shared" ca="1" si="433"/>
        <v>-0.91641396782246+7.43008815860613i</v>
      </c>
      <c r="DQ231" s="223" t="str">
        <f t="shared" ca="1" si="434"/>
        <v>0.367339711583731-7.47737160647862i</v>
      </c>
      <c r="DR231" s="223" t="str">
        <f t="shared" ca="1" si="435"/>
        <v>0.183725190386988+7.48413452975669i</v>
      </c>
      <c r="DS231" s="223" t="str">
        <f t="shared" ca="1" si="436"/>
        <v>-0.733794469624925-7.45034027957294i</v>
      </c>
      <c r="DT231" s="223" t="str">
        <f t="shared" ca="1" si="437"/>
        <v>1.27988725305412+7.37617198989751i</v>
      </c>
      <c r="DU231" s="223" t="str">
        <f t="shared" ca="1" si="438"/>
        <v>-1.81904421656629-7.2620315851183i</v>
      </c>
      <c r="DV231" s="223" t="str">
        <f t="shared" ca="1" si="439"/>
        <v>2.34834362186908+7.10853760197594i</v>
      </c>
      <c r="DW231" s="223" t="str">
        <f t="shared" ca="1" si="440"/>
        <v>-2.86491714961141-6.91652183766823i</v>
      </c>
      <c r="DX231" s="223" t="str">
        <f t="shared" ca="1" si="441"/>
        <v>3.36596544309619+6.68702484225693i</v>
      </c>
      <c r="DY231" s="223" t="str">
        <f t="shared" ca="1" si="442"/>
        <v>-3.84877327821549-6.42129027984045i</v>
      </c>
      <c r="DZ231" s="223" t="str">
        <f t="shared" ca="1" si="443"/>
        <v>4.31072427746567+6.12075818904384i</v>
      </c>
      <c r="EA231" s="223" t="str">
        <f t="shared" ca="1" si="444"/>
        <v>-4.74931508836401-5.78705717930254i</v>
      </c>
      <c r="EB231" s="223" t="str">
        <f t="shared" ca="1" si="445"/>
        <v>5.16216894931085+5.42199560529607i</v>
      </c>
      <c r="EC231" s="223" t="str">
        <f t="shared" ca="1" si="446"/>
        <v>-5.54704856945219-5.02755176733344i</v>
      </c>
      <c r="ED231" s="223" t="str">
        <f t="shared" ca="1" si="447"/>
        <v>5.90186825278507+4.60586319074359i</v>
      </c>
      <c r="EE231" s="223" t="str">
        <f t="shared" ca="1" si="448"/>
        <v>-6.22470520070306-4.15921504245926i</v>
      </c>
      <c r="EF231" s="223" t="str">
        <f t="shared" ca="1" si="449"/>
        <v>6.51380993181751+3.69002774748844i</v>
      </c>
      <c r="EG231" s="223" t="str">
        <f t="shared" ca="1" si="450"/>
        <v>-6.76761576253416-3.20084387244649i</v>
      </c>
      <c r="EH231" s="223" t="str">
        <f t="shared" ca="1" si="451"/>
        <v>6.98474729706998+2.6943143471304i</v>
      </c>
      <c r="EI231" s="223" t="str">
        <f t="shared" ca="1" si="452"/>
        <v>-7.1640278808287-2.17318409891754i</v>
      </c>
      <c r="EJ231" s="223" t="str">
        <f t="shared" ca="1" si="453"/>
        <v>7.30448597678864+1.64027717778953i</v>
      </c>
      <c r="EK231" s="223" t="str">
        <f t="shared" ca="1" si="454"/>
        <v>-7.40536043036088-1.09848145251723i</v>
      </c>
      <c r="EL231" s="223" t="str">
        <f t="shared" ca="1" si="455"/>
        <v>7.46610459414203+0.550732961071278i</v>
      </c>
      <c r="EM231" s="223" t="str">
        <f t="shared" ca="1" si="456"/>
        <v>-7.48638929024394+4.91578554273923E-13i</v>
      </c>
      <c r="EN231" s="223"/>
      <c r="EO231" s="223"/>
      <c r="EP231" s="223"/>
    </row>
    <row r="232" spans="1:146" ht="17.25" thickBot="1">
      <c r="A232" s="257">
        <f t="shared" si="323"/>
        <v>2.5781250000000019E-3</v>
      </c>
      <c r="B232" s="256">
        <v>132</v>
      </c>
      <c r="C232" s="230">
        <f t="shared" si="324"/>
        <v>26400</v>
      </c>
      <c r="D232" s="229">
        <f t="shared" si="457"/>
        <v>165876.09210954109</v>
      </c>
      <c r="E232" s="229" t="str">
        <f t="shared" si="458"/>
        <v>165876.092109541i</v>
      </c>
      <c r="F232" s="229" t="str">
        <f t="shared" si="325"/>
        <v>-0.0149709240715742-0.0317187056609814i</v>
      </c>
      <c r="G232" s="229" t="str">
        <f t="shared" si="326"/>
        <v>-3.31088740453684+2.69928115999964i</v>
      </c>
      <c r="H232" s="229" t="str">
        <f t="shared" si="322"/>
        <v>0.00201503190711842-0.00320120711486117i</v>
      </c>
      <c r="I232" s="229" t="str">
        <f t="shared" si="459"/>
        <v>-0.00259207814463264+0.00350796595503103i</v>
      </c>
      <c r="J232" s="255" t="str">
        <f ca="1">IMPRODUCT(1/N_FFT2,EG100)</f>
        <v>0.0202532485721321+0.0000251696201737138i</v>
      </c>
      <c r="K232" s="254" t="str">
        <f t="shared" ca="1" si="460"/>
        <v>-0.0000525862971523063+0.0000709824648474592i</v>
      </c>
      <c r="N232" s="246">
        <f t="shared" ca="1" si="327"/>
        <v>22.486338022619499</v>
      </c>
      <c r="O232" s="223">
        <f t="shared" ca="1" si="328"/>
        <v>7.4863380226195009</v>
      </c>
      <c r="P232" s="223" t="str">
        <f t="shared" ca="1" si="329"/>
        <v>-7.45028925881626+0.733789444517588i</v>
      </c>
      <c r="Q232" s="223" t="str">
        <f t="shared" ca="1" si="330"/>
        <v>7.34249013670823-1.46051209555444i</v>
      </c>
      <c r="R232" s="223" t="str">
        <f t="shared" ca="1" si="331"/>
        <v>-7.16397882077032+2.17316921671389i</v>
      </c>
      <c r="S232" s="223" t="str">
        <f t="shared" ca="1" si="332"/>
        <v>6.91647447255916-2.86489753034133i</v>
      </c>
      <c r="T232" s="223" t="str">
        <f t="shared" ca="1" si="333"/>
        <v>-6.60236069424765+3.52903531463942i</v>
      </c>
      <c r="U232" s="223" t="str">
        <f t="shared" ca="1" si="334"/>
        <v>6.22466257323342-4.15918655968994i</v>
      </c>
      <c r="V232" s="223" t="str">
        <f t="shared" ca="1" si="335"/>
        <v>-5.78701754889189+4.74928256452863i</v>
      </c>
      <c r="W232" s="223" t="str">
        <f t="shared" ca="1" si="336"/>
        <v>5.2936403820489-5.29364038204897i</v>
      </c>
      <c r="X232" s="223" t="str">
        <f t="shared" ca="1" si="337"/>
        <v>-4.74928256452857+5.78701754889195i</v>
      </c>
      <c r="Y232" s="223" t="str">
        <f t="shared" ca="1" si="338"/>
        <v>4.15918655969048-6.22466257323307i</v>
      </c>
      <c r="Z232" s="223" t="str">
        <f t="shared" ca="1" si="339"/>
        <v>-3.52903531463935+6.60236069424769i</v>
      </c>
      <c r="AA232" s="223" t="str">
        <f t="shared" ca="1" si="340"/>
        <v>2.86489753034125-6.9164744725592i</v>
      </c>
      <c r="AB232" s="223" t="str">
        <f t="shared" ca="1" si="341"/>
        <v>-2.17316921671365+7.16397882077038i</v>
      </c>
      <c r="AC232" s="223" t="str">
        <f t="shared" ca="1" si="342"/>
        <v>1.46051209555473-7.34249013670817i</v>
      </c>
      <c r="AD232" s="223" t="str">
        <f t="shared" ca="1" si="343"/>
        <v>-0.733789444517725+7.45028925881625i</v>
      </c>
      <c r="AE232" s="223" t="str">
        <f t="shared" ca="1" si="344"/>
        <v>-1.04552075225676E-13-7.4863380226195i</v>
      </c>
      <c r="AF232" s="223" t="str">
        <f t="shared" ca="1" si="345"/>
        <v>0.733789444517881+7.45028925881623i</v>
      </c>
      <c r="AG232" s="223" t="str">
        <f t="shared" ca="1" si="346"/>
        <v>-1.46051209555415-7.34249013670829i</v>
      </c>
      <c r="AH232" s="223" t="str">
        <f t="shared" ca="1" si="347"/>
        <v>2.17316921671385+7.16397882077032i</v>
      </c>
      <c r="AI232" s="223" t="str">
        <f t="shared" ca="1" si="348"/>
        <v>-2.86489753034145-6.91647447255912i</v>
      </c>
      <c r="AJ232" s="223" t="str">
        <f t="shared" ca="1" si="349"/>
        <v>3.52903531463953+6.60236069424759i</v>
      </c>
      <c r="AK232" s="223" t="str">
        <f t="shared" ca="1" si="350"/>
        <v>-4.15918655968998-6.2246625732334i</v>
      </c>
      <c r="AL232" s="223" t="str">
        <f t="shared" ca="1" si="351"/>
        <v>4.74928256452869+5.78701754889185i</v>
      </c>
      <c r="AM232" s="223" t="str">
        <f t="shared" ca="1" si="352"/>
        <v>-5.29364038204903-5.29364038204884i</v>
      </c>
      <c r="AN232" s="223" t="str">
        <f t="shared" ca="1" si="353"/>
        <v>5.78701754889201+4.74928256452849i</v>
      </c>
      <c r="AO232" s="223" t="str">
        <f t="shared" ca="1" si="354"/>
        <v>-6.22466257323313-4.15918655969039i</v>
      </c>
      <c r="AP232" s="223" t="str">
        <f t="shared" ca="1" si="355"/>
        <v>6.60236069424771+3.52903531463931i</v>
      </c>
      <c r="AQ232" s="223" t="str">
        <f t="shared" ca="1" si="356"/>
        <v>-6.91647447255922-2.8648975303412i</v>
      </c>
      <c r="AR232" s="223" t="str">
        <f t="shared" ca="1" si="357"/>
        <v>-6.91647447255922-2.8648975303412i</v>
      </c>
      <c r="AS232" s="223" t="str">
        <f t="shared" ca="1" si="358"/>
        <v>-7.34249013670819-1.46051209555463i</v>
      </c>
      <c r="AT232" s="223" t="str">
        <f t="shared" ca="1" si="359"/>
        <v>7.45028925881648+0.733789444515397i</v>
      </c>
      <c r="AU232" s="223" t="str">
        <f t="shared" ca="1" si="360"/>
        <v>-7.4863380226195-1.28031751738538E-12i</v>
      </c>
      <c r="AV232" s="223" t="str">
        <f t="shared" ca="1" si="361"/>
        <v>7.450289258816-0.733789444520261i</v>
      </c>
      <c r="AW232" s="223" t="str">
        <f t="shared" ca="1" si="362"/>
        <v>-7.34249013670842+1.46051209555347i</v>
      </c>
      <c r="AX232" s="223" t="str">
        <f t="shared" ca="1" si="363"/>
        <v>7.16397882076945-2.17316921671675i</v>
      </c>
      <c r="AY232" s="223" t="str">
        <f t="shared" ca="1" si="364"/>
        <v>-6.91647447255939+2.8648975303408i</v>
      </c>
      <c r="AZ232" s="223" t="str">
        <f t="shared" ca="1" si="365"/>
        <v>6.60236069424616-3.52903531464221i</v>
      </c>
      <c r="BA232" s="223" t="str">
        <f t="shared" ca="1" si="366"/>
        <v>-6.22466257323331+4.15918655969012i</v>
      </c>
      <c r="BB232" s="223" t="str">
        <f t="shared" ca="1" si="367"/>
        <v>5.78701754889418-4.74928256452586i</v>
      </c>
      <c r="BC232" s="223" t="str">
        <f t="shared" ca="1" si="368"/>
        <v>-5.29364038204873+5.29364038204914i</v>
      </c>
      <c r="BD232" s="223" t="str">
        <f t="shared" ca="1" si="369"/>
        <v>4.74928256453134-5.78701754888969i</v>
      </c>
      <c r="BE232" s="223" t="str">
        <f t="shared" ca="1" si="370"/>
        <v>-4.15918655968964+6.22466257323363i</v>
      </c>
      <c r="BF232" s="223" t="str">
        <f t="shared" ca="1" si="371"/>
        <v>3.52903531464179-6.60236069424638i</v>
      </c>
      <c r="BG232" s="223" t="str">
        <f t="shared" ca="1" si="372"/>
        <v>-2.86489753034047+6.91647447255952i</v>
      </c>
      <c r="BH232" s="223" t="str">
        <f t="shared" ca="1" si="373"/>
        <v>2.1731692167163-7.16397882076958i</v>
      </c>
      <c r="BI232" s="223" t="str">
        <f t="shared" ca="1" si="374"/>
        <v>-1.46051209555312+7.34249013670849i</v>
      </c>
      <c r="BJ232" s="223" t="str">
        <f t="shared" ca="1" si="375"/>
        <v>0.733789444519688-7.45028925881606i</v>
      </c>
      <c r="BK232" s="223" t="str">
        <f t="shared" ca="1" si="376"/>
        <v>1.7498842625196E-12+7.4863380226195i</v>
      </c>
      <c r="BL232" s="223" t="str">
        <f t="shared" ca="1" si="377"/>
        <v>-0.733789444515759-7.45028925881644i</v>
      </c>
      <c r="BM232" s="223" t="str">
        <f t="shared" ca="1" si="378"/>
        <v>1.46051209555655+7.34249013670781i</v>
      </c>
      <c r="BN232" s="223" t="str">
        <f t="shared" ca="1" si="379"/>
        <v>-2.17316921671252-7.16397882077073i</v>
      </c>
      <c r="BO232" s="223" t="str">
        <f t="shared" ca="1" si="380"/>
        <v>2.8648975303437+6.91647447255819i</v>
      </c>
      <c r="BP232" s="223" t="str">
        <f t="shared" ca="1" si="381"/>
        <v>-3.52903531463831-6.60236069424824i</v>
      </c>
      <c r="BQ232" s="223" t="str">
        <f t="shared" ca="1" si="382"/>
        <v>4.15918655969272+6.22466257323157i</v>
      </c>
      <c r="BR232" s="223" t="str">
        <f t="shared" ca="1" si="383"/>
        <v>-4.74928256452828-5.78701754889219i</v>
      </c>
      <c r="BS232" s="223" t="str">
        <f t="shared" ca="1" si="384"/>
        <v>5.29364038205121+5.29364038204667i</v>
      </c>
      <c r="BT232" s="223" t="str">
        <f t="shared" ca="1" si="385"/>
        <v>-5.78701754889167-4.74928256452891i</v>
      </c>
      <c r="BU232" s="223" t="str">
        <f t="shared" ca="1" si="386"/>
        <v>6.22466257323526+4.15918655968721i</v>
      </c>
      <c r="BV232" s="223" t="str">
        <f t="shared" ca="1" si="387"/>
        <v>-6.60236069424786-3.52903531463902i</v>
      </c>
      <c r="BW232" s="223" t="str">
        <f t="shared" ca="1" si="388"/>
        <v>6.91647447255787+2.86489753034445i</v>
      </c>
      <c r="BX232" s="223" t="str">
        <f t="shared" ca="1" si="389"/>
        <v>-7.16397882077043-2.1731692167135i</v>
      </c>
      <c r="BY232" s="223" t="str">
        <f t="shared" ca="1" si="390"/>
        <v>7.34249013670765+1.46051209555735i</v>
      </c>
      <c r="BZ232" s="223" t="str">
        <f t="shared" ca="1" si="391"/>
        <v>-7.45028925881635-0.733789444516778i</v>
      </c>
      <c r="CA232" s="223" t="str">
        <f t="shared" ca="1" si="392"/>
        <v>7.4863380226195+2.56063503477077E-12i</v>
      </c>
      <c r="CB232" s="223" t="str">
        <f t="shared" ca="1" si="393"/>
        <v>-7.45028925881614+0.733789444518881i</v>
      </c>
      <c r="CC232" s="223" t="str">
        <f t="shared" ca="1" si="394"/>
        <v>7.34249013670869-1.46051209555212i</v>
      </c>
      <c r="CD232" s="223" t="str">
        <f t="shared" ca="1" si="395"/>
        <v>-7.16397882076982+2.17316921671553i</v>
      </c>
      <c r="CE232" s="223" t="str">
        <f t="shared" ca="1" si="396"/>
        <v>6.91647447255992-2.86489753033952i</v>
      </c>
      <c r="CF232" s="223" t="str">
        <f t="shared" ca="1" si="397"/>
        <v>-6.60236069424677+3.52903531464108i</v>
      </c>
      <c r="CG232" s="223" t="str">
        <f t="shared" ca="1" si="398"/>
        <v>6.22466257323408-4.15918655968896i</v>
      </c>
      <c r="CH232" s="223" t="str">
        <f t="shared" ca="1" si="399"/>
        <v>-5.7870175488902+4.74928256453071i</v>
      </c>
      <c r="CI232" s="223" t="str">
        <f t="shared" ca="1" si="400"/>
        <v>5.29364038204971-5.29364038204816i</v>
      </c>
      <c r="CJ232" s="223" t="str">
        <f t="shared" ca="1" si="401"/>
        <v>-4.74928256452665+5.78701754889353i</v>
      </c>
      <c r="CK232" s="223" t="str">
        <f t="shared" ca="1" si="402"/>
        <v>4.15918655969079-6.22466257323286i</v>
      </c>
      <c r="CL232" s="223" t="str">
        <f t="shared" ca="1" si="403"/>
        <v>-3.52903531463645+6.60236069424924i</v>
      </c>
      <c r="CM232" s="223" t="str">
        <f t="shared" ca="1" si="404"/>
        <v>2.86489753034155-6.91647447255907i</v>
      </c>
      <c r="CN232" s="223" t="str">
        <f t="shared" ca="1" si="405"/>
        <v>-2.1731692167105+7.16397882077134i</v>
      </c>
      <c r="CO232" s="223" t="str">
        <f t="shared" ca="1" si="406"/>
        <v>1.46051209555448-7.34249013670822i</v>
      </c>
      <c r="CP232" s="223" t="str">
        <f t="shared" ca="1" si="407"/>
        <v>-0.733789444521068+7.45028925881593i</v>
      </c>
      <c r="CQ232" s="223" t="str">
        <f t="shared" ca="1" si="408"/>
        <v>-5.75954007122551E-13-7.4863380226195i</v>
      </c>
      <c r="CR232" s="223" t="str">
        <f t="shared" ca="1" si="409"/>
        <v>0.733789444514379+7.45028925881659i</v>
      </c>
      <c r="CS232" s="223" t="str">
        <f t="shared" ca="1" si="410"/>
        <v>-1.4605120955554-7.34249013670804i</v>
      </c>
      <c r="CT232" s="223" t="str">
        <f t="shared" ca="1" si="411"/>
        <v>2.1731692167112+7.16397882077113i</v>
      </c>
      <c r="CU232" s="223" t="str">
        <f t="shared" ca="1" si="412"/>
        <v>-2.86489753034261-6.91647447255863i</v>
      </c>
      <c r="CV232" s="223" t="str">
        <f t="shared" ca="1" si="413"/>
        <v>3.52903531463709+6.60236069424889i</v>
      </c>
      <c r="CW232" s="223" t="str">
        <f t="shared" ca="1" si="414"/>
        <v>-4.15918655969139-6.22466257323246i</v>
      </c>
      <c r="CX232" s="223" t="str">
        <f t="shared" ca="1" si="415"/>
        <v>4.74928256452721+5.78701754889307i</v>
      </c>
      <c r="CY232" s="223" t="str">
        <f t="shared" ca="1" si="416"/>
        <v>-5.29364038205023-5.29364038204765i</v>
      </c>
      <c r="CZ232" s="223" t="str">
        <f t="shared" ca="1" si="417"/>
        <v>5.78701754889079+4.74928256452998i</v>
      </c>
      <c r="DA232" s="223" t="str">
        <f t="shared" ca="1" si="418"/>
        <v>-6.22466257323449-4.15918655968836i</v>
      </c>
      <c r="DB232" s="223" t="str">
        <f t="shared" ca="1" si="419"/>
        <v>6.60236069424721+3.52903531464025i</v>
      </c>
      <c r="DC232" s="223" t="str">
        <f t="shared" ca="1" si="420"/>
        <v>-6.9164744725602-2.86489753033885i</v>
      </c>
      <c r="DD232" s="223" t="str">
        <f t="shared" ca="1" si="421"/>
        <v>7.16397882077009+2.17316921671463i</v>
      </c>
      <c r="DE232" s="223" t="str">
        <f t="shared" ca="1" si="422"/>
        <v>-7.34249013670884-1.4605120955514i</v>
      </c>
      <c r="DF232" s="223" t="str">
        <f t="shared" ca="1" si="423"/>
        <v>7.45028925881623+0.733789444517946i</v>
      </c>
      <c r="DG232" s="223" t="str">
        <f t="shared" ca="1" si="424"/>
        <v>-7.4863380226195+3.49976852503919E-12i</v>
      </c>
      <c r="DH232" s="223" t="str">
        <f t="shared" ca="1" si="425"/>
        <v>7.45028925881626-0.733789444517712i</v>
      </c>
      <c r="DI232" s="223" t="str">
        <f t="shared" ca="1" si="426"/>
        <v>-7.34249013670896+1.46051209555075i</v>
      </c>
      <c r="DJ232" s="223" t="str">
        <f t="shared" ca="1" si="427"/>
        <v>7.16397882077016-2.1731692167144i</v>
      </c>
      <c r="DK232" s="223" t="str">
        <f t="shared" ca="1" si="428"/>
        <v>-6.91647447256045+2.86489753033824i</v>
      </c>
      <c r="DL232" s="223" t="str">
        <f t="shared" ca="1" si="429"/>
        <v>6.60236069424732-3.52903531464004i</v>
      </c>
      <c r="DM232" s="223" t="str">
        <f t="shared" ca="1" si="430"/>
        <v>-6.22466257323485+4.15918655968781i</v>
      </c>
      <c r="DN232" s="223" t="str">
        <f t="shared" ca="1" si="431"/>
        <v>5.78701754889121-4.74928256452947i</v>
      </c>
      <c r="DO232" s="223" t="str">
        <f t="shared" ca="1" si="432"/>
        <v>-5.29364038205069+5.29364038204718i</v>
      </c>
      <c r="DP232" s="223" t="str">
        <f t="shared" ca="1" si="433"/>
        <v>4.74928256452772-5.78701754889265i</v>
      </c>
      <c r="DQ232" s="223" t="str">
        <f t="shared" ca="1" si="434"/>
        <v>-4.15918655969194+6.22466257323209i</v>
      </c>
      <c r="DR232" s="223" t="str">
        <f t="shared" ca="1" si="435"/>
        <v>3.52903531463767-6.60236069424858i</v>
      </c>
      <c r="DS232" s="223" t="str">
        <f t="shared" ca="1" si="436"/>
        <v>-2.86489753034283+6.91647447255854i</v>
      </c>
      <c r="DT232" s="223" t="str">
        <f t="shared" ca="1" si="437"/>
        <v>2.17316921671183-7.16397882077094i</v>
      </c>
      <c r="DU232" s="223" t="str">
        <f t="shared" ca="1" si="438"/>
        <v>-1.46051209555563+7.34249013670799i</v>
      </c>
      <c r="DV232" s="223" t="str">
        <f t="shared" ca="1" si="439"/>
        <v>0.733789444515036-7.45028925881652i</v>
      </c>
      <c r="DW232" s="223" t="str">
        <f t="shared" ca="1" si="440"/>
        <v>-8.10750772251173E-13+7.4863380226195i</v>
      </c>
      <c r="DX232" s="223" t="str">
        <f t="shared" ca="1" si="441"/>
        <v>-0.733789444520622-7.45028925881596i</v>
      </c>
      <c r="DY232" s="223" t="str">
        <f t="shared" ca="1" si="442"/>
        <v>1.46051209555404+7.34249013670831i</v>
      </c>
      <c r="DZ232" s="223" t="str">
        <f t="shared" ca="1" si="443"/>
        <v>-2.1731692167172-7.16397882076931i</v>
      </c>
      <c r="EA232" s="223" t="str">
        <f t="shared" ca="1" si="444"/>
        <v>2.86489753034133+6.91647447255916i</v>
      </c>
      <c r="EB232" s="223" t="str">
        <f t="shared" ca="1" si="445"/>
        <v>-3.52903531463587-6.60236069424955i</v>
      </c>
      <c r="EC232" s="223" t="str">
        <f t="shared" ca="1" si="446"/>
        <v>4.1591865596906+6.22466257323299i</v>
      </c>
      <c r="ED232" s="223" t="str">
        <f t="shared" ca="1" si="447"/>
        <v>-4.74928256452614-5.78701754889395i</v>
      </c>
      <c r="EE232" s="223" t="str">
        <f t="shared" ca="1" si="448"/>
        <v>5.29364038204925+5.29364038204863i</v>
      </c>
      <c r="EF232" s="223" t="str">
        <f t="shared" ca="1" si="449"/>
        <v>-5.78701754888991-4.74928256453105i</v>
      </c>
      <c r="EG232" s="223" t="str">
        <f t="shared" ca="1" si="450"/>
        <v>6.22466257323372+4.15918655968951i</v>
      </c>
      <c r="EH232" s="223" t="str">
        <f t="shared" ca="1" si="451"/>
        <v>-6.60236069424655-3.52903531464147i</v>
      </c>
      <c r="EI232" s="223" t="str">
        <f t="shared" ca="1" si="452"/>
        <v>6.91647447255966+2.86489753034013i</v>
      </c>
      <c r="EJ232" s="223" t="str">
        <f t="shared" ca="1" si="453"/>
        <v>-7.16397882076969-2.17316921671595i</v>
      </c>
      <c r="EK232" s="223" t="str">
        <f t="shared" ca="1" si="454"/>
        <v>7.34249013670857+1.46051209555276i</v>
      </c>
      <c r="EL232" s="223" t="str">
        <f t="shared" ca="1" si="455"/>
        <v>-7.4502892588161-0.733789444519326i</v>
      </c>
      <c r="EM232" s="223" t="str">
        <f t="shared" ca="1" si="456"/>
        <v>7.4863380226195-2.11306374566547E-12i</v>
      </c>
      <c r="EN232" s="223"/>
      <c r="EO232" s="223"/>
      <c r="EP232" s="223"/>
    </row>
    <row r="233" spans="1:146" ht="17.25" thickBot="1">
      <c r="A233" s="257">
        <f t="shared" si="323"/>
        <v>2.5976562500000019E-3</v>
      </c>
      <c r="B233" s="256">
        <v>133</v>
      </c>
      <c r="C233" s="230">
        <f t="shared" si="324"/>
        <v>26600</v>
      </c>
      <c r="D233" s="229">
        <f t="shared" si="457"/>
        <v>167132.72917097699</v>
      </c>
      <c r="E233" s="229" t="str">
        <f t="shared" si="458"/>
        <v>167132.729170977i</v>
      </c>
      <c r="F233" s="229" t="str">
        <f t="shared" si="325"/>
        <v>-0.0148119371889649-0.0313765460306086i</v>
      </c>
      <c r="G233" s="229" t="str">
        <f t="shared" si="326"/>
        <v>-3.28473635601091+2.70606031841069i</v>
      </c>
      <c r="H233" s="229" t="str">
        <f t="shared" si="322"/>
        <v>0.00201475921466067-0.00317710408092663i</v>
      </c>
      <c r="I233" s="229" t="str">
        <f t="shared" si="459"/>
        <v>-0.0025782515390994+0.00347943529941789i</v>
      </c>
      <c r="J233" s="255" t="str">
        <f ca="1">IMPRODUCT(1/N_FFT2,EH100)</f>
        <v>0.032156273881647+0.00446182196699488i</v>
      </c>
      <c r="K233" s="254" t="str">
        <f t="shared" ca="1" si="460"/>
        <v>-0.0000984315834787384+0.00010038197508796i</v>
      </c>
      <c r="N233" s="246">
        <f t="shared" ca="1" si="327"/>
        <v>22.486275621099658</v>
      </c>
      <c r="O233" s="223">
        <f t="shared" ca="1" si="328"/>
        <v>7.4862756210996562</v>
      </c>
      <c r="P233" s="223" t="str">
        <f t="shared" ca="1" si="329"/>
        <v>-7.42997534430666+0.916400053506209i</v>
      </c>
      <c r="Q233" s="223" t="str">
        <f t="shared" ca="1" si="330"/>
        <v>7.26192132249506-1.81901659722022i</v>
      </c>
      <c r="R233" s="223" t="str">
        <f t="shared" ca="1" si="331"/>
        <v>-6.98464124457805+2.69427343816662i</v>
      </c>
      <c r="S233" s="223" t="str">
        <f t="shared" ca="1" si="332"/>
        <v>6.60230566102039-3.52900589876655i</v>
      </c>
      <c r="T233" s="223" t="str">
        <f t="shared" ca="1" si="333"/>
        <v>-6.12066525487811+4.31065882584077i</v>
      </c>
      <c r="U233" s="223" t="str">
        <f t="shared" ca="1" si="334"/>
        <v>5.54696434617101-5.02747543180259i</v>
      </c>
      <c r="V233" s="223" t="str">
        <f t="shared" ca="1" si="335"/>
        <v>-4.88983193056927+5.66867412768244i</v>
      </c>
      <c r="W233" s="223" t="str">
        <f t="shared" ca="1" si="336"/>
        <v>4.15915189126302-6.22461068826591i</v>
      </c>
      <c r="X233" s="223" t="str">
        <f t="shared" ca="1" si="337"/>
        <v>-3.3659143361635+6.68692331021375i</v>
      </c>
      <c r="Y233" s="223" t="str">
        <f t="shared" ca="1" si="338"/>
        <v>2.52205029644631-7.0486583813706i</v>
      </c>
      <c r="Z233" s="223" t="str">
        <f t="shared" ca="1" si="339"/>
        <v>-1.64025227273901+7.30437506956246i</v>
      </c>
      <c r="AA233" s="223" t="str">
        <f t="shared" ca="1" si="340"/>
        <v>0.733783328099327-7.45022715777677i</v>
      </c>
      <c r="AB233" s="223" t="str">
        <f t="shared" ca="1" si="341"/>
        <v>0.183722400803067+7.48402089484752i</v>
      </c>
      <c r="AC233" s="223" t="str">
        <f t="shared" ca="1" si="342"/>
        <v>-1.09846477378741-7.4052479915138i</v>
      </c>
      <c r="AD233" s="223" t="str">
        <f t="shared" ca="1" si="343"/>
        <v>1.99668521412083+7.21509326556367i</v>
      </c>
      <c r="AE233" s="223" t="str">
        <f t="shared" ca="1" si="344"/>
        <v>-2.8648736503134-6.91641682107224i</v>
      </c>
      <c r="AF233" s="223" t="str">
        <f t="shared" ca="1" si="345"/>
        <v>3.68997172017421+6.51371102977294i</v>
      </c>
      <c r="AG233" s="223" t="str">
        <f t="shared" ca="1" si="346"/>
        <v>-4.4595691807277-6.01303296160721i</v>
      </c>
      <c r="AH233" s="223" t="str">
        <f t="shared" ca="1" si="347"/>
        <v>5.16209056982463+5.42191328075234i</v>
      </c>
      <c r="AI233" s="223" t="str">
        <f t="shared" ca="1" si="348"/>
        <v>-5.78696931186472-4.74924297742357i</v>
      </c>
      <c r="AJ233" s="223" t="str">
        <f t="shared" ca="1" si="349"/>
        <v>6.32480664892784+4.00513963910738i</v>
      </c>
      <c r="AK233" s="223" t="str">
        <f t="shared" ca="1" si="350"/>
        <v>-6.7675130068452-3.20079527262399i</v>
      </c>
      <c r="AL233" s="223" t="str">
        <f t="shared" ca="1" si="351"/>
        <v>7.10842966992071+2.34830796593249i</v>
      </c>
      <c r="AM233" s="223" t="str">
        <f t="shared" ca="1" si="352"/>
        <v>-7.34242893421615-1.46049992162155i</v>
      </c>
      <c r="AN233" s="223" t="str">
        <f t="shared" ca="1" si="353"/>
        <v>7.46599123298901+0.55072459905316i</v>
      </c>
      <c r="AO233" s="223" t="str">
        <f t="shared" ca="1" si="354"/>
        <v>-7.47725807425387+0.367334134101713i</v>
      </c>
      <c r="AP233" s="223" t="str">
        <f t="shared" ca="1" si="355"/>
        <v>7.37605999423087-1.2798678199634i</v>
      </c>
      <c r="AQ233" s="223" t="str">
        <f t="shared" ca="1" si="356"/>
        <v>-7.16391910623904+2.17315110250858i</v>
      </c>
      <c r="AR233" s="223" t="str">
        <f t="shared" ca="1" si="357"/>
        <v>-7.16391910623904+2.17315110250858i</v>
      </c>
      <c r="AS233" s="223" t="str">
        <f t="shared" ca="1" si="358"/>
        <v>-6.42119278256487+3.84871484059392i</v>
      </c>
      <c r="AT233" s="223" t="str">
        <f t="shared" ca="1" si="359"/>
        <v>5.90177864212196-4.60579325789425i</v>
      </c>
      <c r="AU233" s="223" t="str">
        <f t="shared" ca="1" si="360"/>
        <v>-5.29359625750908+5.29359625751312i</v>
      </c>
      <c r="AV233" s="223" t="str">
        <f t="shared" ca="1" si="361"/>
        <v>4.60579325789571-5.90177864212082i</v>
      </c>
      <c r="AW233" s="223" t="str">
        <f t="shared" ca="1" si="362"/>
        <v>-3.8487148405936+6.42119278256506i</v>
      </c>
      <c r="AX233" s="223" t="str">
        <f t="shared" ca="1" si="363"/>
        <v>3.03374816969491-6.84402620669616i</v>
      </c>
      <c r="AY233" s="223" t="str">
        <f t="shared" ca="1" si="364"/>
        <v>-2.17315110251035+7.16391910623851i</v>
      </c>
      <c r="AZ233" s="223" t="str">
        <f t="shared" ca="1" si="365"/>
        <v>1.27986781996229-7.37605999423107i</v>
      </c>
      <c r="BA233" s="223" t="str">
        <f t="shared" ca="1" si="366"/>
        <v>-0.367334134105055+7.47725807425371i</v>
      </c>
      <c r="BB233" s="223" t="str">
        <f t="shared" ca="1" si="367"/>
        <v>-0.550724599052051-7.46599123298909i</v>
      </c>
      <c r="BC233" s="223" t="str">
        <f t="shared" ca="1" si="368"/>
        <v>1.46049992162349+7.34242893421576i</v>
      </c>
      <c r="BD233" s="223" t="str">
        <f t="shared" ca="1" si="369"/>
        <v>-2.34830796592921-7.10842966992179i</v>
      </c>
      <c r="BE233" s="223" t="str">
        <f t="shared" ca="1" si="370"/>
        <v>3.20079527262355+6.7675130068454i</v>
      </c>
      <c r="BF233" s="223" t="str">
        <f t="shared" ca="1" si="371"/>
        <v>-4.00513963910886-6.3248066489269i</v>
      </c>
      <c r="BG233" s="223" t="str">
        <f t="shared" ca="1" si="372"/>
        <v>4.74924297742155+5.78696931186637i</v>
      </c>
      <c r="BH233" s="223" t="str">
        <f t="shared" ca="1" si="373"/>
        <v>-5.42191328075209-5.1620905698249i</v>
      </c>
      <c r="BI233" s="223" t="str">
        <f t="shared" ca="1" si="374"/>
        <v>6.01303296160876+4.4595691807256i</v>
      </c>
      <c r="BJ233" s="223" t="str">
        <f t="shared" ca="1" si="375"/>
        <v>-6.51371102977205-3.68997172017577i</v>
      </c>
      <c r="BK233" s="223" t="str">
        <f t="shared" ca="1" si="376"/>
        <v>6.9164168210724+2.864873650313i</v>
      </c>
      <c r="BL233" s="223" t="str">
        <f t="shared" ca="1" si="377"/>
        <v>-7.2150932655646-1.99668521411749i</v>
      </c>
      <c r="BM233" s="223" t="str">
        <f t="shared" ca="1" si="378"/>
        <v>7.40524799151352+1.0984647737893i</v>
      </c>
      <c r="BN233" s="223" t="str">
        <f t="shared" ca="1" si="379"/>
        <v>-7.48402089484754-0.183722400801998i</v>
      </c>
      <c r="BO233" s="223" t="str">
        <f t="shared" ca="1" si="380"/>
        <v>7.45022715777644-0.733783328102668i</v>
      </c>
      <c r="BP233" s="223" t="str">
        <f t="shared" ca="1" si="381"/>
        <v>-7.3043750695627+1.64025227273792i</v>
      </c>
      <c r="BQ233" s="223" t="str">
        <f t="shared" ca="1" si="382"/>
        <v>7.04865838137021-2.52205029644742i</v>
      </c>
      <c r="BR233" s="223" t="str">
        <f t="shared" ca="1" si="383"/>
        <v>-6.68692331021524+3.36591433616056i</v>
      </c>
      <c r="BS233" s="223" t="str">
        <f t="shared" ca="1" si="384"/>
        <v>6.22461068826606-4.15915189126281i</v>
      </c>
      <c r="BT233" s="223" t="str">
        <f t="shared" ca="1" si="385"/>
        <v>-5.66867412768127+4.88983193057062i</v>
      </c>
      <c r="BU233" s="223" t="str">
        <f t="shared" ca="1" si="386"/>
        <v>5.02747543180455-5.54696434616923i</v>
      </c>
      <c r="BV233" s="223" t="str">
        <f t="shared" ca="1" si="387"/>
        <v>-4.31065882584109+6.12066525487789i</v>
      </c>
      <c r="BW233" s="223" t="str">
        <f t="shared" ca="1" si="388"/>
        <v>3.52900589876424-6.60230566102163i</v>
      </c>
      <c r="BX233" s="223" t="str">
        <f t="shared" ca="1" si="389"/>
        <v>-2.69427343816882+6.9846412445772i</v>
      </c>
      <c r="BY233" s="223" t="str">
        <f t="shared" ca="1" si="390"/>
        <v>1.81901659721988-7.26192132249514i</v>
      </c>
      <c r="BZ233" s="223" t="str">
        <f t="shared" ca="1" si="391"/>
        <v>-0.916400053503244+7.42997534430702i</v>
      </c>
      <c r="CA233" s="223" t="str">
        <f t="shared" ca="1" si="392"/>
        <v>1.96264892028603E-12-7.48627562109966i</v>
      </c>
      <c r="CB233" s="223" t="str">
        <f t="shared" ca="1" si="393"/>
        <v>0.91640005350695+7.42997534430657i</v>
      </c>
      <c r="CC233" s="223" t="str">
        <f t="shared" ca="1" si="394"/>
        <v>-1.8190165972235-7.26192132249424i</v>
      </c>
      <c r="CD233" s="223" t="str">
        <f t="shared" ca="1" si="395"/>
        <v>2.69427343816536+6.98464124457854i</v>
      </c>
      <c r="CE233" s="223" t="str">
        <f t="shared" ca="1" si="396"/>
        <v>-3.52900589876754-6.60230566101987i</v>
      </c>
      <c r="CF233" s="223" t="str">
        <f t="shared" ca="1" si="397"/>
        <v>4.31065882583805+6.12066525488002i</v>
      </c>
      <c r="CG233" s="223" t="str">
        <f t="shared" ca="1" si="398"/>
        <v>-5.0274754318018-5.54696434617172i</v>
      </c>
      <c r="CH233" s="223" t="str">
        <f t="shared" ca="1" si="399"/>
        <v>5.66867412768371+4.88983193056779i</v>
      </c>
      <c r="CI233" s="223" t="str">
        <f t="shared" ca="1" si="400"/>
        <v>-6.224610688264-4.15915189126589i</v>
      </c>
      <c r="CJ233" s="223" t="str">
        <f t="shared" ca="1" si="401"/>
        <v>6.68692331021357+3.36591433616387i</v>
      </c>
      <c r="CK233" s="223" t="str">
        <f t="shared" ca="1" si="402"/>
        <v>-7.04865838137147-2.5220502964439i</v>
      </c>
      <c r="CL233" s="223" t="str">
        <f t="shared" ca="1" si="403"/>
        <v>7.30437506956188+1.64025227274155i</v>
      </c>
      <c r="CM233" s="223" t="str">
        <f t="shared" ca="1" si="404"/>
        <v>-7.45022715777681-0.733783328098951i</v>
      </c>
      <c r="CN233" s="223" t="str">
        <f t="shared" ca="1" si="405"/>
        <v>7.48402089484745-0.183722400805731i</v>
      </c>
      <c r="CO233" s="223" t="str">
        <f t="shared" ca="1" si="406"/>
        <v>-7.40524799151407+1.09846477378563i</v>
      </c>
      <c r="CP233" s="223" t="str">
        <f t="shared" ca="1" si="407"/>
        <v>7.21509326556355-1.99668521412129i</v>
      </c>
      <c r="CQ233" s="223" t="str">
        <f t="shared" ca="1" si="408"/>
        <v>-6.91641682107089+2.86487365031665i</v>
      </c>
      <c r="CR233" s="223" t="str">
        <f t="shared" ca="1" si="409"/>
        <v>6.51371102977388-3.68997172017255i</v>
      </c>
      <c r="CS233" s="223" t="str">
        <f t="shared" ca="1" si="410"/>
        <v>-6.01303296160654+4.4595691807286i</v>
      </c>
      <c r="CT233" s="223" t="str">
        <f t="shared" ca="1" si="411"/>
        <v>5.4219132807548-5.16209056982206i</v>
      </c>
      <c r="CU233" s="223" t="str">
        <f t="shared" ca="1" si="412"/>
        <v>-4.74924297742459+5.78696931186388i</v>
      </c>
      <c r="CV233" s="223" t="str">
        <f t="shared" ca="1" si="413"/>
        <v>4.00513963910589-6.32480664892879i</v>
      </c>
      <c r="CW233" s="223" t="str">
        <f t="shared" ca="1" si="414"/>
        <v>-3.20079527262691+6.76751300684382i</v>
      </c>
      <c r="CX233" s="223" t="str">
        <f t="shared" ca="1" si="415"/>
        <v>2.34830796593274-7.10842966992063i</v>
      </c>
      <c r="CY233" s="223" t="str">
        <f t="shared" ca="1" si="416"/>
        <v>-1.46049992161962+7.34242893421653i</v>
      </c>
      <c r="CZ233" s="223" t="str">
        <f t="shared" ca="1" si="417"/>
        <v>0.550724599055754-7.46599123298882i</v>
      </c>
      <c r="DA233" s="223" t="str">
        <f t="shared" ca="1" si="418"/>
        <v>0.367334134101347+7.4772580742539i</v>
      </c>
      <c r="DB233" s="223" t="str">
        <f t="shared" ca="1" si="419"/>
        <v>-1.27986781996597-7.37605999423043i</v>
      </c>
      <c r="DC233" s="223" t="str">
        <f t="shared" ca="1" si="420"/>
        <v>2.1731511025066+7.16391910623964i</v>
      </c>
      <c r="DD233" s="223" t="str">
        <f t="shared" ca="1" si="421"/>
        <v>-3.03374816969822-6.84402620669469i</v>
      </c>
      <c r="DE233" s="223" t="str">
        <f t="shared" ca="1" si="422"/>
        <v>3.8487148405967+6.4211927825632i</v>
      </c>
      <c r="DF233" s="223" t="str">
        <f t="shared" ca="1" si="423"/>
        <v>-4.60579325789287-5.90177864212304i</v>
      </c>
      <c r="DG233" s="223" t="str">
        <f t="shared" ca="1" si="424"/>
        <v>5.29359625751187+5.29359625751033i</v>
      </c>
      <c r="DH233" s="223" t="str">
        <f t="shared" ca="1" si="425"/>
        <v>-5.90177864212439-4.60579325789113i</v>
      </c>
      <c r="DI233" s="223" t="str">
        <f t="shared" ca="1" si="426"/>
        <v>6.42119278256411+3.84871484059518i</v>
      </c>
      <c r="DJ233" s="223" t="str">
        <f t="shared" ca="1" si="427"/>
        <v>-6.84402620669541-3.03374816969661i</v>
      </c>
      <c r="DK233" s="223" t="str">
        <f t="shared" ca="1" si="428"/>
        <v>7.16391910623793+2.17315110251223i</v>
      </c>
      <c r="DL233" s="223" t="str">
        <f t="shared" ca="1" si="429"/>
        <v>-7.37605999423073-1.27986781996422i</v>
      </c>
      <c r="DM233" s="223" t="str">
        <f t="shared" ca="1" si="430"/>
        <v>7.47725807425398+0.367334134099577i</v>
      </c>
      <c r="DN233" s="223" t="str">
        <f t="shared" ca="1" si="431"/>
        <v>-7.46599123298922+0.550724599050306i</v>
      </c>
      <c r="DO233" s="223" t="str">
        <f t="shared" ca="1" si="432"/>
        <v>7.34242893421611-1.46049992162178i</v>
      </c>
      <c r="DP233" s="223" t="str">
        <f t="shared" ca="1" si="433"/>
        <v>-7.10842966991994+2.34830796593482i</v>
      </c>
      <c r="DQ233" s="223" t="str">
        <f t="shared" ca="1" si="434"/>
        <v>6.76751300684615-3.20079527262197i</v>
      </c>
      <c r="DR233" s="223" t="str">
        <f t="shared" ca="1" si="435"/>
        <v>-6.32480664892784+4.00513963910738i</v>
      </c>
      <c r="DS233" s="223" t="str">
        <f t="shared" ca="1" si="436"/>
        <v>5.78696931186275-4.74924297742596i</v>
      </c>
      <c r="DT233" s="223" t="str">
        <f t="shared" ca="1" si="437"/>
        <v>-5.16209056982633+5.42191328075073i</v>
      </c>
      <c r="DU233" s="223" t="str">
        <f t="shared" ca="1" si="438"/>
        <v>4.45956918072718-6.01303296160759i</v>
      </c>
      <c r="DV233" s="223" t="str">
        <f t="shared" ca="1" si="439"/>
        <v>-3.689971720171+6.51371102977476i</v>
      </c>
      <c r="DW233" s="223" t="str">
        <f t="shared" ca="1" si="440"/>
        <v>2.86487365031462-6.91641682107173i</v>
      </c>
      <c r="DX233" s="223" t="str">
        <f t="shared" ca="1" si="441"/>
        <v>-1.99668521411958+7.21509326556402i</v>
      </c>
      <c r="DY233" s="223" t="str">
        <f t="shared" ca="1" si="442"/>
        <v>1.09846477379103-7.40524799151326i</v>
      </c>
      <c r="DZ233" s="223" t="str">
        <f t="shared" ca="1" si="443"/>
        <v>-0.183722400803747+7.48402089484749i</v>
      </c>
      <c r="EA233" s="223" t="str">
        <f t="shared" ca="1" si="444"/>
        <v>-0.733783328100926-7.45022715777661i</v>
      </c>
      <c r="EB233" s="223" t="str">
        <f t="shared" ca="1" si="445"/>
        <v>1.64025227273601+7.30437506956313i</v>
      </c>
      <c r="EC233" s="223" t="str">
        <f t="shared" ca="1" si="446"/>
        <v>-2.52205029644557-7.04865838137087i</v>
      </c>
      <c r="ED233" s="223" t="str">
        <f t="shared" ca="1" si="447"/>
        <v>3.36591433616545+6.68692331021277i</v>
      </c>
      <c r="EE233" s="223" t="str">
        <f t="shared" ca="1" si="448"/>
        <v>-4.159151891261-6.22461068826727i</v>
      </c>
      <c r="EF233" s="223" t="str">
        <f t="shared" ca="1" si="449"/>
        <v>4.88983193056914+5.66867412768255i</v>
      </c>
      <c r="EG233" s="223" t="str">
        <f t="shared" ca="1" si="450"/>
        <v>-5.54696434617291-5.02747543180049i</v>
      </c>
      <c r="EH233" s="223" t="str">
        <f t="shared" ca="1" si="451"/>
        <v>6.12066525487687+4.31065882584252i</v>
      </c>
      <c r="EI233" s="223" t="str">
        <f t="shared" ca="1" si="452"/>
        <v>-6.6023056610208-3.52900589876579i</v>
      </c>
      <c r="EJ233" s="223" t="str">
        <f t="shared" ca="1" si="453"/>
        <v>6.98464124457926+2.69427343816351i</v>
      </c>
      <c r="EK233" s="223" t="str">
        <f t="shared" ca="1" si="454"/>
        <v>-7.26192132249467-1.81901659722178i</v>
      </c>
      <c r="EL233" s="223" t="str">
        <f t="shared" ca="1" si="455"/>
        <v>7.42997534430678+0.916400053505191i</v>
      </c>
      <c r="EM233" s="223" t="str">
        <f t="shared" ca="1" si="456"/>
        <v>-7.48627562109966-3.92529784057205E-12i</v>
      </c>
      <c r="EN233" s="223"/>
      <c r="EO233" s="223"/>
      <c r="EP233" s="223"/>
    </row>
    <row r="234" spans="1:146" ht="17.25" thickBot="1">
      <c r="A234" s="257">
        <f t="shared" si="323"/>
        <v>2.6171875000000019E-3</v>
      </c>
      <c r="B234" s="256">
        <v>134</v>
      </c>
      <c r="C234" s="230">
        <f t="shared" si="324"/>
        <v>26800</v>
      </c>
      <c r="D234" s="229">
        <f t="shared" si="457"/>
        <v>168389.36623241293</v>
      </c>
      <c r="E234" s="229" t="str">
        <f t="shared" si="458"/>
        <v>168389.366232413i</v>
      </c>
      <c r="F234" s="229" t="str">
        <f t="shared" si="325"/>
        <v>-0.0146551154860788-0.0310409254690346i</v>
      </c>
      <c r="G234" s="229" t="str">
        <f t="shared" si="326"/>
        <v>-3.25874497376037+2.71249917235239i</v>
      </c>
      <c r="H234" s="229" t="str">
        <f t="shared" si="322"/>
        <v>0.00201449308407279-0.00315336124221716i</v>
      </c>
      <c r="I234" s="229" t="str">
        <f t="shared" si="459"/>
        <v>-0.00256485873952256+0.00345129023245993i</v>
      </c>
      <c r="J234" s="255" t="str">
        <f ca="1">IMPRODUCT(1/N_FFT2,EI100)</f>
        <v>0.0381659609326979-0.000016779821071363i</v>
      </c>
      <c r="K234" s="254" t="str">
        <f t="shared" ca="1" si="460"/>
        <v>-0.0000978323864179408+0.00013176484605019i</v>
      </c>
      <c r="N234" s="246">
        <f t="shared" ca="1" si="327"/>
        <v>22.486201918863411</v>
      </c>
      <c r="O234" s="223">
        <f t="shared" ca="1" si="328"/>
        <v>7.4862019188634115</v>
      </c>
      <c r="P234" s="223" t="str">
        <f t="shared" ca="1" si="329"/>
        <v>-7.40517508699296+1.09845395942343i</v>
      </c>
      <c r="Q234" s="223" t="str">
        <f t="shared" ca="1" si="330"/>
        <v>7.16384857759626-2.17312970787901i</v>
      </c>
      <c r="R234" s="223" t="str">
        <f t="shared" ca="1" si="331"/>
        <v>-6.76744638081271+3.20076376085758i</v>
      </c>
      <c r="S234" s="223" t="str">
        <f t="shared" ca="1" si="332"/>
        <v>6.22454940709576-4.15911094449499i</v>
      </c>
      <c r="T234" s="223" t="str">
        <f t="shared" ca="1" si="333"/>
        <v>-5.54690973641616+5.0274259364058i</v>
      </c>
      <c r="U234" s="223" t="str">
        <f t="shared" ca="1" si="334"/>
        <v>4.74919622121988-5.78691233926565i</v>
      </c>
      <c r="V234" s="223" t="str">
        <f t="shared" ca="1" si="335"/>
        <v>-3.84867695007226+6.42112956604808i</v>
      </c>
      <c r="W234" s="223" t="str">
        <f t="shared" ca="1" si="336"/>
        <v>2.86484544568891-6.91634872908457i</v>
      </c>
      <c r="X234" s="223" t="str">
        <f t="shared" ca="1" si="337"/>
        <v>-1.81899868903782+7.26184982902241i</v>
      </c>
      <c r="Y234" s="223" t="str">
        <f t="shared" ca="1" si="338"/>
        <v>0.733776104016999-7.45015381043692i</v>
      </c>
      <c r="Z234" s="223" t="str">
        <f t="shared" ca="1" si="339"/>
        <v>0.367330517704362+7.47718446079521i</v>
      </c>
      <c r="AA234" s="223" t="str">
        <f t="shared" ca="1" si="340"/>
        <v>-1.46048554302898-7.34235664814762i</v>
      </c>
      <c r="AB234" s="223" t="str">
        <f t="shared" ca="1" si="341"/>
        <v>2.52202546691048+7.04858898746757i</v>
      </c>
      <c r="AC234" s="223" t="str">
        <f t="shared" ca="1" si="342"/>
        <v>-3.5289711557727-6.60224066145112i</v>
      </c>
      <c r="AD234" s="223" t="str">
        <f t="shared" ca="1" si="343"/>
        <v>4.45952527635672+6.01297376341605i</v>
      </c>
      <c r="AE234" s="223" t="str">
        <f t="shared" ca="1" si="344"/>
        <v>-5.29354414215986-5.29354414216027i</v>
      </c>
      <c r="AF234" s="223" t="str">
        <f t="shared" ca="1" si="345"/>
        <v>6.01297376341618+4.45952527635654i</v>
      </c>
      <c r="AG234" s="223" t="str">
        <f t="shared" ca="1" si="346"/>
        <v>-6.60224066145122-3.5289711557725i</v>
      </c>
      <c r="AH234" s="223" t="str">
        <f t="shared" ca="1" si="347"/>
        <v>7.04858898746763+2.52202546691032i</v>
      </c>
      <c r="AI234" s="223" t="str">
        <f t="shared" ca="1" si="348"/>
        <v>-7.34235664814766-1.46048554302876i</v>
      </c>
      <c r="AJ234" s="223" t="str">
        <f t="shared" ca="1" si="349"/>
        <v>7.47718446079521+0.367330517704194i</v>
      </c>
      <c r="AK234" s="223" t="str">
        <f t="shared" ca="1" si="350"/>
        <v>-7.45015381043698+0.733776104016478i</v>
      </c>
      <c r="AL234" s="223" t="str">
        <f t="shared" ca="1" si="351"/>
        <v>7.26184982902253-1.81899868903734i</v>
      </c>
      <c r="AM234" s="223" t="str">
        <f t="shared" ca="1" si="352"/>
        <v>-6.91634872908451+2.86484544568906i</v>
      </c>
      <c r="AN234" s="223" t="str">
        <f t="shared" ca="1" si="353"/>
        <v>6.42112956604796-3.84867695007245i</v>
      </c>
      <c r="AO234" s="223" t="str">
        <f t="shared" ca="1" si="354"/>
        <v>-5.78691233926556+4.74919622121999i</v>
      </c>
      <c r="AP234" s="223" t="str">
        <f t="shared" ca="1" si="355"/>
        <v>5.02742593640566-5.54690973641629i</v>
      </c>
      <c r="AQ234" s="223" t="str">
        <f t="shared" ca="1" si="356"/>
        <v>-4.1591109444948+6.22454940709588i</v>
      </c>
      <c r="AR234" s="223" t="str">
        <f t="shared" ca="1" si="357"/>
        <v>-4.1591109444948+6.22454940709588i</v>
      </c>
      <c r="AS234" s="223" t="str">
        <f t="shared" ca="1" si="358"/>
        <v>-2.17312970787931+7.16384857759616i</v>
      </c>
      <c r="AT234" s="223" t="str">
        <f t="shared" ca="1" si="359"/>
        <v>1.09845395942533-7.40517508699268i</v>
      </c>
      <c r="AU234" s="223" t="str">
        <f t="shared" ca="1" si="360"/>
        <v>-5.75950029359875E-13+7.48620191886341i</v>
      </c>
      <c r="AV234" s="223" t="str">
        <f t="shared" ca="1" si="361"/>
        <v>-1.0984539594243-7.40517508699283i</v>
      </c>
      <c r="AW234" s="223" t="str">
        <f t="shared" ca="1" si="362"/>
        <v>2.17312970788116+7.1638485775956i</v>
      </c>
      <c r="AX234" s="223" t="str">
        <f t="shared" ca="1" si="363"/>
        <v>-3.20076376086083-6.76744638081117i</v>
      </c>
      <c r="AY234" s="223" t="str">
        <f t="shared" ca="1" si="364"/>
        <v>4.15911094449269+6.2245494070973i</v>
      </c>
      <c r="AZ234" s="223" t="str">
        <f t="shared" ca="1" si="365"/>
        <v>-5.02742593640481-5.54690973641707i</v>
      </c>
      <c r="BA234" s="223" t="str">
        <f t="shared" ca="1" si="366"/>
        <v>5.78691233926577+4.74919622121973i</v>
      </c>
      <c r="BB234" s="223" t="str">
        <f t="shared" ca="1" si="367"/>
        <v>-6.4211295660489-3.84867695007088i</v>
      </c>
      <c r="BC234" s="223" t="str">
        <f t="shared" ca="1" si="368"/>
        <v>6.91634872908582+2.8648454456859i</v>
      </c>
      <c r="BD234" s="223" t="str">
        <f t="shared" ca="1" si="369"/>
        <v>-7.26184982902174-1.81899868904053i</v>
      </c>
      <c r="BE234" s="223" t="str">
        <f t="shared" ca="1" si="370"/>
        <v>7.4501538104368+0.733776104018366i</v>
      </c>
      <c r="BF234" s="223" t="str">
        <f t="shared" ca="1" si="371"/>
        <v>-7.47718446079523+0.367330517703893i</v>
      </c>
      <c r="BG234" s="223" t="str">
        <f t="shared" ca="1" si="372"/>
        <v>7.34235664814743-1.46048554302992i</v>
      </c>
      <c r="BH234" s="223" t="str">
        <f t="shared" ca="1" si="373"/>
        <v>-7.04858898746677+2.52202546691274i</v>
      </c>
      <c r="BI234" s="223" t="str">
        <f t="shared" ca="1" si="374"/>
        <v>6.60224066145285-3.52897115576947i</v>
      </c>
      <c r="BJ234" s="223" t="str">
        <f t="shared" ca="1" si="375"/>
        <v>-6.01297376341724+4.45952527635511i</v>
      </c>
      <c r="BK234" s="223" t="str">
        <f t="shared" ca="1" si="376"/>
        <v>5.29354414216067-5.29354414215945i</v>
      </c>
      <c r="BL234" s="223" t="str">
        <f t="shared" ca="1" si="377"/>
        <v>-4.45952527635632+6.01297376341634i</v>
      </c>
      <c r="BM234" s="223" t="str">
        <f t="shared" ca="1" si="378"/>
        <v>3.52897115577099-6.60224066145203i</v>
      </c>
      <c r="BN234" s="223" t="str">
        <f t="shared" ca="1" si="379"/>
        <v>-2.52202546690736+7.0485889874687i</v>
      </c>
      <c r="BO234" s="223" t="str">
        <f t="shared" ca="1" si="380"/>
        <v>1.46048554303162-7.3423566481471i</v>
      </c>
      <c r="BP234" s="223" t="str">
        <f t="shared" ca="1" si="381"/>
        <v>-0.367330517705407+7.47718446079516i</v>
      </c>
      <c r="BQ234" s="223" t="str">
        <f t="shared" ca="1" si="382"/>
        <v>-0.733776104016647-7.45015381043696i</v>
      </c>
      <c r="BR234" s="223" t="str">
        <f t="shared" ca="1" si="383"/>
        <v>1.81899868903885+7.26184982902216i</v>
      </c>
      <c r="BS234" s="223" t="str">
        <f t="shared" ca="1" si="384"/>
        <v>-2.86484544569138-6.91634872908355i</v>
      </c>
      <c r="BT234" s="223" t="str">
        <f t="shared" ca="1" si="385"/>
        <v>3.8486769500694+6.42112956604979i</v>
      </c>
      <c r="BU234" s="223" t="str">
        <f t="shared" ca="1" si="386"/>
        <v>-4.7491962212184-5.78691233926687i</v>
      </c>
      <c r="BV234" s="223" t="str">
        <f t="shared" ca="1" si="387"/>
        <v>5.54690973641598+5.02742593640601i</v>
      </c>
      <c r="BW234" s="223" t="str">
        <f t="shared" ca="1" si="388"/>
        <v>-6.22454940709639-4.15911094449404i</v>
      </c>
      <c r="BX234" s="223" t="str">
        <f t="shared" ca="1" si="389"/>
        <v>6.76744638081362+3.20076376085566i</v>
      </c>
      <c r="BY234" s="223" t="str">
        <f t="shared" ca="1" si="390"/>
        <v>-7.16384857759516-2.17312970788262i</v>
      </c>
      <c r="BZ234" s="223" t="str">
        <f t="shared" ca="1" si="391"/>
        <v>7.4051750869926+1.0984539594259i</v>
      </c>
      <c r="CA234" s="223" t="str">
        <f t="shared" ca="1" si="392"/>
        <v>-7.48620191886341-1.15190005871975E-12i</v>
      </c>
      <c r="CB234" s="223" t="str">
        <f t="shared" ca="1" si="393"/>
        <v>7.4051750869929-1.09845395942384i</v>
      </c>
      <c r="CC234" s="223" t="str">
        <f t="shared" ca="1" si="394"/>
        <v>-7.16384857759577+2.17312970788062i</v>
      </c>
      <c r="CD234" s="223" t="str">
        <f t="shared" ca="1" si="395"/>
        <v>6.76744638081142-3.20076376086031i</v>
      </c>
      <c r="CE234" s="223" t="str">
        <f t="shared" ca="1" si="396"/>
        <v>-6.22454940709767+4.15911094449213i</v>
      </c>
      <c r="CF234" s="223" t="str">
        <f t="shared" ca="1" si="397"/>
        <v>5.54690973641738-5.02742593640446i</v>
      </c>
      <c r="CG234" s="223" t="str">
        <f t="shared" ca="1" si="398"/>
        <v>-4.74919622122018+5.7869123392654i</v>
      </c>
      <c r="CH234" s="223" t="str">
        <f t="shared" ca="1" si="399"/>
        <v>3.8486769500712-6.42112956604871i</v>
      </c>
      <c r="CI234" s="223" t="str">
        <f t="shared" ca="1" si="400"/>
        <v>-2.86484544568643+6.91634872908559i</v>
      </c>
      <c r="CJ234" s="223" t="str">
        <f t="shared" ca="1" si="401"/>
        <v>1.81899868904109-7.2618498290216i</v>
      </c>
      <c r="CK234" s="223" t="str">
        <f t="shared" ca="1" si="402"/>
        <v>-0.733776104018939+7.45015381043674i</v>
      </c>
      <c r="CL234" s="223" t="str">
        <f t="shared" ca="1" si="403"/>
        <v>-0.367330517703318-7.47718446079525i</v>
      </c>
      <c r="CM234" s="223" t="str">
        <f t="shared" ca="1" si="404"/>
        <v>1.46048554302936+7.34235664814755i</v>
      </c>
      <c r="CN234" s="223" t="str">
        <f t="shared" ca="1" si="405"/>
        <v>-2.5220254669122-7.04858898746696i</v>
      </c>
      <c r="CO234" s="223" t="str">
        <f t="shared" ca="1" si="406"/>
        <v>3.52897115577553+6.6022406614496i</v>
      </c>
      <c r="CP234" s="223" t="str">
        <f t="shared" ca="1" si="407"/>
        <v>-4.45952527635447-6.01297376341772i</v>
      </c>
      <c r="CQ234" s="223" t="str">
        <f t="shared" ca="1" si="408"/>
        <v>5.29354414215905+5.29354414216108i</v>
      </c>
      <c r="CR234" s="223" t="str">
        <f t="shared" ca="1" si="409"/>
        <v>-6.012973763416-4.45952527635678i</v>
      </c>
      <c r="CS234" s="223" t="str">
        <f t="shared" ca="1" si="410"/>
        <v>6.60224066145186+3.52897115577131i</v>
      </c>
      <c r="CT234" s="223" t="str">
        <f t="shared" ca="1" si="411"/>
        <v>-7.0485889874685-2.5220254669079i</v>
      </c>
      <c r="CU234" s="223" t="str">
        <f t="shared" ca="1" si="412"/>
        <v>7.34235664814698+1.46048554303218i</v>
      </c>
      <c r="CV234" s="223" t="str">
        <f t="shared" ca="1" si="413"/>
        <v>-7.47718446079512-0.367330517705982i</v>
      </c>
      <c r="CW234" s="223" t="str">
        <f t="shared" ca="1" si="414"/>
        <v>7.450153810437-0.733776104016285i</v>
      </c>
      <c r="CX234" s="223" t="str">
        <f t="shared" ca="1" si="415"/>
        <v>-7.2618498290223+1.81899868903829i</v>
      </c>
      <c r="CY234" s="223" t="str">
        <f t="shared" ca="1" si="416"/>
        <v>6.91634872908377-2.86484544569085i</v>
      </c>
      <c r="CZ234" s="223" t="str">
        <f t="shared" ca="1" si="417"/>
        <v>-6.42112956604614+3.84867695007548i</v>
      </c>
      <c r="DA234" s="223" t="str">
        <f t="shared" ca="1" si="418"/>
        <v>5.78691233926709-4.74919622121811i</v>
      </c>
      <c r="DB234" s="223" t="str">
        <f t="shared" ca="1" si="419"/>
        <v>-5.0274259364066+5.54690973641545i</v>
      </c>
      <c r="DC234" s="223" t="str">
        <f t="shared" ca="1" si="420"/>
        <v>4.15911094449452-6.22454940709607i</v>
      </c>
      <c r="DD234" s="223" t="str">
        <f t="shared" ca="1" si="421"/>
        <v>-3.20076376085599+6.76744638081346i</v>
      </c>
      <c r="DE234" s="223" t="str">
        <f t="shared" ca="1" si="422"/>
        <v>2.17312970787624-7.1638485775971i</v>
      </c>
      <c r="DF234" s="223" t="str">
        <f t="shared" ca="1" si="423"/>
        <v>-1.09845395942626+7.40517508699254i</v>
      </c>
      <c r="DG234" s="223" t="str">
        <f t="shared" ca="1" si="424"/>
        <v>1.72785008807962E-12-7.48620191886341i</v>
      </c>
      <c r="DH234" s="223" t="str">
        <f t="shared" ca="1" si="425"/>
        <v>1.09845395942327+7.40517508699299i</v>
      </c>
      <c r="DI234" s="223" t="str">
        <f t="shared" ca="1" si="426"/>
        <v>-2.17312970788026-7.16384857759588i</v>
      </c>
      <c r="DJ234" s="223" t="str">
        <f t="shared" ca="1" si="427"/>
        <v>3.20076376085979+6.76744638081166i</v>
      </c>
      <c r="DK234" s="223" t="str">
        <f t="shared" ca="1" si="428"/>
        <v>-4.15911094449165-6.224549407098i</v>
      </c>
      <c r="DL234" s="223" t="str">
        <f t="shared" ca="1" si="429"/>
        <v>5.02742593640404+5.54690973641777i</v>
      </c>
      <c r="DM234" s="223" t="str">
        <f t="shared" ca="1" si="430"/>
        <v>-5.78691233926518-4.74919622122046i</v>
      </c>
      <c r="DN234" s="223" t="str">
        <f t="shared" ca="1" si="431"/>
        <v>6.42112956604831+3.84867695007187i</v>
      </c>
      <c r="DO234" s="223" t="str">
        <f t="shared" ca="1" si="432"/>
        <v>-6.91634872908538-2.86484544568696i</v>
      </c>
      <c r="DP234" s="223" t="str">
        <f t="shared" ca="1" si="433"/>
        <v>7.26184982902332+1.81899868903422i</v>
      </c>
      <c r="DQ234" s="223" t="str">
        <f t="shared" ca="1" si="434"/>
        <v>-7.4501538104367-0.7337761040193i</v>
      </c>
      <c r="DR234" s="223" t="str">
        <f t="shared" ca="1" si="435"/>
        <v>7.4771844607953-0.36733051770253i</v>
      </c>
      <c r="DS234" s="223" t="str">
        <f t="shared" ca="1" si="436"/>
        <v>-7.34235664814766+1.46048554302879i</v>
      </c>
      <c r="DT234" s="223" t="str">
        <f t="shared" ca="1" si="437"/>
        <v>7.04858898746708-2.52202546691186i</v>
      </c>
      <c r="DU234" s="223" t="str">
        <f t="shared" ca="1" si="438"/>
        <v>-6.60224066144988+3.52897115577502i</v>
      </c>
      <c r="DV234" s="223" t="str">
        <f t="shared" ca="1" si="439"/>
        <v>6.01297376341781-4.45952527635435i</v>
      </c>
      <c r="DW234" s="223" t="str">
        <f t="shared" ca="1" si="440"/>
        <v>-5.29354414216149+5.29354414215864i</v>
      </c>
      <c r="DX234" s="223" t="str">
        <f t="shared" ca="1" si="441"/>
        <v>4.45952527635725-6.01297376341566i</v>
      </c>
      <c r="DY234" s="223" t="str">
        <f t="shared" ca="1" si="442"/>
        <v>-3.52897115577182+6.60224066145159i</v>
      </c>
      <c r="DZ234" s="223" t="str">
        <f t="shared" ca="1" si="443"/>
        <v>2.52202546690844-7.04858898746831i</v>
      </c>
      <c r="EA234" s="223" t="str">
        <f t="shared" ca="1" si="444"/>
        <v>-1.46048554303275+7.34235664814687i</v>
      </c>
      <c r="EB234" s="223" t="str">
        <f t="shared" ca="1" si="445"/>
        <v>0.367330517706557-7.47718446079509i</v>
      </c>
      <c r="EC234" s="223" t="str">
        <f t="shared" ca="1" si="446"/>
        <v>0.733776104015712+7.45015381043705i</v>
      </c>
      <c r="ED234" s="223" t="str">
        <f t="shared" ca="1" si="447"/>
        <v>-1.81899868903773-7.26184982902244i</v>
      </c>
      <c r="EE234" s="223" t="str">
        <f t="shared" ca="1" si="448"/>
        <v>2.86484544569032+6.91634872908398i</v>
      </c>
      <c r="EF234" s="223" t="str">
        <f t="shared" ca="1" si="449"/>
        <v>-3.84867695007498-6.42112956604644i</v>
      </c>
      <c r="EG234" s="223" t="str">
        <f t="shared" ca="1" si="450"/>
        <v>4.74919622121767+5.78691233926746i</v>
      </c>
      <c r="EH234" s="223" t="str">
        <f t="shared" ca="1" si="451"/>
        <v>-5.54690973641506-5.02742593640702i</v>
      </c>
      <c r="EI234" s="223" t="str">
        <f t="shared" ca="1" si="452"/>
        <v>6.22454940709576+4.159110944495i</v>
      </c>
      <c r="EJ234" s="223" t="str">
        <f t="shared" ca="1" si="453"/>
        <v>-6.76744638081321-3.20076376085651i</v>
      </c>
      <c r="EK234" s="223" t="str">
        <f t="shared" ca="1" si="454"/>
        <v>7.16384857759693+2.1731297078768i</v>
      </c>
      <c r="EL234" s="223" t="str">
        <f t="shared" ca="1" si="455"/>
        <v>-7.40517508699245-1.09845395942683i</v>
      </c>
      <c r="EM234" s="223" t="str">
        <f t="shared" ca="1" si="456"/>
        <v>7.48620191886341+2.3038001174395E-12i</v>
      </c>
      <c r="EN234" s="223"/>
      <c r="EO234" s="223"/>
      <c r="EP234" s="223"/>
    </row>
    <row r="235" spans="1:146" ht="17.25" thickBot="1">
      <c r="A235" s="257">
        <f t="shared" si="323"/>
        <v>2.6367187500000019E-3</v>
      </c>
      <c r="B235" s="256">
        <v>135</v>
      </c>
      <c r="C235" s="230">
        <f t="shared" si="324"/>
        <v>27000</v>
      </c>
      <c r="D235" s="229">
        <f t="shared" si="457"/>
        <v>169646.00329384883</v>
      </c>
      <c r="E235" s="229" t="str">
        <f t="shared" si="458"/>
        <v>169646.003293849i</v>
      </c>
      <c r="F235" s="229" t="str">
        <f t="shared" si="325"/>
        <v>-0.0145004285760618-0.0307116774943539i</v>
      </c>
      <c r="G235" s="229" t="str">
        <f t="shared" si="326"/>
        <v>-3.23291586361862+2.71860529797979i</v>
      </c>
      <c r="H235" s="229" t="str">
        <f t="shared" si="322"/>
        <v>0.00201423331001131-0.00312997058848386i</v>
      </c>
      <c r="I235" s="229" t="str">
        <f t="shared" si="459"/>
        <v>-0.00255188387854551+0.00342352676466056i</v>
      </c>
      <c r="J235" s="255" t="str">
        <f ca="1">IMPRODUCT(1/N_FFT2,EJ100)</f>
        <v>0.0274432721827142-0.00446185879432281i</v>
      </c>
      <c r="K235" s="254" t="str">
        <f t="shared" ca="1" si="460"/>
        <v>-0.0000547567508551046+0.000105338922352966i</v>
      </c>
      <c r="N235" s="246">
        <f t="shared" ca="1" si="327"/>
        <v>22.486116713030984</v>
      </c>
      <c r="O235" s="223">
        <f t="shared" ca="1" si="328"/>
        <v>7.4861167130309854</v>
      </c>
      <c r="P235" s="223" t="str">
        <f t="shared" ca="1" si="329"/>
        <v>-7.37590342566363+1.2798406527398i</v>
      </c>
      <c r="Q235" s="223" t="str">
        <f t="shared" ca="1" si="330"/>
        <v>7.04850876242175-2.52199676193006i</v>
      </c>
      <c r="R235" s="223" t="str">
        <f t="shared" ca="1" si="331"/>
        <v>-6.51357276592979+3.68989339467412i</v>
      </c>
      <c r="S235" s="223" t="str">
        <f t="shared" ca="1" si="332"/>
        <v>5.78684647426663-4.74914216721185i</v>
      </c>
      <c r="T235" s="223" t="str">
        <f t="shared" ca="1" si="333"/>
        <v>-4.88972813613437+5.66855380108699i</v>
      </c>
      <c r="U235" s="223" t="str">
        <f t="shared" ca="1" si="334"/>
        <v>3.84863314552003-6.42105648256783i</v>
      </c>
      <c r="V235" s="223" t="str">
        <f t="shared" ca="1" si="335"/>
        <v>-2.69421624794144+6.98449298449431i</v>
      </c>
      <c r="W235" s="223" t="str">
        <f t="shared" ca="1" si="336"/>
        <v>1.46046892019539-7.34227307952143i</v>
      </c>
      <c r="X235" s="223" t="str">
        <f t="shared" ca="1" si="337"/>
        <v>-0.183718501003435+7.48386203463899i</v>
      </c>
      <c r="Y235" s="223" t="str">
        <f t="shared" ca="1" si="338"/>
        <v>-1.09844145713163-7.40509080338495i</v>
      </c>
      <c r="Z235" s="223" t="str">
        <f t="shared" ca="1" si="339"/>
        <v>2.34825811937255+7.10827878223151i</v>
      </c>
      <c r="AA235" s="223" t="str">
        <f t="shared" ca="1" si="340"/>
        <v>-3.52893099002125-6.60216551661571i</v>
      </c>
      <c r="AB235" s="223" t="str">
        <f t="shared" ca="1" si="341"/>
        <v>4.60569549263024+5.90165336751383i</v>
      </c>
      <c r="AC235" s="223" t="str">
        <f t="shared" ca="1" si="342"/>
        <v>-5.54684660305893-5.02736871566583i</v>
      </c>
      <c r="AD235" s="223" t="str">
        <f t="shared" ca="1" si="343"/>
        <v>6.32467239487974+4.00505462366845i</v>
      </c>
      <c r="AE235" s="223" t="str">
        <f t="shared" ca="1" si="344"/>
        <v>-6.9162700091601-2.86481283882809i</v>
      </c>
      <c r="AF235" s="223" t="str">
        <f t="shared" ca="1" si="345"/>
        <v>7.30422002262128+1.6402174557845i</v>
      </c>
      <c r="AG235" s="223" t="str">
        <f t="shared" ca="1" si="346"/>
        <v>-7.47709935759694-0.367326336852287i</v>
      </c>
      <c r="AH235" s="223" t="str">
        <f t="shared" ca="1" si="347"/>
        <v>7.42981763130063-0.916380601462124i</v>
      </c>
      <c r="AI235" s="223" t="str">
        <f t="shared" ca="1" si="348"/>
        <v>-7.16376704069836+2.17310497393146i</v>
      </c>
      <c r="AJ235" s="223" t="str">
        <f t="shared" ca="1" si="349"/>
        <v>6.68678136966513-3.3658428892955i</v>
      </c>
      <c r="AK235" s="223" t="str">
        <f t="shared" ca="1" si="350"/>
        <v>-6.01290532544948+4.45947451930193i</v>
      </c>
      <c r="AL235" s="223" t="str">
        <f t="shared" ca="1" si="351"/>
        <v>5.16198099626843-5.42179819204712i</v>
      </c>
      <c r="AM235" s="223" t="str">
        <f t="shared" ca="1" si="352"/>
        <v>-4.1590636066708+6.22447856103532i</v>
      </c>
      <c r="AN235" s="223" t="str">
        <f t="shared" ca="1" si="353"/>
        <v>3.0336837735836-6.84388093138808i</v>
      </c>
      <c r="AO235" s="223" t="str">
        <f t="shared" ca="1" si="354"/>
        <v>-1.81897798570917+7.26176717670205i</v>
      </c>
      <c r="AP235" s="223" t="str">
        <f t="shared" ca="1" si="355"/>
        <v>0.550712909050319-7.46583275548864i</v>
      </c>
      <c r="AQ235" s="223" t="str">
        <f t="shared" ca="1" si="356"/>
        <v>0.73376775238477+7.45006901489389i</v>
      </c>
      <c r="AR235" s="223" t="str">
        <f t="shared" ca="1" si="357"/>
        <v>0.73376775238477+7.45006901489389i</v>
      </c>
      <c r="AS235" s="223" t="str">
        <f t="shared" ca="1" si="358"/>
        <v>3.20072733066961+6.76736935565264i</v>
      </c>
      <c r="AT235" s="223" t="str">
        <f t="shared" ca="1" si="359"/>
        <v>-4.31056732527613-6.12053533405237i</v>
      </c>
      <c r="AU235" s="223" t="str">
        <f t="shared" ca="1" si="360"/>
        <v>5.29348389254067+5.29348389253565i</v>
      </c>
      <c r="AV235" s="223" t="str">
        <f t="shared" ca="1" si="361"/>
        <v>-6.12053533405652-4.31056732527024i</v>
      </c>
      <c r="AW235" s="223" t="str">
        <f t="shared" ca="1" si="362"/>
        <v>6.7673693556509+3.20072733067328i</v>
      </c>
      <c r="AX235" s="223" t="str">
        <f t="shared" ca="1" si="363"/>
        <v>-7.21494011376955-1.99664283131481i</v>
      </c>
      <c r="AY235" s="223" t="str">
        <f t="shared" ca="1" si="364"/>
        <v>7.45006901489357+0.733767752388074i</v>
      </c>
      <c r="AZ235" s="223" t="str">
        <f t="shared" ca="1" si="365"/>
        <v>-7.46583275548889+0.550712909047008i</v>
      </c>
      <c r="BA235" s="223" t="str">
        <f t="shared" ca="1" si="366"/>
        <v>7.26176717670285-1.81897798570595i</v>
      </c>
      <c r="BB235" s="223" t="str">
        <f t="shared" ca="1" si="367"/>
        <v>-6.84388093138943+3.03368377358057i</v>
      </c>
      <c r="BC235" s="223" t="str">
        <f t="shared" ca="1" si="368"/>
        <v>6.2244785610371-4.15906360666813i</v>
      </c>
      <c r="BD235" s="223" t="str">
        <f t="shared" ca="1" si="369"/>
        <v>-5.42179819204897+5.16198099626649i</v>
      </c>
      <c r="BE235" s="223" t="str">
        <f t="shared" ca="1" si="370"/>
        <v>4.45947451930401-6.01290532544794i</v>
      </c>
      <c r="BF235" s="223" t="str">
        <f t="shared" ca="1" si="371"/>
        <v>-3.36584288929781+6.68678136966398i</v>
      </c>
      <c r="BG235" s="223" t="str">
        <f t="shared" ca="1" si="372"/>
        <v>2.17310497393382-7.16376704069765i</v>
      </c>
      <c r="BH235" s="223" t="str">
        <f t="shared" ca="1" si="373"/>
        <v>-0.916380601464789+7.4298176313003i</v>
      </c>
      <c r="BI235" s="223" t="str">
        <f t="shared" ca="1" si="374"/>
        <v>-0.367326336849662-7.47709935759706i</v>
      </c>
      <c r="BJ235" s="223" t="str">
        <f t="shared" ca="1" si="375"/>
        <v>1.64021745578199+7.30422002262185i</v>
      </c>
      <c r="BK235" s="223" t="str">
        <f t="shared" ca="1" si="376"/>
        <v>-2.86481283882645-6.91627000916078i</v>
      </c>
      <c r="BL235" s="223" t="str">
        <f t="shared" ca="1" si="377"/>
        <v>4.00505462366699+6.32467239488066i</v>
      </c>
      <c r="BM235" s="223" t="str">
        <f t="shared" ca="1" si="378"/>
        <v>-5.02736871566444-5.54684660306019i</v>
      </c>
      <c r="BN235" s="223" t="str">
        <f t="shared" ca="1" si="379"/>
        <v>5.90165336751271+4.60569549263168i</v>
      </c>
      <c r="BO235" s="223" t="str">
        <f t="shared" ca="1" si="380"/>
        <v>-6.60216551661487-3.52893099002281i</v>
      </c>
      <c r="BP235" s="223" t="str">
        <f t="shared" ca="1" si="381"/>
        <v>7.10827878223097+2.34825811937418i</v>
      </c>
      <c r="BQ235" s="223" t="str">
        <f t="shared" ca="1" si="382"/>
        <v>-7.40509080338478-1.09844145713276i</v>
      </c>
      <c r="BR235" s="223" t="str">
        <f t="shared" ca="1" si="383"/>
        <v>7.48386203463902-0.183718501002323i</v>
      </c>
      <c r="BS235" s="223" t="str">
        <f t="shared" ca="1" si="384"/>
        <v>-7.34227307952164+1.46046892019436i</v>
      </c>
      <c r="BT235" s="223" t="str">
        <f t="shared" ca="1" si="385"/>
        <v>6.98449298449467-2.6942162479405i</v>
      </c>
      <c r="BU235" s="223" t="str">
        <f t="shared" ca="1" si="386"/>
        <v>-6.42105648256843+3.84863314551903i</v>
      </c>
      <c r="BV235" s="223" t="str">
        <f t="shared" ca="1" si="387"/>
        <v>5.66855380108772-4.88972813613352i</v>
      </c>
      <c r="BW235" s="223" t="str">
        <f t="shared" ca="1" si="388"/>
        <v>-4.74914216721268+5.78684647426595i</v>
      </c>
      <c r="BX235" s="223" t="str">
        <f t="shared" ca="1" si="389"/>
        <v>3.68989339467468-6.51357276592946i</v>
      </c>
      <c r="BY235" s="223" t="str">
        <f t="shared" ca="1" si="390"/>
        <v>-2.52199676193048+7.04850876242159i</v>
      </c>
      <c r="BZ235" s="223" t="str">
        <f t="shared" ca="1" si="391"/>
        <v>1.27984065274033-7.37590342566354i</v>
      </c>
      <c r="CA235" s="223" t="str">
        <f t="shared" ca="1" si="392"/>
        <v>-3.41166636287153E-13+7.48611671303099i</v>
      </c>
      <c r="CB235" s="223" t="str">
        <f t="shared" ca="1" si="393"/>
        <v>-1.27984065273965-7.37590342566365i</v>
      </c>
      <c r="CC235" s="223" t="str">
        <f t="shared" ca="1" si="394"/>
        <v>2.52199676193004+7.04850876242176i</v>
      </c>
      <c r="CD235" s="223" t="str">
        <f t="shared" ca="1" si="395"/>
        <v>-3.68989339467409-6.5135727659298i</v>
      </c>
      <c r="CE235" s="223" t="str">
        <f t="shared" ca="1" si="396"/>
        <v>4.74914216721215+5.78684647426638i</v>
      </c>
      <c r="CF235" s="223" t="str">
        <f t="shared" ca="1" si="397"/>
        <v>-5.66855380108727-4.88972813613404i</v>
      </c>
      <c r="CG235" s="223" t="str">
        <f t="shared" ca="1" si="398"/>
        <v>6.42105648256808+3.84863314551962i</v>
      </c>
      <c r="CH235" s="223" t="str">
        <f t="shared" ca="1" si="399"/>
        <v>-6.98449298449442-2.69421624794113i</v>
      </c>
      <c r="CI235" s="223" t="str">
        <f t="shared" ca="1" si="400"/>
        <v>7.34227307952151+1.46046892019502i</v>
      </c>
      <c r="CJ235" s="223" t="str">
        <f t="shared" ca="1" si="401"/>
        <v>-7.483862034639-0.183718501003005i</v>
      </c>
      <c r="CK235" s="223" t="str">
        <f t="shared" ca="1" si="402"/>
        <v>7.40509080338488-1.09844145713208i</v>
      </c>
      <c r="CL235" s="223" t="str">
        <f t="shared" ca="1" si="403"/>
        <v>-7.10827878223112+2.34825811937374i</v>
      </c>
      <c r="CM235" s="223" t="str">
        <f t="shared" ca="1" si="404"/>
        <v>6.60216551661519-3.52893099002221i</v>
      </c>
      <c r="CN235" s="223" t="str">
        <f t="shared" ca="1" si="405"/>
        <v>-5.90165336751313+4.60569549263114i</v>
      </c>
      <c r="CO235" s="223" t="str">
        <f t="shared" ca="1" si="406"/>
        <v>5.0273687156651-5.54684660305959i</v>
      </c>
      <c r="CP235" s="223" t="str">
        <f t="shared" ca="1" si="407"/>
        <v>-4.00505462366738+6.32467239488042i</v>
      </c>
      <c r="CQ235" s="223" t="str">
        <f t="shared" ca="1" si="408"/>
        <v>2.86481283882708-6.91627000916052i</v>
      </c>
      <c r="CR235" s="223" t="str">
        <f t="shared" ca="1" si="409"/>
        <v>-1.64021745578245+7.30422002262175i</v>
      </c>
      <c r="CS235" s="223" t="str">
        <f t="shared" ca="1" si="410"/>
        <v>0.367326336850344-7.47709935759704i</v>
      </c>
      <c r="CT235" s="223" t="str">
        <f t="shared" ca="1" si="411"/>
        <v>0.916380601463898+7.42981763130041i</v>
      </c>
      <c r="CU235" s="223" t="str">
        <f t="shared" ca="1" si="412"/>
        <v>-2.17310497393337-7.16376704069778i</v>
      </c>
      <c r="CV235" s="223" t="str">
        <f t="shared" ca="1" si="413"/>
        <v>3.3658428892972+6.68678136966428i</v>
      </c>
      <c r="CW235" s="223" t="str">
        <f t="shared" ca="1" si="414"/>
        <v>-4.45947451930362-6.01290532544822i</v>
      </c>
      <c r="CX235" s="223" t="str">
        <f t="shared" ca="1" si="415"/>
        <v>5.42179819204849+5.16198099626699i</v>
      </c>
      <c r="CY235" s="223" t="str">
        <f t="shared" ca="1" si="416"/>
        <v>-6.22447856103673-4.1590636066687i</v>
      </c>
      <c r="CZ235" s="223" t="str">
        <f t="shared" ca="1" si="417"/>
        <v>6.84388093138923+3.033683773581i</v>
      </c>
      <c r="DA235" s="223" t="str">
        <f t="shared" ca="1" si="418"/>
        <v>-7.26176717670269-1.81897798570661i</v>
      </c>
      <c r="DB235" s="223" t="str">
        <f t="shared" ca="1" si="419"/>
        <v>7.46583275548883+0.550712909047795i</v>
      </c>
      <c r="DC235" s="223" t="str">
        <f t="shared" ca="1" si="420"/>
        <v>-7.45006901489362+0.7337677523875i</v>
      </c>
      <c r="DD235" s="223" t="str">
        <f t="shared" ca="1" si="421"/>
        <v>7.21494011376974-1.99664283131415i</v>
      </c>
      <c r="DE235" s="223" t="str">
        <f t="shared" ca="1" si="422"/>
        <v>-6.7673693556511+3.20072733067286i</v>
      </c>
      <c r="DF235" s="223" t="str">
        <f t="shared" ca="1" si="423"/>
        <v>6.12053533405257-4.31056732527586i</v>
      </c>
      <c r="DG235" s="223" t="str">
        <f t="shared" ca="1" si="424"/>
        <v>-5.29348389253596+5.29348389254035i</v>
      </c>
      <c r="DH235" s="223" t="str">
        <f t="shared" ca="1" si="425"/>
        <v>4.31056732527043-6.12053533405639i</v>
      </c>
      <c r="DI235" s="223" t="str">
        <f t="shared" ca="1" si="426"/>
        <v>-3.2007273306734+6.76736935565085i</v>
      </c>
      <c r="DJ235" s="223" t="str">
        <f t="shared" ca="1" si="427"/>
        <v>1.99664283130775-7.2149401137715i</v>
      </c>
      <c r="DK235" s="223" t="str">
        <f t="shared" ca="1" si="428"/>
        <v>-0.733767752388519+7.45006901489352i</v>
      </c>
      <c r="DL235" s="223" t="str">
        <f t="shared" ca="1" si="429"/>
        <v>-0.550712909046774-7.46583275548891i</v>
      </c>
      <c r="DM235" s="223" t="str">
        <f t="shared" ca="1" si="430"/>
        <v>1.81897798570562+7.26176717670294i</v>
      </c>
      <c r="DN235" s="223" t="str">
        <f t="shared" ca="1" si="431"/>
        <v>-3.03368377358006-6.84388093138965i</v>
      </c>
      <c r="DO235" s="223" t="str">
        <f t="shared" ca="1" si="432"/>
        <v>4.15906360666784+6.2244785610373i</v>
      </c>
      <c r="DP235" s="223" t="str">
        <f t="shared" ca="1" si="433"/>
        <v>-5.16198099626624-5.42179819204921i</v>
      </c>
      <c r="DQ235" s="223" t="str">
        <f t="shared" ca="1" si="434"/>
        <v>6.01290532544787+4.4594745193041i</v>
      </c>
      <c r="DR235" s="223" t="str">
        <f t="shared" ca="1" si="435"/>
        <v>-6.68678136966382-3.36584288929811i</v>
      </c>
      <c r="DS235" s="223" t="str">
        <f t="shared" ca="1" si="436"/>
        <v>7.16376704069749+2.17310497393435i</v>
      </c>
      <c r="DT235" s="223" t="str">
        <f t="shared" ca="1" si="437"/>
        <v>-7.42981763130029-0.916380601464916i</v>
      </c>
      <c r="DU235" s="223" t="str">
        <f t="shared" ca="1" si="438"/>
        <v>7.47709935759708-0.367326336849321i</v>
      </c>
      <c r="DV235" s="223" t="str">
        <f t="shared" ca="1" si="439"/>
        <v>-7.30422002262187+1.64021745578186i</v>
      </c>
      <c r="DW235" s="223" t="str">
        <f t="shared" ca="1" si="440"/>
        <v>6.91627000916092-2.86481283882614i</v>
      </c>
      <c r="DX235" s="223" t="str">
        <f t="shared" ca="1" si="441"/>
        <v>-6.32467239488096+4.00505462366652i</v>
      </c>
      <c r="DY235" s="223" t="str">
        <f t="shared" ca="1" si="442"/>
        <v>5.54684660306027-5.02736871566434i</v>
      </c>
      <c r="DZ235" s="223" t="str">
        <f t="shared" ca="1" si="443"/>
        <v>-4.60569549263195+5.9016533675125i</v>
      </c>
      <c r="EA235" s="223" t="str">
        <f t="shared" ca="1" si="444"/>
        <v>3.5289309900233-6.60216551661461i</v>
      </c>
      <c r="EB235" s="223" t="str">
        <f t="shared" ca="1" si="445"/>
        <v>-2.34825811937451+7.10827878223087i</v>
      </c>
      <c r="EC235" s="223" t="str">
        <f t="shared" ca="1" si="446"/>
        <v>1.09844145713309-7.40509080338473i</v>
      </c>
      <c r="ED235" s="223" t="str">
        <f t="shared" ca="1" si="447"/>
        <v>0.183718501002195+7.48386203463902i</v>
      </c>
      <c r="EE235" s="223" t="str">
        <f t="shared" ca="1" si="448"/>
        <v>-1.46046892019402-7.34227307952171i</v>
      </c>
      <c r="EF235" s="223" t="str">
        <f t="shared" ca="1" si="449"/>
        <v>2.69421624793998+6.98449298449487i</v>
      </c>
      <c r="EG235" s="223" t="str">
        <f t="shared" ca="1" si="450"/>
        <v>-3.84863314551892-6.4210564825685i</v>
      </c>
      <c r="EH235" s="223" t="str">
        <f t="shared" ca="1" si="451"/>
        <v>4.88972813613327+5.66855380108794i</v>
      </c>
      <c r="EI235" s="223" t="str">
        <f t="shared" ca="1" si="452"/>
        <v>-5.78684647426588-4.74914216721278i</v>
      </c>
      <c r="EJ235" s="223" t="str">
        <f t="shared" ca="1" si="453"/>
        <v>6.5135727659293+3.68989339467498i</v>
      </c>
      <c r="EK235" s="223" t="str">
        <f t="shared" ca="1" si="454"/>
        <v>-7.04850876242141-2.521996761931i</v>
      </c>
      <c r="EL235" s="223" t="str">
        <f t="shared" ca="1" si="455"/>
        <v>7.37590342566351+1.27984065274045i</v>
      </c>
      <c r="EM235" s="223" t="str">
        <f t="shared" ca="1" si="456"/>
        <v>-7.48611671303099-6.82333272574306E-13i</v>
      </c>
      <c r="EN235" s="223"/>
      <c r="EO235" s="223"/>
      <c r="EP235" s="223"/>
    </row>
    <row r="236" spans="1:146" ht="17.25" thickBot="1">
      <c r="A236" s="257">
        <f t="shared" si="323"/>
        <v>2.6562500000000019E-3</v>
      </c>
      <c r="B236" s="256">
        <v>136</v>
      </c>
      <c r="C236" s="230">
        <f t="shared" si="324"/>
        <v>27200</v>
      </c>
      <c r="D236" s="229">
        <f t="shared" si="457"/>
        <v>170902.64035528473</v>
      </c>
      <c r="E236" s="229" t="str">
        <f t="shared" si="458"/>
        <v>170902.640355285i</v>
      </c>
      <c r="F236" s="229" t="str">
        <f t="shared" si="325"/>
        <v>-0.0143478463067159-0.0303886407500851i</v>
      </c>
      <c r="G236" s="229" t="str">
        <f t="shared" si="326"/>
        <v>-3.20725144544553+2.72438615311832i</v>
      </c>
      <c r="H236" s="229" t="str">
        <f t="shared" si="322"/>
        <v>0.00201397969495897-0.00310692434510024i</v>
      </c>
      <c r="I236" s="229" t="str">
        <f t="shared" si="459"/>
        <v>-0.00253931170042606+0.00339614072346074i</v>
      </c>
      <c r="J236" s="255" t="str">
        <f ca="1">IMPRODUCT(1/N_FFT2,EL100)</f>
        <v>0.0297980624010327+0.00446187720793109i</v>
      </c>
      <c r="K236" s="254" t="str">
        <f t="shared" ca="1" si="460"/>
        <v>-0.0000908197313939043+0.0000898683162004077i</v>
      </c>
      <c r="N236" s="246">
        <f t="shared" ca="1" si="327"/>
        <v>22.486019763161696</v>
      </c>
      <c r="O236" s="223">
        <f t="shared" ca="1" si="328"/>
        <v>7.4860197631616963</v>
      </c>
      <c r="P236" s="223" t="str">
        <f t="shared" ca="1" si="329"/>
        <v>-7.34217799251667+1.46045000621435i</v>
      </c>
      <c r="Q236" s="223" t="str">
        <f t="shared" ca="1" si="330"/>
        <v>6.91618043916008-2.86477573771961i</v>
      </c>
      <c r="R236" s="223" t="str">
        <f t="shared" ca="1" si="331"/>
        <v>-6.2243979501651+4.15900974420931i</v>
      </c>
      <c r="S236" s="223" t="str">
        <f t="shared" ca="1" si="332"/>
        <v>5.29341533862826-5.29341533862804i</v>
      </c>
      <c r="T236" s="223" t="str">
        <f t="shared" ca="1" si="333"/>
        <v>-4.15900974420894+6.22439795016535i</v>
      </c>
      <c r="U236" s="223" t="str">
        <f t="shared" ca="1" si="334"/>
        <v>2.86477573771984-6.91618043915999i</v>
      </c>
      <c r="V236" s="223" t="str">
        <f t="shared" ca="1" si="335"/>
        <v>-1.46045000621422+7.34217799251669i</v>
      </c>
      <c r="W236" s="223" t="str">
        <f t="shared" ca="1" si="336"/>
        <v>3.13646138056403E-13-7.4860197631617i</v>
      </c>
      <c r="X236" s="223" t="str">
        <f t="shared" ca="1" si="337"/>
        <v>1.46045000621434+7.34217799251667i</v>
      </c>
      <c r="Y236" s="223" t="str">
        <f t="shared" ca="1" si="338"/>
        <v>-2.86477573771995-6.91618043915994i</v>
      </c>
      <c r="Z236" s="223" t="str">
        <f t="shared" ca="1" si="339"/>
        <v>4.15900974420906+6.22439795016527i</v>
      </c>
      <c r="AA236" s="223" t="str">
        <f t="shared" ca="1" si="340"/>
        <v>-5.29341533862832-5.29341533862797i</v>
      </c>
      <c r="AB236" s="223" t="str">
        <f t="shared" ca="1" si="341"/>
        <v>6.22439795016516+4.15900974420922i</v>
      </c>
      <c r="AC236" s="223" t="str">
        <f t="shared" ca="1" si="342"/>
        <v>-6.91618043916015-2.86477573771944i</v>
      </c>
      <c r="AD236" s="223" t="str">
        <f t="shared" ca="1" si="343"/>
        <v>7.34217799251663+1.46045000621453i</v>
      </c>
      <c r="AE236" s="223" t="str">
        <f t="shared" ca="1" si="344"/>
        <v>-7.4860197631617+1.17386898633148E-13i</v>
      </c>
      <c r="AF236" s="223" t="str">
        <f t="shared" ca="1" si="345"/>
        <v>7.34217799251673-1.46045000621404i</v>
      </c>
      <c r="AG236" s="223" t="str">
        <f t="shared" ca="1" si="346"/>
        <v>-6.91618043916006+2.86477573771966i</v>
      </c>
      <c r="AH236" s="223" t="str">
        <f t="shared" ca="1" si="347"/>
        <v>6.22439795016547-4.15900974420875i</v>
      </c>
      <c r="AI236" s="223" t="str">
        <f t="shared" ca="1" si="348"/>
        <v>-5.29341533862816+5.29341533862814i</v>
      </c>
      <c r="AJ236" s="223" t="str">
        <f t="shared" ca="1" si="349"/>
        <v>4.15900974420886-6.2243979501654i</v>
      </c>
      <c r="AK236" s="223" t="str">
        <f t="shared" ca="1" si="350"/>
        <v>-2.86477573771968+6.91618043916005i</v>
      </c>
      <c r="AL236" s="223" t="str">
        <f t="shared" ca="1" si="351"/>
        <v>1.46045000621411-7.34217799251671i</v>
      </c>
      <c r="AM236" s="223" t="str">
        <f t="shared" ca="1" si="352"/>
        <v>-2.49450609047966E-13+7.4860197631617i</v>
      </c>
      <c r="AN236" s="223" t="str">
        <f t="shared" ca="1" si="353"/>
        <v>-1.46045000621446-7.34217799251664i</v>
      </c>
      <c r="AO236" s="223" t="str">
        <f t="shared" ca="1" si="354"/>
        <v>2.86477573771932+6.9161804391602i</v>
      </c>
      <c r="AP236" s="223" t="str">
        <f t="shared" ca="1" si="355"/>
        <v>-4.15900974420916-6.2243979501652i</v>
      </c>
      <c r="AQ236" s="223" t="str">
        <f t="shared" ca="1" si="356"/>
        <v>5.29341533862788+5.29341533862841i</v>
      </c>
      <c r="AR236" s="223" t="str">
        <f t="shared" ca="1" si="357"/>
        <v>5.29341533862788+5.29341533862841i</v>
      </c>
      <c r="AS236" s="223" t="str">
        <f t="shared" ca="1" si="358"/>
        <v>6.91618043916105+2.86477573771727i</v>
      </c>
      <c r="AT236" s="223" t="str">
        <f t="shared" ca="1" si="359"/>
        <v>-7.34217799251695-1.46045000621291i</v>
      </c>
      <c r="AU236" s="223" t="str">
        <f t="shared" ca="1" si="360"/>
        <v>7.4860197631617-2.34773797266294E-13i</v>
      </c>
      <c r="AV236" s="223" t="str">
        <f t="shared" ca="1" si="361"/>
        <v>-7.34217799251686+1.46045000621336i</v>
      </c>
      <c r="AW236" s="223" t="str">
        <f t="shared" ca="1" si="362"/>
        <v>6.91618043916087-2.86477573771771i</v>
      </c>
      <c r="AX236" s="223" t="str">
        <f t="shared" ca="1" si="363"/>
        <v>-6.22439795016706+4.15900974420637i</v>
      </c>
      <c r="AY236" s="223" t="str">
        <f t="shared" ca="1" si="364"/>
        <v>5.29341533862597-5.29341533863033i</v>
      </c>
      <c r="AZ236" s="223" t="str">
        <f t="shared" ca="1" si="365"/>
        <v>-4.15900974420753+6.22439795016629i</v>
      </c>
      <c r="BA236" s="223" t="str">
        <f t="shared" ca="1" si="366"/>
        <v>2.86477573771889-6.91618043916038i</v>
      </c>
      <c r="BB236" s="223" t="str">
        <f t="shared" ca="1" si="367"/>
        <v>-1.46045000621483+7.34217799251657i</v>
      </c>
      <c r="BC236" s="223" t="str">
        <f t="shared" ca="1" si="368"/>
        <v>1.5150393206573E-12-7.4860197631617i</v>
      </c>
      <c r="BD236" s="223" t="str">
        <f t="shared" ca="1" si="369"/>
        <v>1.46045000621165+7.3421779925172i</v>
      </c>
      <c r="BE236" s="223" t="str">
        <f t="shared" ca="1" si="370"/>
        <v>-2.86477573772287-6.91618043915874i</v>
      </c>
      <c r="BF236" s="223" t="str">
        <f t="shared" ca="1" si="371"/>
        <v>4.15900974421102+6.22439795016396i</v>
      </c>
      <c r="BG236" s="223" t="str">
        <f t="shared" ca="1" si="372"/>
        <v>-5.29341533862909-5.29341533862721i</v>
      </c>
      <c r="BH236" s="223" t="str">
        <f t="shared" ca="1" si="373"/>
        <v>6.22439795016532+4.15900974420898i</v>
      </c>
      <c r="BI236" s="223" t="str">
        <f t="shared" ca="1" si="374"/>
        <v>-6.91618043915967-2.8647757377206i</v>
      </c>
      <c r="BJ236" s="223" t="str">
        <f t="shared" ca="1" si="375"/>
        <v>7.34217799251622+1.46045000621654i</v>
      </c>
      <c r="BK236" s="223" t="str">
        <f t="shared" ca="1" si="376"/>
        <v>-7.4860197631617-3.47761791707975E-12i</v>
      </c>
      <c r="BL236" s="223" t="str">
        <f t="shared" ca="1" si="377"/>
        <v>7.34217799251609-1.46045000621724i</v>
      </c>
      <c r="BM236" s="223" t="str">
        <f t="shared" ca="1" si="378"/>
        <v>-6.9161804391594+2.86477573772126i</v>
      </c>
      <c r="BN236" s="223" t="str">
        <f t="shared" ca="1" si="379"/>
        <v>6.22439795016493-4.15900974420957i</v>
      </c>
      <c r="BO236" s="223" t="str">
        <f t="shared" ca="1" si="380"/>
        <v>-5.29341533862859+5.2934153386277i</v>
      </c>
      <c r="BP236" s="223" t="str">
        <f t="shared" ca="1" si="381"/>
        <v>4.15900974421062-6.22439795016423i</v>
      </c>
      <c r="BQ236" s="223" t="str">
        <f t="shared" ca="1" si="382"/>
        <v>-2.86477573772222+6.916180439159i</v>
      </c>
      <c r="BR236" s="223" t="str">
        <f t="shared" ca="1" si="383"/>
        <v>1.46045000621096-7.34217799251734i</v>
      </c>
      <c r="BS236" s="223" t="str">
        <f t="shared" ca="1" si="384"/>
        <v>2.21936071245619E-12+7.4860197631617i</v>
      </c>
      <c r="BT236" s="223" t="str">
        <f t="shared" ca="1" si="385"/>
        <v>-1.46045000621531-7.34217799251647i</v>
      </c>
      <c r="BU236" s="223" t="str">
        <f t="shared" ca="1" si="386"/>
        <v>2.86477573771964+6.91618043916007i</v>
      </c>
      <c r="BV236" s="223" t="str">
        <f t="shared" ca="1" si="387"/>
        <v>-4.15900974420812-6.2243979501659i</v>
      </c>
      <c r="BW236" s="223" t="str">
        <f t="shared" ca="1" si="388"/>
        <v>5.29341533862647+5.29341533862983i</v>
      </c>
      <c r="BX236" s="223" t="str">
        <f t="shared" ca="1" si="389"/>
        <v>-6.22439795016325-4.15900974421207i</v>
      </c>
      <c r="BY236" s="223" t="str">
        <f t="shared" ca="1" si="390"/>
        <v>6.91618043916118+2.86477573771696i</v>
      </c>
      <c r="BZ236" s="223" t="str">
        <f t="shared" ca="1" si="391"/>
        <v>-7.34217799251699-1.46045000621267i</v>
      </c>
      <c r="CA236" s="223" t="str">
        <f t="shared" ca="1" si="392"/>
        <v>7.4860197631617-4.69547594532589E-13i</v>
      </c>
      <c r="CB236" s="223" t="str">
        <f t="shared" ca="1" si="393"/>
        <v>-7.34217799251681+1.46045000621359i</v>
      </c>
      <c r="CC236" s="223" t="str">
        <f t="shared" ca="1" si="394"/>
        <v>6.91618043916082-2.86477573771783i</v>
      </c>
      <c r="CD236" s="223" t="str">
        <f t="shared" ca="1" si="395"/>
        <v>-6.22439795016699+4.15900974420648i</v>
      </c>
      <c r="CE236" s="223" t="str">
        <f t="shared" ca="1" si="396"/>
        <v>5.2934153386258-5.29341533863049i</v>
      </c>
      <c r="CF236" s="223" t="str">
        <f t="shared" ca="1" si="397"/>
        <v>-4.15900974420733+6.22439795016642i</v>
      </c>
      <c r="CG236" s="223" t="str">
        <f t="shared" ca="1" si="398"/>
        <v>2.86477573771877-6.91618043916043i</v>
      </c>
      <c r="CH236" s="223" t="str">
        <f t="shared" ca="1" si="399"/>
        <v>-1.4604500062146+7.34217799251661i</v>
      </c>
      <c r="CI236" s="223" t="str">
        <f t="shared" ca="1" si="400"/>
        <v>1.28026552339101E-12-7.4860197631617i</v>
      </c>
      <c r="CJ236" s="223" t="str">
        <f t="shared" ca="1" si="401"/>
        <v>1.46045000621188+7.34217799251715i</v>
      </c>
      <c r="CK236" s="223" t="str">
        <f t="shared" ca="1" si="402"/>
        <v>-2.86477573771621-6.91618043916149i</v>
      </c>
      <c r="CL236" s="223" t="str">
        <f t="shared" ca="1" si="403"/>
        <v>4.15900974421121+6.22439795016382i</v>
      </c>
      <c r="CM236" s="223" t="str">
        <f t="shared" ca="1" si="404"/>
        <v>-5.29341533862926-5.29341533862704i</v>
      </c>
      <c r="CN236" s="223" t="str">
        <f t="shared" ca="1" si="405"/>
        <v>6.22439795016534+4.15900974420896i</v>
      </c>
      <c r="CO236" s="223" t="str">
        <f t="shared" ca="1" si="406"/>
        <v>-6.91618043915968-2.86477573772058i</v>
      </c>
      <c r="CP236" s="223" t="str">
        <f t="shared" ca="1" si="407"/>
        <v>7.34217799251631+1.46045000621611i</v>
      </c>
      <c r="CQ236" s="223" t="str">
        <f t="shared" ca="1" si="408"/>
        <v>-7.4860197631617-3.03007864131461E-12i</v>
      </c>
      <c r="CR236" s="223" t="str">
        <f t="shared" ca="1" si="409"/>
        <v>7.34217799251608-1.46045000621726i</v>
      </c>
      <c r="CS236" s="223" t="str">
        <f t="shared" ca="1" si="410"/>
        <v>-6.91618043915939+2.86477573772128i</v>
      </c>
      <c r="CT236" s="223" t="str">
        <f t="shared" ca="1" si="411"/>
        <v>6.22439795016468-4.15900974420994i</v>
      </c>
      <c r="CU236" s="223" t="str">
        <f t="shared" ca="1" si="412"/>
        <v>-5.29341533862828+5.29341533862802i</v>
      </c>
      <c r="CV236" s="223" t="str">
        <f t="shared" ca="1" si="413"/>
        <v>4.15900974421024-6.22439795016448i</v>
      </c>
      <c r="CW236" s="223" t="str">
        <f t="shared" ca="1" si="414"/>
        <v>-2.864775737722+6.91618043915909i</v>
      </c>
      <c r="CX236" s="223" t="str">
        <f t="shared" ca="1" si="415"/>
        <v>1.46045000621803-7.34217799251593i</v>
      </c>
      <c r="CY236" s="223" t="str">
        <f t="shared" ca="1" si="416"/>
        <v>2.66689998822132E-12+7.4860197631617i</v>
      </c>
      <c r="CZ236" s="223" t="str">
        <f t="shared" ca="1" si="417"/>
        <v>-1.46045000621575-7.34217799251638i</v>
      </c>
      <c r="DA236" s="223" t="str">
        <f t="shared" ca="1" si="418"/>
        <v>2.86477573771986+6.91618043915998i</v>
      </c>
      <c r="DB236" s="223" t="str">
        <f t="shared" ca="1" si="419"/>
        <v>-4.15900974420831-6.22439795016577i</v>
      </c>
      <c r="DC236" s="223" t="str">
        <f t="shared" ca="1" si="420"/>
        <v>5.29341533862663+5.29341533862966i</v>
      </c>
      <c r="DD236" s="223" t="str">
        <f t="shared" ca="1" si="421"/>
        <v>-6.22439795016339-4.15900974421187i</v>
      </c>
      <c r="DE236" s="223" t="str">
        <f t="shared" ca="1" si="422"/>
        <v>6.91618043916127+2.86477573771674i</v>
      </c>
      <c r="DF236" s="223" t="str">
        <f t="shared" ca="1" si="423"/>
        <v>-7.34217799251704-1.46045000621244i</v>
      </c>
      <c r="DG236" s="223" t="str">
        <f t="shared" ca="1" si="424"/>
        <v>7.4860197631617-7.04321391798883E-13i</v>
      </c>
      <c r="DH236" s="223" t="str">
        <f t="shared" ca="1" si="425"/>
        <v>-7.34217799251676+1.46045000621383i</v>
      </c>
      <c r="DI236" s="223" t="str">
        <f t="shared" ca="1" si="426"/>
        <v>6.91618043916074-2.86477573771804i</v>
      </c>
      <c r="DJ236" s="223" t="str">
        <f t="shared" ca="1" si="427"/>
        <v>-6.22439795016686+4.15900974420668i</v>
      </c>
      <c r="DK236" s="223" t="str">
        <f t="shared" ca="1" si="428"/>
        <v>5.29341533862564-5.29341533863066i</v>
      </c>
      <c r="DL236" s="223" t="str">
        <f t="shared" ca="1" si="429"/>
        <v>-4.15900974420714+6.22439795016655i</v>
      </c>
      <c r="DM236" s="223" t="str">
        <f t="shared" ca="1" si="430"/>
        <v>2.86477573771855-6.91618043916052i</v>
      </c>
      <c r="DN236" s="223" t="str">
        <f t="shared" ca="1" si="431"/>
        <v>-1.46045000621437+7.34217799251666i</v>
      </c>
      <c r="DO236" s="223" t="str">
        <f t="shared" ca="1" si="432"/>
        <v>1.25825720462356E-12-7.4860197631617i</v>
      </c>
      <c r="DP236" s="223" t="str">
        <f t="shared" ca="1" si="433"/>
        <v>1.4604500062119+7.34217799251715i</v>
      </c>
      <c r="DQ236" s="223" t="str">
        <f t="shared" ca="1" si="434"/>
        <v>-2.86477573771623-6.91618043916148i</v>
      </c>
      <c r="DR236" s="223" t="str">
        <f t="shared" ca="1" si="435"/>
        <v>4.15900974421141+6.2243979501637i</v>
      </c>
      <c r="DS236" s="223" t="str">
        <f t="shared" ca="1" si="436"/>
        <v>-5.29341533862927-5.29341533862702i</v>
      </c>
      <c r="DT236" s="223" t="str">
        <f t="shared" ca="1" si="437"/>
        <v>6.22439795016546+4.15900974420877i</v>
      </c>
      <c r="DU236" s="223" t="str">
        <f t="shared" ca="1" si="438"/>
        <v>-6.91618043915977-2.86477573772036i</v>
      </c>
      <c r="DV236" s="223" t="str">
        <f t="shared" ca="1" si="439"/>
        <v>7.34217799251636+1.46045000621588i</v>
      </c>
      <c r="DW236" s="223" t="str">
        <f t="shared" ca="1" si="440"/>
        <v>-7.4860197631617-2.79530484404831E-12i</v>
      </c>
      <c r="DX236" s="223" t="str">
        <f t="shared" ca="1" si="441"/>
        <v>7.34217799251604-1.46045000621749i</v>
      </c>
      <c r="DY236" s="223" t="str">
        <f t="shared" ca="1" si="442"/>
        <v>-6.91618043915931+2.8647757377215i</v>
      </c>
      <c r="DZ236" s="223" t="str">
        <f t="shared" ca="1" si="443"/>
        <v>6.22439795016479-4.15900974420978i</v>
      </c>
      <c r="EA236" s="223" t="str">
        <f t="shared" ca="1" si="444"/>
        <v>-5.29341533862811+5.29341533862819i</v>
      </c>
      <c r="EB236" s="223" t="str">
        <f t="shared" ca="1" si="445"/>
        <v>4.15900974421005-6.22439795016461i</v>
      </c>
      <c r="EC236" s="223" t="str">
        <f t="shared" ca="1" si="446"/>
        <v>-2.86477573772179+6.91618043915918i</v>
      </c>
      <c r="ED236" s="223" t="str">
        <f t="shared" ca="1" si="447"/>
        <v>1.4604500062178-7.34217799251598i</v>
      </c>
      <c r="EE236" s="223" t="str">
        <f t="shared" ca="1" si="448"/>
        <v>2.90167378548762E-12+7.4860197631617i</v>
      </c>
      <c r="EF236" s="223" t="str">
        <f t="shared" ca="1" si="449"/>
        <v>-1.46045000621598-7.34217799251634i</v>
      </c>
      <c r="EG236" s="223" t="str">
        <f t="shared" ca="1" si="450"/>
        <v>2.86477573772007+6.91618043915989i</v>
      </c>
      <c r="EH236" s="223" t="str">
        <f t="shared" ca="1" si="451"/>
        <v>-4.15900974420851-6.22439795016564i</v>
      </c>
      <c r="EI236" s="223" t="str">
        <f t="shared" ca="1" si="452"/>
        <v>5.2934153386268+5.2934153386295i</v>
      </c>
      <c r="EJ236" s="223" t="str">
        <f t="shared" ca="1" si="453"/>
        <v>-6.22439795016352-4.15900974421168i</v>
      </c>
      <c r="EK236" s="223" t="str">
        <f t="shared" ca="1" si="454"/>
        <v>6.91618043916136+2.86477573771652i</v>
      </c>
      <c r="EL236" s="223" t="str">
        <f t="shared" ca="1" si="455"/>
        <v>-7.34217799251708-1.46045000621222i</v>
      </c>
      <c r="EM236" s="223" t="str">
        <f t="shared" ca="1" si="456"/>
        <v>7.4860197631617-9.39095189065179E-13i</v>
      </c>
      <c r="EN236" s="223"/>
      <c r="EO236" s="223"/>
      <c r="EP236" s="223"/>
    </row>
    <row r="237" spans="1:146" ht="17.25" thickBot="1">
      <c r="A237" s="257">
        <f t="shared" si="323"/>
        <v>2.6757812500000019E-3</v>
      </c>
      <c r="B237" s="256">
        <v>137</v>
      </c>
      <c r="C237" s="230">
        <f t="shared" si="324"/>
        <v>27400</v>
      </c>
      <c r="D237" s="229">
        <f t="shared" si="457"/>
        <v>172159.27741672067</v>
      </c>
      <c r="E237" s="229" t="str">
        <f t="shared" si="458"/>
        <v>172159.277416721i</v>
      </c>
      <c r="F237" s="229" t="str">
        <f t="shared" si="325"/>
        <v>-0.0141973387732934-0.0300716588222752i</v>
      </c>
      <c r="G237" s="229" t="str">
        <f t="shared" si="326"/>
        <v>-3.18175396032082+2.72984907705889i</v>
      </c>
      <c r="H237" s="229" t="str">
        <f t="shared" si="322"/>
        <v>0.00201373204887516-0.00308421496446666i</v>
      </c>
      <c r="I237" s="229" t="str">
        <f t="shared" si="459"/>
        <v>-0.0025271275396128+0.00336912777760818i</v>
      </c>
      <c r="J237" s="255" t="str">
        <f ca="1">IMPRODUCT(1/N_FFT2,EM100)</f>
        <v>0.0381660030741857-2.45393180732466E-14i</v>
      </c>
      <c r="K237" s="254" t="str">
        <f t="shared" ca="1" si="460"/>
        <v>-0.0000964503574456388+0.00012858614111758i</v>
      </c>
      <c r="N237" s="246">
        <f t="shared" ca="1" si="327"/>
        <v>22.485910789444844</v>
      </c>
      <c r="O237" s="223">
        <f t="shared" ca="1" si="328"/>
        <v>7.4859107894448425</v>
      </c>
      <c r="P237" s="223" t="str">
        <f t="shared" ca="1" si="329"/>
        <v>-7.30401910253973+1.64017233767109i</v>
      </c>
      <c r="Q237" s="223" t="str">
        <f t="shared" ca="1" si="330"/>
        <v>6.76718320293541-3.20063928699184i</v>
      </c>
      <c r="R237" s="223" t="str">
        <f t="shared" ca="1" si="331"/>
        <v>-5.9014910283902+4.60556880193496i</v>
      </c>
      <c r="S237" s="223" t="str">
        <f t="shared" ca="1" si="332"/>
        <v>4.74901153067199-5.78668729318176i</v>
      </c>
      <c r="T237" s="223" t="str">
        <f t="shared" ca="1" si="333"/>
        <v>-3.36575030371824+6.68659743371375i</v>
      </c>
      <c r="U237" s="223" t="str">
        <f t="shared" ca="1" si="334"/>
        <v>1.81892795035876-7.26156742438782i</v>
      </c>
      <c r="V237" s="223" t="str">
        <f t="shared" ca="1" si="335"/>
        <v>-0.183713447385754+7.48365617307318i</v>
      </c>
      <c r="W237" s="223" t="str">
        <f t="shared" ca="1" si="336"/>
        <v>-1.46042874649678-7.34207111269923i</v>
      </c>
      <c r="X237" s="223" t="str">
        <f t="shared" ca="1" si="337"/>
        <v>3.03360032483855+6.84369267403689i</v>
      </c>
      <c r="Y237" s="223" t="str">
        <f t="shared" ca="1" si="338"/>
        <v>-4.45935185076498-6.01273992607411i</v>
      </c>
      <c r="Z237" s="223" t="str">
        <f t="shared" ca="1" si="339"/>
        <v>5.66839787392605+4.88959363243995i</v>
      </c>
      <c r="AA237" s="223" t="str">
        <f t="shared" ca="1" si="340"/>
        <v>-6.60198390822617-3.52883391831487i</v>
      </c>
      <c r="AB237" s="223" t="str">
        <f t="shared" ca="1" si="341"/>
        <v>7.21474164954673+1.99658790886414i</v>
      </c>
      <c r="AC237" s="223" t="str">
        <f t="shared" ca="1" si="342"/>
        <v>-7.4768936820548-0.367316232660291i</v>
      </c>
      <c r="AD237" s="223" t="str">
        <f t="shared" ca="1" si="343"/>
        <v>7.37570053375813-1.27980544765473i</v>
      </c>
      <c r="AE237" s="223" t="str">
        <f t="shared" ca="1" si="344"/>
        <v>-6.91607976057352+2.86473403528356i</v>
      </c>
      <c r="AF237" s="223" t="str">
        <f t="shared" ca="1" si="345"/>
        <v>6.12036697405785-4.31044875278534i</v>
      </c>
      <c r="AG237" s="223" t="str">
        <f t="shared" ca="1" si="346"/>
        <v>-5.02723042583738+5.54669402374618i</v>
      </c>
      <c r="AH237" s="223" t="str">
        <f t="shared" ca="1" si="347"/>
        <v>3.68979189531069-6.51339359449636i</v>
      </c>
      <c r="AI237" s="223" t="str">
        <f t="shared" ca="1" si="348"/>
        <v>-2.17304519746974+7.1635699841127i</v>
      </c>
      <c r="AJ237" s="223" t="str">
        <f t="shared" ca="1" si="349"/>
        <v>0.550697760371829-7.46562738986136i</v>
      </c>
      <c r="AK237" s="223" t="str">
        <f t="shared" ca="1" si="350"/>
        <v>1.09841124186599+7.40488710861071i</v>
      </c>
      <c r="AL237" s="223" t="str">
        <f t="shared" ca="1" si="351"/>
        <v>-2.69414213706502-6.98430085927127i</v>
      </c>
      <c r="AM237" s="223" t="str">
        <f t="shared" ca="1" si="352"/>
        <v>4.15894920165574+6.2243073418312i</v>
      </c>
      <c r="AN237" s="223" t="str">
        <f t="shared" ca="1" si="353"/>
        <v>-5.42164905249011-5.16183900360712i</v>
      </c>
      <c r="AO237" s="223" t="str">
        <f t="shared" ca="1" si="354"/>
        <v>6.42087985601671+3.84852727963899i</v>
      </c>
      <c r="AP237" s="223" t="str">
        <f t="shared" ca="1" si="355"/>
        <v>-7.10808325198337-2.34819352490383i</v>
      </c>
      <c r="AQ237" s="223" t="str">
        <f t="shared" ca="1" si="356"/>
        <v>7.4498640828861+0.733747568343744i</v>
      </c>
      <c r="AR237" s="223" t="str">
        <f t="shared" ca="1" si="357"/>
        <v>7.4498640828861+0.733747568343744i</v>
      </c>
      <c r="AS237" s="223" t="str">
        <f t="shared" ca="1" si="358"/>
        <v>7.04831487629075-2.52192738836494i</v>
      </c>
      <c r="AT237" s="223" t="str">
        <f t="shared" ca="1" si="359"/>
        <v>-6.32449841960411+4.00494445503952i</v>
      </c>
      <c r="AU237" s="223" t="str">
        <f t="shared" ca="1" si="360"/>
        <v>5.29333828257617-5.29333828257181i</v>
      </c>
      <c r="AV237" s="223" t="str">
        <f t="shared" ca="1" si="361"/>
        <v>-4.00494445503852+6.32449841960474i</v>
      </c>
      <c r="AW237" s="223" t="str">
        <f t="shared" ca="1" si="362"/>
        <v>2.52192738836383-7.04831487629115i</v>
      </c>
      <c r="AX237" s="223" t="str">
        <f t="shared" ca="1" si="363"/>
        <v>-0.916355394219929+7.42961325635532i</v>
      </c>
      <c r="AY237" s="223" t="str">
        <f t="shared" ca="1" si="364"/>
        <v>-0.733747568345653-7.44986408288591i</v>
      </c>
      <c r="AZ237" s="223" t="str">
        <f t="shared" ca="1" si="365"/>
        <v>2.34819352490354+7.10808325198347i</v>
      </c>
      <c r="BA237" s="223" t="str">
        <f t="shared" ca="1" si="366"/>
        <v>-3.84852727963689-6.42087985601797i</v>
      </c>
      <c r="BB237" s="223" t="str">
        <f t="shared" ca="1" si="367"/>
        <v>5.16183900360852+5.42164905248879i</v>
      </c>
      <c r="BC237" s="223" t="str">
        <f t="shared" ca="1" si="368"/>
        <v>-6.22430734183108-4.15894920165591i</v>
      </c>
      <c r="BD237" s="223" t="str">
        <f t="shared" ca="1" si="369"/>
        <v>6.98430085927036+2.69414213706741i</v>
      </c>
      <c r="BE237" s="223" t="str">
        <f t="shared" ca="1" si="370"/>
        <v>-7.4048871086111-1.09841124186336i</v>
      </c>
      <c r="BF237" s="223" t="str">
        <f t="shared" ca="1" si="371"/>
        <v>7.46562738986138-0.55069776037162i</v>
      </c>
      <c r="BG237" s="223" t="str">
        <f t="shared" ca="1" si="372"/>
        <v>-7.16356998411344+2.1730451974673i</v>
      </c>
      <c r="BH237" s="223" t="str">
        <f t="shared" ca="1" si="373"/>
        <v>6.51339359449502-3.68979189531306i</v>
      </c>
      <c r="BI237" s="223" t="str">
        <f t="shared" ca="1" si="374"/>
        <v>-5.54669402374582+5.02723042583777i</v>
      </c>
      <c r="BJ237" s="223" t="str">
        <f t="shared" ca="1" si="375"/>
        <v>4.31044875278747-6.12036697405635i</v>
      </c>
      <c r="BK237" s="223" t="str">
        <f t="shared" ca="1" si="376"/>
        <v>-2.86473403528105+6.91607976057456i</v>
      </c>
      <c r="BL237" s="223" t="str">
        <f t="shared" ca="1" si="377"/>
        <v>1.2798054476542-7.37570053375823i</v>
      </c>
      <c r="BM237" s="223" t="str">
        <f t="shared" ca="1" si="378"/>
        <v>0.367316232658436+7.47689368205489i</v>
      </c>
      <c r="BN237" s="223" t="str">
        <f t="shared" ca="1" si="379"/>
        <v>-1.99658790886676-7.214741649546i</v>
      </c>
      <c r="BO237" s="223" t="str">
        <f t="shared" ca="1" si="380"/>
        <v>3.52883391831535+6.60198390822591i</v>
      </c>
      <c r="BP237" s="223" t="str">
        <f t="shared" ca="1" si="381"/>
        <v>-4.88959363243854-5.66839787392727i</v>
      </c>
      <c r="BQ237" s="223" t="str">
        <f t="shared" ca="1" si="382"/>
        <v>6.01273992607617+4.45935185076219i</v>
      </c>
      <c r="BR237" s="223" t="str">
        <f t="shared" ca="1" si="383"/>
        <v>-6.8436926740371-3.03360032483806i</v>
      </c>
      <c r="BS237" s="223" t="str">
        <f t="shared" ca="1" si="384"/>
        <v>7.34207111269887+1.46042874649858i</v>
      </c>
      <c r="BT237" s="223" t="str">
        <f t="shared" ca="1" si="385"/>
        <v>-7.4836561730731+0.183713447389188i</v>
      </c>
      <c r="BU237" s="223" t="str">
        <f t="shared" ca="1" si="386"/>
        <v>7.26156742438751-1.81892795036i</v>
      </c>
      <c r="BV237" s="223" t="str">
        <f t="shared" ca="1" si="387"/>
        <v>-6.68659743371457+3.3657503037166i</v>
      </c>
      <c r="BW237" s="223" t="str">
        <f t="shared" ca="1" si="388"/>
        <v>5.78668729317957-4.74901153067466i</v>
      </c>
      <c r="BX237" s="223" t="str">
        <f t="shared" ca="1" si="389"/>
        <v>-4.60556880193395+5.90149102839099i</v>
      </c>
      <c r="BY237" s="223" t="str">
        <f t="shared" ca="1" si="390"/>
        <v>3.20063928699316-6.76718320293478i</v>
      </c>
      <c r="BZ237" s="223" t="str">
        <f t="shared" ca="1" si="391"/>
        <v>-1.64017233766751+7.30401910254053i</v>
      </c>
      <c r="CA237" s="223" t="str">
        <f t="shared" ca="1" si="392"/>
        <v>-1.2802387703717E-12-7.48591078944484i</v>
      </c>
      <c r="CB237" s="223" t="str">
        <f t="shared" ca="1" si="393"/>
        <v>1.6401723376698+7.30401910254002i</v>
      </c>
      <c r="CC237" s="223" t="str">
        <f t="shared" ca="1" si="394"/>
        <v>-3.20063928698856-6.76718320293696i</v>
      </c>
      <c r="CD237" s="223" t="str">
        <f t="shared" ca="1" si="395"/>
        <v>4.60556880193597+5.90149102838942i</v>
      </c>
      <c r="CE237" s="223" t="str">
        <f t="shared" ca="1" si="396"/>
        <v>-5.78668729318106-4.74901153067284i</v>
      </c>
      <c r="CF237" s="223" t="str">
        <f t="shared" ca="1" si="397"/>
        <v>6.68659743371228+3.36575030372116i</v>
      </c>
      <c r="CG237" s="223" t="str">
        <f t="shared" ca="1" si="398"/>
        <v>-7.26156742438814-1.81892795035751i</v>
      </c>
      <c r="CH237" s="223" t="str">
        <f t="shared" ca="1" si="399"/>
        <v>7.48365617307315+0.18371344738684i</v>
      </c>
      <c r="CI237" s="223" t="str">
        <f t="shared" ca="1" si="400"/>
        <v>-7.34207111269987+1.46042874649358i</v>
      </c>
      <c r="CJ237" s="223" t="str">
        <f t="shared" ca="1" si="401"/>
        <v>6.84369267403606-3.03360032484041i</v>
      </c>
      <c r="CK237" s="223" t="str">
        <f t="shared" ca="1" si="402"/>
        <v>-6.01273992607477+4.45935185076408i</v>
      </c>
      <c r="CL237" s="223" t="str">
        <f t="shared" ca="1" si="403"/>
        <v>4.8895936324424-5.66839787392394i</v>
      </c>
      <c r="CM237" s="223" t="str">
        <f t="shared" ca="1" si="404"/>
        <v>-3.52883391831309+6.60198390822712i</v>
      </c>
      <c r="CN237" s="223" t="str">
        <f t="shared" ca="1" si="405"/>
        <v>1.99658790886429-7.21474164954668i</v>
      </c>
      <c r="CO237" s="223" t="str">
        <f t="shared" ca="1" si="406"/>
        <v>-0.367316232663741+7.47689368205463i</v>
      </c>
      <c r="CP237" s="223" t="str">
        <f t="shared" ca="1" si="407"/>
        <v>-1.27980544765672-7.37570053375778i</v>
      </c>
      <c r="CQ237" s="223" t="str">
        <f t="shared" ca="1" si="408"/>
        <v>2.86473403528342+6.91607976057357i</v>
      </c>
      <c r="CR237" s="223" t="str">
        <f t="shared" ca="1" si="409"/>
        <v>-4.31044875278313-6.12036697405941i</v>
      </c>
      <c r="CS237" s="223" t="str">
        <f t="shared" ca="1" si="410"/>
        <v>5.54669402374754+5.02723042583588i</v>
      </c>
      <c r="CT237" s="223" t="str">
        <f t="shared" ca="1" si="411"/>
        <v>-6.51339359449628-3.68979189531083i</v>
      </c>
      <c r="CU237" s="223" t="str">
        <f t="shared" ca="1" si="412"/>
        <v>7.1635699841119+2.17304519747239i</v>
      </c>
      <c r="CV237" s="223" t="str">
        <f t="shared" ca="1" si="413"/>
        <v>-7.46562738986157-0.550697760369067i</v>
      </c>
      <c r="CW237" s="223" t="str">
        <f t="shared" ca="1" si="414"/>
        <v>7.40488710861073-1.09841124186589i</v>
      </c>
      <c r="CX237" s="223" t="str">
        <f t="shared" ca="1" si="415"/>
        <v>-6.98430085927226+2.69414213706245i</v>
      </c>
      <c r="CY237" s="223" t="str">
        <f t="shared" ca="1" si="416"/>
        <v>6.22430734182967-4.15894920165804i</v>
      </c>
      <c r="CZ237" s="223" t="str">
        <f t="shared" ca="1" si="417"/>
        <v>-5.16183900360666+5.42164905249056i</v>
      </c>
      <c r="DA237" s="223" t="str">
        <f t="shared" ca="1" si="418"/>
        <v>3.84852727964136-6.4208798560153i</v>
      </c>
      <c r="DB237" s="223" t="str">
        <f t="shared" ca="1" si="419"/>
        <v>-2.34819352490121+7.10808325198424i</v>
      </c>
      <c r="DC237" s="223" t="str">
        <f t="shared" ca="1" si="420"/>
        <v>0.733747568343106-7.44986408288616i</v>
      </c>
      <c r="DD237" s="223" t="str">
        <f t="shared" ca="1" si="421"/>
        <v>0.916355394214764+7.42961325635596i</v>
      </c>
      <c r="DE237" s="223" t="str">
        <f t="shared" ca="1" si="422"/>
        <v>-2.52192738836615-7.04831487629032i</v>
      </c>
      <c r="DF237" s="223" t="str">
        <f t="shared" ca="1" si="423"/>
        <v>4.00494445504068+6.32449841960337i</v>
      </c>
      <c r="DG237" s="223" t="str">
        <f t="shared" ca="1" si="424"/>
        <v>-5.29333828257249-5.29333828257549i</v>
      </c>
      <c r="DH237" s="223" t="str">
        <f t="shared" ca="1" si="425"/>
        <v>6.32449841960543+4.00494445503744i</v>
      </c>
      <c r="DI237" s="223" t="str">
        <f t="shared" ca="1" si="426"/>
        <v>-7.04831487629161-2.52192738836253i</v>
      </c>
      <c r="DJ237" s="223" t="str">
        <f t="shared" ca="1" si="427"/>
        <v>7.42961325635544+0.916355394218978i</v>
      </c>
      <c r="DK237" s="223" t="str">
        <f t="shared" ca="1" si="428"/>
        <v>-7.44986408288579+0.733747568346927i</v>
      </c>
      <c r="DL237" s="223" t="str">
        <f t="shared" ca="1" si="429"/>
        <v>7.10808325198303-2.34819352490485i</v>
      </c>
      <c r="DM237" s="223" t="str">
        <f t="shared" ca="1" si="430"/>
        <v>-6.42087985601726+3.84852727963808i</v>
      </c>
      <c r="DN237" s="223" t="str">
        <f t="shared" ca="1" si="431"/>
        <v>5.42164905249319-5.16183900360389i</v>
      </c>
      <c r="DO237" s="223" t="str">
        <f t="shared" ca="1" si="432"/>
        <v>-4.15894920165485+6.22430734183179i</v>
      </c>
      <c r="DP237" s="223" t="str">
        <f t="shared" ca="1" si="433"/>
        <v>2.69414213706601-6.98430085927089i</v>
      </c>
      <c r="DQ237" s="223" t="str">
        <f t="shared" ca="1" si="434"/>
        <v>-1.09841124186967+7.40488710861016i</v>
      </c>
      <c r="DR237" s="223" t="str">
        <f t="shared" ca="1" si="435"/>
        <v>-0.550697760372897-7.46562738986128i</v>
      </c>
      <c r="DS237" s="223" t="str">
        <f t="shared" ca="1" si="436"/>
        <v>2.17304519746873+7.16356998411301i</v>
      </c>
      <c r="DT237" s="223" t="str">
        <f t="shared" ca="1" si="437"/>
        <v>-3.6897918953075-6.51339359449817i</v>
      </c>
      <c r="DU237" s="223" t="str">
        <f t="shared" ca="1" si="438"/>
        <v>5.02723042583872+5.54669402374497i</v>
      </c>
      <c r="DV237" s="223" t="str">
        <f t="shared" ca="1" si="439"/>
        <v>-6.12036697405721-4.31044875278625i</v>
      </c>
      <c r="DW237" s="223" t="str">
        <f t="shared" ca="1" si="440"/>
        <v>6.91607976057212+2.86473403528694i</v>
      </c>
      <c r="DX237" s="223" t="str">
        <f t="shared" ca="1" si="441"/>
        <v>-7.37570053375844-1.27980544765294i</v>
      </c>
      <c r="DY237" s="223" t="str">
        <f t="shared" ca="1" si="442"/>
        <v>7.47689368205482-0.367316232659927i</v>
      </c>
      <c r="DZ237" s="223" t="str">
        <f t="shared" ca="1" si="443"/>
        <v>-7.2147416495477+1.99658790886062i</v>
      </c>
      <c r="EA237" s="223" t="str">
        <f t="shared" ca="1" si="444"/>
        <v>6.6019839082253-3.52883391831648i</v>
      </c>
      <c r="EB237" s="223" t="str">
        <f t="shared" ca="1" si="445"/>
        <v>-5.66839787392629+4.88959363243967i</v>
      </c>
      <c r="EC237" s="223" t="str">
        <f t="shared" ca="1" si="446"/>
        <v>4.45935185076732-6.01273992607237i</v>
      </c>
      <c r="ED237" s="223" t="str">
        <f t="shared" ca="1" si="447"/>
        <v>-3.0336003248369+6.84369267403762i</v>
      </c>
      <c r="EE237" s="223" t="str">
        <f t="shared" ca="1" si="448"/>
        <v>1.46042874649711-7.34207111269916i</v>
      </c>
      <c r="EF237" s="223" t="str">
        <f t="shared" ca="1" si="449"/>
        <v>0.18371344738281+7.48365617307325i</v>
      </c>
      <c r="EG237" s="223" t="str">
        <f t="shared" ca="1" si="450"/>
        <v>-1.81892795036124-7.2615674243872i</v>
      </c>
      <c r="EH237" s="223" t="str">
        <f t="shared" ca="1" si="451"/>
        <v>3.36575030371794+6.6865974337139i</v>
      </c>
      <c r="EI237" s="223" t="str">
        <f t="shared" ca="1" si="452"/>
        <v>-4.74901153066972-5.78668729318361i</v>
      </c>
      <c r="EJ237" s="223" t="str">
        <f t="shared" ca="1" si="453"/>
        <v>5.90149102839178+4.60556880193294i</v>
      </c>
      <c r="EK237" s="223" t="str">
        <f t="shared" ca="1" si="454"/>
        <v>-6.76718320293541-3.20063928699182i</v>
      </c>
      <c r="EL237" s="223" t="str">
        <f t="shared" ca="1" si="455"/>
        <v>7.30401910253913+1.64017233767374i</v>
      </c>
      <c r="EM237" s="223" t="str">
        <f t="shared" ca="1" si="456"/>
        <v>-7.48591078944484+2.5604775407434E-12i</v>
      </c>
      <c r="EN237" s="223"/>
      <c r="EO237" s="223"/>
      <c r="EP237" s="223"/>
    </row>
    <row r="238" spans="1:146" s="250" customFormat="1">
      <c r="A238" s="253">
        <f t="shared" si="323"/>
        <v>2.695312500000002E-3</v>
      </c>
      <c r="B238" s="252">
        <v>138</v>
      </c>
      <c r="C238" s="251">
        <f t="shared" si="324"/>
        <v>27600</v>
      </c>
      <c r="N238" s="246">
        <f t="shared" ca="1" si="327"/>
        <v>22.485789470554934</v>
      </c>
      <c r="O238" s="250">
        <f t="shared" ca="1" si="328"/>
        <v>7.4857894705549342</v>
      </c>
      <c r="P238" s="250" t="str">
        <f t="shared" ca="1" si="329"/>
        <v>-7.26144974127292+1.81889847227343i</v>
      </c>
      <c r="Q238" s="250" t="str">
        <f t="shared" ca="1" si="330"/>
        <v>6.60187691451742-3.528776728986i</v>
      </c>
      <c r="R238" s="250" t="str">
        <f t="shared" ca="1" si="331"/>
        <v>-5.54660413237791+5.02714895305076i</v>
      </c>
      <c r="S238" s="250" t="str">
        <f t="shared" ca="1" si="332"/>
        <v>4.15888180049178-6.22420646886086i</v>
      </c>
      <c r="T238" s="250" t="str">
        <f t="shared" ca="1" si="333"/>
        <v>-2.52188651726013+7.0482006492106i</v>
      </c>
      <c r="U238" s="250" t="str">
        <f t="shared" ca="1" si="334"/>
        <v>0.733735677012735-7.44974334817984i</v>
      </c>
      <c r="V238" s="250" t="str">
        <f t="shared" ca="1" si="335"/>
        <v>1.0983934406877+7.4047671028146i</v>
      </c>
      <c r="W238" s="250" t="str">
        <f t="shared" ca="1" si="336"/>
        <v>-2.86468760855465-6.9159676765341i</v>
      </c>
      <c r="X238" s="250" t="str">
        <f t="shared" ca="1" si="337"/>
        <v>4.45927958118657+6.01264248182808i</v>
      </c>
      <c r="Y238" s="250" t="str">
        <f t="shared" ca="1" si="338"/>
        <v>-5.78659351241188-4.74893456678273i</v>
      </c>
      <c r="Z238" s="250" t="str">
        <f t="shared" ca="1" si="339"/>
        <v>6.7670735319577+3.20058741648291i</v>
      </c>
      <c r="AA238" s="250" t="str">
        <f t="shared" ca="1" si="340"/>
        <v>-7.3419521249177-1.46040507835585i</v>
      </c>
      <c r="AB238" s="250" t="str">
        <f t="shared" ca="1" si="341"/>
        <v>7.47677250929881-0.367310279824459i</v>
      </c>
      <c r="AC238" s="250" t="str">
        <f t="shared" ca="1" si="342"/>
        <v>-7.16345388917356+2.17300998045462i</v>
      </c>
      <c r="AD238" s="250" t="str">
        <f t="shared" ca="1" si="343"/>
        <v>6.4207757973339-3.84846490926477i</v>
      </c>
      <c r="AE238" s="250" t="str">
        <f t="shared" ca="1" si="344"/>
        <v>-5.29325249716445+5.29325249716405i</v>
      </c>
      <c r="AF238" s="250" t="str">
        <f t="shared" ca="1" si="345"/>
        <v>3.8484649092652-6.42077579733364i</v>
      </c>
      <c r="AG238" s="250" t="str">
        <f t="shared" ca="1" si="346"/>
        <v>-2.17300998045509+7.16345388917341i</v>
      </c>
      <c r="AH238" s="250" t="str">
        <f t="shared" ca="1" si="347"/>
        <v>0.367310279825008-7.47677250929878i</v>
      </c>
      <c r="AI238" s="250" t="str">
        <f t="shared" ca="1" si="348"/>
        <v>1.46040507835541+7.34195212491779i</v>
      </c>
      <c r="AJ238" s="250" t="str">
        <f t="shared" ca="1" si="349"/>
        <v>-3.20058741648246-6.76707353195791i</v>
      </c>
      <c r="AK238" s="250" t="str">
        <f t="shared" ca="1" si="350"/>
        <v>4.74893456678292+5.78659351241173i</v>
      </c>
      <c r="AL238" s="250" t="str">
        <f t="shared" ca="1" si="351"/>
        <v>-6.01264248182819-4.45927958118641i</v>
      </c>
      <c r="AM238" s="250" t="str">
        <f t="shared" ca="1" si="352"/>
        <v>6.91596767653422+2.86468760855437i</v>
      </c>
      <c r="AN238" s="250" t="str">
        <f t="shared" ca="1" si="353"/>
        <v>-7.40476710281464-1.09839344068743i</v>
      </c>
      <c r="AO238" s="250" t="str">
        <f t="shared" ca="1" si="354"/>
        <v>7.44974334817982-0.733735677012982i</v>
      </c>
      <c r="AP238" s="250" t="str">
        <f t="shared" ca="1" si="355"/>
        <v>-7.04820064921052+2.52188651726033i</v>
      </c>
      <c r="AQ238" s="250" t="str">
        <f t="shared" ca="1" si="356"/>
        <v>6.22420646886069-4.15888180049203i</v>
      </c>
      <c r="AR238" s="250" t="str">
        <f t="shared" ca="1" si="357"/>
        <v>6.22420646886069-4.15888180049203i</v>
      </c>
      <c r="AS238" s="250" t="str">
        <f t="shared" ca="1" si="358"/>
        <v>3.52877672898519-6.60187691451784i</v>
      </c>
      <c r="AT238" s="250" t="str">
        <f t="shared" ca="1" si="359"/>
        <v>-1.8188984722761+7.26144974127224i</v>
      </c>
      <c r="AU238" s="250" t="str">
        <f t="shared" ca="1" si="360"/>
        <v>-1.04545144752829E-12-7.48578947055493i</v>
      </c>
      <c r="AV238" s="250" t="str">
        <f t="shared" ca="1" si="361"/>
        <v>1.81889847227081+7.26144974127358i</v>
      </c>
      <c r="AW238" s="250" t="str">
        <f t="shared" ca="1" si="362"/>
        <v>-3.52877672898694-6.60187691451691i</v>
      </c>
      <c r="AX238" s="250" t="str">
        <f t="shared" ca="1" si="363"/>
        <v>5.02714895304872+5.54660413237977i</v>
      </c>
      <c r="AY238" s="250" t="str">
        <f t="shared" ca="1" si="364"/>
        <v>-6.22420646886138-4.158881800491i</v>
      </c>
      <c r="AZ238" s="250" t="str">
        <f t="shared" ca="1" si="365"/>
        <v>7.04820064920969+2.52188651726267i</v>
      </c>
      <c r="BA238" s="250" t="str">
        <f t="shared" ca="1" si="366"/>
        <v>-7.44974334817993-0.733735677011854i</v>
      </c>
      <c r="BB238" s="250" t="str">
        <f t="shared" ca="1" si="367"/>
        <v>7.40476710281499-1.09839344068508i</v>
      </c>
      <c r="BC238" s="250" t="str">
        <f t="shared" ca="1" si="368"/>
        <v>-6.91596767653371+2.86468760855562i</v>
      </c>
      <c r="BD238" s="250" t="str">
        <f t="shared" ca="1" si="369"/>
        <v>6.01264248182967-4.45927958118442i</v>
      </c>
      <c r="BE238" s="250" t="str">
        <f t="shared" ca="1" si="370"/>
        <v>-4.74893456678196+5.78659351241251i</v>
      </c>
      <c r="BF238" s="250" t="str">
        <f t="shared" ca="1" si="371"/>
        <v>3.20058741648471-6.76707353195684i</v>
      </c>
      <c r="BG238" s="250" t="str">
        <f t="shared" ca="1" si="372"/>
        <v>-1.4604050783542+7.34195212491803i</v>
      </c>
      <c r="BH238" s="250" t="str">
        <f t="shared" ca="1" si="373"/>
        <v>-0.367310279822422-7.47677250929891i</v>
      </c>
      <c r="BI238" s="250" t="str">
        <f t="shared" ca="1" si="374"/>
        <v>2.17300998045618+7.16345388917308i</v>
      </c>
      <c r="BJ238" s="250" t="str">
        <f t="shared" ca="1" si="375"/>
        <v>-3.84846490926298-6.42077579733498i</v>
      </c>
      <c r="BK238" s="250" t="str">
        <f t="shared" ca="1" si="376"/>
        <v>5.29325249716536+5.29325249716314i</v>
      </c>
      <c r="BL238" s="250" t="str">
        <f t="shared" ca="1" si="377"/>
        <v>-6.42077579733265-3.84846490926686i</v>
      </c>
      <c r="BM238" s="250" t="str">
        <f t="shared" ca="1" si="378"/>
        <v>7.16345388917393+2.17300998045338i</v>
      </c>
      <c r="BN238" s="250" t="str">
        <f t="shared" ca="1" si="379"/>
        <v>-7.47677250929868-0.367310279826939i</v>
      </c>
      <c r="BO238" s="250" t="str">
        <f t="shared" ca="1" si="380"/>
        <v>7.34195212491746-1.46040507835707i</v>
      </c>
      <c r="BP238" s="250" t="str">
        <f t="shared" ca="1" si="381"/>
        <v>-6.76707353195878+3.20058741648062i</v>
      </c>
      <c r="BQ238" s="250" t="str">
        <f t="shared" ca="1" si="382"/>
        <v>5.78659351241065-4.74893456678422i</v>
      </c>
      <c r="BR238" s="250" t="str">
        <f t="shared" ca="1" si="383"/>
        <v>-4.45927958118805+6.01264248182698i</v>
      </c>
      <c r="BS238" s="250" t="str">
        <f t="shared" ca="1" si="384"/>
        <v>2.86468760855272-6.9159676765349i</v>
      </c>
      <c r="BT238" s="250" t="str">
        <f t="shared" ca="1" si="385"/>
        <v>-1.09839344068934+7.40476710281436i</v>
      </c>
      <c r="BU238" s="250" t="str">
        <f t="shared" ca="1" si="386"/>
        <v>-0.733735677014763-7.44974334817964i</v>
      </c>
      <c r="BV238" s="250" t="str">
        <f t="shared" ca="1" si="387"/>
        <v>2.52188651725851+7.04820064921118i</v>
      </c>
      <c r="BW238" s="250" t="str">
        <f t="shared" ca="1" si="388"/>
        <v>-4.15888180049343-6.22420646885976i</v>
      </c>
      <c r="BX238" s="250" t="str">
        <f t="shared" ca="1" si="389"/>
        <v>5.54660413237673+5.02714895305207i</v>
      </c>
      <c r="BY238" s="250" t="str">
        <f t="shared" ca="1" si="390"/>
        <v>-6.60187691451829-3.52877672898436i</v>
      </c>
      <c r="BZ238" s="250" t="str">
        <f t="shared" ca="1" si="391"/>
        <v>7.26144974127248+1.81889847227519i</v>
      </c>
      <c r="CA238" s="250" t="str">
        <f t="shared" ca="1" si="392"/>
        <v>-7.48578947055493+2.09090289505657E-12i</v>
      </c>
      <c r="CB238" s="250" t="str">
        <f t="shared" ca="1" si="393"/>
        <v>7.26144974127332-1.81889847227182i</v>
      </c>
      <c r="CC238" s="250" t="str">
        <f t="shared" ca="1" si="394"/>
        <v>-6.60187691451642+3.52877672898786i</v>
      </c>
      <c r="CD238" s="250" t="str">
        <f t="shared" ca="1" si="395"/>
        <v>5.54660413237907-5.02714895304949i</v>
      </c>
      <c r="CE238" s="250" t="str">
        <f t="shared" ca="1" si="396"/>
        <v>-4.15888180049013+6.22420646886196i</v>
      </c>
      <c r="CF238" s="250" t="str">
        <f t="shared" ca="1" si="397"/>
        <v>2.52188651726179-7.04820064921001i</v>
      </c>
      <c r="CG238" s="250" t="str">
        <f t="shared" ca="1" si="398"/>
        <v>-0.733735677010813+7.44974334818003i</v>
      </c>
      <c r="CH238" s="250" t="str">
        <f t="shared" ca="1" si="399"/>
        <v>-1.09839344068591-7.40476710281487i</v>
      </c>
      <c r="CI238" s="250" t="str">
        <f t="shared" ca="1" si="400"/>
        <v>2.86468760855639+6.91596767653338i</v>
      </c>
      <c r="CJ238" s="250" t="str">
        <f t="shared" ca="1" si="401"/>
        <v>-4.45927958118526-6.01264248182905i</v>
      </c>
      <c r="CK238" s="250" t="str">
        <f t="shared" ca="1" si="402"/>
        <v>5.78659351241317+4.74893456678115i</v>
      </c>
      <c r="CL238" s="250" t="str">
        <f t="shared" ca="1" si="403"/>
        <v>-6.76707353195729-3.20058741648376i</v>
      </c>
      <c r="CM238" s="250" t="str">
        <f t="shared" ca="1" si="404"/>
        <v>7.34195212491819+1.46040507835338i</v>
      </c>
      <c r="CN238" s="250" t="str">
        <f t="shared" ca="1" si="405"/>
        <v>-7.47677250929886+0.367310279823465i</v>
      </c>
      <c r="CO238" s="250" t="str">
        <f t="shared" ca="1" si="406"/>
        <v>7.16345388917278-2.17300998045718i</v>
      </c>
      <c r="CP238" s="250" t="str">
        <f t="shared" ca="1" si="407"/>
        <v>-6.42077579733433+3.84846490926406i</v>
      </c>
      <c r="CQ238" s="250" t="str">
        <f t="shared" ca="1" si="408"/>
        <v>5.2932524971624-5.29325249716609i</v>
      </c>
      <c r="CR238" s="250" t="str">
        <f t="shared" ca="1" si="409"/>
        <v>-3.84846490926615+6.42077579733308i</v>
      </c>
      <c r="CS238" s="250" t="str">
        <f t="shared" ca="1" si="410"/>
        <v>2.17300998045258-7.16345388917417i</v>
      </c>
      <c r="CT238" s="250" t="str">
        <f t="shared" ca="1" si="411"/>
        <v>-0.367310279825894+7.47677250929874i</v>
      </c>
      <c r="CU238" s="250" t="str">
        <f t="shared" ca="1" si="412"/>
        <v>-1.46040507835809-7.34195212491726i</v>
      </c>
      <c r="CV238" s="250" t="str">
        <f t="shared" ca="1" si="413"/>
        <v>3.20058741648137+6.76707353195842i</v>
      </c>
      <c r="CW238" s="250" t="str">
        <f t="shared" ca="1" si="414"/>
        <v>-4.74893456678519-5.78659351240985i</v>
      </c>
      <c r="CX238" s="250" t="str">
        <f t="shared" ca="1" si="415"/>
        <v>6.0126424818276+4.45927958118721i</v>
      </c>
      <c r="CY238" s="250" t="str">
        <f t="shared" ca="1" si="416"/>
        <v>-6.91596767653523-2.86468760855195i</v>
      </c>
      <c r="CZ238" s="250" t="str">
        <f t="shared" ca="1" si="417"/>
        <v>7.40476710281451+1.09839344068831i</v>
      </c>
      <c r="DA238" s="250" t="str">
        <f t="shared" ca="1" si="418"/>
        <v>-7.44974334817954+0.733735677015803i</v>
      </c>
      <c r="DB238" s="250" t="str">
        <f t="shared" ca="1" si="419"/>
        <v>7.0482006492109-2.5218865172593i</v>
      </c>
      <c r="DC238" s="250" t="str">
        <f t="shared" ca="1" si="420"/>
        <v>-6.2242064688593+4.15888180049413i</v>
      </c>
      <c r="DD238" s="250" t="str">
        <f t="shared" ca="1" si="421"/>
        <v>5.02714895305129-5.54660413237744i</v>
      </c>
      <c r="DE238" s="250" t="str">
        <f t="shared" ca="1" si="422"/>
        <v>-3.52877672898344+6.60187691451878i</v>
      </c>
      <c r="DF238" s="250" t="str">
        <f t="shared" ca="1" si="423"/>
        <v>1.81889847227397-7.26144974127278i</v>
      </c>
      <c r="DG238" s="250" t="str">
        <f t="shared" ca="1" si="424"/>
        <v>3.13635434258486E-12+7.48578947055493i</v>
      </c>
      <c r="DH238" s="250" t="str">
        <f t="shared" ca="1" si="425"/>
        <v>-1.81889847227263-7.26144974127312i</v>
      </c>
      <c r="DI238" s="250" t="str">
        <f t="shared" ca="1" si="426"/>
        <v>3.5287767289886+6.60187691451603i</v>
      </c>
      <c r="DJ238" s="250" t="str">
        <f t="shared" ca="1" si="427"/>
        <v>-5.02714895305026-5.54660413237836i</v>
      </c>
      <c r="DK238" s="250" t="str">
        <f t="shared" ca="1" si="428"/>
        <v>6.22420646886254+4.15888180048926i</v>
      </c>
      <c r="DL238" s="250" t="str">
        <f t="shared" ca="1" si="429"/>
        <v>-7.04820064921029-2.521886517261i</v>
      </c>
      <c r="DM238" s="250" t="str">
        <f t="shared" ca="1" si="430"/>
        <v>7.44974334818015+0.733735677009561i</v>
      </c>
      <c r="DN238" s="250" t="str">
        <f t="shared" ca="1" si="431"/>
        <v>-7.40476710281472+1.09839344068694i</v>
      </c>
      <c r="DO238" s="250" t="str">
        <f t="shared" ca="1" si="432"/>
        <v>6.91596767653299-2.86468760855735i</v>
      </c>
      <c r="DP238" s="250" t="str">
        <f t="shared" ca="1" si="433"/>
        <v>-6.01264248182842+4.4592795811861i</v>
      </c>
      <c r="DQ238" s="250" t="str">
        <f t="shared" ca="1" si="434"/>
        <v>4.74893456678034-5.78659351241384i</v>
      </c>
      <c r="DR238" s="250" t="str">
        <f t="shared" ca="1" si="435"/>
        <v>-3.20058741648301+6.76707353195765i</v>
      </c>
      <c r="DS238" s="250" t="str">
        <f t="shared" ca="1" si="436"/>
        <v>1.46040507835236-7.3419521249184i</v>
      </c>
      <c r="DT238" s="250" t="str">
        <f t="shared" ca="1" si="437"/>
        <v>0.367310279824509+7.4767725092988i</v>
      </c>
      <c r="DU238" s="250" t="str">
        <f t="shared" ca="1" si="438"/>
        <v>-2.17300998045818-7.16345388917248i</v>
      </c>
      <c r="DV238" s="250" t="str">
        <f t="shared" ca="1" si="439"/>
        <v>3.84846490926496+6.42077579733379i</v>
      </c>
      <c r="DW238" s="250" t="str">
        <f t="shared" ca="1" si="440"/>
        <v>-5.29325249716684-5.29325249716166i</v>
      </c>
      <c r="DX238" s="250" t="str">
        <f t="shared" ca="1" si="441"/>
        <v>6.42077579733361+3.84846490926525i</v>
      </c>
      <c r="DY238" s="250" t="str">
        <f t="shared" ca="1" si="442"/>
        <v>-7.16345388917237-2.1730099804585i</v>
      </c>
      <c r="DZ238" s="250" t="str">
        <f t="shared" ca="1" si="443"/>
        <v>7.47677250929879+0.36731027982485i</v>
      </c>
      <c r="EA238" s="250" t="str">
        <f t="shared" ca="1" si="444"/>
        <v>-7.34195212491855+1.4604050783516i</v>
      </c>
      <c r="EB238" s="250" t="str">
        <f t="shared" ca="1" si="445"/>
        <v>6.76707353195797-3.20058741648231i</v>
      </c>
      <c r="EC238" s="250" t="str">
        <f t="shared" ca="1" si="446"/>
        <v>-5.78659351241405+4.74893456678008i</v>
      </c>
      <c r="ED238" s="250" t="str">
        <f t="shared" ca="1" si="447"/>
        <v>4.45927958118638-6.01264248182822i</v>
      </c>
      <c r="EE238" s="250" t="str">
        <f t="shared" ca="1" si="448"/>
        <v>-2.86468760855806+6.91596767653269i</v>
      </c>
      <c r="EF238" s="250" t="str">
        <f t="shared" ca="1" si="449"/>
        <v>1.09839344068728-7.40476710281467i</v>
      </c>
      <c r="EG238" s="250" t="str">
        <f t="shared" ca="1" si="450"/>
        <v>0.733735677016844+7.44974334817943i</v>
      </c>
      <c r="EH238" s="250" t="str">
        <f t="shared" ca="1" si="451"/>
        <v>-2.52188651726028-7.04820064921055i</v>
      </c>
      <c r="EI238" s="250" t="str">
        <f t="shared" ca="1" si="452"/>
        <v>4.15888180048898+6.22420646886273i</v>
      </c>
      <c r="EJ238" s="250" t="str">
        <f t="shared" ca="1" si="453"/>
        <v>-5.54660413237814-5.02714895305052i</v>
      </c>
      <c r="EK238" s="250" t="str">
        <f t="shared" ca="1" si="454"/>
        <v>6.60187691451567+3.52877672898928i</v>
      </c>
      <c r="EL238" s="250" t="str">
        <f t="shared" ca="1" si="455"/>
        <v>-7.26144974127293-1.81889847227337i</v>
      </c>
      <c r="EM238" s="250" t="str">
        <f t="shared" ca="1" si="456"/>
        <v>7.48578947055493+3.4775158047013E-12i</v>
      </c>
    </row>
    <row r="239" spans="1:146">
      <c r="A239" s="249">
        <f t="shared" si="323"/>
        <v>2.714843750000002E-3</v>
      </c>
      <c r="B239" s="248">
        <v>139</v>
      </c>
      <c r="C239" s="247">
        <f t="shared" si="324"/>
        <v>27800</v>
      </c>
      <c r="N239" s="246">
        <f t="shared" ca="1" si="327"/>
        <v>22.485655441141681</v>
      </c>
      <c r="O239" s="223">
        <f t="shared" ca="1" si="328"/>
        <v>7.4856554411416827</v>
      </c>
      <c r="P239" s="223" t="str">
        <f t="shared" ca="1" si="329"/>
        <v>-7.21449555096375+1.9965198042139i</v>
      </c>
      <c r="Q239" s="223" t="str">
        <f t="shared" ca="1" si="330"/>
        <v>6.42066083647144-3.84839600437585i</v>
      </c>
      <c r="R239" s="223" t="str">
        <f t="shared" ca="1" si="331"/>
        <v>-5.16166293059882+5.42146411722665i</v>
      </c>
      <c r="S239" s="223" t="str">
        <f t="shared" ca="1" si="332"/>
        <v>3.52871354795773-6.60175871112794i</v>
      </c>
      <c r="T239" s="223" t="str">
        <f t="shared" ca="1" si="333"/>
        <v>-1.64011639054137+7.30376995865639i</v>
      </c>
      <c r="U239" s="223" t="str">
        <f t="shared" ca="1" si="334"/>
        <v>-0.367303703313224-7.47663864132983i</v>
      </c>
      <c r="V239" s="223" t="str">
        <f t="shared" ca="1" si="335"/>
        <v>2.34811342680402+7.10784079157354i</v>
      </c>
      <c r="W239" s="223" t="str">
        <f t="shared" ca="1" si="336"/>
        <v>-4.15880733773936-6.22409502747664i</v>
      </c>
      <c r="X239" s="223" t="str">
        <f t="shared" ca="1" si="337"/>
        <v>5.66820452193191+4.88942684586288i</v>
      </c>
      <c r="Y239" s="223" t="str">
        <f t="shared" ca="1" si="338"/>
        <v>-6.76695237080346-3.20053011152395i</v>
      </c>
      <c r="Z239" s="223" t="str">
        <f t="shared" ca="1" si="339"/>
        <v>7.375448944784+1.2797617928266i</v>
      </c>
      <c r="AA239" s="223" t="str">
        <f t="shared" ca="1" si="340"/>
        <v>-7.44960996415482+0.733722539833162i</v>
      </c>
      <c r="AB239" s="223" t="str">
        <f t="shared" ca="1" si="341"/>
        <v>6.98406262114315-2.69405023847832i</v>
      </c>
      <c r="AC239" s="223" t="str">
        <f t="shared" ca="1" si="342"/>
        <v>-6.01253482839418+4.45919973995796i</v>
      </c>
      <c r="AD239" s="223" t="str">
        <f t="shared" ca="1" si="343"/>
        <v>4.60541170359207-5.90128972546775i</v>
      </c>
      <c r="AE239" s="223" t="str">
        <f t="shared" ca="1" si="344"/>
        <v>-2.86463631771823+6.91584384950266i</v>
      </c>
      <c r="AF239" s="223" t="str">
        <f t="shared" ca="1" si="345"/>
        <v>0.916324136858996-7.42935982839058i</v>
      </c>
      <c r="AG239" s="223" t="str">
        <f t="shared" ca="1" si="346"/>
        <v>1.09837377448816+7.40463452406739i</v>
      </c>
      <c r="AH239" s="223" t="str">
        <f t="shared" ca="1" si="347"/>
        <v>-3.03349684715652-6.8434592321271i</v>
      </c>
      <c r="AI239" s="223" t="str">
        <f t="shared" ca="1" si="348"/>
        <v>4.74884953942323+5.78648990627425i</v>
      </c>
      <c r="AJ239" s="223" t="str">
        <f t="shared" ca="1" si="349"/>
        <v>-6.12015820516302-4.31030172114086i</v>
      </c>
      <c r="AK239" s="223" t="str">
        <f t="shared" ca="1" si="350"/>
        <v>7.04807445461181+2.52184136411127i</v>
      </c>
      <c r="AL239" s="223" t="str">
        <f t="shared" ca="1" si="351"/>
        <v>-7.4653727334355-0.550678975785224i</v>
      </c>
      <c r="AM239" s="223" t="str">
        <f t="shared" ca="1" si="352"/>
        <v>7.34182067084209-1.46037893051419i</v>
      </c>
      <c r="AN239" s="223" t="str">
        <f t="shared" ca="1" si="353"/>
        <v>-6.68636935040404+3.36563549622823i</v>
      </c>
      <c r="AO239" s="223" t="str">
        <f t="shared" ca="1" si="354"/>
        <v>5.54650482313353-5.02705894439786i</v>
      </c>
      <c r="AP239" s="223" t="str">
        <f t="shared" ca="1" si="355"/>
        <v>-4.00480784430557+6.3242826876795i</v>
      </c>
      <c r="AQ239" s="223" t="str">
        <f t="shared" ca="1" si="356"/>
        <v>2.17297107377026-7.16332563102165i</v>
      </c>
      <c r="AR239" s="223" t="str">
        <f t="shared" ca="1" si="357"/>
        <v>2.17297107377026-7.16332563102165i</v>
      </c>
      <c r="AS239" s="223" t="str">
        <f t="shared" ca="1" si="358"/>
        <v>-1.81886590578257-7.26131972855319i</v>
      </c>
      <c r="AT239" s="223" t="str">
        <f t="shared" ca="1" si="359"/>
        <v>3.68966603459604+6.51317141925824i</v>
      </c>
      <c r="AU239" s="223" t="str">
        <f t="shared" ca="1" si="360"/>
        <v>-5.29315772405558-5.29315772405894i</v>
      </c>
      <c r="AV239" s="223" t="str">
        <f t="shared" ca="1" si="361"/>
        <v>6.51317141925957+3.6896660345937i</v>
      </c>
      <c r="AW239" s="223" t="str">
        <f t="shared" ca="1" si="362"/>
        <v>-7.26131972855388-1.81886590577986i</v>
      </c>
      <c r="AX239" s="223" t="str">
        <f t="shared" ca="1" si="363"/>
        <v>7.48340090167621-0.183707180822538i</v>
      </c>
      <c r="AY239" s="223" t="str">
        <f t="shared" ca="1" si="364"/>
        <v>-7.16332563102171+2.17297107377009i</v>
      </c>
      <c r="AZ239" s="223" t="str">
        <f t="shared" ca="1" si="365"/>
        <v>6.324282687678-4.00480784430793i</v>
      </c>
      <c r="BA239" s="223" t="str">
        <f t="shared" ca="1" si="366"/>
        <v>-5.02705894439966+5.54650482313191i</v>
      </c>
      <c r="BB239" s="223" t="str">
        <f t="shared" ca="1" si="367"/>
        <v>3.36563549622783-6.68636935040425i</v>
      </c>
      <c r="BC239" s="223" t="str">
        <f t="shared" ca="1" si="368"/>
        <v>-1.46037893051145+7.34182067084264i</v>
      </c>
      <c r="BD239" s="223" t="str">
        <f t="shared" ca="1" si="369"/>
        <v>-0.550678975782707-7.46537273343568i</v>
      </c>
      <c r="BE239" s="223" t="str">
        <f t="shared" ca="1" si="370"/>
        <v>2.5218413641111+7.04807445461187i</v>
      </c>
      <c r="BF239" s="223" t="str">
        <f t="shared" ca="1" si="371"/>
        <v>-4.31030172114305-6.12015820516147i</v>
      </c>
      <c r="BG239" s="223" t="str">
        <f t="shared" ca="1" si="372"/>
        <v>5.78648990627272+4.7488495394251i</v>
      </c>
      <c r="BH239" s="223" t="str">
        <f t="shared" ca="1" si="373"/>
        <v>-6.84345923212706-3.03349684715659i</v>
      </c>
      <c r="BI239" s="223" t="str">
        <f t="shared" ca="1" si="374"/>
        <v>7.40463452406779+1.09837377448545i</v>
      </c>
      <c r="BJ239" s="223" t="str">
        <f t="shared" ca="1" si="375"/>
        <v>-7.42935982839087+0.916324136856645i</v>
      </c>
      <c r="BK239" s="223" t="str">
        <f t="shared" ca="1" si="376"/>
        <v>6.91584384950249-2.86463631771865i</v>
      </c>
      <c r="BL239" s="223" t="str">
        <f t="shared" ca="1" si="377"/>
        <v>-5.90128972546603+4.60541170359428i</v>
      </c>
      <c r="BM239" s="223" t="str">
        <f t="shared" ca="1" si="378"/>
        <v>4.45919973995998-6.01253482839267i</v>
      </c>
      <c r="BN239" s="223" t="str">
        <f t="shared" ca="1" si="379"/>
        <v>-2.6940502384778+6.98406262114335i</v>
      </c>
      <c r="BO239" s="223" t="str">
        <f t="shared" ca="1" si="380"/>
        <v>0.733722539830327-7.44960996415511i</v>
      </c>
      <c r="BP239" s="223" t="str">
        <f t="shared" ca="1" si="381"/>
        <v>1.27976179282417+7.37544894478441i</v>
      </c>
      <c r="BQ239" s="223" t="str">
        <f t="shared" ca="1" si="382"/>
        <v>-3.20053011152451-6.7669523708032i</v>
      </c>
      <c r="BR239" s="223" t="str">
        <f t="shared" ca="1" si="383"/>
        <v>4.88942684586494+5.66820452193013i</v>
      </c>
      <c r="BS239" s="223" t="str">
        <f t="shared" ca="1" si="384"/>
        <v>-6.22409502747529-4.15880733774136i</v>
      </c>
      <c r="BT239" s="223" t="str">
        <f t="shared" ca="1" si="385"/>
        <v>7.10784079157368+2.34811342680359i</v>
      </c>
      <c r="BU239" s="223" t="str">
        <f t="shared" ca="1" si="386"/>
        <v>-7.47663864132997-0.367303703310459i</v>
      </c>
      <c r="BV239" s="223" t="str">
        <f t="shared" ca="1" si="387"/>
        <v>7.30376995865695-1.64011639053889i</v>
      </c>
      <c r="BW239" s="223" t="str">
        <f t="shared" ca="1" si="388"/>
        <v>-6.6017587111277+3.52871354795818i</v>
      </c>
      <c r="BX239" s="223" t="str">
        <f t="shared" ca="1" si="389"/>
        <v>5.42146411722469-5.16166293060087i</v>
      </c>
      <c r="BY239" s="223" t="str">
        <f t="shared" ca="1" si="390"/>
        <v>-3.84839600437779+6.42066083647027i</v>
      </c>
      <c r="BZ239" s="223" t="str">
        <f t="shared" ca="1" si="391"/>
        <v>1.99651980421357-7.21449555096384i</v>
      </c>
      <c r="CA239" s="223" t="str">
        <f t="shared" ca="1" si="392"/>
        <v>2.68878069231104E-12+7.48565544114168i</v>
      </c>
      <c r="CB239" s="223" t="str">
        <f t="shared" ca="1" si="393"/>
        <v>-1.99651980421178-7.21449555096434i</v>
      </c>
      <c r="CC239" s="223" t="str">
        <f t="shared" ca="1" si="394"/>
        <v>3.84839600437602+6.42066083647133i</v>
      </c>
      <c r="CD239" s="223" t="str">
        <f t="shared" ca="1" si="395"/>
        <v>-5.42146411722855-5.16166293059682i</v>
      </c>
      <c r="CE239" s="223" t="str">
        <f t="shared" ca="1" si="396"/>
        <v>6.60175871112683+3.52871354795981i</v>
      </c>
      <c r="CF239" s="223" t="str">
        <f t="shared" ca="1" si="397"/>
        <v>-7.3037699586565-1.64011639054091i</v>
      </c>
      <c r="CG239" s="223" t="str">
        <f t="shared" ca="1" si="398"/>
        <v>7.4766386413297-0.367303703316042i</v>
      </c>
      <c r="CH239" s="223" t="str">
        <f t="shared" ca="1" si="399"/>
        <v>-7.10784079157433+2.34811342680163i</v>
      </c>
      <c r="CI239" s="223" t="str">
        <f t="shared" ca="1" si="400"/>
        <v>6.22409502747632-4.15880733773982i</v>
      </c>
      <c r="CJ239" s="223" t="str">
        <f t="shared" ca="1" si="401"/>
        <v>-4.88942684586087+5.66820452193365i</v>
      </c>
      <c r="CK239" s="223" t="str">
        <f t="shared" ca="1" si="402"/>
        <v>3.20053011152618-6.7669523708024i</v>
      </c>
      <c r="CL239" s="223" t="str">
        <f t="shared" ca="1" si="403"/>
        <v>-1.279761792826+7.3754489447841i</v>
      </c>
      <c r="CM239" s="223" t="str">
        <f t="shared" ca="1" si="404"/>
        <v>-0.733722539835891-7.44960996415456i</v>
      </c>
      <c r="CN239" s="223" t="str">
        <f t="shared" ca="1" si="405"/>
        <v>2.69405023847588+6.9840626211441i</v>
      </c>
      <c r="CO239" s="223" t="str">
        <f t="shared" ca="1" si="406"/>
        <v>-4.45919973995832-6.01253482839391i</v>
      </c>
      <c r="CP239" s="223" t="str">
        <f t="shared" ca="1" si="407"/>
        <v>5.90128972546947+4.60541170358987i</v>
      </c>
      <c r="CQ239" s="223" t="str">
        <f t="shared" ca="1" si="408"/>
        <v>-6.9158438495017-2.86463631772056i</v>
      </c>
      <c r="CR239" s="223" t="str">
        <f t="shared" ca="1" si="409"/>
        <v>7.42935982839064+0.916324136858487i</v>
      </c>
      <c r="CS239" s="223" t="str">
        <f t="shared" ca="1" si="410"/>
        <v>-7.40463452406698+1.09837377449098i</v>
      </c>
      <c r="CT239" s="223" t="str">
        <f t="shared" ca="1" si="411"/>
        <v>6.84345923212781-3.0334968471549i</v>
      </c>
      <c r="CU239" s="223" t="str">
        <f t="shared" ca="1" si="412"/>
        <v>-5.78648990627389+4.74884953942367i</v>
      </c>
      <c r="CV239" s="223" t="str">
        <f t="shared" ca="1" si="413"/>
        <v>4.31030172113849-6.12015820516469i</v>
      </c>
      <c r="CW239" s="223" t="str">
        <f t="shared" ca="1" si="414"/>
        <v>-2.52184136411285+7.04807445461124i</v>
      </c>
      <c r="CX239" s="223" t="str">
        <f t="shared" ca="1" si="415"/>
        <v>0.550678975784558-7.46537273343555i</v>
      </c>
      <c r="CY239" s="223" t="str">
        <f t="shared" ca="1" si="416"/>
        <v>1.46037893051672+7.34182067084159i</v>
      </c>
      <c r="CZ239" s="223" t="str">
        <f t="shared" ca="1" si="417"/>
        <v>-3.36563549622617-6.68636935040508i</v>
      </c>
      <c r="DA239" s="223" t="str">
        <f t="shared" ca="1" si="418"/>
        <v>5.02705894439844+5.54650482313301i</v>
      </c>
      <c r="DB239" s="223" t="str">
        <f t="shared" ca="1" si="419"/>
        <v>-6.32428268768089-4.00480784430338i</v>
      </c>
      <c r="DC239" s="223" t="str">
        <f t="shared" ca="1" si="420"/>
        <v>7.1633256310212+2.17297107377176i</v>
      </c>
      <c r="DD239" s="223" t="str">
        <f t="shared" ca="1" si="421"/>
        <v>-7.48340090167616-0.183707180824606i</v>
      </c>
      <c r="DE239" s="223" t="str">
        <f t="shared" ca="1" si="422"/>
        <v>7.26131972855254-1.81886590578518i</v>
      </c>
      <c r="DF239" s="223" t="str">
        <f t="shared" ca="1" si="423"/>
        <v>-6.51317141926064+3.68966603459181i</v>
      </c>
      <c r="DG239" s="223" t="str">
        <f t="shared" ca="1" si="424"/>
        <v>5.29315772405704-5.29315772405748i</v>
      </c>
      <c r="DH239" s="223" t="str">
        <f t="shared" ca="1" si="425"/>
        <v>-3.68966603459127+6.51317141926095i</v>
      </c>
      <c r="DI239" s="223" t="str">
        <f t="shared" ca="1" si="426"/>
        <v>1.81886590578458-7.26131972855269i</v>
      </c>
      <c r="DJ239" s="223" t="str">
        <f t="shared" ca="1" si="427"/>
        <v>0.183707180825226+7.48340090167614i</v>
      </c>
      <c r="DK239" s="223" t="str">
        <f t="shared" ca="1" si="428"/>
        <v>-2.17297107377276-7.1633256310209i</v>
      </c>
      <c r="DL239" s="223" t="str">
        <f t="shared" ca="1" si="429"/>
        <v>4.00480784430391+6.32428268768055i</v>
      </c>
      <c r="DM239" s="223" t="str">
        <f t="shared" ca="1" si="430"/>
        <v>-5.54650482313372-5.02705894439767i</v>
      </c>
      <c r="DN239" s="223" t="str">
        <f t="shared" ca="1" si="431"/>
        <v>6.68636935040555+3.36563549622524i</v>
      </c>
      <c r="DO239" s="223" t="str">
        <f t="shared" ca="1" si="432"/>
        <v>-7.34182067084171-1.46037893051612i</v>
      </c>
      <c r="DP239" s="223" t="str">
        <f t="shared" ca="1" si="433"/>
        <v>7.46537273343547-0.550678975785601i</v>
      </c>
      <c r="DQ239" s="223" t="str">
        <f t="shared" ca="1" si="434"/>
        <v>-7.04807445461088+2.52184136411383i</v>
      </c>
      <c r="DR239" s="223" t="str">
        <f t="shared" ca="1" si="435"/>
        <v>6.12015820516409-4.31030172113934i</v>
      </c>
      <c r="DS239" s="223" t="str">
        <f t="shared" ca="1" si="436"/>
        <v>-4.74884953942286+5.78648990627456i</v>
      </c>
      <c r="DT239" s="223" t="str">
        <f t="shared" ca="1" si="437"/>
        <v>3.03349684715433-6.84345923212806i</v>
      </c>
      <c r="DU239" s="223" t="str">
        <f t="shared" ca="1" si="438"/>
        <v>-1.09837377448995+7.40463452406713i</v>
      </c>
      <c r="DV239" s="223" t="str">
        <f t="shared" ca="1" si="439"/>
        <v>-0.916324136859101-7.42935982839057i</v>
      </c>
      <c r="DW239" s="223" t="str">
        <f t="shared" ca="1" si="440"/>
        <v>2.86463631772114+6.91584384950146i</v>
      </c>
      <c r="DX239" s="223" t="str">
        <f t="shared" ca="1" si="441"/>
        <v>-4.60541170359069-5.90128972546883i</v>
      </c>
      <c r="DY239" s="223" t="str">
        <f t="shared" ca="1" si="442"/>
        <v>6.01253482839427+4.45919973995783i</v>
      </c>
      <c r="DZ239" s="223" t="str">
        <f t="shared" ca="1" si="443"/>
        <v>-6.98406262114432-2.69405023847529i</v>
      </c>
      <c r="EA239" s="223" t="str">
        <f t="shared" ca="1" si="444"/>
        <v>7.44960996415462+0.733722539835274i</v>
      </c>
      <c r="EB239" s="223" t="str">
        <f t="shared" ca="1" si="445"/>
        <v>-7.37544894478396+1.27976179282682i</v>
      </c>
      <c r="EC239" s="223" t="str">
        <f t="shared" ca="1" si="446"/>
        <v>6.76695237080204-3.20053011152694i</v>
      </c>
      <c r="ED239" s="223" t="str">
        <f t="shared" ca="1" si="447"/>
        <v>-5.66820452193324+4.88942684586134i</v>
      </c>
      <c r="EE239" s="223" t="str">
        <f t="shared" ca="1" si="448"/>
        <v>4.15880733773912-6.22409502747679i</v>
      </c>
      <c r="EF239" s="223" t="str">
        <f t="shared" ca="1" si="449"/>
        <v>-2.34811342680084+7.10784079157459i</v>
      </c>
      <c r="EG239" s="223" t="str">
        <f t="shared" ca="1" si="450"/>
        <v>0.367303703315211-7.47663864132974i</v>
      </c>
      <c r="EH239" s="223" t="str">
        <f t="shared" ca="1" si="451"/>
        <v>1.64011639054172+7.30376995865632i</v>
      </c>
      <c r="EI239" s="223" t="str">
        <f t="shared" ca="1" si="452"/>
        <v>-3.52871354796074-6.60175871112633i</v>
      </c>
      <c r="EJ239" s="223" t="str">
        <f t="shared" ca="1" si="453"/>
        <v>5.16166293059743+5.42146411722797i</v>
      </c>
      <c r="EK239" s="223" t="str">
        <f t="shared" ca="1" si="454"/>
        <v>-6.42066083647176-3.84839600437531i</v>
      </c>
      <c r="EL239" s="223" t="str">
        <f t="shared" ca="1" si="455"/>
        <v>7.21449555096462+1.99651980421077i</v>
      </c>
      <c r="EM239" s="223" t="str">
        <f t="shared" ca="1" si="456"/>
        <v>-7.48565544114168-1.85611282608248E-12i</v>
      </c>
      <c r="EN239" s="223"/>
      <c r="EO239" s="223"/>
      <c r="EP239" s="223"/>
    </row>
    <row r="240" spans="1:146">
      <c r="A240" s="249">
        <f t="shared" si="323"/>
        <v>2.734375000000002E-3</v>
      </c>
      <c r="B240" s="248">
        <v>140</v>
      </c>
      <c r="C240" s="247">
        <f t="shared" si="324"/>
        <v>28000</v>
      </c>
      <c r="N240" s="246">
        <f t="shared" ca="1" si="327"/>
        <v>22.485508288916286</v>
      </c>
      <c r="O240" s="223">
        <f t="shared" ca="1" si="328"/>
        <v>7.4855082889162876</v>
      </c>
      <c r="P240" s="223" t="str">
        <f t="shared" ca="1" si="329"/>
        <v>-7.16318481512178+2.17292835773369i</v>
      </c>
      <c r="Q240" s="223" t="str">
        <f t="shared" ca="1" si="330"/>
        <v>6.22397267487272-4.15872558434337i</v>
      </c>
      <c r="R240" s="223" t="str">
        <f t="shared" ca="1" si="331"/>
        <v>-4.74875618703984+5.78637615606566i</v>
      </c>
      <c r="S240" s="223" t="str">
        <f t="shared" ca="1" si="332"/>
        <v>2.86458000500013-6.91570789857321i</v>
      </c>
      <c r="T240" s="223" t="str">
        <f t="shared" ca="1" si="333"/>
        <v>-0.733708116392654+7.44946352050764i</v>
      </c>
      <c r="U240" s="223" t="str">
        <f t="shared" ca="1" si="334"/>
        <v>-1.46035022253895-7.34167634610549i</v>
      </c>
      <c r="V240" s="223" t="str">
        <f t="shared" ca="1" si="335"/>
        <v>3.5286441808794+6.60162893445099i</v>
      </c>
      <c r="W240" s="223" t="str">
        <f t="shared" ca="1" si="336"/>
        <v>-5.29305367172087-5.29305367172077i</v>
      </c>
      <c r="X240" s="223" t="str">
        <f t="shared" ca="1" si="337"/>
        <v>6.60162893445105+3.52864418087928i</v>
      </c>
      <c r="Y240" s="223" t="str">
        <f t="shared" ca="1" si="338"/>
        <v>-7.34167634610552-1.4603502225388i</v>
      </c>
      <c r="Z240" s="223" t="str">
        <f t="shared" ca="1" si="339"/>
        <v>7.44946352050762-0.73370811639281i</v>
      </c>
      <c r="AA240" s="223" t="str">
        <f t="shared" ca="1" si="340"/>
        <v>-6.91570789857344+2.86458000499958i</v>
      </c>
      <c r="AB240" s="223" t="str">
        <f t="shared" ca="1" si="341"/>
        <v>5.78637615606557-4.74875618703996i</v>
      </c>
      <c r="AC240" s="223" t="str">
        <f t="shared" ca="1" si="342"/>
        <v>-4.15872558434344+6.22397267487268i</v>
      </c>
      <c r="AD240" s="223" t="str">
        <f t="shared" ca="1" si="343"/>
        <v>2.17292835773399-7.16318481512169i</v>
      </c>
      <c r="AE240" s="223" t="str">
        <f t="shared" ca="1" si="344"/>
        <v>1.30217269199291E-13+7.48550828891629i</v>
      </c>
      <c r="AF240" s="223" t="str">
        <f t="shared" ca="1" si="345"/>
        <v>-2.17292835773353-7.16318481512182i</v>
      </c>
      <c r="AG240" s="223" t="str">
        <f t="shared" ca="1" si="346"/>
        <v>4.15872558434365+6.22397267487253i</v>
      </c>
      <c r="AH240" s="223" t="str">
        <f t="shared" ca="1" si="347"/>
        <v>-5.78637615606577-4.74875618703972i</v>
      </c>
      <c r="AI240" s="223" t="str">
        <f t="shared" ca="1" si="348"/>
        <v>6.91570789857328+2.86458000499997i</v>
      </c>
      <c r="AJ240" s="223" t="str">
        <f t="shared" ca="1" si="349"/>
        <v>-7.44946352050765-0.733708116392497i</v>
      </c>
      <c r="AK240" s="223" t="str">
        <f t="shared" ca="1" si="350"/>
        <v>7.34167634610546-1.4603502225391i</v>
      </c>
      <c r="AL240" s="223" t="str">
        <f t="shared" ca="1" si="351"/>
        <v>-6.60162893445126+3.52864418087887i</v>
      </c>
      <c r="AM240" s="223" t="str">
        <f t="shared" ca="1" si="352"/>
        <v>5.29305367172066-5.29305367172097i</v>
      </c>
      <c r="AN240" s="223" t="str">
        <f t="shared" ca="1" si="353"/>
        <v>-3.52864418087914+6.60162893445112i</v>
      </c>
      <c r="AO240" s="223" t="str">
        <f t="shared" ca="1" si="354"/>
        <v>1.4603502225394-7.3416763461054i</v>
      </c>
      <c r="AP240" s="223" t="str">
        <f t="shared" ca="1" si="355"/>
        <v>0.73370811639294+7.44946352050761i</v>
      </c>
      <c r="AQ240" s="223" t="str">
        <f t="shared" ca="1" si="356"/>
        <v>-2.8645800049997-6.9157078985734i</v>
      </c>
      <c r="AR240" s="223" t="str">
        <f t="shared" ca="1" si="357"/>
        <v>-2.8645800049997-6.9157078985734i</v>
      </c>
      <c r="AS240" s="223" t="str">
        <f t="shared" ca="1" si="358"/>
        <v>-6.22397267487234-4.15872558434395i</v>
      </c>
      <c r="AT240" s="223" t="str">
        <f t="shared" ca="1" si="359"/>
        <v>7.16318481512194+2.17292835773316i</v>
      </c>
      <c r="AU240" s="223" t="str">
        <f t="shared" ca="1" si="360"/>
        <v>-7.48550828891629+1.74969112908379E-12i</v>
      </c>
      <c r="AV240" s="223" t="str">
        <f t="shared" ca="1" si="361"/>
        <v>7.16318481512092-2.1729283577365i</v>
      </c>
      <c r="AW240" s="223" t="str">
        <f t="shared" ca="1" si="362"/>
        <v>-6.22397267487453+4.15872558434067i</v>
      </c>
      <c r="AX240" s="223" t="str">
        <f t="shared" ca="1" si="363"/>
        <v>4.74875618704138-5.7863761560644i</v>
      </c>
      <c r="AY240" s="223" t="str">
        <f t="shared" ca="1" si="364"/>
        <v>-2.86458000500059+6.91570789857302i</v>
      </c>
      <c r="AZ240" s="223" t="str">
        <f t="shared" ca="1" si="365"/>
        <v>0.733708116392421-7.44946352050766i</v>
      </c>
      <c r="BA240" s="223" t="str">
        <f t="shared" ca="1" si="366"/>
        <v>1.46035022254074+7.34167634610513i</v>
      </c>
      <c r="BB240" s="223" t="str">
        <f t="shared" ca="1" si="367"/>
        <v>-3.52864418088167-6.60162893444977i</v>
      </c>
      <c r="BC240" s="223" t="str">
        <f t="shared" ca="1" si="368"/>
        <v>5.29305367171847+5.29305367172316i</v>
      </c>
      <c r="BD240" s="223" t="str">
        <f t="shared" ca="1" si="369"/>
        <v>-6.60162893445016-3.52864418088095i</v>
      </c>
      <c r="BE240" s="223" t="str">
        <f t="shared" ca="1" si="370"/>
        <v>7.34167634610529+1.46035022253995i</v>
      </c>
      <c r="BF240" s="223" t="str">
        <f t="shared" ca="1" si="371"/>
        <v>-7.44946352050759+0.733708116393122i</v>
      </c>
      <c r="BG240" s="223" t="str">
        <f t="shared" ca="1" si="372"/>
        <v>6.91570789857275-2.86458000500124i</v>
      </c>
      <c r="BH240" s="223" t="str">
        <f t="shared" ca="1" si="373"/>
        <v>-5.78637615606395+4.74875618704192i</v>
      </c>
      <c r="BI240" s="223" t="str">
        <f t="shared" ca="1" si="374"/>
        <v>4.15872558434627-6.22397267487078i</v>
      </c>
      <c r="BJ240" s="223" t="str">
        <f t="shared" ca="1" si="375"/>
        <v>-2.17292835773583+7.16318481512113i</v>
      </c>
      <c r="BK240" s="223" t="str">
        <f t="shared" ca="1" si="376"/>
        <v>1.04541704770573E-12-7.48550828891629i</v>
      </c>
      <c r="BL240" s="223" t="str">
        <f t="shared" ca="1" si="377"/>
        <v>2.17292835773383+7.16318481512173i</v>
      </c>
      <c r="BM240" s="223" t="str">
        <f t="shared" ca="1" si="378"/>
        <v>-4.15872558434454-6.22397267487195i</v>
      </c>
      <c r="BN240" s="223" t="str">
        <f t="shared" ca="1" si="379"/>
        <v>5.78637615606735+4.74875618703778i</v>
      </c>
      <c r="BO240" s="223" t="str">
        <f t="shared" ca="1" si="380"/>
        <v>-6.91570789857195-2.86458000500317i</v>
      </c>
      <c r="BP240" s="223" t="str">
        <f t="shared" ca="1" si="381"/>
        <v>7.44946352050738+0.733708116395203i</v>
      </c>
      <c r="BQ240" s="223" t="str">
        <f t="shared" ca="1" si="382"/>
        <v>-7.3416763461057+1.4603502225379i</v>
      </c>
      <c r="BR240" s="223" t="str">
        <f t="shared" ca="1" si="383"/>
        <v>6.60162893445114-3.5286441808791i</v>
      </c>
      <c r="BS240" s="223" t="str">
        <f t="shared" ca="1" si="384"/>
        <v>-5.29305367171995+5.29305367172168i</v>
      </c>
      <c r="BT240" s="223" t="str">
        <f t="shared" ca="1" si="385"/>
        <v>3.52864418087694-6.6016289344523i</v>
      </c>
      <c r="BU240" s="223" t="str">
        <f t="shared" ca="1" si="386"/>
        <v>-1.46035022253549+7.34167634610618i</v>
      </c>
      <c r="BV240" s="223" t="str">
        <f t="shared" ca="1" si="387"/>
        <v>-0.733708116390234-7.44946352050788i</v>
      </c>
      <c r="BW240" s="223" t="str">
        <f t="shared" ca="1" si="388"/>
        <v>2.86458000499856+6.91570789857386i</v>
      </c>
      <c r="BX240" s="223" t="str">
        <f t="shared" ca="1" si="389"/>
        <v>-4.74875618703968-5.78637615606579i</v>
      </c>
      <c r="BY240" s="223" t="str">
        <f t="shared" ca="1" si="390"/>
        <v>6.22397267487331+4.15872558434249i</v>
      </c>
      <c r="BZ240" s="223" t="str">
        <f t="shared" ca="1" si="391"/>
        <v>-7.16318481512244-2.17292835773148i</v>
      </c>
      <c r="CA240" s="223" t="str">
        <f t="shared" ca="1" si="392"/>
        <v>7.48550828891629-3.4993822581676E-12i</v>
      </c>
      <c r="CB240" s="223" t="str">
        <f t="shared" ca="1" si="393"/>
        <v>-7.16318481512258+2.17292835773105i</v>
      </c>
      <c r="CC240" s="223" t="str">
        <f t="shared" ca="1" si="394"/>
        <v>6.22397267487356-4.15872558434213i</v>
      </c>
      <c r="CD240" s="223" t="str">
        <f t="shared" ca="1" si="395"/>
        <v>-4.74875618704003+5.78637615606551i</v>
      </c>
      <c r="CE240" s="223" t="str">
        <f t="shared" ca="1" si="396"/>
        <v>2.86458000499897-6.91570789857369i</v>
      </c>
      <c r="CF240" s="223" t="str">
        <f t="shared" ca="1" si="397"/>
        <v>-0.73370811639068+7.44946352050783i</v>
      </c>
      <c r="CG240" s="223" t="str">
        <f t="shared" ca="1" si="398"/>
        <v>-1.46035022254235-7.34167634610481i</v>
      </c>
      <c r="CH240" s="223" t="str">
        <f t="shared" ca="1" si="399"/>
        <v>3.52864418087655+6.60162893445251i</v>
      </c>
      <c r="CI240" s="223" t="str">
        <f t="shared" ca="1" si="400"/>
        <v>-5.29305367171963-5.293053671722i</v>
      </c>
      <c r="CJ240" s="223" t="str">
        <f t="shared" ca="1" si="401"/>
        <v>6.60162893445093+3.5286441808795i</v>
      </c>
      <c r="CK240" s="223" t="str">
        <f t="shared" ca="1" si="402"/>
        <v>-7.34167634610561-1.46035022253833i</v>
      </c>
      <c r="CL240" s="223" t="str">
        <f t="shared" ca="1" si="403"/>
        <v>7.44946352050743-0.733708116394757i</v>
      </c>
      <c r="CM240" s="223" t="str">
        <f t="shared" ca="1" si="404"/>
        <v>-6.91570789857204+2.86458000500295i</v>
      </c>
      <c r="CN240" s="223" t="str">
        <f t="shared" ca="1" si="405"/>
        <v>5.7863761560675-4.74875618703761i</v>
      </c>
      <c r="CO240" s="223" t="str">
        <f t="shared" ca="1" si="406"/>
        <v>-4.15872558434491+6.22397267487169i</v>
      </c>
      <c r="CP240" s="223" t="str">
        <f t="shared" ca="1" si="407"/>
        <v>2.17292835773405-7.16318481512167i</v>
      </c>
      <c r="CQ240" s="223" t="str">
        <f t="shared" ca="1" si="408"/>
        <v>5.97898610614839E-13+7.48550828891629i</v>
      </c>
      <c r="CR240" s="223" t="str">
        <f t="shared" ca="1" si="409"/>
        <v>-2.1729283577356-7.16318481512119i</v>
      </c>
      <c r="CS240" s="223" t="str">
        <f t="shared" ca="1" si="410"/>
        <v>4.1587255843459+6.22397267487104i</v>
      </c>
      <c r="CT240" s="223" t="str">
        <f t="shared" ca="1" si="411"/>
        <v>-5.78637615606367-4.74875618704227i</v>
      </c>
      <c r="CU240" s="223" t="str">
        <f t="shared" ca="1" si="412"/>
        <v>6.91570789857266+2.86458000500146i</v>
      </c>
      <c r="CV240" s="223" t="str">
        <f t="shared" ca="1" si="413"/>
        <v>-7.44946352050755-0.733708116393567i</v>
      </c>
      <c r="CW240" s="223" t="str">
        <f t="shared" ca="1" si="414"/>
        <v>7.34167634610534-1.46035022253972i</v>
      </c>
      <c r="CX240" s="223" t="str">
        <f t="shared" ca="1" si="415"/>
        <v>-6.60162893445037+3.52864418088056i</v>
      </c>
      <c r="CY240" s="223" t="str">
        <f t="shared" ca="1" si="416"/>
        <v>5.29305367171863-5.293053671723i</v>
      </c>
      <c r="CZ240" s="223" t="str">
        <f t="shared" ca="1" si="417"/>
        <v>-3.52864418088188+6.60162893444966i</v>
      </c>
      <c r="DA240" s="223" t="str">
        <f t="shared" ca="1" si="418"/>
        <v>1.46035022254118-7.34167634610504i</v>
      </c>
      <c r="DB240" s="223" t="str">
        <f t="shared" ca="1" si="419"/>
        <v>0.733708116392082+7.44946352050769i</v>
      </c>
      <c r="DC240" s="223" t="str">
        <f t="shared" ca="1" si="420"/>
        <v>-2.86458000500008-6.91570789857323i</v>
      </c>
      <c r="DD240" s="223" t="str">
        <f t="shared" ca="1" si="421"/>
        <v>4.74875618704112+5.78637615606462i</v>
      </c>
      <c r="DE240" s="223" t="str">
        <f t="shared" ca="1" si="422"/>
        <v>-6.22397267487422-4.15872558434113i</v>
      </c>
      <c r="DF240" s="223" t="str">
        <f t="shared" ca="1" si="423"/>
        <v>7.16318481512076+2.17292835773703i</v>
      </c>
      <c r="DG240" s="223" t="str">
        <f t="shared" ca="1" si="424"/>
        <v>-7.48550828891629-2.09083409541146E-12i</v>
      </c>
      <c r="DH240" s="223" t="str">
        <f t="shared" ca="1" si="425"/>
        <v>7.1631848151221-2.17292835773262i</v>
      </c>
      <c r="DI240" s="223" t="str">
        <f t="shared" ca="1" si="426"/>
        <v>-6.22397267487253+4.15872558434367i</v>
      </c>
      <c r="DJ240" s="223" t="str">
        <f t="shared" ca="1" si="427"/>
        <v>4.74875618703876-5.78637615606656i</v>
      </c>
      <c r="DK240" s="223" t="str">
        <f t="shared" ca="1" si="428"/>
        <v>-2.86458000499726+6.9157078985744i</v>
      </c>
      <c r="DL240" s="223" t="str">
        <f t="shared" ca="1" si="429"/>
        <v>0.733708116396243-7.44946352050728i</v>
      </c>
      <c r="DM240" s="223" t="str">
        <f t="shared" ca="1" si="430"/>
        <v>1.46035022253666+7.34167634610595i</v>
      </c>
      <c r="DN240" s="223" t="str">
        <f t="shared" ca="1" si="431"/>
        <v>-3.52864418087818-6.60162893445163i</v>
      </c>
      <c r="DO240" s="223" t="str">
        <f t="shared" ca="1" si="432"/>
        <v>5.2930536717208+5.29305367172084i</v>
      </c>
      <c r="DP240" s="223" t="str">
        <f t="shared" ca="1" si="433"/>
        <v>-6.6016289344518-3.52864418087786i</v>
      </c>
      <c r="DQ240" s="223" t="str">
        <f t="shared" ca="1" si="434"/>
        <v>7.34167634610594+1.46035022253672i</v>
      </c>
      <c r="DR240" s="223" t="str">
        <f t="shared" ca="1" si="435"/>
        <v>-7.44946352050799+0.733708116388982i</v>
      </c>
      <c r="DS240" s="223" t="str">
        <f t="shared" ca="1" si="436"/>
        <v>6.91570789857426-2.86458000499759i</v>
      </c>
      <c r="DT240" s="223" t="str">
        <f t="shared" ca="1" si="437"/>
        <v>-5.7863761560666+4.74875618703871i</v>
      </c>
      <c r="DU240" s="223" t="str">
        <f t="shared" ca="1" si="438"/>
        <v>4.15872558434337-6.22397267487273i</v>
      </c>
      <c r="DV240" s="223" t="str">
        <f t="shared" ca="1" si="439"/>
        <v>-2.17292835773268+7.16318481512208i</v>
      </c>
      <c r="DW240" s="223" t="str">
        <f t="shared" ca="1" si="440"/>
        <v>-2.45396521046187E-12-7.48550828891629i</v>
      </c>
      <c r="DX240" s="223" t="str">
        <f t="shared" ca="1" si="441"/>
        <v>2.17292835773005+7.16318481512288i</v>
      </c>
      <c r="DY240" s="223" t="str">
        <f t="shared" ca="1" si="442"/>
        <v>-4.15872558434108-6.22397267487425i</v>
      </c>
      <c r="DZ240" s="223" t="str">
        <f t="shared" ca="1" si="443"/>
        <v>5.78637615606485+4.74875618704084i</v>
      </c>
      <c r="EA240" s="223" t="str">
        <f t="shared" ca="1" si="444"/>
        <v>-6.91570789857337-2.86458000499974i</v>
      </c>
      <c r="EB240" s="223" t="str">
        <f t="shared" ca="1" si="445"/>
        <v>7.44946352050773+0.73370811639172i</v>
      </c>
      <c r="EC240" s="223" t="str">
        <f t="shared" ca="1" si="446"/>
        <v>-7.34167634610498+1.46035022254154i</v>
      </c>
      <c r="ED240" s="223" t="str">
        <f t="shared" ca="1" si="447"/>
        <v>6.6016289344531-3.52864418087544i</v>
      </c>
      <c r="EE240" s="223" t="str">
        <f t="shared" ca="1" si="448"/>
        <v>-5.29305367172274+5.2930536717189i</v>
      </c>
      <c r="EF240" s="223" t="str">
        <f t="shared" ca="1" si="449"/>
        <v>3.52864418088024-6.60162893445054i</v>
      </c>
      <c r="EG240" s="223" t="str">
        <f t="shared" ca="1" si="450"/>
        <v>-1.46035022253936+7.34167634610541i</v>
      </c>
      <c r="EH240" s="223" t="str">
        <f t="shared" ca="1" si="451"/>
        <v>-0.733708116393929-7.44946352050751i</v>
      </c>
      <c r="EI240" s="223" t="str">
        <f t="shared" ca="1" si="452"/>
        <v>2.86458000500179+6.91570789857252i</v>
      </c>
      <c r="EJ240" s="223" t="str">
        <f t="shared" ca="1" si="453"/>
        <v>-4.74875618704255-5.78637615606344i</v>
      </c>
      <c r="EK240" s="223" t="str">
        <f t="shared" ca="1" si="454"/>
        <v>6.22397267487124+4.1587255843456i</v>
      </c>
      <c r="EL240" s="223" t="str">
        <f t="shared" ca="1" si="455"/>
        <v>-7.1631848151213-2.17292835773526i</v>
      </c>
      <c r="EM240" s="223" t="str">
        <f t="shared" ca="1" si="456"/>
        <v>7.48550828891629+2.3476749556443E-13i</v>
      </c>
      <c r="EN240" s="223"/>
      <c r="EO240" s="223"/>
      <c r="EP240" s="223"/>
    </row>
    <row r="241" spans="1:146">
      <c r="A241" s="249">
        <f t="shared" si="323"/>
        <v>2.753906250000002E-3</v>
      </c>
      <c r="B241" s="248">
        <v>141</v>
      </c>
      <c r="C241" s="247">
        <f t="shared" si="324"/>
        <v>28200</v>
      </c>
      <c r="N241" s="246">
        <f t="shared" ca="1" si="327"/>
        <v>22.485347551288953</v>
      </c>
      <c r="O241" s="223">
        <f t="shared" ca="1" si="328"/>
        <v>7.4853475512889549</v>
      </c>
      <c r="P241" s="223" t="str">
        <f t="shared" ca="1" si="329"/>
        <v>-7.10754844148194+2.34801684737893i</v>
      </c>
      <c r="Q241" s="223" t="str">
        <f t="shared" ca="1" si="330"/>
        <v>6.01228752894551-4.45901633018695i</v>
      </c>
      <c r="R241" s="223" t="str">
        <f t="shared" ca="1" si="331"/>
        <v>-4.31012443564182+6.11990647909516i</v>
      </c>
      <c r="S241" s="223" t="str">
        <f t="shared" ca="1" si="332"/>
        <v>2.17288169806358-7.16303099880266i</v>
      </c>
      <c r="T241" s="223" t="str">
        <f t="shared" ca="1" si="333"/>
        <v>0.183699624829366+7.4830931045541i</v>
      </c>
      <c r="U241" s="223" t="str">
        <f t="shared" ca="1" si="334"/>
        <v>-2.52173763914326-7.04778456274848i</v>
      </c>
      <c r="V241" s="223" t="str">
        <f t="shared" ca="1" si="335"/>
        <v>4.60522228002803+5.90104700160243i</v>
      </c>
      <c r="W241" s="223" t="str">
        <f t="shared" ca="1" si="336"/>
        <v>-6.22383902642023-4.15863628330202i</v>
      </c>
      <c r="X241" s="223" t="str">
        <f t="shared" ca="1" si="337"/>
        <v>7.21419881409288+1.99643768606195i</v>
      </c>
      <c r="Y241" s="223" t="str">
        <f t="shared" ca="1" si="338"/>
        <v>-7.47633112234391+0.36728859587445i</v>
      </c>
      <c r="Z241" s="223" t="str">
        <f t="shared" ca="1" si="339"/>
        <v>6.98377536212776-2.69393943044843i</v>
      </c>
      <c r="AA241" s="223" t="str">
        <f t="shared" ca="1" si="340"/>
        <v>-5.78625190419945+4.7486542161686i</v>
      </c>
      <c r="AB241" s="223" t="str">
        <f t="shared" ca="1" si="341"/>
        <v>4.00464312396723-6.32402256583968i</v>
      </c>
      <c r="AC241" s="223" t="str">
        <f t="shared" ca="1" si="342"/>
        <v>-1.8187910946506+7.26102106577354i</v>
      </c>
      <c r="AD241" s="223" t="str">
        <f t="shared" ca="1" si="343"/>
        <v>-0.550656326002414-7.46506567782368i</v>
      </c>
      <c r="AE241" s="223" t="str">
        <f t="shared" ca="1" si="344"/>
        <v>2.86451849337284+6.91555939636936i</v>
      </c>
      <c r="AF241" s="223" t="str">
        <f t="shared" ca="1" si="345"/>
        <v>-4.88922574057244-5.6679713850117i</v>
      </c>
      <c r="AG241" s="223" t="str">
        <f t="shared" ca="1" si="346"/>
        <v>6.42039675053596+3.84823771735777i</v>
      </c>
      <c r="AH241" s="223" t="str">
        <f t="shared" ca="1" si="347"/>
        <v>-7.30346954987128-1.64004893149276i</v>
      </c>
      <c r="AI241" s="223" t="str">
        <f t="shared" ca="1" si="348"/>
        <v>7.44930355687592-0.733692361350014i</v>
      </c>
      <c r="AJ241" s="223" t="str">
        <f t="shared" ca="1" si="349"/>
        <v>-6.84317775622+3.03337207746814i</v>
      </c>
      <c r="AK241" s="223" t="str">
        <f t="shared" ca="1" si="350"/>
        <v>5.54627669180073-5.02685217821008i</v>
      </c>
      <c r="AL241" s="223" t="str">
        <f t="shared" ca="1" si="351"/>
        <v>-3.68951427624235+6.51290352830375i</v>
      </c>
      <c r="AM241" s="223" t="str">
        <f t="shared" ca="1" si="352"/>
        <v>1.46031886418334-7.34151869700662i</v>
      </c>
      <c r="AN241" s="223" t="str">
        <f t="shared" ca="1" si="353"/>
        <v>0.916286447854296+7.42905425401283i</v>
      </c>
      <c r="AO241" s="223" t="str">
        <f t="shared" ca="1" si="354"/>
        <v>-3.20039847164964-6.76667404167292i</v>
      </c>
      <c r="AP241" s="223" t="str">
        <f t="shared" ca="1" si="355"/>
        <v>5.16145062806215+5.42124112889884i</v>
      </c>
      <c r="AQ241" s="223" t="str">
        <f t="shared" ca="1" si="356"/>
        <v>-6.60148717651966-3.52856840968601i</v>
      </c>
      <c r="AR241" s="223" t="str">
        <f t="shared" ca="1" si="357"/>
        <v>-6.60148717651966-3.52856840968601i</v>
      </c>
      <c r="AS241" s="223" t="str">
        <f t="shared" ca="1" si="358"/>
        <v>-7.40432996665765+1.09832859766244i</v>
      </c>
      <c r="AT241" s="223" t="str">
        <f t="shared" ca="1" si="359"/>
        <v>6.68609433570632-3.36549706546052i</v>
      </c>
      <c r="AU241" s="223" t="str">
        <f t="shared" ca="1" si="360"/>
        <v>-5.29294001305565+5.29294001305343i</v>
      </c>
      <c r="AV241" s="223" t="str">
        <f t="shared" ca="1" si="361"/>
        <v>3.36549706546332-6.68609433570492i</v>
      </c>
      <c r="AW241" s="223" t="str">
        <f t="shared" ca="1" si="362"/>
        <v>-1.09832859766554+7.40432996665719i</v>
      </c>
      <c r="AX241" s="223" t="str">
        <f t="shared" ca="1" si="363"/>
        <v>-1.27970915539398-7.37514558779611i</v>
      </c>
      <c r="AY241" s="223" t="str">
        <f t="shared" ca="1" si="364"/>
        <v>3.52856840968455+6.60148717652043i</v>
      </c>
      <c r="AZ241" s="223" t="str">
        <f t="shared" ca="1" si="365"/>
        <v>-5.42124112889763-5.16145062806342i</v>
      </c>
      <c r="BA241" s="223" t="str">
        <f t="shared" ca="1" si="366"/>
        <v>6.76667404167222+3.20039847165113i</v>
      </c>
      <c r="BB241" s="223" t="str">
        <f t="shared" ca="1" si="367"/>
        <v>-7.42905425401262-0.91628644785604i</v>
      </c>
      <c r="BC241" s="223" t="str">
        <f t="shared" ca="1" si="368"/>
        <v>7.34151869700694-1.46031886418173i</v>
      </c>
      <c r="BD241" s="223" t="str">
        <f t="shared" ca="1" si="369"/>
        <v>-6.51290352830498+3.68951427624018i</v>
      </c>
      <c r="BE241" s="223" t="str">
        <f t="shared" ca="1" si="370"/>
        <v>5.02685217821178-5.5462766917992i</v>
      </c>
      <c r="BF241" s="223" t="str">
        <f t="shared" ca="1" si="371"/>
        <v>-3.03337207747032+6.84317775621903i</v>
      </c>
      <c r="BG241" s="223" t="str">
        <f t="shared" ca="1" si="372"/>
        <v>0.733692361352289-7.4493035568757i</v>
      </c>
      <c r="BH241" s="223" t="str">
        <f t="shared" ca="1" si="373"/>
        <v>1.64004893149043+7.30346954987181i</v>
      </c>
      <c r="BI241" s="223" t="str">
        <f t="shared" ca="1" si="374"/>
        <v>-3.84823771735563-6.42039675053724i</v>
      </c>
      <c r="BJ241" s="223" t="str">
        <f t="shared" ca="1" si="375"/>
        <v>5.66797138501014+4.88922574057424i</v>
      </c>
      <c r="BK241" s="223" t="str">
        <f t="shared" ca="1" si="376"/>
        <v>-6.9155593963684-2.86451849337515i</v>
      </c>
      <c r="BL241" s="223" t="str">
        <f t="shared" ca="1" si="377"/>
        <v>7.4650656778235+0.550656326004799i</v>
      </c>
      <c r="BM241" s="223" t="str">
        <f t="shared" ca="1" si="378"/>
        <v>-7.26102106577416+1.81879109464818i</v>
      </c>
      <c r="BN241" s="223" t="str">
        <f t="shared" ca="1" si="379"/>
        <v>6.32402256584096-4.0046431239652i</v>
      </c>
      <c r="BO241" s="223" t="str">
        <f t="shared" ca="1" si="380"/>
        <v>-4.74865421617053+5.78625190419786i</v>
      </c>
      <c r="BP241" s="223" t="str">
        <f t="shared" ca="1" si="381"/>
        <v>2.69393943045062-6.98377536212692i</v>
      </c>
      <c r="BQ241" s="223" t="str">
        <f t="shared" ca="1" si="382"/>
        <v>-0.367288595876892+7.47633112234379i</v>
      </c>
      <c r="BR241" s="223" t="str">
        <f t="shared" ca="1" si="383"/>
        <v>-1.9964376860597-7.2141988140935i</v>
      </c>
      <c r="BS241" s="223" t="str">
        <f t="shared" ca="1" si="384"/>
        <v>4.15863628329999+6.22383902642159i</v>
      </c>
      <c r="BT241" s="223" t="str">
        <f t="shared" ca="1" si="385"/>
        <v>-5.90104700160053-4.60522228003046i</v>
      </c>
      <c r="BU241" s="223" t="str">
        <f t="shared" ca="1" si="386"/>
        <v>7.0477845627474+2.52173763914627i</v>
      </c>
      <c r="BV241" s="223" t="str">
        <f t="shared" ca="1" si="387"/>
        <v>-7.48309310455402-0.183699624832421i</v>
      </c>
      <c r="BW241" s="223" t="str">
        <f t="shared" ca="1" si="388"/>
        <v>7.16303099880358-2.17288169806055i</v>
      </c>
      <c r="BX241" s="223" t="str">
        <f t="shared" ca="1" si="389"/>
        <v>-6.11990647909704+4.31012443563914i</v>
      </c>
      <c r="BY241" s="223" t="str">
        <f t="shared" ca="1" si="390"/>
        <v>4.45901633018942-6.01228752894367i</v>
      </c>
      <c r="BZ241" s="223" t="str">
        <f t="shared" ca="1" si="391"/>
        <v>-2.34801684738194+7.10754844148094i</v>
      </c>
      <c r="CA241" s="223" t="str">
        <f t="shared" ca="1" si="392"/>
        <v>3.13617892847039E-12-7.48534755128895i</v>
      </c>
      <c r="CB241" s="223" t="str">
        <f t="shared" ca="1" si="393"/>
        <v>2.34801684737578+7.10754844148297i</v>
      </c>
      <c r="CC241" s="223" t="str">
        <f t="shared" ca="1" si="394"/>
        <v>-4.45901633018438-6.01228752894741i</v>
      </c>
      <c r="CD241" s="223" t="str">
        <f t="shared" ca="1" si="395"/>
        <v>6.1199064790933+4.31012443564444i</v>
      </c>
      <c r="CE241" s="223" t="str">
        <f t="shared" ca="1" si="396"/>
        <v>-7.16303099880176-2.17288169806656i</v>
      </c>
      <c r="CF241" s="223" t="str">
        <f t="shared" ca="1" si="397"/>
        <v>7.48309310455418-0.183699624826151i</v>
      </c>
      <c r="CG241" s="223" t="str">
        <f t="shared" ca="1" si="398"/>
        <v>-7.04778456274951+2.52173763914036i</v>
      </c>
      <c r="CH241" s="223" t="str">
        <f t="shared" ca="1" si="399"/>
        <v>5.90104700160439-4.60522228002551i</v>
      </c>
      <c r="CI241" s="223" t="str">
        <f t="shared" ca="1" si="400"/>
        <v>-4.1586362833052+6.2238390264181i</v>
      </c>
      <c r="CJ241" s="223" t="str">
        <f t="shared" ca="1" si="401"/>
        <v>1.99643768606575-7.21419881409183i</v>
      </c>
      <c r="CK241" s="223" t="str">
        <f t="shared" ca="1" si="402"/>
        <v>0.367288595870414+7.47633112234411i</v>
      </c>
      <c r="CL241" s="223" t="str">
        <f t="shared" ca="1" si="403"/>
        <v>-2.69393943044456-6.98377536212925i</v>
      </c>
      <c r="CM241" s="223" t="str">
        <f t="shared" ca="1" si="404"/>
        <v>4.74865421616568+5.78625190420184i</v>
      </c>
      <c r="CN241" s="223" t="str">
        <f t="shared" ca="1" si="405"/>
        <v>-6.3240225658417-4.00464312396404i</v>
      </c>
      <c r="CO241" s="223" t="str">
        <f t="shared" ca="1" si="406"/>
        <v>7.26102106577444+1.81879109464704i</v>
      </c>
      <c r="CP241" s="223" t="str">
        <f t="shared" ca="1" si="407"/>
        <v>-7.46506567782341+0.550656326005969i</v>
      </c>
      <c r="CQ241" s="223" t="str">
        <f t="shared" ca="1" si="408"/>
        <v>6.91555939636804-2.86451849337604i</v>
      </c>
      <c r="CR241" s="223" t="str">
        <f t="shared" ca="1" si="409"/>
        <v>-5.66797138500951+4.88922574057498i</v>
      </c>
      <c r="CS241" s="223" t="str">
        <f t="shared" ca="1" si="410"/>
        <v>3.84823771735462-6.42039675053784i</v>
      </c>
      <c r="CT241" s="223" t="str">
        <f t="shared" ca="1" si="411"/>
        <v>-1.64004893148928+7.30346954987206i</v>
      </c>
      <c r="CU241" s="223" t="str">
        <f t="shared" ca="1" si="412"/>
        <v>-0.733692361353457-7.44930355687558i</v>
      </c>
      <c r="CV241" s="223" t="str">
        <f t="shared" ca="1" si="413"/>
        <v>3.03337207747121+6.84317775621864i</v>
      </c>
      <c r="CW241" s="223" t="str">
        <f t="shared" ca="1" si="414"/>
        <v>-5.0268521782128-5.54627669179827i</v>
      </c>
      <c r="CX241" s="223" t="str">
        <f t="shared" ca="1" si="415"/>
        <v>6.51290352830556+3.68951427623916i</v>
      </c>
      <c r="CY241" s="223" t="str">
        <f t="shared" ca="1" si="416"/>
        <v>-7.34151869700718-1.46031886418058i</v>
      </c>
      <c r="CZ241" s="223" t="str">
        <f t="shared" ca="1" si="417"/>
        <v>7.4290542540125-0.916286447856991i</v>
      </c>
      <c r="DA241" s="223" t="str">
        <f t="shared" ca="1" si="418"/>
        <v>-6.76667404167163+3.20039847165239i</v>
      </c>
      <c r="DB241" s="223" t="str">
        <f t="shared" ca="1" si="419"/>
        <v>5.42124112889682-5.16145062806427i</v>
      </c>
      <c r="DC241" s="223" t="str">
        <f t="shared" ca="1" si="420"/>
        <v>-3.52856840968352+6.60148717652099i</v>
      </c>
      <c r="DD241" s="223" t="str">
        <f t="shared" ca="1" si="421"/>
        <v>1.27970915539294-7.37514558779629i</v>
      </c>
      <c r="DE241" s="223" t="str">
        <f t="shared" ca="1" si="422"/>
        <v>1.09832859766691+7.40432996665698i</v>
      </c>
      <c r="DF241" s="223" t="str">
        <f t="shared" ca="1" si="423"/>
        <v>-3.36549706546447-6.68609433570434i</v>
      </c>
      <c r="DG241" s="223" t="str">
        <f t="shared" ca="1" si="424"/>
        <v>5.29294001305648+5.2929400130526i</v>
      </c>
      <c r="DH241" s="223" t="str">
        <f t="shared" ca="1" si="425"/>
        <v>-6.6860943357068-3.36549706545956i</v>
      </c>
      <c r="DI241" s="223" t="str">
        <f t="shared" ca="1" si="426"/>
        <v>7.40432996665779+1.09832859766149i</v>
      </c>
      <c r="DJ241" s="223" t="str">
        <f t="shared" ca="1" si="427"/>
        <v>-7.37514558779535+1.27970915539833i</v>
      </c>
      <c r="DK241" s="223" t="str">
        <f t="shared" ca="1" si="428"/>
        <v>6.6014871765184-3.52856840968836i</v>
      </c>
      <c r="DL241" s="223" t="str">
        <f t="shared" ca="1" si="429"/>
        <v>-5.1614506280603+5.4212411289006i</v>
      </c>
      <c r="DM241" s="223" t="str">
        <f t="shared" ca="1" si="430"/>
        <v>3.20039847164742-6.76667404167397i</v>
      </c>
      <c r="DN241" s="223" t="str">
        <f t="shared" ca="1" si="431"/>
        <v>-0.916286447851549+7.42905425401317i</v>
      </c>
      <c r="DO241" s="223" t="str">
        <f t="shared" ca="1" si="432"/>
        <v>-1.46031886418596-7.34151869700611i</v>
      </c>
      <c r="DP241" s="223" t="str">
        <f t="shared" ca="1" si="433"/>
        <v>3.68951427624393+6.51290352830286i</v>
      </c>
      <c r="DQ241" s="223" t="str">
        <f t="shared" ca="1" si="434"/>
        <v>-5.54627669180195-5.02685217820874i</v>
      </c>
      <c r="DR241" s="223" t="str">
        <f t="shared" ca="1" si="435"/>
        <v>6.84317775622087+3.03337207746619i</v>
      </c>
      <c r="DS241" s="223" t="str">
        <f t="shared" ca="1" si="436"/>
        <v>-7.44930355687611-0.733692361347999i</v>
      </c>
      <c r="DT241" s="223" t="str">
        <f t="shared" ca="1" si="437"/>
        <v>7.30346954987086-1.64004893149464i</v>
      </c>
      <c r="DU241" s="223" t="str">
        <f t="shared" ca="1" si="438"/>
        <v>-6.42039675053502+3.84823771735933i</v>
      </c>
      <c r="DV241" s="223" t="str">
        <f t="shared" ca="1" si="439"/>
        <v>4.88922574057114-5.66797138501282i</v>
      </c>
      <c r="DW241" s="223" t="str">
        <f t="shared" ca="1" si="440"/>
        <v>-2.86451849337097+6.91555939637013i</v>
      </c>
      <c r="DX241" s="223" t="str">
        <f t="shared" ca="1" si="441"/>
        <v>0.550656326000501-7.46506567782382i</v>
      </c>
      <c r="DY241" s="223" t="str">
        <f t="shared" ca="1" si="442"/>
        <v>1.81879109465236+7.26102106577311i</v>
      </c>
      <c r="DZ241" s="223" t="str">
        <f t="shared" ca="1" si="443"/>
        <v>-4.00464312396867-6.32402256583877i</v>
      </c>
      <c r="EA241" s="223" t="str">
        <f t="shared" ca="1" si="444"/>
        <v>5.78625190420073+4.74865421616704i</v>
      </c>
      <c r="EB241" s="223" t="str">
        <f t="shared" ca="1" si="445"/>
        <v>-6.98377536212847-2.6939394304466i</v>
      </c>
      <c r="EC241" s="223" t="str">
        <f t="shared" ca="1" si="446"/>
        <v>7.476331122344+0.367288595872587i</v>
      </c>
      <c r="ED241" s="223" t="str">
        <f t="shared" ca="1" si="447"/>
        <v>-7.21419881409241+1.99643768606365i</v>
      </c>
      <c r="EE241" s="223" t="str">
        <f t="shared" ca="1" si="448"/>
        <v>6.22383902641907-4.15863628330375i</v>
      </c>
      <c r="EF241" s="223" t="str">
        <f t="shared" ca="1" si="449"/>
        <v>-4.60522228002706+5.90104700160318i</v>
      </c>
      <c r="EG241" s="223" t="str">
        <f t="shared" ca="1" si="450"/>
        <v>2.5217376391422-7.04778456274885i</v>
      </c>
      <c r="EH241" s="223" t="str">
        <f t="shared" ca="1" si="451"/>
        <v>-0.183699624828325+7.48309310455412i</v>
      </c>
      <c r="EI241" s="223" t="str">
        <f t="shared" ca="1" si="452"/>
        <v>-2.17288169806488-7.16303099880227i</v>
      </c>
      <c r="EJ241" s="223" t="str">
        <f t="shared" ca="1" si="453"/>
        <v>4.31012443564284+6.11990647909443i</v>
      </c>
      <c r="EK241" s="223" t="str">
        <f t="shared" ca="1" si="454"/>
        <v>-6.01228752894624-4.45901633018596i</v>
      </c>
      <c r="EL241" s="223" t="str">
        <f t="shared" ca="1" si="455"/>
        <v>7.10754844148229+2.34801684737785i</v>
      </c>
      <c r="EM241" s="223" t="str">
        <f t="shared" ca="1" si="456"/>
        <v>-7.48534755128895+9.61018828062133E-13i</v>
      </c>
      <c r="EN241" s="223"/>
      <c r="EO241" s="223"/>
      <c r="EP241" s="223"/>
    </row>
    <row r="242" spans="1:146">
      <c r="A242" s="249">
        <f t="shared" si="323"/>
        <v>2.773437500000002E-3</v>
      </c>
      <c r="B242" s="248">
        <v>142</v>
      </c>
      <c r="C242" s="247">
        <f t="shared" si="324"/>
        <v>28400</v>
      </c>
      <c r="N242" s="246">
        <f t="shared" ca="1" si="327"/>
        <v>22.485172711505697</v>
      </c>
      <c r="O242" s="223">
        <f t="shared" ca="1" si="328"/>
        <v>7.4851727115056965</v>
      </c>
      <c r="P242" s="223" t="str">
        <f t="shared" ca="1" si="329"/>
        <v>-7.04761994338808+2.52167873739462i</v>
      </c>
      <c r="Q242" s="223" t="str">
        <f t="shared" ca="1" si="330"/>
        <v>5.78611675121942-4.74854329898418i</v>
      </c>
      <c r="R242" s="223" t="str">
        <f t="shared" ca="1" si="331"/>
        <v>-3.84814783174549+6.42024678545163i</v>
      </c>
      <c r="S242" s="223" t="str">
        <f t="shared" ca="1" si="332"/>
        <v>1.46028475463403-7.34134721672071i</v>
      </c>
      <c r="T242" s="223" t="str">
        <f t="shared" ca="1" si="333"/>
        <v>1.09830294333968+7.40415701925081i</v>
      </c>
      <c r="U242" s="223" t="str">
        <f t="shared" ca="1" si="334"/>
        <v>-3.52848599078305-6.60133298159677i</v>
      </c>
      <c r="V242" s="223" t="str">
        <f t="shared" ca="1" si="335"/>
        <v>5.54614714406618+5.02673476298841i</v>
      </c>
      <c r="W242" s="223" t="str">
        <f t="shared" ca="1" si="336"/>
        <v>-6.91539786547208-2.8644515850846i</v>
      </c>
      <c r="X242" s="223" t="str">
        <f t="shared" ca="1" si="337"/>
        <v>7.47615649316284+0.367280016892579i</v>
      </c>
      <c r="Y242" s="223" t="str">
        <f t="shared" ca="1" si="338"/>
        <v>-7.16286368756176+2.17283094475358i</v>
      </c>
      <c r="Z242" s="223" t="str">
        <f t="shared" ca="1" si="339"/>
        <v>6.01214709631499-4.4589121782494i</v>
      </c>
      <c r="AA242" s="223" t="str">
        <f t="shared" ca="1" si="340"/>
        <v>-4.15853914752333+6.22369365245314i</v>
      </c>
      <c r="AB242" s="223" t="str">
        <f t="shared" ca="1" si="341"/>
        <v>1.81874861204863-7.26085146571948i</v>
      </c>
      <c r="AC242" s="223" t="str">
        <f t="shared" ca="1" si="342"/>
        <v>0.733675224054807+7.44912955899397i</v>
      </c>
      <c r="AD242" s="223" t="str">
        <f t="shared" ca="1" si="343"/>
        <v>-3.20032371800926-6.76651598838109i</v>
      </c>
      <c r="AE242" s="223" t="str">
        <f t="shared" ca="1" si="344"/>
        <v>5.29281638265803+5.29281638265832i</v>
      </c>
      <c r="AF242" s="223" t="str">
        <f t="shared" ca="1" si="345"/>
        <v>-6.76651598838089-3.20032371800968i</v>
      </c>
      <c r="AG242" s="223" t="str">
        <f t="shared" ca="1" si="346"/>
        <v>7.44912955899399+0.733675224054535i</v>
      </c>
      <c r="AH242" s="223" t="str">
        <f t="shared" ca="1" si="347"/>
        <v>-7.2608514657194+1.81874861204896i</v>
      </c>
      <c r="AI242" s="223" t="str">
        <f t="shared" ca="1" si="348"/>
        <v>6.22369365245337-4.15853914752298i</v>
      </c>
      <c r="AJ242" s="223" t="str">
        <f t="shared" ca="1" si="349"/>
        <v>-4.45891217824973+6.01214709631474i</v>
      </c>
      <c r="AK242" s="223" t="str">
        <f t="shared" ca="1" si="350"/>
        <v>2.17283094475331-7.16286368756184i</v>
      </c>
      <c r="AL242" s="223" t="str">
        <f t="shared" ca="1" si="351"/>
        <v>0.367280016892853+7.47615649316283i</v>
      </c>
      <c r="AM242" s="223" t="str">
        <f t="shared" ca="1" si="352"/>
        <v>-2.86445158508419-6.91539786547225i</v>
      </c>
      <c r="AN242" s="223" t="str">
        <f t="shared" ca="1" si="353"/>
        <v>5.02673476298807+5.54614714406648i</v>
      </c>
      <c r="AO242" s="223" t="str">
        <f t="shared" ca="1" si="354"/>
        <v>-6.60133298159692-3.52848599078276i</v>
      </c>
      <c r="AP242" s="223" t="str">
        <f t="shared" ca="1" si="355"/>
        <v>7.40415701925085+1.09830294333933i</v>
      </c>
      <c r="AQ242" s="223" t="str">
        <f t="shared" ca="1" si="356"/>
        <v>-7.34134721672066+1.46028475463429i</v>
      </c>
      <c r="AR242" s="223" t="str">
        <f t="shared" ca="1" si="357"/>
        <v>-7.34134721672066+1.46028475463429i</v>
      </c>
      <c r="AS242" s="223" t="str">
        <f t="shared" ca="1" si="358"/>
        <v>-4.74854329898597+5.78611675121795i</v>
      </c>
      <c r="AT242" s="223" t="str">
        <f t="shared" ca="1" si="359"/>
        <v>2.52167873739798-7.04761994338688i</v>
      </c>
      <c r="AU242" s="223" t="str">
        <f t="shared" ca="1" si="360"/>
        <v>2.56023076970727E-12+7.4851727115057i</v>
      </c>
      <c r="AV242" s="223" t="str">
        <f t="shared" ca="1" si="361"/>
        <v>-2.52167873739579-7.04761994338766i</v>
      </c>
      <c r="AW242" s="223" t="str">
        <f t="shared" ca="1" si="362"/>
        <v>4.74854329898408+5.7861167512195i</v>
      </c>
      <c r="AX242" s="223" t="str">
        <f t="shared" ca="1" si="363"/>
        <v>-6.42024678545101-3.84814783174653i</v>
      </c>
      <c r="AY242" s="223" t="str">
        <f t="shared" ca="1" si="364"/>
        <v>7.34134721672019+1.46028475463667i</v>
      </c>
      <c r="AZ242" s="223" t="str">
        <f t="shared" ca="1" si="365"/>
        <v>-7.40415701925032+1.09830294334292i</v>
      </c>
      <c r="BA242" s="223" t="str">
        <f t="shared" ca="1" si="366"/>
        <v>6.60133298159592-3.52848599078464i</v>
      </c>
      <c r="BB242" s="223" t="str">
        <f t="shared" ca="1" si="367"/>
        <v>-5.02673476298759+5.54614714406692i</v>
      </c>
      <c r="BC242" s="223" t="str">
        <f t="shared" ca="1" si="368"/>
        <v>2.86445158508496-6.91539786547193i</v>
      </c>
      <c r="BD242" s="223" t="str">
        <f t="shared" ca="1" si="369"/>
        <v>-0.367280016894431+7.47615649316275i</v>
      </c>
      <c r="BE242" s="223" t="str">
        <f t="shared" ca="1" si="370"/>
        <v>-2.17283094475018-7.16286368756279i</v>
      </c>
      <c r="BF242" s="223" t="str">
        <f t="shared" ca="1" si="371"/>
        <v>4.45891217825214+6.01214709631296i</v>
      </c>
      <c r="BG242" s="223" t="str">
        <f t="shared" ca="1" si="372"/>
        <v>-6.22369365245408-4.15853914752191i</v>
      </c>
      <c r="BH242" s="223" t="str">
        <f t="shared" ca="1" si="373"/>
        <v>7.26085146571953+1.81874861204842i</v>
      </c>
      <c r="BI242" s="223" t="str">
        <f t="shared" ca="1" si="374"/>
        <v>-7.44912955899409+0.733675224053597i</v>
      </c>
      <c r="BJ242" s="223" t="str">
        <f t="shared" ca="1" si="375"/>
        <v>6.76651598838193-3.20032371800748i</v>
      </c>
      <c r="BK242" s="223" t="str">
        <f t="shared" ca="1" si="376"/>
        <v>-5.29281638266076+5.29281638265559i</v>
      </c>
      <c r="BL242" s="223" t="str">
        <f t="shared" ca="1" si="377"/>
        <v>3.20032371800737-6.76651598838198i</v>
      </c>
      <c r="BM242" s="223" t="str">
        <f t="shared" ca="1" si="378"/>
        <v>-0.733675224053469+7.4491295589941i</v>
      </c>
      <c r="BN242" s="223" t="str">
        <f t="shared" ca="1" si="379"/>
        <v>-1.81874861204854-7.2608514657195i</v>
      </c>
      <c r="BO242" s="223" t="str">
        <f t="shared" ca="1" si="380"/>
        <v>4.15853914752202+6.22369365245402i</v>
      </c>
      <c r="BP242" s="223" t="str">
        <f t="shared" ca="1" si="381"/>
        <v>-6.01214709631316-4.45891217825186i</v>
      </c>
      <c r="BQ242" s="223" t="str">
        <f t="shared" ca="1" si="382"/>
        <v>7.16286368756283+2.17283094475005i</v>
      </c>
      <c r="BR242" s="223" t="str">
        <f t="shared" ca="1" si="383"/>
        <v>-7.47615649316273+0.367280016894772i</v>
      </c>
      <c r="BS242" s="223" t="str">
        <f t="shared" ca="1" si="384"/>
        <v>6.91539786547189-2.86445158508508i</v>
      </c>
      <c r="BT242" s="223" t="str">
        <f t="shared" ca="1" si="385"/>
        <v>-5.54614714406683+5.02673476298769i</v>
      </c>
      <c r="BU242" s="223" t="str">
        <f t="shared" ca="1" si="386"/>
        <v>3.52848599078453-6.60133298159598i</v>
      </c>
      <c r="BV242" s="223" t="str">
        <f t="shared" ca="1" si="387"/>
        <v>-1.09830294334279+7.40415701925034i</v>
      </c>
      <c r="BW242" s="223" t="str">
        <f t="shared" ca="1" si="388"/>
        <v>-1.4602847546368-7.34134721672017i</v>
      </c>
      <c r="BX242" s="223" t="str">
        <f t="shared" ca="1" si="389"/>
        <v>3.84814783174665+6.42024678545094i</v>
      </c>
      <c r="BY242" s="223" t="str">
        <f t="shared" ca="1" si="390"/>
        <v>-5.78611675121958-4.74854329898398i</v>
      </c>
      <c r="BZ242" s="223" t="str">
        <f t="shared" ca="1" si="391"/>
        <v>7.04761994338774+2.52167873739557i</v>
      </c>
      <c r="CA242" s="223" t="str">
        <f t="shared" ca="1" si="392"/>
        <v>-7.4851727115057-2.3254875950836E-12i</v>
      </c>
      <c r="CB242" s="223" t="str">
        <f t="shared" ca="1" si="393"/>
        <v>7.04761994338931-2.52167873739119i</v>
      </c>
      <c r="CC242" s="223" t="str">
        <f t="shared" ca="1" si="394"/>
        <v>-5.7861167512178+4.74854329898615i</v>
      </c>
      <c r="CD242" s="223" t="str">
        <f t="shared" ca="1" si="395"/>
        <v>3.84814783174425-6.42024678545238i</v>
      </c>
      <c r="CE242" s="223" t="str">
        <f t="shared" ca="1" si="396"/>
        <v>-1.46028475463426+7.34134721672067i</v>
      </c>
      <c r="CF242" s="223" t="str">
        <f t="shared" ca="1" si="397"/>
        <v>-1.09830294333799-7.40415701925105i</v>
      </c>
      <c r="CG242" s="223" t="str">
        <f t="shared" ca="1" si="398"/>
        <v>3.52848599078024+6.60133298159827i</v>
      </c>
      <c r="CH242" s="223" t="str">
        <f t="shared" ca="1" si="399"/>
        <v>-5.54614714406856-5.02673476298578i</v>
      </c>
      <c r="CI242" s="223" t="str">
        <f t="shared" ca="1" si="400"/>
        <v>6.91539786547287+2.8644515850827i</v>
      </c>
      <c r="CJ242" s="223" t="str">
        <f t="shared" ca="1" si="401"/>
        <v>-7.47615649316287-0.367280016891981i</v>
      </c>
      <c r="CK242" s="223" t="str">
        <f t="shared" ca="1" si="402"/>
        <v>7.16286368756208-2.17283094475252i</v>
      </c>
      <c r="CL242" s="223" t="str">
        <f t="shared" ca="1" si="403"/>
        <v>-6.01214709631606+4.45891217824795i</v>
      </c>
      <c r="CM242" s="223" t="str">
        <f t="shared" ca="1" si="404"/>
        <v>4.15853914752606-6.22369365245132i</v>
      </c>
      <c r="CN242" s="223" t="str">
        <f t="shared" ca="1" si="405"/>
        <v>-1.81874861204583+7.26085146572018i</v>
      </c>
      <c r="CO242" s="223" t="str">
        <f t="shared" ca="1" si="406"/>
        <v>-0.73367522405625-7.44912955899383i</v>
      </c>
      <c r="CP242" s="223" t="str">
        <f t="shared" ca="1" si="407"/>
        <v>3.20032371800989+6.76651598838079i</v>
      </c>
      <c r="CQ242" s="223" t="str">
        <f t="shared" ca="1" si="408"/>
        <v>-5.29281638265747-5.29281638265888i</v>
      </c>
      <c r="CR242" s="223" t="str">
        <f t="shared" ca="1" si="409"/>
        <v>6.76651598837994+3.20032371801169i</v>
      </c>
      <c r="CS242" s="223" t="str">
        <f t="shared" ca="1" si="410"/>
        <v>-7.44912955899363-0.733675224058226i</v>
      </c>
      <c r="CT242" s="223" t="str">
        <f t="shared" ca="1" si="411"/>
        <v>7.2608514657189-1.81874861205092i</v>
      </c>
      <c r="CU242" s="223" t="str">
        <f t="shared" ca="1" si="412"/>
        <v>-6.22369365245265+4.15853914752405i</v>
      </c>
      <c r="CV242" s="223" t="str">
        <f t="shared" ca="1" si="413"/>
        <v>4.45891217824989-6.01214709631463i</v>
      </c>
      <c r="CW242" s="223" t="str">
        <f t="shared" ca="1" si="414"/>
        <v>-2.17283094475483+7.16286368756138i</v>
      </c>
      <c r="CX242" s="223" t="str">
        <f t="shared" ca="1" si="415"/>
        <v>-0.367280016889786-7.47615649316298i</v>
      </c>
      <c r="CY242" s="223" t="str">
        <f t="shared" ca="1" si="416"/>
        <v>2.86445158508735+6.91539786547094i</v>
      </c>
      <c r="CZ242" s="223" t="str">
        <f t="shared" ca="1" si="417"/>
        <v>-5.02673476298951-5.54614714406518i</v>
      </c>
      <c r="DA242" s="223" t="str">
        <f t="shared" ca="1" si="418"/>
        <v>6.60133298159713+3.52848599078237i</v>
      </c>
      <c r="DB242" s="223" t="str">
        <f t="shared" ca="1" si="419"/>
        <v>-7.4041570192507-1.09830294334037i</v>
      </c>
      <c r="DC242" s="223" t="str">
        <f t="shared" ca="1" si="420"/>
        <v>7.34134721672114-1.46028475463191i</v>
      </c>
      <c r="DD242" s="223" t="str">
        <f t="shared" ca="1" si="421"/>
        <v>-6.42024678545351+3.84814783174236i</v>
      </c>
      <c r="DE242" s="223" t="str">
        <f t="shared" ca="1" si="422"/>
        <v>4.74854329898193-5.78611675122127i</v>
      </c>
      <c r="DF242" s="223" t="str">
        <f t="shared" ca="1" si="423"/>
        <v>-2.52167873739306+7.04761994338864i</v>
      </c>
      <c r="DG242" s="223" t="str">
        <f t="shared" ca="1" si="424"/>
        <v>-3.41113876545084E-13-7.4851727115057i</v>
      </c>
      <c r="DH242" s="223" t="str">
        <f t="shared" ca="1" si="425"/>
        <v>2.5216787373933+7.04761994338855i</v>
      </c>
      <c r="DI242" s="223" t="str">
        <f t="shared" ca="1" si="426"/>
        <v>-4.74854329898212-5.78611675122111i</v>
      </c>
      <c r="DJ242" s="223" t="str">
        <f t="shared" ca="1" si="427"/>
        <v>6.42024678545364+3.84814783174215i</v>
      </c>
      <c r="DK242" s="223" t="str">
        <f t="shared" ca="1" si="428"/>
        <v>-7.34134721672118-1.46028475463165i</v>
      </c>
      <c r="DL242" s="223" t="str">
        <f t="shared" ca="1" si="429"/>
        <v>7.40415701925066-1.09830294334062i</v>
      </c>
      <c r="DM242" s="223" t="str">
        <f t="shared" ca="1" si="430"/>
        <v>-6.60133298159701+3.52848599078259i</v>
      </c>
      <c r="DN242" s="223" t="str">
        <f t="shared" ca="1" si="431"/>
        <v>5.02673476298932-5.54614714406536i</v>
      </c>
      <c r="DO242" s="223" t="str">
        <f t="shared" ca="1" si="432"/>
        <v>-2.86445158508711+6.91539786547105i</v>
      </c>
      <c r="DP242" s="223" t="str">
        <f t="shared" ca="1" si="433"/>
        <v>0.367280016889529-7.47615649316299i</v>
      </c>
      <c r="DQ242" s="223" t="str">
        <f t="shared" ca="1" si="434"/>
        <v>2.17283094475507+7.16286368756131i</v>
      </c>
      <c r="DR242" s="223" t="str">
        <f t="shared" ca="1" si="435"/>
        <v>-4.45891217825009-6.01214709631447i</v>
      </c>
      <c r="DS242" s="223" t="str">
        <f t="shared" ca="1" si="436"/>
        <v>6.2236936524528+4.15853914752384i</v>
      </c>
      <c r="DT242" s="223" t="str">
        <f t="shared" ca="1" si="437"/>
        <v>-7.26085146571897-1.81874861205068i</v>
      </c>
      <c r="DU242" s="223" t="str">
        <f t="shared" ca="1" si="438"/>
        <v>7.44912955899431-0.733675224051282i</v>
      </c>
      <c r="DV242" s="223" t="str">
        <f t="shared" ca="1" si="439"/>
        <v>-6.76651598837983+3.20032371801192i</v>
      </c>
      <c r="DW242" s="223" t="str">
        <f t="shared" ca="1" si="440"/>
        <v>5.2928163826573-5.29281638265905i</v>
      </c>
      <c r="DX242" s="223" t="str">
        <f t="shared" ca="1" si="441"/>
        <v>-3.20032371800966+6.7665159883809i</v>
      </c>
      <c r="DY242" s="223" t="str">
        <f t="shared" ca="1" si="442"/>
        <v>0.733675224055995-7.44912955899385i</v>
      </c>
      <c r="DZ242" s="223" t="str">
        <f t="shared" ca="1" si="443"/>
        <v>1.81874861204609+7.26085146572012i</v>
      </c>
      <c r="EA242" s="223" t="str">
        <f t="shared" ca="1" si="444"/>
        <v>-4.15853914752627-6.22369365245117i</v>
      </c>
      <c r="EB242" s="223" t="str">
        <f t="shared" ca="1" si="445"/>
        <v>6.01214709631621+4.45891217824775i</v>
      </c>
      <c r="EC242" s="223" t="str">
        <f t="shared" ca="1" si="446"/>
        <v>-7.16286368756215-2.17283094475227i</v>
      </c>
      <c r="ED242" s="223" t="str">
        <f t="shared" ca="1" si="447"/>
        <v>7.47615649316285-0.367280016892449i</v>
      </c>
      <c r="EE242" s="223" t="str">
        <f t="shared" ca="1" si="448"/>
        <v>-6.91539786547269+2.86445158508313i</v>
      </c>
      <c r="EF242" s="223" t="str">
        <f t="shared" ca="1" si="449"/>
        <v>5.54614714406853-5.02673476298581i</v>
      </c>
      <c r="EG242" s="223" t="str">
        <f t="shared" ca="1" si="450"/>
        <v>-3.52848599078002+6.60133298159839i</v>
      </c>
      <c r="EH242" s="223" t="str">
        <f t="shared" ca="1" si="451"/>
        <v>1.09830294333773-7.40415701925109i</v>
      </c>
      <c r="EI242" s="223" t="str">
        <f t="shared" ca="1" si="452"/>
        <v>1.46028475463452+7.34134721672062i</v>
      </c>
      <c r="EJ242" s="223" t="str">
        <f t="shared" ca="1" si="453"/>
        <v>-3.84814783174465-6.42024678545214i</v>
      </c>
      <c r="EK242" s="223" t="str">
        <f t="shared" ca="1" si="454"/>
        <v>5.7861167512181+4.74854329898578i</v>
      </c>
      <c r="EL242" s="223" t="str">
        <f t="shared" ca="1" si="455"/>
        <v>-7.04761994338696-2.52167873739776i</v>
      </c>
      <c r="EM242" s="223" t="str">
        <f t="shared" ca="1" si="456"/>
        <v>7.4851727115057-2.58223254048816E-12i</v>
      </c>
      <c r="EN242" s="223"/>
      <c r="EO242" s="223"/>
      <c r="EP242" s="223"/>
    </row>
    <row r="243" spans="1:146">
      <c r="A243" s="249">
        <f t="shared" si="323"/>
        <v>2.792968750000002E-3</v>
      </c>
      <c r="B243" s="248">
        <v>143</v>
      </c>
      <c r="C243" s="247">
        <f t="shared" si="324"/>
        <v>28600</v>
      </c>
      <c r="N243" s="246">
        <f t="shared" ca="1" si="327"/>
        <v>22.484983194219332</v>
      </c>
      <c r="O243" s="223">
        <f t="shared" ca="1" si="328"/>
        <v>7.4849831942193301</v>
      </c>
      <c r="P243" s="223" t="str">
        <f t="shared" ca="1" si="329"/>
        <v>-6.98343541960567+2.69380830014736i</v>
      </c>
      <c r="Q243" s="223" t="str">
        <f t="shared" ca="1" si="330"/>
        <v>5.54600672101979-5.0266074909574i</v>
      </c>
      <c r="R243" s="223" t="str">
        <f t="shared" ca="1" si="331"/>
        <v>-3.36533324639561+6.6857688831166i</v>
      </c>
      <c r="S243" s="223" t="str">
        <f t="shared" ca="1" si="332"/>
        <v>0.733656648112108-7.44894095428516i</v>
      </c>
      <c r="T243" s="223" t="str">
        <f t="shared" ca="1" si="333"/>
        <v>1.99634050738326+7.21384765546976i</v>
      </c>
      <c r="U243" s="223" t="str">
        <f t="shared" ca="1" si="334"/>
        <v>-4.45879928293412-6.01199487460294i</v>
      </c>
      <c r="V243" s="223" t="str">
        <f t="shared" ca="1" si="335"/>
        <v>6.32371473747023+4.00444819380244i</v>
      </c>
      <c r="W243" s="223" t="str">
        <f t="shared" ca="1" si="336"/>
        <v>-7.34116134095591-1.46024778164538i</v>
      </c>
      <c r="X243" s="223" t="str">
        <f t="shared" ca="1" si="337"/>
        <v>7.3747865949213-1.27964686422266i</v>
      </c>
      <c r="Y243" s="223" t="str">
        <f t="shared" ca="1" si="338"/>
        <v>-6.42008423105302+3.8480504003885i</v>
      </c>
      <c r="Z243" s="223" t="str">
        <f t="shared" ca="1" si="339"/>
        <v>4.60499811604893-5.9007597620079i</v>
      </c>
      <c r="AA243" s="223" t="str">
        <f t="shared" ca="1" si="340"/>
        <v>-2.17277593078877+7.16268233082626i</v>
      </c>
      <c r="AB243" s="223" t="str">
        <f t="shared" ca="1" si="341"/>
        <v>-0.550629522233488-7.46470230799532i</v>
      </c>
      <c r="AC243" s="223" t="str">
        <f t="shared" ca="1" si="342"/>
        <v>3.20024268892883+6.76634466678305i</v>
      </c>
      <c r="AD243" s="223" t="str">
        <f t="shared" ca="1" si="343"/>
        <v>-5.42097724435407-5.16119938908983i</v>
      </c>
      <c r="AE243" s="223" t="str">
        <f t="shared" ca="1" si="344"/>
        <v>6.91522277433034+2.86437905995853i</v>
      </c>
      <c r="AF243" s="223" t="str">
        <f t="shared" ca="1" si="345"/>
        <v>-7.482728857222-0.183690683059504i</v>
      </c>
      <c r="AG243" s="223" t="str">
        <f t="shared" ca="1" si="346"/>
        <v>7.04744150451199-2.52161489094341i</v>
      </c>
      <c r="AH243" s="223" t="str">
        <f t="shared" ca="1" si="347"/>
        <v>-5.66769549061521+4.8889877524295i</v>
      </c>
      <c r="AI243" s="223" t="str">
        <f t="shared" ca="1" si="348"/>
        <v>3.52839665295268-6.60116584227197i</v>
      </c>
      <c r="AJ243" s="223" t="str">
        <f t="shared" ca="1" si="349"/>
        <v>-0.916241846659143+7.42869263707797i</v>
      </c>
      <c r="AK243" s="223" t="str">
        <f t="shared" ca="1" si="350"/>
        <v>-1.81870256310404-7.26066762802875i</v>
      </c>
      <c r="AL243" s="223" t="str">
        <f t="shared" ca="1" si="351"/>
        <v>4.3099146358565+6.11960858628848i</v>
      </c>
      <c r="AM243" s="223" t="str">
        <f t="shared" ca="1" si="352"/>
        <v>-6.22353607458851-4.1584338573604i</v>
      </c>
      <c r="AN243" s="223" t="str">
        <f t="shared" ca="1" si="353"/>
        <v>7.30311404590242+1.63996910040667i</v>
      </c>
      <c r="AO243" s="223" t="str">
        <f t="shared" ca="1" si="354"/>
        <v>-7.40396955320295+1.09827513537801i</v>
      </c>
      <c r="AP243" s="223" t="str">
        <f t="shared" ca="1" si="355"/>
        <v>6.51258650595746-3.68933468530121i</v>
      </c>
      <c r="AQ243" s="223" t="str">
        <f t="shared" ca="1" si="356"/>
        <v>-4.74842307049057+5.78597025237588i</v>
      </c>
      <c r="AR243" s="223" t="str">
        <f t="shared" ca="1" si="357"/>
        <v>-4.74842307049057+5.78597025237588i</v>
      </c>
      <c r="AS243" s="223" t="str">
        <f t="shared" ca="1" si="358"/>
        <v>0.367270717717065+7.4759672041585i</v>
      </c>
      <c r="AT243" s="223" t="str">
        <f t="shared" ca="1" si="359"/>
        <v>-3.03322442493236-6.84284465743155i</v>
      </c>
      <c r="AU243" s="223" t="str">
        <f t="shared" ca="1" si="360"/>
        <v>5.2926823736993+5.29268237370037i</v>
      </c>
      <c r="AV243" s="223" t="str">
        <f t="shared" ca="1" si="361"/>
        <v>-6.8428446574309-3.03322442493384i</v>
      </c>
      <c r="AW243" s="223" t="str">
        <f t="shared" ca="1" si="362"/>
        <v>7.47596720415842+0.367270717718684i</v>
      </c>
      <c r="AX243" s="223" t="str">
        <f t="shared" ca="1" si="363"/>
        <v>-7.10720247417688+2.34790255521814i</v>
      </c>
      <c r="AY243" s="223" t="str">
        <f t="shared" ca="1" si="364"/>
        <v>5.78597025237833-4.74842307048759i</v>
      </c>
      <c r="AZ243" s="223" t="str">
        <f t="shared" ca="1" si="365"/>
        <v>-3.68933468529994+6.51258650595818i</v>
      </c>
      <c r="BA243" s="223" t="str">
        <f t="shared" ca="1" si="366"/>
        <v>1.09827513537961-7.40396955320271i</v>
      </c>
      <c r="BB243" s="223" t="str">
        <f t="shared" ca="1" si="367"/>
        <v>1.63996910041006+7.30311404590165i</v>
      </c>
      <c r="BC243" s="223" t="str">
        <f t="shared" ca="1" si="368"/>
        <v>-4.158433857361-6.2235360745881i</v>
      </c>
      <c r="BD243" s="223" t="str">
        <f t="shared" ca="1" si="369"/>
        <v>6.11960858628755+4.30991463585783i</v>
      </c>
      <c r="BE243" s="223" t="str">
        <f t="shared" ca="1" si="370"/>
        <v>-7.26066762802946-1.81870256310117i</v>
      </c>
      <c r="BF243" s="223" t="str">
        <f t="shared" ca="1" si="371"/>
        <v>7.42869263707789-0.916241846659756i</v>
      </c>
      <c r="BG243" s="223" t="str">
        <f t="shared" ca="1" si="372"/>
        <v>-6.60116584227308+3.52839665295059i</v>
      </c>
      <c r="BH243" s="223" t="str">
        <f t="shared" ca="1" si="373"/>
        <v>4.88898775242727-5.66769549061715i</v>
      </c>
      <c r="BI243" s="223" t="str">
        <f t="shared" ca="1" si="374"/>
        <v>-2.52161489094354+7.04744150451194i</v>
      </c>
      <c r="BJ243" s="223" t="str">
        <f t="shared" ca="1" si="375"/>
        <v>-0.183690683057087-7.48272885722206i</v>
      </c>
      <c r="BK243" s="223" t="str">
        <f t="shared" ca="1" si="376"/>
        <v>2.86437905996126+6.91522277432921i</v>
      </c>
      <c r="BL243" s="223" t="str">
        <f t="shared" ca="1" si="377"/>
        <v>-5.16119938908974-5.42097724435416i</v>
      </c>
      <c r="BM243" s="223" t="str">
        <f t="shared" ca="1" si="378"/>
        <v>6.76634466678202+3.20024268893101i</v>
      </c>
      <c r="BN243" s="223" t="str">
        <f t="shared" ca="1" si="379"/>
        <v>-7.46470230799548-0.55062952223134i</v>
      </c>
      <c r="BO243" s="223" t="str">
        <f t="shared" ca="1" si="380"/>
        <v>7.16268233082631-2.17277593078864i</v>
      </c>
      <c r="BP243" s="223" t="str">
        <f t="shared" ca="1" si="381"/>
        <v>-5.90075976200989+4.6049981160464i</v>
      </c>
      <c r="BQ243" s="223" t="str">
        <f t="shared" ca="1" si="382"/>
        <v>3.84805040038665-6.42008423105413i</v>
      </c>
      <c r="BR243" s="223" t="str">
        <f t="shared" ca="1" si="383"/>
        <v>-1.27964686422357+7.37478659492114i</v>
      </c>
      <c r="BS243" s="223" t="str">
        <f t="shared" ca="1" si="384"/>
        <v>-1.46024778164243-7.34116134095649i</v>
      </c>
      <c r="BT243" s="223" t="str">
        <f t="shared" ca="1" si="385"/>
        <v>4.00444819380361+6.32371473746949i</v>
      </c>
      <c r="BU243" s="223" t="str">
        <f t="shared" ca="1" si="386"/>
        <v>-6.01199487460238-4.45879928293487i</v>
      </c>
      <c r="BV243" s="223" t="str">
        <f t="shared" ca="1" si="387"/>
        <v>7.21384765546875+1.9963405073869i</v>
      </c>
      <c r="BW243" s="223" t="str">
        <f t="shared" ca="1" si="388"/>
        <v>-7.44894095428503+0.733656648113459i</v>
      </c>
      <c r="BX243" s="223" t="str">
        <f t="shared" ca="1" si="389"/>
        <v>6.68576888311736-3.36533324639409i</v>
      </c>
      <c r="BY243" s="223" t="str">
        <f t="shared" ca="1" si="390"/>
        <v>-5.02660749095476+5.54600672102219i</v>
      </c>
      <c r="BZ243" s="223" t="str">
        <f t="shared" ca="1" si="391"/>
        <v>2.69380830014647-6.98343541960601i</v>
      </c>
      <c r="CA243" s="223" t="str">
        <f t="shared" ca="1" si="392"/>
        <v>-1.51483116030059E-12+7.48498319421933i</v>
      </c>
      <c r="CB243" s="223" t="str">
        <f t="shared" ca="1" si="393"/>
        <v>-2.69380830015039-6.9834354196045i</v>
      </c>
      <c r="CC243" s="223" t="str">
        <f t="shared" ca="1" si="394"/>
        <v>5.02660749095788+5.54600672101936i</v>
      </c>
      <c r="CD243" s="223" t="str">
        <f t="shared" ca="1" si="395"/>
        <v>-6.68576888311591-3.36533324639699i</v>
      </c>
      <c r="CE243" s="223" t="str">
        <f t="shared" ca="1" si="396"/>
        <v>7.44894095428544+0.733656648109275i</v>
      </c>
      <c r="CF243" s="223" t="str">
        <f t="shared" ca="1" si="397"/>
        <v>-7.21384765546962+1.99634050738378i</v>
      </c>
      <c r="CG243" s="223" t="str">
        <f t="shared" ca="1" si="398"/>
        <v>6.01199487460432-4.45879928293226i</v>
      </c>
      <c r="CH243" s="223" t="str">
        <f t="shared" ca="1" si="399"/>
        <v>-4.00444819380006+6.32371473747173i</v>
      </c>
      <c r="CI243" s="223" t="str">
        <f t="shared" ca="1" si="400"/>
        <v>1.46024778164562-7.34116134095586i</v>
      </c>
      <c r="CJ243" s="223" t="str">
        <f t="shared" ca="1" si="401"/>
        <v>1.27964686422017+7.37478659492173i</v>
      </c>
      <c r="CK243" s="223" t="str">
        <f t="shared" ca="1" si="402"/>
        <v>-3.84805040039044-6.42008423105186i</v>
      </c>
      <c r="CL243" s="223" t="str">
        <f t="shared" ca="1" si="403"/>
        <v>5.90075976200776+4.60499811604912i</v>
      </c>
      <c r="CM243" s="223" t="str">
        <f t="shared" ca="1" si="404"/>
        <v>-7.16268233082536-2.17277593079175i</v>
      </c>
      <c r="CN243" s="223" t="str">
        <f t="shared" ca="1" si="405"/>
        <v>7.46470230799517-0.550629522235531i</v>
      </c>
      <c r="CO243" s="223" t="str">
        <f t="shared" ca="1" si="406"/>
        <v>-6.7663446667834+3.20024268892808i</v>
      </c>
      <c r="CP243" s="223" t="str">
        <f t="shared" ca="1" si="407"/>
        <v>5.16119938909224-5.42097724435178i</v>
      </c>
      <c r="CQ243" s="223" t="str">
        <f t="shared" ca="1" si="408"/>
        <v>-2.86437905995718+6.91522277433089i</v>
      </c>
      <c r="CR243" s="223" t="str">
        <f t="shared" ca="1" si="409"/>
        <v>0.18369068306054-7.48272885722198i</v>
      </c>
      <c r="CS243" s="223" t="str">
        <f t="shared" ca="1" si="410"/>
        <v>2.52161489094049+7.04744150451304i</v>
      </c>
      <c r="CT243" s="223" t="str">
        <f t="shared" ca="1" si="411"/>
        <v>-4.88898775243046-5.6676954906144i</v>
      </c>
      <c r="CU243" s="223" t="str">
        <f t="shared" ca="1" si="412"/>
        <v>6.60116584227155+3.52839665295345i</v>
      </c>
      <c r="CV243" s="223" t="str">
        <f t="shared" ca="1" si="413"/>
        <v>-7.42869263707752-0.916241846662758i</v>
      </c>
      <c r="CW243" s="223" t="str">
        <f t="shared" ca="1" si="414"/>
        <v>7.26066762802839-1.81870256310545i</v>
      </c>
      <c r="CX243" s="223" t="str">
        <f t="shared" ca="1" si="415"/>
        <v>-6.11960858628954+4.30991463585501i</v>
      </c>
      <c r="CY243" s="223" t="str">
        <f t="shared" ca="1" si="416"/>
        <v>4.15843385735733-6.22353607459056i</v>
      </c>
      <c r="CZ243" s="223" t="str">
        <f t="shared" ca="1" si="417"/>
        <v>-1.63996910040617+7.30311404590253i</v>
      </c>
      <c r="DA243" s="223" t="str">
        <f t="shared" ca="1" si="418"/>
        <v>-1.09827513537641-7.40396955320318i</v>
      </c>
      <c r="DB243" s="223" t="str">
        <f t="shared" ca="1" si="419"/>
        <v>3.6893346853036+6.51258650595611i</v>
      </c>
      <c r="DC243" s="223" t="str">
        <f t="shared" ca="1" si="420"/>
        <v>-5.78597025237627-4.7484230704901i</v>
      </c>
      <c r="DD243" s="223" t="str">
        <f t="shared" ca="1" si="421"/>
        <v>7.10720247417593+2.34790255522102i</v>
      </c>
      <c r="DE243" s="223" t="str">
        <f t="shared" ca="1" si="422"/>
        <v>-7.47596720415821+0.367270717722989i</v>
      </c>
      <c r="DF243" s="223" t="str">
        <f t="shared" ca="1" si="423"/>
        <v>6.8428446574323-3.03322442493068i</v>
      </c>
      <c r="DG243" s="223" t="str">
        <f t="shared" ca="1" si="424"/>
        <v>-5.29268237370159+5.29268237369808i</v>
      </c>
      <c r="DH243" s="223" t="str">
        <f t="shared" ca="1" si="425"/>
        <v>3.03322442492861-6.84284465743322i</v>
      </c>
      <c r="DI243" s="223" t="str">
        <f t="shared" ca="1" si="426"/>
        <v>-0.367270717720303+7.47596720415833i</v>
      </c>
      <c r="DJ243" s="223" t="str">
        <f t="shared" ca="1" si="427"/>
        <v>-2.3479025552167-7.10720247417736i</v>
      </c>
      <c r="DK243" s="223" t="str">
        <f t="shared" ca="1" si="428"/>
        <v>4.74842307049218+5.78597025237457i</v>
      </c>
      <c r="DL243" s="223" t="str">
        <f t="shared" ca="1" si="429"/>
        <v>-6.51258650595744-3.68933468530125i</v>
      </c>
      <c r="DM243" s="223" t="str">
        <f t="shared" ca="1" si="430"/>
        <v>7.40396955320245+1.09827513538132i</v>
      </c>
      <c r="DN243" s="223" t="str">
        <f t="shared" ca="1" si="431"/>
        <v>-7.30311404590203+1.63996910040838i</v>
      </c>
      <c r="DO243" s="223" t="str">
        <f t="shared" ca="1" si="432"/>
        <v>6.22353607458907-4.15843385735956i</v>
      </c>
      <c r="DP243" s="223" t="str">
        <f t="shared" ca="1" si="433"/>
        <v>-4.30991463585907+6.11960858628668i</v>
      </c>
      <c r="DQ243" s="223" t="str">
        <f t="shared" ca="1" si="434"/>
        <v>1.81870256310285-7.26066762802904i</v>
      </c>
      <c r="DR243" s="223" t="str">
        <f t="shared" ca="1" si="435"/>
        <v>0.916241846658252+7.42869263707808i</v>
      </c>
      <c r="DS243" s="223" t="str">
        <f t="shared" ca="1" si="436"/>
        <v>-3.52839665294907-6.6011658422739i</v>
      </c>
      <c r="DT243" s="223" t="str">
        <f t="shared" ca="1" si="437"/>
        <v>5.66769549061616+4.88898775242842i</v>
      </c>
      <c r="DU243" s="223" t="str">
        <f t="shared" ca="1" si="438"/>
        <v>-7.04744150451136-2.52161489094517i</v>
      </c>
      <c r="DV243" s="223" t="str">
        <f t="shared" ca="1" si="439"/>
        <v>7.48272885722192-0.183690683062803i</v>
      </c>
      <c r="DW243" s="223" t="str">
        <f t="shared" ca="1" si="440"/>
        <v>-6.91522277432987+2.86437905995966i</v>
      </c>
      <c r="DX243" s="223" t="str">
        <f t="shared" ca="1" si="441"/>
        <v>5.4209772443552-5.16119938908864i</v>
      </c>
      <c r="DY243" s="223" t="str">
        <f t="shared" ca="1" si="442"/>
        <v>-3.20024268892565+6.76634466678455i</v>
      </c>
      <c r="DZ243" s="223" t="str">
        <f t="shared" ca="1" si="443"/>
        <v>0.55062952223285-7.46470230799537i</v>
      </c>
      <c r="EA243" s="223" t="str">
        <f t="shared" ca="1" si="444"/>
        <v>2.17277593078699+7.16268233082681i</v>
      </c>
      <c r="EB243" s="223" t="str">
        <f t="shared" ca="1" si="445"/>
        <v>-4.60499811605125-5.90075976200611i</v>
      </c>
      <c r="EC243" s="223" t="str">
        <f t="shared" ca="1" si="446"/>
        <v>6.42008423105325+3.84805040038813i</v>
      </c>
      <c r="ED243" s="223" t="str">
        <f t="shared" ca="1" si="447"/>
        <v>-7.37478659492089-1.27964686422507i</v>
      </c>
      <c r="EE243" s="223" t="str">
        <f t="shared" ca="1" si="448"/>
        <v>7.34116134095538-1.46024778164804i</v>
      </c>
      <c r="EF243" s="223" t="str">
        <f t="shared" ca="1" si="449"/>
        <v>-6.3237147374703+4.00444819380233i</v>
      </c>
      <c r="EG243" s="223" t="str">
        <f t="shared" ca="1" si="450"/>
        <v>4.45879928293625-6.01199487460135i</v>
      </c>
      <c r="EH243" s="223" t="str">
        <f t="shared" ca="1" si="451"/>
        <v>-1.99634050738119+7.21384765547034i</v>
      </c>
      <c r="EI243" s="223" t="str">
        <f t="shared" ca="1" si="452"/>
        <v>-0.733656648111739-7.4489409542852i</v>
      </c>
      <c r="EJ243" s="223" t="str">
        <f t="shared" ca="1" si="453"/>
        <v>3.36533324639274+6.68576888311804i</v>
      </c>
      <c r="EK243" s="223" t="str">
        <f t="shared" ca="1" si="454"/>
        <v>-5.54600672102103-5.02660749095604i</v>
      </c>
      <c r="EL243" s="223" t="str">
        <f t="shared" ca="1" si="455"/>
        <v>6.98343541960547+2.69380830014788i</v>
      </c>
      <c r="EM243" s="223" t="str">
        <f t="shared" ca="1" si="456"/>
        <v>-7.48498319421933-3.02966232060117E-12i</v>
      </c>
      <c r="EN243" s="223"/>
      <c r="EO243" s="223"/>
      <c r="EP243" s="223"/>
    </row>
    <row r="244" spans="1:146">
      <c r="A244" s="249">
        <f t="shared" si="323"/>
        <v>2.8125000000000021E-3</v>
      </c>
      <c r="B244" s="248">
        <v>144</v>
      </c>
      <c r="C244" s="247">
        <f t="shared" si="324"/>
        <v>28800</v>
      </c>
      <c r="N244" s="246">
        <f t="shared" ca="1" si="327"/>
        <v>22.484778360423455</v>
      </c>
      <c r="O244" s="223">
        <f t="shared" ca="1" si="328"/>
        <v>7.484778360423455</v>
      </c>
      <c r="P244" s="223" t="str">
        <f t="shared" ca="1" si="329"/>
        <v>-6.91503353257861+2.86430067345881i</v>
      </c>
      <c r="Q244" s="223" t="str">
        <f t="shared" ca="1" si="330"/>
        <v>5.29253753433378-5.29253753433373i</v>
      </c>
      <c r="R244" s="223" t="str">
        <f t="shared" ca="1" si="331"/>
        <v>-2.86430067345847+6.91503353257875i</v>
      </c>
      <c r="S244" s="223" t="str">
        <f t="shared" ca="1" si="332"/>
        <v>-2.21899348853242E-13-7.48477836042346i</v>
      </c>
      <c r="T244" s="223" t="str">
        <f t="shared" ca="1" si="333"/>
        <v>2.8643006734589+6.91503353257857i</v>
      </c>
      <c r="U244" s="223" t="str">
        <f t="shared" ca="1" si="334"/>
        <v>-5.29253753433373-5.29253753433378i</v>
      </c>
      <c r="V244" s="223" t="str">
        <f t="shared" ca="1" si="335"/>
        <v>6.91503353257856+2.86430067345894i</v>
      </c>
      <c r="W244" s="223" t="str">
        <f t="shared" ca="1" si="336"/>
        <v>-7.48477836042346-3.00756987281776E-13i</v>
      </c>
      <c r="X244" s="223" t="str">
        <f t="shared" ca="1" si="337"/>
        <v>6.91503353257849-2.8643006734591i</v>
      </c>
      <c r="Y244" s="223" t="str">
        <f t="shared" ca="1" si="338"/>
        <v>-5.29253753433361+5.2925375343339i</v>
      </c>
      <c r="Z244" s="223" t="str">
        <f t="shared" ca="1" si="339"/>
        <v>2.86430067345874-6.91503353257864i</v>
      </c>
      <c r="AA244" s="223" t="str">
        <f t="shared" ca="1" si="340"/>
        <v>-7.88576384285345E-14+7.48477836042346i</v>
      </c>
      <c r="AB244" s="223" t="str">
        <f t="shared" ca="1" si="341"/>
        <v>-2.86430067345864-6.91503353257868i</v>
      </c>
      <c r="AC244" s="223" t="str">
        <f t="shared" ca="1" si="342"/>
        <v>5.29253753433353+5.29253753433397i</v>
      </c>
      <c r="AD244" s="223" t="str">
        <f t="shared" ca="1" si="343"/>
        <v>-6.91503353257872-2.86430067345853i</v>
      </c>
      <c r="AE244" s="223" t="str">
        <f t="shared" ca="1" si="344"/>
        <v>7.48477836042346-1.43041710424707E-13i</v>
      </c>
      <c r="AF244" s="223" t="str">
        <f t="shared" ca="1" si="345"/>
        <v>-6.9150335325786+2.86430067345884i</v>
      </c>
      <c r="AG244" s="223" t="str">
        <f t="shared" ca="1" si="346"/>
        <v>5.29253753433382-5.29253753433369i</v>
      </c>
      <c r="AH244" s="223" t="str">
        <f t="shared" ca="1" si="347"/>
        <v>-2.86430067345902+6.91503353257853i</v>
      </c>
      <c r="AI244" s="223" t="str">
        <f t="shared" ca="1" si="348"/>
        <v>3.26432076782578E-13-7.48477836042346i</v>
      </c>
      <c r="AJ244" s="223" t="str">
        <f t="shared" ca="1" si="349"/>
        <v>2.864300673459+6.91503353257853i</v>
      </c>
      <c r="AK244" s="223" t="str">
        <f t="shared" ca="1" si="350"/>
        <v>-5.29253753433385-5.29253753433366i</v>
      </c>
      <c r="AL244" s="223" t="str">
        <f t="shared" ca="1" si="351"/>
        <v>6.91503353257863+2.86430067345876i</v>
      </c>
      <c r="AM244" s="223" t="str">
        <f t="shared" ca="1" si="352"/>
        <v>-7.48477836042346-1.57715276857069E-13i</v>
      </c>
      <c r="AN244" s="223" t="str">
        <f t="shared" ca="1" si="353"/>
        <v>6.91503353257872-2.86430067345857i</v>
      </c>
      <c r="AO244" s="223" t="str">
        <f t="shared" ca="1" si="354"/>
        <v>-5.292537534334+5.29253753433351i</v>
      </c>
      <c r="AP244" s="223" t="str">
        <f t="shared" ca="1" si="355"/>
        <v>2.8643006734586-6.91503353257869i</v>
      </c>
      <c r="AQ244" s="223" t="str">
        <f t="shared" ca="1" si="356"/>
        <v>1.17366620923905E-13+7.48477836042346i</v>
      </c>
      <c r="AR244" s="223" t="str">
        <f t="shared" ca="1" si="357"/>
        <v>1.17366620923905E-13+7.48477836042346i</v>
      </c>
      <c r="AS244" s="223" t="str">
        <f t="shared" ca="1" si="358"/>
        <v>5.29253753433626+5.29253753433124i</v>
      </c>
      <c r="AT244" s="223" t="str">
        <f t="shared" ca="1" si="359"/>
        <v>-6.91503353257851-2.86430067345904i</v>
      </c>
      <c r="AU244" s="223" t="str">
        <f t="shared" ca="1" si="360"/>
        <v>7.48477836042346-3.37067125865792E-12i</v>
      </c>
      <c r="AV244" s="223" t="str">
        <f t="shared" ca="1" si="361"/>
        <v>-6.91503353257883+2.86430067345829i</v>
      </c>
      <c r="AW244" s="223" t="str">
        <f t="shared" ca="1" si="362"/>
        <v>5.29253753433157-5.29253753433594i</v>
      </c>
      <c r="AX244" s="223" t="str">
        <f t="shared" ca="1" si="363"/>
        <v>-2.86430067345957+6.9150335325783i</v>
      </c>
      <c r="AY244" s="223" t="str">
        <f t="shared" ca="1" si="364"/>
        <v>-2.79483237359516E-12-7.48477836042346i</v>
      </c>
      <c r="AZ244" s="223" t="str">
        <f t="shared" ca="1" si="365"/>
        <v>2.86430067345776+6.91503353257905i</v>
      </c>
      <c r="BA244" s="223" t="str">
        <f t="shared" ca="1" si="366"/>
        <v>-5.29253753433552-5.29253753433198i</v>
      </c>
      <c r="BB244" s="223" t="str">
        <f t="shared" ca="1" si="367"/>
        <v>6.91503353257812+2.86430067346i</v>
      </c>
      <c r="BC244" s="223" t="str">
        <f t="shared" ca="1" si="368"/>
        <v>-7.48477836042346+2.32535858638788E-12i</v>
      </c>
      <c r="BD244" s="223" t="str">
        <f t="shared" ca="1" si="369"/>
        <v>6.91503353257927-2.86430067345723i</v>
      </c>
      <c r="BE244" s="223" t="str">
        <f t="shared" ca="1" si="370"/>
        <v>-5.29253753433239+5.29253753433512i</v>
      </c>
      <c r="BF244" s="223" t="str">
        <f t="shared" ca="1" si="371"/>
        <v>2.86430067346053-6.91503353257789i</v>
      </c>
      <c r="BG244" s="223" t="str">
        <f t="shared" ca="1" si="372"/>
        <v>1.74951970132513E-12+7.48477836042346i</v>
      </c>
      <c r="BH244" s="223" t="str">
        <f t="shared" ca="1" si="373"/>
        <v>-2.86430067345689-6.9150335325794i</v>
      </c>
      <c r="BI244" s="223" t="str">
        <f t="shared" ca="1" si="374"/>
        <v>5.29253753433487+5.29253753433264i</v>
      </c>
      <c r="BJ244" s="223" t="str">
        <f t="shared" ca="1" si="375"/>
        <v>-6.91503353257768-2.86430067346107i</v>
      </c>
      <c r="BK244" s="223" t="str">
        <f t="shared" ca="1" si="376"/>
        <v>7.48477836042346-1.17368081626238E-12i</v>
      </c>
      <c r="BL244" s="223" t="str">
        <f t="shared" ca="1" si="377"/>
        <v>-6.91503353257963+2.86430067345636i</v>
      </c>
      <c r="BM244" s="223" t="str">
        <f t="shared" ca="1" si="378"/>
        <v>5.29253753433305-5.29253753433445i</v>
      </c>
      <c r="BN244" s="223" t="str">
        <f t="shared" ca="1" si="379"/>
        <v>-2.8643006734614+6.91503353257754i</v>
      </c>
      <c r="BO244" s="223" t="str">
        <f t="shared" ca="1" si="380"/>
        <v>-8.10572126910562E-13-7.48477836042346i</v>
      </c>
      <c r="BP244" s="223" t="str">
        <f t="shared" ca="1" si="381"/>
        <v>2.86430067345583+6.91503353257985i</v>
      </c>
      <c r="BQ244" s="223" t="str">
        <f t="shared" ca="1" si="382"/>
        <v>-5.29253753433405-5.29253753433346i</v>
      </c>
      <c r="BR244" s="223" t="str">
        <f t="shared" ca="1" si="383"/>
        <v>6.91503353257732+2.86430067346193i</v>
      </c>
      <c r="BS244" s="223" t="str">
        <f t="shared" ca="1" si="384"/>
        <v>-7.48477836042346+2.34733241847811E-13i</v>
      </c>
      <c r="BT244" s="223" t="str">
        <f t="shared" ca="1" si="385"/>
        <v>6.91503353257999-2.86430067345549i</v>
      </c>
      <c r="BU244" s="223" t="str">
        <f t="shared" ca="1" si="386"/>
        <v>-5.29253753433387+5.29253753433364i</v>
      </c>
      <c r="BV244" s="223" t="str">
        <f t="shared" ca="1" si="387"/>
        <v>2.86430067345559-6.91503353257994i</v>
      </c>
      <c r="BW244" s="223" t="str">
        <f t="shared" ca="1" si="388"/>
        <v>-3.41105643214939E-13+7.48477836042346i</v>
      </c>
      <c r="BX244" s="223" t="str">
        <f t="shared" ca="1" si="389"/>
        <v>-2.86430067346184-6.91503353257736i</v>
      </c>
      <c r="BY244" s="223" t="str">
        <f t="shared" ca="1" si="390"/>
        <v>5.29253753433338+5.29253753433412i</v>
      </c>
      <c r="BZ244" s="223" t="str">
        <f t="shared" ca="1" si="391"/>
        <v>-6.91503353257981-2.86430067345592i</v>
      </c>
      <c r="CA244" s="223" t="str">
        <f t="shared" ca="1" si="392"/>
        <v>7.48477836042346+9.16944528277689E-13i</v>
      </c>
      <c r="CB244" s="223" t="str">
        <f t="shared" ca="1" si="393"/>
        <v>-6.91503353257758+2.86430067346131i</v>
      </c>
      <c r="CC244" s="223" t="str">
        <f t="shared" ca="1" si="394"/>
        <v>5.29253753433453-5.29253753433298i</v>
      </c>
      <c r="CD244" s="223" t="str">
        <f t="shared" ca="1" si="395"/>
        <v>-2.86430067345646+6.91503353257958i</v>
      </c>
      <c r="CE244" s="223" t="str">
        <f t="shared" ca="1" si="396"/>
        <v>1.28005321762951E-12-7.48477836042346i</v>
      </c>
      <c r="CF244" s="223" t="str">
        <f t="shared" ca="1" si="397"/>
        <v>2.86430067346077+6.9150335325778i</v>
      </c>
      <c r="CG244" s="223" t="str">
        <f t="shared" ca="1" si="398"/>
        <v>-5.29253753433257-5.29253753433494i</v>
      </c>
      <c r="CH244" s="223" t="str">
        <f t="shared" ca="1" si="399"/>
        <v>6.91503353257937+2.86430067345699i</v>
      </c>
      <c r="CI244" s="223" t="str">
        <f t="shared" ca="1" si="400"/>
        <v>-7.48477836042346-1.85589210269226E-12i</v>
      </c>
      <c r="CJ244" s="223" t="str">
        <f t="shared" ca="1" si="401"/>
        <v>6.91503353257794-2.86430067346044i</v>
      </c>
      <c r="CK244" s="223" t="str">
        <f t="shared" ca="1" si="402"/>
        <v>-5.29253753433534+5.29253753433216i</v>
      </c>
      <c r="CL244" s="223" t="str">
        <f t="shared" ca="1" si="403"/>
        <v>2.86430067345752-6.91503353257914i</v>
      </c>
      <c r="CM244" s="223" t="str">
        <f t="shared" ca="1" si="404"/>
        <v>-2.21900079204408E-12+7.48477836042346i</v>
      </c>
      <c r="CN244" s="223" t="str">
        <f t="shared" ca="1" si="405"/>
        <v>-2.8643006734601-6.91503353257807i</v>
      </c>
      <c r="CO244" s="223" t="str">
        <f t="shared" ca="1" si="406"/>
        <v>5.29253753433191+5.2925375343356i</v>
      </c>
      <c r="CP244" s="223" t="str">
        <f t="shared" ca="1" si="407"/>
        <v>-6.91503353257901-2.86430067345786i</v>
      </c>
      <c r="CQ244" s="223" t="str">
        <f t="shared" ca="1" si="408"/>
        <v>7.48477836042346+3.00756987281776E-12i</v>
      </c>
      <c r="CR244" s="223" t="str">
        <f t="shared" ca="1" si="409"/>
        <v>-6.91503353257838+2.86430067345938i</v>
      </c>
      <c r="CS244" s="223" t="str">
        <f t="shared" ca="1" si="410"/>
        <v>5.29253753433616-5.29253753433135i</v>
      </c>
      <c r="CT244" s="223" t="str">
        <f t="shared" ca="1" si="411"/>
        <v>-2.86430067345858+6.91503353257871i</v>
      </c>
      <c r="CU244" s="223" t="str">
        <f t="shared" ca="1" si="412"/>
        <v>3.37067856216958E-12-7.48477836042346i</v>
      </c>
      <c r="CV244" s="223" t="str">
        <f t="shared" ca="1" si="413"/>
        <v>2.86430067345904+6.91503353257851i</v>
      </c>
      <c r="CW244" s="223" t="str">
        <f t="shared" ca="1" si="414"/>
        <v>-5.2925375343365-5.292537534331i</v>
      </c>
      <c r="CX244" s="223" t="str">
        <f t="shared" ca="1" si="415"/>
        <v>6.91503353257857+2.86430067345892i</v>
      </c>
      <c r="CY244" s="223" t="str">
        <f t="shared" ca="1" si="416"/>
        <v>-7.48477836042346-4.15924764294326E-12i</v>
      </c>
      <c r="CZ244" s="223" t="str">
        <f t="shared" ca="1" si="417"/>
        <v>6.91503353257882-2.86430067345831i</v>
      </c>
      <c r="DA244" s="223" t="str">
        <f t="shared" ca="1" si="418"/>
        <v>-5.29253753433156+5.29253753433595i</v>
      </c>
      <c r="DB244" s="223" t="str">
        <f t="shared" ca="1" si="419"/>
        <v>2.86430067345926-6.91503353257842i</v>
      </c>
      <c r="DC244" s="223" t="str">
        <f t="shared" ca="1" si="420"/>
        <v>3.13593071329844E-12+7.48477836042346i</v>
      </c>
      <c r="DD244" s="223" t="str">
        <f t="shared" ca="1" si="421"/>
        <v>-2.86430067345797-6.91503353257896i</v>
      </c>
      <c r="DE244" s="223" t="str">
        <f t="shared" ca="1" si="422"/>
        <v>5.2925375343357+5.29253753433182i</v>
      </c>
      <c r="DF244" s="223" t="str">
        <f t="shared" ca="1" si="423"/>
        <v>-6.91503353257812-2.86430067345998i</v>
      </c>
      <c r="DG244" s="223" t="str">
        <f t="shared" ca="1" si="424"/>
        <v>7.48477836042346-2.34736163252476E-12i</v>
      </c>
      <c r="DH244" s="223" t="str">
        <f t="shared" ca="1" si="425"/>
        <v>-6.9150335325791+2.86430067345764i</v>
      </c>
      <c r="DI244" s="223" t="str">
        <f t="shared" ca="1" si="426"/>
        <v>5.29253753433207-5.29253753433543i</v>
      </c>
      <c r="DJ244" s="223" t="str">
        <f t="shared" ca="1" si="427"/>
        <v>-2.86430067346032+6.91503353257798i</v>
      </c>
      <c r="DK244" s="223" t="str">
        <f t="shared" ca="1" si="428"/>
        <v>-1.98425294317294E-12-7.48477836042346i</v>
      </c>
      <c r="DL244" s="223" t="str">
        <f t="shared" ca="1" si="429"/>
        <v>2.86430067345691+6.9150335325794i</v>
      </c>
      <c r="DM244" s="223" t="str">
        <f t="shared" ca="1" si="430"/>
        <v>-5.29253753433488-5.29253753433263i</v>
      </c>
      <c r="DN244" s="223" t="str">
        <f t="shared" ca="1" si="431"/>
        <v>6.91503353257785+2.86430067346065i</v>
      </c>
      <c r="DO244" s="223" t="str">
        <f t="shared" ca="1" si="432"/>
        <v>-7.48477836042346+1.62114425382112E-12i</v>
      </c>
      <c r="DP244" s="223" t="str">
        <f t="shared" ca="1" si="433"/>
        <v>6.91503353257954-2.86430067345658i</v>
      </c>
      <c r="DQ244" s="223" t="str">
        <f t="shared" ca="1" si="434"/>
        <v>-5.29253753433289+5.29253753433462i</v>
      </c>
      <c r="DR244" s="223" t="str">
        <f t="shared" ca="1" si="435"/>
        <v>2.86430067346138-6.91503353257755i</v>
      </c>
      <c r="DS244" s="223" t="str">
        <f t="shared" ca="1" si="436"/>
        <v>8.3257517304744E-13+7.48477836042346i</v>
      </c>
      <c r="DT244" s="223" t="str">
        <f t="shared" ca="1" si="437"/>
        <v>-2.86430067345624-6.91503353257967i</v>
      </c>
      <c r="DU244" s="223" t="str">
        <f t="shared" ca="1" si="438"/>
        <v>5.29253753433406+5.29253753433344i</v>
      </c>
      <c r="DV244" s="223" t="str">
        <f t="shared" ca="1" si="439"/>
        <v>-6.91503353257741-2.86430067346172i</v>
      </c>
      <c r="DW244" s="223" t="str">
        <f t="shared" ca="1" si="440"/>
        <v>7.48477836042346-4.69466483695622E-13i</v>
      </c>
      <c r="DX244" s="223" t="str">
        <f t="shared" ca="1" si="441"/>
        <v>-6.91503353257998+2.86430067345551i</v>
      </c>
      <c r="DY244" s="223" t="str">
        <f t="shared" ca="1" si="442"/>
        <v>5.2925375343337-5.29253753433381i</v>
      </c>
      <c r="DZ244" s="223" t="str">
        <f t="shared" ca="1" si="443"/>
        <v>-2.86430067346244+6.91503353257711i</v>
      </c>
      <c r="EA244" s="223" t="str">
        <f t="shared" ca="1" si="444"/>
        <v>3.19102597078059E-13-7.48477836042346i</v>
      </c>
      <c r="EB244" s="223" t="str">
        <f t="shared" ca="1" si="445"/>
        <v>2.86430067346186+6.91503353257735i</v>
      </c>
      <c r="EC244" s="223" t="str">
        <f t="shared" ca="1" si="446"/>
        <v>-5.29253753433355-5.29253753433396i</v>
      </c>
      <c r="ED244" s="223" t="str">
        <f t="shared" ca="1" si="447"/>
        <v>6.9150335325799+2.86430067345571i</v>
      </c>
      <c r="EE244" s="223" t="str">
        <f t="shared" ca="1" si="448"/>
        <v>-7.48477836042346-6.82211286429879E-13i</v>
      </c>
      <c r="EF244" s="223" t="str">
        <f t="shared" ca="1" si="449"/>
        <v>6.91503353257749-2.86430067346152i</v>
      </c>
      <c r="EG244" s="223" t="str">
        <f t="shared" ca="1" si="450"/>
        <v>-5.29253753433451+5.29253753433299i</v>
      </c>
      <c r="EH244" s="223" t="str">
        <f t="shared" ca="1" si="451"/>
        <v>2.86430067345643-6.91503353257959i</v>
      </c>
      <c r="EI244" s="223" t="str">
        <f t="shared" ca="1" si="452"/>
        <v>-1.0453199757817E-12+7.48477836042346i</v>
      </c>
      <c r="EJ244" s="223" t="str">
        <f t="shared" ca="1" si="453"/>
        <v>-2.86430067346119-6.91503353257763i</v>
      </c>
      <c r="EK244" s="223" t="str">
        <f t="shared" ca="1" si="454"/>
        <v>5.29253753433274+5.29253753433478i</v>
      </c>
      <c r="EL244" s="223" t="str">
        <f t="shared" ca="1" si="455"/>
        <v>-6.91503353257946-2.86430067345677i</v>
      </c>
      <c r="EM244" s="223" t="str">
        <f t="shared" ca="1" si="456"/>
        <v>7.48477836042346+1.83388905655538E-12i</v>
      </c>
      <c r="EN244" s="223"/>
      <c r="EO244" s="223"/>
      <c r="EP244" s="223"/>
    </row>
    <row r="245" spans="1:146">
      <c r="A245" s="249">
        <f t="shared" si="323"/>
        <v>2.8320312500000021E-3</v>
      </c>
      <c r="B245" s="248">
        <v>145</v>
      </c>
      <c r="C245" s="247">
        <f t="shared" si="324"/>
        <v>29000</v>
      </c>
      <c r="N245" s="246">
        <f t="shared" ca="1" si="327"/>
        <v>22.484557501659868</v>
      </c>
      <c r="O245" s="223">
        <f t="shared" ca="1" si="328"/>
        <v>7.4845575016598689</v>
      </c>
      <c r="P245" s="223" t="str">
        <f t="shared" ca="1" si="329"/>
        <v>-6.84245548514149+3.03305191671857i</v>
      </c>
      <c r="Q245" s="223" t="str">
        <f t="shared" ca="1" si="330"/>
        <v>5.02632161330714-5.54569130363876i</v>
      </c>
      <c r="R245" s="223" t="str">
        <f t="shared" ca="1" si="331"/>
        <v>-2.34776902323598+7.10679826709514i</v>
      </c>
      <c r="S245" s="223" t="str">
        <f t="shared" ca="1" si="332"/>
        <v>-0.733614922944484-7.44851731155176i</v>
      </c>
      <c r="T245" s="223" t="str">
        <f t="shared" ca="1" si="333"/>
        <v>3.68912486220778+6.51221611639951i</v>
      </c>
      <c r="U245" s="223" t="str">
        <f t="shared" ca="1" si="334"/>
        <v>-6.01165295513305-4.45854569817256i</v>
      </c>
      <c r="V245" s="223" t="str">
        <f t="shared" ca="1" si="335"/>
        <v>7.30269869676536+1.63987583063918i</v>
      </c>
      <c r="W245" s="223" t="str">
        <f t="shared" ca="1" si="336"/>
        <v>-7.34074382795958+1.46016473314704i</v>
      </c>
      <c r="X245" s="223" t="str">
        <f t="shared" ca="1" si="337"/>
        <v>6.11926054651681-4.30966951859372i</v>
      </c>
      <c r="Y245" s="223" t="str">
        <f t="shared" ca="1" si="338"/>
        <v>-3.84783155067514+6.41971910236593i</v>
      </c>
      <c r="Z245" s="223" t="str">
        <f t="shared" ca="1" si="339"/>
        <v>0.916189737345265-7.42827014592471i</v>
      </c>
      <c r="AA245" s="223" t="str">
        <f t="shared" ca="1" si="340"/>
        <v>2.17265235876215+7.16227496844531i</v>
      </c>
      <c r="AB245" s="223" t="str">
        <f t="shared" ca="1" si="341"/>
        <v>-4.88870970160997-5.66737315244352i</v>
      </c>
      <c r="AC245" s="223" t="str">
        <f t="shared" ca="1" si="342"/>
        <v>6.76595984526719+3.20006068190669i</v>
      </c>
      <c r="AD245" s="223" t="str">
        <f t="shared" ca="1" si="343"/>
        <v>-7.48230329287318-0.183680236041227i</v>
      </c>
      <c r="AE245" s="223" t="str">
        <f t="shared" ca="1" si="344"/>
        <v>6.91482948568737-2.86421615446906i</v>
      </c>
      <c r="AF245" s="223" t="str">
        <f t="shared" ca="1" si="345"/>
        <v>-5.1609058568104+5.42066893775972i</v>
      </c>
      <c r="AG245" s="223" t="str">
        <f t="shared" ca="1" si="346"/>
        <v>2.52147147943965-7.04704069620898i</v>
      </c>
      <c r="AH245" s="223" t="str">
        <f t="shared" ca="1" si="347"/>
        <v>0.550598206346462+7.46427776886827i</v>
      </c>
      <c r="AI245" s="223" t="str">
        <f t="shared" ca="1" si="348"/>
        <v>-3.52819598286868-6.60079041495201i</v>
      </c>
      <c r="AJ245" s="223" t="str">
        <f t="shared" ca="1" si="349"/>
        <v>5.90042416879927+4.60473621653863i</v>
      </c>
      <c r="AK245" s="223" t="str">
        <f t="shared" ca="1" si="350"/>
        <v>-7.2602546929417-1.81859912824982i</v>
      </c>
      <c r="AL245" s="223" t="str">
        <f t="shared" ca="1" si="351"/>
        <v>7.37436716955993-1.2795740870187i</v>
      </c>
      <c r="AM245" s="223" t="str">
        <f t="shared" ca="1" si="352"/>
        <v>-6.22318212416124+4.15819735524578i</v>
      </c>
      <c r="AN245" s="223" t="str">
        <f t="shared" ca="1" si="353"/>
        <v>4.00422044929613-6.32335508959379i</v>
      </c>
      <c r="AO245" s="223" t="str">
        <f t="shared" ca="1" si="354"/>
        <v>-1.09821267330683+7.40354846812265i</v>
      </c>
      <c r="AP245" s="223" t="str">
        <f t="shared" ca="1" si="355"/>
        <v>-1.99622696974733-7.21343738316944i</v>
      </c>
      <c r="AQ245" s="223" t="str">
        <f t="shared" ca="1" si="356"/>
        <v>4.74815301398991+5.78564118757735i</v>
      </c>
      <c r="AR245" s="223" t="str">
        <f t="shared" ca="1" si="357"/>
        <v>4.74815301398991+5.78564118757735i</v>
      </c>
      <c r="AS245" s="223" t="str">
        <f t="shared" ca="1" si="358"/>
        <v>7.47554202436435+0.367249829973534i</v>
      </c>
      <c r="AT245" s="223" t="str">
        <f t="shared" ca="1" si="359"/>
        <v>-6.98303825151402+2.69365509550593i</v>
      </c>
      <c r="AU245" s="223" t="str">
        <f t="shared" ca="1" si="360"/>
        <v>5.29238136360438-5.2923813636043i</v>
      </c>
      <c r="AV245" s="223" t="str">
        <f t="shared" ca="1" si="361"/>
        <v>-2.69365509550593+6.98303825151402i</v>
      </c>
      <c r="AW245" s="223" t="str">
        <f t="shared" ca="1" si="362"/>
        <v>-0.367249829973428-7.47554202436435i</v>
      </c>
      <c r="AX245" s="223" t="str">
        <f t="shared" ca="1" si="363"/>
        <v>3.36514185019722+6.685388644178i</v>
      </c>
      <c r="AY245" s="223" t="str">
        <f t="shared" ca="1" si="364"/>
        <v>-5.78564118757877-4.74815301398819i</v>
      </c>
      <c r="AZ245" s="223" t="str">
        <f t="shared" ca="1" si="365"/>
        <v>7.21343738316862+1.9962269697503i</v>
      </c>
      <c r="BA245" s="223" t="str">
        <f t="shared" ca="1" si="366"/>
        <v>-7.40354846812278+1.09821267330599i</v>
      </c>
      <c r="BB245" s="223" t="str">
        <f t="shared" ca="1" si="367"/>
        <v>6.32335508959311-4.00422044929721i</v>
      </c>
      <c r="BC245" s="223" t="str">
        <f t="shared" ca="1" si="368"/>
        <v>-4.15819735524887+6.22318212415918i</v>
      </c>
      <c r="BD245" s="223" t="str">
        <f t="shared" ca="1" si="369"/>
        <v>1.27957408702027-7.37436716955965i</v>
      </c>
      <c r="BE245" s="223" t="str">
        <f t="shared" ca="1" si="370"/>
        <v>1.81859912825044+7.26025469294155i</v>
      </c>
      <c r="BF245" s="223" t="str">
        <f t="shared" ca="1" si="371"/>
        <v>-4.60473621654097-5.90042416879744i</v>
      </c>
      <c r="BG245" s="223" t="str">
        <f t="shared" ca="1" si="372"/>
        <v>6.60079041495095+3.52819598287065i</v>
      </c>
      <c r="BH245" s="223" t="str">
        <f t="shared" ca="1" si="373"/>
        <v>-7.46427776886832-0.550598206345826i</v>
      </c>
      <c r="BI245" s="223" t="str">
        <f t="shared" ca="1" si="374"/>
        <v>7.04704069620801-2.52147147944235i</v>
      </c>
      <c r="BJ245" s="223" t="str">
        <f t="shared" ca="1" si="375"/>
        <v>-5.42066893776126+5.16090585680879i</v>
      </c>
      <c r="BK245" s="223" t="str">
        <f t="shared" ca="1" si="376"/>
        <v>2.8642161544691-6.91482948568735i</v>
      </c>
      <c r="BL245" s="223" t="str">
        <f t="shared" ca="1" si="377"/>
        <v>0.183680236043353+7.48230329287313i</v>
      </c>
      <c r="BM245" s="223" t="str">
        <f t="shared" ca="1" si="378"/>
        <v>-3.20006068190385-6.76595984526853i</v>
      </c>
      <c r="BN245" s="223" t="str">
        <f t="shared" ca="1" si="379"/>
        <v>5.66737315244303+4.88870970161054i</v>
      </c>
      <c r="BO245" s="223" t="str">
        <f t="shared" ca="1" si="380"/>
        <v>-7.16227496844594-2.17265235876006i</v>
      </c>
      <c r="BP245" s="223" t="str">
        <f t="shared" ca="1" si="381"/>
        <v>7.42827014592508-0.916189737342204i</v>
      </c>
      <c r="BQ245" s="223" t="str">
        <f t="shared" ca="1" si="382"/>
        <v>-6.41971910236639+3.84783155067436i</v>
      </c>
      <c r="BR245" s="223" t="str">
        <f t="shared" ca="1" si="383"/>
        <v>4.3096695185925-6.11926054651766i</v>
      </c>
      <c r="BS245" s="223" t="str">
        <f t="shared" ca="1" si="384"/>
        <v>-1.46016473314347+7.34074382796029i</v>
      </c>
      <c r="BT245" s="223" t="str">
        <f t="shared" ca="1" si="385"/>
        <v>-1.6398758306376-7.30269869676571i</v>
      </c>
      <c r="BU245" s="223" t="str">
        <f t="shared" ca="1" si="386"/>
        <v>4.45854569817318+6.01165295513259i</v>
      </c>
      <c r="BV245" s="223" t="str">
        <f t="shared" ca="1" si="387"/>
        <v>-6.51221611640096-3.68912486220521i</v>
      </c>
      <c r="BW245" s="223" t="str">
        <f t="shared" ca="1" si="388"/>
        <v>7.44851731155152+0.733614922946799i</v>
      </c>
      <c r="BX245" s="223" t="str">
        <f t="shared" ca="1" si="389"/>
        <v>-7.10679826709496+2.34776902323655i</v>
      </c>
      <c r="BY245" s="223" t="str">
        <f t="shared" ca="1" si="390"/>
        <v>5.5456913036369-5.02632161330919i</v>
      </c>
      <c r="BZ245" s="223" t="str">
        <f t="shared" ca="1" si="391"/>
        <v>-3.03305191672072+6.84245548514053i</v>
      </c>
      <c r="CA245" s="223" t="str">
        <f t="shared" ca="1" si="392"/>
        <v>1.06366016650415E-13-7.48455750165987i</v>
      </c>
      <c r="CB245" s="223" t="str">
        <f t="shared" ca="1" si="393"/>
        <v>3.03305191672053+6.84245548514062i</v>
      </c>
      <c r="CC245" s="223" t="str">
        <f t="shared" ca="1" si="394"/>
        <v>-5.5456913036369-5.02632161330919i</v>
      </c>
      <c r="CD245" s="223" t="str">
        <f t="shared" ca="1" si="395"/>
        <v>7.10679826709489+2.34776902323675i</v>
      </c>
      <c r="CE245" s="223" t="str">
        <f t="shared" ca="1" si="396"/>
        <v>-7.44851731155155+0.733614922946587i</v>
      </c>
      <c r="CF245" s="223" t="str">
        <f t="shared" ca="1" si="397"/>
        <v>6.51221611640107-3.68912486220502i</v>
      </c>
      <c r="CG245" s="223" t="str">
        <f t="shared" ca="1" si="398"/>
        <v>-4.45854569817318+6.01165295513259i</v>
      </c>
      <c r="CH245" s="223" t="str">
        <f t="shared" ca="1" si="399"/>
        <v>1.6398758306378-7.30269869676567i</v>
      </c>
      <c r="CI245" s="223" t="str">
        <f t="shared" ca="1" si="400"/>
        <v>1.46016473315077+7.34074382795884i</v>
      </c>
      <c r="CJ245" s="223" t="str">
        <f t="shared" ca="1" si="401"/>
        <v>-4.3096695185925-6.11926054651766i</v>
      </c>
      <c r="CK245" s="223" t="str">
        <f t="shared" ca="1" si="402"/>
        <v>6.41971910236617+3.84783155067473i</v>
      </c>
      <c r="CL245" s="223" t="str">
        <f t="shared" ca="1" si="403"/>
        <v>-7.42827014592505-0.916189737342421i</v>
      </c>
      <c r="CM245" s="223" t="str">
        <f t="shared" ca="1" si="404"/>
        <v>7.16227496844601-2.17265235875986i</v>
      </c>
      <c r="CN245" s="223" t="str">
        <f t="shared" ca="1" si="405"/>
        <v>-5.66737315244303+4.88870970161054i</v>
      </c>
      <c r="CO245" s="223" t="str">
        <f t="shared" ca="1" si="406"/>
        <v>3.20006068190424-6.76595984526835i</v>
      </c>
      <c r="CP245" s="223" t="str">
        <f t="shared" ca="1" si="407"/>
        <v>-0.183680236043353+7.48230329287313i</v>
      </c>
      <c r="CQ245" s="223" t="str">
        <f t="shared" ca="1" si="408"/>
        <v>-2.86421615446891-6.91482948568743i</v>
      </c>
      <c r="CR245" s="223" t="str">
        <f t="shared" ca="1" si="409"/>
        <v>5.42066893776126+5.16090585680879i</v>
      </c>
      <c r="CS245" s="223" t="str">
        <f t="shared" ca="1" si="410"/>
        <v>-7.04704069620794-2.52147147944255i</v>
      </c>
      <c r="CT245" s="223" t="str">
        <f t="shared" ca="1" si="411"/>
        <v>7.46427776886832-0.550598206345826i</v>
      </c>
      <c r="CU245" s="223" t="str">
        <f t="shared" ca="1" si="412"/>
        <v>-6.60079041495106+3.52819598287047i</v>
      </c>
      <c r="CV245" s="223" t="str">
        <f t="shared" ca="1" si="413"/>
        <v>4.60473621654114-5.90042416879731i</v>
      </c>
      <c r="CW245" s="223" t="str">
        <f t="shared" ca="1" si="414"/>
        <v>-1.81859912825065+7.26025469294149i</v>
      </c>
      <c r="CX245" s="223" t="str">
        <f t="shared" ca="1" si="415"/>
        <v>-1.27957408702027-7.37436716955965i</v>
      </c>
      <c r="CY245" s="223" t="str">
        <f t="shared" ca="1" si="416"/>
        <v>4.15819735524268+6.22318212416332i</v>
      </c>
      <c r="CZ245" s="223" t="str">
        <f t="shared" ca="1" si="417"/>
        <v>-6.32335508959288-4.00422044929757i</v>
      </c>
      <c r="DA245" s="223" t="str">
        <f t="shared" ca="1" si="418"/>
        <v>7.40354846812275+1.0982126733062i</v>
      </c>
      <c r="DB245" s="223" t="str">
        <f t="shared" ca="1" si="419"/>
        <v>-7.21343738316862+1.9962269697503i</v>
      </c>
      <c r="DC245" s="223" t="str">
        <f t="shared" ca="1" si="420"/>
        <v>5.78564118757877-4.74815301398819i</v>
      </c>
      <c r="DD245" s="223" t="str">
        <f t="shared" ca="1" si="421"/>
        <v>-3.36514185019751+6.68538864417786i</v>
      </c>
      <c r="DE245" s="223" t="str">
        <f t="shared" ca="1" si="422"/>
        <v>0.367249829973641-7.47554202436435i</v>
      </c>
      <c r="DF245" s="223" t="str">
        <f t="shared" ca="1" si="423"/>
        <v>2.69365509550573+6.9830382515141i</v>
      </c>
      <c r="DG245" s="223" t="str">
        <f t="shared" ca="1" si="424"/>
        <v>-5.2923813636043-5.29238136360438i</v>
      </c>
      <c r="DH245" s="223" t="str">
        <f t="shared" ca="1" si="425"/>
        <v>6.98303825151406+2.69365509550583i</v>
      </c>
      <c r="DI245" s="223" t="str">
        <f t="shared" ca="1" si="426"/>
        <v>-7.47554202436435+0.367249829973534i</v>
      </c>
      <c r="DJ245" s="223" t="str">
        <f t="shared" ca="1" si="427"/>
        <v>6.6853886441781-3.36514185019704i</v>
      </c>
      <c r="DK245" s="223" t="str">
        <f t="shared" ca="1" si="428"/>
        <v>-4.74815301398827+5.78564118757871i</v>
      </c>
      <c r="DL245" s="223" t="str">
        <f t="shared" ca="1" si="429"/>
        <v>1.99622696975041-7.21343738316859i</v>
      </c>
      <c r="DM245" s="223" t="str">
        <f t="shared" ca="1" si="430"/>
        <v>1.09821267330609+7.40354846812276i</v>
      </c>
      <c r="DN245" s="223" t="str">
        <f t="shared" ca="1" si="431"/>
        <v>-4.00422044929712-6.32335508959317i</v>
      </c>
      <c r="DO245" s="223" t="str">
        <f t="shared" ca="1" si="432"/>
        <v>6.22318212416326+4.15819735524277i</v>
      </c>
      <c r="DP245" s="223" t="str">
        <f t="shared" ca="1" si="433"/>
        <v>-7.37436716955964-1.27957408702038i</v>
      </c>
      <c r="DQ245" s="223" t="str">
        <f t="shared" ca="1" si="434"/>
        <v>7.26025469294152-1.81859912825054i</v>
      </c>
      <c r="DR245" s="223" t="str">
        <f t="shared" ca="1" si="435"/>
        <v>-5.90042416879764+4.60473621654072i</v>
      </c>
      <c r="DS245" s="223" t="str">
        <f t="shared" ca="1" si="436"/>
        <v>3.52819598287093-6.6007904149508i</v>
      </c>
      <c r="DT245" s="223" t="str">
        <f t="shared" ca="1" si="437"/>
        <v>-0.550598206345932+7.46427776886831i</v>
      </c>
      <c r="DU245" s="223" t="str">
        <f t="shared" ca="1" si="438"/>
        <v>-2.52147147944245-7.04704069620797i</v>
      </c>
      <c r="DV245" s="223" t="str">
        <f t="shared" ca="1" si="439"/>
        <v>5.16090585680871+5.42066893776133i</v>
      </c>
      <c r="DW245" s="223" t="str">
        <f t="shared" ca="1" si="440"/>
        <v>-6.9148294856874-2.86421615446901i</v>
      </c>
      <c r="DX245" s="223" t="str">
        <f t="shared" ca="1" si="441"/>
        <v>7.48230329287313-0.183680236043247i</v>
      </c>
      <c r="DY245" s="223" t="str">
        <f t="shared" ca="1" si="442"/>
        <v>-6.76595984526857+3.20006068190376i</v>
      </c>
      <c r="DZ245" s="223" t="str">
        <f t="shared" ca="1" si="443"/>
        <v>4.88870970161061-5.66737315244296i</v>
      </c>
      <c r="EA245" s="223" t="str">
        <f t="shared" ca="1" si="444"/>
        <v>-2.17265235875996+7.16227496844597i</v>
      </c>
      <c r="EB245" s="223" t="str">
        <f t="shared" ca="1" si="445"/>
        <v>-0.916189737342308-7.42827014592507i</v>
      </c>
      <c r="EC245" s="223" t="str">
        <f t="shared" ca="1" si="446"/>
        <v>3.84783155067427+6.41971910236644i</v>
      </c>
      <c r="ED245" s="223" t="str">
        <f t="shared" ca="1" si="447"/>
        <v>-6.1192605465176-4.30966951859259i</v>
      </c>
      <c r="EE245" s="223" t="str">
        <f t="shared" ca="1" si="448"/>
        <v>7.34074382795882+1.46016473315087i</v>
      </c>
      <c r="EF245" s="223" t="str">
        <f t="shared" ca="1" si="449"/>
        <v>-7.30269869676569+1.6398758306377i</v>
      </c>
      <c r="EG245" s="223" t="str">
        <f t="shared" ca="1" si="450"/>
        <v>6.01165295513279-4.45854569817292i</v>
      </c>
      <c r="EH245" s="223" t="str">
        <f t="shared" ca="1" si="451"/>
        <v>-3.6891248622053+6.51221611640091i</v>
      </c>
      <c r="EI245" s="223" t="str">
        <f t="shared" ca="1" si="452"/>
        <v>0.733614922946905-7.44851731155152i</v>
      </c>
      <c r="EJ245" s="223" t="str">
        <f t="shared" ca="1" si="453"/>
        <v>2.34776902323665+7.10679826709493i</v>
      </c>
      <c r="EK245" s="223" t="str">
        <f t="shared" ca="1" si="454"/>
        <v>-5.02632161330895-5.54569130363711i</v>
      </c>
      <c r="EL245" s="223" t="str">
        <f t="shared" ca="1" si="455"/>
        <v>6.84245548514041+3.03305191672101i</v>
      </c>
      <c r="EM245" s="223" t="str">
        <f t="shared" ca="1" si="456"/>
        <v>-7.48455750165987-2.12732033300831E-13i</v>
      </c>
      <c r="EN245" s="223"/>
      <c r="EO245" s="223"/>
      <c r="EP245" s="223"/>
    </row>
    <row r="246" spans="1:146">
      <c r="A246" s="249">
        <f t="shared" si="323"/>
        <v>2.8515625000000021E-3</v>
      </c>
      <c r="B246" s="248">
        <v>146</v>
      </c>
      <c r="C246" s="247">
        <f t="shared" si="324"/>
        <v>29200</v>
      </c>
      <c r="N246" s="246">
        <f t="shared" ca="1" si="327"/>
        <v>22.484319833395716</v>
      </c>
      <c r="O246" s="223">
        <f t="shared" ca="1" si="328"/>
        <v>7.4843198333957153</v>
      </c>
      <c r="P246" s="223" t="str">
        <f t="shared" ca="1" si="329"/>
        <v>-6.76574499570116+3.19995906562963i</v>
      </c>
      <c r="Q246" s="223" t="str">
        <f t="shared" ca="1" si="330"/>
        <v>4.74800223883899-5.78545746752496i</v>
      </c>
      <c r="R246" s="223" t="str">
        <f t="shared" ca="1" si="331"/>
        <v>-1.81854137957186+7.26002414729768i</v>
      </c>
      <c r="S246" s="223" t="str">
        <f t="shared" ca="1" si="332"/>
        <v>-1.46011836636863-7.34051072642452i</v>
      </c>
      <c r="T246" s="223" t="str">
        <f t="shared" ca="1" si="333"/>
        <v>4.45840411935282+6.01146205819335i</v>
      </c>
      <c r="U246" s="223" t="str">
        <f t="shared" ca="1" si="334"/>
        <v>-6.60058081025565-3.52808394682516i</v>
      </c>
      <c r="V246" s="223" t="str">
        <f t="shared" ca="1" si="335"/>
        <v>7.47530464238189+0.367238168147342i</v>
      </c>
      <c r="W246" s="223" t="str">
        <f t="shared" ca="1" si="336"/>
        <v>-6.91460990884248+2.86412520276225i</v>
      </c>
      <c r="X246" s="223" t="str">
        <f t="shared" ca="1" si="337"/>
        <v>5.02616200505615-5.5455152030709i</v>
      </c>
      <c r="Y246" s="223" t="str">
        <f t="shared" ca="1" si="338"/>
        <v>-2.17258336730629+7.16204753409697i</v>
      </c>
      <c r="Z246" s="223" t="str">
        <f t="shared" ca="1" si="339"/>
        <v>-1.09817780012957-7.4033133722586i</v>
      </c>
      <c r="AA246" s="223" t="str">
        <f t="shared" ca="1" si="340"/>
        <v>4.1580653138329+6.22298451022178i</v>
      </c>
      <c r="AB246" s="223" t="str">
        <f t="shared" ca="1" si="341"/>
        <v>-6.41951524749615-3.84770936476821i</v>
      </c>
      <c r="AC246" s="223" t="str">
        <f t="shared" ca="1" si="342"/>
        <v>7.44828078772521+0.733591627381353i</v>
      </c>
      <c r="AD246" s="223" t="str">
        <f t="shared" ca="1" si="343"/>
        <v>-7.04681692106523+2.52139141141338i</v>
      </c>
      <c r="AE246" s="223" t="str">
        <f t="shared" ca="1" si="344"/>
        <v>5.29221330676322-5.29221330676294i</v>
      </c>
      <c r="AF246" s="223" t="str">
        <f t="shared" ca="1" si="345"/>
        <v>-2.52139141141305+7.04681692106535i</v>
      </c>
      <c r="AG246" s="223" t="str">
        <f t="shared" ca="1" si="346"/>
        <v>-0.733591627380962-7.44828078772525i</v>
      </c>
      <c r="AH246" s="223" t="str">
        <f t="shared" ca="1" si="347"/>
        <v>3.84770936476847+6.41951524749599i</v>
      </c>
      <c r="AI246" s="223" t="str">
        <f t="shared" ca="1" si="348"/>
        <v>-6.22298451022197-4.1580653138326i</v>
      </c>
      <c r="AJ246" s="223" t="str">
        <f t="shared" ca="1" si="349"/>
        <v>7.40331337225854+1.09817780012996i</v>
      </c>
      <c r="AK246" s="223" t="str">
        <f t="shared" ca="1" si="350"/>
        <v>-7.16204753409686+2.17258336730667i</v>
      </c>
      <c r="AL246" s="223" t="str">
        <f t="shared" ca="1" si="351"/>
        <v>5.54551520307116-5.02616200505585i</v>
      </c>
      <c r="AM246" s="223" t="str">
        <f t="shared" ca="1" si="352"/>
        <v>-2.86412520276197+6.91460990884259i</v>
      </c>
      <c r="AN246" s="223" t="str">
        <f t="shared" ca="1" si="353"/>
        <v>-0.367238168146951-7.47530464238191i</v>
      </c>
      <c r="AO246" s="223" t="str">
        <f t="shared" ca="1" si="354"/>
        <v>3.52808394682476+6.60058081025586i</v>
      </c>
      <c r="AP246" s="223" t="str">
        <f t="shared" ca="1" si="355"/>
        <v>-6.01146205819358-4.45840411935252i</v>
      </c>
      <c r="AQ246" s="223" t="str">
        <f t="shared" ca="1" si="356"/>
        <v>7.34051072642444+1.46011836636904i</v>
      </c>
      <c r="AR246" s="223" t="str">
        <f t="shared" ca="1" si="357"/>
        <v>7.34051072642444+1.46011836636904i</v>
      </c>
      <c r="AS246" s="223" t="str">
        <f t="shared" ca="1" si="358"/>
        <v>5.78545746752371-4.74800223884052i</v>
      </c>
      <c r="AT246" s="223" t="str">
        <f t="shared" ca="1" si="359"/>
        <v>-3.19995906562685+6.76574499570247i</v>
      </c>
      <c r="AU246" s="223" t="str">
        <f t="shared" ca="1" si="360"/>
        <v>3.3704688243139E-12-7.48431983339572i</v>
      </c>
      <c r="AV246" s="223" t="str">
        <f t="shared" ca="1" si="361"/>
        <v>3.19995906562748+6.76574499570217i</v>
      </c>
      <c r="AW246" s="223" t="str">
        <f t="shared" ca="1" si="362"/>
        <v>-5.78545746752416-4.74800223883998i</v>
      </c>
      <c r="AX246" s="223" t="str">
        <f t="shared" ca="1" si="363"/>
        <v>7.26002414729757+1.81854137957228i</v>
      </c>
      <c r="AY246" s="223" t="str">
        <f t="shared" ca="1" si="364"/>
        <v>-7.3405107264243+1.46011836636974i</v>
      </c>
      <c r="AZ246" s="223" t="str">
        <f t="shared" ca="1" si="365"/>
        <v>6.01146205819221-4.45840411935437i</v>
      </c>
      <c r="BA246" s="223" t="str">
        <f t="shared" ca="1" si="366"/>
        <v>-3.52808394682227+6.60058081025719i</v>
      </c>
      <c r="BB246" s="223" t="str">
        <f t="shared" ca="1" si="367"/>
        <v>0.367238168150708-7.47530464238173i</v>
      </c>
      <c r="BC246" s="223" t="str">
        <f t="shared" ca="1" si="368"/>
        <v>2.86412520275987+6.91460990884346i</v>
      </c>
      <c r="BD246" s="223" t="str">
        <f t="shared" ca="1" si="369"/>
        <v>-5.54551520307006-5.02616200505707i</v>
      </c>
      <c r="BE246" s="223" t="str">
        <f t="shared" ca="1" si="370"/>
        <v>7.16204753409684+2.17258336730671i</v>
      </c>
      <c r="BF246" s="223" t="str">
        <f t="shared" ca="1" si="371"/>
        <v>-7.40331337225844+1.09817780013066i</v>
      </c>
      <c r="BG246" s="223" t="str">
        <f t="shared" ca="1" si="372"/>
        <v>6.2229845102207-4.15806531383452i</v>
      </c>
      <c r="BH246" s="223" t="str">
        <f t="shared" ca="1" si="373"/>
        <v>-3.84770936476603+6.41951524749745i</v>
      </c>
      <c r="BI246" s="223" t="str">
        <f t="shared" ca="1" si="374"/>
        <v>0.733591627384707-7.44828078772488i</v>
      </c>
      <c r="BJ246" s="223" t="str">
        <f t="shared" ca="1" si="375"/>
        <v>2.52139141141096+7.0468169210661i</v>
      </c>
      <c r="BK246" s="223" t="str">
        <f t="shared" ca="1" si="376"/>
        <v>-5.29221330676207-5.2922133067641i</v>
      </c>
      <c r="BL246" s="223" t="str">
        <f t="shared" ca="1" si="377"/>
        <v>7.0468169210652+2.52139141141347i</v>
      </c>
      <c r="BM246" s="223" t="str">
        <f t="shared" ca="1" si="378"/>
        <v>-7.44828078772514+0.733591627382053i</v>
      </c>
      <c r="BN246" s="223" t="str">
        <f t="shared" ca="1" si="379"/>
        <v>6.41951524749499-3.84770936477013i</v>
      </c>
      <c r="BO246" s="223" t="str">
        <f t="shared" ca="1" si="380"/>
        <v>-4.15806531383054+6.22298451022335i</v>
      </c>
      <c r="BP246" s="223" t="str">
        <f t="shared" ca="1" si="381"/>
        <v>1.09817780013329-7.40331337225805i</v>
      </c>
      <c r="BQ246" s="223" t="str">
        <f t="shared" ca="1" si="382"/>
        <v>2.17258336730416+7.16204753409762i</v>
      </c>
      <c r="BR246" s="223" t="str">
        <f t="shared" ca="1" si="383"/>
        <v>-5.02616200505493-5.54551520307199i</v>
      </c>
      <c r="BS246" s="223" t="str">
        <f t="shared" ca="1" si="384"/>
        <v>6.91460990884244+2.86412520276233i</v>
      </c>
      <c r="BT246" s="223" t="str">
        <f t="shared" ca="1" si="385"/>
        <v>-7.47530464238186+0.367238168148045i</v>
      </c>
      <c r="BU246" s="223" t="str">
        <f t="shared" ca="1" si="386"/>
        <v>6.60058081025494-3.52808394682648i</v>
      </c>
      <c r="BV246" s="223" t="str">
        <f t="shared" ca="1" si="387"/>
        <v>-4.45840411935053+6.01146205819506i</v>
      </c>
      <c r="BW246" s="223" t="str">
        <f t="shared" ca="1" si="388"/>
        <v>1.46011836637235-7.34051072642378i</v>
      </c>
      <c r="BX246" s="223" t="str">
        <f t="shared" ca="1" si="389"/>
        <v>1.81854137956969+7.26002414729822i</v>
      </c>
      <c r="BY246" s="223" t="str">
        <f t="shared" ca="1" si="390"/>
        <v>-4.74800223883783-5.78545746752592i</v>
      </c>
      <c r="BZ246" s="223" t="str">
        <f t="shared" ca="1" si="391"/>
        <v>6.76574499570099+3.19995906562999i</v>
      </c>
      <c r="CA246" s="223" t="str">
        <f t="shared" ca="1" si="392"/>
        <v>-7.48431983339572+7.04163076986598E-13i</v>
      </c>
      <c r="CB246" s="223" t="str">
        <f t="shared" ca="1" si="393"/>
        <v>6.76574499570038-3.19995906563126i</v>
      </c>
      <c r="CC246" s="223" t="str">
        <f t="shared" ca="1" si="394"/>
        <v>-4.74800223883691+5.78545746752668i</v>
      </c>
      <c r="CD246" s="223" t="str">
        <f t="shared" ca="1" si="395"/>
        <v>1.81854137957555-7.26002414729675i</v>
      </c>
      <c r="CE246" s="223" t="str">
        <f t="shared" ca="1" si="396"/>
        <v>1.46011836636643+7.34051072642496i</v>
      </c>
      <c r="CF246" s="223" t="str">
        <f t="shared" ca="1" si="397"/>
        <v>-4.45840411935166-6.01146205819422i</v>
      </c>
      <c r="CG246" s="223" t="str">
        <f t="shared" ca="1" si="398"/>
        <v>6.6005808102556+3.52808394682524i</v>
      </c>
      <c r="CH246" s="223" t="str">
        <f t="shared" ca="1" si="399"/>
        <v>-7.47530464238193-0.367238168146639i</v>
      </c>
      <c r="CI246" s="223" t="str">
        <f t="shared" ca="1" si="400"/>
        <v>6.91460990884191-2.86412520276363i</v>
      </c>
      <c r="CJ246" s="223" t="str">
        <f t="shared" ca="1" si="401"/>
        <v>-5.02616200505405+5.5455152030728i</v>
      </c>
      <c r="CK246" s="223" t="str">
        <f t="shared" ca="1" si="402"/>
        <v>2.1725833673026-7.16204753409809i</v>
      </c>
      <c r="CL246" s="223" t="str">
        <f t="shared" ca="1" si="403"/>
        <v>1.09817780012711+7.40331337225897i</v>
      </c>
      <c r="CM246" s="223" t="str">
        <f t="shared" ca="1" si="404"/>
        <v>-4.15806531383172-6.22298451022257i</v>
      </c>
      <c r="CN246" s="223" t="str">
        <f t="shared" ca="1" si="405"/>
        <v>6.41951524749571+3.84770936476893i</v>
      </c>
      <c r="CO246" s="223" t="str">
        <f t="shared" ca="1" si="406"/>
        <v>-7.4482807877253-0.73359162738044i</v>
      </c>
      <c r="CP246" s="223" t="str">
        <f t="shared" ca="1" si="407"/>
        <v>7.04681692106473-2.5213914114148i</v>
      </c>
      <c r="CQ246" s="223" t="str">
        <f t="shared" ca="1" si="408"/>
        <v>-5.29221330676122+5.29221330676494i</v>
      </c>
      <c r="CR246" s="223" t="str">
        <f t="shared" ca="1" si="409"/>
        <v>2.52139141141665-7.04681692106407i</v>
      </c>
      <c r="CS246" s="223" t="str">
        <f t="shared" ca="1" si="410"/>
        <v>0.733591627378488+7.44828078772549i</v>
      </c>
      <c r="CT246" s="223" t="str">
        <f t="shared" ca="1" si="411"/>
        <v>-3.84770936476725-6.41951524749672i</v>
      </c>
      <c r="CU246" s="223" t="str">
        <f t="shared" ca="1" si="412"/>
        <v>6.22298451022148+4.15806531383334i</v>
      </c>
      <c r="CV246" s="223" t="str">
        <f t="shared" ca="1" si="413"/>
        <v>-7.40331337225868-1.09817780012906i</v>
      </c>
      <c r="CW246" s="223" t="str">
        <f t="shared" ca="1" si="414"/>
        <v>7.16204753409644-2.17258336730806i</v>
      </c>
      <c r="CX246" s="223" t="str">
        <f t="shared" ca="1" si="415"/>
        <v>-5.54551520306926+5.02616200505796i</v>
      </c>
      <c r="CY246" s="223" t="str">
        <f t="shared" ca="1" si="416"/>
        <v>2.86412520276544-6.91460990884116i</v>
      </c>
      <c r="CZ246" s="223" t="str">
        <f t="shared" ca="1" si="417"/>
        <v>0.367238168144466+7.47530464238203i</v>
      </c>
      <c r="DA246" s="223" t="str">
        <f t="shared" ca="1" si="418"/>
        <v>-3.52808394682351-6.60058081025653i</v>
      </c>
      <c r="DB246" s="223" t="str">
        <f t="shared" ca="1" si="419"/>
        <v>6.01146205819304+4.45840411935323i</v>
      </c>
      <c r="DC246" s="223" t="str">
        <f t="shared" ca="1" si="420"/>
        <v>-7.34051072642462-1.46011836636814i</v>
      </c>
      <c r="DD246" s="223" t="str">
        <f t="shared" ca="1" si="421"/>
        <v>7.26002414729723-1.81854137957364i</v>
      </c>
      <c r="DE246" s="223" t="str">
        <f t="shared" ca="1" si="422"/>
        <v>-5.78545746752333+4.74800223884098i</v>
      </c>
      <c r="DF246" s="223" t="str">
        <f t="shared" ca="1" si="423"/>
        <v>3.19995906562611-6.76574499570282i</v>
      </c>
      <c r="DG246" s="223" t="str">
        <f t="shared" ca="1" si="424"/>
        <v>-2.87902291091629E-12+7.48431983339572i</v>
      </c>
      <c r="DH246" s="223" t="str">
        <f t="shared" ca="1" si="425"/>
        <v>-3.19995906562822-6.76574499570182i</v>
      </c>
      <c r="DI246" s="223" t="str">
        <f t="shared" ca="1" si="426"/>
        <v>5.78545746752453+4.74800223883951i</v>
      </c>
      <c r="DJ246" s="223" t="str">
        <f t="shared" ca="1" si="427"/>
        <v>-7.26002414729779-1.81854137957139i</v>
      </c>
      <c r="DK246" s="223" t="str">
        <f t="shared" ca="1" si="428"/>
        <v>7.34051072642417-1.46011836637043i</v>
      </c>
      <c r="DL246" s="223" t="str">
        <f t="shared" ca="1" si="429"/>
        <v>-6.01146205819192+4.45840411935476i</v>
      </c>
      <c r="DM246" s="223" t="str">
        <f t="shared" ca="1" si="430"/>
        <v>3.52808394682146-6.60058081025762i</v>
      </c>
      <c r="DN246" s="223" t="str">
        <f t="shared" ca="1" si="431"/>
        <v>-0.367238168150218+7.47530464238175i</v>
      </c>
      <c r="DO246" s="223" t="str">
        <f t="shared" ca="1" si="432"/>
        <v>-2.86412520276052-6.91460990884319i</v>
      </c>
      <c r="DP246" s="223" t="str">
        <f t="shared" ca="1" si="433"/>
        <v>5.54551520307053+5.02616200505655i</v>
      </c>
      <c r="DQ246" s="223" t="str">
        <f t="shared" ca="1" si="434"/>
        <v>-7.16204753409711-2.17258336730583i</v>
      </c>
      <c r="DR246" s="223" t="str">
        <f t="shared" ca="1" si="435"/>
        <v>7.40331337225834-1.09817780013136i</v>
      </c>
      <c r="DS246" s="223" t="str">
        <f t="shared" ca="1" si="436"/>
        <v>-6.22298451022042+4.15806531383493i</v>
      </c>
      <c r="DT246" s="223" t="str">
        <f t="shared" ca="1" si="437"/>
        <v>3.84770936477182-6.41951524749398i</v>
      </c>
      <c r="DU246" s="223" t="str">
        <f t="shared" ca="1" si="438"/>
        <v>-0.733591627384218+7.44828078772493i</v>
      </c>
      <c r="DV246" s="223" t="str">
        <f t="shared" ca="1" si="439"/>
        <v>-2.52139141141163-7.04681692106587i</v>
      </c>
      <c r="DW246" s="223" t="str">
        <f t="shared" ca="1" si="440"/>
        <v>5.29221330676256+5.2922133067636i</v>
      </c>
      <c r="DX246" s="223" t="str">
        <f t="shared" ca="1" si="441"/>
        <v>-7.04681692106551-2.52139141141261i</v>
      </c>
      <c r="DY246" s="223" t="str">
        <f t="shared" ca="1" si="442"/>
        <v>7.44828078772507-0.733591627382755i</v>
      </c>
      <c r="DZ246" s="223" t="str">
        <f t="shared" ca="1" si="443"/>
        <v>-6.41951524749474+3.84770936477055i</v>
      </c>
      <c r="EA246" s="223" t="str">
        <f t="shared" ca="1" si="444"/>
        <v>4.15806531382978-6.22298451022386i</v>
      </c>
      <c r="EB246" s="223" t="str">
        <f t="shared" ca="1" si="445"/>
        <v>-1.09817780013281+7.40331337225812i</v>
      </c>
      <c r="EC246" s="223" t="str">
        <f t="shared" ca="1" si="446"/>
        <v>-2.17258336730483-7.16204753409741i</v>
      </c>
      <c r="ED246" s="223" t="str">
        <f t="shared" ca="1" si="447"/>
        <v>5.02616200505546+5.54551520307152i</v>
      </c>
      <c r="EE246" s="223" t="str">
        <f t="shared" ca="1" si="448"/>
        <v>-6.9146099088428-2.86412520276148i</v>
      </c>
      <c r="EF246" s="223" t="str">
        <f t="shared" ca="1" si="449"/>
        <v>7.47530464238182-0.367238168148749i</v>
      </c>
      <c r="EG246" s="223" t="str">
        <f t="shared" ca="1" si="450"/>
        <v>-6.6005808102547+3.52808394682692i</v>
      </c>
      <c r="EH246" s="223" t="str">
        <f t="shared" ca="1" si="451"/>
        <v>4.45840411934979-6.01146205819561i</v>
      </c>
      <c r="EI246" s="223" t="str">
        <f t="shared" ca="1" si="452"/>
        <v>-1.46011836637187+7.34051072642388i</v>
      </c>
      <c r="EJ246" s="223" t="str">
        <f t="shared" ca="1" si="453"/>
        <v>-1.81854137957037-7.26002414729805i</v>
      </c>
      <c r="EK246" s="223" t="str">
        <f t="shared" ca="1" si="454"/>
        <v>4.74800223883838+5.78545746752547i</v>
      </c>
      <c r="EL246" s="223" t="str">
        <f t="shared" ca="1" si="455"/>
        <v>-6.76574499570137-3.19995906562916i</v>
      </c>
      <c r="EM246" s="223" t="str">
        <f t="shared" ca="1" si="456"/>
        <v>7.48431983339572-1.40832615397319E-12i</v>
      </c>
      <c r="EN246" s="223"/>
      <c r="EO246" s="223"/>
      <c r="EP246" s="223"/>
    </row>
    <row r="247" spans="1:146">
      <c r="A247" s="249">
        <f t="shared" si="323"/>
        <v>2.8710937500000021E-3</v>
      </c>
      <c r="B247" s="248">
        <v>147</v>
      </c>
      <c r="C247" s="247">
        <f t="shared" si="324"/>
        <v>29400</v>
      </c>
      <c r="N247" s="246">
        <f t="shared" ca="1" si="327"/>
        <v>22.484064487449075</v>
      </c>
      <c r="O247" s="223">
        <f t="shared" ca="1" si="328"/>
        <v>7.4840644874490767</v>
      </c>
      <c r="P247" s="223" t="str">
        <f t="shared" ca="1" si="329"/>
        <v>-6.68494827190387+3.36492018542281i</v>
      </c>
      <c r="Q247" s="223" t="str">
        <f t="shared" ca="1" si="330"/>
        <v>4.45825200994991-6.01125696240595i</v>
      </c>
      <c r="R247" s="223" t="str">
        <f t="shared" ca="1" si="331"/>
        <v>-1.27948980037808+7.37388141368065i</v>
      </c>
      <c r="S247" s="223" t="str">
        <f t="shared" ca="1" si="332"/>
        <v>-2.17250924429065-7.16180318326104i</v>
      </c>
      <c r="T247" s="223" t="str">
        <f t="shared" ca="1" si="333"/>
        <v>5.16056590352276+5.42031187365586i</v>
      </c>
      <c r="U247" s="223" t="str">
        <f t="shared" ca="1" si="334"/>
        <v>-7.04657650160476-2.52130538795442i</v>
      </c>
      <c r="V247" s="223" t="str">
        <f t="shared" ca="1" si="335"/>
        <v>7.42778083941019-0.916129387143123i</v>
      </c>
      <c r="W247" s="223" t="str">
        <f t="shared" ca="1" si="336"/>
        <v>-6.22277219782663+4.15792345122566i</v>
      </c>
      <c r="X247" s="223" t="str">
        <f t="shared" ca="1" si="337"/>
        <v>3.68888185639513-6.51178715114793i</v>
      </c>
      <c r="Y247" s="223" t="str">
        <f t="shared" ca="1" si="338"/>
        <v>-0.367225638915396+7.47504960401063i</v>
      </c>
      <c r="Z247" s="223" t="str">
        <f t="shared" ca="1" si="339"/>
        <v>-3.03285212699186-6.84200476674033i</v>
      </c>
      <c r="AA247" s="223" t="str">
        <f t="shared" ca="1" si="340"/>
        <v>5.78526008243879+4.74784024908555i</v>
      </c>
      <c r="AB247" s="223" t="str">
        <f t="shared" ca="1" si="341"/>
        <v>-7.30221766174983-1.63976781061382i</v>
      </c>
      <c r="AC247" s="223" t="str">
        <f t="shared" ca="1" si="342"/>
        <v>7.259776453749-1.81847933556802i</v>
      </c>
      <c r="AD247" s="223" t="str">
        <f t="shared" ca="1" si="343"/>
        <v>-5.66699983772158+4.88838767811638i</v>
      </c>
      <c r="AE247" s="223" t="str">
        <f t="shared" ca="1" si="344"/>
        <v>2.86402748609834-6.91437399994892i</v>
      </c>
      <c r="AF247" s="223" t="str">
        <f t="shared" ca="1" si="345"/>
        <v>0.550561937971093+7.46378609050085i</v>
      </c>
      <c r="AG247" s="223" t="str">
        <f t="shared" ca="1" si="346"/>
        <v>-3.84757809071656-6.41929622997213i</v>
      </c>
      <c r="AH247" s="223" t="str">
        <f t="shared" ca="1" si="347"/>
        <v>6.32293856477991+4.00395668786706i</v>
      </c>
      <c r="AI247" s="223" t="str">
        <f t="shared" ca="1" si="348"/>
        <v>-7.44802667133914-0.733566599101478i</v>
      </c>
      <c r="AJ247" s="223" t="str">
        <f t="shared" ca="1" si="349"/>
        <v>6.98257827280477-2.69347766214074i</v>
      </c>
      <c r="AK247" s="223" t="str">
        <f t="shared" ca="1" si="350"/>
        <v>-5.02599052519913+5.54532600420435i</v>
      </c>
      <c r="AL247" s="223" t="str">
        <f t="shared" ca="1" si="351"/>
        <v>1.99609547656782-7.21296222787295i</v>
      </c>
      <c r="AM247" s="223" t="str">
        <f t="shared" ca="1" si="352"/>
        <v>1.46006855084607+7.34026028687857i</v>
      </c>
      <c r="AN247" s="223" t="str">
        <f t="shared" ca="1" si="353"/>
        <v>-4.60443289862122-5.90003550280768i</v>
      </c>
      <c r="AO247" s="223" t="str">
        <f t="shared" ca="1" si="354"/>
        <v>6.76551416569926+3.19984989116974i</v>
      </c>
      <c r="AP247" s="223" t="str">
        <f t="shared" ca="1" si="355"/>
        <v>-7.48181042714905+0.183668136866983i</v>
      </c>
      <c r="AQ247" s="223" t="str">
        <f t="shared" ca="1" si="356"/>
        <v>6.60035561523494-3.52796357758027i</v>
      </c>
      <c r="AR247" s="223" t="str">
        <f t="shared" ca="1" si="357"/>
        <v>6.60035561523494-3.52796357758027i</v>
      </c>
      <c r="AS247" s="223" t="str">
        <f t="shared" ca="1" si="358"/>
        <v>1.0981403330968-7.4030607900464i</v>
      </c>
      <c r="AT247" s="223" t="str">
        <f t="shared" ca="1" si="359"/>
        <v>2.34761437368141+7.1063301362082i</v>
      </c>
      <c r="AU247" s="223" t="str">
        <f t="shared" ca="1" si="360"/>
        <v>-5.2920327499132-5.29203274991213i</v>
      </c>
      <c r="AV247" s="223" t="str">
        <f t="shared" ca="1" si="361"/>
        <v>7.10633013620864+2.34761437368008i</v>
      </c>
      <c r="AW247" s="223" t="str">
        <f t="shared" ca="1" si="362"/>
        <v>-7.4030607900462+1.09814033309819i</v>
      </c>
      <c r="AX247" s="223" t="str">
        <f t="shared" ca="1" si="363"/>
        <v>6.11885746558538-4.30938563697268i</v>
      </c>
      <c r="AY247" s="223" t="str">
        <f t="shared" ca="1" si="364"/>
        <v>-3.52796357757894+6.60035561523566i</v>
      </c>
      <c r="AZ247" s="223" t="str">
        <f t="shared" ca="1" si="365"/>
        <v>0.183668136867064-7.48181042714905i</v>
      </c>
      <c r="BA247" s="223" t="str">
        <f t="shared" ca="1" si="366"/>
        <v>3.19984989116899+6.76551416569962i</v>
      </c>
      <c r="BB247" s="223" t="str">
        <f t="shared" ca="1" si="367"/>
        <v>-5.90003550280723-4.60443289862179i</v>
      </c>
      <c r="BC247" s="223" t="str">
        <f t="shared" ca="1" si="368"/>
        <v>7.34026028687843+1.46006855084678i</v>
      </c>
      <c r="BD247" s="223" t="str">
        <f t="shared" ca="1" si="369"/>
        <v>-7.21296222787334+1.99609547656641i</v>
      </c>
      <c r="BE247" s="223" t="str">
        <f t="shared" ca="1" si="370"/>
        <v>5.54532600420541-5.02599052519797i</v>
      </c>
      <c r="BF247" s="223" t="str">
        <f t="shared" ca="1" si="371"/>
        <v>-2.69347766214221+6.98257827280421i</v>
      </c>
      <c r="BG247" s="223" t="str">
        <f t="shared" ca="1" si="372"/>
        <v>-0.733566599099916-7.44802667133929i</v>
      </c>
      <c r="BH247" s="223" t="str">
        <f t="shared" ca="1" si="373"/>
        <v>4.00395668786519+6.32293856478109i</v>
      </c>
      <c r="BI247" s="223" t="str">
        <f t="shared" ca="1" si="374"/>
        <v>-6.41929622997099-3.84757809071845i</v>
      </c>
      <c r="BJ247" s="223" t="str">
        <f t="shared" ca="1" si="375"/>
        <v>7.46378609050068+0.550561937973347i</v>
      </c>
      <c r="BK247" s="223" t="str">
        <f t="shared" ca="1" si="376"/>
        <v>-6.91437399994979+2.86402748609625i</v>
      </c>
      <c r="BL247" s="223" t="str">
        <f t="shared" ca="1" si="377"/>
        <v>4.8883876781187-5.66699983771958i</v>
      </c>
      <c r="BM247" s="223" t="str">
        <f t="shared" ca="1" si="378"/>
        <v>-1.81847933557104+7.25977645374825i</v>
      </c>
      <c r="BN247" s="223" t="str">
        <f t="shared" ca="1" si="379"/>
        <v>-1.63976781061099-7.30221766175046i</v>
      </c>
      <c r="BO247" s="223" t="str">
        <f t="shared" ca="1" si="380"/>
        <v>4.74784024908269+5.78526008244113i</v>
      </c>
      <c r="BP247" s="223" t="str">
        <f t="shared" ca="1" si="381"/>
        <v>-6.84200476673881-3.03285212699528i</v>
      </c>
      <c r="BQ247" s="223" t="str">
        <f t="shared" ca="1" si="382"/>
        <v>7.47504960401046-0.367225638919087i</v>
      </c>
      <c r="BR247" s="223" t="str">
        <f t="shared" ca="1" si="383"/>
        <v>-6.5117871511465+3.68888185639765i</v>
      </c>
      <c r="BS247" s="223" t="str">
        <f t="shared" ca="1" si="384"/>
        <v>4.1579234512231-6.22277219782835i</v>
      </c>
      <c r="BT247" s="223" t="str">
        <f t="shared" ca="1" si="385"/>
        <v>-0.916129387140122+7.42778083941056i</v>
      </c>
      <c r="BU247" s="223" t="str">
        <f t="shared" ca="1" si="386"/>
        <v>-2.52130538795725-7.04657650160375i</v>
      </c>
      <c r="BV247" s="223" t="str">
        <f t="shared" ca="1" si="387"/>
        <v>5.4203118736574+5.16056590352114i</v>
      </c>
      <c r="BW247" s="223" t="str">
        <f t="shared" ca="1" si="388"/>
        <v>-7.16180318326168-2.17250924428855i</v>
      </c>
      <c r="BX247" s="223" t="str">
        <f t="shared" ca="1" si="389"/>
        <v>7.37388141368028-1.2794898003802i</v>
      </c>
      <c r="BY247" s="223" t="str">
        <f t="shared" ca="1" si="390"/>
        <v>-6.01125696240486+4.45825200995138i</v>
      </c>
      <c r="BZ247" s="223" t="str">
        <f t="shared" ca="1" si="391"/>
        <v>3.36492018542123-6.68494827190467i</v>
      </c>
      <c r="CA247" s="223" t="str">
        <f t="shared" ca="1" si="392"/>
        <v>1.51463711569855E-12+7.48406448744908i</v>
      </c>
      <c r="CB247" s="223" t="str">
        <f t="shared" ca="1" si="393"/>
        <v>-3.36492018542393-6.6849482719033i</v>
      </c>
      <c r="CC247" s="223" t="str">
        <f t="shared" ca="1" si="394"/>
        <v>6.01125696240654+4.45825200994911i</v>
      </c>
      <c r="CD247" s="223" t="str">
        <f t="shared" ca="1" si="395"/>
        <v>-7.37388141368076-1.27948980037742i</v>
      </c>
      <c r="CE247" s="223" t="str">
        <f t="shared" ca="1" si="396"/>
        <v>7.16180318326086-2.17250924429124i</v>
      </c>
      <c r="CF247" s="223" t="str">
        <f t="shared" ca="1" si="397"/>
        <v>-5.42031187365532+5.16056590352333i</v>
      </c>
      <c r="CG247" s="223" t="str">
        <f t="shared" ca="1" si="398"/>
        <v>2.5213053879544-7.04657650160477i</v>
      </c>
      <c r="CH247" s="223" t="str">
        <f t="shared" ca="1" si="399"/>
        <v>0.916129387143123+7.42778083941019i</v>
      </c>
      <c r="CI247" s="223" t="str">
        <f t="shared" ca="1" si="400"/>
        <v>-4.15792345122562-6.22277219782666i</v>
      </c>
      <c r="CJ247" s="223" t="str">
        <f t="shared" ca="1" si="401"/>
        <v>6.51178715114789+3.68888185639519i</v>
      </c>
      <c r="CK247" s="223" t="str">
        <f t="shared" ca="1" si="402"/>
        <v>-7.4750496040106-0.367225638916273i</v>
      </c>
      <c r="CL247" s="223" t="str">
        <f t="shared" ca="1" si="403"/>
        <v>6.84200476674068-3.03285212699106i</v>
      </c>
      <c r="CM247" s="223" t="str">
        <f t="shared" ca="1" si="404"/>
        <v>-4.74784024908627+5.7852600824382i</v>
      </c>
      <c r="CN247" s="223" t="str">
        <f t="shared" ca="1" si="405"/>
        <v>1.63976781061551-7.30221766174945i</v>
      </c>
      <c r="CO247" s="223" t="str">
        <f t="shared" ca="1" si="406"/>
        <v>1.81847933556676+7.25977645374932i</v>
      </c>
      <c r="CP247" s="223" t="str">
        <f t="shared" ca="1" si="407"/>
        <v>-4.88838767811535-5.66699983772246i</v>
      </c>
      <c r="CQ247" s="223" t="str">
        <f t="shared" ca="1" si="408"/>
        <v>6.9143739999481+2.86402748610033i</v>
      </c>
      <c r="CR247" s="223" t="str">
        <f t="shared" ca="1" si="409"/>
        <v>-7.463786090501+0.550561937968944i</v>
      </c>
      <c r="CS247" s="223" t="str">
        <f t="shared" ca="1" si="410"/>
        <v>6.41929622997326-3.84757809071466i</v>
      </c>
      <c r="CT247" s="223" t="str">
        <f t="shared" ca="1" si="411"/>
        <v>-4.00395668786893+6.32293856477873i</v>
      </c>
      <c r="CU247" s="223" t="str">
        <f t="shared" ca="1" si="412"/>
        <v>0.733566599104522-7.44802667133884i</v>
      </c>
      <c r="CV247" s="223" t="str">
        <f t="shared" ca="1" si="413"/>
        <v>2.69347766213789+6.98257827280587i</v>
      </c>
      <c r="CW247" s="223" t="str">
        <f t="shared" ca="1" si="414"/>
        <v>-5.5453260042023-5.0259905252014i</v>
      </c>
      <c r="CX247" s="223" t="str">
        <f t="shared" ca="1" si="415"/>
        <v>7.2129622278721+1.99609547657087i</v>
      </c>
      <c r="CY247" s="223" t="str">
        <f t="shared" ca="1" si="416"/>
        <v>-7.34026028687933+1.46006855084224i</v>
      </c>
      <c r="CZ247" s="223" t="str">
        <f t="shared" ca="1" si="417"/>
        <v>5.90003550280537-4.60443289862418i</v>
      </c>
      <c r="DA247" s="223" t="str">
        <f t="shared" ca="1" si="418"/>
        <v>-3.19984989116645+6.76551416570082i</v>
      </c>
      <c r="DB247" s="223" t="str">
        <f t="shared" ca="1" si="419"/>
        <v>-0.18366813686988-7.48181042714898i</v>
      </c>
      <c r="DC247" s="223" t="str">
        <f t="shared" ca="1" si="420"/>
        <v>3.52796357758142+6.60035561523433i</v>
      </c>
      <c r="DD247" s="223" t="str">
        <f t="shared" ca="1" si="421"/>
        <v>-6.11885746558701-4.30938563697037i</v>
      </c>
      <c r="DE247" s="223" t="str">
        <f t="shared" ca="1" si="422"/>
        <v>7.40306079004659+1.09814033309551i</v>
      </c>
      <c r="DF247" s="223" t="str">
        <f t="shared" ca="1" si="423"/>
        <v>-7.10633013620766+2.34761437368305i</v>
      </c>
      <c r="DG247" s="223" t="str">
        <f t="shared" ca="1" si="424"/>
        <v>5.29203274991098-5.29203274991434i</v>
      </c>
      <c r="DH247" s="223" t="str">
        <f t="shared" ca="1" si="425"/>
        <v>-2.34761437367854+7.10633013620915i</v>
      </c>
      <c r="DI247" s="223" t="str">
        <f t="shared" ca="1" si="426"/>
        <v>-1.09814033309979-7.40306079004596i</v>
      </c>
      <c r="DJ247" s="223" t="str">
        <f t="shared" ca="1" si="427"/>
        <v>4.30938563697392+6.11885746558451i</v>
      </c>
      <c r="DK247" s="223" t="str">
        <f t="shared" ca="1" si="428"/>
        <v>-6.60035561523637-3.5279635775776i</v>
      </c>
      <c r="DL247" s="223" t="str">
        <f t="shared" ca="1" si="429"/>
        <v>7.48181042714908+0.18366813686555i</v>
      </c>
      <c r="DM247" s="223" t="str">
        <f t="shared" ca="1" si="430"/>
        <v>-6.76551416569897+3.19984989117036i</v>
      </c>
      <c r="DN247" s="223" t="str">
        <f t="shared" ca="1" si="431"/>
        <v>4.60443289862076-5.90003550280804i</v>
      </c>
      <c r="DO247" s="223" t="str">
        <f t="shared" ca="1" si="432"/>
        <v>-1.4600685508455+7.34026028687868i</v>
      </c>
      <c r="DP247" s="223" t="str">
        <f t="shared" ca="1" si="433"/>
        <v>-1.99609547656767-7.21296222787299i</v>
      </c>
      <c r="DQ247" s="223" t="str">
        <f t="shared" ca="1" si="434"/>
        <v>5.02599052519893+5.54532600420453i</v>
      </c>
      <c r="DR247" s="223" t="str">
        <f t="shared" ca="1" si="435"/>
        <v>-6.98257827280483-2.69347766214059i</v>
      </c>
      <c r="DS247" s="223" t="str">
        <f t="shared" ca="1" si="436"/>
        <v>7.44802667133912-0.733566599101635i</v>
      </c>
      <c r="DT247" s="223" t="str">
        <f t="shared" ca="1" si="437"/>
        <v>-6.32293856478028+4.00395668786647i</v>
      </c>
      <c r="DU247" s="223" t="str">
        <f t="shared" ca="1" si="438"/>
        <v>3.84757809071715-6.41929622997177i</v>
      </c>
      <c r="DV247" s="223" t="str">
        <f t="shared" ca="1" si="439"/>
        <v>-0.550561937971837+7.4637860905008i</v>
      </c>
      <c r="DW247" s="223" t="str">
        <f t="shared" ca="1" si="440"/>
        <v>-2.86402748609765-6.9143739999492i</v>
      </c>
      <c r="DX247" s="223" t="str">
        <f t="shared" ca="1" si="441"/>
        <v>5.66699983772057+4.88838767811755i</v>
      </c>
      <c r="DY247" s="223" t="str">
        <f t="shared" ca="1" si="442"/>
        <v>-7.25977645374862-1.81847933556957i</v>
      </c>
      <c r="DZ247" s="223" t="str">
        <f t="shared" ca="1" si="443"/>
        <v>7.30221766175018-1.63976781061226i</v>
      </c>
      <c r="EA247" s="223" t="str">
        <f t="shared" ca="1" si="444"/>
        <v>-5.78526008244031+4.7478402490837i</v>
      </c>
      <c r="EB247" s="223" t="str">
        <f t="shared" ca="1" si="445"/>
        <v>3.03285212699409-6.84200476673933i</v>
      </c>
      <c r="EC247" s="223" t="str">
        <f t="shared" ca="1" si="446"/>
        <v>0.367225638912951+7.47504960401075i</v>
      </c>
      <c r="ED247" s="223" t="str">
        <f t="shared" ca="1" si="447"/>
        <v>-3.6888818563923-6.51178715114953i</v>
      </c>
      <c r="EE247" s="223" t="str">
        <f t="shared" ca="1" si="448"/>
        <v>6.22277219782505+4.15792345122803i</v>
      </c>
      <c r="EF247" s="223" t="str">
        <f t="shared" ca="1" si="449"/>
        <v>-7.42778083940983-0.916129387146005i</v>
      </c>
      <c r="EG247" s="223" t="str">
        <f t="shared" ca="1" si="450"/>
        <v>7.04657650160575-2.52130538795167i</v>
      </c>
      <c r="EH247" s="223" t="str">
        <f t="shared" ca="1" si="451"/>
        <v>-5.16056590352544+5.42031187365332i</v>
      </c>
      <c r="EI247" s="223" t="str">
        <f t="shared" ca="1" si="452"/>
        <v>2.17250924429423-7.16180318325996i</v>
      </c>
      <c r="EJ247" s="223" t="str">
        <f t="shared" ca="1" si="453"/>
        <v>1.27948980037436+7.37388141368129i</v>
      </c>
      <c r="EK247" s="223" t="str">
        <f t="shared" ca="1" si="454"/>
        <v>-4.45825200995276-6.01125696240384i</v>
      </c>
      <c r="EL247" s="223" t="str">
        <f t="shared" ca="1" si="455"/>
        <v>6.68494827190535+3.36492018541988i</v>
      </c>
      <c r="EM247" s="223" t="str">
        <f t="shared" ca="1" si="456"/>
        <v>-7.48406448744908+3.02927423139711E-12i</v>
      </c>
      <c r="EN247" s="223"/>
      <c r="EO247" s="223"/>
      <c r="EP247" s="223"/>
    </row>
    <row r="248" spans="1:146">
      <c r="A248" s="249">
        <f t="shared" si="323"/>
        <v>2.8906250000000021E-3</v>
      </c>
      <c r="B248" s="248">
        <v>148</v>
      </c>
      <c r="C248" s="247">
        <f t="shared" si="324"/>
        <v>29600</v>
      </c>
      <c r="N248" s="246">
        <f t="shared" ca="1" si="327"/>
        <v>22.483790503316666</v>
      </c>
      <c r="O248" s="223">
        <f t="shared" ca="1" si="328"/>
        <v>7.4837905033166647</v>
      </c>
      <c r="P248" s="223" t="str">
        <f t="shared" ca="1" si="329"/>
        <v>-6.60011398280324+3.52783442235288i</v>
      </c>
      <c r="Q248" s="223" t="str">
        <f t="shared" ca="1" si="330"/>
        <v>4.1577712337975-6.22254438834619i</v>
      </c>
      <c r="R248" s="223" t="str">
        <f t="shared" ca="1" si="331"/>
        <v>-0.733539743960584+7.44775400651518i</v>
      </c>
      <c r="S248" s="223" t="str">
        <f t="shared" ca="1" si="332"/>
        <v>-2.86392263691053-6.91412087161659i</v>
      </c>
      <c r="T248" s="223" t="str">
        <f t="shared" ca="1" si="333"/>
        <v>5.78504828984061+4.74766643539171i</v>
      </c>
      <c r="U248" s="223" t="str">
        <f t="shared" ca="1" si="334"/>
        <v>-7.33999156727449-1.46001509919321i</v>
      </c>
      <c r="V248" s="223" t="str">
        <f t="shared" ca="1" si="335"/>
        <v>7.16154099679334-2.17242971089538i</v>
      </c>
      <c r="W248" s="223" t="str">
        <f t="shared" ca="1" si="336"/>
        <v>-5.29183901387463+5.29183901387477i</v>
      </c>
      <c r="X248" s="223" t="str">
        <f t="shared" ca="1" si="337"/>
        <v>2.1724297108952-7.16154099679339i</v>
      </c>
      <c r="Y248" s="223" t="str">
        <f t="shared" ca="1" si="338"/>
        <v>1.46001509919342+7.33999156727444i</v>
      </c>
      <c r="Z248" s="223" t="str">
        <f t="shared" ca="1" si="339"/>
        <v>-4.74766643539185-5.78504828984049i</v>
      </c>
      <c r="AA248" s="223" t="str">
        <f t="shared" ca="1" si="340"/>
        <v>6.91412087161667+2.86392263691034i</v>
      </c>
      <c r="AB248" s="223" t="str">
        <f t="shared" ca="1" si="341"/>
        <v>-7.44775400651516+0.733539743960765i</v>
      </c>
      <c r="AC248" s="223" t="str">
        <f t="shared" ca="1" si="342"/>
        <v>6.22254438834608-4.15777123379767i</v>
      </c>
      <c r="AD248" s="223" t="str">
        <f t="shared" ca="1" si="343"/>
        <v>-3.52783442235272+6.60011398280333i</v>
      </c>
      <c r="AE248" s="223" t="str">
        <f t="shared" ca="1" si="344"/>
        <v>-2.09033805980292E-13-7.48379050331666i</v>
      </c>
      <c r="AF248" s="223" t="str">
        <f t="shared" ca="1" si="345"/>
        <v>3.52783442235304+6.60011398280315i</v>
      </c>
      <c r="AG248" s="223" t="str">
        <f t="shared" ca="1" si="346"/>
        <v>-6.22254438834628-4.15777123379737i</v>
      </c>
      <c r="AH248" s="223" t="str">
        <f t="shared" ca="1" si="347"/>
        <v>7.4477540065152+0.733539743960349i</v>
      </c>
      <c r="AI248" s="223" t="str">
        <f t="shared" ca="1" si="348"/>
        <v>-6.9141208716165+2.86392263691073i</v>
      </c>
      <c r="AJ248" s="223" t="str">
        <f t="shared" ca="1" si="349"/>
        <v>4.74766643539157-5.78504828984072i</v>
      </c>
      <c r="AK248" s="223" t="str">
        <f t="shared" ca="1" si="350"/>
        <v>-1.46001509919306+7.33999156727452i</v>
      </c>
      <c r="AL248" s="223" t="str">
        <f t="shared" ca="1" si="351"/>
        <v>-2.1724297108955-7.1615409967933i</v>
      </c>
      <c r="AM248" s="223" t="str">
        <f t="shared" ca="1" si="352"/>
        <v>5.29183901387492+5.29183901387448i</v>
      </c>
      <c r="AN248" s="223" t="str">
        <f t="shared" ca="1" si="353"/>
        <v>-7.16154099679345-2.172429710895i</v>
      </c>
      <c r="AO248" s="223" t="str">
        <f t="shared" ca="1" si="354"/>
        <v>7.33999156727441-1.46001509919357i</v>
      </c>
      <c r="AP248" s="223" t="str">
        <f t="shared" ca="1" si="355"/>
        <v>-5.78504828984039+4.74766643539197i</v>
      </c>
      <c r="AQ248" s="223" t="str">
        <f t="shared" ca="1" si="356"/>
        <v>2.86392263690739-6.91412087161789i</v>
      </c>
      <c r="AR248" s="223" t="str">
        <f t="shared" ca="1" si="357"/>
        <v>2.86392263690739-6.91412087161789i</v>
      </c>
      <c r="AS248" s="223" t="str">
        <f t="shared" ca="1" si="358"/>
        <v>-4.15777123379781-6.22254438834599i</v>
      </c>
      <c r="AT248" s="223" t="str">
        <f t="shared" ca="1" si="359"/>
        <v>6.6001139828027+3.52783442235389i</v>
      </c>
      <c r="AU248" s="223" t="str">
        <f t="shared" ca="1" si="360"/>
        <v>-7.48379050331666-2.66611311532702E-12i</v>
      </c>
      <c r="AV248" s="223" t="str">
        <f t="shared" ca="1" si="361"/>
        <v>6.60011398280165-3.52783442235585i</v>
      </c>
      <c r="AW248" s="223" t="str">
        <f t="shared" ca="1" si="362"/>
        <v>-4.15777123379596+6.22254438834722i</v>
      </c>
      <c r="AX248" s="223" t="str">
        <f t="shared" ca="1" si="363"/>
        <v>0.733539743960247-7.44775400651522i</v>
      </c>
      <c r="AY248" s="223" t="str">
        <f t="shared" ca="1" si="364"/>
        <v>2.86392263690945+6.91412087161704i</v>
      </c>
      <c r="AZ248" s="223" t="str">
        <f t="shared" ca="1" si="365"/>
        <v>-5.78504828983896-4.74766643539371i</v>
      </c>
      <c r="BA248" s="223" t="str">
        <f t="shared" ca="1" si="366"/>
        <v>7.33999156727515+1.46001509918983i</v>
      </c>
      <c r="BB248" s="223" t="str">
        <f t="shared" ca="1" si="367"/>
        <v>-7.16154099679281+2.17242971089713i</v>
      </c>
      <c r="BC248" s="223" t="str">
        <f t="shared" ca="1" si="368"/>
        <v>5.29183901387433-5.29183901387507i</v>
      </c>
      <c r="BD248" s="223" t="str">
        <f t="shared" ca="1" si="369"/>
        <v>-2.17242971089633+7.16154099679305i</v>
      </c>
      <c r="BE248" s="223" t="str">
        <f t="shared" ca="1" si="370"/>
        <v>-1.46001509919086-7.33999156727495i</v>
      </c>
      <c r="BF248" s="223" t="str">
        <f t="shared" ca="1" si="371"/>
        <v>4.74766643539452+5.7850482898383i</v>
      </c>
      <c r="BG248" s="223" t="str">
        <f t="shared" ca="1" si="372"/>
        <v>-6.91412087161736-2.86392263690867i</v>
      </c>
      <c r="BH248" s="223" t="str">
        <f t="shared" ca="1" si="373"/>
        <v>7.44775400651512-0.733539743961181i</v>
      </c>
      <c r="BI248" s="223" t="str">
        <f t="shared" ca="1" si="374"/>
        <v>-6.22254438834676+4.15777123379666i</v>
      </c>
      <c r="BJ248" s="223" t="str">
        <f t="shared" ca="1" si="375"/>
        <v>3.52783442235502-6.60011398280209i</v>
      </c>
      <c r="BK248" s="223" t="str">
        <f t="shared" ca="1" si="376"/>
        <v>3.60493108566684E-12+7.48379050331666i</v>
      </c>
      <c r="BL248" s="223" t="str">
        <f t="shared" ca="1" si="377"/>
        <v>-3.52783442235463-6.6001139828023i</v>
      </c>
      <c r="BM248" s="223" t="str">
        <f t="shared" ca="1" si="378"/>
        <v>6.22254438834651+4.15777123379703i</v>
      </c>
      <c r="BN248" s="223" t="str">
        <f t="shared" ca="1" si="379"/>
        <v>-7.4477540065151-0.733539743961415i</v>
      </c>
      <c r="BO248" s="223" t="str">
        <f t="shared" ca="1" si="380"/>
        <v>6.91412087161753-2.86392263690826i</v>
      </c>
      <c r="BP248" s="223" t="str">
        <f t="shared" ca="1" si="381"/>
        <v>-4.74766643538894+5.78504828984287i</v>
      </c>
      <c r="BQ248" s="223" t="str">
        <f t="shared" ca="1" si="382"/>
        <v>1.4600150991913-7.33999156727486i</v>
      </c>
      <c r="BR248" s="223" t="str">
        <f t="shared" ca="1" si="383"/>
        <v>2.1724297108959+7.16154099679318i</v>
      </c>
      <c r="BS248" s="223" t="str">
        <f t="shared" ca="1" si="384"/>
        <v>-5.29183901387416-5.29183901387523i</v>
      </c>
      <c r="BT248" s="223" t="str">
        <f t="shared" ca="1" si="385"/>
        <v>7.16154099679268+2.17242971089755i</v>
      </c>
      <c r="BU248" s="223" t="str">
        <f t="shared" ca="1" si="386"/>
        <v>-7.33999156727375+1.4600150991969i</v>
      </c>
      <c r="BV248" s="223" t="str">
        <f t="shared" ca="1" si="387"/>
        <v>5.78504828983911-4.74766643539353i</v>
      </c>
      <c r="BW248" s="223" t="str">
        <f t="shared" ca="1" si="388"/>
        <v>-2.86392263690986+6.91412087161686i</v>
      </c>
      <c r="BX248" s="223" t="str">
        <f t="shared" ca="1" si="389"/>
        <v>-0.733539743959908-7.44775400651525i</v>
      </c>
      <c r="BY248" s="223" t="str">
        <f t="shared" ca="1" si="390"/>
        <v>4.15777123379559+6.22254438834747i</v>
      </c>
      <c r="BZ248" s="223" t="str">
        <f t="shared" ca="1" si="391"/>
        <v>-6.600113982805-3.52783442234958i</v>
      </c>
      <c r="CA248" s="223" t="str">
        <f t="shared" ca="1" si="392"/>
        <v>7.48379050331666-2.32505005778415E-12i</v>
      </c>
      <c r="CB248" s="223" t="str">
        <f t="shared" ca="1" si="393"/>
        <v>-6.60011398280291+3.5278344223535i</v>
      </c>
      <c r="CC248" s="223" t="str">
        <f t="shared" ca="1" si="394"/>
        <v>4.15777123379809-6.2225443883458i</v>
      </c>
      <c r="CD248" s="223" t="str">
        <f t="shared" ca="1" si="395"/>
        <v>-0.7335397439629+7.44775400651495i</v>
      </c>
      <c r="CE248" s="223" t="str">
        <f t="shared" ca="1" si="396"/>
        <v>-2.86392263691396-6.91412087161517i</v>
      </c>
      <c r="CF248" s="223" t="str">
        <f t="shared" ca="1" si="397"/>
        <v>5.78504828984206+4.74766643538993i</v>
      </c>
      <c r="CG248" s="223" t="str">
        <f t="shared" ca="1" si="398"/>
        <v>-7.33999156727461-1.46001509919255i</v>
      </c>
      <c r="CH248" s="223" t="str">
        <f t="shared" ca="1" si="399"/>
        <v>7.16154099679361-2.17242971089447i</v>
      </c>
      <c r="CI248" s="223" t="str">
        <f t="shared" ca="1" si="400"/>
        <v>-5.29183901387629+5.29183901387311i</v>
      </c>
      <c r="CJ248" s="223" t="str">
        <f t="shared" ca="1" si="401"/>
        <v>2.17242971089878-7.1615409967923i</v>
      </c>
      <c r="CK248" s="223" t="str">
        <f t="shared" ca="1" si="402"/>
        <v>1.46001509919544+7.33999156727404i</v>
      </c>
      <c r="CL248" s="223" t="str">
        <f t="shared" ca="1" si="403"/>
        <v>-4.74766643539238-5.78504828984006i</v>
      </c>
      <c r="CM248" s="223" t="str">
        <f t="shared" ca="1" si="404"/>
        <v>6.91412087161638+2.86392263691104i</v>
      </c>
      <c r="CN248" s="223" t="str">
        <f t="shared" ca="1" si="405"/>
        <v>-7.44775400651537+0.733539743958634i</v>
      </c>
      <c r="CO248" s="223" t="str">
        <f t="shared" ca="1" si="406"/>
        <v>6.22254438834806-4.1577712337947i</v>
      </c>
      <c r="CP248" s="223" t="str">
        <f t="shared" ca="1" si="407"/>
        <v>-3.52783442235071+6.6001139828044i</v>
      </c>
      <c r="CQ248" s="223" t="str">
        <f t="shared" ca="1" si="408"/>
        <v>-1.04516902990146E-12-7.48379050331666i</v>
      </c>
      <c r="CR248" s="223" t="str">
        <f t="shared" ca="1" si="409"/>
        <v>3.52783442235255+6.60011398280341i</v>
      </c>
      <c r="CS248" s="223" t="str">
        <f t="shared" ca="1" si="410"/>
        <v>-6.22254438834497-4.15777123379933i</v>
      </c>
      <c r="CT248" s="223" t="str">
        <f t="shared" ca="1" si="411"/>
        <v>7.44775400651558+0.733539743956554i</v>
      </c>
      <c r="CU248" s="223" t="str">
        <f t="shared" ca="1" si="412"/>
        <v>-6.91412087161558+2.86392263691297i</v>
      </c>
      <c r="CV248" s="223" t="str">
        <f t="shared" ca="1" si="413"/>
        <v>4.74766643539109-5.78504828984112i</v>
      </c>
      <c r="CW248" s="223" t="str">
        <f t="shared" ca="1" si="414"/>
        <v>-1.46001509919381+7.33999156727437i</v>
      </c>
      <c r="CX248" s="223" t="str">
        <f t="shared" ca="1" si="415"/>
        <v>-2.17242971089345-7.16154099679392i</v>
      </c>
      <c r="CY248" s="223" t="str">
        <f t="shared" ca="1" si="416"/>
        <v>5.29183901387235+5.29183901387704i</v>
      </c>
      <c r="CZ248" s="223" t="str">
        <f t="shared" ca="1" si="417"/>
        <v>-7.1615409967941-2.17242971089288i</v>
      </c>
      <c r="DA248" s="223" t="str">
        <f t="shared" ca="1" si="418"/>
        <v>7.33999156727425-1.46001509919439i</v>
      </c>
      <c r="DB248" s="223" t="str">
        <f t="shared" ca="1" si="419"/>
        <v>-5.78504828984073+4.74766643539155i</v>
      </c>
      <c r="DC248" s="223" t="str">
        <f t="shared" ca="1" si="420"/>
        <v>2.86392263691242-6.91412087161581i</v>
      </c>
      <c r="DD248" s="223" t="str">
        <f t="shared" ca="1" si="421"/>
        <v>0.733539743957148+7.44775400651552i</v>
      </c>
      <c r="DE248" s="223" t="str">
        <f t="shared" ca="1" si="422"/>
        <v>-4.15777123379983-6.22254438834464i</v>
      </c>
      <c r="DF248" s="223" t="str">
        <f t="shared" ca="1" si="423"/>
        <v>6.60011398280369+3.52783442235203i</v>
      </c>
      <c r="DG248" s="223" t="str">
        <f t="shared" ca="1" si="424"/>
        <v>-7.48379050331666-4.47414117104515E-13i</v>
      </c>
      <c r="DH248" s="223" t="str">
        <f t="shared" ca="1" si="425"/>
        <v>6.60011398280411-3.52783442235124i</v>
      </c>
      <c r="DI248" s="223" t="str">
        <f t="shared" ca="1" si="426"/>
        <v>-4.15777123380022+6.22254438834438i</v>
      </c>
      <c r="DJ248" s="223" t="str">
        <f t="shared" ca="1" si="427"/>
        <v>0.733539743958039-7.44775400651543i</v>
      </c>
      <c r="DK248" s="223" t="str">
        <f t="shared" ca="1" si="428"/>
        <v>2.86392263691159+6.91412087161615i</v>
      </c>
      <c r="DL248" s="223" t="str">
        <f t="shared" ca="1" si="429"/>
        <v>-5.78504828984043-4.74766643539191i</v>
      </c>
      <c r="DM248" s="223" t="str">
        <f t="shared" ca="1" si="430"/>
        <v>7.33999156727416+1.46001509919485i</v>
      </c>
      <c r="DN248" s="223" t="str">
        <f t="shared" ca="1" si="431"/>
        <v>-7.16154099679436+2.17242971089202i</v>
      </c>
      <c r="DO248" s="223" t="str">
        <f t="shared" ca="1" si="432"/>
        <v>5.29183901387268-5.29183901387672i</v>
      </c>
      <c r="DP248" s="223" t="str">
        <f t="shared" ca="1" si="433"/>
        <v>-2.17242971089431+7.16154099679367i</v>
      </c>
      <c r="DQ248" s="223" t="str">
        <f t="shared" ca="1" si="434"/>
        <v>-1.46001509919293-7.33999156727454i</v>
      </c>
      <c r="DR248" s="223" t="str">
        <f t="shared" ca="1" si="435"/>
        <v>4.74766643539039+5.78504828984168i</v>
      </c>
      <c r="DS248" s="223" t="str">
        <f t="shared" ca="1" si="436"/>
        <v>-6.9141208716154-2.8639226369134i</v>
      </c>
      <c r="DT248" s="223" t="str">
        <f t="shared" ca="1" si="437"/>
        <v>7.44775400651492-0.733539743963283i</v>
      </c>
      <c r="DU248" s="223" t="str">
        <f t="shared" ca="1" si="438"/>
        <v>-6.22254438834546+4.15777123379859i</v>
      </c>
      <c r="DV248" s="223" t="str">
        <f t="shared" ca="1" si="439"/>
        <v>3.52783442235297-6.60011398280319i</v>
      </c>
      <c r="DW248" s="223" t="str">
        <f t="shared" ca="1" si="440"/>
        <v>-1.51459302586392E-12+7.48379050331666i</v>
      </c>
      <c r="DX248" s="223" t="str">
        <f t="shared" ca="1" si="441"/>
        <v>-3.52783442234993-6.60011398280482i</v>
      </c>
      <c r="DY248" s="223" t="str">
        <f t="shared" ca="1" si="442"/>
        <v>6.2225443883478+4.15777123379509i</v>
      </c>
      <c r="DZ248" s="223" t="str">
        <f t="shared" ca="1" si="443"/>
        <v>-7.44775400651533-0.733539743959101i</v>
      </c>
      <c r="EA248" s="223" t="str">
        <f t="shared" ca="1" si="444"/>
        <v>6.91412087161672-2.86392263691022i</v>
      </c>
      <c r="EB248" s="223" t="str">
        <f t="shared" ca="1" si="445"/>
        <v>-4.74766643539307+5.78504828983949i</v>
      </c>
      <c r="EC248" s="223" t="str">
        <f t="shared" ca="1" si="446"/>
        <v>1.46001509919632-7.33999156727387i</v>
      </c>
      <c r="ED248" s="223" t="str">
        <f t="shared" ca="1" si="447"/>
        <v>2.17242971089792+7.16154099679257i</v>
      </c>
      <c r="EE248" s="223" t="str">
        <f t="shared" ca="1" si="448"/>
        <v>-5.29183901387566-5.29183901387374i</v>
      </c>
      <c r="EF248" s="223" t="str">
        <f t="shared" ca="1" si="449"/>
        <v>7.16154099679335+2.17242971089533i</v>
      </c>
      <c r="EG248" s="223" t="str">
        <f t="shared" ca="1" si="450"/>
        <v>-7.33999156727475+1.46001509919188i</v>
      </c>
      <c r="EH248" s="223" t="str">
        <f t="shared" ca="1" si="451"/>
        <v>5.78504828984263-4.74766643538924i</v>
      </c>
      <c r="EI248" s="223" t="str">
        <f t="shared" ca="1" si="452"/>
        <v>-2.86392263690771+6.91412087161775i</v>
      </c>
      <c r="EJ248" s="223" t="str">
        <f t="shared" ca="1" si="453"/>
        <v>-0.733539743962221-7.44775400651502i</v>
      </c>
      <c r="EK248" s="223" t="str">
        <f t="shared" ca="1" si="454"/>
        <v>4.15777123379734+6.22254438834629i</v>
      </c>
      <c r="EL248" s="223" t="str">
        <f t="shared" ca="1" si="455"/>
        <v>-6.60011398280249-3.52783442235428i</v>
      </c>
      <c r="EM248" s="223" t="str">
        <f t="shared" ca="1" si="456"/>
        <v>7.48379050331666+3.0071761728699E-12i</v>
      </c>
      <c r="EN248" s="223"/>
      <c r="EO248" s="223"/>
      <c r="EP248" s="223"/>
    </row>
    <row r="249" spans="1:146">
      <c r="A249" s="249">
        <f t="shared" si="323"/>
        <v>2.9101562500000022E-3</v>
      </c>
      <c r="B249" s="248">
        <v>149</v>
      </c>
      <c r="C249" s="247">
        <f t="shared" si="324"/>
        <v>29800</v>
      </c>
      <c r="N249" s="246">
        <f t="shared" ca="1" si="327"/>
        <v>22.483496818229604</v>
      </c>
      <c r="O249" s="223">
        <f t="shared" ca="1" si="328"/>
        <v>7.4834968182296038</v>
      </c>
      <c r="P249" s="223" t="str">
        <f t="shared" ca="1" si="329"/>
        <v>-6.51129322954501+3.68860205326272i</v>
      </c>
      <c r="Q249" s="223" t="str">
        <f t="shared" ca="1" si="330"/>
        <v>3.84728625041307-6.41880932384154i</v>
      </c>
      <c r="R249" s="223" t="str">
        <f t="shared" ca="1" si="331"/>
        <v>-0.183654205566708+7.48124292890094i</v>
      </c>
      <c r="S249" s="223" t="str">
        <f t="shared" ca="1" si="332"/>
        <v>-3.52769598016133-6.59985497567986i</v>
      </c>
      <c r="T249" s="223" t="str">
        <f t="shared" ca="1" si="333"/>
        <v>6.32245896741595+4.00365298618577i</v>
      </c>
      <c r="U249" s="223" t="str">
        <f t="shared" ca="1" si="334"/>
        <v>-7.47448261857359-0.367197784707257i</v>
      </c>
      <c r="V249" s="223" t="str">
        <f t="shared" ca="1" si="335"/>
        <v>6.68444121596193-3.36466495491036i</v>
      </c>
      <c r="W249" s="223" t="str">
        <f t="shared" ca="1" si="336"/>
        <v>-4.15760807110559+6.22230019812049i</v>
      </c>
      <c r="X249" s="223" t="str">
        <f t="shared" ca="1" si="337"/>
        <v>0.55052017763272-7.46321995940572i</v>
      </c>
      <c r="Y249" s="223" t="str">
        <f t="shared" ca="1" si="338"/>
        <v>3.19960718130348+6.76500099880287i</v>
      </c>
      <c r="Z249" s="223" t="str">
        <f t="shared" ca="1" si="339"/>
        <v>-6.11839334785248-4.30905876838633i</v>
      </c>
      <c r="AA249" s="223" t="str">
        <f t="shared" ca="1" si="340"/>
        <v>7.44746173560206+0.733510957788427i</v>
      </c>
      <c r="AB249" s="223" t="str">
        <f t="shared" ca="1" si="341"/>
        <v>-6.84148579800181+3.03262208397159i</v>
      </c>
      <c r="AC249" s="223" t="str">
        <f t="shared" ca="1" si="342"/>
        <v>4.45791384979048-6.01080100621363i</v>
      </c>
      <c r="AD249" s="223" t="str">
        <f t="shared" ca="1" si="343"/>
        <v>-0.916059898370902+7.42721743932741i</v>
      </c>
      <c r="AE249" s="223" t="str">
        <f t="shared" ca="1" si="344"/>
        <v>-2.86381024849332-6.91384954197567i</v>
      </c>
      <c r="AF249" s="223" t="str">
        <f t="shared" ca="1" si="345"/>
        <v>5.89958798280654+4.60408365058426i</v>
      </c>
      <c r="AG249" s="223" t="str">
        <f t="shared" ca="1" si="346"/>
        <v>-7.40249926498886-1.09805703872434i</v>
      </c>
      <c r="AH249" s="223" t="str">
        <f t="shared" ca="1" si="347"/>
        <v>6.9820486415109-2.69327336080622i</v>
      </c>
      <c r="AI249" s="223" t="str">
        <f t="shared" ca="1" si="348"/>
        <v>-4.7474801235447+5.78482126819841i</v>
      </c>
      <c r="AJ249" s="223" t="str">
        <f t="shared" ca="1" si="349"/>
        <v>1.27939275057654-7.37332210189035i</v>
      </c>
      <c r="AK249" s="223" t="str">
        <f t="shared" ca="1" si="350"/>
        <v>2.52111414595443+7.04604201602013i</v>
      </c>
      <c r="AL249" s="223" t="str">
        <f t="shared" ca="1" si="351"/>
        <v>-5.66656999356667-4.88801689199847i</v>
      </c>
      <c r="AM249" s="223" t="str">
        <f t="shared" ca="1" si="352"/>
        <v>7.33970352526393+1.45995780407547i</v>
      </c>
      <c r="AN249" s="223" t="str">
        <f t="shared" ca="1" si="353"/>
        <v>-7.10579111828739+2.34743630621166i</v>
      </c>
      <c r="AO249" s="223" t="str">
        <f t="shared" ca="1" si="354"/>
        <v>5.02560930185115-5.54490538905758i</v>
      </c>
      <c r="AP249" s="223" t="str">
        <f t="shared" ca="1" si="355"/>
        <v>-1.63964343358446+7.3016637856831i</v>
      </c>
      <c r="AQ249" s="223" t="str">
        <f t="shared" ca="1" si="356"/>
        <v>-2.17234445861229-7.16125995768825i</v>
      </c>
      <c r="AR249" s="223" t="str">
        <f t="shared" ca="1" si="357"/>
        <v>-2.17234445861229-7.16125995768825i</v>
      </c>
      <c r="AS249" s="223" t="str">
        <f t="shared" ca="1" si="358"/>
        <v>-7.25922579686453-1.81834140319938i</v>
      </c>
      <c r="AT249" s="223" t="str">
        <f t="shared" ca="1" si="359"/>
        <v>7.21241512186688-1.99594407194154i</v>
      </c>
      <c r="AU249" s="223" t="str">
        <f t="shared" ca="1" si="360"/>
        <v>-5.29163134715707+5.29163134715914i</v>
      </c>
      <c r="AV249" s="223" t="str">
        <f t="shared" ca="1" si="361"/>
        <v>1.9959440719459-7.21241512186568i</v>
      </c>
      <c r="AW249" s="223" t="str">
        <f t="shared" ca="1" si="362"/>
        <v>1.81834140320232+7.2592257968638i</v>
      </c>
      <c r="AX249" s="223" t="str">
        <f t="shared" ca="1" si="363"/>
        <v>-5.16017447258068-5.41990074087887i</v>
      </c>
      <c r="AY249" s="223" t="str">
        <f t="shared" ca="1" si="364"/>
        <v>7.16125995768693+2.17234445861662i</v>
      </c>
      <c r="AZ249" s="223" t="str">
        <f t="shared" ca="1" si="365"/>
        <v>-7.30166378568257+1.63964343358679i</v>
      </c>
      <c r="BA249" s="223" t="str">
        <f t="shared" ca="1" si="366"/>
        <v>5.54490538905747-5.02560930185127i</v>
      </c>
      <c r="BB249" s="223" t="str">
        <f t="shared" ca="1" si="367"/>
        <v>-2.34743630621444+7.10579111828647i</v>
      </c>
      <c r="BC249" s="223" t="str">
        <f t="shared" ca="1" si="368"/>
        <v>-1.45995780407698-7.33970352526363i</v>
      </c>
      <c r="BD249" s="223" t="str">
        <f t="shared" ca="1" si="369"/>
        <v>4.88801689199795+5.66656999356713i</v>
      </c>
      <c r="BE249" s="223" t="str">
        <f t="shared" ca="1" si="370"/>
        <v>-7.04604201601889-2.52111414595789i</v>
      </c>
      <c r="BF249" s="223" t="str">
        <f t="shared" ca="1" si="371"/>
        <v>7.37332210189022-1.27939275057732i</v>
      </c>
      <c r="BG249" s="223" t="str">
        <f t="shared" ca="1" si="372"/>
        <v>-5.78482126819932+4.74748012354359i</v>
      </c>
      <c r="BH249" s="223" t="str">
        <f t="shared" ca="1" si="373"/>
        <v>2.69327336080339-6.98204864151199i</v>
      </c>
      <c r="BI249" s="223" t="str">
        <f t="shared" ca="1" si="374"/>
        <v>1.09805703872428+7.40249926498887i</v>
      </c>
      <c r="BJ249" s="223" t="str">
        <f t="shared" ca="1" si="375"/>
        <v>-4.60408365058249-5.89958798280791i</v>
      </c>
      <c r="BK249" s="223" t="str">
        <f t="shared" ca="1" si="376"/>
        <v>6.91384954197651+2.86381024849131i</v>
      </c>
      <c r="BL249" s="223" t="str">
        <f t="shared" ca="1" si="377"/>
        <v>-7.42721743932751+0.916059898370109i</v>
      </c>
      <c r="BM249" s="223" t="str">
        <f t="shared" ca="1" si="378"/>
        <v>6.01080100621544-4.45791384978804i</v>
      </c>
      <c r="BN249" s="223" t="str">
        <f t="shared" ca="1" si="379"/>
        <v>-3.03262208397009+6.84148579800247i</v>
      </c>
      <c r="BO249" s="223" t="str">
        <f t="shared" ca="1" si="380"/>
        <v>-0.733510957787049-7.4474617356022i</v>
      </c>
      <c r="BP249" s="223" t="str">
        <f t="shared" ca="1" si="381"/>
        <v>4.30905876838884+6.11839334785071i</v>
      </c>
      <c r="BQ249" s="223" t="str">
        <f t="shared" ca="1" si="382"/>
        <v>-6.76500099880324-3.19960718130271i</v>
      </c>
      <c r="BR249" s="223" t="str">
        <f t="shared" ca="1" si="383"/>
        <v>7.46321995940587-0.550520177630544i</v>
      </c>
      <c r="BS249" s="223" t="str">
        <f t="shared" ca="1" si="384"/>
        <v>-6.22230019811922+4.15760807110749i</v>
      </c>
      <c r="BT249" s="223" t="str">
        <f t="shared" ca="1" si="385"/>
        <v>3.36466495491032-6.68444121596196i</v>
      </c>
      <c r="BU249" s="223" t="str">
        <f t="shared" ca="1" si="386"/>
        <v>0.367197784704308+7.47448261857373i</v>
      </c>
      <c r="BV249" s="223" t="str">
        <f t="shared" ca="1" si="387"/>
        <v>-4.00365298618705-6.32245896741514i</v>
      </c>
      <c r="BW249" s="223" t="str">
        <f t="shared" ca="1" si="388"/>
        <v>6.59985497567951+3.52769598016199i</v>
      </c>
      <c r="BX249" s="223" t="str">
        <f t="shared" ca="1" si="389"/>
        <v>-7.48124292890103+0.183654205562973i</v>
      </c>
      <c r="BY249" s="223" t="str">
        <f t="shared" ca="1" si="390"/>
        <v>6.41880932384103-3.84728625041394i</v>
      </c>
      <c r="BZ249" s="223" t="str">
        <f t="shared" ca="1" si="391"/>
        <v>-3.68860205326425+6.51129322954414i</v>
      </c>
      <c r="CA249" s="223" t="str">
        <f t="shared" ca="1" si="392"/>
        <v>-2.92270163052769E-12-7.4834968182296i</v>
      </c>
      <c r="CB249" s="223" t="str">
        <f t="shared" ca="1" si="393"/>
        <v>3.68860205326285+6.51129322954493i</v>
      </c>
      <c r="CC249" s="223" t="str">
        <f t="shared" ca="1" si="394"/>
        <v>-6.4188093238402-3.84728625041531i</v>
      </c>
      <c r="CD249" s="223" t="str">
        <f t="shared" ca="1" si="395"/>
        <v>7.481242928901+0.183654205564359i</v>
      </c>
      <c r="CE249" s="223" t="str">
        <f t="shared" ca="1" si="396"/>
        <v>-6.59985497568016+3.52769598016077i</v>
      </c>
      <c r="CF249" s="223" t="str">
        <f t="shared" ca="1" si="397"/>
        <v>4.00365298618822-6.3224589674144i</v>
      </c>
      <c r="CG249" s="223" t="str">
        <f t="shared" ca="1" si="398"/>
        <v>-0.367197784705692+7.47448261857366i</v>
      </c>
      <c r="CH249" s="223" t="str">
        <f t="shared" ca="1" si="399"/>
        <v>-3.36466495490908-6.68444121596258i</v>
      </c>
      <c r="CI249" s="223" t="str">
        <f t="shared" ca="1" si="400"/>
        <v>6.22230019812258+4.15760807110245i</v>
      </c>
      <c r="CJ249" s="223" t="str">
        <f t="shared" ca="1" si="401"/>
        <v>-7.46321995940579-0.550520177631715i</v>
      </c>
      <c r="CK249" s="223" t="str">
        <f t="shared" ca="1" si="402"/>
        <v>6.76500099880383-3.19960718130146i</v>
      </c>
      <c r="CL249" s="223" t="str">
        <f t="shared" ca="1" si="403"/>
        <v>-4.3090587683839+6.1183933478542i</v>
      </c>
      <c r="CM249" s="223" t="str">
        <f t="shared" ca="1" si="404"/>
        <v>0.733510957788217-7.44746173560208i</v>
      </c>
      <c r="CN249" s="223" t="str">
        <f t="shared" ca="1" si="405"/>
        <v>3.03262208396882+6.84148579800303i</v>
      </c>
      <c r="CO249" s="223" t="str">
        <f t="shared" ca="1" si="406"/>
        <v>-6.01080100621449-4.45791384978933i</v>
      </c>
      <c r="CP249" s="223" t="str">
        <f t="shared" ca="1" si="407"/>
        <v>7.42721743932735+0.916059898371486i</v>
      </c>
      <c r="CQ249" s="223" t="str">
        <f t="shared" ca="1" si="408"/>
        <v>-6.91384954197419+2.8638102484969i</v>
      </c>
      <c r="CR249" s="223" t="str">
        <f t="shared" ca="1" si="409"/>
        <v>4.60408365058376-5.89958798280693i</v>
      </c>
      <c r="CS249" s="223" t="str">
        <f t="shared" ca="1" si="410"/>
        <v>-1.09805703872565+7.40249926498866i</v>
      </c>
      <c r="CT249" s="223" t="str">
        <f t="shared" ca="1" si="411"/>
        <v>-2.69327336080904-6.98204864150981i</v>
      </c>
      <c r="CU249" s="223" t="str">
        <f t="shared" ca="1" si="412"/>
        <v>5.7848212681983+4.74748012354482i</v>
      </c>
      <c r="CV249" s="223" t="str">
        <f t="shared" ca="1" si="413"/>
        <v>-7.37332210188998-1.27939275057869i</v>
      </c>
      <c r="CW249" s="223" t="str">
        <f t="shared" ca="1" si="414"/>
        <v>7.04604201601936-2.52111414595659i</v>
      </c>
      <c r="CX249" s="223" t="str">
        <f t="shared" ca="1" si="415"/>
        <v>-4.88801689199916+5.66656999356608i</v>
      </c>
      <c r="CY249" s="223" t="str">
        <f t="shared" ca="1" si="416"/>
        <v>1.45995780407834-7.33970352526336i</v>
      </c>
      <c r="CZ249" s="223" t="str">
        <f t="shared" ca="1" si="417"/>
        <v>2.34743630621313+7.1057911182869i</v>
      </c>
      <c r="DA249" s="223" t="str">
        <f t="shared" ca="1" si="418"/>
        <v>-5.54490538905669-5.02560930185213i</v>
      </c>
      <c r="DB249" s="223" t="str">
        <f t="shared" ca="1" si="419"/>
        <v>7.30166378568394+1.63964343358068i</v>
      </c>
      <c r="DC249" s="223" t="str">
        <f t="shared" ca="1" si="420"/>
        <v>-7.1612599576874+2.17234445861508i</v>
      </c>
      <c r="DD249" s="223" t="str">
        <f t="shared" ca="1" si="421"/>
        <v>5.16017447258161-5.41990074087798i</v>
      </c>
      <c r="DE249" s="223" t="str">
        <f t="shared" ca="1" si="422"/>
        <v>-1.81834140319634+7.2592257968653i</v>
      </c>
      <c r="DF249" s="223" t="str">
        <f t="shared" ca="1" si="423"/>
        <v>-1.99594407194436-7.2124151218661i</v>
      </c>
      <c r="DG249" s="223" t="str">
        <f t="shared" ca="1" si="424"/>
        <v>5.29163134715609+5.29163134716012i</v>
      </c>
      <c r="DH249" s="223" t="str">
        <f t="shared" ca="1" si="425"/>
        <v>-7.21241512186651-1.99594407194288i</v>
      </c>
      <c r="DI249" s="223" t="str">
        <f t="shared" ca="1" si="426"/>
        <v>7.25922579686492-1.81834140319783i</v>
      </c>
      <c r="DJ249" s="223" t="str">
        <f t="shared" ca="1" si="427"/>
        <v>-5.41990074087693+5.16017447258272i</v>
      </c>
      <c r="DK249" s="223" t="str">
        <f t="shared" ca="1" si="428"/>
        <v>2.17234445861362-7.16125995768785i</v>
      </c>
      <c r="DL249" s="223" t="str">
        <f t="shared" ca="1" si="429"/>
        <v>1.63964343358217+7.3016637856836i</v>
      </c>
      <c r="DM249" s="223" t="str">
        <f t="shared" ca="1" si="430"/>
        <v>-5.02560930185359-5.54490538905537i</v>
      </c>
      <c r="DN249" s="223" t="str">
        <f t="shared" ca="1" si="431"/>
        <v>7.10579111828739+2.34743630621167i</v>
      </c>
      <c r="DO249" s="223" t="str">
        <f t="shared" ca="1" si="432"/>
        <v>-7.33970352526447+1.45995780407276i</v>
      </c>
      <c r="DP249" s="223" t="str">
        <f t="shared" ca="1" si="433"/>
        <v>5.66656999356508-4.88801689200032i</v>
      </c>
      <c r="DQ249" s="223" t="str">
        <f t="shared" ca="1" si="434"/>
        <v>-2.52111414595514+7.04604201601988i</v>
      </c>
      <c r="DR249" s="223" t="str">
        <f t="shared" ca="1" si="435"/>
        <v>-1.27939275057308-7.37332210189096i</v>
      </c>
      <c r="DS249" s="223" t="str">
        <f t="shared" ca="1" si="436"/>
        <v>4.74748012354601+5.78482126819733i</v>
      </c>
      <c r="DT249" s="223" t="str">
        <f t="shared" ca="1" si="437"/>
        <v>-6.98204864151036-2.69327336080761i</v>
      </c>
      <c r="DU249" s="223" t="str">
        <f t="shared" ca="1" si="438"/>
        <v>7.40249926498843-1.09805703872717i</v>
      </c>
      <c r="DV249" s="223" t="str">
        <f t="shared" ca="1" si="439"/>
        <v>-5.89958798280598+4.60408365058497i</v>
      </c>
      <c r="DW249" s="223" t="str">
        <f t="shared" ca="1" si="440"/>
        <v>2.86381024849548-6.91384954197478i</v>
      </c>
      <c r="DX249" s="223" t="str">
        <f t="shared" ca="1" si="441"/>
        <v>0.916059898373013+7.42721743932715i</v>
      </c>
      <c r="DY249" s="223" t="str">
        <f t="shared" ca="1" si="442"/>
        <v>-4.45791384979056-6.01080100621357i</v>
      </c>
      <c r="DZ249" s="223" t="str">
        <f t="shared" ca="1" si="443"/>
        <v>6.84148579800055+3.03262208397441i</v>
      </c>
      <c r="EA249" s="223" t="str">
        <f t="shared" ca="1" si="444"/>
        <v>-7.44746173560193+0.733510957789746i</v>
      </c>
      <c r="EB249" s="223" t="str">
        <f t="shared" ca="1" si="445"/>
        <v>6.11839334785332-4.30905876838515i</v>
      </c>
      <c r="EC249" s="223" t="str">
        <f t="shared" ca="1" si="446"/>
        <v>-3.19960718130699+6.76500099880121i</v>
      </c>
      <c r="ED249" s="223" t="str">
        <f t="shared" ca="1" si="447"/>
        <v>-0.550520177633672-7.46321995940564i</v>
      </c>
      <c r="EE249" s="223" t="str">
        <f t="shared" ca="1" si="448"/>
        <v>4.15760807110373+6.22230019812173i</v>
      </c>
      <c r="EF249" s="223" t="str">
        <f t="shared" ca="1" si="449"/>
        <v>-6.68444121596327-3.3646649549077i</v>
      </c>
      <c r="EG249" s="223" t="str">
        <f t="shared" ca="1" si="450"/>
        <v>7.47448261857358-0.36719778470744i</v>
      </c>
      <c r="EH249" s="223" t="str">
        <f t="shared" ca="1" si="451"/>
        <v>-6.32245896741756+4.00365298618323i</v>
      </c>
      <c r="EI249" s="223" t="str">
        <f t="shared" ca="1" si="452"/>
        <v>3.52769598015942-6.59985497568089i</v>
      </c>
      <c r="EJ249" s="223" t="str">
        <f t="shared" ca="1" si="453"/>
        <v>0.183654205566107+7.48124292890095i</v>
      </c>
      <c r="EK249" s="223" t="str">
        <f t="shared" ca="1" si="454"/>
        <v>-3.84728625041006-6.41880932384335i</v>
      </c>
      <c r="EL249" s="223" t="str">
        <f t="shared" ca="1" si="455"/>
        <v>6.51129322954558+3.6886020532617i</v>
      </c>
      <c r="EM249" s="223" t="str">
        <f t="shared" ca="1" si="456"/>
        <v>-7.4834968182296-1.38618499004116E-12i</v>
      </c>
      <c r="EN249" s="223"/>
      <c r="EO249" s="223"/>
      <c r="EP249" s="223"/>
    </row>
    <row r="250" spans="1:146">
      <c r="A250" s="249">
        <f t="shared" si="323"/>
        <v>2.9296875000000022E-3</v>
      </c>
      <c r="B250" s="248">
        <v>150</v>
      </c>
      <c r="C250" s="247">
        <f t="shared" si="324"/>
        <v>30000</v>
      </c>
      <c r="N250" s="246">
        <f t="shared" ca="1" si="327"/>
        <v>22.48318225573265</v>
      </c>
      <c r="O250" s="223">
        <f t="shared" ca="1" si="328"/>
        <v>7.4831822557326504</v>
      </c>
      <c r="P250" s="223" t="str">
        <f t="shared" ca="1" si="329"/>
        <v>-6.41853951458826+3.84712453297019i</v>
      </c>
      <c r="Q250" s="223" t="str">
        <f t="shared" ca="1" si="330"/>
        <v>3.52754769642657-6.59957755632492i</v>
      </c>
      <c r="R250" s="223" t="str">
        <f t="shared" ca="1" si="331"/>
        <v>0.367182349856879+7.47416843498095i</v>
      </c>
      <c r="S250" s="223" t="str">
        <f t="shared" ca="1" si="332"/>
        <v>-4.15743330954581-6.22203864896313i</v>
      </c>
      <c r="T250" s="223" t="str">
        <f t="shared" ca="1" si="333"/>
        <v>6.76471663767367+3.19947268850556i</v>
      </c>
      <c r="U250" s="223" t="str">
        <f t="shared" ca="1" si="334"/>
        <v>-7.44714868780956+0.733480125271578i</v>
      </c>
      <c r="V250" s="223" t="str">
        <f t="shared" ca="1" si="335"/>
        <v>6.01054834724667-4.45772646513022i</v>
      </c>
      <c r="W250" s="223" t="str">
        <f t="shared" ca="1" si="336"/>
        <v>-2.86368987063739+6.913558924123i</v>
      </c>
      <c r="X250" s="223" t="str">
        <f t="shared" ca="1" si="337"/>
        <v>-1.09801088281998-7.40218810715594i</v>
      </c>
      <c r="Y250" s="223" t="str">
        <f t="shared" ca="1" si="338"/>
        <v>4.74728056720942+5.78457810809982i</v>
      </c>
      <c r="Z250" s="223" t="str">
        <f t="shared" ca="1" si="339"/>
        <v>-7.0457458415679-2.52100817304123i</v>
      </c>
      <c r="AA250" s="223" t="str">
        <f t="shared" ca="1" si="340"/>
        <v>7.33939500699718-1.4598964359765i</v>
      </c>
      <c r="AB250" s="223" t="str">
        <f t="shared" ca="1" si="341"/>
        <v>-5.5446723136214+5.02539805458954i</v>
      </c>
      <c r="AC250" s="223" t="str">
        <f t="shared" ca="1" si="342"/>
        <v>2.172253145942-7.16095894014601i</v>
      </c>
      <c r="AD250" s="223" t="str">
        <f t="shared" ca="1" si="343"/>
        <v>1.81826497074694+7.25892066141149i</v>
      </c>
      <c r="AE250" s="223" t="str">
        <f t="shared" ca="1" si="344"/>
        <v>-5.29140891788327-5.29140891788353i</v>
      </c>
      <c r="AF250" s="223" t="str">
        <f t="shared" ca="1" si="345"/>
        <v>7.25892066141158+1.81826497074657i</v>
      </c>
      <c r="AG250" s="223" t="str">
        <f t="shared" ca="1" si="346"/>
        <v>-7.1609589401461+2.1722531459417i</v>
      </c>
      <c r="AH250" s="223" t="str">
        <f t="shared" ca="1" si="347"/>
        <v>5.02539805458977-5.54467231362119i</v>
      </c>
      <c r="AI250" s="223" t="str">
        <f t="shared" ca="1" si="348"/>
        <v>-1.45989643597608+7.33939500699726i</v>
      </c>
      <c r="AJ250" s="223" t="str">
        <f t="shared" ca="1" si="349"/>
        <v>-2.52100817304093-7.04574584156801i</v>
      </c>
      <c r="AK250" s="223" t="str">
        <f t="shared" ca="1" si="350"/>
        <v>5.78457810809963+4.74728056720966i</v>
      </c>
      <c r="AL250" s="223" t="str">
        <f t="shared" ca="1" si="351"/>
        <v>-7.40218810715601-1.09801088281955i</v>
      </c>
      <c r="AM250" s="223" t="str">
        <f t="shared" ca="1" si="352"/>
        <v>6.91355892412314-2.86368987063708i</v>
      </c>
      <c r="AN250" s="223" t="str">
        <f t="shared" ca="1" si="353"/>
        <v>-4.4577264651299+6.01054834724691i</v>
      </c>
      <c r="AO250" s="223" t="str">
        <f t="shared" ca="1" si="354"/>
        <v>0.733480125271916-7.44714868780953i</v>
      </c>
      <c r="AP250" s="223" t="str">
        <f t="shared" ca="1" si="355"/>
        <v>3.19947268850526+6.76471663767382i</v>
      </c>
      <c r="AQ250" s="223" t="str">
        <f t="shared" ca="1" si="356"/>
        <v>-6.22203864896294-4.15743330954611i</v>
      </c>
      <c r="AR250" s="223" t="str">
        <f t="shared" ca="1" si="357"/>
        <v>-6.22203864896294-4.15743330954611i</v>
      </c>
      <c r="AS250" s="223" t="str">
        <f t="shared" ca="1" si="358"/>
        <v>-6.59957755632551+3.52754769642546i</v>
      </c>
      <c r="AT250" s="223" t="str">
        <f t="shared" ca="1" si="359"/>
        <v>3.84712453296832-6.41853951458937i</v>
      </c>
      <c r="AU250" s="223" t="str">
        <f t="shared" ca="1" si="360"/>
        <v>-1.85549390574059E-12+7.48318225573265i</v>
      </c>
      <c r="AV250" s="223" t="str">
        <f t="shared" ca="1" si="361"/>
        <v>-3.84712453297153-6.41853951458746i</v>
      </c>
      <c r="AW250" s="223" t="str">
        <f t="shared" ca="1" si="362"/>
        <v>6.59957755632376+3.52754769642874i</v>
      </c>
      <c r="AX250" s="223" t="str">
        <f t="shared" ca="1" si="363"/>
        <v>-7.4741684349809+0.367182349857986i</v>
      </c>
      <c r="AY250" s="223" t="str">
        <f t="shared" ca="1" si="364"/>
        <v>6.22203864896493-4.15743330954311i</v>
      </c>
      <c r="AZ250" s="223" t="str">
        <f t="shared" ca="1" si="365"/>
        <v>-3.19947268850524+6.76471663767382i</v>
      </c>
      <c r="BA250" s="223" t="str">
        <f t="shared" ca="1" si="366"/>
        <v>-0.733480125268329-7.44714868780988i</v>
      </c>
      <c r="BB250" s="223" t="str">
        <f t="shared" ca="1" si="367"/>
        <v>4.45772646512991+6.0105483472469i</v>
      </c>
      <c r="BC250" s="223" t="str">
        <f t="shared" ca="1" si="368"/>
        <v>-6.91355892412432-2.86368987063422i</v>
      </c>
      <c r="BD250" s="223" t="str">
        <f t="shared" ca="1" si="369"/>
        <v>7.40218810715611-1.09801088281883i</v>
      </c>
      <c r="BE250" s="223" t="str">
        <f t="shared" ca="1" si="370"/>
        <v>-5.78457810809813+4.74728056721148i</v>
      </c>
      <c r="BF250" s="223" t="str">
        <f t="shared" ca="1" si="371"/>
        <v>2.52100817304232-7.0457458415675i</v>
      </c>
      <c r="BG250" s="223" t="str">
        <f t="shared" ca="1" si="372"/>
        <v>1.45989643597838+7.3393950069968i</v>
      </c>
      <c r="BH250" s="223" t="str">
        <f t="shared" ca="1" si="373"/>
        <v>-5.02539805458813-5.54467231362268i</v>
      </c>
      <c r="BI250" s="223" t="str">
        <f t="shared" ca="1" si="374"/>
        <v>7.16095894014657+2.17225314594016i</v>
      </c>
      <c r="BJ250" s="223" t="str">
        <f t="shared" ca="1" si="375"/>
        <v>-7.25892066141214+1.81826497074436i</v>
      </c>
      <c r="BK250" s="223" t="str">
        <f t="shared" ca="1" si="376"/>
        <v>5.2914089178827-5.2914089178841i</v>
      </c>
      <c r="BL250" s="223" t="str">
        <f t="shared" ca="1" si="377"/>
        <v>-1.81826497074987+7.25892066141075i</v>
      </c>
      <c r="BM250" s="223" t="str">
        <f t="shared" ca="1" si="378"/>
        <v>-2.17225314594206-7.16095894014599i</v>
      </c>
      <c r="BN250" s="223" t="str">
        <f t="shared" ca="1" si="379"/>
        <v>5.54467231361887+5.02539805459233i</v>
      </c>
      <c r="BO250" s="223" t="str">
        <f t="shared" ca="1" si="380"/>
        <v>-7.33939500699719-1.45989643597644i</v>
      </c>
      <c r="BP250" s="223" t="str">
        <f t="shared" ca="1" si="381"/>
        <v>7.04574584156684-2.52100817304419i</v>
      </c>
      <c r="BQ250" s="223" t="str">
        <f t="shared" ca="1" si="382"/>
        <v>-4.74728056720995+5.78457810809939i</v>
      </c>
      <c r="BR250" s="223" t="str">
        <f t="shared" ca="1" si="383"/>
        <v>1.09801088281687-7.4021881071564i</v>
      </c>
      <c r="BS250" s="223" t="str">
        <f t="shared" ca="1" si="384"/>
        <v>2.86368987063605+6.91355892412356i</v>
      </c>
      <c r="BT250" s="223" t="str">
        <f t="shared" ca="1" si="385"/>
        <v>-6.01054834724808-4.45772646512831i</v>
      </c>
      <c r="BU250" s="223" t="str">
        <f t="shared" ca="1" si="386"/>
        <v>7.44714868780934+0.733480125273763i</v>
      </c>
      <c r="BV250" s="223" t="str">
        <f t="shared" ca="1" si="387"/>
        <v>-6.76471663767298+3.19947268850704i</v>
      </c>
      <c r="BW250" s="223" t="str">
        <f t="shared" ca="1" si="388"/>
        <v>4.15743330954765-6.2220386489619i</v>
      </c>
      <c r="BX250" s="223" t="str">
        <f t="shared" ca="1" si="389"/>
        <v>-0.367182349856005+7.47416843498099i</v>
      </c>
      <c r="BY250" s="223" t="str">
        <f t="shared" ca="1" si="390"/>
        <v>-3.52754769642383-6.59957755632639i</v>
      </c>
      <c r="BZ250" s="223" t="str">
        <f t="shared" ca="1" si="391"/>
        <v>6.41853951458848+3.84712453296983i</v>
      </c>
      <c r="CA250" s="223" t="str">
        <f t="shared" ca="1" si="392"/>
        <v>-7.48318225573265-3.71098781148118E-12i</v>
      </c>
      <c r="CB250" s="223" t="str">
        <f t="shared" ca="1" si="393"/>
        <v>6.41853951458836-3.84712453297002i</v>
      </c>
      <c r="CC250" s="223" t="str">
        <f t="shared" ca="1" si="394"/>
        <v>-3.52754769642381+6.5995775563264i</v>
      </c>
      <c r="CD250" s="223" t="str">
        <f t="shared" ca="1" si="395"/>
        <v>-0.36718234985624-7.47416843498098i</v>
      </c>
      <c r="CE250" s="223" t="str">
        <f t="shared" ca="1" si="396"/>
        <v>4.15743330954766+6.22203864896189i</v>
      </c>
      <c r="CF250" s="223" t="str">
        <f t="shared" ca="1" si="397"/>
        <v>-6.76471663767307-3.19947268850682i</v>
      </c>
      <c r="CG250" s="223" t="str">
        <f t="shared" ca="1" si="398"/>
        <v>7.44714868780934-0.733480125273785i</v>
      </c>
      <c r="CH250" s="223" t="str">
        <f t="shared" ca="1" si="399"/>
        <v>-6.01054834724807+4.45772646512833i</v>
      </c>
      <c r="CI250" s="223" t="str">
        <f t="shared" ca="1" si="400"/>
        <v>2.86368987063603-6.91355892412356i</v>
      </c>
      <c r="CJ250" s="223" t="str">
        <f t="shared" ca="1" si="401"/>
        <v>1.09801088281688+7.4021881071564i</v>
      </c>
      <c r="CK250" s="223" t="str">
        <f t="shared" ca="1" si="402"/>
        <v>-4.74728056720997-5.78457810809938i</v>
      </c>
      <c r="CL250" s="223" t="str">
        <f t="shared" ca="1" si="403"/>
        <v>7.04574584156685+2.52100817304417i</v>
      </c>
      <c r="CM250" s="223" t="str">
        <f t="shared" ca="1" si="404"/>
        <v>-7.33939500699719+1.45989643597646i</v>
      </c>
      <c r="CN250" s="223" t="str">
        <f t="shared" ca="1" si="405"/>
        <v>5.544672313624-5.02539805458667i</v>
      </c>
      <c r="CO250" s="223" t="str">
        <f t="shared" ca="1" si="406"/>
        <v>-2.17225314594204+7.160958940146i</v>
      </c>
      <c r="CP250" s="223" t="str">
        <f t="shared" ca="1" si="407"/>
        <v>-1.81826497074989-7.25892066141075i</v>
      </c>
      <c r="CQ250" s="223" t="str">
        <f t="shared" ca="1" si="408"/>
        <v>5.29140891788272+5.29140891788409i</v>
      </c>
      <c r="CR250" s="223" t="str">
        <f t="shared" ca="1" si="409"/>
        <v>-7.25892066141214-1.81826497074434i</v>
      </c>
      <c r="CS250" s="223" t="str">
        <f t="shared" ca="1" si="410"/>
        <v>7.16095894014656-2.17225314594018i</v>
      </c>
      <c r="CT250" s="223" t="str">
        <f t="shared" ca="1" si="411"/>
        <v>-5.02539805458811+5.5446723136227i</v>
      </c>
      <c r="CU250" s="223" t="str">
        <f t="shared" ca="1" si="412"/>
        <v>1.45989643597836-7.3393950069968i</v>
      </c>
      <c r="CV250" s="223" t="str">
        <f t="shared" ca="1" si="413"/>
        <v>2.52100817304234+7.0457458415675i</v>
      </c>
      <c r="CW250" s="223" t="str">
        <f t="shared" ca="1" si="414"/>
        <v>-5.78457810809815-4.74728056721147i</v>
      </c>
      <c r="CX250" s="223" t="str">
        <f t="shared" ca="1" si="415"/>
        <v>7.40218810715612+1.0980108828188i</v>
      </c>
      <c r="CY250" s="223" t="str">
        <f t="shared" ca="1" si="416"/>
        <v>-6.91355892412431+2.86368987063424i</v>
      </c>
      <c r="CZ250" s="223" t="str">
        <f t="shared" ca="1" si="417"/>
        <v>4.45772646512988-6.01054834724691i</v>
      </c>
      <c r="DA250" s="223" t="str">
        <f t="shared" ca="1" si="418"/>
        <v>-0.733480125275715+7.44714868780915i</v>
      </c>
      <c r="DB250" s="223" t="str">
        <f t="shared" ca="1" si="419"/>
        <v>-3.19947268850526-6.76471663767382i</v>
      </c>
      <c r="DC250" s="223" t="str">
        <f t="shared" ca="1" si="420"/>
        <v>6.22203864896507+4.15743330954291i</v>
      </c>
      <c r="DD250" s="223" t="str">
        <f t="shared" ca="1" si="421"/>
        <v>-7.4741684349809-0.367182349857964i</v>
      </c>
      <c r="DE250" s="223" t="str">
        <f t="shared" ca="1" si="422"/>
        <v>6.5995775563237-3.52754769642885i</v>
      </c>
      <c r="DF250" s="223" t="str">
        <f t="shared" ca="1" si="423"/>
        <v>-3.84712453297151+6.41853951458747i</v>
      </c>
      <c r="DG250" s="223" t="str">
        <f t="shared" ca="1" si="424"/>
        <v>-1.98382980767342E-12-7.48318225573265i</v>
      </c>
      <c r="DH250" s="223" t="str">
        <f t="shared" ca="1" si="425"/>
        <v>3.84712453296835+6.41853951458937i</v>
      </c>
      <c r="DI250" s="223" t="str">
        <f t="shared" ca="1" si="426"/>
        <v>-6.59957755632557-3.52754769642535i</v>
      </c>
      <c r="DJ250" s="223" t="str">
        <f t="shared" ca="1" si="427"/>
        <v>7.47416843498107-0.36718234985428i</v>
      </c>
      <c r="DK250" s="223" t="str">
        <f t="shared" ca="1" si="428"/>
        <v>-6.22203864896286+4.15743330954621i</v>
      </c>
      <c r="DL250" s="223" t="str">
        <f t="shared" ca="1" si="429"/>
        <v>3.1994726885086-6.76471663767224i</v>
      </c>
      <c r="DM250" s="223" t="str">
        <f t="shared" ca="1" si="430"/>
        <v>0.733480125272044+7.44714868780951i</v>
      </c>
      <c r="DN250" s="223" t="str">
        <f t="shared" ca="1" si="431"/>
        <v>-4.45772646513307-6.01054834724455i</v>
      </c>
      <c r="DO250" s="223" t="str">
        <f t="shared" ca="1" si="432"/>
        <v>6.9135589241229+2.86368987063764i</v>
      </c>
      <c r="DP250" s="223" t="str">
        <f t="shared" ca="1" si="433"/>
        <v>-7.40218810715554+1.09801088282273i</v>
      </c>
      <c r="DQ250" s="223" t="str">
        <f t="shared" ca="1" si="434"/>
        <v>5.78457810810049-4.74728056720862i</v>
      </c>
      <c r="DR250" s="223" t="str">
        <f t="shared" ca="1" si="435"/>
        <v>-2.52100817303861+7.04574584156884i</v>
      </c>
      <c r="DS250" s="223" t="str">
        <f t="shared" ca="1" si="436"/>
        <v>-1.45989643597475-7.33939500699753i</v>
      </c>
      <c r="DT250" s="223" t="str">
        <f t="shared" ca="1" si="437"/>
        <v>5.02539805459105+5.54467231362003i</v>
      </c>
      <c r="DU250" s="223" t="str">
        <f t="shared" ca="1" si="438"/>
        <v>-7.16095894014549-2.17225314594371i</v>
      </c>
      <c r="DV250" s="223" t="str">
        <f t="shared" ca="1" si="439"/>
        <v>7.25892066141117-1.81826497074819i</v>
      </c>
      <c r="DW250" s="223" t="str">
        <f t="shared" ca="1" si="440"/>
        <v>-5.29140891788532+5.29140891788148i</v>
      </c>
      <c r="DX250" s="223" t="str">
        <f t="shared" ca="1" si="441"/>
        <v>1.81826497074604-7.25892066141172i</v>
      </c>
      <c r="DY250" s="223" t="str">
        <f t="shared" ca="1" si="442"/>
        <v>2.17225314593851+7.16095894014707i</v>
      </c>
      <c r="DZ250" s="223" t="str">
        <f t="shared" ca="1" si="443"/>
        <v>-5.54467231362152-5.02539805458941i</v>
      </c>
      <c r="EA250" s="223" t="str">
        <f t="shared" ca="1" si="444"/>
        <v>7.33939500699796+1.45989643597257i</v>
      </c>
      <c r="EB250" s="223" t="str">
        <f t="shared" ca="1" si="445"/>
        <v>-7.04574584156809+2.5210081730407i</v>
      </c>
      <c r="EC250" s="223" t="str">
        <f t="shared" ca="1" si="446"/>
        <v>4.7472805672069-5.7845781081019i</v>
      </c>
      <c r="ED250" s="223" t="str">
        <f t="shared" ca="1" si="447"/>
        <v>-1.09801088282053+7.40218810715586i</v>
      </c>
      <c r="EE250" s="223" t="str">
        <f t="shared" ca="1" si="448"/>
        <v>-2.86368987063969-6.91355892412205i</v>
      </c>
      <c r="EF250" s="223" t="str">
        <f t="shared" ca="1" si="449"/>
        <v>6.01054834724587+4.45772646513129i</v>
      </c>
      <c r="EG250" s="223" t="str">
        <f t="shared" ca="1" si="450"/>
        <v>-7.44714868780973-0.733480125269837i</v>
      </c>
      <c r="EH250" s="223" t="str">
        <f t="shared" ca="1" si="451"/>
        <v>6.76471663767456-3.19947268850369i</v>
      </c>
      <c r="EI250" s="223" t="str">
        <f t="shared" ca="1" si="452"/>
        <v>-4.15743330954437+6.2220386489641i</v>
      </c>
      <c r="EJ250" s="223" t="str">
        <f t="shared" ca="1" si="453"/>
        <v>0.367182349859712-7.47416843498081i</v>
      </c>
      <c r="EK250" s="223" t="str">
        <f t="shared" ca="1" si="454"/>
        <v>3.52754769642731+6.59957755632453i</v>
      </c>
      <c r="EL250" s="223" t="str">
        <f t="shared" ca="1" si="455"/>
        <v>-6.41853951458657-3.84712453297301i</v>
      </c>
      <c r="EM250" s="223" t="str">
        <f t="shared" ca="1" si="456"/>
        <v>7.48318225573265-2.34678317776423E-13i</v>
      </c>
      <c r="EN250" s="223"/>
      <c r="EO250" s="223"/>
      <c r="EP250" s="223"/>
    </row>
    <row r="251" spans="1:146">
      <c r="A251" s="249">
        <f t="shared" si="323"/>
        <v>2.9492187500000022E-3</v>
      </c>
      <c r="B251" s="248">
        <v>151</v>
      </c>
      <c r="C251" s="247">
        <f t="shared" si="324"/>
        <v>30200</v>
      </c>
      <c r="N251" s="246">
        <f t="shared" ca="1" si="327"/>
        <v>22.482845512536336</v>
      </c>
      <c r="O251" s="223">
        <f t="shared" ca="1" si="328"/>
        <v>7.4828455125363362</v>
      </c>
      <c r="P251" s="223" t="str">
        <f t="shared" ca="1" si="329"/>
        <v>-6.32190870947909+4.00330453918979i</v>
      </c>
      <c r="Q251" s="223" t="str">
        <f t="shared" ca="1" si="330"/>
        <v>3.19932871223683-6.76441222542966i</v>
      </c>
      <c r="R251" s="223" t="str">
        <f t="shared" ca="1" si="331"/>
        <v>0.915980171600787+7.42657103175614i</v>
      </c>
      <c r="S251" s="223" t="str">
        <f t="shared" ca="1" si="332"/>
        <v>-4.74706693958691-5.78431780208921i</v>
      </c>
      <c r="T251" s="223" t="str">
        <f t="shared" ca="1" si="333"/>
        <v>7.10517268517729+2.34723200350875i</v>
      </c>
      <c r="U251" s="223" t="str">
        <f t="shared" ca="1" si="334"/>
        <v>-7.25859400998671+1.81818314882475i</v>
      </c>
      <c r="V251" s="223" t="str">
        <f t="shared" ca="1" si="335"/>
        <v>5.15972537089744-5.4194290346311i</v>
      </c>
      <c r="W251" s="223" t="str">
        <f t="shared" ca="1" si="336"/>
        <v>-1.45983074063747+7.33906473422705i</v>
      </c>
      <c r="X251" s="223" t="str">
        <f t="shared" ca="1" si="337"/>
        <v>-2.69303895912006-6.98144097798919i</v>
      </c>
      <c r="Y251" s="223" t="str">
        <f t="shared" ca="1" si="338"/>
        <v>6.01027787257538+4.45752586744217i</v>
      </c>
      <c r="Z251" s="223" t="str">
        <f t="shared" ca="1" si="339"/>
        <v>-7.46257041845345-0.550472264613455i</v>
      </c>
      <c r="AA251" s="223" t="str">
        <f t="shared" ca="1" si="340"/>
        <v>6.59928057533951-3.52738895678259i</v>
      </c>
      <c r="AB251" s="223" t="str">
        <f t="shared" ca="1" si="341"/>
        <v>-3.68828102586405+6.51072653693398i</v>
      </c>
      <c r="AC251" s="223" t="str">
        <f t="shared" ca="1" si="342"/>
        <v>-0.367165826651285-7.47383209740657i</v>
      </c>
      <c r="AD251" s="223" t="str">
        <f t="shared" ca="1" si="343"/>
        <v>4.30868374123245+6.11786085020935i</v>
      </c>
      <c r="AE251" s="223" t="str">
        <f t="shared" ca="1" si="344"/>
        <v>-6.91324781397612-2.86356100459544i</v>
      </c>
      <c r="AF251" s="223" t="str">
        <f t="shared" ca="1" si="345"/>
        <v>7.37268038495242-1.27928140212508i</v>
      </c>
      <c r="AG251" s="223" t="str">
        <f t="shared" ca="1" si="346"/>
        <v>-5.54442280337092+5.0251719116808i</v>
      </c>
      <c r="AH251" s="223" t="str">
        <f t="shared" ca="1" si="347"/>
        <v>1.99577036040704-7.21178740902738i</v>
      </c>
      <c r="AI251" s="223" t="str">
        <f t="shared" ca="1" si="348"/>
        <v>2.17215539455175+7.16063669699873i</v>
      </c>
      <c r="AJ251" s="223" t="str">
        <f t="shared" ca="1" si="349"/>
        <v>-5.66607681913392-4.88759147680721i</v>
      </c>
      <c r="AK251" s="223" t="str">
        <f t="shared" ca="1" si="350"/>
        <v>7.40185500869632+1.09796147233061i</v>
      </c>
      <c r="AL251" s="223" t="str">
        <f t="shared" ca="1" si="351"/>
        <v>-6.84089036798312+3.03235814799653i</v>
      </c>
      <c r="AM251" s="223" t="str">
        <f t="shared" ca="1" si="352"/>
        <v>4.15724622504968-6.22175865722831i</v>
      </c>
      <c r="AN251" s="223" t="str">
        <f t="shared" ca="1" si="353"/>
        <v>-0.183638221725075+7.48059181936876i</v>
      </c>
      <c r="AO251" s="223" t="str">
        <f t="shared" ca="1" si="354"/>
        <v>-3.84695141236858-6.41825068031474i</v>
      </c>
      <c r="AP251" s="223" t="str">
        <f t="shared" ca="1" si="355"/>
        <v>6.68385945388876+3.36437212049249i</v>
      </c>
      <c r="AQ251" s="223" t="str">
        <f t="shared" ca="1" si="356"/>
        <v>-7.44681356612365+0.733447118667723i</v>
      </c>
      <c r="AR251" s="223" t="str">
        <f t="shared" ca="1" si="357"/>
        <v>-7.44681356612365+0.733447118667723i</v>
      </c>
      <c r="AS251" s="223" t="str">
        <f t="shared" ca="1" si="358"/>
        <v>-2.52089472767695+7.04542878300929i</v>
      </c>
      <c r="AT251" s="223" t="str">
        <f t="shared" ca="1" si="359"/>
        <v>-1.63950073169908-7.30102830533093i</v>
      </c>
      <c r="AU251" s="223" t="str">
        <f t="shared" ca="1" si="360"/>
        <v>5.29117080448737+5.29117080448416i</v>
      </c>
      <c r="AV251" s="223" t="str">
        <f t="shared" ca="1" si="361"/>
        <v>-7.30102830533029-1.63950073170191i</v>
      </c>
      <c r="AW251" s="223" t="str">
        <f t="shared" ca="1" si="362"/>
        <v>7.04542878301026-2.52089472767422i</v>
      </c>
      <c r="AX251" s="223" t="str">
        <f t="shared" ca="1" si="363"/>
        <v>-4.60368294674578+5.89907452829063i</v>
      </c>
      <c r="AY251" s="223" t="str">
        <f t="shared" ca="1" si="364"/>
        <v>0.733447118663201-7.44681356612409i</v>
      </c>
      <c r="AZ251" s="223" t="str">
        <f t="shared" ca="1" si="365"/>
        <v>3.3643721204899+6.68385945389006i</v>
      </c>
      <c r="BA251" s="223" t="str">
        <f t="shared" ca="1" si="366"/>
        <v>-6.41825068031477-3.84695141236852i</v>
      </c>
      <c r="BB251" s="223" t="str">
        <f t="shared" ca="1" si="367"/>
        <v>7.48059181936871-0.183638221727385i</v>
      </c>
      <c r="BC251" s="223" t="str">
        <f t="shared" ca="1" si="368"/>
        <v>-6.22175865722992+4.15724622504726i</v>
      </c>
      <c r="BD251" s="223" t="str">
        <f t="shared" ca="1" si="369"/>
        <v>3.03235814799704-6.8408903679829i</v>
      </c>
      <c r="BE251" s="223" t="str">
        <f t="shared" ca="1" si="370"/>
        <v>1.09796147233226+7.40185500869608i</v>
      </c>
      <c r="BF251" s="223" t="str">
        <f t="shared" ca="1" si="371"/>
        <v>-4.88759147680453-5.66607681913623i</v>
      </c>
      <c r="BG251" s="223" t="str">
        <f t="shared" ca="1" si="372"/>
        <v>7.16063669699836+2.172155394553i</v>
      </c>
      <c r="BH251" s="223" t="str">
        <f t="shared" ca="1" si="373"/>
        <v>-7.21178740902714+1.99577036040793i</v>
      </c>
      <c r="BI251" s="223" t="str">
        <f t="shared" ca="1" si="374"/>
        <v>5.02517191167846-5.54442280337305i</v>
      </c>
      <c r="BJ251" s="223" t="str">
        <f t="shared" ca="1" si="375"/>
        <v>-1.27928140212731+7.37268038495203i</v>
      </c>
      <c r="BK251" s="223" t="str">
        <f t="shared" ca="1" si="376"/>
        <v>-2.86356100459473-6.91324781397641i</v>
      </c>
      <c r="BL251" s="223" t="str">
        <f t="shared" ca="1" si="377"/>
        <v>6.11786085021032+4.30868374123108i</v>
      </c>
      <c r="BM251" s="223" t="str">
        <f t="shared" ca="1" si="378"/>
        <v>-7.47383209740638-0.367165826655032i</v>
      </c>
      <c r="BN251" s="223" t="str">
        <f t="shared" ca="1" si="379"/>
        <v>6.51072653693473-3.68828102586274i</v>
      </c>
      <c r="BO251" s="223" t="str">
        <f t="shared" ca="1" si="380"/>
        <v>-3.52738895678197+6.59928057533985i</v>
      </c>
      <c r="BP251" s="223" t="str">
        <f t="shared" ca="1" si="381"/>
        <v>-0.550472264616448-7.46257041845323i</v>
      </c>
      <c r="BQ251" s="223" t="str">
        <f t="shared" ca="1" si="382"/>
        <v>4.45752586744039+6.01027787257669i</v>
      </c>
      <c r="BR251" s="223" t="str">
        <f t="shared" ca="1" si="383"/>
        <v>-6.98144097798921-2.69303895912004i</v>
      </c>
      <c r="BS251" s="223" t="str">
        <f t="shared" ca="1" si="384"/>
        <v>7.33906473422661-1.45983074063967i</v>
      </c>
      <c r="BT251" s="223" t="str">
        <f t="shared" ca="1" si="385"/>
        <v>-5.41942903463313+5.15972537089529i</v>
      </c>
      <c r="BU251" s="223" t="str">
        <f t="shared" ca="1" si="386"/>
        <v>1.81818314882542-7.25859400998654i</v>
      </c>
      <c r="BV251" s="223" t="str">
        <f t="shared" ca="1" si="387"/>
        <v>2.34723200350951+7.10517268517704i</v>
      </c>
      <c r="BW251" s="223" t="str">
        <f t="shared" ca="1" si="388"/>
        <v>-5.78431780209113-4.74706693958457i</v>
      </c>
      <c r="BX251" s="223" t="str">
        <f t="shared" ca="1" si="389"/>
        <v>7.42657103175587+0.915980171602957i</v>
      </c>
      <c r="BY251" s="223" t="str">
        <f t="shared" ca="1" si="390"/>
        <v>-6.76441222542957+3.19932871223702i</v>
      </c>
      <c r="BZ251" s="223" t="str">
        <f t="shared" ca="1" si="391"/>
        <v>4.00330453918778-6.32190870948037i</v>
      </c>
      <c r="CA251" s="223" t="str">
        <f t="shared" ca="1" si="392"/>
        <v>-2.90045476479661E-12+7.48284551253634i</v>
      </c>
      <c r="CB251" s="223" t="str">
        <f t="shared" ca="1" si="393"/>
        <v>-4.00330453918917-6.32190870947948i</v>
      </c>
      <c r="CC251" s="223" t="str">
        <f t="shared" ca="1" si="394"/>
        <v>6.76441222543027+3.19932871223554i</v>
      </c>
      <c r="CD251" s="223" t="str">
        <f t="shared" ca="1" si="395"/>
        <v>-7.42657103175567+0.915980171604581i</v>
      </c>
      <c r="CE251" s="223" t="str">
        <f t="shared" ca="1" si="396"/>
        <v>5.78431780209009-4.74706693958584i</v>
      </c>
      <c r="CF251" s="223" t="str">
        <f t="shared" ca="1" si="397"/>
        <v>-2.34723200350795+7.10517268517756i</v>
      </c>
      <c r="CG251" s="223" t="str">
        <f t="shared" ca="1" si="398"/>
        <v>-1.81818314882701-7.25859400998614i</v>
      </c>
      <c r="CH251" s="223" t="str">
        <f t="shared" ca="1" si="399"/>
        <v>5.41942903462913+5.1597253708995i</v>
      </c>
      <c r="CI251" s="223" t="str">
        <f t="shared" ca="1" si="400"/>
        <v>-7.33906473422688-1.45983074063827i</v>
      </c>
      <c r="CJ251" s="223" t="str">
        <f t="shared" ca="1" si="401"/>
        <v>6.98144097798861-2.69303895912157i</v>
      </c>
      <c r="CK251" s="223" t="str">
        <f t="shared" ca="1" si="402"/>
        <v>-4.45752586744505+6.01027787257324i</v>
      </c>
      <c r="CL251" s="223" t="str">
        <f t="shared" ca="1" si="403"/>
        <v>0.550472264615022-7.46257041845334i</v>
      </c>
      <c r="CM251" s="223" t="str">
        <f t="shared" ca="1" si="404"/>
        <v>3.52738895678342+6.59928057533907i</v>
      </c>
      <c r="CN251" s="223" t="str">
        <f t="shared" ca="1" si="405"/>
        <v>-6.51072653693544-3.68828102586149i</v>
      </c>
      <c r="CO251" s="223" t="str">
        <f t="shared" ca="1" si="406"/>
        <v>7.47383209740668-0.367165826649026i</v>
      </c>
      <c r="CP251" s="223" t="str">
        <f t="shared" ca="1" si="407"/>
        <v>-6.11786085020925+4.3086837412326i</v>
      </c>
      <c r="CQ251" s="223" t="str">
        <f t="shared" ca="1" si="408"/>
        <v>2.8635610045934-6.91324781397696i</v>
      </c>
      <c r="CR251" s="223" t="str">
        <f t="shared" ca="1" si="409"/>
        <v>1.27928140212139+7.37268038495305i</v>
      </c>
      <c r="CS251" s="223" t="str">
        <f t="shared" ca="1" si="410"/>
        <v>-5.02517191167984-5.5444228033718i</v>
      </c>
      <c r="CT251" s="223" t="str">
        <f t="shared" ca="1" si="411"/>
        <v>7.21178740902758+1.99577036040635i</v>
      </c>
      <c r="CU251" s="223" t="str">
        <f t="shared" ca="1" si="412"/>
        <v>-7.16063669699782+2.17215539455477i</v>
      </c>
      <c r="CV251" s="223" t="str">
        <f t="shared" ca="1" si="413"/>
        <v>4.88759147680876-5.66607681913258i</v>
      </c>
      <c r="CW251" s="223" t="str">
        <f t="shared" ca="1" si="414"/>
        <v>-1.09796147233064+7.40185500869632i</v>
      </c>
      <c r="CX251" s="223" t="str">
        <f t="shared" ca="1" si="415"/>
        <v>-3.03235814799874-6.84089036798214i</v>
      </c>
      <c r="CY251" s="223" t="str">
        <f t="shared" ca="1" si="416"/>
        <v>6.22175865722682+4.1572462250519i</v>
      </c>
      <c r="CZ251" s="223" t="str">
        <f t="shared" ca="1" si="417"/>
        <v>-7.48059181936874-0.183638221725742i</v>
      </c>
      <c r="DA251" s="223" t="str">
        <f t="shared" ca="1" si="418"/>
        <v>6.41825068031382-3.8469514123701i</v>
      </c>
      <c r="DB251" s="223" t="str">
        <f t="shared" ca="1" si="419"/>
        <v>-3.36437212048843+6.6838594538908i</v>
      </c>
      <c r="DC251" s="223" t="str">
        <f t="shared" ca="1" si="420"/>
        <v>-0.733447118664836-7.44681356612393i</v>
      </c>
      <c r="DD251" s="223" t="str">
        <f t="shared" ca="1" si="421"/>
        <v>4.60368294674724+5.89907452828949i</v>
      </c>
      <c r="DE251" s="223" t="str">
        <f t="shared" ca="1" si="422"/>
        <v>-7.04542878301082-2.52089472767267i</v>
      </c>
      <c r="DF251" s="223" t="str">
        <f t="shared" ca="1" si="423"/>
        <v>7.30102830533156-1.63950073169625i</v>
      </c>
      <c r="DG251" s="223" t="str">
        <f t="shared" ca="1" si="424"/>
        <v>-5.29117080448636+5.29117080448517i</v>
      </c>
      <c r="DH251" s="223" t="str">
        <f t="shared" ca="1" si="425"/>
        <v>1.63950073169748-7.30102830533129i</v>
      </c>
      <c r="DI251" s="223" t="str">
        <f t="shared" ca="1" si="426"/>
        <v>2.52089472767149+7.04542878301125i</v>
      </c>
      <c r="DJ251" s="223" t="str">
        <f t="shared" ca="1" si="427"/>
        <v>-5.89907452828872-4.60368294674823i</v>
      </c>
      <c r="DK251" s="223" t="str">
        <f t="shared" ca="1" si="428"/>
        <v>7.44681356612381+0.733447118666088i</v>
      </c>
      <c r="DL251" s="223" t="str">
        <f t="shared" ca="1" si="429"/>
        <v>-6.68385945388811+3.36437212049376i</v>
      </c>
      <c r="DM251" s="223" t="str">
        <f t="shared" ca="1" si="430"/>
        <v>3.84695141237118-6.41825068031317i</v>
      </c>
      <c r="DN251" s="223" t="str">
        <f t="shared" ca="1" si="431"/>
        <v>0.183638221724485+7.48059181936877i</v>
      </c>
      <c r="DO251" s="223" t="str">
        <f t="shared" ca="1" si="432"/>
        <v>-4.15724622505086-6.22175865722751i</v>
      </c>
      <c r="DP251" s="223" t="str">
        <f t="shared" ca="1" si="433"/>
        <v>6.84089036798163+3.03235814799989i</v>
      </c>
      <c r="DQ251" s="223" t="str">
        <f t="shared" ca="1" si="434"/>
        <v>-7.4018550086965+1.0979614723294i</v>
      </c>
      <c r="DR251" s="223" t="str">
        <f t="shared" ca="1" si="435"/>
        <v>5.6660768191334-4.88759147680781i</v>
      </c>
      <c r="DS251" s="223" t="str">
        <f t="shared" ca="1" si="436"/>
        <v>-2.17215539454865+7.16063669699967i</v>
      </c>
      <c r="DT251" s="223" t="str">
        <f t="shared" ca="1" si="437"/>
        <v>-1.99577036040514-7.21178740902792i</v>
      </c>
      <c r="DU251" s="223" t="str">
        <f t="shared" ca="1" si="438"/>
        <v>5.54442280337095+5.02517191168076i</v>
      </c>
      <c r="DV251" s="223" t="str">
        <f t="shared" ca="1" si="439"/>
        <v>-7.37268038495284-1.27928140212262i</v>
      </c>
      <c r="DW251" s="223" t="str">
        <f t="shared" ca="1" si="440"/>
        <v>6.91324781397744-2.86356100459224i</v>
      </c>
      <c r="DX251" s="223" t="str">
        <f t="shared" ca="1" si="441"/>
        <v>-4.30868374123363+6.11786085020852i</v>
      </c>
      <c r="DY251" s="223" t="str">
        <f t="shared" ca="1" si="442"/>
        <v>0.367165826650282-7.47383209740662i</v>
      </c>
      <c r="DZ251" s="223" t="str">
        <f t="shared" ca="1" si="443"/>
        <v>3.68828102586669+6.51072653693249i</v>
      </c>
      <c r="EA251" s="223" t="str">
        <f t="shared" ca="1" si="444"/>
        <v>-6.59928057533848-3.52738895678452i</v>
      </c>
      <c r="EB251" s="223" t="str">
        <f t="shared" ca="1" si="445"/>
        <v>7.46257041845343-0.550472264613768i</v>
      </c>
      <c r="EC251" s="223" t="str">
        <f t="shared" ca="1" si="446"/>
        <v>-6.01027787257398+4.45752586744404i</v>
      </c>
      <c r="ED251" s="223" t="str">
        <f t="shared" ca="1" si="447"/>
        <v>2.69303895912274-6.98144097798816i</v>
      </c>
      <c r="EE251" s="223" t="str">
        <f t="shared" ca="1" si="448"/>
        <v>1.45983074063704+7.33906473422713i</v>
      </c>
      <c r="EF251" s="223" t="str">
        <f t="shared" ca="1" si="449"/>
        <v>-5.15972537089859-5.41942903463i</v>
      </c>
      <c r="EG251" s="223" t="str">
        <f t="shared" ca="1" si="450"/>
        <v>7.2585940099877+1.8181831488208i</v>
      </c>
      <c r="EH251" s="223" t="str">
        <f t="shared" ca="1" si="451"/>
        <v>-7.10517268517788+2.34723200350696i</v>
      </c>
      <c r="EI251" s="223" t="str">
        <f t="shared" ca="1" si="452"/>
        <v>4.74706693958681-5.78431780208929i</v>
      </c>
      <c r="EJ251" s="223" t="str">
        <f t="shared" ca="1" si="453"/>
        <v>-0.915980171598235+7.42657103175645i</v>
      </c>
      <c r="EK251" s="223" t="str">
        <f t="shared" ca="1" si="454"/>
        <v>-3.19932871223459-6.76441222543071i</v>
      </c>
      <c r="EL251" s="223" t="str">
        <f t="shared" ca="1" si="455"/>
        <v>6.32190870947881+4.00330453919023i</v>
      </c>
      <c r="EM251" s="223" t="str">
        <f t="shared" ca="1" si="456"/>
        <v>-7.48284551253634+1.85539986172355E-12i</v>
      </c>
      <c r="EN251" s="223"/>
      <c r="EO251" s="223"/>
      <c r="EP251" s="223"/>
    </row>
    <row r="252" spans="1:146">
      <c r="A252" s="249">
        <f t="shared" si="323"/>
        <v>2.9687500000000022E-3</v>
      </c>
      <c r="B252" s="248">
        <v>152</v>
      </c>
      <c r="C252" s="247">
        <f t="shared" si="324"/>
        <v>30400</v>
      </c>
      <c r="N252" s="246">
        <f t="shared" ca="1" si="327"/>
        <v>22.482485143348232</v>
      </c>
      <c r="O252" s="223">
        <f t="shared" ca="1" si="328"/>
        <v>7.4824851433482316</v>
      </c>
      <c r="P252" s="223" t="str">
        <f t="shared" ca="1" si="329"/>
        <v>-6.22145902119931+4.15704601465569i</v>
      </c>
      <c r="Q252" s="223" t="str">
        <f t="shared" ca="1" si="330"/>
        <v>2.86342309727729-6.91291487625921i</v>
      </c>
      <c r="R252" s="223" t="str">
        <f t="shared" ca="1" si="331"/>
        <v>1.45976043609642+7.33871128943186i</v>
      </c>
      <c r="S252" s="223" t="str">
        <f t="shared" ca="1" si="332"/>
        <v>-5.29091598498904-5.29091598498922i</v>
      </c>
      <c r="T252" s="223" t="str">
        <f t="shared" ca="1" si="333"/>
        <v>7.33871128943181+1.45976043609668i</v>
      </c>
      <c r="U252" s="223" t="str">
        <f t="shared" ca="1" si="334"/>
        <v>-6.91291487625915+2.86342309727745i</v>
      </c>
      <c r="V252" s="223" t="str">
        <f t="shared" ca="1" si="335"/>
        <v>4.1570460146554-6.22145902119949i</v>
      </c>
      <c r="W252" s="223" t="str">
        <f t="shared" ca="1" si="336"/>
        <v>-2.61248506898487E-13+7.48248514334823i</v>
      </c>
      <c r="X252" s="223" t="str">
        <f t="shared" ca="1" si="337"/>
        <v>-4.15704601465559-6.22145902119937i</v>
      </c>
      <c r="Y252" s="223" t="str">
        <f t="shared" ca="1" si="338"/>
        <v>6.91291487625923+2.86342309727724i</v>
      </c>
      <c r="Z252" s="223" t="str">
        <f t="shared" ca="1" si="339"/>
        <v>-7.33871128943177+1.45976043609686i</v>
      </c>
      <c r="AA252" s="223" t="str">
        <f t="shared" ca="1" si="340"/>
        <v>5.29091598498942-5.29091598498884i</v>
      </c>
      <c r="AB252" s="223" t="str">
        <f t="shared" ca="1" si="341"/>
        <v>-1.45976043609693+7.33871128943175i</v>
      </c>
      <c r="AC252" s="223" t="str">
        <f t="shared" ca="1" si="342"/>
        <v>-2.86342309727718-6.91291487625926i</v>
      </c>
      <c r="AD252" s="223" t="str">
        <f t="shared" ca="1" si="343"/>
        <v>6.22145902119934+4.15704601465565i</v>
      </c>
      <c r="AE252" s="223" t="str">
        <f t="shared" ca="1" si="344"/>
        <v>-7.48248514334823+2.21830551168478E-13i</v>
      </c>
      <c r="AF252" s="223" t="str">
        <f t="shared" ca="1" si="345"/>
        <v>6.22145902119909-4.15704601465602i</v>
      </c>
      <c r="AG252" s="223" t="str">
        <f t="shared" ca="1" si="346"/>
        <v>-2.86342309727751+6.91291487625912i</v>
      </c>
      <c r="AH252" s="223" t="str">
        <f t="shared" ca="1" si="347"/>
        <v>-1.45976043609664-7.33871128943181i</v>
      </c>
      <c r="AI252" s="223" t="str">
        <f t="shared" ca="1" si="348"/>
        <v>5.2909159849892+5.29091598498906i</v>
      </c>
      <c r="AJ252" s="223" t="str">
        <f t="shared" ca="1" si="349"/>
        <v>-7.33871128943186-1.45976043609643i</v>
      </c>
      <c r="AK252" s="223" t="str">
        <f t="shared" ca="1" si="350"/>
        <v>6.91291487625936-2.86342309727692i</v>
      </c>
      <c r="AL252" s="223" t="str">
        <f t="shared" ca="1" si="351"/>
        <v>-4.15704601465588+6.22145902119918i</v>
      </c>
      <c r="AM252" s="223" t="str">
        <f t="shared" ca="1" si="352"/>
        <v>6.60010830502041E-14-7.48248514334823i</v>
      </c>
      <c r="AN252" s="223" t="str">
        <f t="shared" ca="1" si="353"/>
        <v>4.15704601465578+6.22145902119925i</v>
      </c>
      <c r="AO252" s="223" t="str">
        <f t="shared" ca="1" si="354"/>
        <v>-6.91291487625932-2.86342309727704i</v>
      </c>
      <c r="AP252" s="223" t="str">
        <f t="shared" ca="1" si="355"/>
        <v>7.33871128943142-1.4597604360986i</v>
      </c>
      <c r="AQ252" s="223" t="str">
        <f t="shared" ca="1" si="356"/>
        <v>-5.29091598498711+5.29091598499115i</v>
      </c>
      <c r="AR252" s="223" t="str">
        <f t="shared" ca="1" si="357"/>
        <v>-5.29091598498711+5.29091598499115i</v>
      </c>
      <c r="AS252" s="223" t="str">
        <f t="shared" ca="1" si="358"/>
        <v>2.86342309727464+6.91291487626031i</v>
      </c>
      <c r="AT252" s="223" t="str">
        <f t="shared" ca="1" si="359"/>
        <v>-6.22145902119822-4.15704601465732i</v>
      </c>
      <c r="AU252" s="223" t="str">
        <f t="shared" ca="1" si="360"/>
        <v>7.48248514334823+1.04499402759395E-12i</v>
      </c>
      <c r="AV252" s="223" t="str">
        <f t="shared" ca="1" si="361"/>
        <v>-6.22145902119938+4.15704601465558i</v>
      </c>
      <c r="AW252" s="223" t="str">
        <f t="shared" ca="1" si="362"/>
        <v>2.86342309727657-6.91291487625951i</v>
      </c>
      <c r="AX252" s="223" t="str">
        <f t="shared" ca="1" si="363"/>
        <v>1.45976043609837+7.33871128943147i</v>
      </c>
      <c r="AY252" s="223" t="str">
        <f t="shared" ca="1" si="364"/>
        <v>-5.2909159849909-5.29091598498736i</v>
      </c>
      <c r="AZ252" s="223" t="str">
        <f t="shared" ca="1" si="365"/>
        <v>7.33871128943249+1.45976043609324i</v>
      </c>
      <c r="BA252" s="223" t="str">
        <f t="shared" ca="1" si="366"/>
        <v>-6.9129148762604+2.86342309727442i</v>
      </c>
      <c r="BB252" s="223" t="str">
        <f t="shared" ca="1" si="367"/>
        <v>4.1570460146576-6.22145902119803i</v>
      </c>
      <c r="BC252" s="223" t="str">
        <f t="shared" ca="1" si="368"/>
        <v>-1.27965940717224E-12+7.48248514334823i</v>
      </c>
      <c r="BD252" s="223" t="str">
        <f t="shared" ca="1" si="369"/>
        <v>-4.1570460146553-6.22145902119957i</v>
      </c>
      <c r="BE252" s="223" t="str">
        <f t="shared" ca="1" si="370"/>
        <v>6.91291487625942+2.86342309727678i</v>
      </c>
      <c r="BF252" s="223" t="str">
        <f t="shared" ca="1" si="371"/>
        <v>-7.33871128943154+1.45976043609803i</v>
      </c>
      <c r="BG252" s="223" t="str">
        <f t="shared" ca="1" si="372"/>
        <v>5.2909159849876-5.29091598499066i</v>
      </c>
      <c r="BH252" s="223" t="str">
        <f t="shared" ca="1" si="373"/>
        <v>-1.45976043609358+7.33871128943242i</v>
      </c>
      <c r="BI252" s="223" t="str">
        <f t="shared" ca="1" si="374"/>
        <v>-2.86342309727411-6.91291487626053i</v>
      </c>
      <c r="BJ252" s="223" t="str">
        <f t="shared" ca="1" si="375"/>
        <v>6.22145902119796+4.15704601465771i</v>
      </c>
      <c r="BK252" s="223" t="str">
        <f t="shared" ca="1" si="376"/>
        <v>-7.48248514334823-1.62065729603132E-12i</v>
      </c>
      <c r="BL252" s="223" t="str">
        <f t="shared" ca="1" si="377"/>
        <v>6.22145902119964-4.15704601465519i</v>
      </c>
      <c r="BM252" s="223" t="str">
        <f t="shared" ca="1" si="378"/>
        <v>-2.8634230972771+6.91291487625929i</v>
      </c>
      <c r="BN252" s="223" t="str">
        <f t="shared" ca="1" si="379"/>
        <v>-1.4597604360977-7.3387112894316i</v>
      </c>
      <c r="BO252" s="223" t="str">
        <f t="shared" ca="1" si="380"/>
        <v>5.29091598499057+5.29091598498769i</v>
      </c>
      <c r="BP252" s="223" t="str">
        <f t="shared" ca="1" si="381"/>
        <v>-7.33871128943236-1.45976043609391i</v>
      </c>
      <c r="BQ252" s="223" t="str">
        <f t="shared" ca="1" si="382"/>
        <v>6.91291487626058-2.86342309727399i</v>
      </c>
      <c r="BR252" s="223" t="str">
        <f t="shared" ca="1" si="383"/>
        <v>-4.15704601465799+6.22145902119777i</v>
      </c>
      <c r="BS252" s="223" t="str">
        <f t="shared" ca="1" si="384"/>
        <v>1.96165518489039E-12-7.48248514334823i</v>
      </c>
      <c r="BT252" s="223" t="str">
        <f t="shared" ca="1" si="385"/>
        <v>4.15704601465491+6.22145902119983i</v>
      </c>
      <c r="BU252" s="223" t="str">
        <f t="shared" ca="1" si="386"/>
        <v>-6.91291487625916-2.86342309727741i</v>
      </c>
      <c r="BV252" s="223" t="str">
        <f t="shared" ca="1" si="387"/>
        <v>7.33871128943163-1.45976043609758i</v>
      </c>
      <c r="BW252" s="223" t="str">
        <f t="shared" ca="1" si="388"/>
        <v>-5.29091598498793+5.29091598499033i</v>
      </c>
      <c r="BX252" s="223" t="str">
        <f t="shared" ca="1" si="389"/>
        <v>1.45976043609404-7.33871128943233i</v>
      </c>
      <c r="BY252" s="223" t="str">
        <f t="shared" ca="1" si="390"/>
        <v>2.86342309728055+6.91291487625787i</v>
      </c>
      <c r="BZ252" s="223" t="str">
        <f t="shared" ca="1" si="391"/>
        <v>-6.22145902119758-4.15704601465828i</v>
      </c>
      <c r="CA252" s="223" t="str">
        <f t="shared" ca="1" si="392"/>
        <v>7.48248514334823+2.08998805518791E-12i</v>
      </c>
      <c r="CB252" s="223" t="str">
        <f t="shared" ca="1" si="393"/>
        <v>-6.22145902120002+4.15704601465462i</v>
      </c>
      <c r="CC252" s="223" t="str">
        <f t="shared" ca="1" si="394"/>
        <v>2.86342309727753-6.91291487625911i</v>
      </c>
      <c r="CD252" s="223" t="str">
        <f t="shared" ca="1" si="395"/>
        <v>1.45976043609724+7.33871128943169i</v>
      </c>
      <c r="CE252" s="223" t="str">
        <f t="shared" ca="1" si="396"/>
        <v>-5.29091598499024-5.29091598498802i</v>
      </c>
      <c r="CF252" s="223" t="str">
        <f t="shared" ca="1" si="397"/>
        <v>7.33871128943222+1.45976043609458i</v>
      </c>
      <c r="CG252" s="223" t="str">
        <f t="shared" ca="1" si="398"/>
        <v>-6.91291487625791+2.86342309728043i</v>
      </c>
      <c r="CH252" s="223" t="str">
        <f t="shared" ca="1" si="399"/>
        <v>4.15704601465856-6.22145902119739i</v>
      </c>
      <c r="CI252" s="223" t="str">
        <f t="shared" ca="1" si="400"/>
        <v>-2.21832092548542E-12+7.48248514334823i</v>
      </c>
      <c r="CJ252" s="223" t="str">
        <f t="shared" ca="1" si="401"/>
        <v>-4.15704601465452-6.22145902120009i</v>
      </c>
      <c r="CK252" s="223" t="str">
        <f t="shared" ca="1" si="402"/>
        <v>6.91291487625898+2.86342309727785i</v>
      </c>
      <c r="CL252" s="223" t="str">
        <f t="shared" ca="1" si="403"/>
        <v>-7.33871128943176+1.4597604360969i</v>
      </c>
      <c r="CM252" s="223" t="str">
        <f t="shared" ca="1" si="404"/>
        <v>5.29091598498842-5.29091598498985i</v>
      </c>
      <c r="CN252" s="223" t="str">
        <f t="shared" ca="1" si="405"/>
        <v>-1.4597604360945+7.33871128943224i</v>
      </c>
      <c r="CO252" s="223" t="str">
        <f t="shared" ca="1" si="406"/>
        <v>-2.86342309728011-6.91291487625805i</v>
      </c>
      <c r="CP252" s="223" t="str">
        <f t="shared" ca="1" si="407"/>
        <v>6.22145902119744+4.15704601465849i</v>
      </c>
      <c r="CQ252" s="223" t="str">
        <f t="shared" ca="1" si="408"/>
        <v>-7.48248514334823-2.55931881434448E-12i</v>
      </c>
      <c r="CR252" s="223" t="str">
        <f t="shared" ca="1" si="409"/>
        <v>6.22145902120028-4.15704601465424i</v>
      </c>
      <c r="CS252" s="223" t="str">
        <f t="shared" ca="1" si="410"/>
        <v>-2.86342309727816+6.91291487625886i</v>
      </c>
      <c r="CT252" s="223" t="str">
        <f t="shared" ca="1" si="411"/>
        <v>-1.45976043609657-7.33871128943183i</v>
      </c>
      <c r="CU252" s="223" t="str">
        <f t="shared" ca="1" si="412"/>
        <v>5.29091598498991+5.29091598498836i</v>
      </c>
      <c r="CV252" s="223" t="str">
        <f t="shared" ca="1" si="413"/>
        <v>-7.33871128943217-1.45976043609483i</v>
      </c>
      <c r="CW252" s="223" t="str">
        <f t="shared" ca="1" si="414"/>
        <v>6.91291487625817-2.8634230972798i</v>
      </c>
      <c r="CX252" s="223" t="str">
        <f t="shared" ca="1" si="415"/>
        <v>-4.15704601465877+6.22145902119725i</v>
      </c>
      <c r="CY252" s="223" t="str">
        <f t="shared" ca="1" si="416"/>
        <v>2.90031670320356E-12-7.48248514334823i</v>
      </c>
      <c r="CZ252" s="223" t="str">
        <f t="shared" ca="1" si="417"/>
        <v>4.15704601465395+6.22145902120047i</v>
      </c>
      <c r="DA252" s="223" t="str">
        <f t="shared" ca="1" si="418"/>
        <v>-6.91291487625872-2.86342309727848i</v>
      </c>
      <c r="DB252" s="223" t="str">
        <f t="shared" ca="1" si="419"/>
        <v>7.33871128943181-1.45976043609666i</v>
      </c>
      <c r="DC252" s="223" t="str">
        <f t="shared" ca="1" si="420"/>
        <v>-5.2909159849886+5.29091598498966i</v>
      </c>
      <c r="DD252" s="223" t="str">
        <f t="shared" ca="1" si="421"/>
        <v>1.45976043609517-7.3387112894321i</v>
      </c>
      <c r="DE252" s="223" t="str">
        <f t="shared" ca="1" si="422"/>
        <v>2.86342309727949+6.9129148762583i</v>
      </c>
      <c r="DF252" s="223" t="str">
        <f t="shared" ca="1" si="423"/>
        <v>-6.22145902120107-4.15704601465305i</v>
      </c>
      <c r="DG252" s="223" t="str">
        <f t="shared" ca="1" si="424"/>
        <v>7.48248514334823+3.24131459206263E-12i</v>
      </c>
      <c r="DH252" s="223" t="str">
        <f t="shared" ca="1" si="425"/>
        <v>-6.22145902120066+4.15704601465367i</v>
      </c>
      <c r="DI252" s="223" t="str">
        <f t="shared" ca="1" si="426"/>
        <v>2.8634230972784-6.91291487625875i</v>
      </c>
      <c r="DJ252" s="223" t="str">
        <f t="shared" ca="1" si="427"/>
        <v>1.45976043609632+7.33871128943188i</v>
      </c>
      <c r="DK252" s="223" t="str">
        <f t="shared" ca="1" si="428"/>
        <v>-5.29091598498943-5.29091598498884i</v>
      </c>
      <c r="DL252" s="223" t="str">
        <f t="shared" ca="1" si="429"/>
        <v>7.33871128943204+1.4597604360955i</v>
      </c>
      <c r="DM252" s="223" t="str">
        <f t="shared" ca="1" si="430"/>
        <v>-6.91291487625844+2.86342309727917i</v>
      </c>
      <c r="DN252" s="223" t="str">
        <f t="shared" ca="1" si="431"/>
        <v>4.15704601465297-6.22145902120113i</v>
      </c>
      <c r="DO252" s="223" t="str">
        <f t="shared" ca="1" si="432"/>
        <v>-3.58231248092171E-12+7.48248514334823i</v>
      </c>
      <c r="DP252" s="223" t="str">
        <f t="shared" ca="1" si="433"/>
        <v>-4.15704601465338-6.22145902120085i</v>
      </c>
      <c r="DQ252" s="223" t="str">
        <f t="shared" ca="1" si="434"/>
        <v>6.91291487625862+2.86342309727872i</v>
      </c>
      <c r="DR252" s="223" t="str">
        <f t="shared" ca="1" si="435"/>
        <v>-7.33871128943195+1.45976043609598i</v>
      </c>
      <c r="DS252" s="223" t="str">
        <f t="shared" ca="1" si="436"/>
        <v>5.29091598498907-5.29091598498919i</v>
      </c>
      <c r="DT252" s="223" t="str">
        <f t="shared" ca="1" si="437"/>
        <v>-1.45976043609584+7.33871128943198i</v>
      </c>
      <c r="DU252" s="223" t="str">
        <f t="shared" ca="1" si="438"/>
        <v>-2.86342309727925-6.9129148762584i</v>
      </c>
      <c r="DV252" s="223" t="str">
        <f t="shared" ca="1" si="439"/>
        <v>6.22145902120093+4.15704601465325i</v>
      </c>
      <c r="DW252" s="223" t="str">
        <f t="shared" ca="1" si="440"/>
        <v>-7.48248514334823-3.92331036978077E-12i</v>
      </c>
      <c r="DX252" s="223" t="str">
        <f t="shared" ca="1" si="441"/>
        <v>6.2214590212008-4.15704601465345i</v>
      </c>
      <c r="DY252" s="223" t="str">
        <f t="shared" ca="1" si="442"/>
        <v>-2.86342309727903+6.91291487625849i</v>
      </c>
      <c r="DZ252" s="223" t="str">
        <f t="shared" ca="1" si="443"/>
        <v>-1.45976043609565-7.33871128943201i</v>
      </c>
      <c r="EA252" s="223" t="str">
        <f t="shared" ca="1" si="444"/>
        <v>5.29091598498894+5.29091598498932i</v>
      </c>
      <c r="EB252" s="223" t="str">
        <f t="shared" ca="1" si="445"/>
        <v>-7.33871128943199-1.45976043609575i</v>
      </c>
      <c r="EC252" s="223" t="str">
        <f t="shared" ca="1" si="446"/>
        <v>6.91291487625853-2.86342309727893i</v>
      </c>
      <c r="ED252" s="223" t="str">
        <f t="shared" ca="1" si="447"/>
        <v>-4.15704601465354+6.22145902120074i</v>
      </c>
      <c r="EE252" s="223" t="str">
        <f t="shared" ca="1" si="448"/>
        <v>3.83897822151673E-12-7.48248514334823i</v>
      </c>
      <c r="EF252" s="223" t="str">
        <f t="shared" ca="1" si="449"/>
        <v>4.15704601465317+6.22145902120099i</v>
      </c>
      <c r="EG252" s="223" t="str">
        <f t="shared" ca="1" si="450"/>
        <v>-6.91291487625836-2.86342309727934i</v>
      </c>
      <c r="EH252" s="223" t="str">
        <f t="shared" ca="1" si="451"/>
        <v>7.33871128943207-1.45976043609532i</v>
      </c>
      <c r="EI252" s="223" t="str">
        <f t="shared" ca="1" si="452"/>
        <v>-5.29091598498956+5.2909159849887i</v>
      </c>
      <c r="EJ252" s="223" t="str">
        <f t="shared" ca="1" si="453"/>
        <v>1.45976043609609-7.33871128943192i</v>
      </c>
      <c r="EK252" s="223" t="str">
        <f t="shared" ca="1" si="454"/>
        <v>2.86342309727862+6.91291487625866i</v>
      </c>
      <c r="EL252" s="223" t="str">
        <f t="shared" ca="1" si="455"/>
        <v>-6.22145902120056-4.15704601465382i</v>
      </c>
      <c r="EM252" s="223" t="str">
        <f t="shared" ca="1" si="456"/>
        <v>7.48248514334823-3.05063452071718E-12i</v>
      </c>
      <c r="EN252" s="223"/>
      <c r="EO252" s="223"/>
      <c r="EP252" s="223"/>
    </row>
    <row r="253" spans="1:146">
      <c r="A253" s="249">
        <f t="shared" si="323"/>
        <v>2.9882812500000022E-3</v>
      </c>
      <c r="B253" s="248">
        <v>153</v>
      </c>
      <c r="C253" s="247">
        <f t="shared" si="324"/>
        <v>30600</v>
      </c>
      <c r="N253" s="246">
        <f t="shared" ca="1" si="327"/>
        <v>22.482099543320491</v>
      </c>
      <c r="O253" s="223">
        <f t="shared" ca="1" si="328"/>
        <v>7.4820995433204907</v>
      </c>
      <c r="P253" s="223" t="str">
        <f t="shared" ca="1" si="329"/>
        <v>-6.11725095710723+4.30825420604766i</v>
      </c>
      <c r="Q253" s="223" t="str">
        <f t="shared" ca="1" si="330"/>
        <v>2.52064341821523-7.044726420122i</v>
      </c>
      <c r="R253" s="223" t="str">
        <f t="shared" ca="1" si="331"/>
        <v>1.99557140090034+7.21106846175138i</v>
      </c>
      <c r="S253" s="223" t="str">
        <f t="shared" ca="1" si="332"/>
        <v>-5.78374116008731-4.74659370172639i</v>
      </c>
      <c r="T253" s="223" t="str">
        <f t="shared" ca="1" si="333"/>
        <v>7.46182647047349+0.550417387713997i</v>
      </c>
      <c r="U253" s="223" t="str">
        <f t="shared" ca="1" si="334"/>
        <v>-6.41761084117595+3.84656790754793i</v>
      </c>
      <c r="V253" s="223" t="str">
        <f t="shared" ca="1" si="335"/>
        <v>3.03205585045165-6.84020839564838i</v>
      </c>
      <c r="W253" s="223" t="str">
        <f t="shared" ca="1" si="336"/>
        <v>1.45968520926315+7.33833309860047i</v>
      </c>
      <c r="X253" s="223" t="str">
        <f t="shared" ca="1" si="337"/>
        <v>-5.41888876860211-5.15921099487844i</v>
      </c>
      <c r="Y253" s="223" t="str">
        <f t="shared" ca="1" si="338"/>
        <v>7.40111711347085+1.09785201591363i</v>
      </c>
      <c r="Z253" s="223" t="str">
        <f t="shared" ca="1" si="339"/>
        <v>-6.68319313605789+3.36403672428012i</v>
      </c>
      <c r="AA253" s="223" t="str">
        <f t="shared" ca="1" si="340"/>
        <v>3.52703730932853-6.59862268922547i</v>
      </c>
      <c r="AB253" s="223" t="str">
        <f t="shared" ca="1" si="341"/>
        <v>0.915888857005255+7.42583067257599i</v>
      </c>
      <c r="AC253" s="223" t="str">
        <f t="shared" ca="1" si="342"/>
        <v>-5.0246709493737-5.54387007664111i</v>
      </c>
      <c r="AD253" s="223" t="str">
        <f t="shared" ca="1" si="343"/>
        <v>7.30030046157803+1.63933728891901i</v>
      </c>
      <c r="AE253" s="223" t="str">
        <f t="shared" ca="1" si="344"/>
        <v>-6.91255862828583+2.8632755345352i</v>
      </c>
      <c r="AF253" s="223" t="str">
        <f t="shared" ca="1" si="345"/>
        <v>4.00290544743509-6.32127847472734i</v>
      </c>
      <c r="AG253" s="223" t="str">
        <f t="shared" ca="1" si="346"/>
        <v>0.367129223676979+7.4730870267433i</v>
      </c>
      <c r="AH253" s="223" t="str">
        <f t="shared" ca="1" si="347"/>
        <v>-4.60322400291938-5.89848644612358i</v>
      </c>
      <c r="AI253" s="223" t="str">
        <f t="shared" ca="1" si="348"/>
        <v>7.15992284896693+2.17193885111849i</v>
      </c>
      <c r="AJ253" s="223" t="str">
        <f t="shared" ca="1" si="349"/>
        <v>-7.10446436638522+2.34699800658616i</v>
      </c>
      <c r="AK253" s="223" t="str">
        <f t="shared" ca="1" si="350"/>
        <v>4.45708149409915-6.00967870448292i</v>
      </c>
      <c r="AL253" s="223" t="str">
        <f t="shared" ca="1" si="351"/>
        <v>-0.183619914724129+7.47984607482489i</v>
      </c>
      <c r="AM253" s="223" t="str">
        <f t="shared" ca="1" si="352"/>
        <v>-4.15683178675849-6.22113840649369i</v>
      </c>
      <c r="AN253" s="223" t="str">
        <f t="shared" ca="1" si="353"/>
        <v>6.98074499408284+2.69277048850139i</v>
      </c>
      <c r="AO253" s="223" t="str">
        <f t="shared" ca="1" si="354"/>
        <v>-7.25787039653349+1.81800189309017i</v>
      </c>
      <c r="AP253" s="223" t="str">
        <f t="shared" ca="1" si="355"/>
        <v>4.88710422997572-5.66551196464275i</v>
      </c>
      <c r="AQ253" s="223" t="str">
        <f t="shared" ca="1" si="356"/>
        <v>-0.733374000900257+7.44607118895329i</v>
      </c>
      <c r="AR253" s="223" t="str">
        <f t="shared" ca="1" si="357"/>
        <v>-0.733374000900257+7.44607118895329i</v>
      </c>
      <c r="AS253" s="223" t="str">
        <f t="shared" ca="1" si="358"/>
        <v>6.76373787724395+3.19900976930238i</v>
      </c>
      <c r="AT253" s="223" t="str">
        <f t="shared" ca="1" si="359"/>
        <v>-7.3719453981616+1.27915386982203i</v>
      </c>
      <c r="AU253" s="223" t="str">
        <f t="shared" ca="1" si="360"/>
        <v>5.29064332459251-5.29064332459687i</v>
      </c>
      <c r="AV253" s="223" t="str">
        <f t="shared" ca="1" si="361"/>
        <v>-1.27915386981606+7.37194539816263i</v>
      </c>
      <c r="AW253" s="223" t="str">
        <f t="shared" ca="1" si="362"/>
        <v>-3.19900976930114-6.76373787724455i</v>
      </c>
      <c r="AX253" s="223" t="str">
        <f t="shared" ca="1" si="363"/>
        <v>6.5100774788245+3.68791333898436i</v>
      </c>
      <c r="AY253" s="223" t="str">
        <f t="shared" ca="1" si="364"/>
        <v>-7.44607118895342+0.733374000898878i</v>
      </c>
      <c r="AZ253" s="223" t="str">
        <f t="shared" ca="1" si="365"/>
        <v>5.66551196464365-4.88710422997468i</v>
      </c>
      <c r="BA253" s="223" t="str">
        <f t="shared" ca="1" si="366"/>
        <v>-1.81800189308935+7.2578703965337i</v>
      </c>
      <c r="BB253" s="223" t="str">
        <f t="shared" ca="1" si="367"/>
        <v>-2.69277048850219-6.98074499408254i</v>
      </c>
      <c r="BC253" s="223" t="str">
        <f t="shared" ca="1" si="368"/>
        <v>6.22113840649381+4.15683178675832i</v>
      </c>
      <c r="BD253" s="223" t="str">
        <f t="shared" ca="1" si="369"/>
        <v>-7.47984607482491+0.183619914723594i</v>
      </c>
      <c r="BE253" s="223" t="str">
        <f t="shared" ca="1" si="370"/>
        <v>6.00967870448337-4.45708149409855i</v>
      </c>
      <c r="BF253" s="223" t="str">
        <f t="shared" ca="1" si="371"/>
        <v>-2.34699800658757+7.10446436638475i</v>
      </c>
      <c r="BG253" s="223" t="str">
        <f t="shared" ca="1" si="372"/>
        <v>-2.17193885111716-7.15992284896734i</v>
      </c>
      <c r="BH253" s="223" t="str">
        <f t="shared" ca="1" si="373"/>
        <v>5.89848644612227+4.60322400292106i</v>
      </c>
      <c r="BI253" s="223" t="str">
        <f t="shared" ca="1" si="374"/>
        <v>-7.47308702674319-0.367129223679106i</v>
      </c>
      <c r="BJ253" s="223" t="str">
        <f t="shared" ca="1" si="375"/>
        <v>6.32127847472885-4.0029054474327i</v>
      </c>
      <c r="BK253" s="223" t="str">
        <f t="shared" ca="1" si="376"/>
        <v>-2.86327553453776+6.91255862828477i</v>
      </c>
      <c r="BL253" s="223" t="str">
        <f t="shared" ca="1" si="377"/>
        <v>-1.63933728891558-7.3003004615788i</v>
      </c>
      <c r="BM253" s="223" t="str">
        <f t="shared" ca="1" si="378"/>
        <v>5.54387007664378+5.02467094937074i</v>
      </c>
      <c r="BN253" s="223" t="str">
        <f t="shared" ca="1" si="379"/>
        <v>-7.42583067257635-0.915888857002247i</v>
      </c>
      <c r="BO253" s="223" t="str">
        <f t="shared" ca="1" si="380"/>
        <v>6.59862268922402-3.52703730933125i</v>
      </c>
      <c r="BP253" s="223" t="str">
        <f t="shared" ca="1" si="381"/>
        <v>-3.36403672427804+6.68319313605894i</v>
      </c>
      <c r="BQ253" s="223" t="str">
        <f t="shared" ca="1" si="382"/>
        <v>-1.09785201591599-7.4011171134705i</v>
      </c>
      <c r="BR253" s="223" t="str">
        <f t="shared" ca="1" si="383"/>
        <v>5.15921099487963+5.41888876860098i</v>
      </c>
      <c r="BS253" s="223" t="str">
        <f t="shared" ca="1" si="384"/>
        <v>-7.3383330986008-1.45968520926148i</v>
      </c>
      <c r="BT253" s="223" t="str">
        <f t="shared" ca="1" si="385"/>
        <v>6.84020839564799-3.03205585045254i</v>
      </c>
      <c r="BU253" s="223" t="str">
        <f t="shared" ca="1" si="386"/>
        <v>-3.84656790754725+6.41761084117635i</v>
      </c>
      <c r="BV253" s="223" t="str">
        <f t="shared" ca="1" si="387"/>
        <v>-0.550417387714074-7.46182647047348i</v>
      </c>
      <c r="BW253" s="223" t="str">
        <f t="shared" ca="1" si="388"/>
        <v>4.74659370172647+5.78374116008724i</v>
      </c>
      <c r="BX253" s="223" t="str">
        <f t="shared" ca="1" si="389"/>
        <v>-7.21106846175121-1.99557140090093i</v>
      </c>
      <c r="BY253" s="223" t="str">
        <f t="shared" ca="1" si="390"/>
        <v>7.0447264201222-2.52064341821468i</v>
      </c>
      <c r="BZ253" s="223" t="str">
        <f t="shared" ca="1" si="391"/>
        <v>-4.30825420604843+6.1172509571067i</v>
      </c>
      <c r="CA253" s="223" t="str">
        <f t="shared" ca="1" si="392"/>
        <v>1.27959508402996E-12-7.48209954332049i</v>
      </c>
      <c r="CB253" s="223" t="str">
        <f t="shared" ca="1" si="393"/>
        <v>4.30825420604616+6.11725095710829i</v>
      </c>
      <c r="CC253" s="223" t="str">
        <f t="shared" ca="1" si="394"/>
        <v>-7.04472642012127-2.52064341821729i</v>
      </c>
      <c r="CD253" s="223" t="str">
        <f t="shared" ca="1" si="395"/>
        <v>7.21106846175195-1.99557140089826i</v>
      </c>
      <c r="CE253" s="223" t="str">
        <f t="shared" ca="1" si="396"/>
        <v>-4.74659370172861+5.78374116008548i</v>
      </c>
      <c r="CF253" s="223" t="str">
        <f t="shared" ca="1" si="397"/>
        <v>0.550417387716838-7.46182647047328i</v>
      </c>
      <c r="CG253" s="223" t="str">
        <f t="shared" ca="1" si="398"/>
        <v>3.84656790754487+6.41761084117778i</v>
      </c>
      <c r="CH253" s="223" t="str">
        <f t="shared" ca="1" si="399"/>
        <v>-6.84020839564988-3.03205585044828i</v>
      </c>
      <c r="CI253" s="223" t="str">
        <f t="shared" ca="1" si="400"/>
        <v>7.33833309859988-1.45968520926606i</v>
      </c>
      <c r="CJ253" s="223" t="str">
        <f t="shared" ca="1" si="401"/>
        <v>-5.15921099487625+5.4188887686042i</v>
      </c>
      <c r="CK253" s="223" t="str">
        <f t="shared" ca="1" si="402"/>
        <v>1.09785201591137-7.40111711347118i</v>
      </c>
      <c r="CL253" s="223" t="str">
        <f t="shared" ca="1" si="403"/>
        <v>3.36403672428221+6.68319313605684i</v>
      </c>
      <c r="CM253" s="223" t="str">
        <f t="shared" ca="1" si="404"/>
        <v>-6.59862268922623-3.52703730932713i</v>
      </c>
      <c r="CN253" s="223" t="str">
        <f t="shared" ca="1" si="405"/>
        <v>7.42583067257578-0.915888857006886i</v>
      </c>
      <c r="CO253" s="223" t="str">
        <f t="shared" ca="1" si="406"/>
        <v>-5.54387007664051+5.02467094937436i</v>
      </c>
      <c r="CP253" s="223" t="str">
        <f t="shared" ca="1" si="407"/>
        <v>1.63933728891808-7.30030046157824i</v>
      </c>
      <c r="CQ253" s="223" t="str">
        <f t="shared" ca="1" si="408"/>
        <v>2.8632755345354+6.91255862828574i</v>
      </c>
      <c r="CR253" s="223" t="str">
        <f t="shared" ca="1" si="409"/>
        <v>-6.32127847472748-4.00290544743487i</v>
      </c>
      <c r="CS253" s="223" t="str">
        <f t="shared" ca="1" si="410"/>
        <v>7.47308702674332-0.36712922367655i</v>
      </c>
      <c r="CT253" s="223" t="str">
        <f t="shared" ca="1" si="411"/>
        <v>-5.89848644612384+4.60322400291904i</v>
      </c>
      <c r="CU253" s="223" t="str">
        <f t="shared" ca="1" si="412"/>
        <v>2.17193885112001-7.15992284896647i</v>
      </c>
      <c r="CV253" s="223" t="str">
        <f t="shared" ca="1" si="413"/>
        <v>2.34699800658474+7.10446436638568i</v>
      </c>
      <c r="CW253" s="223" t="str">
        <f t="shared" ca="1" si="414"/>
        <v>-6.00967870448159-4.45708149410095i</v>
      </c>
      <c r="CX253" s="223" t="str">
        <f t="shared" ca="1" si="415"/>
        <v>7.47984607482484+0.183619914726366i</v>
      </c>
      <c r="CY253" s="223" t="str">
        <f t="shared" ca="1" si="416"/>
        <v>-6.22113840649535+4.15683178675601i</v>
      </c>
      <c r="CZ253" s="223" t="str">
        <f t="shared" ca="1" si="417"/>
        <v>2.69277048850478-6.98074499408154i</v>
      </c>
      <c r="DA253" s="223" t="str">
        <f t="shared" ca="1" si="418"/>
        <v>1.81800189308666+7.25787039653437i</v>
      </c>
      <c r="DB253" s="223" t="str">
        <f t="shared" ca="1" si="419"/>
        <v>-5.66551196464684-4.88710422997098i</v>
      </c>
      <c r="DC253" s="223" t="str">
        <f t="shared" ca="1" si="420"/>
        <v>7.4460711889539+0.733374000894018i</v>
      </c>
      <c r="DD253" s="223" t="str">
        <f t="shared" ca="1" si="421"/>
        <v>-6.5100774788223+3.68791333898824i</v>
      </c>
      <c r="DE253" s="223" t="str">
        <f t="shared" ca="1" si="422"/>
        <v>3.19900976929701-6.7637378772465i</v>
      </c>
      <c r="DF253" s="223" t="str">
        <f t="shared" ca="1" si="423"/>
        <v>1.27915386982056+7.37194539816186i</v>
      </c>
      <c r="DG253" s="223" t="str">
        <f t="shared" ca="1" si="424"/>
        <v>-5.29064332459582-5.29064332459356i</v>
      </c>
      <c r="DH253" s="223" t="str">
        <f t="shared" ca="1" si="425"/>
        <v>7.3719453981624+1.27915386981743i</v>
      </c>
      <c r="DI253" s="223" t="str">
        <f t="shared" ca="1" si="426"/>
        <v>-6.76373787724514+3.19900976929988i</v>
      </c>
      <c r="DJ253" s="223" t="str">
        <f t="shared" ca="1" si="427"/>
        <v>3.68791333898548-6.51007747882386i</v>
      </c>
      <c r="DK253" s="223" t="str">
        <f t="shared" ca="1" si="428"/>
        <v>0.733374000897605+7.44607118895355i</v>
      </c>
      <c r="DL253" s="223" t="str">
        <f t="shared" ca="1" si="429"/>
        <v>-4.8871042299737-5.66551196464448i</v>
      </c>
      <c r="DM253" s="223" t="str">
        <f t="shared" ca="1" si="430"/>
        <v>7.25787039653339+1.81800189309059i</v>
      </c>
      <c r="DN253" s="223" t="str">
        <f t="shared" ca="1" si="431"/>
        <v>-6.980744994083+2.692770488501i</v>
      </c>
      <c r="DO253" s="223" t="str">
        <f t="shared" ca="1" si="432"/>
        <v>4.15683178675938-6.2211384064931i</v>
      </c>
      <c r="DP253" s="223" t="str">
        <f t="shared" ca="1" si="433"/>
        <v>0.183619914722315+7.47984607482494i</v>
      </c>
      <c r="DQ253" s="223" t="str">
        <f t="shared" ca="1" si="434"/>
        <v>-4.4570814940977-6.00967870448401i</v>
      </c>
      <c r="DR253" s="223" t="str">
        <f t="shared" ca="1" si="435"/>
        <v>7.10446436638428+2.346998006589i</v>
      </c>
      <c r="DS253" s="223" t="str">
        <f t="shared" ca="1" si="436"/>
        <v>-7.15992284896777+2.17193885111573i</v>
      </c>
      <c r="DT253" s="223" t="str">
        <f t="shared" ca="1" si="437"/>
        <v>4.60322400292224-5.89848644612135i</v>
      </c>
      <c r="DU253" s="223" t="str">
        <f t="shared" ca="1" si="438"/>
        <v>-0.367129223680596+7.47308702674313i</v>
      </c>
      <c r="DV253" s="223" t="str">
        <f t="shared" ca="1" si="439"/>
        <v>-4.00290544743791-6.32127847472555i</v>
      </c>
      <c r="DW253" s="223" t="str">
        <f t="shared" ca="1" si="440"/>
        <v>6.91255862828713+2.86327553453207i</v>
      </c>
      <c r="DX253" s="223" t="str">
        <f t="shared" ca="1" si="441"/>
        <v>-7.30030046157745+1.6393372889216i</v>
      </c>
      <c r="DY253" s="223" t="str">
        <f t="shared" ca="1" si="442"/>
        <v>5.02467094937169-5.54387007664293i</v>
      </c>
      <c r="DZ253" s="223" t="str">
        <f t="shared" ca="1" si="443"/>
        <v>-0.915888857003729+7.42583067257617i</v>
      </c>
      <c r="EA253" s="223" t="str">
        <f t="shared" ca="1" si="444"/>
        <v>-3.52703730932993-6.59862268922472i</v>
      </c>
      <c r="EB253" s="223" t="str">
        <f t="shared" ca="1" si="445"/>
        <v>6.68319313605827+3.36403672427938i</v>
      </c>
      <c r="EC253" s="223" t="str">
        <f t="shared" ca="1" si="446"/>
        <v>-7.40111711347072+1.09785201591452i</v>
      </c>
      <c r="ED253" s="223" t="str">
        <f t="shared" ca="1" si="447"/>
        <v>5.41888876860201-5.15921099487855i</v>
      </c>
      <c r="EE253" s="223" t="str">
        <f t="shared" ca="1" si="448"/>
        <v>-1.45968520926295+7.3383330986005i</v>
      </c>
      <c r="EF253" s="223" t="str">
        <f t="shared" ca="1" si="449"/>
        <v>-3.03205585045118-6.84020839564859i</v>
      </c>
      <c r="EG253" s="223" t="str">
        <f t="shared" ca="1" si="450"/>
        <v>6.41761084117569+3.84656790754835i</v>
      </c>
      <c r="EH253" s="223" t="str">
        <f t="shared" ca="1" si="451"/>
        <v>-7.46182647047358+0.550417387712797i</v>
      </c>
      <c r="EI253" s="223" t="str">
        <f t="shared" ca="1" si="452"/>
        <v>5.78374116008806-4.74659370172548i</v>
      </c>
      <c r="EJ253" s="223" t="str">
        <f t="shared" ca="1" si="453"/>
        <v>-1.99557140090216+7.21106846175087i</v>
      </c>
      <c r="EK253" s="223" t="str">
        <f t="shared" ca="1" si="454"/>
        <v>-2.52064341821347-7.04472642012263i</v>
      </c>
      <c r="EL253" s="223" t="str">
        <f t="shared" ca="1" si="455"/>
        <v>6.11725095710596+4.30825420604947i</v>
      </c>
      <c r="EM253" s="223" t="str">
        <f t="shared" ca="1" si="456"/>
        <v>-7.48209954332049-2.55919016805992E-12i</v>
      </c>
      <c r="EN253" s="223"/>
      <c r="EO253" s="223"/>
      <c r="EP253" s="223"/>
    </row>
    <row r="254" spans="1:146">
      <c r="A254" s="249">
        <f t="shared" si="323"/>
        <v>3.0078125000000022E-3</v>
      </c>
      <c r="B254" s="248">
        <v>154</v>
      </c>
      <c r="C254" s="247">
        <f t="shared" si="324"/>
        <v>30800</v>
      </c>
      <c r="N254" s="246">
        <f t="shared" ca="1" si="327"/>
        <v>22.481686927682155</v>
      </c>
      <c r="O254" s="223">
        <f t="shared" ca="1" si="328"/>
        <v>7.4816869276821567</v>
      </c>
      <c r="P254" s="223" t="str">
        <f t="shared" ca="1" si="329"/>
        <v>-6.0093472884946+4.45683569925039i</v>
      </c>
      <c r="Q254" s="223" t="str">
        <f t="shared" ca="1" si="330"/>
        <v>2.17181907512115-7.15952800041944i</v>
      </c>
      <c r="R254" s="223" t="str">
        <f t="shared" ca="1" si="331"/>
        <v>2.52050441219361+7.04433792431643i</v>
      </c>
      <c r="S254" s="223" t="str">
        <f t="shared" ca="1" si="332"/>
        <v>-6.22079532912898-4.15660254979197i</v>
      </c>
      <c r="T254" s="223" t="str">
        <f t="shared" ca="1" si="333"/>
        <v>7.47267490811857-0.367108977587215i</v>
      </c>
      <c r="U254" s="223" t="str">
        <f t="shared" ca="1" si="334"/>
        <v>-5.78342220388574+4.74633194113637i</v>
      </c>
      <c r="V254" s="223" t="str">
        <f t="shared" ca="1" si="335"/>
        <v>1.81790163566839-7.25747014646868i</v>
      </c>
      <c r="W254" s="223" t="str">
        <f t="shared" ca="1" si="336"/>
        <v>2.86311763336669+6.91217742114269i</v>
      </c>
      <c r="X254" s="223" t="str">
        <f t="shared" ca="1" si="337"/>
        <v>-6.41725692893811-3.8463557807158i</v>
      </c>
      <c r="Y254" s="223" t="str">
        <f t="shared" ca="1" si="338"/>
        <v>7.44566056017232-0.733333557492474i</v>
      </c>
      <c r="Z254" s="223" t="str">
        <f t="shared" ca="1" si="339"/>
        <v>-5.54356434861968+5.02439385364671i</v>
      </c>
      <c r="AA254" s="223" t="str">
        <f t="shared" ca="1" si="340"/>
        <v>1.45960471194567-7.33792841125586i</v>
      </c>
      <c r="AB254" s="223" t="str">
        <f t="shared" ca="1" si="341"/>
        <v>3.19883335338156+6.76336487712616i</v>
      </c>
      <c r="AC254" s="223" t="str">
        <f t="shared" ca="1" si="342"/>
        <v>-6.59825879472008-3.52684280366295i</v>
      </c>
      <c r="AD254" s="223" t="str">
        <f t="shared" ca="1" si="343"/>
        <v>7.40070896377376-1.09779147262528i</v>
      </c>
      <c r="AE254" s="223" t="str">
        <f t="shared" ca="1" si="344"/>
        <v>-5.29035156127892+5.29035156127868i</v>
      </c>
      <c r="AF254" s="223" t="str">
        <f t="shared" ca="1" si="345"/>
        <v>1.09779147262556-7.40070896377372i</v>
      </c>
      <c r="AG254" s="223" t="str">
        <f t="shared" ca="1" si="346"/>
        <v>3.5268428036634+6.59825879471984i</v>
      </c>
      <c r="AH254" s="223" t="str">
        <f t="shared" ca="1" si="347"/>
        <v>-6.76336487712636-3.19883335338114i</v>
      </c>
      <c r="AI254" s="223" t="str">
        <f t="shared" ca="1" si="348"/>
        <v>7.33792841125592-1.4596047119454i</v>
      </c>
      <c r="AJ254" s="223" t="str">
        <f t="shared" ca="1" si="349"/>
        <v>-5.02439385364697+5.54356434861945i</v>
      </c>
      <c r="AK254" s="223" t="str">
        <f t="shared" ca="1" si="350"/>
        <v>0.73333355749276-7.44566056017229i</v>
      </c>
      <c r="AL254" s="223" t="str">
        <f t="shared" ca="1" si="351"/>
        <v>3.8463557807156+6.41725692893823i</v>
      </c>
      <c r="AM254" s="223" t="str">
        <f t="shared" ca="1" si="352"/>
        <v>-6.91217742114284-2.86311763336632i</v>
      </c>
      <c r="AN254" s="223" t="str">
        <f t="shared" ca="1" si="353"/>
        <v>7.25747014646876-1.81790163566812i</v>
      </c>
      <c r="AO254" s="223" t="str">
        <f t="shared" ca="1" si="354"/>
        <v>-4.74633194113658+5.78342220388558i</v>
      </c>
      <c r="AP254" s="223" t="str">
        <f t="shared" ca="1" si="355"/>
        <v>0.367108977586786-7.47267490811859i</v>
      </c>
      <c r="AQ254" s="223" t="str">
        <f t="shared" ca="1" si="356"/>
        <v>4.15660254979111+6.22079532912955i</v>
      </c>
      <c r="AR254" s="223" t="str">
        <f t="shared" ca="1" si="357"/>
        <v>4.15660254979111+6.22079532912955i</v>
      </c>
      <c r="AS254" s="223" t="str">
        <f t="shared" ca="1" si="358"/>
        <v>7.15952800041858-2.17181907512398i</v>
      </c>
      <c r="AT254" s="223" t="str">
        <f t="shared" ca="1" si="359"/>
        <v>-4.4568356992493+6.00934728849541i</v>
      </c>
      <c r="AU254" s="223" t="str">
        <f t="shared" ca="1" si="360"/>
        <v>3.40963134258817E-13-7.48168692768216i</v>
      </c>
      <c r="AV254" s="223" t="str">
        <f t="shared" ca="1" si="361"/>
        <v>4.45683569924883+6.00934728849575i</v>
      </c>
      <c r="AW254" s="223" t="str">
        <f t="shared" ca="1" si="362"/>
        <v>-7.15952800041842-2.17181907512453i</v>
      </c>
      <c r="AX254" s="223" t="str">
        <f t="shared" ca="1" si="363"/>
        <v>7.04433792431578-2.5205044121954i</v>
      </c>
      <c r="AY254" s="223" t="str">
        <f t="shared" ca="1" si="364"/>
        <v>-4.1566025497915+6.2207953291293i</v>
      </c>
      <c r="AZ254" s="223" t="str">
        <f t="shared" ca="1" si="365"/>
        <v>-0.367108977586211-7.47267490811862i</v>
      </c>
      <c r="BA254" s="223" t="str">
        <f t="shared" ca="1" si="366"/>
        <v>4.74633194113441+5.78342220388736i</v>
      </c>
      <c r="BB254" s="223" t="str">
        <f t="shared" ca="1" si="367"/>
        <v>-7.25747014646955-1.81790163566496i</v>
      </c>
      <c r="BC254" s="223" t="str">
        <f t="shared" ca="1" si="368"/>
        <v>6.91217742114221-2.86311763336785i</v>
      </c>
      <c r="BD254" s="223" t="str">
        <f t="shared" ca="1" si="369"/>
        <v>-3.84635578071609+6.41725692893794i</v>
      </c>
      <c r="BE254" s="223" t="str">
        <f t="shared" ca="1" si="370"/>
        <v>-0.7333335574906-7.4456605601725i</v>
      </c>
      <c r="BF254" s="223" t="str">
        <f t="shared" ca="1" si="371"/>
        <v>5.02439385364434+5.54356434862184i</v>
      </c>
      <c r="BG254" s="223" t="str">
        <f t="shared" ca="1" si="372"/>
        <v>-7.33792841125639-1.45960471194304i</v>
      </c>
      <c r="BH254" s="223" t="str">
        <f t="shared" ca="1" si="373"/>
        <v>6.76336487712601-3.19883335338187i</v>
      </c>
      <c r="BI254" s="223" t="str">
        <f t="shared" ca="1" si="374"/>
        <v>-3.52684280366382+6.59825879471962i</v>
      </c>
      <c r="BJ254" s="223" t="str">
        <f t="shared" ca="1" si="375"/>
        <v>-1.09779147262278-7.40070896377413i</v>
      </c>
      <c r="BK254" s="223" t="str">
        <f t="shared" ca="1" si="376"/>
        <v>5.29035156128107+5.29035156127653i</v>
      </c>
      <c r="BL254" s="223" t="str">
        <f t="shared" ca="1" si="377"/>
        <v>-7.40070896377402-1.09779147262358i</v>
      </c>
      <c r="BM254" s="223" t="str">
        <f t="shared" ca="1" si="378"/>
        <v>6.59825879472-3.5268428036631i</v>
      </c>
      <c r="BN254" s="223" t="str">
        <f t="shared" ca="1" si="379"/>
        <v>-3.1988333533828+6.76336487712558i</v>
      </c>
      <c r="BO254" s="223" t="str">
        <f t="shared" ca="1" si="380"/>
        <v>-1.45960471194225-7.33792841125655i</v>
      </c>
      <c r="BP254" s="223" t="str">
        <f t="shared" ca="1" si="381"/>
        <v>5.54356434862129+5.02439385364494i</v>
      </c>
      <c r="BQ254" s="223" t="str">
        <f t="shared" ca="1" si="382"/>
        <v>-7.4456605601724-0.733333557491619i</v>
      </c>
      <c r="BR254" s="223" t="str">
        <f t="shared" ca="1" si="383"/>
        <v>6.41725692893835-3.8463557807154i</v>
      </c>
      <c r="BS254" s="223" t="str">
        <f t="shared" ca="1" si="384"/>
        <v>-2.8631176333686+6.9121774211419i</v>
      </c>
      <c r="BT254" s="223" t="str">
        <f t="shared" ca="1" si="385"/>
        <v>-1.81790163567139-7.25747014646794i</v>
      </c>
      <c r="BU254" s="223" t="str">
        <f t="shared" ca="1" si="386"/>
        <v>5.78342220388685+4.74633194113504i</v>
      </c>
      <c r="BV254" s="223" t="str">
        <f t="shared" ca="1" si="387"/>
        <v>-7.47267490811859-0.36710897758702i</v>
      </c>
      <c r="BW254" s="223" t="str">
        <f t="shared" ca="1" si="388"/>
        <v>6.22079532912975-4.15660254979083i</v>
      </c>
      <c r="BX254" s="223" t="str">
        <f t="shared" ca="1" si="389"/>
        <v>-2.52050441219637+7.04433792431544i</v>
      </c>
      <c r="BY254" s="223" t="str">
        <f t="shared" ca="1" si="390"/>
        <v>-2.17181907512375-7.15952800041865i</v>
      </c>
      <c r="BZ254" s="223" t="str">
        <f t="shared" ca="1" si="391"/>
        <v>6.0093472884952+4.45683569924957i</v>
      </c>
      <c r="CA254" s="223" t="str">
        <f t="shared" ca="1" si="392"/>
        <v>-7.48168692768216-6.81926268517634E-13i</v>
      </c>
      <c r="CB254" s="223" t="str">
        <f t="shared" ca="1" si="393"/>
        <v>6.00934728849589-4.45683569924865i</v>
      </c>
      <c r="CC254" s="223" t="str">
        <f t="shared" ca="1" si="394"/>
        <v>-2.17181907511774+7.15952800042048i</v>
      </c>
      <c r="CD254" s="223" t="str">
        <f t="shared" ca="1" si="395"/>
        <v>-2.52050441219508-7.0443379243159i</v>
      </c>
      <c r="CE254" s="223" t="str">
        <f t="shared" ca="1" si="396"/>
        <v>6.22079532912899+4.15660254979196i</v>
      </c>
      <c r="CF254" s="223" t="str">
        <f t="shared" ca="1" si="397"/>
        <v>-7.47267490811864+0.36710897758587i</v>
      </c>
      <c r="CG254" s="223" t="str">
        <f t="shared" ca="1" si="398"/>
        <v>5.78342220388744-4.74633194113431i</v>
      </c>
      <c r="CH254" s="223" t="str">
        <f t="shared" ca="1" si="399"/>
        <v>-1.81790163566529+7.25747014646946i</v>
      </c>
      <c r="CI254" s="223" t="str">
        <f t="shared" ca="1" si="400"/>
        <v>-2.86311763336773-6.91217742114225i</v>
      </c>
      <c r="CJ254" s="223" t="str">
        <f t="shared" ca="1" si="401"/>
        <v>6.41725692893776+3.84635578071639i</v>
      </c>
      <c r="CK254" s="223" t="str">
        <f t="shared" ca="1" si="402"/>
        <v>-7.44566056017251+0.733333557490473i</v>
      </c>
      <c r="CL254" s="223" t="str">
        <f t="shared" ca="1" si="403"/>
        <v>5.54356434862221-5.02439385364393i</v>
      </c>
      <c r="CM254" s="223" t="str">
        <f t="shared" ca="1" si="404"/>
        <v>-1.45960471194317+7.33792841125637i</v>
      </c>
      <c r="CN254" s="223" t="str">
        <f t="shared" ca="1" si="405"/>
        <v>-3.19883335338156-6.76336487712616i</v>
      </c>
      <c r="CO254" s="223" t="str">
        <f t="shared" ca="1" si="406"/>
        <v>6.59825879471946+3.52684280366412i</v>
      </c>
      <c r="CP254" s="223" t="str">
        <f t="shared" ca="1" si="407"/>
        <v>-7.40070896377415+1.09779147262266i</v>
      </c>
      <c r="CQ254" s="223" t="str">
        <f t="shared" ca="1" si="408"/>
        <v>5.29035156127662-5.29035156128098i</v>
      </c>
      <c r="CR254" s="223" t="str">
        <f t="shared" ca="1" si="409"/>
        <v>-1.09779147262413+7.40070896377393i</v>
      </c>
      <c r="CS254" s="223" t="str">
        <f t="shared" ca="1" si="410"/>
        <v>-3.5268428036628-6.59825879472016i</v>
      </c>
      <c r="CT254" s="223" t="str">
        <f t="shared" ca="1" si="411"/>
        <v>6.76336487712552+3.19883335338291i</v>
      </c>
      <c r="CU254" s="223" t="str">
        <f t="shared" ca="1" si="412"/>
        <v>-7.33792841125666+1.4596047119417i</v>
      </c>
      <c r="CV254" s="223" t="str">
        <f t="shared" ca="1" si="413"/>
        <v>5.02439385364503-5.54356434862121i</v>
      </c>
      <c r="CW254" s="223" t="str">
        <f t="shared" ca="1" si="414"/>
        <v>-0.733333557491957+7.44566056017236i</v>
      </c>
      <c r="CX254" s="223" t="str">
        <f t="shared" ca="1" si="415"/>
        <v>-3.84635578071511-6.41725692893853i</v>
      </c>
      <c r="CY254" s="223" t="str">
        <f t="shared" ca="1" si="416"/>
        <v>6.91217742114185+2.86311763336872i</v>
      </c>
      <c r="CZ254" s="223" t="str">
        <f t="shared" ca="1" si="417"/>
        <v>-7.25747014646797+1.81790163567127i</v>
      </c>
      <c r="DA254" s="223" t="str">
        <f t="shared" ca="1" si="418"/>
        <v>4.74633194113546-5.7834222038865i</v>
      </c>
      <c r="DB254" s="223" t="str">
        <f t="shared" ca="1" si="419"/>
        <v>-0.36710897758736+7.47267490811856i</v>
      </c>
      <c r="DC254" s="223" t="str">
        <f t="shared" ca="1" si="420"/>
        <v>-4.15660254979072-6.22079532912981i</v>
      </c>
      <c r="DD254" s="223" t="str">
        <f t="shared" ca="1" si="421"/>
        <v>7.04433792431532+2.52050441219668i</v>
      </c>
      <c r="DE254" s="223" t="str">
        <f t="shared" ca="1" si="422"/>
        <v>-7.15952800041869+2.17181907512363i</v>
      </c>
      <c r="DF254" s="223" t="str">
        <f t="shared" ca="1" si="423"/>
        <v>4.45683569924984-6.009347288495i</v>
      </c>
      <c r="DG254" s="223" t="str">
        <f t="shared" ca="1" si="424"/>
        <v>-8.10247070868618E-13+7.48168692768216i</v>
      </c>
      <c r="DH254" s="223" t="str">
        <f t="shared" ca="1" si="425"/>
        <v>-4.4568356992482-6.00934728849622i</v>
      </c>
      <c r="DI254" s="223" t="str">
        <f t="shared" ca="1" si="426"/>
        <v>7.15952800042044+2.17181907511786i</v>
      </c>
      <c r="DJ254" s="223" t="str">
        <f t="shared" ca="1" si="427"/>
        <v>-7.04433792431602+2.52050441219476i</v>
      </c>
      <c r="DK254" s="223" t="str">
        <f t="shared" ca="1" si="428"/>
        <v>4.15660254979207-6.22079532912892i</v>
      </c>
      <c r="DL254" s="223" t="str">
        <f t="shared" ca="1" si="429"/>
        <v>0.367108977585742+7.47267490811865i</v>
      </c>
      <c r="DM254" s="223" t="str">
        <f t="shared" ca="1" si="430"/>
        <v>-4.74633194113388-5.78342220388779i</v>
      </c>
      <c r="DN254" s="223" t="str">
        <f t="shared" ca="1" si="431"/>
        <v>7.25747014646933+1.81790163566583i</v>
      </c>
      <c r="DO254" s="223" t="str">
        <f t="shared" ca="1" si="432"/>
        <v>-6.91217742114247+2.86311763336723i</v>
      </c>
      <c r="DP254" s="223" t="str">
        <f t="shared" ca="1" si="433"/>
        <v>3.84635578071649-6.41725692893769i</v>
      </c>
      <c r="DQ254" s="223" t="str">
        <f t="shared" ca="1" si="434"/>
        <v>0.733333557489922+7.44566056017256i</v>
      </c>
      <c r="DR254" s="223" t="str">
        <f t="shared" ca="1" si="435"/>
        <v>-5.0243938536495-5.54356434861716i</v>
      </c>
      <c r="DS254" s="223" t="str">
        <f t="shared" ca="1" si="436"/>
        <v>7.33792841125626+1.45960471194371i</v>
      </c>
      <c r="DT254" s="223" t="str">
        <f t="shared" ca="1" si="437"/>
        <v>-6.76336487712621+3.19883335338144i</v>
      </c>
      <c r="DU254" s="223" t="str">
        <f t="shared" ca="1" si="438"/>
        <v>3.52684280366423-6.5982587947194i</v>
      </c>
      <c r="DV254" s="223" t="str">
        <f t="shared" ca="1" si="439"/>
        <v>1.0977914726221+7.40070896377423i</v>
      </c>
      <c r="DW254" s="223" t="str">
        <f t="shared" ca="1" si="440"/>
        <v>-5.29035156128058-5.29035156127702i</v>
      </c>
      <c r="DX254" s="223" t="str">
        <f t="shared" ca="1" si="441"/>
        <v>7.40070896377391+1.09779147262426i</v>
      </c>
      <c r="DY254" s="223" t="str">
        <f t="shared" ca="1" si="442"/>
        <v>-6.59825879472022+3.52684280366269i</v>
      </c>
      <c r="DZ254" s="223" t="str">
        <f t="shared" ca="1" si="443"/>
        <v>3.19883335338341-6.76336487712529i</v>
      </c>
      <c r="EA254" s="223" t="str">
        <f t="shared" ca="1" si="444"/>
        <v>1.45960471194909+7.33792841125519i</v>
      </c>
      <c r="EB254" s="223" t="str">
        <f t="shared" ca="1" si="445"/>
        <v>-5.54356434862084-5.02439385364544i</v>
      </c>
      <c r="EC254" s="223" t="str">
        <f t="shared" ca="1" si="446"/>
        <v>7.44566056017235+0.733333557492085i</v>
      </c>
      <c r="ED254" s="223" t="str">
        <f t="shared" ca="1" si="447"/>
        <v>-6.41725692893881+3.84635578071463i</v>
      </c>
      <c r="EE254" s="223" t="str">
        <f t="shared" ca="1" si="448"/>
        <v>2.86311763336923-6.91217742114164i</v>
      </c>
      <c r="EF254" s="223" t="str">
        <f t="shared" ca="1" si="449"/>
        <v>1.81790163567074+7.2574701464681i</v>
      </c>
      <c r="EG254" s="223" t="str">
        <f t="shared" ca="1" si="450"/>
        <v>-5.78342220388642-4.74633194113556i</v>
      </c>
      <c r="EH254" s="223" t="str">
        <f t="shared" ca="1" si="451"/>
        <v>7.47267490811856+0.367108977587489i</v>
      </c>
      <c r="EI254" s="223" t="str">
        <f t="shared" ca="1" si="452"/>
        <v>-6.22079532913012+4.15660254979026i</v>
      </c>
      <c r="EJ254" s="223" t="str">
        <f t="shared" ca="1" si="453"/>
        <v>2.52050441219681-7.04433792431528i</v>
      </c>
      <c r="EK254" s="223" t="str">
        <f t="shared" ca="1" si="454"/>
        <v>2.1718190751231+7.15952800041884i</v>
      </c>
      <c r="EL254" s="223" t="str">
        <f t="shared" ca="1" si="455"/>
        <v>-6.00934728849493-4.45683569924995i</v>
      </c>
      <c r="EM254" s="223" t="str">
        <f t="shared" ca="1" si="456"/>
        <v>7.48168692768216+1.36385253703527E-12i</v>
      </c>
      <c r="EN254" s="223"/>
      <c r="EO254" s="223"/>
      <c r="EP254" s="223"/>
    </row>
    <row r="255" spans="1:146">
      <c r="A255" s="249">
        <f t="shared" si="323"/>
        <v>3.0273437500000023E-3</v>
      </c>
      <c r="B255" s="248">
        <v>155</v>
      </c>
      <c r="C255" s="247">
        <f t="shared" si="324"/>
        <v>31000</v>
      </c>
      <c r="N255" s="246">
        <f t="shared" ca="1" si="327"/>
        <v>22.481245308025198</v>
      </c>
      <c r="O255" s="223">
        <f t="shared" ca="1" si="328"/>
        <v>7.4812453080251986</v>
      </c>
      <c r="P255" s="223" t="str">
        <f t="shared" ca="1" si="329"/>
        <v>-5.89781301277997+4.6026984503802i</v>
      </c>
      <c r="Q255" s="223" t="str">
        <f t="shared" ca="1" si="330"/>
        <v>1.81779433084441-7.25704176159949i</v>
      </c>
      <c r="R255" s="223" t="str">
        <f t="shared" ca="1" si="331"/>
        <v>3.031709679018+6.83942744540782i</v>
      </c>
      <c r="S255" s="223" t="str">
        <f t="shared" ca="1" si="332"/>
        <v>-6.59786932095392-3.52663462559763i</v>
      </c>
      <c r="T255" s="223" t="str">
        <f t="shared" ca="1" si="333"/>
        <v>7.37110373922433-1.27900782813949i</v>
      </c>
      <c r="U255" s="223" t="str">
        <f t="shared" ca="1" si="334"/>
        <v>-5.02409728001179+5.54323713003758i</v>
      </c>
      <c r="V255" s="223" t="str">
        <f t="shared" ca="1" si="335"/>
        <v>0.550354546267171-7.46097454976574i</v>
      </c>
      <c r="W255" s="223" t="str">
        <f t="shared" ca="1" si="336"/>
        <v>4.15635719905622+6.22042813580404i</v>
      </c>
      <c r="X255" s="223" t="str">
        <f t="shared" ca="1" si="337"/>
        <v>-7.10365324589934-2.34673004857246i</v>
      </c>
      <c r="Y255" s="223" t="str">
        <f t="shared" ca="1" si="338"/>
        <v>7.04392211994945-2.52035563501184i</v>
      </c>
      <c r="Z255" s="223" t="str">
        <f t="shared" ca="1" si="339"/>
        <v>-4.00244843358494+6.32055677099276i</v>
      </c>
      <c r="AA255" s="223" t="str">
        <f t="shared" ca="1" si="340"/>
        <v>-0.733290271196703-7.4452210670347i</v>
      </c>
      <c r="AB255" s="223" t="str">
        <f t="shared" ca="1" si="341"/>
        <v>5.15862196500746+5.41827009118146i</v>
      </c>
      <c r="AC255" s="223" t="str">
        <f t="shared" ca="1" si="342"/>
        <v>-7.4002721239828-1.09772667356322i</v>
      </c>
      <c r="AD255" s="223" t="str">
        <f t="shared" ca="1" si="343"/>
        <v>6.50933421980601-3.68749228795282i</v>
      </c>
      <c r="AE255" s="223" t="str">
        <f t="shared" ca="1" si="344"/>
        <v>-2.86294863284062+6.91176941778044i</v>
      </c>
      <c r="AF255" s="223" t="str">
        <f t="shared" ca="1" si="345"/>
        <v>-1.99534356544928-7.21024517021919i</v>
      </c>
      <c r="AG255" s="223" t="str">
        <f t="shared" ca="1" si="346"/>
        <v>6.00899257625999+4.45657262672801i</v>
      </c>
      <c r="AH255" s="223" t="str">
        <f t="shared" ca="1" si="347"/>
        <v>-7.47899209680932+0.183598950740077i</v>
      </c>
      <c r="AI255" s="223" t="str">
        <f t="shared" ca="1" si="348"/>
        <v>5.78308082727442-4.74605178059196i</v>
      </c>
      <c r="AJ255" s="223" t="str">
        <f t="shared" ca="1" si="349"/>
        <v>-1.63915012490608+7.29946698238094i</v>
      </c>
      <c r="AK255" s="223" t="str">
        <f t="shared" ca="1" si="350"/>
        <v>-3.19864453664768-6.76296565768472i</v>
      </c>
      <c r="AL255" s="223" t="str">
        <f t="shared" ca="1" si="351"/>
        <v>6.6824301123331+3.36365265041337i</v>
      </c>
      <c r="AM255" s="223" t="str">
        <f t="shared" ca="1" si="352"/>
        <v>-7.3374952771968+1.45951855622454i</v>
      </c>
      <c r="AN255" s="223" t="str">
        <f t="shared" ca="1" si="353"/>
        <v>4.88654626667721-5.66486513012199i</v>
      </c>
      <c r="AO255" s="223" t="str">
        <f t="shared" ca="1" si="354"/>
        <v>-0.367087308337307+7.47223382041185i</v>
      </c>
      <c r="AP255" s="223" t="str">
        <f t="shared" ca="1" si="355"/>
        <v>-4.30776233037009-6.11655254730093i</v>
      </c>
      <c r="AQ255" s="223" t="str">
        <f t="shared" ca="1" si="356"/>
        <v>7.1591053967568+2.17169087970104i</v>
      </c>
      <c r="AR255" s="223" t="str">
        <f t="shared" ca="1" si="357"/>
        <v>7.1591053967568+2.17169087970104i</v>
      </c>
      <c r="AS255" s="223" t="str">
        <f t="shared" ca="1" si="358"/>
        <v>3.84612874283657-6.41687813912462i</v>
      </c>
      <c r="AT255" s="223" t="str">
        <f t="shared" ca="1" si="359"/>
        <v>0.915784289485643+7.42498286152771i</v>
      </c>
      <c r="AU255" s="223" t="str">
        <f t="shared" ca="1" si="360"/>
        <v>-5.29003928902207-5.29003928902724i</v>
      </c>
      <c r="AV255" s="223" t="str">
        <f t="shared" ca="1" si="361"/>
        <v>7.42498286152774+0.915784289485411i</v>
      </c>
      <c r="AW255" s="223" t="str">
        <f t="shared" ca="1" si="362"/>
        <v>-6.41687813912456+3.84612874283668i</v>
      </c>
      <c r="AX255" s="223" t="str">
        <f t="shared" ca="1" si="363"/>
        <v>2.69246305345655-6.97994799870461i</v>
      </c>
      <c r="AY255" s="223" t="str">
        <f t="shared" ca="1" si="364"/>
        <v>2.17169087970127+7.15910539675673i</v>
      </c>
      <c r="AZ255" s="223" t="str">
        <f t="shared" ca="1" si="365"/>
        <v>-6.116552547301-4.30776233036998i</v>
      </c>
      <c r="BA255" s="223" t="str">
        <f t="shared" ca="1" si="366"/>
        <v>7.47223382041177-0.367087308338922i</v>
      </c>
      <c r="BB255" s="223" t="str">
        <f t="shared" ca="1" si="367"/>
        <v>-5.66486513012288+4.88654626667618i</v>
      </c>
      <c r="BC255" s="223" t="str">
        <f t="shared" ca="1" si="368"/>
        <v>1.45951855622139-7.33749527719742i</v>
      </c>
      <c r="BD255" s="223" t="str">
        <f t="shared" ca="1" si="369"/>
        <v>3.36365265041358+6.682430112333i</v>
      </c>
      <c r="BE255" s="223" t="str">
        <f t="shared" ca="1" si="370"/>
        <v>-6.7629656576835-3.19864453665026i</v>
      </c>
      <c r="BF255" s="223" t="str">
        <f t="shared" ca="1" si="371"/>
        <v>7.29946698238058-1.63915012490766i</v>
      </c>
      <c r="BG255" s="223" t="str">
        <f t="shared" ca="1" si="372"/>
        <v>-4.74605178059293+5.78308082727362i</v>
      </c>
      <c r="BH255" s="223" t="str">
        <f t="shared" ca="1" si="373"/>
        <v>0.183598950736867-7.47899209680939i</v>
      </c>
      <c r="BI255" s="223" t="str">
        <f t="shared" ca="1" si="374"/>
        <v>4.45657262672811+6.00899257625991i</v>
      </c>
      <c r="BJ255" s="223" t="str">
        <f t="shared" ca="1" si="375"/>
        <v>-7.21024517021843-1.99534356545203i</v>
      </c>
      <c r="BK255" s="223" t="str">
        <f t="shared" ca="1" si="376"/>
        <v>6.91176941777981-2.86294863284216i</v>
      </c>
      <c r="BL255" s="223" t="str">
        <f t="shared" ca="1" si="377"/>
        <v>-3.68749228795391+6.5093342198054i</v>
      </c>
      <c r="BM255" s="223" t="str">
        <f t="shared" ca="1" si="378"/>
        <v>-1.09772667356718-7.40027212398221i</v>
      </c>
      <c r="BN255" s="223" t="str">
        <f t="shared" ca="1" si="379"/>
        <v>5.41827009118206+5.15862196500684i</v>
      </c>
      <c r="BO255" s="223" t="str">
        <f t="shared" ca="1" si="380"/>
        <v>-7.4452210670345-0.733290271198744i</v>
      </c>
      <c r="BP255" s="223" t="str">
        <f t="shared" ca="1" si="381"/>
        <v>6.32055677099144-4.00244843358703i</v>
      </c>
      <c r="BQ255" s="223" t="str">
        <f t="shared" ca="1" si="382"/>
        <v>-2.52035563501227+7.04392211994929i</v>
      </c>
      <c r="BR255" s="223" t="str">
        <f t="shared" ca="1" si="383"/>
        <v>-2.34673004856904-7.10365324590046i</v>
      </c>
      <c r="BS255" s="223" t="str">
        <f t="shared" ca="1" si="384"/>
        <v>6.22042813580454+4.15635719905547i</v>
      </c>
      <c r="BT255" s="223" t="str">
        <f t="shared" ca="1" si="385"/>
        <v>-7.46097454976589+0.550354546265152i</v>
      </c>
      <c r="BU255" s="223" t="str">
        <f t="shared" ca="1" si="386"/>
        <v>5.5432371300359-5.02409728001364i</v>
      </c>
      <c r="BV255" s="223" t="str">
        <f t="shared" ca="1" si="387"/>
        <v>-1.27900782813939+7.37110373922435i</v>
      </c>
      <c r="BW255" s="223" t="str">
        <f t="shared" ca="1" si="388"/>
        <v>-3.52663462559513-6.59786932095526i</v>
      </c>
      <c r="BX255" s="223" t="str">
        <f t="shared" ca="1" si="389"/>
        <v>6.83942744540849+3.03170967901646i</v>
      </c>
      <c r="BY255" s="223" t="str">
        <f t="shared" ca="1" si="390"/>
        <v>-7.25704176159982+1.81779433084307i</v>
      </c>
      <c r="BZ255" s="223" t="str">
        <f t="shared" ca="1" si="391"/>
        <v>4.60269845037767-5.89781301278194i</v>
      </c>
      <c r="CA255" s="223" t="str">
        <f t="shared" ca="1" si="392"/>
        <v>1.28306739045249E-13+7.4812453080252i</v>
      </c>
      <c r="CB255" s="223" t="str">
        <f t="shared" ca="1" si="393"/>
        <v>-4.60269845037804-5.89781301278165i</v>
      </c>
      <c r="CC255" s="223" t="str">
        <f t="shared" ca="1" si="394"/>
        <v>7.25704176159994+1.81779433084261i</v>
      </c>
      <c r="CD255" s="223" t="str">
        <f t="shared" ca="1" si="395"/>
        <v>-6.83942744540831+3.03170967901689i</v>
      </c>
      <c r="CE255" s="223" t="str">
        <f t="shared" ca="1" si="396"/>
        <v>3.52663462559471-6.59786932095547i</v>
      </c>
      <c r="CF255" s="223" t="str">
        <f t="shared" ca="1" si="397"/>
        <v>1.27900782813964+7.3711037392243i</v>
      </c>
      <c r="CG255" s="223" t="str">
        <f t="shared" ca="1" si="398"/>
        <v>-5.54323713003607-5.02409728001344i</v>
      </c>
      <c r="CH255" s="223" t="str">
        <f t="shared" ca="1" si="399"/>
        <v>7.46097454976591+0.550354546264896i</v>
      </c>
      <c r="CI255" s="223" t="str">
        <f t="shared" ca="1" si="400"/>
        <v>-6.22042813580428+4.15635719905587i</v>
      </c>
      <c r="CJ255" s="223" t="str">
        <f t="shared" ca="1" si="401"/>
        <v>2.34673004857587-7.10365324589821i</v>
      </c>
      <c r="CK255" s="223" t="str">
        <f t="shared" ca="1" si="402"/>
        <v>2.52035563501271+7.04392211994913i</v>
      </c>
      <c r="CL255" s="223" t="str">
        <f t="shared" ca="1" si="403"/>
        <v>-6.32055677099158-4.00244843358681i</v>
      </c>
      <c r="CM255" s="223" t="str">
        <f t="shared" ca="1" si="404"/>
        <v>7.44522106703447-0.733290271198999i</v>
      </c>
      <c r="CN255" s="223" t="str">
        <f t="shared" ca="1" si="405"/>
        <v>-5.41827009118174+5.15862196500717i</v>
      </c>
      <c r="CO255" s="223" t="str">
        <f t="shared" ca="1" si="406"/>
        <v>1.09772667356672-7.40027212398228i</v>
      </c>
      <c r="CP255" s="223" t="str">
        <f t="shared" ca="1" si="407"/>
        <v>3.68749228795432+6.50933421980516i</v>
      </c>
      <c r="CQ255" s="223" t="str">
        <f t="shared" ca="1" si="408"/>
        <v>-6.91176941777991-2.86294863284192i</v>
      </c>
      <c r="CR255" s="223" t="str">
        <f t="shared" ca="1" si="409"/>
        <v>7.21024517021837-1.99534356545227i</v>
      </c>
      <c r="CS255" s="223" t="str">
        <f t="shared" ca="1" si="410"/>
        <v>-4.45657262672774+6.00899257626019i</v>
      </c>
      <c r="CT255" s="223" t="str">
        <f t="shared" ca="1" si="411"/>
        <v>-0.183598950737336-7.47899209680939i</v>
      </c>
      <c r="CU255" s="223" t="str">
        <f t="shared" ca="1" si="412"/>
        <v>4.74605178059329+5.78308082727332i</v>
      </c>
      <c r="CV255" s="223" t="str">
        <f t="shared" ca="1" si="413"/>
        <v>-7.29946698238064-1.63915012490741i</v>
      </c>
      <c r="CW255" s="223" t="str">
        <f t="shared" ca="1" si="414"/>
        <v>6.7629656576834-3.19864453665049i</v>
      </c>
      <c r="CX255" s="223" t="str">
        <f t="shared" ca="1" si="415"/>
        <v>-3.36365265041335+6.68243011233311i</v>
      </c>
      <c r="CY255" s="223" t="str">
        <f t="shared" ca="1" si="416"/>
        <v>-1.45951855622185-7.33749527719733i</v>
      </c>
      <c r="CZ255" s="223" t="str">
        <f t="shared" ca="1" si="417"/>
        <v>5.66486513012318+4.88654626667583i</v>
      </c>
      <c r="DA255" s="223" t="str">
        <f t="shared" ca="1" si="418"/>
        <v>-7.47223382041179-0.367087308338666i</v>
      </c>
      <c r="DB255" s="223" t="str">
        <f t="shared" ca="1" si="419"/>
        <v>6.11655254730527-4.30776233036394i</v>
      </c>
      <c r="DC255" s="223" t="str">
        <f t="shared" ca="1" si="420"/>
        <v>-2.17169087970102+7.1591053967568i</v>
      </c>
      <c r="DD255" s="223" t="str">
        <f t="shared" ca="1" si="421"/>
        <v>-2.69246305345699-6.97994799870444i</v>
      </c>
      <c r="DE255" s="223" t="str">
        <f t="shared" ca="1" si="422"/>
        <v>6.4168781391248+3.84612874283627i</v>
      </c>
      <c r="DF255" s="223" t="str">
        <f t="shared" ca="1" si="423"/>
        <v>-7.4249828615277+0.91578428948577i</v>
      </c>
      <c r="DG255" s="223" t="str">
        <f t="shared" ca="1" si="424"/>
        <v>5.29003928902723-5.29003928902209i</v>
      </c>
      <c r="DH255" s="223" t="str">
        <f t="shared" ca="1" si="425"/>
        <v>-0.915784289485389+7.42498286152775i</v>
      </c>
      <c r="DI255" s="223" t="str">
        <f t="shared" ca="1" si="426"/>
        <v>-3.84612874283697-6.41687813912438i</v>
      </c>
      <c r="DJ255" s="223" t="str">
        <f t="shared" ca="1" si="427"/>
        <v>6.97994799870473+2.69246305345624i</v>
      </c>
      <c r="DK255" s="223" t="str">
        <f t="shared" ca="1" si="428"/>
        <v>-7.15910539675669+2.17169087970139i</v>
      </c>
      <c r="DL255" s="223" t="str">
        <f t="shared" ca="1" si="429"/>
        <v>4.30776233036988-6.11655254730108i</v>
      </c>
      <c r="DM255" s="223" t="str">
        <f t="shared" ca="1" si="430"/>
        <v>0.36708730833905+7.47223382041177i</v>
      </c>
      <c r="DN255" s="223" t="str">
        <f t="shared" ca="1" si="431"/>
        <v>-4.88654626667644-5.66486513012266i</v>
      </c>
      <c r="DO255" s="223" t="str">
        <f t="shared" ca="1" si="432"/>
        <v>7.33749527719749+1.45951855622106i</v>
      </c>
      <c r="DP255" s="223" t="str">
        <f t="shared" ca="1" si="433"/>
        <v>-6.68243011233294+3.36365265041369i</v>
      </c>
      <c r="DQ255" s="223" t="str">
        <f t="shared" ca="1" si="434"/>
        <v>3.19864453665015-6.76296565768356i</v>
      </c>
      <c r="DR255" s="223" t="str">
        <f t="shared" ca="1" si="435"/>
        <v>1.63915012490778+7.29946698238055i</v>
      </c>
      <c r="DS255" s="223" t="str">
        <f t="shared" ca="1" si="436"/>
        <v>-5.78308082727384-4.74605178059267i</v>
      </c>
      <c r="DT255" s="223" t="str">
        <f t="shared" ca="1" si="437"/>
        <v>7.47899209680939+0.183598950736951i</v>
      </c>
      <c r="DU255" s="223" t="str">
        <f t="shared" ca="1" si="438"/>
        <v>-6.00899257625971+4.45657262672839i</v>
      </c>
      <c r="DV255" s="223" t="str">
        <f t="shared" ca="1" si="439"/>
        <v>1.99534356545191-7.21024517021847i</v>
      </c>
      <c r="DW255" s="223" t="str">
        <f t="shared" ca="1" si="440"/>
        <v>2.86294863284228+6.91176941777976i</v>
      </c>
      <c r="DX255" s="223" t="str">
        <f t="shared" ca="1" si="441"/>
        <v>-6.50933421980535-3.68749228795398i</v>
      </c>
      <c r="DY255" s="223" t="str">
        <f t="shared" ca="1" si="442"/>
        <v>7.40027212398328-1.09772667355995i</v>
      </c>
      <c r="DZ255" s="223" t="str">
        <f t="shared" ca="1" si="443"/>
        <v>-5.15862196500659+5.4182700911823i</v>
      </c>
      <c r="EA255" s="223" t="str">
        <f t="shared" ca="1" si="444"/>
        <v>0.733290271198616-7.44522106703451i</v>
      </c>
      <c r="EB255" s="223" t="str">
        <f t="shared" ca="1" si="445"/>
        <v>4.00244843358713+6.32055677099138i</v>
      </c>
      <c r="EC255" s="223" t="str">
        <f t="shared" ca="1" si="446"/>
        <v>-7.04392211994927-2.52035563501234i</v>
      </c>
      <c r="ED255" s="223" t="str">
        <f t="shared" ca="1" si="447"/>
        <v>7.10365324590036-2.34673004856937i</v>
      </c>
      <c r="EE255" s="223" t="str">
        <f t="shared" ca="1" si="448"/>
        <v>-4.1563571990552+6.22042813580473i</v>
      </c>
      <c r="EF255" s="223" t="str">
        <f t="shared" ca="1" si="449"/>
        <v>-0.55035454626528-7.46097454976588i</v>
      </c>
      <c r="EG255" s="223" t="str">
        <f t="shared" ca="1" si="450"/>
        <v>5.02409728001374+5.54323713003581i</v>
      </c>
      <c r="EH255" s="223" t="str">
        <f t="shared" ca="1" si="451"/>
        <v>-7.37110373922437-1.27900782813927i</v>
      </c>
      <c r="EI255" s="223" t="str">
        <f t="shared" ca="1" si="452"/>
        <v>6.59786932095509-3.52663462559543i</v>
      </c>
      <c r="EJ255" s="223" t="str">
        <f t="shared" ca="1" si="453"/>
        <v>-3.03170967901614+6.83942744540864i</v>
      </c>
      <c r="EK255" s="223" t="str">
        <f t="shared" ca="1" si="454"/>
        <v>-1.81779433084319-7.25704176159979i</v>
      </c>
      <c r="EL255" s="223" t="str">
        <f t="shared" ca="1" si="455"/>
        <v>5.89781301278202+4.60269845037758i</v>
      </c>
      <c r="EM255" s="223" t="str">
        <f t="shared" ca="1" si="456"/>
        <v>-7.4812453080252+2.56613478090497E-13i</v>
      </c>
      <c r="EN255" s="223"/>
      <c r="EO255" s="223"/>
      <c r="EP255" s="223"/>
    </row>
    <row r="256" spans="1:146">
      <c r="A256" s="249">
        <f t="shared" si="323"/>
        <v>3.0468750000000023E-3</v>
      </c>
      <c r="B256" s="248">
        <v>156</v>
      </c>
      <c r="C256" s="247">
        <f t="shared" si="324"/>
        <v>31200</v>
      </c>
      <c r="N256" s="246">
        <f t="shared" ca="1" si="327"/>
        <v>22.480772464597564</v>
      </c>
      <c r="O256" s="223">
        <f t="shared" ca="1" si="328"/>
        <v>7.4807724645975631</v>
      </c>
      <c r="P256" s="223" t="str">
        <f t="shared" ca="1" si="329"/>
        <v>-5.78271531436204+4.74575181189701i</v>
      </c>
      <c r="Q256" s="223" t="str">
        <f t="shared" ca="1" si="330"/>
        <v>1.45942630904774-7.33703151932308i</v>
      </c>
      <c r="R256" s="223" t="str">
        <f t="shared" ca="1" si="331"/>
        <v>3.5264117287492+6.59745231028017i</v>
      </c>
      <c r="S256" s="223" t="str">
        <f t="shared" ca="1" si="332"/>
        <v>-6.91133256741558-2.86276768349473i</v>
      </c>
      <c r="T256" s="223" t="str">
        <f t="shared" ca="1" si="333"/>
        <v>7.15865291380826-2.17155362049976i</v>
      </c>
      <c r="U256" s="223" t="str">
        <f t="shared" ca="1" si="334"/>
        <v>-4.15609450132285+6.22003498086265i</v>
      </c>
      <c r="V256" s="223" t="str">
        <f t="shared" ca="1" si="335"/>
        <v>-0.73324392443579-7.44475050047744i</v>
      </c>
      <c r="W256" s="223" t="str">
        <f t="shared" ca="1" si="336"/>
        <v>5.28970493823063+5.28970493823045i</v>
      </c>
      <c r="X256" s="223" t="str">
        <f t="shared" ca="1" si="337"/>
        <v>-7.44475050047739-0.733243924436297i</v>
      </c>
      <c r="Y256" s="223" t="str">
        <f t="shared" ca="1" si="338"/>
        <v>6.22003498086251-4.15609450132307i</v>
      </c>
      <c r="Z256" s="223" t="str">
        <f t="shared" ca="1" si="339"/>
        <v>-2.17155362049951+7.15865291380833i</v>
      </c>
      <c r="AA256" s="223" t="str">
        <f t="shared" ca="1" si="340"/>
        <v>-2.86276768349429-6.91133256741576i</v>
      </c>
      <c r="AB256" s="223" t="str">
        <f t="shared" ca="1" si="341"/>
        <v>6.59745231028028+3.52641172874899i</v>
      </c>
      <c r="AC256" s="223" t="str">
        <f t="shared" ca="1" si="342"/>
        <v>-7.33703151932316+1.45942630904736i</v>
      </c>
      <c r="AD256" s="223" t="str">
        <f t="shared" ca="1" si="343"/>
        <v>4.74575181189707-5.782715314362i</v>
      </c>
      <c r="AE256" s="223" t="str">
        <f t="shared" ca="1" si="344"/>
        <v>2.34610044486491E-13+7.48077246459756i</v>
      </c>
      <c r="AF256" s="223" t="str">
        <f t="shared" ca="1" si="345"/>
        <v>-4.74575181189681-5.78271531436221i</v>
      </c>
      <c r="AG256" s="223" t="str">
        <f t="shared" ca="1" si="346"/>
        <v>7.33703151932311+1.45942630904763i</v>
      </c>
      <c r="AH256" s="223" t="str">
        <f t="shared" ca="1" si="347"/>
        <v>-6.59745231028044+3.52641172874871i</v>
      </c>
      <c r="AI256" s="223" t="str">
        <f t="shared" ca="1" si="348"/>
        <v>2.86276768349449-6.91133256741568i</v>
      </c>
      <c r="AJ256" s="223" t="str">
        <f t="shared" ca="1" si="349"/>
        <v>2.17155362049996+7.1586529138082i</v>
      </c>
      <c r="AK256" s="223" t="str">
        <f t="shared" ca="1" si="350"/>
        <v>-6.22003498086239-4.15609450132326i</v>
      </c>
      <c r="AL256" s="223" t="str">
        <f t="shared" ca="1" si="351"/>
        <v>7.44475050047742-0.733243924436024i</v>
      </c>
      <c r="AM256" s="223" t="str">
        <f t="shared" ca="1" si="352"/>
        <v>-5.28970493823078+5.2897049382303i</v>
      </c>
      <c r="AN256" s="223" t="str">
        <f t="shared" ca="1" si="353"/>
        <v>0.733243924436064-7.44475050047742i</v>
      </c>
      <c r="AO256" s="223" t="str">
        <f t="shared" ca="1" si="354"/>
        <v>4.15609450132322+6.22003498086241i</v>
      </c>
      <c r="AP256" s="223" t="str">
        <f t="shared" ca="1" si="355"/>
        <v>-7.15865291380797-2.17155362050071i</v>
      </c>
      <c r="AQ256" s="223" t="str">
        <f t="shared" ca="1" si="356"/>
        <v>6.91133256741484-2.86276768349652i</v>
      </c>
      <c r="AR256" s="223" t="str">
        <f t="shared" ca="1" si="357"/>
        <v>6.91133256741484-2.86276768349652i</v>
      </c>
      <c r="AS256" s="223" t="str">
        <f t="shared" ca="1" si="358"/>
        <v>-1.45942630904905-7.33703151932282i</v>
      </c>
      <c r="AT256" s="223" t="str">
        <f t="shared" ca="1" si="359"/>
        <v>5.78271531436022+4.74575181189923i</v>
      </c>
      <c r="AU256" s="223" t="str">
        <f t="shared" ca="1" si="360"/>
        <v>-7.48077246459756+4.69220088972982E-13i</v>
      </c>
      <c r="AV256" s="223" t="str">
        <f t="shared" ca="1" si="361"/>
        <v>5.78271531436442-4.74575181189412i</v>
      </c>
      <c r="AW256" s="223" t="str">
        <f t="shared" ca="1" si="362"/>
        <v>-1.45942630904824+7.33703151932299i</v>
      </c>
      <c r="AX256" s="223" t="str">
        <f t="shared" ca="1" si="363"/>
        <v>-3.52641172875164-6.59745231027887i</v>
      </c>
      <c r="AY256" s="223" t="str">
        <f t="shared" ca="1" si="364"/>
        <v>6.9113325674152+2.86276768349565i</v>
      </c>
      <c r="AZ256" s="223" t="str">
        <f t="shared" ca="1" si="365"/>
        <v>-7.1586529138077+2.17155362050161i</v>
      </c>
      <c r="BA256" s="223" t="str">
        <f t="shared" ca="1" si="366"/>
        <v>4.15609450132501-6.22003498086121i</v>
      </c>
      <c r="BB256" s="223" t="str">
        <f t="shared" ca="1" si="367"/>
        <v>0.733243924437103+7.44475050047731i</v>
      </c>
      <c r="BC256" s="223" t="str">
        <f t="shared" ca="1" si="368"/>
        <v>-5.28970493822836-5.28970493823272i</v>
      </c>
      <c r="BD256" s="223" t="str">
        <f t="shared" ca="1" si="369"/>
        <v>7.44475050047744+0.73324392443583i</v>
      </c>
      <c r="BE256" s="223" t="str">
        <f t="shared" ca="1" si="370"/>
        <v>-6.22003498086062+4.15609450132589i</v>
      </c>
      <c r="BF256" s="223" t="str">
        <f t="shared" ca="1" si="371"/>
        <v>2.17155362050059-7.15865291380801i</v>
      </c>
      <c r="BG256" s="223" t="str">
        <f t="shared" ca="1" si="372"/>
        <v>2.86276768349684+6.91133256741472i</v>
      </c>
      <c r="BH256" s="223" t="str">
        <f t="shared" ca="1" si="373"/>
        <v>-6.59745231027947-3.52641172875051i</v>
      </c>
      <c r="BI256" s="223" t="str">
        <f t="shared" ca="1" si="374"/>
        <v>7.33703151932278-1.45942630904929i</v>
      </c>
      <c r="BJ256" s="223" t="str">
        <f t="shared" ca="1" si="375"/>
        <v>-4.74575181189905+5.78271531436037i</v>
      </c>
      <c r="BK256" s="223" t="str">
        <f t="shared" ca="1" si="376"/>
        <v>-8.10138304111354E-13-7.48077246459756i</v>
      </c>
      <c r="BL256" s="223" t="str">
        <f t="shared" ca="1" si="377"/>
        <v>4.74575181189438+5.7827153143642i</v>
      </c>
      <c r="BM256" s="223" t="str">
        <f t="shared" ca="1" si="378"/>
        <v>-7.33703151932305-1.4594263090479i</v>
      </c>
      <c r="BN256" s="223" t="str">
        <f t="shared" ca="1" si="379"/>
        <v>6.59745231027881-3.52641172875175i</v>
      </c>
      <c r="BO256" s="223" t="str">
        <f t="shared" ca="1" si="380"/>
        <v>-2.86276768349553+6.91133256741526i</v>
      </c>
      <c r="BP256" s="223" t="str">
        <f t="shared" ca="1" si="381"/>
        <v>-2.17155362050193-7.1586529138076i</v>
      </c>
      <c r="BQ256" s="223" t="str">
        <f t="shared" ca="1" si="382"/>
        <v>6.22003498086141+4.15609450132472i</v>
      </c>
      <c r="BR256" s="223" t="str">
        <f t="shared" ca="1" si="383"/>
        <v>-7.4447505004773+0.733243924437231i</v>
      </c>
      <c r="BS256" s="223" t="str">
        <f t="shared" ca="1" si="384"/>
        <v>5.28970493823263-5.28970493822845i</v>
      </c>
      <c r="BT256" s="223" t="str">
        <f t="shared" ca="1" si="385"/>
        <v>-0.733243924435491+7.44475050047747i</v>
      </c>
      <c r="BU256" s="223" t="str">
        <f t="shared" ca="1" si="386"/>
        <v>-4.15609450132617-6.22003498086043i</v>
      </c>
      <c r="BV256" s="223" t="str">
        <f t="shared" ca="1" si="387"/>
        <v>7.15865291380811+2.17155362050026i</v>
      </c>
      <c r="BW256" s="223" t="str">
        <f t="shared" ca="1" si="388"/>
        <v>-6.91133256741466+2.86276768349696i</v>
      </c>
      <c r="BX256" s="223" t="str">
        <f t="shared" ca="1" si="389"/>
        <v>3.52641172875039-6.59745231027953i</v>
      </c>
      <c r="BY256" s="223" t="str">
        <f t="shared" ca="1" si="390"/>
        <v>1.45942630904962+7.33703151932271i</v>
      </c>
      <c r="BZ256" s="223" t="str">
        <f t="shared" ca="1" si="391"/>
        <v>-5.78271531436059-4.74575181189879i</v>
      </c>
      <c r="CA256" s="223" t="str">
        <f t="shared" ca="1" si="392"/>
        <v>7.48077246459756-9.38440177945965E-13i</v>
      </c>
      <c r="CB256" s="223" t="str">
        <f t="shared" ca="1" si="393"/>
        <v>-5.78271531436412+4.74575181189448i</v>
      </c>
      <c r="CC256" s="223" t="str">
        <f t="shared" ca="1" si="394"/>
        <v>1.45942630904778-7.33703151932307i</v>
      </c>
      <c r="CD256" s="223" t="str">
        <f t="shared" ca="1" si="395"/>
        <v>3.52641172875186+6.59745231027875i</v>
      </c>
      <c r="CE256" s="223" t="str">
        <f t="shared" ca="1" si="396"/>
        <v>-6.9113325674153-2.86276768349541i</v>
      </c>
      <c r="CF256" s="223" t="str">
        <f t="shared" ca="1" si="397"/>
        <v>7.15865291380756-2.17155362050206i</v>
      </c>
      <c r="CG256" s="223" t="str">
        <f t="shared" ca="1" si="398"/>
        <v>-4.15609450132462+6.22003498086147i</v>
      </c>
      <c r="CH256" s="223" t="str">
        <f t="shared" ca="1" si="399"/>
        <v>-0.73324392443757-7.44475050047727i</v>
      </c>
      <c r="CI256" s="223" t="str">
        <f t="shared" ca="1" si="400"/>
        <v>5.28970493822869+5.28970493823238i</v>
      </c>
      <c r="CJ256" s="223" t="str">
        <f t="shared" ca="1" si="401"/>
        <v>-7.44475050047751-0.733243924435152i</v>
      </c>
      <c r="CK256" s="223" t="str">
        <f t="shared" ca="1" si="402"/>
        <v>6.22003498086438-4.15609450132027i</v>
      </c>
      <c r="CL256" s="223" t="str">
        <f t="shared" ca="1" si="403"/>
        <v>-2.17155362050014+7.15865291380814i</v>
      </c>
      <c r="CM256" s="223" t="str">
        <f t="shared" ca="1" si="404"/>
        <v>-2.86276768349727-6.91133256741454i</v>
      </c>
      <c r="CN256" s="223" t="str">
        <f t="shared" ca="1" si="405"/>
        <v>6.5974523102797+3.52641172875009i</v>
      </c>
      <c r="CO256" s="223" t="str">
        <f t="shared" ca="1" si="406"/>
        <v>-7.33703151932264+1.45942630904995i</v>
      </c>
      <c r="CP256" s="223" t="str">
        <f t="shared" ca="1" si="407"/>
        <v>4.74575181189852-5.78271531436081i</v>
      </c>
      <c r="CQ256" s="223" t="str">
        <f t="shared" ca="1" si="408"/>
        <v>1.06674205178058E-12+7.48077246459756i</v>
      </c>
      <c r="CR256" s="223" t="str">
        <f t="shared" ca="1" si="409"/>
        <v>-4.74575181189458-5.78271531436404i</v>
      </c>
      <c r="CS256" s="223" t="str">
        <f t="shared" ca="1" si="410"/>
        <v>7.33703151932314+1.45942630904745i</v>
      </c>
      <c r="CT256" s="223" t="str">
        <f t="shared" ca="1" si="411"/>
        <v>-6.59745231027848+3.52641172875235i</v>
      </c>
      <c r="CU256" s="223" t="str">
        <f t="shared" ca="1" si="412"/>
        <v>2.86276768349491-6.91133256741551i</v>
      </c>
      <c r="CV256" s="223" t="str">
        <f t="shared" ca="1" si="413"/>
        <v>2.17155362050218+7.15865291380752i</v>
      </c>
      <c r="CW256" s="223" t="str">
        <f t="shared" ca="1" si="414"/>
        <v>-6.22003498086155-4.1560945013245i</v>
      </c>
      <c r="CX256" s="223" t="str">
        <f t="shared" ca="1" si="415"/>
        <v>7.44475050047725-0.733243924437698i</v>
      </c>
      <c r="CY256" s="223" t="str">
        <f t="shared" ca="1" si="416"/>
        <v>-5.28970493823229+5.28970493822878i</v>
      </c>
      <c r="CZ256" s="223" t="str">
        <f t="shared" ca="1" si="417"/>
        <v>0.733243924435024-7.44475050047751i</v>
      </c>
      <c r="DA256" s="223" t="str">
        <f t="shared" ca="1" si="418"/>
        <v>4.15609450132037+6.22003498086431i</v>
      </c>
      <c r="DB256" s="223" t="str">
        <f t="shared" ca="1" si="419"/>
        <v>-7.15865291380818-2.17155362050002i</v>
      </c>
      <c r="DC256" s="223" t="str">
        <f t="shared" ca="1" si="420"/>
        <v>6.91133256741448-2.86276768349739i</v>
      </c>
      <c r="DD256" s="223" t="str">
        <f t="shared" ca="1" si="421"/>
        <v>-3.52641172874998+6.59745231027976i</v>
      </c>
      <c r="DE256" s="223" t="str">
        <f t="shared" ca="1" si="422"/>
        <v>-1.45942630905008-7.33703151932262i</v>
      </c>
      <c r="DF256" s="223" t="str">
        <f t="shared" ca="1" si="423"/>
        <v>5.78271531436089+4.74575181189842i</v>
      </c>
      <c r="DG256" s="223" t="str">
        <f t="shared" ca="1" si="424"/>
        <v>-7.48077246459756+1.62027660822271E-12i</v>
      </c>
      <c r="DH256" s="223" t="str">
        <f t="shared" ca="1" si="425"/>
        <v>5.78271531436369-4.74575181189501i</v>
      </c>
      <c r="DI256" s="223" t="str">
        <f t="shared" ca="1" si="426"/>
        <v>-1.45942630904732+7.33703151932316i</v>
      </c>
      <c r="DJ256" s="223" t="str">
        <f t="shared" ca="1" si="427"/>
        <v>-3.52641172874571-6.59745231028204i</v>
      </c>
      <c r="DK256" s="223" t="str">
        <f t="shared" ca="1" si="428"/>
        <v>6.91133256741556+2.86276768349479i</v>
      </c>
      <c r="DL256" s="223" t="str">
        <f t="shared" ca="1" si="429"/>
        <v>-7.15865291380737+2.17155362050271i</v>
      </c>
      <c r="DM256" s="223" t="str">
        <f t="shared" ca="1" si="430"/>
        <v>4.15609450132405-6.22003498086185i</v>
      </c>
      <c r="DN256" s="223" t="str">
        <f t="shared" ca="1" si="431"/>
        <v>0.733243924437826+7.44475050047724i</v>
      </c>
      <c r="DO256" s="223" t="str">
        <f t="shared" ca="1" si="432"/>
        <v>-5.28970493822887-5.2897049382322i</v>
      </c>
      <c r="DP256" s="223" t="str">
        <f t="shared" ca="1" si="433"/>
        <v>7.44475050047753+0.733243924434896i</v>
      </c>
      <c r="DQ256" s="223" t="str">
        <f t="shared" ca="1" si="434"/>
        <v>-6.22003498086423+4.15609450132049i</v>
      </c>
      <c r="DR256" s="223" t="str">
        <f t="shared" ca="1" si="435"/>
        <v>2.17155362049949-7.15865291380834i</v>
      </c>
      <c r="DS256" s="223" t="str">
        <f t="shared" ca="1" si="436"/>
        <v>2.86276768349751+6.91133256741443i</v>
      </c>
      <c r="DT256" s="223" t="str">
        <f t="shared" ca="1" si="437"/>
        <v>-6.59745231027982-3.52641172874987i</v>
      </c>
      <c r="DU256" s="223" t="str">
        <f t="shared" ca="1" si="438"/>
        <v>7.33703151932259-1.45942630905021i</v>
      </c>
      <c r="DV256" s="223" t="str">
        <f t="shared" ca="1" si="439"/>
        <v>-4.74575181189832+5.78271531436097i</v>
      </c>
      <c r="DW256" s="223" t="str">
        <f t="shared" ca="1" si="440"/>
        <v>-1.74857848205732E-12-7.48077246459756i</v>
      </c>
      <c r="DX256" s="223" t="str">
        <f t="shared" ca="1" si="441"/>
        <v>4.74575181189511+5.78271531436361i</v>
      </c>
      <c r="DY256" s="223" t="str">
        <f t="shared" ca="1" si="442"/>
        <v>-7.33703151932328-1.45942630904677i</v>
      </c>
      <c r="DZ256" s="223" t="str">
        <f t="shared" ca="1" si="443"/>
        <v>6.59745231028178-3.5264117287462i</v>
      </c>
      <c r="EA256" s="223" t="str">
        <f t="shared" ca="1" si="444"/>
        <v>-2.86276768349467+6.91133256741561i</v>
      </c>
      <c r="EB256" s="223" t="str">
        <f t="shared" ca="1" si="445"/>
        <v>-2.17155362050283-7.15865291380733i</v>
      </c>
      <c r="EC256" s="223" t="str">
        <f t="shared" ca="1" si="446"/>
        <v>6.22003498086192+4.15609450132394i</v>
      </c>
      <c r="ED256" s="223" t="str">
        <f t="shared" ca="1" si="447"/>
        <v>-7.44475050047718+0.733243924438377i</v>
      </c>
      <c r="EE256" s="223" t="str">
        <f t="shared" ca="1" si="448"/>
        <v>5.28970493823181-5.28970493822926i</v>
      </c>
      <c r="EF256" s="223" t="str">
        <f t="shared" ca="1" si="449"/>
        <v>-0.733243924434769+7.44475050047754i</v>
      </c>
      <c r="EG256" s="223" t="str">
        <f t="shared" ca="1" si="450"/>
        <v>-4.15609450132059-6.22003498086417i</v>
      </c>
      <c r="EH256" s="223" t="str">
        <f t="shared" ca="1" si="451"/>
        <v>7.15865291380838+2.17155362049937i</v>
      </c>
      <c r="EI256" s="223" t="str">
        <f t="shared" ca="1" si="452"/>
        <v>-6.91133256741716+2.86276768349095i</v>
      </c>
      <c r="EJ256" s="223" t="str">
        <f t="shared" ca="1" si="453"/>
        <v>3.52641172874938-6.59745231028008i</v>
      </c>
      <c r="EK256" s="223" t="str">
        <f t="shared" ca="1" si="454"/>
        <v>1.45942630905033+7.33703151932257i</v>
      </c>
      <c r="EL256" s="223" t="str">
        <f t="shared" ca="1" si="455"/>
        <v>-5.78271531436105-4.74575181189822i</v>
      </c>
      <c r="EM256" s="223" t="str">
        <f t="shared" ca="1" si="456"/>
        <v>7.48077246459756-1.87688035589193E-12i</v>
      </c>
      <c r="EN256" s="223"/>
      <c r="EO256" s="223"/>
      <c r="EP256" s="223"/>
    </row>
    <row r="257" spans="1:146">
      <c r="A257" s="249">
        <f t="shared" si="323"/>
        <v>3.0664062500000023E-3</v>
      </c>
      <c r="B257" s="248">
        <v>157</v>
      </c>
      <c r="C257" s="247">
        <f t="shared" si="324"/>
        <v>31400</v>
      </c>
      <c r="N257" s="246">
        <f t="shared" ca="1" si="327"/>
        <v>22.480265913809081</v>
      </c>
      <c r="O257" s="223">
        <f t="shared" ca="1" si="328"/>
        <v>7.4802659138090819</v>
      </c>
      <c r="P257" s="223" t="str">
        <f t="shared" ca="1" si="329"/>
        <v>-5.66412352415715+4.8859065529729i</v>
      </c>
      <c r="Q257" s="223" t="str">
        <f t="shared" ca="1" si="330"/>
        <v>1.09758296658549-7.39930333023018i</v>
      </c>
      <c r="R257" s="223" t="str">
        <f t="shared" ca="1" si="331"/>
        <v>4.00192446001048+6.31972932629743i</v>
      </c>
      <c r="S257" s="223" t="str">
        <f t="shared" ca="1" si="332"/>
        <v>-7.15816817492661-2.17140657656779i</v>
      </c>
      <c r="T257" s="223" t="str">
        <f t="shared" ca="1" si="333"/>
        <v>6.83853207366071-3.03131278801905i</v>
      </c>
      <c r="U257" s="223" t="str">
        <f t="shared" ca="1" si="334"/>
        <v>-3.1982257916619+6.76208029579971i</v>
      </c>
      <c r="V257" s="223" t="str">
        <f t="shared" ca="1" si="335"/>
        <v>-1.99508234851739-7.20930125351468i</v>
      </c>
      <c r="W257" s="223" t="str">
        <f t="shared" ca="1" si="336"/>
        <v>6.21961379927459+4.15581307678378i</v>
      </c>
      <c r="X257" s="223" t="str">
        <f t="shared" ca="1" si="337"/>
        <v>-7.42401083281181+0.915664401179215i</v>
      </c>
      <c r="Y257" s="223" t="str">
        <f t="shared" ca="1" si="338"/>
        <v>5.02343955905544-5.54251144679115i</v>
      </c>
      <c r="Z257" s="223" t="str">
        <f t="shared" ca="1" si="339"/>
        <v>-0.183574915203251+7.47801299756841i</v>
      </c>
      <c r="AA257" s="223" t="str">
        <f t="shared" ca="1" si="340"/>
        <v>-4.74543045947888-5.78232374530724i</v>
      </c>
      <c r="AB257" s="223" t="str">
        <f t="shared" ca="1" si="341"/>
        <v>7.37013876400017+1.27884038905409i</v>
      </c>
      <c r="AC257" s="223" t="str">
        <f t="shared" ca="1" si="342"/>
        <v>-6.41603808468401+3.84562523358404i</v>
      </c>
      <c r="AD257" s="223" t="str">
        <f t="shared" ca="1" si="343"/>
        <v>2.34642283048987-7.10272328349133i</v>
      </c>
      <c r="AE257" s="223" t="str">
        <f t="shared" ca="1" si="344"/>
        <v>2.86257383490011+6.91086457551002i</v>
      </c>
      <c r="AF257" s="223" t="str">
        <f t="shared" ca="1" si="345"/>
        <v>-6.68155529361868-3.36321230367786i</v>
      </c>
      <c r="AG257" s="223" t="str">
        <f t="shared" ca="1" si="346"/>
        <v>7.25609171860057-1.81755635746191i</v>
      </c>
      <c r="AH257" s="223" t="str">
        <f t="shared" ca="1" si="347"/>
        <v>-4.30719838715491+6.1157518094658i</v>
      </c>
      <c r="AI257" s="223" t="str">
        <f t="shared" ca="1" si="348"/>
        <v>-0.733194273776162-7.44424638886945i</v>
      </c>
      <c r="AJ257" s="223" t="str">
        <f t="shared" ca="1" si="349"/>
        <v>5.41756076777727+5.15794663298628i</v>
      </c>
      <c r="AK257" s="223" t="str">
        <f t="shared" ca="1" si="350"/>
        <v>-7.47125560591895-0.367039251741147i</v>
      </c>
      <c r="AL257" s="223" t="str">
        <f t="shared" ca="1" si="351"/>
        <v>5.89704091084848-4.60209589611878i</v>
      </c>
      <c r="AM257" s="223" t="str">
        <f t="shared" ca="1" si="352"/>
        <v>-1.45932748589158+7.33653470176591i</v>
      </c>
      <c r="AN257" s="223" t="str">
        <f t="shared" ca="1" si="353"/>
        <v>-3.68700954631473-6.50848206163911i</v>
      </c>
      <c r="AO257" s="223" t="str">
        <f t="shared" ca="1" si="354"/>
        <v>7.0429999771378+2.52002568703795i</v>
      </c>
      <c r="AP257" s="223" t="str">
        <f t="shared" ca="1" si="355"/>
        <v>-6.97903423095211+2.6921105743436i</v>
      </c>
      <c r="AQ257" s="223" t="str">
        <f t="shared" ca="1" si="356"/>
        <v>3.52617294236342-6.59700557236676i</v>
      </c>
      <c r="AR257" s="223" t="str">
        <f t="shared" ca="1" si="357"/>
        <v>3.52617294236342-6.59700557236676i</v>
      </c>
      <c r="AS257" s="223" t="str">
        <f t="shared" ca="1" si="358"/>
        <v>-6.00820591944973-4.45598920227408i</v>
      </c>
      <c r="AT257" s="223" t="str">
        <f t="shared" ca="1" si="359"/>
        <v>7.4599978092605-0.550282497561453i</v>
      </c>
      <c r="AU257" s="223" t="str">
        <f t="shared" ca="1" si="360"/>
        <v>-5.289346752735+5.28934675273097i</v>
      </c>
      <c r="AV257" s="223" t="str">
        <f t="shared" ca="1" si="361"/>
        <v>0.550282497559709-7.45999780926064i</v>
      </c>
      <c r="AW257" s="223" t="str">
        <f t="shared" ca="1" si="362"/>
        <v>4.45598920227549+6.00820591944869i</v>
      </c>
      <c r="AX257" s="223" t="str">
        <f t="shared" ca="1" si="363"/>
        <v>-7.29851138535884-1.63893553841554i</v>
      </c>
      <c r="AY257" s="223" t="str">
        <f t="shared" ca="1" si="364"/>
        <v>6.5970055723695-3.5261729423583i</v>
      </c>
      <c r="AZ257" s="223" t="str">
        <f t="shared" ca="1" si="365"/>
        <v>-2.69211057434197+6.97903423095274i</v>
      </c>
      <c r="BA257" s="223" t="str">
        <f t="shared" ca="1" si="366"/>
        <v>-2.52002568703949-7.04299997713724i</v>
      </c>
      <c r="BB257" s="223" t="str">
        <f t="shared" ca="1" si="367"/>
        <v>6.50848206163736+3.68700954631783i</v>
      </c>
      <c r="BC257" s="223" t="str">
        <f t="shared" ca="1" si="368"/>
        <v>-7.33653470176629+1.45932748588964i</v>
      </c>
      <c r="BD257" s="223" t="str">
        <f t="shared" ca="1" si="369"/>
        <v>4.60209589611866-5.89704091084858i</v>
      </c>
      <c r="BE257" s="223" t="str">
        <f t="shared" ca="1" si="370"/>
        <v>0.367039251743531+7.47125560591883i</v>
      </c>
      <c r="BF257" s="223" t="str">
        <f t="shared" ca="1" si="371"/>
        <v>-5.15794663298378-5.41756076777966i</v>
      </c>
      <c r="BG257" s="223" t="str">
        <f t="shared" ca="1" si="372"/>
        <v>7.44424638886932+0.733194273777491i</v>
      </c>
      <c r="BH257" s="223" t="str">
        <f t="shared" ca="1" si="373"/>
        <v>-6.11575180946528+4.30719838715564i</v>
      </c>
      <c r="BI257" s="223" t="str">
        <f t="shared" ca="1" si="374"/>
        <v>1.81755635745876-7.25609171860136i</v>
      </c>
      <c r="BJ257" s="223" t="str">
        <f t="shared" ca="1" si="375"/>
        <v>3.36321230367534+6.68155529361995i</v>
      </c>
      <c r="BK257" s="223" t="str">
        <f t="shared" ca="1" si="376"/>
        <v>-6.91086457550982-2.8625738349006i</v>
      </c>
      <c r="BL257" s="223" t="str">
        <f t="shared" ca="1" si="377"/>
        <v>7.10272328349078-2.34642283049153i</v>
      </c>
      <c r="BM257" s="223" t="str">
        <f t="shared" ca="1" si="378"/>
        <v>-3.84562523358122+6.4160380846857i</v>
      </c>
      <c r="BN257" s="223" t="str">
        <f t="shared" ca="1" si="379"/>
        <v>-1.27884038905209-7.37013876400052i</v>
      </c>
      <c r="BO257" s="223" t="str">
        <f t="shared" ca="1" si="380"/>
        <v>5.78232374530741+4.74543045947868i</v>
      </c>
      <c r="BP257" s="223" t="str">
        <f t="shared" ca="1" si="381"/>
        <v>-7.47801299756837+0.183574915205052i</v>
      </c>
      <c r="BQ257" s="223" t="str">
        <f t="shared" ca="1" si="382"/>
        <v>5.54251144679351-5.02343955905284i</v>
      </c>
      <c r="BR257" s="223" t="str">
        <f t="shared" ca="1" si="383"/>
        <v>-0.915664401180434+7.42401083281166i</v>
      </c>
      <c r="BS257" s="223" t="str">
        <f t="shared" ca="1" si="384"/>
        <v>-4.15581307678407-6.21961379927441i</v>
      </c>
      <c r="BT257" s="223" t="str">
        <f t="shared" ca="1" si="385"/>
        <v>7.20930125351532+1.99508234851506i</v>
      </c>
      <c r="BU257" s="223" t="str">
        <f t="shared" ca="1" si="386"/>
        <v>-6.76208029580087+3.19822579165944i</v>
      </c>
      <c r="BV257" s="223" t="str">
        <f t="shared" ca="1" si="387"/>
        <v>3.03131278801961-6.83853207366045i</v>
      </c>
      <c r="BW257" s="223" t="str">
        <f t="shared" ca="1" si="388"/>
        <v>2.17140657656868+7.15816817492634i</v>
      </c>
      <c r="BX257" s="223" t="str">
        <f t="shared" ca="1" si="389"/>
        <v>-6.31972932629917-4.00192446000775i</v>
      </c>
      <c r="BY257" s="223" t="str">
        <f t="shared" ca="1" si="390"/>
        <v>7.39930333023053-1.09758296658311i</v>
      </c>
      <c r="BZ257" s="223" t="str">
        <f t="shared" ca="1" si="391"/>
        <v>-4.88590655297316+5.66412352415694i</v>
      </c>
      <c r="CA257" s="223" t="str">
        <f t="shared" ca="1" si="392"/>
        <v>-1.74846332338537E-12-7.48026591380908i</v>
      </c>
      <c r="CB257" s="223" t="str">
        <f t="shared" ca="1" si="393"/>
        <v>4.88590655297001+5.66412352415965i</v>
      </c>
      <c r="CC257" s="223" t="str">
        <f t="shared" ca="1" si="394"/>
        <v>-7.39930333022992-1.09758296658721i</v>
      </c>
      <c r="CD257" s="223" t="str">
        <f t="shared" ca="1" si="395"/>
        <v>6.31972932629741-4.00192446001053i</v>
      </c>
      <c r="CE257" s="223" t="str">
        <f t="shared" ca="1" si="396"/>
        <v>-2.17140657656534+7.15816817492736i</v>
      </c>
      <c r="CF257" s="223" t="str">
        <f t="shared" ca="1" si="397"/>
        <v>-3.03131278801601-6.83853207366205i</v>
      </c>
      <c r="CG257" s="223" t="str">
        <f t="shared" ca="1" si="398"/>
        <v>6.76208029579919+3.19822579166301i</v>
      </c>
      <c r="CH257" s="223" t="str">
        <f t="shared" ca="1" si="399"/>
        <v>-7.20930125351445+1.99508234851823i</v>
      </c>
      <c r="CI257" s="223" t="str">
        <f t="shared" ca="1" si="400"/>
        <v>4.15581307678098-6.21961379927646i</v>
      </c>
      <c r="CJ257" s="223" t="str">
        <f t="shared" ca="1" si="401"/>
        <v>0.915664401176312+7.42401083281217i</v>
      </c>
      <c r="CK257" s="223" t="str">
        <f t="shared" ca="1" si="402"/>
        <v>-5.54251144679086-5.02343955905576i</v>
      </c>
      <c r="CL257" s="223" t="str">
        <f t="shared" ca="1" si="403"/>
        <v>7.47801299756846+0.183574915201555i</v>
      </c>
      <c r="CM257" s="223" t="str">
        <f t="shared" ca="1" si="404"/>
        <v>-5.78232374530533+4.74543045948123i</v>
      </c>
      <c r="CN257" s="223" t="str">
        <f t="shared" ca="1" si="405"/>
        <v>1.27884038905619-7.37013876399981i</v>
      </c>
      <c r="CO257" s="223" t="str">
        <f t="shared" ca="1" si="406"/>
        <v>3.84562523358441+6.4160380846838i</v>
      </c>
      <c r="CP257" s="223" t="str">
        <f t="shared" ca="1" si="407"/>
        <v>-7.10272328349189-2.34642283048821i</v>
      </c>
      <c r="CQ257" s="223" t="str">
        <f t="shared" ca="1" si="408"/>
        <v>6.91086457551133-2.86257383489696i</v>
      </c>
      <c r="CR257" s="223" t="str">
        <f t="shared" ca="1" si="409"/>
        <v>-3.36321230367905+6.68155529361808i</v>
      </c>
      <c r="CS257" s="223" t="str">
        <f t="shared" ca="1" si="410"/>
        <v>-1.81755635746195-7.25609171860056i</v>
      </c>
      <c r="CT257" s="223" t="str">
        <f t="shared" ca="1" si="411"/>
        <v>6.11575180946729+4.30719838715278i</v>
      </c>
      <c r="CU257" s="223" t="str">
        <f t="shared" ca="1" si="412"/>
        <v>-7.44424638886971+0.733194273773565i</v>
      </c>
      <c r="CV257" s="223" t="str">
        <f t="shared" ca="1" si="413"/>
        <v>5.15794663298663-5.41756076777694i</v>
      </c>
      <c r="CW257" s="223" t="str">
        <f t="shared" ca="1" si="414"/>
        <v>-0.36703925174025+7.47125560591899i</v>
      </c>
      <c r="CX257" s="223" t="str">
        <f t="shared" ca="1" si="415"/>
        <v>-4.60209589612141-5.89704091084642i</v>
      </c>
      <c r="CY257" s="223" t="str">
        <f t="shared" ca="1" si="416"/>
        <v>7.33653470176549+1.45932748589372i</v>
      </c>
      <c r="CZ257" s="223" t="str">
        <f t="shared" ca="1" si="417"/>
        <v>-6.5084820616393+3.6870095463144i</v>
      </c>
      <c r="DA257" s="223" t="str">
        <f t="shared" ca="1" si="418"/>
        <v>2.5200256870364-7.04299997713835i</v>
      </c>
      <c r="DB257" s="223" t="str">
        <f t="shared" ca="1" si="419"/>
        <v>2.69211057433829+6.97903423095416i</v>
      </c>
      <c r="DC257" s="223" t="str">
        <f t="shared" ca="1" si="420"/>
        <v>-6.59700557236754-3.52617294236197i</v>
      </c>
      <c r="DD257" s="223" t="str">
        <f t="shared" ca="1" si="421"/>
        <v>7.29851138535803-1.63893553841916i</v>
      </c>
      <c r="DE257" s="223" t="str">
        <f t="shared" ca="1" si="422"/>
        <v>-4.45598920227268+6.00820591945077i</v>
      </c>
      <c r="DF257" s="223" t="str">
        <f t="shared" ca="1" si="423"/>
        <v>-0.550282497555776-7.45999780926092i</v>
      </c>
      <c r="DG257" s="223" t="str">
        <f t="shared" ca="1" si="424"/>
        <v>5.28934675273214+5.28934675273384i</v>
      </c>
      <c r="DH257" s="223" t="str">
        <f t="shared" ca="1" si="425"/>
        <v>-7.45999780926075-0.550282497558177i</v>
      </c>
      <c r="DI257" s="223" t="str">
        <f t="shared" ca="1" si="426"/>
        <v>6.00820591944765-4.45598920227689i</v>
      </c>
      <c r="DJ257" s="223" t="str">
        <f t="shared" ca="1" si="427"/>
        <v>-1.6389355384211+7.29851138535759i</v>
      </c>
      <c r="DK257" s="223" t="str">
        <f t="shared" ca="1" si="428"/>
        <v>-3.52617294235984-6.59700557236868i</v>
      </c>
      <c r="DL257" s="223" t="str">
        <f t="shared" ca="1" si="429"/>
        <v>6.9790342309533+2.69211057434053i</v>
      </c>
      <c r="DM257" s="223" t="str">
        <f t="shared" ca="1" si="430"/>
        <v>-7.04299997713658+2.52002568704134i</v>
      </c>
      <c r="DN257" s="223" t="str">
        <f t="shared" ca="1" si="431"/>
        <v>3.68700954631649-6.50848206163811i</v>
      </c>
      <c r="DO257" s="223" t="str">
        <f t="shared" ca="1" si="432"/>
        <v>1.45932748589135+7.33653470176595i</v>
      </c>
      <c r="DP257" s="223" t="str">
        <f t="shared" ca="1" si="433"/>
        <v>-5.89704091084966-4.60209589611728i</v>
      </c>
      <c r="DQ257" s="223" t="str">
        <f t="shared" ca="1" si="434"/>
        <v>7.47125560591911-0.367039251737845i</v>
      </c>
      <c r="DR257" s="223" t="str">
        <f t="shared" ca="1" si="435"/>
        <v>-5.41756076777859+5.15794663298489i</v>
      </c>
      <c r="DS257" s="223" t="str">
        <f t="shared" ca="1" si="436"/>
        <v>0.733194273775539-7.44424638886951i</v>
      </c>
      <c r="DT257" s="223" t="str">
        <f t="shared" ca="1" si="437"/>
        <v>4.30719838715707+6.11575180946427i</v>
      </c>
      <c r="DU257" s="223" t="str">
        <f t="shared" ca="1" si="438"/>
        <v>-7.25609171859997-1.81755635746428i</v>
      </c>
      <c r="DV257" s="223" t="str">
        <f t="shared" ca="1" si="439"/>
        <v>6.68155529361917-3.3632123036769i</v>
      </c>
      <c r="DW257" s="223" t="str">
        <f t="shared" ca="1" si="440"/>
        <v>-2.86257383489879+6.91086457551057i</v>
      </c>
      <c r="DX257" s="223" t="str">
        <f t="shared" ca="1" si="441"/>
        <v>-2.34642283049319-7.10272328349024i</v>
      </c>
      <c r="DY257" s="223" t="str">
        <f t="shared" ca="1" si="442"/>
        <v>6.41603808468277+3.84562523358611i</v>
      </c>
      <c r="DZ257" s="223" t="str">
        <f t="shared" ca="1" si="443"/>
        <v>-7.37013876400022+1.27884038905382i</v>
      </c>
      <c r="EA257" s="223" t="str">
        <f t="shared" ca="1" si="444"/>
        <v>4.7454304594775-5.78232374530839i</v>
      </c>
      <c r="EB257" s="223" t="str">
        <f t="shared" ca="1" si="445"/>
        <v>0.1835749152068+7.47801299756833i</v>
      </c>
      <c r="EC257" s="223" t="str">
        <f t="shared" ca="1" si="446"/>
        <v>-5.02343955905397-5.54251144679248i</v>
      </c>
      <c r="ED257" s="223" t="str">
        <f t="shared" ca="1" si="447"/>
        <v>7.42401083281188+0.915664401178699i</v>
      </c>
      <c r="EE257" s="223" t="str">
        <f t="shared" ca="1" si="448"/>
        <v>-6.21961379927355+4.15581307678534i</v>
      </c>
      <c r="EF257" s="223" t="str">
        <f t="shared" ca="1" si="449"/>
        <v>1.99508234852054-7.2093012535138i</v>
      </c>
      <c r="EG257" s="223" t="str">
        <f t="shared" ca="1" si="450"/>
        <v>3.19822579166083+6.76208029580021i</v>
      </c>
      <c r="EH257" s="223" t="str">
        <f t="shared" ca="1" si="451"/>
        <v>-6.83853207366125-3.03131278801782i</v>
      </c>
      <c r="EI257" s="223" t="str">
        <f t="shared" ca="1" si="452"/>
        <v>7.15816817492583-2.17140657657036i</v>
      </c>
      <c r="EJ257" s="223" t="str">
        <f t="shared" ca="1" si="453"/>
        <v>-4.00192446001256+6.31972932629611i</v>
      </c>
      <c r="EK257" s="223" t="str">
        <f t="shared" ca="1" si="454"/>
        <v>-1.09758296658484-7.39930333023028i</v>
      </c>
      <c r="EL257" s="223" t="str">
        <f t="shared" ca="1" si="455"/>
        <v>5.66412352415822+4.88590655297167i</v>
      </c>
      <c r="EM257" s="223" t="str">
        <f t="shared" ca="1" si="456"/>
        <v>-7.48026591380908-4.15674334674901E-12i</v>
      </c>
      <c r="EN257" s="223"/>
      <c r="EO257" s="223"/>
      <c r="EP257" s="223"/>
    </row>
    <row r="258" spans="1:146">
      <c r="A258" s="249">
        <f t="shared" si="323"/>
        <v>3.0859375000000023E-3</v>
      </c>
      <c r="B258" s="248">
        <v>158</v>
      </c>
      <c r="C258" s="247">
        <f t="shared" si="324"/>
        <v>31600</v>
      </c>
      <c r="N258" s="246">
        <f t="shared" ca="1" si="327"/>
        <v>22.479722869966196</v>
      </c>
      <c r="O258" s="223">
        <f t="shared" ca="1" si="328"/>
        <v>7.4797228699661957</v>
      </c>
      <c r="P258" s="223" t="str">
        <f t="shared" ca="1" si="329"/>
        <v>-5.54210907784468+5.02307487309984i</v>
      </c>
      <c r="Q258" s="223" t="str">
        <f t="shared" ca="1" si="330"/>
        <v>0.733141046171713-7.44370595993109i</v>
      </c>
      <c r="R258" s="223" t="str">
        <f t="shared" ca="1" si="331"/>
        <v>4.45566571143499+6.00776974254488i</v>
      </c>
      <c r="S258" s="223" t="str">
        <f t="shared" ca="1" si="332"/>
        <v>-7.33600209235825-1.45922154329313i</v>
      </c>
      <c r="T258" s="223" t="str">
        <f t="shared" ca="1" si="333"/>
        <v>6.41557230044337-3.84534605325439i</v>
      </c>
      <c r="U258" s="223" t="str">
        <f t="shared" ca="1" si="334"/>
        <v>-2.17124893926099+7.15764851436932i</v>
      </c>
      <c r="V258" s="223" t="str">
        <f t="shared" ca="1" si="335"/>
        <v>-3.19799361050098-6.76158938998001i</v>
      </c>
      <c r="W258" s="223" t="str">
        <f t="shared" ca="1" si="336"/>
        <v>6.91036286841833+2.86236602101837i</v>
      </c>
      <c r="X258" s="223" t="str">
        <f t="shared" ca="1" si="337"/>
        <v>-7.04248867743041+2.51984274107726i</v>
      </c>
      <c r="Y258" s="223" t="str">
        <f t="shared" ca="1" si="338"/>
        <v>3.52591695326491-6.59652665045586i</v>
      </c>
      <c r="Z258" s="223" t="str">
        <f t="shared" ca="1" si="339"/>
        <v>1.81742440857085+7.25556494910122i</v>
      </c>
      <c r="AA258" s="223" t="str">
        <f t="shared" ca="1" si="340"/>
        <v>-6.21916227482123-4.15551137778923i</v>
      </c>
      <c r="AB258" s="223" t="str">
        <f t="shared" ca="1" si="341"/>
        <v>7.39876616401693-1.09750328550465i</v>
      </c>
      <c r="AC258" s="223" t="str">
        <f t="shared" ca="1" si="342"/>
        <v>-4.74508595611185+5.78190396674014i</v>
      </c>
      <c r="AD258" s="223" t="str">
        <f t="shared" ca="1" si="343"/>
        <v>-0.367012605842717-7.47071321619615i</v>
      </c>
      <c r="AE258" s="223" t="str">
        <f t="shared" ca="1" si="344"/>
        <v>5.28896276274913+5.28896276274927i</v>
      </c>
      <c r="AF258" s="223" t="str">
        <f t="shared" ca="1" si="345"/>
        <v>-7.47071321619614-0.367012605842979i</v>
      </c>
      <c r="AG258" s="223" t="str">
        <f t="shared" ca="1" si="346"/>
        <v>5.78190396674031-4.74508595611165i</v>
      </c>
      <c r="AH258" s="223" t="str">
        <f t="shared" ca="1" si="347"/>
        <v>-1.09750328550486+7.3987661640169i</v>
      </c>
      <c r="AI258" s="223" t="str">
        <f t="shared" ca="1" si="348"/>
        <v>-4.15551137778906-6.21916227482135i</v>
      </c>
      <c r="AJ258" s="223" t="str">
        <f t="shared" ca="1" si="349"/>
        <v>7.25556494910116+1.8174244085711i</v>
      </c>
      <c r="AK258" s="223" t="str">
        <f t="shared" ca="1" si="350"/>
        <v>-6.59652665045598+3.52591695326467i</v>
      </c>
      <c r="AL258" s="223" t="str">
        <f t="shared" ca="1" si="351"/>
        <v>2.51984274107756-7.0424886774303i</v>
      </c>
      <c r="AM258" s="223" t="str">
        <f t="shared" ca="1" si="352"/>
        <v>2.86236602101818+6.91036286841841i</v>
      </c>
      <c r="AN258" s="223" t="str">
        <f t="shared" ca="1" si="353"/>
        <v>-6.76158938997991-3.19799361050119i</v>
      </c>
      <c r="AO258" s="223" t="str">
        <f t="shared" ca="1" si="354"/>
        <v>7.15764851437026-2.1712489392579i</v>
      </c>
      <c r="AP258" s="223" t="str">
        <f t="shared" ca="1" si="355"/>
        <v>-3.84534605325655+6.41557230044207i</v>
      </c>
      <c r="AQ258" s="223" t="str">
        <f t="shared" ca="1" si="356"/>
        <v>-1.45922154329146-7.33600209235858i</v>
      </c>
      <c r="AR258" s="223" t="str">
        <f t="shared" ca="1" si="357"/>
        <v>-1.45922154329146-7.33600209235858i</v>
      </c>
      <c r="AS258" s="223" t="str">
        <f t="shared" ca="1" si="358"/>
        <v>-7.44370595993111+0.733141046171453i</v>
      </c>
      <c r="AT258" s="223" t="str">
        <f t="shared" ca="1" si="359"/>
        <v>5.0230748730995-5.54210907784499i</v>
      </c>
      <c r="AU258" s="223" t="str">
        <f t="shared" ca="1" si="360"/>
        <v>1.27918213568814E-12+7.4797228699662i</v>
      </c>
      <c r="AV258" s="223" t="str">
        <f t="shared" ca="1" si="361"/>
        <v>-5.02307487310132-5.54210907784334i</v>
      </c>
      <c r="AW258" s="223" t="str">
        <f t="shared" ca="1" si="362"/>
        <v>7.44370595993135+0.733141046169012i</v>
      </c>
      <c r="AX258" s="223" t="str">
        <f t="shared" ca="1" si="363"/>
        <v>-6.00776974254284+4.45566571143775i</v>
      </c>
      <c r="AY258" s="223" t="str">
        <f t="shared" ca="1" si="364"/>
        <v>1.45922154329636-7.3360020923576i</v>
      </c>
      <c r="AZ258" s="223" t="str">
        <f t="shared" ca="1" si="365"/>
        <v>3.84534605325219+6.41557230044469i</v>
      </c>
      <c r="BA258" s="223" t="str">
        <f t="shared" ca="1" si="366"/>
        <v>-7.15764851436885-2.17124893926257i</v>
      </c>
      <c r="BB258" s="223" t="str">
        <f t="shared" ca="1" si="367"/>
        <v>6.76158938998041-3.19799361050014i</v>
      </c>
      <c r="BC258" s="223" t="str">
        <f t="shared" ca="1" si="368"/>
        <v>-2.86236602101856+6.91036286841825i</v>
      </c>
      <c r="BD258" s="223" t="str">
        <f t="shared" ca="1" si="369"/>
        <v>-2.51984274107777-7.04248867743023i</v>
      </c>
      <c r="BE258" s="223" t="str">
        <f t="shared" ca="1" si="370"/>
        <v>6.59652665045644+3.52591695326383i</v>
      </c>
      <c r="BF258" s="223" t="str">
        <f t="shared" ca="1" si="371"/>
        <v>-7.25556494910074+1.81742440857276i</v>
      </c>
      <c r="BG258" s="223" t="str">
        <f t="shared" ca="1" si="372"/>
        <v>4.15551137778702-6.21916227482271i</v>
      </c>
      <c r="BH258" s="223" t="str">
        <f t="shared" ca="1" si="373"/>
        <v>1.09750328550802+7.39876616401643i</v>
      </c>
      <c r="BI258" s="223" t="str">
        <f t="shared" ca="1" si="374"/>
        <v>-5.78190396673802-4.74508595611444i</v>
      </c>
      <c r="BJ258" s="223" t="str">
        <f t="shared" ca="1" si="375"/>
        <v>7.47071321619627-0.367012605840332i</v>
      </c>
      <c r="BK258" s="223" t="str">
        <f t="shared" ca="1" si="376"/>
        <v>-5.28896276275048+5.28896276274793i</v>
      </c>
      <c r="BL258" s="223" t="str">
        <f t="shared" ca="1" si="377"/>
        <v>0.367012605843931-7.47071321619609i</v>
      </c>
      <c r="BM258" s="223" t="str">
        <f t="shared" ca="1" si="378"/>
        <v>4.74508595611149+5.78190396674044i</v>
      </c>
      <c r="BN258" s="223" t="str">
        <f t="shared" ca="1" si="379"/>
        <v>-7.39876616401696-1.09750328550443i</v>
      </c>
      <c r="BO258" s="223" t="str">
        <f t="shared" ca="1" si="380"/>
        <v>6.2191622748207-4.15551137779003i</v>
      </c>
      <c r="BP258" s="223" t="str">
        <f t="shared" ca="1" si="381"/>
        <v>-1.81742440856925+7.25556494910163i</v>
      </c>
      <c r="BQ258" s="223" t="str">
        <f t="shared" ca="1" si="382"/>
        <v>-3.52591695326721-6.59652665045463i</v>
      </c>
      <c r="BR258" s="223" t="str">
        <f t="shared" ca="1" si="383"/>
        <v>7.04248867743152+2.51984274107416i</v>
      </c>
      <c r="BS258" s="223" t="str">
        <f t="shared" ca="1" si="384"/>
        <v>-6.91036286841963+2.86236602101524i</v>
      </c>
      <c r="BT258" s="223" t="str">
        <f t="shared" ca="1" si="385"/>
        <v>3.19799361050339-6.76158938997887i</v>
      </c>
      <c r="BU258" s="223" t="str">
        <f t="shared" ca="1" si="386"/>
        <v>2.17124893925912+7.15764851436989i</v>
      </c>
      <c r="BV258" s="223" t="str">
        <f t="shared" ca="1" si="387"/>
        <v>-6.41557230044273-3.84534605325546i</v>
      </c>
      <c r="BW258" s="223" t="str">
        <f t="shared" ca="1" si="388"/>
        <v>7.33600209235834-1.45922154329262i</v>
      </c>
      <c r="BX258" s="223" t="str">
        <f t="shared" ca="1" si="389"/>
        <v>-4.45566571143484+6.007769742545i</v>
      </c>
      <c r="BY258" s="223" t="str">
        <f t="shared" ca="1" si="390"/>
        <v>-0.73314104617262-7.443705959931i</v>
      </c>
      <c r="BZ258" s="223" t="str">
        <f t="shared" ca="1" si="391"/>
        <v>5.54210907784592+5.02307487309847i</v>
      </c>
      <c r="CA258" s="223" t="str">
        <f t="shared" ca="1" si="392"/>
        <v>-7.4797228699662+2.55836427137627E-12i</v>
      </c>
      <c r="CB258" s="223" t="str">
        <f t="shared" ca="1" si="393"/>
        <v>5.54210907784249-5.02307487310226i</v>
      </c>
      <c r="CC258" s="223" t="str">
        <f t="shared" ca="1" si="394"/>
        <v>-0.733141046175144+7.44370595993075i</v>
      </c>
      <c r="CD258" s="223" t="str">
        <f t="shared" ca="1" si="395"/>
        <v>-4.45566571143263-6.00776974254664i</v>
      </c>
      <c r="CE258" s="223" t="str">
        <f t="shared" ca="1" si="396"/>
        <v>7.3360020923579+1.4592215432949i</v>
      </c>
      <c r="CF258" s="223" t="str">
        <f t="shared" ca="1" si="397"/>
        <v>-6.41557230044393+3.84534605325347i</v>
      </c>
      <c r="CG258" s="223" t="str">
        <f t="shared" ca="1" si="398"/>
        <v>2.17124893926134-7.15764851436921i</v>
      </c>
      <c r="CH258" s="223" t="str">
        <f t="shared" ca="1" si="399"/>
        <v>3.19799361050129+6.76158938997986i</v>
      </c>
      <c r="CI258" s="223" t="str">
        <f t="shared" ca="1" si="400"/>
        <v>-6.91036286841874-2.86236602101738i</v>
      </c>
      <c r="CJ258" s="223" t="str">
        <f t="shared" ca="1" si="401"/>
        <v>7.0424886774298-2.51984274107898i</v>
      </c>
      <c r="CK258" s="223" t="str">
        <f t="shared" ca="1" si="402"/>
        <v>-3.5259169532627+6.59652665045705i</v>
      </c>
      <c r="CL258" s="223" t="str">
        <f t="shared" ca="1" si="403"/>
        <v>-1.817424408574-7.25556494910044i</v>
      </c>
      <c r="CM258" s="223" t="str">
        <f t="shared" ca="1" si="404"/>
        <v>6.2191622748194+4.15551137779196i</v>
      </c>
      <c r="CN258" s="223" t="str">
        <f t="shared" ca="1" si="405"/>
        <v>-7.39876616401731+1.09750328550214i</v>
      </c>
      <c r="CO258" s="223" t="str">
        <f t="shared" ca="1" si="406"/>
        <v>4.74508595611328-5.78190396673897i</v>
      </c>
      <c r="CP258" s="223" t="str">
        <f t="shared" ca="1" si="407"/>
        <v>0.36701260584161+7.47071321619621i</v>
      </c>
      <c r="CQ258" s="223" t="str">
        <f t="shared" ca="1" si="408"/>
        <v>-5.28896276274883-5.28896276274957i</v>
      </c>
      <c r="CR258" s="223" t="str">
        <f t="shared" ca="1" si="409"/>
        <v>7.47071321619616+0.367012605842653i</v>
      </c>
      <c r="CS258" s="223" t="str">
        <f t="shared" ca="1" si="410"/>
        <v>-5.78190396673963+4.74508595611247i</v>
      </c>
      <c r="CT258" s="223" t="str">
        <f t="shared" ca="1" si="411"/>
        <v>1.09750328550317-7.39876616401716i</v>
      </c>
      <c r="CU258" s="223" t="str">
        <f t="shared" ca="1" si="412"/>
        <v>4.1555113777911+6.21916227481999i</v>
      </c>
      <c r="CV258" s="223" t="str">
        <f t="shared" ca="1" si="413"/>
        <v>-7.25556494910193-1.817424408568i</v>
      </c>
      <c r="CW258" s="223" t="str">
        <f t="shared" ca="1" si="414"/>
        <v>6.59652665045754-3.52591695326178i</v>
      </c>
      <c r="CX258" s="223" t="str">
        <f t="shared" ca="1" si="415"/>
        <v>-2.51984274107996+7.04248867742945i</v>
      </c>
      <c r="CY258" s="223" t="str">
        <f t="shared" ca="1" si="416"/>
        <v>-2.86236602101642-6.91036286841914i</v>
      </c>
      <c r="CZ258" s="223" t="str">
        <f t="shared" ca="1" si="417"/>
        <v>6.76158938997942+3.19799361050223i</v>
      </c>
      <c r="DA258" s="223" t="str">
        <f t="shared" ca="1" si="418"/>
        <v>-7.15764851436952+2.17124893926034i</v>
      </c>
      <c r="DB258" s="223" t="str">
        <f t="shared" ca="1" si="419"/>
        <v>3.84534605325436-6.41557230044339i</v>
      </c>
      <c r="DC258" s="223" t="str">
        <f t="shared" ca="1" si="420"/>
        <v>1.45922154329387+7.3360020923581i</v>
      </c>
      <c r="DD258" s="223" t="str">
        <f t="shared" ca="1" si="421"/>
        <v>-6.00776974254576-4.45566571143381i</v>
      </c>
      <c r="DE258" s="223" t="str">
        <f t="shared" ca="1" si="422"/>
        <v>7.44370595993087-0.733141046173893i</v>
      </c>
      <c r="DF258" s="223" t="str">
        <f t="shared" ca="1" si="423"/>
        <v>-5.02307487309768+5.54210907784664i</v>
      </c>
      <c r="DG258" s="223" t="str">
        <f t="shared" ca="1" si="424"/>
        <v>3.60298144399002E-12-7.4797228699662i</v>
      </c>
      <c r="DH258" s="223" t="str">
        <f t="shared" ca="1" si="425"/>
        <v>5.0230748730977+5.54210907784662i</v>
      </c>
      <c r="DI258" s="223" t="str">
        <f t="shared" ca="1" si="426"/>
        <v>-7.44370595993087-0.733141046173871i</v>
      </c>
      <c r="DJ258" s="223" t="str">
        <f t="shared" ca="1" si="427"/>
        <v>6.00776974254575-4.45566571143383i</v>
      </c>
      <c r="DK258" s="223" t="str">
        <f t="shared" ca="1" si="428"/>
        <v>-1.45922154329385+7.33600209235811i</v>
      </c>
      <c r="DL258" s="223" t="str">
        <f t="shared" ca="1" si="429"/>
        <v>-3.84534605325438-6.41557230044337i</v>
      </c>
      <c r="DM258" s="223" t="str">
        <f t="shared" ca="1" si="430"/>
        <v>7.15764851436953+2.17124893926033i</v>
      </c>
      <c r="DN258" s="223" t="str">
        <f t="shared" ca="1" si="431"/>
        <v>-6.76158938997941+3.19799361050226i</v>
      </c>
      <c r="DO258" s="223" t="str">
        <f t="shared" ca="1" si="432"/>
        <v>2.8623660210164-6.91036286841914i</v>
      </c>
      <c r="DP258" s="223" t="str">
        <f t="shared" ca="1" si="433"/>
        <v>2.51984274107998+7.04248867742944i</v>
      </c>
      <c r="DQ258" s="223" t="str">
        <f t="shared" ca="1" si="434"/>
        <v>-6.59652665045755-3.52591695326176i</v>
      </c>
      <c r="DR258" s="223" t="str">
        <f t="shared" ca="1" si="435"/>
        <v>7.25556494910193-1.81742440856802i</v>
      </c>
      <c r="DS258" s="223" t="str">
        <f t="shared" ca="1" si="436"/>
        <v>-4.15551137779108+6.21916227481999i</v>
      </c>
      <c r="DT258" s="223" t="str">
        <f t="shared" ca="1" si="437"/>
        <v>-1.09750328550319-7.39876616401715i</v>
      </c>
      <c r="DU258" s="223" t="str">
        <f t="shared" ca="1" si="438"/>
        <v>5.78190396673964+4.74508595611246i</v>
      </c>
      <c r="DV258" s="223" t="str">
        <f t="shared" ca="1" si="439"/>
        <v>-7.47071321619616+0.367012605842676i</v>
      </c>
      <c r="DW258" s="223" t="str">
        <f t="shared" ca="1" si="440"/>
        <v>5.28896276274882-5.28896276274959i</v>
      </c>
      <c r="DX258" s="223" t="str">
        <f t="shared" ca="1" si="441"/>
        <v>-0.367012605841588+7.47071321619621i</v>
      </c>
      <c r="DY258" s="223" t="str">
        <f t="shared" ca="1" si="442"/>
        <v>-4.7450859561133-5.78190396673895i</v>
      </c>
      <c r="DZ258" s="223" t="str">
        <f t="shared" ca="1" si="443"/>
        <v>7.39876616401731+1.09750328550211i</v>
      </c>
      <c r="EA258" s="223" t="str">
        <f t="shared" ca="1" si="444"/>
        <v>-6.21916227481939+4.15551137779198i</v>
      </c>
      <c r="EB258" s="223" t="str">
        <f t="shared" ca="1" si="445"/>
        <v>1.81742440857398-7.25556494910044i</v>
      </c>
      <c r="EC258" s="223" t="str">
        <f t="shared" ca="1" si="446"/>
        <v>3.52591695326272+6.59652665045703i</v>
      </c>
      <c r="ED258" s="223" t="str">
        <f t="shared" ca="1" si="447"/>
        <v>-7.04248867742981-2.51984274107895i</v>
      </c>
      <c r="EE258" s="223" t="str">
        <f t="shared" ca="1" si="448"/>
        <v>6.91036286841873-2.86236602101741i</v>
      </c>
      <c r="EF258" s="223" t="str">
        <f t="shared" ca="1" si="449"/>
        <v>-3.19799361050128+6.76158938997987i</v>
      </c>
      <c r="EG258" s="223" t="str">
        <f t="shared" ca="1" si="450"/>
        <v>-2.17124893926137-7.15764851436921i</v>
      </c>
      <c r="EH258" s="223" t="str">
        <f t="shared" ca="1" si="451"/>
        <v>6.41557230044393+3.84534605325344i</v>
      </c>
      <c r="EI258" s="223" t="str">
        <f t="shared" ca="1" si="452"/>
        <v>-7.33600209235789+1.45922154329492i</v>
      </c>
      <c r="EJ258" s="223" t="str">
        <f t="shared" ca="1" si="453"/>
        <v>4.45566571143261-6.00776974254665i</v>
      </c>
      <c r="EK258" s="223" t="str">
        <f t="shared" ca="1" si="454"/>
        <v>0.733141046175377+7.44370595993073i</v>
      </c>
      <c r="EL258" s="223" t="str">
        <f t="shared" ca="1" si="455"/>
        <v>-5.5421090778425-5.02307487310224i</v>
      </c>
      <c r="EM258" s="223" t="str">
        <f t="shared" ca="1" si="456"/>
        <v>7.4797228699662+2.53638581833201E-12i</v>
      </c>
      <c r="EN258" s="223"/>
      <c r="EO258" s="223"/>
      <c r="EP258" s="223"/>
    </row>
    <row r="259" spans="1:146">
      <c r="A259" s="249">
        <f t="shared" si="323"/>
        <v>3.1054687500000023E-3</v>
      </c>
      <c r="B259" s="248">
        <v>159</v>
      </c>
      <c r="C259" s="247">
        <f t="shared" si="324"/>
        <v>31800</v>
      </c>
      <c r="N259" s="246">
        <f t="shared" ca="1" si="327"/>
        <v>22.479140200015859</v>
      </c>
      <c r="O259" s="223">
        <f t="shared" ca="1" si="328"/>
        <v>7.47914020001586</v>
      </c>
      <c r="P259" s="223" t="str">
        <f t="shared" ca="1" si="329"/>
        <v>-5.41674547284655+5.15717040768383i</v>
      </c>
      <c r="Q259" s="223" t="str">
        <f t="shared" ca="1" si="330"/>
        <v>0.366984015583499-7.47013124809728i</v>
      </c>
      <c r="R259" s="223" t="str">
        <f t="shared" ca="1" si="331"/>
        <v>4.88517126729416+5.66327112371436i</v>
      </c>
      <c r="S259" s="223" t="str">
        <f t="shared" ca="1" si="332"/>
        <v>-7.44312609569583-0.733083934529296i</v>
      </c>
      <c r="T259" s="223" t="str">
        <f t="shared" ca="1" si="333"/>
        <v>5.89615345840084-4.60140332143153i</v>
      </c>
      <c r="U259" s="223" t="str">
        <f t="shared" ca="1" si="334"/>
        <v>-1.09741779006671+7.39818980058895i</v>
      </c>
      <c r="V259" s="223" t="str">
        <f t="shared" ca="1" si="335"/>
        <v>-4.30655019193164-6.11483144296446i</v>
      </c>
      <c r="W259" s="223" t="str">
        <f t="shared" ca="1" si="336"/>
        <v>7.33543061824768+1.45910787002463i</v>
      </c>
      <c r="X259" s="223" t="str">
        <f t="shared" ca="1" si="337"/>
        <v>-6.31877826298598+4.00132220581011i</v>
      </c>
      <c r="Y259" s="223" t="str">
        <f t="shared" ca="1" si="338"/>
        <v>1.81728283132167-7.25499974103905i</v>
      </c>
      <c r="Z259" s="223" t="str">
        <f t="shared" ca="1" si="339"/>
        <v>3.68645468402102+6.50750259271195i</v>
      </c>
      <c r="AA259" s="223" t="str">
        <f t="shared" ca="1" si="340"/>
        <v>-7.15709093399153-2.17107979910218i</v>
      </c>
      <c r="AB259" s="223" t="str">
        <f t="shared" ca="1" si="341"/>
        <v>6.68054977870253-3.36270617000219i</v>
      </c>
      <c r="AC259" s="223" t="str">
        <f t="shared" ca="1" si="342"/>
        <v>-2.51964644548319+7.04194006799669i</v>
      </c>
      <c r="AD259" s="223" t="str">
        <f t="shared" ca="1" si="343"/>
        <v>-3.03085660228217-6.83750293512887i</v>
      </c>
      <c r="AE259" s="223" t="str">
        <f t="shared" ca="1" si="344"/>
        <v>6.9098245515769+2.86214304288209i</v>
      </c>
      <c r="AF259" s="223" t="str">
        <f t="shared" ca="1" si="345"/>
        <v>-6.97798394809025+2.69170543553489i</v>
      </c>
      <c r="AG259" s="223" t="str">
        <f t="shared" ca="1" si="346"/>
        <v>3.1977444869958-6.76106266258354i</v>
      </c>
      <c r="AH259" s="223" t="str">
        <f t="shared" ca="1" si="347"/>
        <v>2.34606971462794+7.10165438652141i</v>
      </c>
      <c r="AI259" s="223" t="str">
        <f t="shared" ca="1" si="348"/>
        <v>-6.59601278143651-3.52564228455177i</v>
      </c>
      <c r="AJ259" s="223" t="str">
        <f t="shared" ca="1" si="349"/>
        <v>7.2082163175038-1.99478210628762i</v>
      </c>
      <c r="AK259" s="223" t="str">
        <f t="shared" ca="1" si="350"/>
        <v>-3.8450465010338+6.41507252775688i</v>
      </c>
      <c r="AL259" s="223" t="str">
        <f t="shared" ca="1" si="351"/>
        <v>-1.63868889313026-7.29741302401233i</v>
      </c>
      <c r="AM259" s="223" t="str">
        <f t="shared" ca="1" si="352"/>
        <v>6.2186778024635+4.15518766370918i</v>
      </c>
      <c r="AN259" s="223" t="str">
        <f t="shared" ca="1" si="353"/>
        <v>-7.36902962336796+1.27864793489789i</v>
      </c>
      <c r="AO259" s="223" t="str">
        <f t="shared" ca="1" si="354"/>
        <v>4.45531861534994-6.00730173765307i</v>
      </c>
      <c r="AP259" s="223" t="str">
        <f t="shared" ca="1" si="355"/>
        <v>0.915526601794124+7.42289358491017i</v>
      </c>
      <c r="AQ259" s="223" t="str">
        <f t="shared" ca="1" si="356"/>
        <v>-5.78145355677775-4.74471631420837i</v>
      </c>
      <c r="AR259" s="223" t="str">
        <f t="shared" ca="1" si="357"/>
        <v>-5.78145355677775-4.74471631420837i</v>
      </c>
      <c r="AS259" s="223" t="str">
        <f t="shared" ca="1" si="358"/>
        <v>-5.02268357587775+5.54167734788856i</v>
      </c>
      <c r="AT259" s="223" t="str">
        <f t="shared" ca="1" si="359"/>
        <v>-0.183547288801892-7.47688762281918i</v>
      </c>
      <c r="AU259" s="223" t="str">
        <f t="shared" ca="1" si="360"/>
        <v>5.28855075287461+5.28855075287764i</v>
      </c>
      <c r="AV259" s="223" t="str">
        <f t="shared" ca="1" si="361"/>
        <v>-7.47688762281909-0.18354728880607i</v>
      </c>
      <c r="AW259" s="223" t="str">
        <f t="shared" ca="1" si="362"/>
        <v>5.54167734789143-5.02268357587458i</v>
      </c>
      <c r="AX259" s="223" t="str">
        <f t="shared" ca="1" si="363"/>
        <v>-0.550199684918558+7.4588751456375i</v>
      </c>
      <c r="AY259" s="223" t="str">
        <f t="shared" ca="1" si="364"/>
        <v>-4.74471631421098-5.78145355677562i</v>
      </c>
      <c r="AZ259" s="223" t="str">
        <f t="shared" ca="1" si="365"/>
        <v>7.42289358491057+0.915526601790886i</v>
      </c>
      <c r="BA259" s="223" t="str">
        <f t="shared" ca="1" si="366"/>
        <v>-6.00730173765106+4.45531861535265i</v>
      </c>
      <c r="BB259" s="223" t="str">
        <f t="shared" ca="1" si="367"/>
        <v>1.27864793489624-7.36902962336826i</v>
      </c>
      <c r="BC259" s="223" t="str">
        <f t="shared" ca="1" si="368"/>
        <v>4.15518766371004+6.21867780246293i</v>
      </c>
      <c r="BD259" s="223" t="str">
        <f t="shared" ca="1" si="369"/>
        <v>-7.29741302401237-1.63868889313009i</v>
      </c>
      <c r="BE259" s="223" t="str">
        <f t="shared" ca="1" si="370"/>
        <v>6.41507252775673-3.84504650103404i</v>
      </c>
      <c r="BF259" s="223" t="str">
        <f t="shared" ca="1" si="371"/>
        <v>-1.99478210628817+7.20821631750365i</v>
      </c>
      <c r="BG259" s="223" t="str">
        <f t="shared" ca="1" si="372"/>
        <v>-3.52564228455071-6.59601278143708i</v>
      </c>
      <c r="BH259" s="223" t="str">
        <f t="shared" ca="1" si="373"/>
        <v>7.10165438652084+2.34606971462968i</v>
      </c>
      <c r="BI259" s="223" t="str">
        <f t="shared" ca="1" si="374"/>
        <v>-6.76106266258438+3.19774448699404i</v>
      </c>
      <c r="BJ259" s="223" t="str">
        <f t="shared" ca="1" si="375"/>
        <v>2.6917054355374-6.97798394808929i</v>
      </c>
      <c r="BK259" s="223" t="str">
        <f t="shared" ca="1" si="376"/>
        <v>2.86214304287883+6.90982455157825i</v>
      </c>
      <c r="BL259" s="223" t="str">
        <f t="shared" ca="1" si="377"/>
        <v>-6.83750293512748-3.03085660228531i</v>
      </c>
      <c r="BM259" s="223" t="str">
        <f t="shared" ca="1" si="378"/>
        <v>7.04194006799556-2.51964644548636i</v>
      </c>
      <c r="BN259" s="223" t="str">
        <f t="shared" ca="1" si="379"/>
        <v>-3.36270616999994+6.68054977870366i</v>
      </c>
      <c r="BO259" s="223" t="str">
        <f t="shared" ca="1" si="380"/>
        <v>-2.17107979910464-7.15709093399078i</v>
      </c>
      <c r="BP259" s="223" t="str">
        <f t="shared" ca="1" si="381"/>
        <v>6.5075025927128+3.68645468401952i</v>
      </c>
      <c r="BQ259" s="223" t="str">
        <f t="shared" ca="1" si="382"/>
        <v>-7.25499974103879+1.81728283132272i</v>
      </c>
      <c r="BR259" s="223" t="str">
        <f t="shared" ca="1" si="383"/>
        <v>4.00132220580996-6.31877826298608i</v>
      </c>
      <c r="BS259" s="223" t="str">
        <f t="shared" ca="1" si="384"/>
        <v>1.45910787002494+7.33543061824761i</v>
      </c>
      <c r="BT259" s="223" t="str">
        <f t="shared" ca="1" si="385"/>
        <v>-6.11483144296414-4.3065501919321i</v>
      </c>
      <c r="BU259" s="223" t="str">
        <f t="shared" ca="1" si="386"/>
        <v>7.39818980058913-1.0974177900655i</v>
      </c>
      <c r="BV259" s="223" t="str">
        <f t="shared" ca="1" si="387"/>
        <v>-4.60140332143241+5.89615345840015i</v>
      </c>
      <c r="BW259" s="223" t="str">
        <f t="shared" ca="1" si="388"/>
        <v>-0.733083934527319-7.44312609569603i</v>
      </c>
      <c r="BX259" s="223" t="str">
        <f t="shared" ca="1" si="389"/>
        <v>5.66327112371263+4.88517126729616i</v>
      </c>
      <c r="BY259" s="223" t="str">
        <f t="shared" ca="1" si="390"/>
        <v>-7.47013124809744+0.366984015580288i</v>
      </c>
      <c r="BZ259" s="223" t="str">
        <f t="shared" ca="1" si="391"/>
        <v>5.15717040768646-5.41674547284403i</v>
      </c>
      <c r="CA259" s="223" t="str">
        <f t="shared" ca="1" si="392"/>
        <v>3.36812975477931E-12+7.47914020001586i</v>
      </c>
      <c r="CB259" s="223" t="str">
        <f t="shared" ca="1" si="393"/>
        <v>-5.1571704076858-5.41674547284466i</v>
      </c>
      <c r="CC259" s="223" t="str">
        <f t="shared" ca="1" si="394"/>
        <v>7.47013124809739+0.366984015581415i</v>
      </c>
      <c r="CD259" s="223" t="str">
        <f t="shared" ca="1" si="395"/>
        <v>-5.66327112371323+4.88517126729547i</v>
      </c>
      <c r="CE259" s="223" t="str">
        <f t="shared" ca="1" si="396"/>
        <v>0.733083934528231-7.44312609569594i</v>
      </c>
      <c r="CF259" s="223" t="str">
        <f t="shared" ca="1" si="397"/>
        <v>4.60140332143186+5.89615345840059i</v>
      </c>
      <c r="CG259" s="223" t="str">
        <f t="shared" ca="1" si="398"/>
        <v>-7.39818980058897-1.09741779006661i</v>
      </c>
      <c r="CH259" s="223" t="str">
        <f t="shared" ca="1" si="399"/>
        <v>6.11483144296478-4.30655019193118i</v>
      </c>
      <c r="CI259" s="223" t="str">
        <f t="shared" ca="1" si="400"/>
        <v>-1.45910787002584+7.33543061824744i</v>
      </c>
      <c r="CJ259" s="223" t="str">
        <f t="shared" ca="1" si="401"/>
        <v>-4.00132220580918-6.31877826298658i</v>
      </c>
      <c r="CK259" s="223" t="str">
        <f t="shared" ca="1" si="402"/>
        <v>7.25499974103862+1.81728283132341i</v>
      </c>
      <c r="CL259" s="223" t="str">
        <f t="shared" ca="1" si="403"/>
        <v>-6.50750259271336+3.68645468401854i</v>
      </c>
      <c r="CM259" s="223" t="str">
        <f t="shared" ca="1" si="404"/>
        <v>2.17107979910552-7.15709093399052i</v>
      </c>
      <c r="CN259" s="223" t="str">
        <f t="shared" ca="1" si="405"/>
        <v>3.36270616999912+6.68054977870408i</v>
      </c>
      <c r="CO259" s="223" t="str">
        <f t="shared" ca="1" si="406"/>
        <v>-7.04194006799776-2.51964644548021i</v>
      </c>
      <c r="CP259" s="223" t="str">
        <f t="shared" ca="1" si="407"/>
        <v>6.83750293512784-3.03085660228447i</v>
      </c>
      <c r="CQ259" s="223" t="str">
        <f t="shared" ca="1" si="408"/>
        <v>-2.86214304287967+6.9098245515779i</v>
      </c>
      <c r="CR259" s="223" t="str">
        <f t="shared" ca="1" si="409"/>
        <v>-2.69170543553674-6.97798394808953i</v>
      </c>
      <c r="CS259" s="223" t="str">
        <f t="shared" ca="1" si="410"/>
        <v>6.76106266258389+3.19774448699506i</v>
      </c>
      <c r="CT259" s="223" t="str">
        <f t="shared" ca="1" si="411"/>
        <v>-7.10165438652112+2.34606971462882i</v>
      </c>
      <c r="CU259" s="223" t="str">
        <f t="shared" ca="1" si="412"/>
        <v>3.52564228455151-6.59601278143665i</v>
      </c>
      <c r="CV259" s="223" t="str">
        <f t="shared" ca="1" si="413"/>
        <v>1.99478210628728+7.20821631750389i</v>
      </c>
      <c r="CW259" s="223" t="str">
        <f t="shared" ca="1" si="414"/>
        <v>-6.41507252775615-3.84504650103501i</v>
      </c>
      <c r="CX259" s="223" t="str">
        <f t="shared" ca="1" si="415"/>
        <v>7.29741302401262-1.63868889312899i</v>
      </c>
      <c r="CY259" s="223" t="str">
        <f t="shared" ca="1" si="416"/>
        <v>-4.1551876637108+6.21867780246242i</v>
      </c>
      <c r="CZ259" s="223" t="str">
        <f t="shared" ca="1" si="417"/>
        <v>-1.27864793489534-7.36902962336841i</v>
      </c>
      <c r="DA259" s="223" t="str">
        <f t="shared" ca="1" si="418"/>
        <v>6.00730173765065+4.45531861535321i</v>
      </c>
      <c r="DB259" s="223" t="str">
        <f t="shared" ca="1" si="419"/>
        <v>-7.42289358491071+0.915526601789764i</v>
      </c>
      <c r="DC259" s="223" t="str">
        <f t="shared" ca="1" si="420"/>
        <v>4.74471631420577-5.78145355677989i</v>
      </c>
      <c r="DD259" s="223" t="str">
        <f t="shared" ca="1" si="421"/>
        <v>0.550199684917856+7.45887514563755i</v>
      </c>
      <c r="DE259" s="223" t="str">
        <f t="shared" ca="1" si="422"/>
        <v>-5.54167734789068-5.02268357587541i</v>
      </c>
      <c r="DF259" s="223" t="str">
        <f t="shared" ca="1" si="423"/>
        <v>7.47688762281911-0.183547288805153i</v>
      </c>
      <c r="DG259" s="223" t="str">
        <f t="shared" ca="1" si="424"/>
        <v>-5.28855075287526+5.28855075287699i</v>
      </c>
      <c r="DH259" s="223" t="str">
        <f t="shared" ca="1" si="425"/>
        <v>0.183547288802702-7.47688762281917i</v>
      </c>
      <c r="DI259" s="223" t="str">
        <f t="shared" ca="1" si="426"/>
        <v>5.02268357587692+5.54167734788932i</v>
      </c>
      <c r="DJ259" s="223" t="str">
        <f t="shared" ca="1" si="427"/>
        <v>-7.45887514563773-0.55019968491541i</v>
      </c>
      <c r="DK259" s="223" t="str">
        <f t="shared" ca="1" si="428"/>
        <v>5.78145355677834-4.74471631420767i</v>
      </c>
      <c r="DL259" s="223" t="str">
        <f t="shared" ca="1" si="429"/>
        <v>-0.915526601794925+7.42289358491007i</v>
      </c>
      <c r="DM259" s="223" t="str">
        <f t="shared" ca="1" si="430"/>
        <v>-4.45531861534938-6.00730173765349i</v>
      </c>
      <c r="DN259" s="223" t="str">
        <f t="shared" ca="1" si="431"/>
        <v>7.36902962336752+1.27864793490047i</v>
      </c>
      <c r="DO259" s="223" t="str">
        <f t="shared" ca="1" si="432"/>
        <v>-6.21867780246531+4.15518766370648i</v>
      </c>
      <c r="DP259" s="223" t="str">
        <f t="shared" ca="1" si="433"/>
        <v>1.63868889312701-7.29741302401307i</v>
      </c>
      <c r="DQ259" s="223" t="str">
        <f t="shared" ca="1" si="434"/>
        <v>3.84504650103675+6.41507252775511i</v>
      </c>
      <c r="DR259" s="223" t="str">
        <f t="shared" ca="1" si="435"/>
        <v>-7.20821631750455-1.99478210628492i</v>
      </c>
      <c r="DS259" s="223" t="str">
        <f t="shared" ca="1" si="436"/>
        <v>6.5960127814355-3.52564228455367i</v>
      </c>
      <c r="DT259" s="223" t="str">
        <f t="shared" ca="1" si="437"/>
        <v>-2.34606971462649+7.10165438652189i</v>
      </c>
      <c r="DU259" s="223" t="str">
        <f t="shared" ca="1" si="438"/>
        <v>-3.19774448699689-6.76106266258302i</v>
      </c>
      <c r="DV259" s="223" t="str">
        <f t="shared" ca="1" si="439"/>
        <v>6.97798394809042+2.69170543553445i</v>
      </c>
      <c r="DW259" s="223" t="str">
        <f t="shared" ca="1" si="440"/>
        <v>-6.90982455157697+2.86214304288194i</v>
      </c>
      <c r="DX259" s="223" t="str">
        <f t="shared" ca="1" si="441"/>
        <v>3.03085660228223-6.83750293512884i</v>
      </c>
      <c r="DY259" s="223" t="str">
        <f t="shared" ca="1" si="442"/>
        <v>2.51964644548213+7.04194006799707i</v>
      </c>
      <c r="DZ259" s="223" t="str">
        <f t="shared" ca="1" si="443"/>
        <v>-6.68054977870174-3.36270617000377i</v>
      </c>
      <c r="EA259" s="223" t="str">
        <f t="shared" ca="1" si="444"/>
        <v>7.15709093399203-2.17107979910054i</v>
      </c>
      <c r="EB259" s="223" t="str">
        <f t="shared" ca="1" si="445"/>
        <v>-3.68645468402307+6.50750259271079i</v>
      </c>
      <c r="EC259" s="223" t="str">
        <f t="shared" ca="1" si="446"/>
        <v>-1.81728283131877-7.25499974103978i</v>
      </c>
      <c r="ED259" s="223" t="str">
        <f t="shared" ca="1" si="447"/>
        <v>6.31877826298379+4.00132220581358i</v>
      </c>
      <c r="EE259" s="223" t="str">
        <f t="shared" ca="1" si="448"/>
        <v>-7.33543061824696+1.45910787002824i</v>
      </c>
      <c r="EF259" s="223" t="str">
        <f t="shared" ca="1" si="449"/>
        <v>4.30655019192918-6.11483144296619i</v>
      </c>
      <c r="EG259" s="223" t="str">
        <f t="shared" ca="1" si="450"/>
        <v>1.09741779006861+7.39818980058867i</v>
      </c>
      <c r="EH259" s="223" t="str">
        <f t="shared" ca="1" si="451"/>
        <v>-5.89615345840209-4.60140332142992i</v>
      </c>
      <c r="EI259" s="223" t="str">
        <f t="shared" ca="1" si="452"/>
        <v>7.4431260956957-0.733083934530671i</v>
      </c>
      <c r="EJ259" s="223" t="str">
        <f t="shared" ca="1" si="453"/>
        <v>-4.88517126729361+5.66327112371483i</v>
      </c>
      <c r="EK259" s="223" t="str">
        <f t="shared" ca="1" si="454"/>
        <v>-0.36698401558344-7.47013124809729i</v>
      </c>
      <c r="EL259" s="223" t="str">
        <f t="shared" ca="1" si="455"/>
        <v>5.41674547284621+5.15717040768418i</v>
      </c>
      <c r="EM259" s="223" t="str">
        <f t="shared" ca="1" si="456"/>
        <v>-7.47914020001586-9.16258674389132E-13i</v>
      </c>
      <c r="EN259" s="223"/>
      <c r="EO259" s="223"/>
      <c r="EP259" s="223"/>
    </row>
    <row r="260" spans="1:146">
      <c r="A260" s="249">
        <f t="shared" si="323"/>
        <v>3.1250000000000023E-3</v>
      </c>
      <c r="B260" s="248">
        <v>160</v>
      </c>
      <c r="C260" s="247">
        <f t="shared" si="324"/>
        <v>32000</v>
      </c>
      <c r="N260" s="246">
        <f t="shared" ca="1" si="327"/>
        <v>22.478514369772455</v>
      </c>
      <c r="O260" s="223">
        <f t="shared" ca="1" si="328"/>
        <v>7.478514369772455</v>
      </c>
      <c r="P260" s="223" t="str">
        <f t="shared" ca="1" si="329"/>
        <v>-5.28810822406715+5.28810822406713i</v>
      </c>
      <c r="Q260" s="223" t="str">
        <f t="shared" ca="1" si="330"/>
        <v>2.22173378052322E-14-7.47851436977245i</v>
      </c>
      <c r="R260" s="223" t="str">
        <f t="shared" ca="1" si="331"/>
        <v>5.28810822406701+5.28810822406727i</v>
      </c>
      <c r="S260" s="223" t="str">
        <f t="shared" ca="1" si="332"/>
        <v>-7.47851436977245+2.47824547674099E-13i</v>
      </c>
      <c r="T260" s="223" t="str">
        <f t="shared" ca="1" si="333"/>
        <v>5.28810822406718-5.28810822406711i</v>
      </c>
      <c r="U260" s="223" t="str">
        <f t="shared" ca="1" si="334"/>
        <v>-3.65553491774909E-13+7.47851436977245i</v>
      </c>
      <c r="V260" s="223" t="str">
        <f t="shared" ca="1" si="335"/>
        <v>-5.28810822406719-5.28810822406709i</v>
      </c>
      <c r="W260" s="223" t="str">
        <f t="shared" ca="1" si="336"/>
        <v>7.47851436977245+2.48283473012509E-13i</v>
      </c>
      <c r="X260" s="223" t="str">
        <f t="shared" ca="1" si="337"/>
        <v>-5.288108224067+5.28810822406729i</v>
      </c>
      <c r="Y260" s="223" t="str">
        <f t="shared" ca="1" si="338"/>
        <v>1.04444433951512E-13-7.47851436977245i</v>
      </c>
      <c r="Z260" s="223" t="str">
        <f t="shared" ca="1" si="339"/>
        <v>5.28810822406737+5.28810822406691i</v>
      </c>
      <c r="AA260" s="223" t="str">
        <f t="shared" ca="1" si="340"/>
        <v>-7.47851436977245+1.28255848108887E-14i</v>
      </c>
      <c r="AB260" s="223" t="str">
        <f t="shared" ca="1" si="341"/>
        <v>5.28810822406736-5.28810822406693i</v>
      </c>
      <c r="AC260" s="223" t="str">
        <f t="shared" ca="1" si="342"/>
        <v>1.30095603573289E-13+7.47851436977245i</v>
      </c>
      <c r="AD260" s="223" t="str">
        <f t="shared" ca="1" si="343"/>
        <v>-5.28810822406701-5.28810822406727i</v>
      </c>
      <c r="AE260" s="223" t="str">
        <f t="shared" ca="1" si="344"/>
        <v>7.47851436977245-2.4736562233569E-13i</v>
      </c>
      <c r="AF260" s="223" t="str">
        <f t="shared" ca="1" si="345"/>
        <v>-5.28810822406715+5.28810822406713i</v>
      </c>
      <c r="AG260" s="223" t="str">
        <f t="shared" ca="1" si="346"/>
        <v>3.26158886665424E-13-7.47851436977245i</v>
      </c>
      <c r="AH260" s="223" t="str">
        <f t="shared" ca="1" si="347"/>
        <v>5.28810822406721+5.28810822406707i</v>
      </c>
      <c r="AI260" s="223" t="str">
        <f t="shared" ca="1" si="348"/>
        <v>-7.47851436977245-2.08888867903024E-13i</v>
      </c>
      <c r="AJ260" s="223" t="str">
        <f t="shared" ca="1" si="349"/>
        <v>5.28810822406699-5.2881082240673i</v>
      </c>
      <c r="AK260" s="223" t="str">
        <f t="shared" ca="1" si="350"/>
        <v>-9.16188491406233E-14+7.47851436977245i</v>
      </c>
      <c r="AL260" s="223" t="str">
        <f t="shared" ca="1" si="351"/>
        <v>-5.28810822406686-5.28810822406743i</v>
      </c>
      <c r="AM260" s="223" t="str">
        <f t="shared" ca="1" si="352"/>
        <v>7.47851436977245-2.56511696217775E-14i</v>
      </c>
      <c r="AN260" s="223" t="str">
        <f t="shared" ca="1" si="353"/>
        <v>-5.28810822406735+5.28810822406694i</v>
      </c>
      <c r="AO260" s="223" t="str">
        <f t="shared" ca="1" si="354"/>
        <v>2.08887651669795E-12-7.47851436977245i</v>
      </c>
      <c r="AP260" s="223" t="str">
        <f t="shared" ca="1" si="355"/>
        <v>5.28810822406965+5.28810822406463i</v>
      </c>
      <c r="AQ260" s="223" t="str">
        <f t="shared" ca="1" si="356"/>
        <v>-7.47851436977245+1.74805634386799E-12i</v>
      </c>
      <c r="AR260" s="223" t="str">
        <f t="shared" ca="1" si="357"/>
        <v>-7.47851436977245+1.74805634386799E-12i</v>
      </c>
      <c r="AS260" s="223" t="str">
        <f t="shared" ca="1" si="358"/>
        <v>-1.85433647917315E-12+7.47851436977245i</v>
      </c>
      <c r="AT260" s="223" t="str">
        <f t="shared" ca="1" si="359"/>
        <v>-5.28810822406456-5.28810822406973i</v>
      </c>
      <c r="AU260" s="223" t="str">
        <f t="shared" ca="1" si="360"/>
        <v>7.47851436977245-1.9825963813928E-12i</v>
      </c>
      <c r="AV260" s="223" t="str">
        <f t="shared" ca="1" si="361"/>
        <v>-5.28810822406694+5.28810822406735i</v>
      </c>
      <c r="AW260" s="223" t="str">
        <f t="shared" ca="1" si="362"/>
        <v>1.51352036045395E-12-7.47851436977245i</v>
      </c>
      <c r="AX260" s="223" t="str">
        <f t="shared" ca="1" si="363"/>
        <v>5.2881082240648+5.28810822406949i</v>
      </c>
      <c r="AY260" s="223" t="str">
        <f t="shared" ca="1" si="364"/>
        <v>-7.47851436977245+2.32341250011198E-12i</v>
      </c>
      <c r="AZ260" s="223" t="str">
        <f t="shared" ca="1" si="365"/>
        <v>5.28810822406677-5.28810822406751i</v>
      </c>
      <c r="BA260" s="223" t="str">
        <f t="shared" ca="1" si="366"/>
        <v>-1.27898032292915E-12+7.47851436977245i</v>
      </c>
      <c r="BB260" s="223" t="str">
        <f t="shared" ca="1" si="367"/>
        <v>-5.28810822406496-5.28810822406932i</v>
      </c>
      <c r="BC260" s="223" t="str">
        <f t="shared" ca="1" si="368"/>
        <v>7.47851436977245-2.55795253763678E-12i</v>
      </c>
      <c r="BD260" s="223" t="str">
        <f t="shared" ca="1" si="369"/>
        <v>-5.28810822406661+5.28810822406768i</v>
      </c>
      <c r="BE260" s="223" t="str">
        <f t="shared" ca="1" si="370"/>
        <v>1.04444028540435E-12-7.47851436977245i</v>
      </c>
      <c r="BF260" s="223" t="str">
        <f t="shared" ca="1" si="371"/>
        <v>5.28810822406513+5.28810822406916i</v>
      </c>
      <c r="BG260" s="223" t="str">
        <f t="shared" ca="1" si="372"/>
        <v>-7.47851436977245+2.79249257516158E-12i</v>
      </c>
      <c r="BH260" s="223" t="str">
        <f t="shared" ca="1" si="373"/>
        <v>5.28810822406644-5.28810822406784i</v>
      </c>
      <c r="BI260" s="223" t="str">
        <f t="shared" ca="1" si="374"/>
        <v>-8.09900247879555E-13+7.47851436977245i</v>
      </c>
      <c r="BJ260" s="223" t="str">
        <f t="shared" ca="1" si="375"/>
        <v>-5.2881082240653-5.28810822406899i</v>
      </c>
      <c r="BK260" s="223" t="str">
        <f t="shared" ca="1" si="376"/>
        <v>7.47851436977245-3.02703261268638E-12i</v>
      </c>
      <c r="BL260" s="223" t="str">
        <f t="shared" ca="1" si="377"/>
        <v>-5.28810822406628+5.28810822406801i</v>
      </c>
      <c r="BM260" s="223" t="str">
        <f t="shared" ca="1" si="378"/>
        <v>5.75360210354752E-13-7.47851436977245i</v>
      </c>
      <c r="BN260" s="223" t="str">
        <f t="shared" ca="1" si="379"/>
        <v>5.28810822406546+5.28810822406882i</v>
      </c>
      <c r="BO260" s="223" t="str">
        <f t="shared" ca="1" si="380"/>
        <v>-7.47851436977245+3.26157265021119E-12i</v>
      </c>
      <c r="BP260" s="223" t="str">
        <f t="shared" ca="1" si="381"/>
        <v>5.28810822406611-5.28810822406818i</v>
      </c>
      <c r="BQ260" s="223" t="str">
        <f t="shared" ca="1" si="382"/>
        <v>-3.40820172829951E-13+7.47851436977245i</v>
      </c>
      <c r="BR260" s="223" t="str">
        <f t="shared" ca="1" si="383"/>
        <v>-5.28810822406563-5.28810822406866i</v>
      </c>
      <c r="BS260" s="223" t="str">
        <f t="shared" ca="1" si="384"/>
        <v>7.47851436977245-3.49611268773599E-12i</v>
      </c>
      <c r="BT260" s="223" t="str">
        <f t="shared" ca="1" si="385"/>
        <v>-5.28810822406594+5.28810822406834i</v>
      </c>
      <c r="BU260" s="223" t="str">
        <f t="shared" ca="1" si="386"/>
        <v>1.0628013530515E-13-7.47851436977245i</v>
      </c>
      <c r="BV260" s="223" t="str">
        <f t="shared" ca="1" si="387"/>
        <v>5.28810822406579+5.28810822406849i</v>
      </c>
      <c r="BW260" s="223" t="str">
        <f t="shared" ca="1" si="388"/>
        <v>-7.47851436977245-3.70867295834629E-12i</v>
      </c>
      <c r="BX260" s="223" t="str">
        <f t="shared" ca="1" si="389"/>
        <v>5.28810822406578-5.28810822406851i</v>
      </c>
      <c r="BY260" s="223" t="str">
        <f t="shared" ca="1" si="390"/>
        <v>1.28259902219651E-13+7.47851436977245i</v>
      </c>
      <c r="BZ260" s="223" t="str">
        <f t="shared" ca="1" si="391"/>
        <v>-5.28810822406596-5.28810822406833i</v>
      </c>
      <c r="CA260" s="223" t="str">
        <f t="shared" ca="1" si="392"/>
        <v>7.47851436977245+3.47413292082149E-12i</v>
      </c>
      <c r="CB260" s="223" t="str">
        <f t="shared" ca="1" si="393"/>
        <v>-5.28810822406561+5.28810822406867i</v>
      </c>
      <c r="CC260" s="223" t="str">
        <f t="shared" ca="1" si="394"/>
        <v>-5.75352102133226E-13-7.47851436977245i</v>
      </c>
      <c r="CD260" s="223" t="str">
        <f t="shared" ca="1" si="395"/>
        <v>5.28810822406613+5.28810822406816i</v>
      </c>
      <c r="CE260" s="223" t="str">
        <f t="shared" ca="1" si="396"/>
        <v>-7.47851436977245-3.02704072090791E-12i</v>
      </c>
      <c r="CF260" s="223" t="str">
        <f t="shared" ca="1" si="397"/>
        <v>5.2881082240653-5.28810822406899i</v>
      </c>
      <c r="CG260" s="223" t="str">
        <f t="shared" ca="1" si="398"/>
        <v>5.97339977269253E-13+7.47851436977245i</v>
      </c>
      <c r="CH260" s="223" t="str">
        <f t="shared" ca="1" si="399"/>
        <v>-5.28810822406644-5.28810822406784i</v>
      </c>
      <c r="CI260" s="223" t="str">
        <f t="shared" ca="1" si="400"/>
        <v>7.47851436977245+3.00505284577189E-12i</v>
      </c>
      <c r="CJ260" s="223" t="str">
        <f t="shared" ca="1" si="401"/>
        <v>-5.28810822406528+5.288108224069i</v>
      </c>
      <c r="CK260" s="223" t="str">
        <f t="shared" ca="1" si="402"/>
        <v>-1.04443217718283E-12-7.47851436977245i</v>
      </c>
      <c r="CL260" s="223" t="str">
        <f t="shared" ca="1" si="403"/>
        <v>5.28810822406646+5.28810822406783i</v>
      </c>
      <c r="CM260" s="223" t="str">
        <f t="shared" ca="1" si="404"/>
        <v>-7.47851436977245-2.55796064585831E-12i</v>
      </c>
      <c r="CN260" s="223" t="str">
        <f t="shared" ca="1" si="405"/>
        <v>5.28810822406496-5.28810822406932i</v>
      </c>
      <c r="CO260" s="223" t="str">
        <f t="shared" ca="1" si="406"/>
        <v>1.06642005231886E-12+7.47851436977245i</v>
      </c>
      <c r="CP260" s="223" t="str">
        <f t="shared" ca="1" si="407"/>
        <v>-5.28810822406677-5.28810822406751i</v>
      </c>
      <c r="CQ260" s="223" t="str">
        <f t="shared" ca="1" si="408"/>
        <v>7.47851436977245+2.53597277072228E-12i</v>
      </c>
      <c r="CR260" s="223" t="str">
        <f t="shared" ca="1" si="409"/>
        <v>-5.28810822406495+5.28810822406934i</v>
      </c>
      <c r="CS260" s="223" t="str">
        <f t="shared" ca="1" si="410"/>
        <v>-1.51351225223243E-12-7.47851436977245i</v>
      </c>
      <c r="CT260" s="223" t="str">
        <f t="shared" ca="1" si="411"/>
        <v>5.28810822406679+5.2881082240675i</v>
      </c>
      <c r="CU260" s="223" t="str">
        <f t="shared" ca="1" si="412"/>
        <v>-7.47851436977245-2.08888057080871E-12i</v>
      </c>
      <c r="CV260" s="223" t="str">
        <f t="shared" ca="1" si="413"/>
        <v>5.28810822407004-5.28810822406424i</v>
      </c>
      <c r="CW260" s="223" t="str">
        <f t="shared" ca="1" si="414"/>
        <v>1.53550012736846E-12+7.47851436977245i</v>
      </c>
      <c r="CX260" s="223" t="str">
        <f t="shared" ca="1" si="415"/>
        <v>-5.2881082240671-5.28810822406718i</v>
      </c>
      <c r="CY260" s="223" t="str">
        <f t="shared" ca="1" si="416"/>
        <v>7.47851436977245+2.06689269567268E-12i</v>
      </c>
      <c r="CZ260" s="223" t="str">
        <f t="shared" ca="1" si="417"/>
        <v>-5.28810822406462+5.28810822406967i</v>
      </c>
      <c r="DA260" s="223" t="str">
        <f t="shared" ca="1" si="418"/>
        <v>-1.98259232728203E-12-7.47851436977245i</v>
      </c>
      <c r="DB260" s="223" t="str">
        <f t="shared" ca="1" si="419"/>
        <v>5.28810822406712+5.28810822406716i</v>
      </c>
      <c r="DC260" s="223" t="str">
        <f t="shared" ca="1" si="420"/>
        <v>-7.47851436977245-1.61980049575911E-12i</v>
      </c>
      <c r="DD260" s="223" t="str">
        <f t="shared" ca="1" si="421"/>
        <v>5.28810822406971-5.28810822406457i</v>
      </c>
      <c r="DE260" s="223" t="str">
        <f t="shared" ca="1" si="422"/>
        <v>2.00458020241806E-12+7.47851436977245i</v>
      </c>
      <c r="DF260" s="223" t="str">
        <f t="shared" ca="1" si="423"/>
        <v>-5.28810822406744-5.28810822406685i</v>
      </c>
      <c r="DG260" s="223" t="str">
        <f t="shared" ca="1" si="424"/>
        <v>7.47851436977245+1.59781262062308E-12i</v>
      </c>
      <c r="DH260" s="223" t="str">
        <f t="shared" ca="1" si="425"/>
        <v>-5.2881082240694+5.28810822406489i</v>
      </c>
      <c r="DI260" s="223" t="str">
        <f t="shared" ca="1" si="426"/>
        <v>-2.45167240233164E-12-7.47851436977245i</v>
      </c>
      <c r="DJ260" s="223" t="str">
        <f t="shared" ca="1" si="427"/>
        <v>5.28810822406745+5.28810822406683i</v>
      </c>
      <c r="DK260" s="223" t="str">
        <f t="shared" ca="1" si="428"/>
        <v>-7.47851436977245-1.1507204207095E-12i</v>
      </c>
      <c r="DL260" s="223" t="str">
        <f t="shared" ca="1" si="429"/>
        <v>5.28810822406938-5.2881082240649i</v>
      </c>
      <c r="DM260" s="223" t="str">
        <f t="shared" ca="1" si="430"/>
        <v>2.89876460224521E-12+7.47851436977245i</v>
      </c>
      <c r="DN260" s="223" t="str">
        <f t="shared" ca="1" si="431"/>
        <v>-5.28810822406777-5.28810822406652i</v>
      </c>
      <c r="DO260" s="223" t="str">
        <f t="shared" ca="1" si="432"/>
        <v>7.47851436977245+7.0362822079593E-13i</v>
      </c>
      <c r="DP260" s="223" t="str">
        <f t="shared" ca="1" si="433"/>
        <v>-5.28810822406906+5.28810822406522i</v>
      </c>
      <c r="DQ260" s="223" t="str">
        <f t="shared" ca="1" si="434"/>
        <v>-2.92075247738124E-12-7.47851436977245i</v>
      </c>
      <c r="DR260" s="223" t="str">
        <f t="shared" ca="1" si="435"/>
        <v>5.28810822406808+5.2881082240662i</v>
      </c>
      <c r="DS260" s="223" t="str">
        <f t="shared" ca="1" si="436"/>
        <v>-7.47851436977245-6.81640345659903E-13i</v>
      </c>
      <c r="DT260" s="223" t="str">
        <f t="shared" ca="1" si="437"/>
        <v>5.28810822406875-5.28810822406554i</v>
      </c>
      <c r="DU260" s="223" t="str">
        <f t="shared" ca="1" si="438"/>
        <v>3.36784467729481E-12+7.47851436977245i</v>
      </c>
      <c r="DV260" s="223" t="str">
        <f t="shared" ca="1" si="439"/>
        <v>-5.2881082240681-5.28810822406618i</v>
      </c>
      <c r="DW260" s="223" t="str">
        <f t="shared" ca="1" si="440"/>
        <v>7.47851436977245+2.34548145746328E-13i</v>
      </c>
      <c r="DX260" s="223" t="str">
        <f t="shared" ca="1" si="441"/>
        <v>-5.28810822406873+5.28810822406555i</v>
      </c>
      <c r="DY260" s="223" t="str">
        <f t="shared" ca="1" si="442"/>
        <v>3.83694096878747E-12-7.47851436977245i</v>
      </c>
      <c r="DZ260" s="223" t="str">
        <f t="shared" ca="1" si="443"/>
        <v>5.28810822406842+5.28810822406587i</v>
      </c>
      <c r="EA260" s="223" t="str">
        <f t="shared" ca="1" si="444"/>
        <v>-7.47851436977245-2.125602706103E-13i</v>
      </c>
      <c r="EB260" s="223" t="str">
        <f t="shared" ca="1" si="445"/>
        <v>5.28810822406842-5.28810822406587i</v>
      </c>
      <c r="EC260" s="223" t="str">
        <f t="shared" ca="1" si="446"/>
        <v>-3.81495309365144E-12+7.47851436977245i</v>
      </c>
      <c r="ED260" s="223" t="str">
        <f t="shared" ca="1" si="447"/>
        <v>-5.28810822406843-5.28810822406585i</v>
      </c>
      <c r="EE260" s="223" t="str">
        <f t="shared" ca="1" si="448"/>
        <v>7.47851436977245-2.34531929303274E-13i</v>
      </c>
      <c r="EF260" s="223" t="str">
        <f t="shared" ca="1" si="449"/>
        <v>-5.2881082240684+5.28810822406588i</v>
      </c>
      <c r="EG260" s="223" t="str">
        <f t="shared" ca="1" si="450"/>
        <v>3.36786089373786E-12-7.47851436977245i</v>
      </c>
      <c r="EH260" s="223" t="str">
        <f t="shared" ca="1" si="451"/>
        <v>5.28810822406875+5.28810822406554i</v>
      </c>
      <c r="EI260" s="223" t="str">
        <f t="shared" ca="1" si="452"/>
        <v>-7.47851436977245+2.56519804439302E-13i</v>
      </c>
      <c r="EJ260" s="223" t="str">
        <f t="shared" ca="1" si="453"/>
        <v>5.28810822406808-5.2881082240662i</v>
      </c>
      <c r="EK260" s="223" t="str">
        <f t="shared" ca="1" si="454"/>
        <v>-3.34587301860184E-12+7.47851436977245i</v>
      </c>
      <c r="EL260" s="223" t="str">
        <f t="shared" ca="1" si="455"/>
        <v>-5.28810822406876-5.28810822406552i</v>
      </c>
      <c r="EM260" s="223" t="str">
        <f t="shared" ca="1" si="456"/>
        <v>7.47851436977245-7.03612004352876E-13i</v>
      </c>
      <c r="EN260" s="223"/>
      <c r="EO260" s="223"/>
      <c r="EP260" s="223"/>
    </row>
    <row r="261" spans="1:146">
      <c r="A261" s="249">
        <f t="shared" si="323"/>
        <v>3.1445312500000024E-3</v>
      </c>
      <c r="B261" s="248">
        <v>161</v>
      </c>
      <c r="C261" s="247">
        <f t="shared" si="324"/>
        <v>32200</v>
      </c>
      <c r="N261" s="246">
        <f t="shared" ca="1" si="327"/>
        <v>22.477841379706327</v>
      </c>
      <c r="O261" s="223">
        <f t="shared" ca="1" si="328"/>
        <v>7.4778413797063275</v>
      </c>
      <c r="P261" s="223" t="str">
        <f t="shared" ca="1" si="329"/>
        <v>-5.15627481842009+5.41580480602607i</v>
      </c>
      <c r="Q261" s="223" t="str">
        <f t="shared" ca="1" si="330"/>
        <v>-0.36692028549149-7.4688339922737i</v>
      </c>
      <c r="R261" s="223" t="str">
        <f t="shared" ca="1" si="331"/>
        <v>5.66228764548571+4.88432291314038i</v>
      </c>
      <c r="S261" s="223" t="str">
        <f t="shared" ca="1" si="332"/>
        <v>-7.44183352956112+0.732956627876519i</v>
      </c>
      <c r="T261" s="223" t="str">
        <f t="shared" ca="1" si="333"/>
        <v>4.60060424614611-5.89512953805009i</v>
      </c>
      <c r="U261" s="223" t="str">
        <f t="shared" ca="1" si="334"/>
        <v>1.09722721354647+7.39690503804809i</v>
      </c>
      <c r="V261" s="223" t="str">
        <f t="shared" ca="1" si="335"/>
        <v>-6.11376954720445-4.30580232055813i</v>
      </c>
      <c r="W261" s="223" t="str">
        <f t="shared" ca="1" si="336"/>
        <v>7.33415675440614-1.45885448275247i</v>
      </c>
      <c r="X261" s="223" t="str">
        <f t="shared" ca="1" si="337"/>
        <v>-4.00062734003617+6.31768095001666i</v>
      </c>
      <c r="Y261" s="223" t="str">
        <f t="shared" ca="1" si="338"/>
        <v>-1.816967243729-7.25373984474658i</v>
      </c>
      <c r="Z261" s="223" t="str">
        <f t="shared" ca="1" si="339"/>
        <v>6.50637250605679+3.6858144978385i</v>
      </c>
      <c r="AA261" s="223" t="str">
        <f t="shared" ca="1" si="340"/>
        <v>-7.15584804044846+2.17070277146784i</v>
      </c>
      <c r="AB261" s="223" t="str">
        <f t="shared" ca="1" si="341"/>
        <v>3.36212220567571-6.67938964083924i</v>
      </c>
      <c r="AC261" s="223" t="str">
        <f t="shared" ca="1" si="342"/>
        <v>2.51920888609977+7.04071717144242i</v>
      </c>
      <c r="AD261" s="223" t="str">
        <f t="shared" ca="1" si="343"/>
        <v>-6.83631554093114-3.03033026663293i</v>
      </c>
      <c r="AE261" s="223" t="str">
        <f t="shared" ca="1" si="344"/>
        <v>6.90862459807661-2.86164600586778i</v>
      </c>
      <c r="AF261" s="223" t="str">
        <f t="shared" ca="1" si="345"/>
        <v>-2.69123799655226+6.97677215809443i</v>
      </c>
      <c r="AG261" s="223" t="str">
        <f t="shared" ca="1" si="346"/>
        <v>-3.19718916975709-6.75988854292999i</v>
      </c>
      <c r="AH261" s="223" t="str">
        <f t="shared" ca="1" si="347"/>
        <v>7.10042112003582+2.34566229841329i</v>
      </c>
      <c r="AI261" s="223" t="str">
        <f t="shared" ca="1" si="348"/>
        <v>-6.59486732418717+3.52503002489576i</v>
      </c>
      <c r="AJ261" s="223" t="str">
        <f t="shared" ca="1" si="349"/>
        <v>1.99443569434169-7.20696454557562i</v>
      </c>
      <c r="AK261" s="223" t="str">
        <f t="shared" ca="1" si="350"/>
        <v>3.8443787739483+6.41395849241823i</v>
      </c>
      <c r="AL261" s="223" t="str">
        <f t="shared" ca="1" si="351"/>
        <v>-7.29614576226977-1.63840431998977i</v>
      </c>
      <c r="AM261" s="223" t="str">
        <f t="shared" ca="1" si="352"/>
        <v>6.21759787284426-4.15446607780721i</v>
      </c>
      <c r="AN261" s="223" t="str">
        <f t="shared" ca="1" si="353"/>
        <v>-1.27842588612445+7.36774992475553i</v>
      </c>
      <c r="AO261" s="223" t="str">
        <f t="shared" ca="1" si="354"/>
        <v>-4.4545449089976-6.00625851539641i</v>
      </c>
      <c r="AP261" s="223" t="str">
        <f t="shared" ca="1" si="355"/>
        <v>7.4216045323338+0.915367612323408i</v>
      </c>
      <c r="AQ261" s="223" t="str">
        <f t="shared" ca="1" si="356"/>
        <v>-5.78044955509923+4.74389235132938i</v>
      </c>
      <c r="AR261" s="223" t="str">
        <f t="shared" ca="1" si="357"/>
        <v>-5.78044955509923+4.74389235132938i</v>
      </c>
      <c r="AS261" s="223" t="str">
        <f t="shared" ca="1" si="358"/>
        <v>5.0218113414654+5.54071498552107i</v>
      </c>
      <c r="AT261" s="223" t="str">
        <f t="shared" ca="1" si="359"/>
        <v>-7.47558919369005-0.183515414155738i</v>
      </c>
      <c r="AU261" s="223" t="str">
        <f t="shared" ca="1" si="360"/>
        <v>5.28763234822865-5.28763234822677i</v>
      </c>
      <c r="AV261" s="223" t="str">
        <f t="shared" ca="1" si="361"/>
        <v>0.183515414160618+7.47558919368993i</v>
      </c>
      <c r="AW261" s="223" t="str">
        <f t="shared" ca="1" si="362"/>
        <v>-5.54071498551928-5.02181134146737i</v>
      </c>
      <c r="AX261" s="223" t="str">
        <f t="shared" ca="1" si="363"/>
        <v>7.45757984453836-0.550104137762469i</v>
      </c>
      <c r="AY261" s="223" t="str">
        <f t="shared" ca="1" si="364"/>
        <v>-4.74389235132568+5.78044955510226i</v>
      </c>
      <c r="AZ261" s="223" t="str">
        <f t="shared" ca="1" si="365"/>
        <v>-0.915367612320656-7.42160453233414i</v>
      </c>
      <c r="BA261" s="223" t="str">
        <f t="shared" ca="1" si="366"/>
        <v>6.00625851539931+4.45454490899367i</v>
      </c>
      <c r="BB261" s="223" t="str">
        <f t="shared" ca="1" si="367"/>
        <v>-7.36774992475561+1.27842588612402i</v>
      </c>
      <c r="BC261" s="223" t="str">
        <f t="shared" ca="1" si="368"/>
        <v>4.15446607780995-6.21759787284242i</v>
      </c>
      <c r="BD261" s="223" t="str">
        <f t="shared" ca="1" si="369"/>
        <v>1.6384043199908+7.29614576226954i</v>
      </c>
      <c r="BE261" s="223" t="str">
        <f t="shared" ca="1" si="370"/>
        <v>-6.41395849241692-3.84437877395049i</v>
      </c>
      <c r="BF261" s="223" t="str">
        <f t="shared" ca="1" si="371"/>
        <v>7.20696454557514-1.99443569434343i</v>
      </c>
      <c r="BG261" s="223" t="str">
        <f t="shared" ca="1" si="372"/>
        <v>-3.52503002489671+6.59486732418666i</v>
      </c>
      <c r="BH261" s="223" t="str">
        <f t="shared" ca="1" si="373"/>
        <v>-2.34566229841641-7.10042112003479i</v>
      </c>
      <c r="BI261" s="223" t="str">
        <f t="shared" ca="1" si="374"/>
        <v>6.75988854293017+3.19718916975671i</v>
      </c>
      <c r="BJ261" s="223" t="str">
        <f t="shared" ca="1" si="375"/>
        <v>-6.97677215809539+2.69123799654977i</v>
      </c>
      <c r="BK261" s="223" t="str">
        <f t="shared" ca="1" si="376"/>
        <v>2.86164600586603-6.90862459807733i</v>
      </c>
      <c r="BL261" s="223" t="str">
        <f t="shared" ca="1" si="377"/>
        <v>3.03033026663186+6.83631554093161i</v>
      </c>
      <c r="BM261" s="223" t="str">
        <f t="shared" ca="1" si="378"/>
        <v>-7.04071717144357-2.51920888609657i</v>
      </c>
      <c r="BN261" s="223" t="str">
        <f t="shared" ca="1" si="379"/>
        <v>6.6793896408391-3.36212220567599i</v>
      </c>
      <c r="BO261" s="223" t="str">
        <f t="shared" ca="1" si="380"/>
        <v>-2.17070277147116+7.15584804044746i</v>
      </c>
      <c r="BP261" s="223" t="str">
        <f t="shared" ca="1" si="381"/>
        <v>-3.68581449783947-6.50637250605625i</v>
      </c>
      <c r="BQ261" s="223" t="str">
        <f t="shared" ca="1" si="382"/>
        <v>7.2537398447461+1.81696724373091i</v>
      </c>
      <c r="BR261" s="223" t="str">
        <f t="shared" ca="1" si="383"/>
        <v>-6.31768095001527+4.00062734003836i</v>
      </c>
      <c r="BS261" s="223" t="str">
        <f t="shared" ca="1" si="384"/>
        <v>1.45885448275295-7.33415675440605i</v>
      </c>
      <c r="BT261" s="223" t="str">
        <f t="shared" ca="1" si="385"/>
        <v>4.30580232055538+6.11376954720638i</v>
      </c>
      <c r="BU261" s="223" t="str">
        <f t="shared" ca="1" si="386"/>
        <v>-7.39690503804825-1.09722721354546i</v>
      </c>
      <c r="BV261" s="223" t="str">
        <f t="shared" ca="1" si="387"/>
        <v>5.89512953805122-4.60060424614466i</v>
      </c>
      <c r="BW261" s="223" t="str">
        <f t="shared" ca="1" si="388"/>
        <v>-0.732956627874755+7.4418335295613i</v>
      </c>
      <c r="BX261" s="223" t="str">
        <f t="shared" ca="1" si="389"/>
        <v>-4.88432291313955-5.66228764548643i</v>
      </c>
      <c r="BY261" s="223" t="str">
        <f t="shared" ca="1" si="390"/>
        <v>7.46883399227387+0.366920285488074i</v>
      </c>
      <c r="BZ261" s="223" t="str">
        <f t="shared" ca="1" si="391"/>
        <v>-5.41580480602574+5.15627481842044i</v>
      </c>
      <c r="CA261" s="223" t="str">
        <f t="shared" ca="1" si="392"/>
        <v>2.66399616215416E-12-7.47784137970633i</v>
      </c>
      <c r="CB261" s="223" t="str">
        <f t="shared" ca="1" si="393"/>
        <v>5.41580480602734+5.15627481841876i</v>
      </c>
      <c r="CC261" s="223" t="str">
        <f t="shared" ca="1" si="394"/>
        <v>-7.46883399227376+0.366920285490182i</v>
      </c>
      <c r="CD261" s="223" t="str">
        <f t="shared" ca="1" si="395"/>
        <v>4.88432291313779-5.66228764548795i</v>
      </c>
      <c r="CE261" s="223" t="str">
        <f t="shared" ca="1" si="396"/>
        <v>0.732956627876856+7.44183352956109i</v>
      </c>
      <c r="CF261" s="223" t="str">
        <f t="shared" ca="1" si="397"/>
        <v>-5.89512953804794-4.60060424614886i</v>
      </c>
      <c r="CG261" s="223" t="str">
        <f t="shared" ca="1" si="398"/>
        <v>7.39690503804793-1.09722721354754i</v>
      </c>
      <c r="CH261" s="223" t="str">
        <f t="shared" ca="1" si="399"/>
        <v>-4.30580232055974+6.11376954720331i</v>
      </c>
      <c r="CI261" s="223" t="str">
        <f t="shared" ca="1" si="400"/>
        <v>-1.45885448275502-7.33415675440564i</v>
      </c>
      <c r="CJ261" s="223" t="str">
        <f t="shared" ca="1" si="401"/>
        <v>6.31768095001639+4.00062734003658i</v>
      </c>
      <c r="CK261" s="223" t="str">
        <f t="shared" ca="1" si="402"/>
        <v>-7.25373984474744+1.81696724372553i</v>
      </c>
      <c r="CL261" s="223" t="str">
        <f t="shared" ca="1" si="403"/>
        <v>3.68581449783763-6.50637250605729i</v>
      </c>
      <c r="CM261" s="223" t="str">
        <f t="shared" ca="1" si="404"/>
        <v>2.17070277146585+7.15584804044907i</v>
      </c>
      <c r="CN261" s="223" t="str">
        <f t="shared" ca="1" si="405"/>
        <v>-6.67938964084005-3.3621222056741i</v>
      </c>
      <c r="CO261" s="223" t="str">
        <f t="shared" ca="1" si="406"/>
        <v>7.04071717144286-2.51920888609856i</v>
      </c>
      <c r="CP261" s="223" t="str">
        <f t="shared" ca="1" si="407"/>
        <v>-3.03033026662993+6.83631554093247i</v>
      </c>
      <c r="CQ261" s="223" t="str">
        <f t="shared" ca="1" si="408"/>
        <v>-2.86164600586798-6.90862459807653i</v>
      </c>
      <c r="CR261" s="223" t="str">
        <f t="shared" ca="1" si="409"/>
        <v>6.97677215809355+2.69123799655454i</v>
      </c>
      <c r="CS261" s="223" t="str">
        <f t="shared" ca="1" si="410"/>
        <v>-6.75988854292927+3.19718916975862i</v>
      </c>
      <c r="CT261" s="223" t="str">
        <f t="shared" ca="1" si="411"/>
        <v>2.34566229841461-7.10042112003538i</v>
      </c>
      <c r="CU261" s="223" t="str">
        <f t="shared" ca="1" si="412"/>
        <v>3.52503002489857+6.59486732418567i</v>
      </c>
      <c r="CV261" s="223" t="str">
        <f t="shared" ca="1" si="413"/>
        <v>-7.20696454557565-1.99443569434159i</v>
      </c>
      <c r="CW261" s="223" t="str">
        <f t="shared" ca="1" si="414"/>
        <v>6.41395849241955-3.8443787739461i</v>
      </c>
      <c r="CX261" s="223" t="str">
        <f t="shared" ca="1" si="415"/>
        <v>-1.63840431998895+7.29614576226996i</v>
      </c>
      <c r="CY261" s="223" t="str">
        <f t="shared" ca="1" si="416"/>
        <v>-4.1544660778057-6.21759787284526i</v>
      </c>
      <c r="CZ261" s="223" t="str">
        <f t="shared" ca="1" si="417"/>
        <v>7.36774992475593+1.27842588612214i</v>
      </c>
      <c r="DA261" s="223" t="str">
        <f t="shared" ca="1" si="418"/>
        <v>-6.00625851539793+4.45454490899554i</v>
      </c>
      <c r="DB261" s="223" t="str">
        <f t="shared" ca="1" si="419"/>
        <v>0.915367612325943-7.42160453233349i</v>
      </c>
      <c r="DC261" s="223" t="str">
        <f t="shared" ca="1" si="420"/>
        <v>4.74389235132748+5.78044955510079i</v>
      </c>
      <c r="DD261" s="223" t="str">
        <f t="shared" ca="1" si="421"/>
        <v>-7.45757984453797-0.550104137767783i</v>
      </c>
      <c r="DE261" s="223" t="str">
        <f t="shared" ca="1" si="422"/>
        <v>5.54071498551772-5.02181134146909i</v>
      </c>
      <c r="DF261" s="223" t="str">
        <f t="shared" ca="1" si="423"/>
        <v>-0.183515414158295+7.47558919368999i</v>
      </c>
      <c r="DG261" s="223" t="str">
        <f t="shared" ca="1" si="424"/>
        <v>-5.2876323482303-5.28763234822513i</v>
      </c>
      <c r="DH261" s="223" t="str">
        <f t="shared" ca="1" si="425"/>
        <v>7.47558919369-0.183515414157955i</v>
      </c>
      <c r="DI261" s="223" t="str">
        <f t="shared" ca="1" si="426"/>
        <v>-5.02181134146935+5.54071498551749i</v>
      </c>
      <c r="DJ261" s="223" t="str">
        <f t="shared" ca="1" si="427"/>
        <v>-0.550104137767443-7.45757984453799i</v>
      </c>
      <c r="DK261" s="223" t="str">
        <f t="shared" ca="1" si="428"/>
        <v>5.78044955510057+4.74389235132775i</v>
      </c>
      <c r="DL261" s="223" t="str">
        <f t="shared" ca="1" si="429"/>
        <v>-7.42160453233353+0.915367612325607i</v>
      </c>
      <c r="DM261" s="223" t="str">
        <f t="shared" ca="1" si="430"/>
        <v>4.45454490899582-6.00625851539773i</v>
      </c>
      <c r="DN261" s="223" t="str">
        <f t="shared" ca="1" si="431"/>
        <v>1.2784258861214+7.36774992475606i</v>
      </c>
      <c r="DO261" s="223" t="str">
        <f t="shared" ca="1" si="432"/>
        <v>-6.21759787284507-4.15446607780598i</v>
      </c>
      <c r="DP261" s="223" t="str">
        <f t="shared" ca="1" si="433"/>
        <v>7.29614576227012-1.6384043199882i</v>
      </c>
      <c r="DQ261" s="223" t="str">
        <f t="shared" ca="1" si="434"/>
        <v>-3.84437877394639+6.41395849241938i</v>
      </c>
      <c r="DR261" s="223" t="str">
        <f t="shared" ca="1" si="435"/>
        <v>-1.99443569434085-7.20696454557585i</v>
      </c>
      <c r="DS261" s="223" t="str">
        <f t="shared" ca="1" si="436"/>
        <v>6.59486732418531+3.52503002489924i</v>
      </c>
      <c r="DT261" s="223" t="str">
        <f t="shared" ca="1" si="437"/>
        <v>-7.10042112003563+2.34566229841388i</v>
      </c>
      <c r="DU261" s="223" t="str">
        <f t="shared" ca="1" si="438"/>
        <v>3.19718916975931-6.75988854292895i</v>
      </c>
      <c r="DV261" s="223" t="str">
        <f t="shared" ca="1" si="439"/>
        <v>2.69123799655423+6.97677215809367i</v>
      </c>
      <c r="DW261" s="223" t="str">
        <f t="shared" ca="1" si="440"/>
        <v>-6.90862459807624-2.86164600586868i</v>
      </c>
      <c r="DX261" s="223" t="str">
        <f t="shared" ca="1" si="441"/>
        <v>6.83631554093261-3.03033026662962i</v>
      </c>
      <c r="DY261" s="223" t="str">
        <f t="shared" ca="1" si="442"/>
        <v>-2.51920888609928+7.0407171714426i</v>
      </c>
      <c r="DZ261" s="223" t="str">
        <f t="shared" ca="1" si="443"/>
        <v>-3.36212220567342-6.67938964084039i</v>
      </c>
      <c r="EA261" s="223" t="str">
        <f t="shared" ca="1" si="444"/>
        <v>7.15584804044884+2.17070277146659i</v>
      </c>
      <c r="EB261" s="223" t="str">
        <f t="shared" ca="1" si="445"/>
        <v>-6.50637250605766+3.68581449783696i</v>
      </c>
      <c r="EC261" s="223" t="str">
        <f t="shared" ca="1" si="446"/>
        <v>1.81696724372627-7.25373984474726i</v>
      </c>
      <c r="ED261" s="223" t="str">
        <f t="shared" ca="1" si="447"/>
        <v>4.00062734003593+6.31768095001681i</v>
      </c>
      <c r="EE261" s="223" t="str">
        <f t="shared" ca="1" si="448"/>
        <v>-7.33415675440557-1.45885448275536i</v>
      </c>
      <c r="EF261" s="223" t="str">
        <f t="shared" ca="1" si="449"/>
        <v>6.11376954720375-4.30580232055911i</v>
      </c>
      <c r="EG261" s="223" t="str">
        <f t="shared" ca="1" si="450"/>
        <v>-1.09722721354788+7.39690503804789i</v>
      </c>
      <c r="EH261" s="223" t="str">
        <f t="shared" ca="1" si="451"/>
        <v>-4.60060424614825-5.89512953804841i</v>
      </c>
      <c r="EI261" s="223" t="str">
        <f t="shared" ca="1" si="452"/>
        <v>7.44183352956106+0.732956627877195i</v>
      </c>
      <c r="EJ261" s="223" t="str">
        <f t="shared" ca="1" si="453"/>
        <v>-5.66228764548816+4.88432291313753i</v>
      </c>
      <c r="EK261" s="223" t="str">
        <f t="shared" ca="1" si="454"/>
        <v>0.366920285490523-7.46883399227375i</v>
      </c>
      <c r="EL261" s="223" t="str">
        <f t="shared" ca="1" si="455"/>
        <v>5.15627481841851+5.41580480602758i</v>
      </c>
      <c r="EM261" s="223" t="str">
        <f t="shared" ca="1" si="456"/>
        <v>-7.47784137970633+2.3231969306756E-12i</v>
      </c>
      <c r="EN261" s="223"/>
      <c r="EO261" s="223"/>
      <c r="EP261" s="223"/>
    </row>
    <row r="262" spans="1:146">
      <c r="A262" s="249">
        <f t="shared" si="323"/>
        <v>3.1640625000000024E-3</v>
      </c>
      <c r="B262" s="248">
        <v>162</v>
      </c>
      <c r="C262" s="247">
        <f t="shared" si="324"/>
        <v>32400</v>
      </c>
      <c r="N262" s="246">
        <f t="shared" ca="1" si="327"/>
        <v>22.4771166878641</v>
      </c>
      <c r="O262" s="223">
        <f t="shared" ca="1" si="328"/>
        <v>7.4771166878641013</v>
      </c>
      <c r="P262" s="223" t="str">
        <f t="shared" ca="1" si="329"/>
        <v>-5.02132466817123+5.54017802428324i</v>
      </c>
      <c r="Q262" s="223" t="str">
        <f t="shared" ca="1" si="330"/>
        <v>-0.732885595654844-7.44111232730816i</v>
      </c>
      <c r="R262" s="223" t="str">
        <f t="shared" ca="1" si="331"/>
        <v>6.00567643745185+4.45411321056969i</v>
      </c>
      <c r="S262" s="223" t="str">
        <f t="shared" ca="1" si="332"/>
        <v>-7.33344598731451+1.45871310238737i</v>
      </c>
      <c r="T262" s="223" t="str">
        <f t="shared" ca="1" si="333"/>
        <v>3.84400620788393-6.41333690349148i</v>
      </c>
      <c r="U262" s="223" t="str">
        <f t="shared" ca="1" si="334"/>
        <v>2.17049240453063+7.15515455359356i</v>
      </c>
      <c r="V262" s="223" t="str">
        <f t="shared" ca="1" si="335"/>
        <v>-6.75923342926386-3.19687932406868i</v>
      </c>
      <c r="W262" s="223" t="str">
        <f t="shared" ca="1" si="336"/>
        <v>6.9079550701161-2.86136867830643i</v>
      </c>
      <c r="X262" s="223" t="str">
        <f t="shared" ca="1" si="337"/>
        <v>-2.51896474477134+7.04003484213927i</v>
      </c>
      <c r="Y262" s="223" t="str">
        <f t="shared" ca="1" si="338"/>
        <v>-3.52468840752622-6.59422820304136i</v>
      </c>
      <c r="Z262" s="223" t="str">
        <f t="shared" ca="1" si="339"/>
        <v>7.25303687101064+1.81679115797496i</v>
      </c>
      <c r="AA262" s="223" t="str">
        <f t="shared" ca="1" si="340"/>
        <v>-6.21699531359919+4.1540634605915i</v>
      </c>
      <c r="AB262" s="223" t="str">
        <f t="shared" ca="1" si="341"/>
        <v>1.09712087916815-7.39618818990087i</v>
      </c>
      <c r="AC262" s="223" t="str">
        <f t="shared" ca="1" si="342"/>
        <v>4.7434326116886+5.77988936073216i</v>
      </c>
      <c r="AD262" s="223" t="str">
        <f t="shared" ca="1" si="343"/>
        <v>-7.46811017335452-0.36688472654846i</v>
      </c>
      <c r="AE262" s="223" t="str">
        <f t="shared" ca="1" si="344"/>
        <v>5.28711991371187-5.28711991371174i</v>
      </c>
      <c r="AF262" s="223" t="str">
        <f t="shared" ca="1" si="345"/>
        <v>0.366884726548224+7.46811017335453i</v>
      </c>
      <c r="AG262" s="223" t="str">
        <f t="shared" ca="1" si="346"/>
        <v>-5.77988936073201-4.74343261168878i</v>
      </c>
      <c r="AH262" s="223" t="str">
        <f t="shared" ca="1" si="347"/>
        <v>7.39618818990079-1.0971208791687i</v>
      </c>
      <c r="AI262" s="223" t="str">
        <f t="shared" ca="1" si="348"/>
        <v>-4.15406346059165+6.2169953135991i</v>
      </c>
      <c r="AJ262" s="223" t="str">
        <f t="shared" ca="1" si="349"/>
        <v>-1.81679115797478-7.25303687101068i</v>
      </c>
      <c r="AK262" s="223" t="str">
        <f t="shared" ca="1" si="350"/>
        <v>6.59422820304125+3.52468840752643i</v>
      </c>
      <c r="AL262" s="223" t="str">
        <f t="shared" ca="1" si="351"/>
        <v>-7.04003484213935+2.51896474477111i</v>
      </c>
      <c r="AM262" s="223" t="str">
        <f t="shared" ca="1" si="352"/>
        <v>2.86136867830593-6.9079550701163i</v>
      </c>
      <c r="AN262" s="223" t="str">
        <f t="shared" ca="1" si="353"/>
        <v>3.19687932406918+6.75923342926362i</v>
      </c>
      <c r="AO262" s="223" t="str">
        <f t="shared" ca="1" si="354"/>
        <v>-7.15515455359329-2.17049240453152i</v>
      </c>
      <c r="AP262" s="223" t="str">
        <f t="shared" ca="1" si="355"/>
        <v>6.41333690349041-3.84400620788571i</v>
      </c>
      <c r="AQ262" s="223" t="str">
        <f t="shared" ca="1" si="356"/>
        <v>-1.4587131023898+7.33344598731402i</v>
      </c>
      <c r="AR262" s="223" t="str">
        <f t="shared" ca="1" si="357"/>
        <v>-1.4587131023898+7.33344598731402i</v>
      </c>
      <c r="AS262" s="223" t="str">
        <f t="shared" ca="1" si="358"/>
        <v>7.44111232730782+0.732885595658317i</v>
      </c>
      <c r="AT262" s="223" t="str">
        <f t="shared" ca="1" si="359"/>
        <v>-5.54017802428347+5.02132466817097i</v>
      </c>
      <c r="AU262" s="223" t="str">
        <f t="shared" ca="1" si="360"/>
        <v>-2.79197148854638E-12-7.4771166878641i</v>
      </c>
      <c r="AV262" s="223" t="str">
        <f t="shared" ca="1" si="361"/>
        <v>5.54017802428216+5.02132466817242i</v>
      </c>
      <c r="AW262" s="223" t="str">
        <f t="shared" ca="1" si="362"/>
        <v>-7.44111232730801+0.732885595656367i</v>
      </c>
      <c r="AX262" s="223" t="str">
        <f t="shared" ca="1" si="363"/>
        <v>4.45411321057168-6.00567643745039i</v>
      </c>
      <c r="AY262" s="223" t="str">
        <f t="shared" ca="1" si="364"/>
        <v>1.45871310238788+7.3334459873144i</v>
      </c>
      <c r="AZ262" s="223" t="str">
        <f t="shared" ca="1" si="365"/>
        <v>-6.41333690349328-3.84400620788092i</v>
      </c>
      <c r="BA262" s="223" t="str">
        <f t="shared" ca="1" si="366"/>
        <v>7.15515455359383-2.17049240452975i</v>
      </c>
      <c r="BB262" s="223" t="str">
        <f t="shared" ca="1" si="367"/>
        <v>-3.19687932406682+6.75923342926473i</v>
      </c>
      <c r="BC262" s="223" t="str">
        <f t="shared" ca="1" si="368"/>
        <v>-2.86136867830422-6.90795507011701i</v>
      </c>
      <c r="BD262" s="223" t="str">
        <f t="shared" ca="1" si="369"/>
        <v>7.04003484213973+2.51896474477006i</v>
      </c>
      <c r="BE262" s="223" t="str">
        <f t="shared" ca="1" si="370"/>
        <v>-6.59422820304283+3.52468840752348i</v>
      </c>
      <c r="BF262" s="223" t="str">
        <f t="shared" ca="1" si="371"/>
        <v>1.81679115797504-7.25303687101062i</v>
      </c>
      <c r="BG262" s="223" t="str">
        <f t="shared" ca="1" si="372"/>
        <v>4.15406346059391+6.21699531359759i</v>
      </c>
      <c r="BH262" s="223" t="str">
        <f t="shared" ca="1" si="373"/>
        <v>-7.39618818990061-1.09712087916991i</v>
      </c>
      <c r="BI262" s="223" t="str">
        <f t="shared" ca="1" si="374"/>
        <v>5.7798893607309-4.74343261169014i</v>
      </c>
      <c r="BJ262" s="223" t="str">
        <f t="shared" ca="1" si="375"/>
        <v>-0.366884726550925+7.4681101733544i</v>
      </c>
      <c r="BK262" s="223" t="str">
        <f t="shared" ca="1" si="376"/>
        <v>-5.2871199137121-5.28711991371151i</v>
      </c>
      <c r="BL262" s="223" t="str">
        <f t="shared" ca="1" si="377"/>
        <v>7.46811017335436-0.366884726551756i</v>
      </c>
      <c r="BM262" s="223" t="str">
        <f t="shared" ca="1" si="378"/>
        <v>-4.7434326116895+5.77988936073142i</v>
      </c>
      <c r="BN262" s="223" t="str">
        <f t="shared" ca="1" si="379"/>
        <v>-1.09712087917073-7.39618818990049i</v>
      </c>
      <c r="BO262" s="223" t="str">
        <f t="shared" ca="1" si="380"/>
        <v>6.21699531359817+4.15406346059304i</v>
      </c>
      <c r="BP262" s="223" t="str">
        <f t="shared" ca="1" si="381"/>
        <v>-7.25303687101037+1.81679115797605i</v>
      </c>
      <c r="BQ262" s="223" t="str">
        <f t="shared" ca="1" si="382"/>
        <v>3.52468840752913-6.59422820303981i</v>
      </c>
      <c r="BR262" s="223" t="str">
        <f t="shared" ca="1" si="383"/>
        <v>2.51896474477104+7.04003484213938i</v>
      </c>
      <c r="BS262" s="223" t="str">
        <f t="shared" ca="1" si="384"/>
        <v>-6.90795507011742-2.86136867830326i</v>
      </c>
      <c r="BT262" s="223" t="str">
        <f t="shared" ca="1" si="385"/>
        <v>6.75923342926437-3.19687932406758i</v>
      </c>
      <c r="BU262" s="223" t="str">
        <f t="shared" ca="1" si="386"/>
        <v>-2.17049240452895+7.15515455359407i</v>
      </c>
      <c r="BV262" s="223" t="str">
        <f t="shared" ca="1" si="387"/>
        <v>-3.84400620788163-6.41333690349285i</v>
      </c>
      <c r="BW262" s="223" t="str">
        <f t="shared" ca="1" si="388"/>
        <v>7.33344598731457+1.45871310238706i</v>
      </c>
      <c r="BX262" s="223" t="str">
        <f t="shared" ca="1" si="389"/>
        <v>-6.00567643744989+4.45411321057234i</v>
      </c>
      <c r="BY262" s="223" t="str">
        <f t="shared" ca="1" si="390"/>
        <v>0.732885595655539-7.44111232730809i</v>
      </c>
      <c r="BZ262" s="223" t="str">
        <f t="shared" ca="1" si="391"/>
        <v>5.02132466817304+5.5401780242816i</v>
      </c>
      <c r="CA262" s="223" t="str">
        <f t="shared" ca="1" si="392"/>
        <v>-7.4771166878641-1.85399234869667E-12i</v>
      </c>
      <c r="CB262" s="223" t="str">
        <f t="shared" ca="1" si="393"/>
        <v>5.02132466817043-5.54017802428396i</v>
      </c>
      <c r="CC262" s="223" t="str">
        <f t="shared" ca="1" si="394"/>
        <v>0.732885595651637+7.44111232730848i</v>
      </c>
      <c r="CD262" s="223" t="str">
        <f t="shared" ca="1" si="395"/>
        <v>-6.00567643745211-4.45411321056934i</v>
      </c>
      <c r="CE262" s="223" t="str">
        <f t="shared" ca="1" si="396"/>
        <v>7.33344598731388-1.45871310239051i</v>
      </c>
      <c r="CF262" s="223" t="str">
        <f t="shared" ca="1" si="397"/>
        <v>-3.844006207885+6.41333690349084i</v>
      </c>
      <c r="CG262" s="223" t="str">
        <f t="shared" ca="1" si="398"/>
        <v>-2.17049240453252-7.15515455359299i</v>
      </c>
      <c r="CH262" s="223" t="str">
        <f t="shared" ca="1" si="399"/>
        <v>6.75923342926279+3.19687932407093i</v>
      </c>
      <c r="CI262" s="223" t="str">
        <f t="shared" ca="1" si="400"/>
        <v>-6.90795507011599+2.8613686783067i</v>
      </c>
      <c r="CJ262" s="223" t="str">
        <f t="shared" ca="1" si="401"/>
        <v>2.51896474477454-7.04003484213813i</v>
      </c>
      <c r="CK262" s="223" t="str">
        <f t="shared" ca="1" si="402"/>
        <v>3.52468840752604+6.59422820304146i</v>
      </c>
      <c r="CL262" s="223" t="str">
        <f t="shared" ca="1" si="403"/>
        <v>-7.25303687101127-1.81679115797243i</v>
      </c>
      <c r="CM262" s="223" t="str">
        <f t="shared" ca="1" si="404"/>
        <v>6.21699531360023-4.15406346058996i</v>
      </c>
      <c r="CN262" s="223" t="str">
        <f t="shared" ca="1" si="405"/>
        <v>-1.09712087916725+7.39618818990101i</v>
      </c>
      <c r="CO262" s="223" t="str">
        <f t="shared" ca="1" si="406"/>
        <v>-4.74343261168647-5.77988936073391i</v>
      </c>
      <c r="CP262" s="223" t="str">
        <f t="shared" ca="1" si="407"/>
        <v>7.46811017335454+0.36688472654803i</v>
      </c>
      <c r="CQ262" s="223" t="str">
        <f t="shared" ca="1" si="408"/>
        <v>-5.28711991370961+5.287119913714i</v>
      </c>
      <c r="CR262" s="223" t="str">
        <f t="shared" ca="1" si="409"/>
        <v>-0.366884726547009-7.46811017335459i</v>
      </c>
      <c r="CS262" s="223" t="str">
        <f t="shared" ca="1" si="410"/>
        <v>5.77988936073326+4.74343261168727i</v>
      </c>
      <c r="CT262" s="223" t="str">
        <f t="shared" ca="1" si="411"/>
        <v>-7.39618818990116+1.09712087916624i</v>
      </c>
      <c r="CU262" s="223" t="str">
        <f t="shared" ca="1" si="412"/>
        <v>4.15406346059081-6.21699531359966i</v>
      </c>
      <c r="CV262" s="223" t="str">
        <f t="shared" ca="1" si="413"/>
        <v>1.81679115797144+7.25303687101152i</v>
      </c>
      <c r="CW262" s="223" t="str">
        <f t="shared" ca="1" si="414"/>
        <v>-6.59422820304118-3.52468840752657i</v>
      </c>
      <c r="CX262" s="223" t="str">
        <f t="shared" ca="1" si="415"/>
        <v>7.04003484213847-2.51896474477357i</v>
      </c>
      <c r="CY262" s="223" t="str">
        <f t="shared" ca="1" si="416"/>
        <v>-2.86136867830765+6.90795507011559i</v>
      </c>
      <c r="CZ262" s="223" t="str">
        <f t="shared" ca="1" si="417"/>
        <v>-3.19687932407-6.75923342926323i</v>
      </c>
      <c r="DA262" s="223" t="str">
        <f t="shared" ca="1" si="418"/>
        <v>7.15515455359269+2.1704924045335i</v>
      </c>
      <c r="DB262" s="223" t="str">
        <f t="shared" ca="1" si="419"/>
        <v>-6.41333690349136+3.84400620788412i</v>
      </c>
      <c r="DC262" s="223" t="str">
        <f t="shared" ca="1" si="420"/>
        <v>1.45871310238443-7.33344598731509i</v>
      </c>
      <c r="DD262" s="223" t="str">
        <f t="shared" ca="1" si="421"/>
        <v>4.45411321056852+6.00567643745272i</v>
      </c>
      <c r="DE262" s="223" t="str">
        <f t="shared" ca="1" si="422"/>
        <v>-7.44111232730838-0.732885595652654i</v>
      </c>
      <c r="DF262" s="223" t="str">
        <f t="shared" ca="1" si="423"/>
        <v>5.54017802428465-5.02132466816967i</v>
      </c>
      <c r="DG262" s="223" t="str">
        <f t="shared" ca="1" si="424"/>
        <v>8.31722920909867E-13+7.4771166878641i</v>
      </c>
      <c r="DH262" s="223" t="str">
        <f t="shared" ca="1" si="425"/>
        <v>-5.54017802428091-5.02132466817379i</v>
      </c>
      <c r="DI262" s="223" t="str">
        <f t="shared" ca="1" si="426"/>
        <v>7.44111232730817-0.732885595654733i</v>
      </c>
      <c r="DJ262" s="223" t="str">
        <f t="shared" ca="1" si="427"/>
        <v>-4.45411321056719+6.00567643745371i</v>
      </c>
      <c r="DK262" s="223" t="str">
        <f t="shared" ca="1" si="428"/>
        <v>-1.45871310238606-7.33344598731477i</v>
      </c>
      <c r="DL262" s="223" t="str">
        <f t="shared" ca="1" si="429"/>
        <v>6.41333690349222+3.84400620788269i</v>
      </c>
      <c r="DM262" s="223" t="str">
        <f t="shared" ca="1" si="430"/>
        <v>-7.15515455359443+2.17049240452777i</v>
      </c>
      <c r="DN262" s="223" t="str">
        <f t="shared" ca="1" si="431"/>
        <v>3.1968793240685-6.75923342926394i</v>
      </c>
      <c r="DO262" s="223" t="str">
        <f t="shared" ca="1" si="432"/>
        <v>2.86136867830919+6.90795507011496i</v>
      </c>
      <c r="DP262" s="223" t="str">
        <f t="shared" ca="1" si="433"/>
        <v>-7.04003484213903-2.518964744772i</v>
      </c>
      <c r="DQ262" s="223" t="str">
        <f t="shared" ca="1" si="434"/>
        <v>6.59422820304019-3.52468840752841i</v>
      </c>
      <c r="DR262" s="223" t="str">
        <f t="shared" ca="1" si="435"/>
        <v>-1.81679115797683+7.25303687101017i</v>
      </c>
      <c r="DS262" s="223" t="str">
        <f t="shared" ca="1" si="436"/>
        <v>-4.15406346059219-6.21699531359874i</v>
      </c>
      <c r="DT262" s="223" t="str">
        <f t="shared" ca="1" si="437"/>
        <v>7.39618818990034+1.09712087917174i</v>
      </c>
      <c r="DU262" s="223" t="str">
        <f t="shared" ca="1" si="438"/>
        <v>-5.77988936073194+4.74343261168887i</v>
      </c>
      <c r="DV262" s="223" t="str">
        <f t="shared" ca="1" si="439"/>
        <v>0.366884726545348-7.46811017335467i</v>
      </c>
      <c r="DW262" s="223" t="str">
        <f t="shared" ca="1" si="440"/>
        <v>5.28711991371079+5.28711991371283i</v>
      </c>
      <c r="DX262" s="223" t="str">
        <f t="shared" ca="1" si="441"/>
        <v>-7.46811017335444+0.366884726550116i</v>
      </c>
      <c r="DY262" s="223" t="str">
        <f t="shared" ca="1" si="442"/>
        <v>4.7434326116911-5.77988936073011i</v>
      </c>
      <c r="DZ262" s="223" t="str">
        <f t="shared" ca="1" si="443"/>
        <v>1.0971208791689+7.39618818990076i</v>
      </c>
      <c r="EA262" s="223" t="str">
        <f t="shared" ca="1" si="444"/>
        <v>-6.21699531360115-4.15406346058858i</v>
      </c>
      <c r="EB262" s="223" t="str">
        <f t="shared" ca="1" si="445"/>
        <v>7.25303687101087-1.81679115797404i</v>
      </c>
      <c r="EC262" s="223" t="str">
        <f t="shared" ca="1" si="446"/>
        <v>-3.5246884075242+6.59422820304244i</v>
      </c>
      <c r="ED262" s="223" t="str">
        <f t="shared" ca="1" si="447"/>
        <v>-2.51896474476929-7.04003484214i</v>
      </c>
      <c r="EE262" s="223" t="str">
        <f t="shared" ca="1" si="448"/>
        <v>6.90795507011662+2.86136867830516i</v>
      </c>
      <c r="EF262" s="223" t="str">
        <f t="shared" ca="1" si="449"/>
        <v>-6.75923342926517+3.1968793240659i</v>
      </c>
      <c r="EG262" s="223" t="str">
        <f t="shared" ca="1" si="450"/>
        <v>2.17049240453052-7.15515455359359i</v>
      </c>
      <c r="EH262" s="223" t="str">
        <f t="shared" ca="1" si="451"/>
        <v>3.84400620788642+6.41333690348998i</v>
      </c>
      <c r="EI262" s="223" t="str">
        <f t="shared" ca="1" si="452"/>
        <v>-7.33344598731421-1.45871310238888i</v>
      </c>
      <c r="EJ262" s="223" t="str">
        <f t="shared" ca="1" si="453"/>
        <v>6.00567643745086-4.45411321057102i</v>
      </c>
      <c r="EK262" s="223" t="str">
        <f t="shared" ca="1" si="454"/>
        <v>-0.732885595657595+7.44111232730789i</v>
      </c>
      <c r="EL262" s="223" t="str">
        <f t="shared" ca="1" si="455"/>
        <v>-5.02132466817166-5.54017802428285i</v>
      </c>
      <c r="EM262" s="223" t="str">
        <f t="shared" ca="1" si="456"/>
        <v>7.4771166878641+3.70798469739334E-12i</v>
      </c>
      <c r="EN262" s="223"/>
      <c r="EO262" s="223"/>
      <c r="EP262" s="223"/>
    </row>
    <row r="263" spans="1:146">
      <c r="A263" s="249">
        <f t="shared" si="323"/>
        <v>3.1835937500000024E-3</v>
      </c>
      <c r="B263" s="248">
        <v>163</v>
      </c>
      <c r="C263" s="247">
        <f t="shared" si="324"/>
        <v>32600</v>
      </c>
      <c r="N263" s="246">
        <f t="shared" ca="1" si="327"/>
        <v>22.47633511681601</v>
      </c>
      <c r="O263" s="223">
        <f t="shared" ca="1" si="328"/>
        <v>7.4763351168160117</v>
      </c>
      <c r="P263" s="223" t="str">
        <f t="shared" ca="1" si="329"/>
        <v>-4.88333906312588+5.66114708990016i</v>
      </c>
      <c r="Q263" s="223" t="str">
        <f t="shared" ca="1" si="330"/>
        <v>-1.09700619887766-7.3954150781792i</v>
      </c>
      <c r="R263" s="223" t="str">
        <f t="shared" ca="1" si="331"/>
        <v>6.31640837844376+3.99982149297462i</v>
      </c>
      <c r="S263" s="223" t="str">
        <f t="shared" ca="1" si="332"/>
        <v>-7.15440663673243+2.17026552643108i</v>
      </c>
      <c r="T263" s="223" t="str">
        <f t="shared" ca="1" si="333"/>
        <v>3.0297198666799-6.83493850070221i</v>
      </c>
      <c r="U263" s="223" t="str">
        <f t="shared" ca="1" si="334"/>
        <v>3.19654515938628+6.75852689740452i</v>
      </c>
      <c r="V263" s="223" t="str">
        <f t="shared" ca="1" si="335"/>
        <v>-7.20551284545329-1.99403395481217i</v>
      </c>
      <c r="W263" s="223" t="str">
        <f t="shared" ca="1" si="336"/>
        <v>6.21634546102299-4.153629242982i</v>
      </c>
      <c r="X263" s="223" t="str">
        <f t="shared" ca="1" si="337"/>
        <v>-0.915183229664863+7.42010959724157i</v>
      </c>
      <c r="Y263" s="223" t="str">
        <f t="shared" ca="1" si="338"/>
        <v>-5.0207997971349-5.53959891833573i</v>
      </c>
      <c r="Z263" s="223" t="str">
        <f t="shared" ca="1" si="339"/>
        <v>7.47408338445791-0.183478448615822i</v>
      </c>
      <c r="AA263" s="223" t="str">
        <f t="shared" ca="1" si="340"/>
        <v>-4.74293678826506+5.77928519814157i</v>
      </c>
      <c r="AB263" s="223" t="str">
        <f t="shared" ca="1" si="341"/>
        <v>-1.27816837257597-7.36626583760611i</v>
      </c>
      <c r="AC263" s="223" t="str">
        <f t="shared" ca="1" si="342"/>
        <v>6.4126665276427+3.84360440006346i</v>
      </c>
      <c r="AD263" s="223" t="str">
        <f t="shared" ca="1" si="343"/>
        <v>-7.0989908809741+2.34518981124829i</v>
      </c>
      <c r="AE263" s="223" t="str">
        <f t="shared" ca="1" si="344"/>
        <v>2.86106958401505-6.90723299262159i</v>
      </c>
      <c r="AF263" s="223" t="str">
        <f t="shared" ca="1" si="345"/>
        <v>3.36144497281518+6.67804421022142i</v>
      </c>
      <c r="AG263" s="223" t="str">
        <f t="shared" ca="1" si="346"/>
        <v>-7.25227872266733-1.81660125170138i</v>
      </c>
      <c r="AH263" s="223" t="str">
        <f t="shared" ca="1" si="347"/>
        <v>6.11253804954062-4.30493500204758i</v>
      </c>
      <c r="AI263" s="223" t="str">
        <f t="shared" ca="1" si="348"/>
        <v>-0.732808988296101+7.44033451973826i</v>
      </c>
      <c r="AJ263" s="223" t="str">
        <f t="shared" ca="1" si="349"/>
        <v>-5.15523618908621-5.41471389952157i</v>
      </c>
      <c r="AK263" s="223" t="str">
        <f t="shared" ca="1" si="350"/>
        <v>7.46732954374302-0.366846376674155i</v>
      </c>
      <c r="AL263" s="223" t="str">
        <f t="shared" ca="1" si="351"/>
        <v>-4.59967754563254+5.89394208108123i</v>
      </c>
      <c r="AM263" s="223" t="str">
        <f t="shared" ca="1" si="352"/>
        <v>-1.45856062543974-7.33267943393499i</v>
      </c>
      <c r="AN263" s="223" t="str">
        <f t="shared" ca="1" si="353"/>
        <v>6.50506192631157+3.68507206358138i</v>
      </c>
      <c r="AO263" s="223" t="str">
        <f t="shared" ca="1" si="354"/>
        <v>-7.03929895855643+2.5187014414183i</v>
      </c>
      <c r="AP263" s="223" t="str">
        <f t="shared" ca="1" si="355"/>
        <v>2.69069590001648-6.97536682566378i</v>
      </c>
      <c r="AQ263" s="223" t="str">
        <f t="shared" ca="1" si="356"/>
        <v>3.52431997748428+6.5935389189146i</v>
      </c>
      <c r="AR263" s="223" t="str">
        <f t="shared" ca="1" si="357"/>
        <v>3.52431997748428+6.5935389189146i</v>
      </c>
      <c r="AS263" s="223" t="str">
        <f t="shared" ca="1" si="358"/>
        <v>6.00504867369796-4.45364762924221i</v>
      </c>
      <c r="AT263" s="223" t="str">
        <f t="shared" ca="1" si="359"/>
        <v>-0.549993330195823+7.4560776629322i</v>
      </c>
      <c r="AU263" s="223" t="str">
        <f t="shared" ca="1" si="360"/>
        <v>-5.28656725952335-5.28656725952409i</v>
      </c>
      <c r="AV263" s="223" t="str">
        <f t="shared" ca="1" si="361"/>
        <v>7.45607766293228-0.549993330194676i</v>
      </c>
      <c r="AW263" s="223" t="str">
        <f t="shared" ca="1" si="362"/>
        <v>-4.45364762923707+6.00504867370176i</v>
      </c>
      <c r="AX263" s="223" t="str">
        <f t="shared" ca="1" si="363"/>
        <v>-1.63807429592035-7.29467609835978i</v>
      </c>
      <c r="AY263" s="223" t="str">
        <f t="shared" ca="1" si="364"/>
        <v>6.59353891891405+3.52431997748529i</v>
      </c>
      <c r="AZ263" s="223" t="str">
        <f t="shared" ca="1" si="365"/>
        <v>-6.97536682566415+2.69069590001551i</v>
      </c>
      <c r="BA263" s="223" t="str">
        <f t="shared" ca="1" si="366"/>
        <v>2.51870144141239-7.03929895855855i</v>
      </c>
      <c r="BB263" s="223" t="str">
        <f t="shared" ca="1" si="367"/>
        <v>3.68507206358038+6.50506192631214i</v>
      </c>
      <c r="BC263" s="223" t="str">
        <f t="shared" ca="1" si="368"/>
        <v>-7.33267943393478-1.45856062544076i</v>
      </c>
      <c r="BD263" s="223" t="str">
        <f t="shared" ca="1" si="369"/>
        <v>5.89394208108057-4.59967754563339i</v>
      </c>
      <c r="BE263" s="223" t="str">
        <f t="shared" ca="1" si="370"/>
        <v>-0.366846376671484+7.46732954374315i</v>
      </c>
      <c r="BF263" s="223" t="str">
        <f t="shared" ca="1" si="371"/>
        <v>-5.41471389951982-5.15523618908805i</v>
      </c>
      <c r="BG263" s="223" t="str">
        <f t="shared" ca="1" si="372"/>
        <v>7.44033451973837-0.732808988294957i</v>
      </c>
      <c r="BH263" s="223" t="str">
        <f t="shared" ca="1" si="373"/>
        <v>-4.30493500204661+6.1125380495413i</v>
      </c>
      <c r="BI263" s="223" t="str">
        <f t="shared" ca="1" si="374"/>
        <v>-1.81660125170387-7.2522787226667i</v>
      </c>
      <c r="BJ263" s="223" t="str">
        <f t="shared" ca="1" si="375"/>
        <v>6.67804421022023+3.36144497281754i</v>
      </c>
      <c r="BK263" s="223" t="str">
        <f t="shared" ca="1" si="376"/>
        <v>-6.90723299262199+2.86106958401408i</v>
      </c>
      <c r="BL263" s="223" t="str">
        <f t="shared" ca="1" si="377"/>
        <v>2.34518981124727-7.09899088097445i</v>
      </c>
      <c r="BM263" s="223" t="str">
        <f t="shared" ca="1" si="378"/>
        <v>3.8436044000658+6.4126665276413i</v>
      </c>
      <c r="BN263" s="223" t="str">
        <f t="shared" ca="1" si="379"/>
        <v>-7.36626583760566-1.27816837257851i</v>
      </c>
      <c r="BO263" s="223" t="str">
        <f t="shared" ca="1" si="380"/>
        <v>5.7792851981423-4.74293678826417i</v>
      </c>
      <c r="BP263" s="223" t="str">
        <f t="shared" ca="1" si="381"/>
        <v>-0.183478448614635+7.47408338445794i</v>
      </c>
      <c r="BQ263" s="223" t="str">
        <f t="shared" ca="1" si="382"/>
        <v>-5.53959891833749-5.02079979713296i</v>
      </c>
      <c r="BR263" s="223" t="str">
        <f t="shared" ca="1" si="383"/>
        <v>7.4201095972419-0.915183229662194i</v>
      </c>
      <c r="BS263" s="223" t="str">
        <f t="shared" ca="1" si="384"/>
        <v>-4.15362924298287+6.2163454610224i</v>
      </c>
      <c r="BT263" s="223" t="str">
        <f t="shared" ca="1" si="385"/>
        <v>-1.99403395481323-7.205512845453i</v>
      </c>
      <c r="BU263" s="223" t="str">
        <f t="shared" ca="1" si="386"/>
        <v>6.75852689740569+3.19654515938381i</v>
      </c>
      <c r="BV263" s="223" t="str">
        <f t="shared" ca="1" si="387"/>
        <v>-6.83493850070325+3.02971986667757i</v>
      </c>
      <c r="BW263" s="223" t="str">
        <f t="shared" ca="1" si="388"/>
        <v>2.17026552643218-7.1544066367321i</v>
      </c>
      <c r="BX263" s="223" t="str">
        <f t="shared" ca="1" si="389"/>
        <v>3.99982149297564+6.31640837844311i</v>
      </c>
      <c r="BY263" s="223" t="str">
        <f t="shared" ca="1" si="390"/>
        <v>-7.39541507817958-1.09700619887507i</v>
      </c>
      <c r="BZ263" s="223" t="str">
        <f t="shared" ca="1" si="391"/>
        <v>5.66114708990215-4.88333906312358i</v>
      </c>
      <c r="CA263" s="223" t="str">
        <f t="shared" ca="1" si="392"/>
        <v>-1.04413755474001E-12+7.47633511681601i</v>
      </c>
      <c r="CB263" s="223" t="str">
        <f t="shared" ca="1" si="393"/>
        <v>-5.66114708990064-4.88333906312533i</v>
      </c>
      <c r="CC263" s="223" t="str">
        <f t="shared" ca="1" si="394"/>
        <v>7.39541507817883-1.09700619888015i</v>
      </c>
      <c r="CD263" s="223" t="str">
        <f t="shared" ca="1" si="395"/>
        <v>-3.99982149297741+6.316408378442i</v>
      </c>
      <c r="CE263" s="223" t="str">
        <f t="shared" ca="1" si="396"/>
        <v>-2.17026552642998-7.15440663673277i</v>
      </c>
      <c r="CF263" s="223" t="str">
        <f t="shared" ca="1" si="397"/>
        <v>6.83493850070231+3.02971986667967i</v>
      </c>
      <c r="CG263" s="223" t="str">
        <f t="shared" ca="1" si="398"/>
        <v>-6.75852689740349+3.19654515938846i</v>
      </c>
      <c r="CH263" s="223" t="str">
        <f t="shared" ca="1" si="399"/>
        <v>1.99403395481545-7.20551284545238i</v>
      </c>
      <c r="CI263" s="223" t="str">
        <f t="shared" ca="1" si="400"/>
        <v>4.15362924298095+6.21634546102368i</v>
      </c>
      <c r="CJ263" s="223" t="str">
        <f t="shared" ca="1" si="401"/>
        <v>-7.42010959724164-0.915183229664265i</v>
      </c>
      <c r="CK263" s="223" t="str">
        <f t="shared" ca="1" si="402"/>
        <v>5.5395989183339-5.02079979713693i</v>
      </c>
      <c r="CL263" s="223" t="str">
        <f t="shared" ca="1" si="403"/>
        <v>0.183478448612335+7.474083384458i</v>
      </c>
      <c r="CM263" s="223" t="str">
        <f t="shared" ca="1" si="404"/>
        <v>-5.77928519814098-4.74293678826578i</v>
      </c>
      <c r="CN263" s="223" t="str">
        <f t="shared" ca="1" si="405"/>
        <v>7.36626583760602-1.27816837257645i</v>
      </c>
      <c r="CO263" s="223" t="str">
        <f t="shared" ca="1" si="406"/>
        <v>-3.84360440006121+6.41266652764405i</v>
      </c>
      <c r="CP263" s="223" t="str">
        <f t="shared" ca="1" si="407"/>
        <v>-2.34518981124528-7.0989908809751i</v>
      </c>
      <c r="CQ263" s="223" t="str">
        <f t="shared" ca="1" si="408"/>
        <v>6.90723299262119+2.86106958401601i</v>
      </c>
      <c r="CR263" s="223" t="str">
        <f t="shared" ca="1" si="409"/>
        <v>-6.67804421022127+3.36144497281548i</v>
      </c>
      <c r="CS263" s="223" t="str">
        <f t="shared" ca="1" si="410"/>
        <v>1.81660125169889-7.25227872266795i</v>
      </c>
      <c r="CT263" s="223" t="str">
        <f t="shared" ca="1" si="411"/>
        <v>4.3049350020449+6.11253804954251i</v>
      </c>
      <c r="CU263" s="223" t="str">
        <f t="shared" ca="1" si="412"/>
        <v>-7.44033451973814-0.732808988297247i</v>
      </c>
      <c r="CV263" s="223" t="str">
        <f t="shared" ca="1" si="413"/>
        <v>5.41471389952141-5.15523618908639i</v>
      </c>
      <c r="CW263" s="223" t="str">
        <f t="shared" ca="1" si="414"/>
        <v>0.366846376676614+7.4673295437429i</v>
      </c>
      <c r="CX263" s="223" t="str">
        <f t="shared" ca="1" si="415"/>
        <v>-5.89394208107915-4.5996775456352i</v>
      </c>
      <c r="CY263" s="223" t="str">
        <f t="shared" ca="1" si="416"/>
        <v>7.33267943393524-1.45856062543851i</v>
      </c>
      <c r="CZ263" s="223" t="str">
        <f t="shared" ca="1" si="417"/>
        <v>-3.68507206358257+6.5050619263109i</v>
      </c>
      <c r="DA263" s="223" t="str">
        <f t="shared" ca="1" si="418"/>
        <v>-2.51870144141742-7.03929895855675i</v>
      </c>
      <c r="DB263" s="223" t="str">
        <f t="shared" ca="1" si="419"/>
        <v>6.97536682566332+2.69069590001765i</v>
      </c>
      <c r="DC263" s="223" t="str">
        <f t="shared" ca="1" si="420"/>
        <v>-6.59353891891504+3.52431997748345i</v>
      </c>
      <c r="DD263" s="223" t="str">
        <f t="shared" ca="1" si="421"/>
        <v>1.63807429592239-7.29467609835931i</v>
      </c>
      <c r="DE263" s="223" t="str">
        <f t="shared" ca="1" si="422"/>
        <v>4.45364762924136+6.00504867369858i</v>
      </c>
      <c r="DF263" s="223" t="str">
        <f t="shared" ca="1" si="423"/>
        <v>-7.45607766293212-0.549993330196759i</v>
      </c>
      <c r="DG263" s="223" t="str">
        <f t="shared" ca="1" si="424"/>
        <v>5.28656725952483-5.28656725952261i</v>
      </c>
      <c r="DH263" s="223" t="str">
        <f t="shared" ca="1" si="425"/>
        <v>0.549993330193635+7.45607766293235i</v>
      </c>
      <c r="DI263" s="223" t="str">
        <f t="shared" ca="1" si="426"/>
        <v>-6.00504867370102-4.45364762923808i</v>
      </c>
      <c r="DJ263" s="223" t="str">
        <f t="shared" ca="1" si="427"/>
        <v>7.29467609835841-1.63807429592638i</v>
      </c>
      <c r="DK263" s="223" t="str">
        <f t="shared" ca="1" si="428"/>
        <v>-3.52431997748622+6.59353891891356i</v>
      </c>
      <c r="DL263" s="223" t="str">
        <f t="shared" ca="1" si="429"/>
        <v>-2.69069590001433-6.97536682566461i</v>
      </c>
      <c r="DM263" s="223" t="str">
        <f t="shared" ca="1" si="430"/>
        <v>7.03929895855812+2.51870144141357i</v>
      </c>
      <c r="DN263" s="223" t="str">
        <f t="shared" ca="1" si="431"/>
        <v>-6.50506192631265+3.68507206357947i</v>
      </c>
      <c r="DO263" s="223" t="str">
        <f t="shared" ca="1" si="432"/>
        <v>1.458560625442-7.33267943393454i</v>
      </c>
      <c r="DP263" s="223" t="str">
        <f t="shared" ca="1" si="433"/>
        <v>4.59967754563239+5.89394208108134i</v>
      </c>
      <c r="DQ263" s="223" t="str">
        <f t="shared" ca="1" si="434"/>
        <v>-7.4673295437431-0.366846376672527i</v>
      </c>
      <c r="DR263" s="223" t="str">
        <f t="shared" ca="1" si="435"/>
        <v>5.15523618908896-5.41471389951896i</v>
      </c>
      <c r="DS263" s="223" t="str">
        <f t="shared" ca="1" si="436"/>
        <v>0.732808988293706+7.44033451973849i</v>
      </c>
      <c r="DT263" s="223" t="str">
        <f t="shared" ca="1" si="437"/>
        <v>-6.1125380495407-4.30493500204747i</v>
      </c>
      <c r="DU263" s="223" t="str">
        <f t="shared" ca="1" si="438"/>
        <v>7.25227872266696-1.81660125170286i</v>
      </c>
      <c r="DV263" s="223" t="str">
        <f t="shared" ca="1" si="439"/>
        <v>-3.36144497281829+6.67804421021986i</v>
      </c>
      <c r="DW263" s="223" t="str">
        <f t="shared" ca="1" si="440"/>
        <v>-2.86106958401312-6.90723299262239i</v>
      </c>
      <c r="DX263" s="223" t="str">
        <f t="shared" ca="1" si="441"/>
        <v>7.09899088097412+2.34518981124826i</v>
      </c>
      <c r="DY263" s="223" t="str">
        <f t="shared" ca="1" si="442"/>
        <v>-6.41266652764194+3.84360440006472i</v>
      </c>
      <c r="DZ263" s="223" t="str">
        <f t="shared" ca="1" si="443"/>
        <v>1.27816837257242-7.36626583760672i</v>
      </c>
      <c r="EA263" s="223" t="str">
        <f t="shared" ca="1" si="444"/>
        <v>4.74293678826336+5.77928519814297i</v>
      </c>
      <c r="EB263" s="223" t="str">
        <f t="shared" ca="1" si="445"/>
        <v>-7.47408338445791-0.183478448615891i</v>
      </c>
      <c r="EC263" s="223" t="str">
        <f t="shared" ca="1" si="446"/>
        <v>5.02079979713389-5.53959891833665i</v>
      </c>
      <c r="ED263" s="223" t="str">
        <f t="shared" ca="1" si="447"/>
        <v>0.915183229668751+7.42010959724109i</v>
      </c>
      <c r="EE263" s="223" t="str">
        <f t="shared" ca="1" si="448"/>
        <v>-6.21634546102171-4.15362924298391i</v>
      </c>
      <c r="EF263" s="223" t="str">
        <f t="shared" ca="1" si="449"/>
        <v>7.20551284545333-1.99403395481202i</v>
      </c>
      <c r="EG263" s="223" t="str">
        <f t="shared" ca="1" si="450"/>
        <v>-3.19654515938476+6.75852689740524i</v>
      </c>
      <c r="EH263" s="223" t="str">
        <f t="shared" ca="1" si="451"/>
        <v>-3.02971986667642-6.83493850070376i</v>
      </c>
      <c r="EI263" s="223" t="str">
        <f t="shared" ca="1" si="452"/>
        <v>7.15440663673174+2.17026552643338i</v>
      </c>
      <c r="EJ263" s="223" t="str">
        <f t="shared" ca="1" si="453"/>
        <v>-6.31640837844367+3.99982149297476i</v>
      </c>
      <c r="EK263" s="223" t="str">
        <f t="shared" ca="1" si="454"/>
        <v>1.09700619887611-7.39541507817944i</v>
      </c>
      <c r="EL263" s="223" t="str">
        <f t="shared" ca="1" si="455"/>
        <v>4.88333906312842+5.66114708989797i</v>
      </c>
      <c r="EM263" s="223" t="str">
        <f t="shared" ca="1" si="456"/>
        <v>-7.47633511681601-2.08827510948E-12i</v>
      </c>
      <c r="EN263" s="223"/>
      <c r="EO263" s="223"/>
      <c r="EP263" s="223"/>
    </row>
    <row r="264" spans="1:146">
      <c r="A264" s="249">
        <f t="shared" si="323"/>
        <v>3.2031250000000024E-3</v>
      </c>
      <c r="B264" s="248">
        <v>164</v>
      </c>
      <c r="C264" s="247">
        <f t="shared" si="324"/>
        <v>32800</v>
      </c>
      <c r="N264" s="246">
        <f t="shared" ca="1" si="327"/>
        <v>22.475490740642414</v>
      </c>
      <c r="O264" s="223">
        <f t="shared" ca="1" si="328"/>
        <v>7.4754907406424129</v>
      </c>
      <c r="P264" s="223" t="str">
        <f t="shared" ca="1" si="329"/>
        <v>-4.74240112169107+5.77863248653293i</v>
      </c>
      <c r="Q264" s="223" t="str">
        <f t="shared" ca="1" si="330"/>
        <v>-1.45839589582048-7.33185128221273i</v>
      </c>
      <c r="R264" s="223" t="str">
        <f t="shared" ca="1" si="331"/>
        <v>6.59279424561189+3.52392194131159i</v>
      </c>
      <c r="S264" s="223" t="str">
        <f t="shared" ca="1" si="332"/>
        <v>-6.90645289075714+2.86074645524255i</v>
      </c>
      <c r="T264" s="223" t="str">
        <f t="shared" ca="1" si="333"/>
        <v>2.17002041696619-7.15359861911334i</v>
      </c>
      <c r="U264" s="223" t="str">
        <f t="shared" ca="1" si="334"/>
        <v>4.15316013271436+6.21564338789337i</v>
      </c>
      <c r="V264" s="223" t="str">
        <f t="shared" ca="1" si="335"/>
        <v>-7.43949420946679-0.732726224957567i</v>
      </c>
      <c r="W264" s="223" t="str">
        <f t="shared" ca="1" si="336"/>
        <v>5.2859701954054-5.28597019540559i</v>
      </c>
      <c r="X264" s="223" t="str">
        <f t="shared" ca="1" si="337"/>
        <v>0.732726224957878+7.43949420946676i</v>
      </c>
      <c r="Y264" s="223" t="str">
        <f t="shared" ca="1" si="338"/>
        <v>-6.21564338789311-4.15316013271473i</v>
      </c>
      <c r="Z264" s="223" t="str">
        <f t="shared" ca="1" si="339"/>
        <v>7.15359861911347-2.17002041696576i</v>
      </c>
      <c r="AA264" s="223" t="str">
        <f t="shared" ca="1" si="340"/>
        <v>-2.86074645524231+6.90645289075724i</v>
      </c>
      <c r="AB264" s="223" t="str">
        <f t="shared" ca="1" si="341"/>
        <v>-3.52392194131185-6.59279424561175i</v>
      </c>
      <c r="AC264" s="223" t="str">
        <f t="shared" ca="1" si="342"/>
        <v>7.3318512822127+1.45839589582063i</v>
      </c>
      <c r="AD264" s="223" t="str">
        <f t="shared" ca="1" si="343"/>
        <v>-5.77863248653312+4.74240112169083i</v>
      </c>
      <c r="AE264" s="223" t="str">
        <f t="shared" ca="1" si="344"/>
        <v>-2.60086820047589E-13-7.47549074064241i</v>
      </c>
      <c r="AF264" s="223" t="str">
        <f t="shared" ca="1" si="345"/>
        <v>5.77863248653302+4.74240112169096i</v>
      </c>
      <c r="AG264" s="223" t="str">
        <f t="shared" ca="1" si="346"/>
        <v>-7.33185128221272+1.45839589582051i</v>
      </c>
      <c r="AH264" s="223" t="str">
        <f t="shared" ca="1" si="347"/>
        <v>3.523921941312-6.59279424561166i</v>
      </c>
      <c r="AI264" s="223" t="str">
        <f t="shared" ca="1" si="348"/>
        <v>2.86074645524215+6.90645289075731i</v>
      </c>
      <c r="AJ264" s="223" t="str">
        <f t="shared" ca="1" si="349"/>
        <v>-7.15359861911341-2.17002041696597i</v>
      </c>
      <c r="AK264" s="223" t="str">
        <f t="shared" ca="1" si="350"/>
        <v>6.2156433878932-4.1531601327146i</v>
      </c>
      <c r="AL264" s="223" t="str">
        <f t="shared" ca="1" si="351"/>
        <v>-0.732726224957995+7.43949420946674i</v>
      </c>
      <c r="AM264" s="223" t="str">
        <f t="shared" ca="1" si="352"/>
        <v>-5.28597019540525-5.28597019540575i</v>
      </c>
      <c r="AN264" s="223" t="str">
        <f t="shared" ca="1" si="353"/>
        <v>7.4394942094668-0.732726224957398i</v>
      </c>
      <c r="AO264" s="223" t="str">
        <f t="shared" ca="1" si="354"/>
        <v>-4.15316013271448+6.21564338789329i</v>
      </c>
      <c r="AP264" s="223" t="str">
        <f t="shared" ca="1" si="355"/>
        <v>-2.17002041696671-7.15359861911318i</v>
      </c>
      <c r="AQ264" s="223" t="str">
        <f t="shared" ca="1" si="356"/>
        <v>6.90645289075765+2.86074645524133i</v>
      </c>
      <c r="AR264" s="223" t="str">
        <f t="shared" ca="1" si="357"/>
        <v>6.90645289075765+2.86074645524133i</v>
      </c>
      <c r="AS264" s="223" t="str">
        <f t="shared" ca="1" si="358"/>
        <v>1.45839589581819-7.33185128221318i</v>
      </c>
      <c r="AT264" s="223" t="str">
        <f t="shared" ca="1" si="359"/>
        <v>4.74240112169337+5.77863248653104i</v>
      </c>
      <c r="AU264" s="223" t="str">
        <f t="shared" ca="1" si="360"/>
        <v>-7.47549074064241+3.49470079961818E-12i</v>
      </c>
      <c r="AV264" s="223" t="str">
        <f t="shared" ca="1" si="361"/>
        <v>4.74240112169364-5.77863248653083i</v>
      </c>
      <c r="AW264" s="223" t="str">
        <f t="shared" ca="1" si="362"/>
        <v>1.45839589581785+7.33185128221325i</v>
      </c>
      <c r="AX264" s="223" t="str">
        <f t="shared" ca="1" si="363"/>
        <v>-6.59279424561079-3.52392194131364i</v>
      </c>
      <c r="AY264" s="223" t="str">
        <f t="shared" ca="1" si="364"/>
        <v>6.90645289075782-2.86074645524092i</v>
      </c>
      <c r="AZ264" s="223" t="str">
        <f t="shared" ca="1" si="365"/>
        <v>-2.17002041696714+7.15359861911306i</v>
      </c>
      <c r="BA264" s="223" t="str">
        <f t="shared" ca="1" si="366"/>
        <v>-4.15316013271419-6.21564338789347i</v>
      </c>
      <c r="BB264" s="223" t="str">
        <f t="shared" ca="1" si="367"/>
        <v>7.43949420946677+0.732726224957736i</v>
      </c>
      <c r="BC264" s="223" t="str">
        <f t="shared" ca="1" si="368"/>
        <v>-5.28597019540496+5.28597019540603i</v>
      </c>
      <c r="BD264" s="223" t="str">
        <f t="shared" ca="1" si="369"/>
        <v>-0.732726224959242-7.43949420946663i</v>
      </c>
      <c r="BE264" s="223" t="str">
        <f t="shared" ca="1" si="370"/>
        <v>6.21564338789432+4.15316013271294i</v>
      </c>
      <c r="BF264" s="223" t="str">
        <f t="shared" ca="1" si="371"/>
        <v>-7.15359861911268+2.17002041696839i</v>
      </c>
      <c r="BG264" s="223" t="str">
        <f t="shared" ca="1" si="372"/>
        <v>2.86074645523971-6.90645289075831i</v>
      </c>
      <c r="BH264" s="223" t="str">
        <f t="shared" ca="1" si="373"/>
        <v>3.52392194131498+6.59279424561007i</v>
      </c>
      <c r="BI264" s="223" t="str">
        <f t="shared" ca="1" si="374"/>
        <v>-7.3318512822121-1.45839589582366i</v>
      </c>
      <c r="BJ264" s="223" t="str">
        <f t="shared" ca="1" si="375"/>
        <v>5.77863248653471-4.74240112168889i</v>
      </c>
      <c r="BK264" s="223" t="str">
        <f t="shared" ca="1" si="376"/>
        <v>-2.19426669938023E-12+7.47549074064241i</v>
      </c>
      <c r="BL264" s="223" t="str">
        <f t="shared" ca="1" si="377"/>
        <v>-5.77863248653193-4.74240112169229i</v>
      </c>
      <c r="BM264" s="223" t="str">
        <f t="shared" ca="1" si="378"/>
        <v>7.33185128221291-1.45839589581956i</v>
      </c>
      <c r="BN264" s="223" t="str">
        <f t="shared" ca="1" si="379"/>
        <v>-3.5239219413121+6.59279424561161i</v>
      </c>
      <c r="BO264" s="223" t="str">
        <f t="shared" ca="1" si="380"/>
        <v>-2.86074645524273-6.90645289075706i</v>
      </c>
      <c r="BP264" s="223" t="str">
        <f t="shared" ca="1" si="381"/>
        <v>7.15359861911362+2.17002041696526i</v>
      </c>
      <c r="BQ264" s="223" t="str">
        <f t="shared" ca="1" si="382"/>
        <v>-6.2156433878925+4.15316013271564i</v>
      </c>
      <c r="BR264" s="223" t="str">
        <f t="shared" ca="1" si="383"/>
        <v>0.732726224955997-7.43949420946695i</v>
      </c>
      <c r="BS264" s="223" t="str">
        <f t="shared" ca="1" si="384"/>
        <v>5.28597019540727+5.28597019540373i</v>
      </c>
      <c r="BT264" s="223" t="str">
        <f t="shared" ca="1" si="385"/>
        <v>-7.43949420946645+0.732726224960981i</v>
      </c>
      <c r="BU264" s="223" t="str">
        <f t="shared" ca="1" si="386"/>
        <v>4.15316013271784-6.21564338789104i</v>
      </c>
      <c r="BV264" s="223" t="str">
        <f t="shared" ca="1" si="387"/>
        <v>2.17002041696295+7.15359861911433i</v>
      </c>
      <c r="BW264" s="223" t="str">
        <f t="shared" ca="1" si="388"/>
        <v>-6.90645289075614-2.86074645524497i</v>
      </c>
      <c r="BX264" s="223" t="str">
        <f t="shared" ca="1" si="389"/>
        <v>6.59279424561276-3.52392194130996i</v>
      </c>
      <c r="BY264" s="223" t="str">
        <f t="shared" ca="1" si="390"/>
        <v>-1.45839589582195+7.33185128221243i</v>
      </c>
      <c r="BZ264" s="223" t="str">
        <f t="shared" ca="1" si="391"/>
        <v>-4.74240112169041-5.77863248653347i</v>
      </c>
      <c r="CA264" s="223" t="str">
        <f t="shared" ca="1" si="392"/>
        <v>7.47549074064241+2.34450073890931E-13i</v>
      </c>
      <c r="CB264" s="223" t="str">
        <f t="shared" ca="1" si="393"/>
        <v>-4.74240112169077+5.77863248653317i</v>
      </c>
      <c r="CC264" s="223" t="str">
        <f t="shared" ca="1" si="394"/>
        <v>-1.45839589582149-7.33185128221253i</v>
      </c>
      <c r="CD264" s="223" t="str">
        <f t="shared" ca="1" si="395"/>
        <v>6.59279424561253+3.52392194131038i</v>
      </c>
      <c r="CE264" s="223" t="str">
        <f t="shared" ca="1" si="396"/>
        <v>-6.90645289075648+2.86074645524415i</v>
      </c>
      <c r="CF264" s="223" t="str">
        <f t="shared" ca="1" si="397"/>
        <v>2.1700204169638-7.15359861911407i</v>
      </c>
      <c r="CG264" s="223" t="str">
        <f t="shared" ca="1" si="398"/>
        <v>4.15316013271709+6.21564338789154i</v>
      </c>
      <c r="CH264" s="223" t="str">
        <f t="shared" ca="1" si="399"/>
        <v>-7.43949420946641-0.732726224961448i</v>
      </c>
      <c r="CI264" s="223" t="str">
        <f t="shared" ca="1" si="400"/>
        <v>5.2859701954079-5.28597019540309i</v>
      </c>
      <c r="CJ264" s="223" t="str">
        <f t="shared" ca="1" si="401"/>
        <v>0.732726224955108+7.43949420946703i</v>
      </c>
      <c r="CK264" s="223" t="str">
        <f t="shared" ca="1" si="402"/>
        <v>-6.21564338789201-4.15316013271639i</v>
      </c>
      <c r="CL264" s="223" t="str">
        <f t="shared" ca="1" si="403"/>
        <v>7.15359861911382-2.17002041696461i</v>
      </c>
      <c r="CM264" s="223" t="str">
        <f t="shared" ca="1" si="404"/>
        <v>-2.86074645524335+6.90645289075681i</v>
      </c>
      <c r="CN264" s="223" t="str">
        <f t="shared" ca="1" si="405"/>
        <v>-3.5239219413115-6.59279424561193i</v>
      </c>
      <c r="CO264" s="223" t="str">
        <f t="shared" ca="1" si="406"/>
        <v>7.33185128221278+1.45839589582023i</v>
      </c>
      <c r="CP264" s="223" t="str">
        <f t="shared" ca="1" si="407"/>
        <v>-5.77863248653237+4.74240112169175i</v>
      </c>
      <c r="CQ264" s="223" t="str">
        <f t="shared" ca="1" si="408"/>
        <v>-1.51290032591816E-12-7.47549074064241i</v>
      </c>
      <c r="CR264" s="223" t="str">
        <f t="shared" ca="1" si="409"/>
        <v>5.77863248653428+4.74240112168942i</v>
      </c>
      <c r="CS264" s="223" t="str">
        <f t="shared" ca="1" si="410"/>
        <v>-7.33185128221219+1.4583958958232i</v>
      </c>
      <c r="CT264" s="223" t="str">
        <f t="shared" ca="1" si="411"/>
        <v>3.52392194130884-6.59279424561336i</v>
      </c>
      <c r="CU264" s="223" t="str">
        <f t="shared" ca="1" si="412"/>
        <v>2.86074645524615+6.90645289075565i</v>
      </c>
      <c r="CV264" s="223" t="str">
        <f t="shared" ca="1" si="413"/>
        <v>-7.15359861911248-2.17002041696904i</v>
      </c>
      <c r="CW264" s="223" t="str">
        <f t="shared" ca="1" si="414"/>
        <v>6.21564338789458-4.15316013271254i</v>
      </c>
      <c r="CX264" s="223" t="str">
        <f t="shared" ca="1" si="415"/>
        <v>-0.732726224959708+7.43949420946658i</v>
      </c>
      <c r="CY264" s="223" t="str">
        <f t="shared" ca="1" si="416"/>
        <v>-5.28597019540463-5.28597019540636i</v>
      </c>
      <c r="CZ264" s="223" t="str">
        <f t="shared" ca="1" si="417"/>
        <v>7.43949420946686-0.732726224956847i</v>
      </c>
      <c r="DA264" s="223" t="str">
        <f t="shared" ca="1" si="418"/>
        <v>-4.15316013271493+6.21564338789298i</v>
      </c>
      <c r="DB264" s="223" t="str">
        <f t="shared" ca="1" si="419"/>
        <v>-2.17002041696629-7.15359861911331i</v>
      </c>
      <c r="DC264" s="223" t="str">
        <f t="shared" ca="1" si="420"/>
        <v>6.90645289075747+2.86074645524174i</v>
      </c>
      <c r="DD264" s="223" t="str">
        <f t="shared" ca="1" si="421"/>
        <v>-6.59279424561111+3.52392194131304i</v>
      </c>
      <c r="DE264" s="223" t="str">
        <f t="shared" ca="1" si="422"/>
        <v>1.45839589581852-7.33185128221312i</v>
      </c>
      <c r="DF264" s="223" t="str">
        <f t="shared" ca="1" si="423"/>
        <v>4.74240112169311+5.77863248653125i</v>
      </c>
      <c r="DG264" s="223" t="str">
        <f t="shared" ca="1" si="424"/>
        <v>-7.47549074064241+3.26025072572725E-12i</v>
      </c>
      <c r="DH264" s="223" t="str">
        <f t="shared" ca="1" si="425"/>
        <v>4.74240112169398-5.77863248653054i</v>
      </c>
      <c r="DI264" s="223" t="str">
        <f t="shared" ca="1" si="426"/>
        <v>1.45839589581742+7.33185128221334i</v>
      </c>
      <c r="DJ264" s="223" t="str">
        <f t="shared" ca="1" si="427"/>
        <v>-6.59279424561057-3.52392194131404i</v>
      </c>
      <c r="DK264" s="223" t="str">
        <f t="shared" ca="1" si="428"/>
        <v>6.90645289075791-2.8607464552407i</v>
      </c>
      <c r="DL264" s="223" t="str">
        <f t="shared" ca="1" si="429"/>
        <v>-2.17002041696737+7.15359861911299i</v>
      </c>
      <c r="DM264" s="223" t="str">
        <f t="shared" ca="1" si="430"/>
        <v>-4.153160132714-6.21564338789361i</v>
      </c>
      <c r="DN264" s="223" t="str">
        <f t="shared" ca="1" si="431"/>
        <v>7.43949420946675+0.732726224957969i</v>
      </c>
      <c r="DO264" s="223" t="str">
        <f t="shared" ca="1" si="432"/>
        <v>-5.28597019540513+5.28597019540587i</v>
      </c>
      <c r="DP264" s="223" t="str">
        <f t="shared" ca="1" si="433"/>
        <v>-0.732726224959009-7.43949420946665i</v>
      </c>
      <c r="DQ264" s="223" t="str">
        <f t="shared" ca="1" si="434"/>
        <v>6.21564338789418+4.15316013271313i</v>
      </c>
      <c r="DR264" s="223" t="str">
        <f t="shared" ca="1" si="435"/>
        <v>-7.15359861911281+2.17002041696796i</v>
      </c>
      <c r="DS264" s="223" t="str">
        <f t="shared" ca="1" si="436"/>
        <v>2.86074645524012-6.90645289075814i</v>
      </c>
      <c r="DT264" s="223" t="str">
        <f t="shared" ca="1" si="437"/>
        <v>3.52392194131459+6.59279424561028i</v>
      </c>
      <c r="DU264" s="223" t="str">
        <f t="shared" ca="1" si="438"/>
        <v>-7.33185128221205-1.45839589582389i</v>
      </c>
      <c r="DV264" s="223" t="str">
        <f t="shared" ca="1" si="439"/>
        <v>5.778632486535-4.74240112168855i</v>
      </c>
      <c r="DW264" s="223" t="str">
        <f t="shared" ca="1" si="440"/>
        <v>-2.64118299895138E-12+7.47549074064241i</v>
      </c>
      <c r="DX264" s="223" t="str">
        <f t="shared" ca="1" si="441"/>
        <v>-5.77863248653165-4.74240112169263i</v>
      </c>
      <c r="DY264" s="223" t="str">
        <f t="shared" ca="1" si="442"/>
        <v>7.33185128221299-1.45839589581913i</v>
      </c>
      <c r="DZ264" s="223" t="str">
        <f t="shared" ca="1" si="443"/>
        <v>-3.5239219413125+6.5927942456114i</v>
      </c>
      <c r="EA264" s="223" t="str">
        <f t="shared" ca="1" si="444"/>
        <v>-2.86074645524232-6.90645289075723i</v>
      </c>
      <c r="EB264" s="223" t="str">
        <f t="shared" ca="1" si="445"/>
        <v>7.15359861911349+2.1700204169657i</v>
      </c>
      <c r="EC264" s="223" t="str">
        <f t="shared" ca="1" si="446"/>
        <v>-6.21564338789264+4.15316013271545i</v>
      </c>
      <c r="ED264" s="223" t="str">
        <f t="shared" ca="1" si="447"/>
        <v>0.732726224956231-7.43949420946692i</v>
      </c>
      <c r="EE264" s="223" t="str">
        <f t="shared" ca="1" si="448"/>
        <v>5.2859701954071+5.28597019540389i</v>
      </c>
      <c r="EF264" s="223" t="str">
        <f t="shared" ca="1" si="449"/>
        <v>-7.43949420946648+0.732726224960747i</v>
      </c>
      <c r="EG264" s="223" t="str">
        <f t="shared" ca="1" si="450"/>
        <v>4.15316013271168-6.21564338789516i</v>
      </c>
      <c r="EH264" s="223" t="str">
        <f t="shared" ca="1" si="451"/>
        <v>2.17002041696272+7.15359861911439i</v>
      </c>
      <c r="EI264" s="223" t="str">
        <f t="shared" ca="1" si="452"/>
        <v>-6.90645289075605-2.86074645524519i</v>
      </c>
      <c r="EJ264" s="223" t="str">
        <f t="shared" ca="1" si="453"/>
        <v>6.59279424561287-3.52392194130976i</v>
      </c>
      <c r="EK264" s="223" t="str">
        <f t="shared" ca="1" si="454"/>
        <v>-1.45839589582218+7.33185128221239i</v>
      </c>
      <c r="EL264" s="223" t="str">
        <f t="shared" ca="1" si="455"/>
        <v>-4.74240112169023-5.77863248653362i</v>
      </c>
      <c r="EM264" s="223" t="str">
        <f t="shared" ca="1" si="456"/>
        <v>7.47549074064241+4.68900147781862E-13i</v>
      </c>
      <c r="EN264" s="223"/>
      <c r="EO264" s="223"/>
      <c r="EP264" s="223"/>
    </row>
    <row r="265" spans="1:146">
      <c r="A265" s="249">
        <f t="shared" si="323"/>
        <v>3.2226562500000024E-3</v>
      </c>
      <c r="B265" s="248">
        <v>165</v>
      </c>
      <c r="C265" s="247">
        <f t="shared" si="324"/>
        <v>33000</v>
      </c>
      <c r="N265" s="246">
        <f t="shared" ca="1" si="327"/>
        <v>22.474576746787129</v>
      </c>
      <c r="O265" s="223">
        <f t="shared" ca="1" si="328"/>
        <v>7.4745767467871271</v>
      </c>
      <c r="P265" s="223" t="str">
        <f t="shared" ca="1" si="329"/>
        <v>-4.59859574084283+5.89255587635052i</v>
      </c>
      <c r="Q265" s="223" t="str">
        <f t="shared" ca="1" si="330"/>
        <v>-1.81617400263505-7.25057304878473i</v>
      </c>
      <c r="R265" s="223" t="str">
        <f t="shared" ca="1" si="331"/>
        <v>6.83333098166761+3.02900730249901i</v>
      </c>
      <c r="S265" s="223" t="str">
        <f t="shared" ca="1" si="332"/>
        <v>-6.59198817499521+3.52349108759113i</v>
      </c>
      <c r="T265" s="223" t="str">
        <f t="shared" ca="1" si="333"/>
        <v>1.27786775831429-7.36453335492967i</v>
      </c>
      <c r="U265" s="223" t="str">
        <f t="shared" ca="1" si="334"/>
        <v>5.01961894799643+5.53829605208371i</v>
      </c>
      <c r="V265" s="223" t="str">
        <f t="shared" ca="1" si="335"/>
        <v>-7.45432405728328+0.549863976469243i</v>
      </c>
      <c r="W265" s="223" t="str">
        <f t="shared" ca="1" si="336"/>
        <v>4.15265234493568-6.21488342977655i</v>
      </c>
      <c r="X265" s="223" t="str">
        <f t="shared" ca="1" si="337"/>
        <v>2.34463824267704+7.09732125907988i</v>
      </c>
      <c r="Y265" s="223" t="str">
        <f t="shared" ca="1" si="338"/>
        <v>-7.03764337569237-2.51810906439421i</v>
      </c>
      <c r="Z265" s="223" t="str">
        <f t="shared" ca="1" si="339"/>
        <v>6.31492281325574-3.99888076919443i</v>
      </c>
      <c r="AA265" s="223" t="str">
        <f t="shared" ca="1" si="340"/>
        <v>-0.732636637894008+7.43858461674169i</v>
      </c>
      <c r="AB265" s="223" t="str">
        <f t="shared" ca="1" si="341"/>
        <v>-5.41344040515741-5.15402372165865i</v>
      </c>
      <c r="AC265" s="223" t="str">
        <f t="shared" ca="1" si="342"/>
        <v>7.3936757398508-1.09674819240908i</v>
      </c>
      <c r="AD265" s="223" t="str">
        <f t="shared" ca="1" si="343"/>
        <v>-3.68420536617412+6.50353199142317i</v>
      </c>
      <c r="AE265" s="223" t="str">
        <f t="shared" ca="1" si="344"/>
        <v>-2.86039668493692-6.90560847054137i</v>
      </c>
      <c r="AF265" s="223" t="str">
        <f t="shared" ca="1" si="345"/>
        <v>7.20381817050461+1.99356497509321i</v>
      </c>
      <c r="AG265" s="223" t="str">
        <f t="shared" ca="1" si="346"/>
        <v>-6.00363633764938+4.4526001694366i</v>
      </c>
      <c r="AH265" s="223" t="str">
        <f t="shared" ca="1" si="347"/>
        <v>0.183435296054712-7.47232554401721i</v>
      </c>
      <c r="AI265" s="223" t="str">
        <f t="shared" ca="1" si="348"/>
        <v>5.77792595972871+4.74182129012724i</v>
      </c>
      <c r="AJ265" s="223" t="str">
        <f t="shared" ca="1" si="349"/>
        <v>-7.29296045297658+1.63768903486908i</v>
      </c>
      <c r="AK265" s="223" t="str">
        <f t="shared" ca="1" si="350"/>
        <v>3.19579335932466-6.75693734972489i</v>
      </c>
      <c r="AL265" s="223" t="str">
        <f t="shared" ca="1" si="351"/>
        <v>3.36065438972808+6.67647359138132i</v>
      </c>
      <c r="AM265" s="223" t="str">
        <f t="shared" ca="1" si="352"/>
        <v>-7.33095485049304-1.45821758446517i</v>
      </c>
      <c r="AN265" s="223" t="str">
        <f t="shared" ca="1" si="353"/>
        <v>5.65981563656047-4.88219054357329i</v>
      </c>
      <c r="AO265" s="223" t="str">
        <f t="shared" ca="1" si="354"/>
        <v>0.36676009754356+7.46557329174798i</v>
      </c>
      <c r="AP265" s="223" t="str">
        <f t="shared" ca="1" si="355"/>
        <v>-6.11110043290692-4.30392251818451i</v>
      </c>
      <c r="AQ265" s="223" t="str">
        <f t="shared" ca="1" si="356"/>
        <v>7.15272398152578-2.16975509855764i</v>
      </c>
      <c r="AR265" s="223" t="str">
        <f t="shared" ca="1" si="357"/>
        <v>7.15272398152578-2.16975509855764i</v>
      </c>
      <c r="AS265" s="223" t="str">
        <f t="shared" ca="1" si="358"/>
        <v>-3.84270041720745-6.41115832336127i</v>
      </c>
      <c r="AT265" s="223" t="str">
        <f t="shared" ca="1" si="359"/>
        <v>7.41836445097374+0.914967986401652i</v>
      </c>
      <c r="AU265" s="223" t="str">
        <f t="shared" ca="1" si="360"/>
        <v>-5.28532390415226+5.28532390415267i</v>
      </c>
      <c r="AV265" s="223" t="str">
        <f t="shared" ca="1" si="361"/>
        <v>-0.914967986402116-7.41836445097369i</v>
      </c>
      <c r="AW265" s="223" t="str">
        <f t="shared" ca="1" si="362"/>
        <v>6.41115832336146+3.84270041720714i</v>
      </c>
      <c r="AX265" s="223" t="str">
        <f t="shared" ca="1" si="363"/>
        <v>-6.97372627909068+2.6900630713667i</v>
      </c>
      <c r="AY265" s="223" t="str">
        <f t="shared" ca="1" si="364"/>
        <v>2.16975509855719-7.15272398152591i</v>
      </c>
      <c r="AZ265" s="223" t="str">
        <f t="shared" ca="1" si="365"/>
        <v>4.30392251817873+6.11110043291099i</v>
      </c>
      <c r="BA265" s="223" t="str">
        <f t="shared" ca="1" si="366"/>
        <v>-7.46557329174799-0.366760097543198i</v>
      </c>
      <c r="BB265" s="223" t="str">
        <f t="shared" ca="1" si="367"/>
        <v>4.88219054357294-5.65981563656077i</v>
      </c>
      <c r="BC265" s="223" t="str">
        <f t="shared" ca="1" si="368"/>
        <v>1.45821758446709+7.33095485049266i</v>
      </c>
      <c r="BD265" s="223" t="str">
        <f t="shared" ca="1" si="369"/>
        <v>-6.67647359138182-3.3606543897271i</v>
      </c>
      <c r="BE265" s="223" t="str">
        <f t="shared" ca="1" si="370"/>
        <v>6.75693734972474-3.19579335932499i</v>
      </c>
      <c r="BF265" s="223" t="str">
        <f t="shared" ca="1" si="371"/>
        <v>-1.63768903486863+7.29296045297668i</v>
      </c>
      <c r="BG265" s="223" t="str">
        <f t="shared" ca="1" si="372"/>
        <v>-4.74182129012703-5.77792595972888i</v>
      </c>
      <c r="BH265" s="223" t="str">
        <f t="shared" ca="1" si="373"/>
        <v>7.47232554401724-0.183435296053588i</v>
      </c>
      <c r="BI265" s="223" t="str">
        <f t="shared" ca="1" si="374"/>
        <v>-4.4526001694381+6.00363633764826i</v>
      </c>
      <c r="BJ265" s="223" t="str">
        <f t="shared" ca="1" si="375"/>
        <v>-1.9935649750908-7.20381817050528i</v>
      </c>
      <c r="BK265" s="223" t="str">
        <f t="shared" ca="1" si="376"/>
        <v>6.90560847054013+2.86039668493992i</v>
      </c>
      <c r="BL265" s="223" t="str">
        <f t="shared" ca="1" si="377"/>
        <v>-6.50353199142153+3.68420536617703i</v>
      </c>
      <c r="BM265" s="223" t="str">
        <f t="shared" ca="1" si="378"/>
        <v>1.09674819240636-7.3936757398512i</v>
      </c>
      <c r="BN265" s="223" t="str">
        <f t="shared" ca="1" si="379"/>
        <v>5.15402372166007+5.41344040515605i</v>
      </c>
      <c r="BO265" s="223" t="str">
        <f t="shared" ca="1" si="380"/>
        <v>-7.43858461674158+0.732636637895162i</v>
      </c>
      <c r="BP265" s="223" t="str">
        <f t="shared" ca="1" si="381"/>
        <v>3.99888076919412-6.31492281325594i</v>
      </c>
      <c r="BQ265" s="223" t="str">
        <f t="shared" ca="1" si="382"/>
        <v>2.518109064394+7.03764337569244i</v>
      </c>
      <c r="BR265" s="223" t="str">
        <f t="shared" ca="1" si="383"/>
        <v>-7.09732125907956-2.344638242678i</v>
      </c>
      <c r="BS265" s="223" t="str">
        <f t="shared" ca="1" si="384"/>
        <v>6.21488342977756-4.15265234493417i</v>
      </c>
      <c r="BT265" s="223" t="str">
        <f t="shared" ca="1" si="385"/>
        <v>-0.549863976471873+7.45432405728309i</v>
      </c>
      <c r="BU265" s="223" t="str">
        <f t="shared" ca="1" si="386"/>
        <v>-5.53829605208205-5.01961894799827i</v>
      </c>
      <c r="BV265" s="223" t="str">
        <f t="shared" ca="1" si="387"/>
        <v>7.36453335493023-1.27786775831106i</v>
      </c>
      <c r="BW265" s="223" t="str">
        <f t="shared" ca="1" si="388"/>
        <v>-3.52349108758816+6.5919881749968i</v>
      </c>
      <c r="BX265" s="223" t="str">
        <f t="shared" ca="1" si="389"/>
        <v>-3.02900730250154-6.83333098166649i</v>
      </c>
      <c r="BY265" s="223" t="str">
        <f t="shared" ca="1" si="390"/>
        <v>7.25057304878516+1.81617400263329i</v>
      </c>
      <c r="BZ265" s="223" t="str">
        <f t="shared" ca="1" si="391"/>
        <v>-5.89255587634985+4.59859574084369i</v>
      </c>
      <c r="CA265" s="223" t="str">
        <f t="shared" ca="1" si="392"/>
        <v>-5.7504916500561E-13-7.47457674678713i</v>
      </c>
      <c r="CB265" s="223" t="str">
        <f t="shared" ca="1" si="393"/>
        <v>5.8925558763503+4.59859574084311i</v>
      </c>
      <c r="CC265" s="223" t="str">
        <f t="shared" ca="1" si="394"/>
        <v>-7.25057304878494+1.81617400263419i</v>
      </c>
      <c r="CD265" s="223" t="str">
        <f t="shared" ca="1" si="395"/>
        <v>3.02900730250049-6.83333098166696i</v>
      </c>
      <c r="CE265" s="223" t="str">
        <f t="shared" ca="1" si="396"/>
        <v>3.52349108758881+6.59198817499645i</v>
      </c>
      <c r="CF265" s="223" t="str">
        <f t="shared" ca="1" si="397"/>
        <v>-7.36453335492912-1.27786775831746i</v>
      </c>
      <c r="CG265" s="223" t="str">
        <f t="shared" ca="1" si="398"/>
        <v>5.53829605208656-5.01961894799329i</v>
      </c>
      <c r="CH265" s="223" t="str">
        <f t="shared" ca="1" si="399"/>
        <v>0.549863976472808+7.45432405728302i</v>
      </c>
      <c r="CI265" s="223" t="str">
        <f t="shared" ca="1" si="400"/>
        <v>-6.21488342977796-4.15265234493356i</v>
      </c>
      <c r="CJ265" s="223" t="str">
        <f t="shared" ca="1" si="401"/>
        <v>7.09732125907926-2.34463824267889i</v>
      </c>
      <c r="CK265" s="223" t="str">
        <f t="shared" ca="1" si="402"/>
        <v>-2.51810906439291+7.03764337569283i</v>
      </c>
      <c r="CL265" s="223" t="str">
        <f t="shared" ca="1" si="403"/>
        <v>-3.99888076919473-6.31492281325555i</v>
      </c>
      <c r="CM265" s="223" t="str">
        <f t="shared" ca="1" si="404"/>
        <v>7.43858461674168+0.732636637894229i</v>
      </c>
      <c r="CN265" s="223" t="str">
        <f t="shared" ca="1" si="405"/>
        <v>-5.15402372165954+5.41344040515655i</v>
      </c>
      <c r="CO265" s="223" t="str">
        <f t="shared" ca="1" si="406"/>
        <v>-1.09674819240729-7.39367573985107i</v>
      </c>
      <c r="CP265" s="223" t="str">
        <f t="shared" ca="1" si="407"/>
        <v>6.50353199142199+3.6842053661762i</v>
      </c>
      <c r="CQ265" s="223" t="str">
        <f t="shared" ca="1" si="408"/>
        <v>-6.9056084705427+2.86039668493372i</v>
      </c>
      <c r="CR265" s="223" t="str">
        <f t="shared" ca="1" si="409"/>
        <v>1.99356497508969-7.20381817050558i</v>
      </c>
      <c r="CS265" s="223" t="str">
        <f t="shared" ca="1" si="410"/>
        <v>4.45260016943868+6.00363633764783i</v>
      </c>
      <c r="CT265" s="223" t="str">
        <f t="shared" ca="1" si="411"/>
        <v>-7.47232554401727-0.183435296052651i</v>
      </c>
      <c r="CU265" s="223" t="str">
        <f t="shared" ca="1" si="412"/>
        <v>4.74182129012647-5.77792595972934i</v>
      </c>
      <c r="CV265" s="223" t="str">
        <f t="shared" ca="1" si="413"/>
        <v>1.63768903486955+7.29296045297648i</v>
      </c>
      <c r="CW265" s="223" t="str">
        <f t="shared" ca="1" si="414"/>
        <v>-6.75693734972514-3.19579335932414i</v>
      </c>
      <c r="CX265" s="223" t="str">
        <f t="shared" ca="1" si="415"/>
        <v>6.67647359138149-3.36065438972775i</v>
      </c>
      <c r="CY265" s="223" t="str">
        <f t="shared" ca="1" si="416"/>
        <v>-1.45821758446617+7.33095485049284i</v>
      </c>
      <c r="CZ265" s="223" t="str">
        <f t="shared" ca="1" si="417"/>
        <v>-4.8821905435738-5.65981563656003i</v>
      </c>
      <c r="DA265" s="223" t="str">
        <f t="shared" ca="1" si="418"/>
        <v>7.46557329174795-0.366760097543922i</v>
      </c>
      <c r="DB265" s="223" t="str">
        <f t="shared" ca="1" si="419"/>
        <v>-4.30392251818404+6.11110043290725i</v>
      </c>
      <c r="DC265" s="223" t="str">
        <f t="shared" ca="1" si="420"/>
        <v>-2.16975509855077-7.15272398152786i</v>
      </c>
      <c r="DD265" s="223" t="str">
        <f t="shared" ca="1" si="421"/>
        <v>6.97372627909102+2.69006307136583i</v>
      </c>
      <c r="DE265" s="223" t="str">
        <f t="shared" ca="1" si="422"/>
        <v>-6.41115832336108+3.84270041720777i</v>
      </c>
      <c r="DF265" s="223" t="str">
        <f t="shared" ca="1" si="423"/>
        <v>0.914967986401189-7.4183644509738i</v>
      </c>
      <c r="DG265" s="223" t="str">
        <f t="shared" ca="1" si="424"/>
        <v>5.28532390415277+5.28532390415215i</v>
      </c>
      <c r="DH265" s="223" t="str">
        <f t="shared" ca="1" si="425"/>
        <v>-7.41836445097364+0.914967986402474i</v>
      </c>
      <c r="DI265" s="223" t="str">
        <f t="shared" ca="1" si="426"/>
        <v>3.84270041720665-6.41115832336175i</v>
      </c>
      <c r="DJ265" s="223" t="str">
        <f t="shared" ca="1" si="427"/>
        <v>2.69006307136704+6.97372627909056i</v>
      </c>
      <c r="DK265" s="223" t="str">
        <f t="shared" ca="1" si="428"/>
        <v>-7.15272398152602-2.16975509855685i</v>
      </c>
      <c r="DL265" s="223" t="str">
        <f t="shared" ca="1" si="429"/>
        <v>6.11110043291066-4.3039225181792i</v>
      </c>
      <c r="DM265" s="223" t="str">
        <f t="shared" ca="1" si="430"/>
        <v>-0.366760097550262+7.46557329174765i</v>
      </c>
      <c r="DN265" s="223" t="str">
        <f t="shared" ca="1" si="431"/>
        <v>-5.65981563656087-4.88219054357282i</v>
      </c>
      <c r="DO265" s="223" t="str">
        <f t="shared" ca="1" si="432"/>
        <v>7.33095485049258-1.45821758446744i</v>
      </c>
      <c r="DP265" s="223" t="str">
        <f t="shared" ca="1" si="433"/>
        <v>-3.36065438972659+6.67647359138207i</v>
      </c>
      <c r="DQ265" s="223" t="str">
        <f t="shared" ca="1" si="434"/>
        <v>-3.19579335932532-6.75693734972458i</v>
      </c>
      <c r="DR265" s="223" t="str">
        <f t="shared" ca="1" si="435"/>
        <v>7.29296045297676+1.63768903486828i</v>
      </c>
      <c r="DS265" s="223" t="str">
        <f t="shared" ca="1" si="436"/>
        <v>-5.77792595972851+4.74182129012747i</v>
      </c>
      <c r="DT265" s="223" t="str">
        <f t="shared" ca="1" si="437"/>
        <v>-0.183435296053951-7.47232554401723i</v>
      </c>
      <c r="DU265" s="223" t="str">
        <f t="shared" ca="1" si="438"/>
        <v>6.00363633764861+4.45260016943764i</v>
      </c>
      <c r="DV265" s="223" t="str">
        <f t="shared" ca="1" si="439"/>
        <v>-7.20381817050524+1.99356497509095i</v>
      </c>
      <c r="DW265" s="223" t="str">
        <f t="shared" ca="1" si="440"/>
        <v>2.86039668493958-6.90560847054027i</v>
      </c>
      <c r="DX265" s="223" t="str">
        <f t="shared" ca="1" si="441"/>
        <v>3.68420536617105+6.50353199142491i</v>
      </c>
      <c r="DY265" s="223" t="str">
        <f t="shared" ca="1" si="442"/>
        <v>-7.39367573985125-1.096748192406i</v>
      </c>
      <c r="DZ265" s="223" t="str">
        <f t="shared" ca="1" si="443"/>
        <v>5.41344040515566-5.15402372166049i</v>
      </c>
      <c r="EA265" s="223" t="str">
        <f t="shared" ca="1" si="444"/>
        <v>0.732636637895523+7.43858461674155i</v>
      </c>
      <c r="EB265" s="223" t="str">
        <f t="shared" ca="1" si="445"/>
        <v>-6.31492281325624-3.99888076919363i</v>
      </c>
      <c r="EC265" s="223" t="str">
        <f t="shared" ca="1" si="446"/>
        <v>7.03764337569239-2.51810906439414i</v>
      </c>
      <c r="ED265" s="223" t="str">
        <f t="shared" ca="1" si="447"/>
        <v>-2.34463824267766+7.09732125907968i</v>
      </c>
      <c r="EE265" s="223" t="str">
        <f t="shared" ca="1" si="448"/>
        <v>-4.15265234493465-6.21488342977723i</v>
      </c>
      <c r="EF265" s="223" t="str">
        <f t="shared" ca="1" si="449"/>
        <v>7.45432405728312+0.549863976471512i</v>
      </c>
      <c r="EG265" s="223" t="str">
        <f t="shared" ca="1" si="450"/>
        <v>-5.019618947998+5.53829605208229i</v>
      </c>
      <c r="EH265" s="223" t="str">
        <f t="shared" ca="1" si="451"/>
        <v>-1.27786775831163-7.36453335493013i</v>
      </c>
      <c r="EI265" s="223" t="str">
        <f t="shared" ca="1" si="452"/>
        <v>6.59198817499346+3.5234910875944i</v>
      </c>
      <c r="EJ265" s="223" t="str">
        <f t="shared" ca="1" si="453"/>
        <v>-6.83333098166643+3.02900730250168i</v>
      </c>
      <c r="EK265" s="223" t="str">
        <f t="shared" ca="1" si="454"/>
        <v>1.81617400263294-7.25057304878525i</v>
      </c>
      <c r="EL265" s="223" t="str">
        <f t="shared" ca="1" si="455"/>
        <v>4.59859574084381+5.89255587634976i</v>
      </c>
      <c r="EM265" s="223" t="str">
        <f t="shared" ca="1" si="456"/>
        <v>-7.47457674678713+1.15009833001122E-12i</v>
      </c>
      <c r="EN265" s="223"/>
      <c r="EO265" s="223"/>
      <c r="EP265" s="223"/>
    </row>
    <row r="266" spans="1:146">
      <c r="A266" s="249">
        <f t="shared" si="323"/>
        <v>3.2421875000000024E-3</v>
      </c>
      <c r="B266" s="248">
        <v>166</v>
      </c>
      <c r="C266" s="247">
        <f t="shared" si="324"/>
        <v>33200</v>
      </c>
      <c r="N266" s="246">
        <f t="shared" ca="1" si="327"/>
        <v>22.473585266020052</v>
      </c>
      <c r="O266" s="223">
        <f t="shared" ca="1" si="328"/>
        <v>7.4735852660200539</v>
      </c>
      <c r="P266" s="223" t="str">
        <f t="shared" ca="1" si="329"/>
        <v>-4.45200954503306+6.00283997283007i</v>
      </c>
      <c r="Q266" s="223" t="str">
        <f t="shared" ca="1" si="330"/>
        <v>-2.16946728688036-7.15177519358851i</v>
      </c>
      <c r="R266" s="223" t="str">
        <f t="shared" ca="1" si="331"/>
        <v>7.03670985286048+2.51777504458367i</v>
      </c>
      <c r="S266" s="223" t="str">
        <f t="shared" ca="1" si="332"/>
        <v>-6.21405904364751+4.15210150773492i</v>
      </c>
      <c r="T266" s="223" t="str">
        <f t="shared" ca="1" si="333"/>
        <v>0.366711447891372-7.46458300526275i</v>
      </c>
      <c r="U266" s="223" t="str">
        <f t="shared" ca="1" si="334"/>
        <v>5.77715953473134+4.74119230138736i</v>
      </c>
      <c r="V266" s="223" t="str">
        <f t="shared" ca="1" si="335"/>
        <v>-7.24961128145379+1.81593309245962i</v>
      </c>
      <c r="W266" s="223" t="str">
        <f t="shared" ca="1" si="336"/>
        <v>2.86001726167376-6.90469246175383i</v>
      </c>
      <c r="X266" s="223" t="str">
        <f t="shared" ca="1" si="337"/>
        <v>3.84219069422314+6.41030790194177i</v>
      </c>
      <c r="Y266" s="223" t="str">
        <f t="shared" ca="1" si="338"/>
        <v>-7.4375979102255-0.732539455784645i</v>
      </c>
      <c r="Z266" s="223" t="str">
        <f t="shared" ca="1" si="339"/>
        <v>5.01895311020846-5.53756141329384i</v>
      </c>
      <c r="AA266" s="223" t="str">
        <f t="shared" ca="1" si="340"/>
        <v>1.45802415616318+7.32998242075087i</v>
      </c>
      <c r="AB266" s="223" t="str">
        <f t="shared" ca="1" si="341"/>
        <v>-6.75604106172717-3.19536944667254i</v>
      </c>
      <c r="AC266" s="223" t="str">
        <f t="shared" ca="1" si="342"/>
        <v>6.59111376702359-3.5230237067928i</v>
      </c>
      <c r="AD266" s="223" t="str">
        <f t="shared" ca="1" si="343"/>
        <v>-1.09660271196608+7.39269499036587i</v>
      </c>
      <c r="AE266" s="223" t="str">
        <f t="shared" ca="1" si="344"/>
        <v>-5.28462282137859-5.2846228213787i</v>
      </c>
      <c r="AF266" s="223" t="str">
        <f t="shared" ca="1" si="345"/>
        <v>7.39269499036589-1.09660271196597i</v>
      </c>
      <c r="AG266" s="223" t="str">
        <f t="shared" ca="1" si="346"/>
        <v>-3.52302370679294+6.59111376702352i</v>
      </c>
      <c r="AH266" s="223" t="str">
        <f t="shared" ca="1" si="347"/>
        <v>-3.19536944667235-6.75604106172726i</v>
      </c>
      <c r="AI266" s="223" t="str">
        <f t="shared" ca="1" si="348"/>
        <v>7.32998242075099+1.45802415616255i</v>
      </c>
      <c r="AJ266" s="223" t="str">
        <f t="shared" ca="1" si="349"/>
        <v>-5.53756141329395+5.01895311020834i</v>
      </c>
      <c r="AK266" s="223" t="str">
        <f t="shared" ca="1" si="350"/>
        <v>-0.732539455784541-7.43759791022551i</v>
      </c>
      <c r="AL266" s="223" t="str">
        <f t="shared" ca="1" si="351"/>
        <v>6.41030790194169+3.84219069422328i</v>
      </c>
      <c r="AM266" s="223" t="str">
        <f t="shared" ca="1" si="352"/>
        <v>-6.90469246175387+2.86001726167366i</v>
      </c>
      <c r="AN266" s="223" t="str">
        <f t="shared" ca="1" si="353"/>
        <v>1.81593309245689-7.24961128145447i</v>
      </c>
      <c r="AO266" s="223" t="str">
        <f t="shared" ca="1" si="354"/>
        <v>4.74119230138846+5.77715953473045i</v>
      </c>
      <c r="AP266" s="223" t="str">
        <f t="shared" ca="1" si="355"/>
        <v>-7.46458300526279+0.366711447890499i</v>
      </c>
      <c r="AQ266" s="223" t="str">
        <f t="shared" ca="1" si="356"/>
        <v>4.15210150773693-6.21405904364617i</v>
      </c>
      <c r="AR266" s="223" t="str">
        <f t="shared" ca="1" si="357"/>
        <v>4.15210150773693-6.21405904364617i</v>
      </c>
      <c r="AS266" s="223" t="str">
        <f t="shared" ca="1" si="358"/>
        <v>-7.15177519358875-2.1694672868796i</v>
      </c>
      <c r="AT266" s="223" t="str">
        <f t="shared" ca="1" si="359"/>
        <v>6.00283997283076-4.45200954503214i</v>
      </c>
      <c r="AU266" s="223" t="str">
        <f t="shared" ca="1" si="360"/>
        <v>-3.13124919587897E-12+7.47358526602005i</v>
      </c>
      <c r="AV266" s="223" t="str">
        <f t="shared" ca="1" si="361"/>
        <v>-6.00283997283152-4.45200954503111i</v>
      </c>
      <c r="AW266" s="223" t="str">
        <f t="shared" ca="1" si="362"/>
        <v>7.15177519358837-2.16946728688083i</v>
      </c>
      <c r="AX266" s="223" t="str">
        <f t="shared" ca="1" si="363"/>
        <v>-2.51777504458526+7.03670985285991i</v>
      </c>
      <c r="AY266" s="223" t="str">
        <f t="shared" ca="1" si="364"/>
        <v>-4.15210150773172-6.21405904364965i</v>
      </c>
      <c r="AZ266" s="223" t="str">
        <f t="shared" ca="1" si="365"/>
        <v>7.46458300526286+0.366711447889223i</v>
      </c>
      <c r="BA266" s="223" t="str">
        <f t="shared" ca="1" si="366"/>
        <v>-4.74119230138754+5.77715953473119i</v>
      </c>
      <c r="BB266" s="223" t="str">
        <f t="shared" ca="1" si="367"/>
        <v>-1.81593309245803-7.24961128145419i</v>
      </c>
      <c r="BC266" s="223" t="str">
        <f t="shared" ca="1" si="368"/>
        <v>6.90469246175522+2.86001726167042i</v>
      </c>
      <c r="BD266" s="223" t="str">
        <f t="shared" ca="1" si="369"/>
        <v>-6.41030790194103+3.84219069422438i</v>
      </c>
      <c r="BE266" s="223" t="str">
        <f t="shared" ca="1" si="370"/>
        <v>0.732539455784855-7.43759791022548i</v>
      </c>
      <c r="BF266" s="223" t="str">
        <f t="shared" ca="1" si="371"/>
        <v>5.53756141329224+5.01895311021023i</v>
      </c>
      <c r="BG266" s="223" t="str">
        <f t="shared" ca="1" si="372"/>
        <v>-7.32998242075031+1.45802415616599i</v>
      </c>
      <c r="BH266" s="223" t="str">
        <f t="shared" ca="1" si="373"/>
        <v>3.19536944667139-6.75604106172772i</v>
      </c>
      <c r="BI266" s="223" t="str">
        <f t="shared" ca="1" si="374"/>
        <v>3.52302370679201+6.59111376702402i</v>
      </c>
      <c r="BJ266" s="223" t="str">
        <f t="shared" ca="1" si="375"/>
        <v>-7.39269499036553-1.09660271196839i</v>
      </c>
      <c r="BK266" s="223" t="str">
        <f t="shared" ca="1" si="376"/>
        <v>5.28462282137663-5.28462282138066i</v>
      </c>
      <c r="BL266" s="223" t="str">
        <f t="shared" ca="1" si="377"/>
        <v>1.09660271196645+7.39269499036582i</v>
      </c>
      <c r="BM266" s="223" t="str">
        <f t="shared" ca="1" si="378"/>
        <v>-6.5911137670231-3.52302370679374i</v>
      </c>
      <c r="BN266" s="223" t="str">
        <f t="shared" ca="1" si="379"/>
        <v>6.75604106172856-3.19536944666962i</v>
      </c>
      <c r="BO266" s="223" t="str">
        <f t="shared" ca="1" si="380"/>
        <v>-1.45802415616041+7.32998242075141i</v>
      </c>
      <c r="BP266" s="223" t="str">
        <f t="shared" ca="1" si="381"/>
        <v>-5.01895311020878-5.53756141329355i</v>
      </c>
      <c r="BQ266" s="223" t="str">
        <f t="shared" ca="1" si="382"/>
        <v>7.43759791022568-0.732539455782905i</v>
      </c>
      <c r="BR266" s="223" t="str">
        <f t="shared" ca="1" si="383"/>
        <v>-3.84219069422588+6.41030790194014i</v>
      </c>
      <c r="BS266" s="223" t="str">
        <f t="shared" ca="1" si="384"/>
        <v>-2.86001726167547-6.90469246175312i</v>
      </c>
      <c r="BT266" s="223" t="str">
        <f t="shared" ca="1" si="385"/>
        <v>7.24961128145371+1.81593309245993i</v>
      </c>
      <c r="BU266" s="223" t="str">
        <f t="shared" ca="1" si="386"/>
        <v>-5.77715953473244+4.74119230138603i</v>
      </c>
      <c r="BV266" s="223" t="str">
        <f t="shared" ca="1" si="387"/>
        <v>-0.366711447887265-7.46458300526295i</v>
      </c>
      <c r="BW266" s="223" t="str">
        <f t="shared" ca="1" si="388"/>
        <v>6.21405904364856+4.15210150773335i</v>
      </c>
      <c r="BX266" s="223" t="str">
        <f t="shared" ca="1" si="389"/>
        <v>-7.03670985286057+2.51777504458342i</v>
      </c>
      <c r="BY266" s="223" t="str">
        <f t="shared" ca="1" si="390"/>
        <v>2.16946728688249-7.15177519358786i</v>
      </c>
      <c r="BZ266" s="223" t="str">
        <f t="shared" ca="1" si="391"/>
        <v>4.45200954503551+6.00283997282826i</v>
      </c>
      <c r="CA266" s="223" t="str">
        <f t="shared" ca="1" si="392"/>
        <v>-7.47358526602005+1.3843360862722E-12i</v>
      </c>
      <c r="CB266" s="223" t="str">
        <f t="shared" ca="1" si="393"/>
        <v>4.45200954503362-6.00283997282965i</v>
      </c>
      <c r="CC266" s="223" t="str">
        <f t="shared" ca="1" si="394"/>
        <v>2.16946728687763+7.15177519358934i</v>
      </c>
      <c r="CD266" s="223" t="str">
        <f t="shared" ca="1" si="395"/>
        <v>-7.03670985286136-2.5177750445812i</v>
      </c>
      <c r="CE266" s="223" t="str">
        <f t="shared" ca="1" si="396"/>
        <v>6.21405904364714-4.15210150773548i</v>
      </c>
      <c r="CF266" s="223" t="str">
        <f t="shared" ca="1" si="397"/>
        <v>-0.36671144789235+7.4645830052627i</v>
      </c>
      <c r="CG266" s="223" t="str">
        <f t="shared" ca="1" si="398"/>
        <v>-5.7771595347292-4.74119230138996i</v>
      </c>
      <c r="CH266" s="223" t="str">
        <f t="shared" ca="1" si="399"/>
        <v>7.24961128145315-1.8159330924622i</v>
      </c>
      <c r="CI266" s="223" t="str">
        <f t="shared" ca="1" si="400"/>
        <v>-2.8600172616735+6.90469246175394i</v>
      </c>
      <c r="CJ266" s="223" t="str">
        <f t="shared" ca="1" si="401"/>
        <v>-3.84219069422169-6.41030790194264i</v>
      </c>
      <c r="CK266" s="223" t="str">
        <f t="shared" ca="1" si="402"/>
        <v>7.43759791022517+0.73253945578797i</v>
      </c>
      <c r="CL266" s="223" t="str">
        <f t="shared" ca="1" si="403"/>
        <v>-5.01895311020704+5.53756141329513i</v>
      </c>
      <c r="CM266" s="223" t="str">
        <f t="shared" ca="1" si="404"/>
        <v>-1.45802415616271-7.32998242075096i</v>
      </c>
      <c r="CN266" s="223" t="str">
        <f t="shared" ca="1" si="405"/>
        <v>6.75604106172647+3.19536944667403i</v>
      </c>
      <c r="CO266" s="223" t="str">
        <f t="shared" ca="1" si="406"/>
        <v>-6.59111376702189+3.52302370679599i</v>
      </c>
      <c r="CP266" s="223" t="str">
        <f t="shared" ca="1" si="407"/>
        <v>1.09660271196413-7.39269499036617i</v>
      </c>
      <c r="CQ266" s="223" t="str">
        <f t="shared" ca="1" si="408"/>
        <v>5.28462282137829+5.284622821379i</v>
      </c>
      <c r="CR266" s="223" t="str">
        <f t="shared" ca="1" si="409"/>
        <v>-7.39269499036625+1.09660271196357i</v>
      </c>
      <c r="CS266" s="223" t="str">
        <f t="shared" ca="1" si="410"/>
        <v>3.52302370678975-6.59111376702523i</v>
      </c>
      <c r="CT266" s="223" t="str">
        <f t="shared" ca="1" si="411"/>
        <v>3.19536944667351+6.75604106172672i</v>
      </c>
      <c r="CU266" s="223" t="str">
        <f t="shared" ca="1" si="412"/>
        <v>-7.32998242075076-1.45802415616369i</v>
      </c>
      <c r="CV266" s="223" t="str">
        <f t="shared" ca="1" si="413"/>
        <v>5.53756141329551-5.01895311020662i</v>
      </c>
      <c r="CW266" s="223" t="str">
        <f t="shared" ca="1" si="414"/>
        <v>0.732539455787399+7.43759791022523i</v>
      </c>
      <c r="CX266" s="223" t="str">
        <f t="shared" ca="1" si="415"/>
        <v>-6.41030790194235-3.84219069422219i</v>
      </c>
      <c r="CY266" s="223" t="str">
        <f t="shared" ca="1" si="416"/>
        <v>6.90469246175432-2.86001726167258i</v>
      </c>
      <c r="CZ266" s="223" t="str">
        <f t="shared" ca="1" si="417"/>
        <v>-1.81593309246276+7.249611281453i</v>
      </c>
      <c r="DA266" s="223" t="str">
        <f t="shared" ca="1" si="418"/>
        <v>-4.74119230138919-5.77715953472984i</v>
      </c>
      <c r="DB266" s="223" t="str">
        <f t="shared" ca="1" si="419"/>
        <v>7.46458300526273-0.366711447891776i</v>
      </c>
      <c r="DC266" s="223" t="str">
        <f t="shared" ca="1" si="420"/>
        <v>-4.15210150773596+6.21405904364682i</v>
      </c>
      <c r="DD266" s="223" t="str">
        <f t="shared" ca="1" si="421"/>
        <v>-2.51777504458026-7.0367098528617i</v>
      </c>
      <c r="DE266" s="223" t="str">
        <f t="shared" ca="1" si="422"/>
        <v>7.15177519358905+2.16946728687859i</v>
      </c>
      <c r="DF266" s="223" t="str">
        <f t="shared" ca="1" si="423"/>
        <v>-6.00283997283+4.45200954503316i</v>
      </c>
      <c r="DG266" s="223" t="str">
        <f t="shared" ca="1" si="424"/>
        <v>1.95932517844095E-12-7.47358526602005i</v>
      </c>
      <c r="DH266" s="223" t="str">
        <f t="shared" ca="1" si="425"/>
        <v>6.00283997282767+4.45200954503631i</v>
      </c>
      <c r="DI266" s="223" t="str">
        <f t="shared" ca="1" si="426"/>
        <v>-7.15177519358809+2.16946728688175i</v>
      </c>
      <c r="DJ266" s="223" t="str">
        <f t="shared" ca="1" si="427"/>
        <v>2.51777504458395-7.03670985286038i</v>
      </c>
      <c r="DK266" s="223" t="str">
        <f t="shared" ca="1" si="428"/>
        <v>4.1521015077327+6.214059043649i</v>
      </c>
      <c r="DL266" s="223" t="str">
        <f t="shared" ca="1" si="429"/>
        <v>-7.46458300526291-0.366711447888052i</v>
      </c>
      <c r="DM266" s="223" t="str">
        <f t="shared" ca="1" si="430"/>
        <v>4.74119230138664-5.77715953473194i</v>
      </c>
      <c r="DN266" s="223" t="str">
        <f t="shared" ca="1" si="431"/>
        <v>1.81593309245938+7.24961128145385i</v>
      </c>
      <c r="DO266" s="223" t="str">
        <f t="shared" ca="1" si="432"/>
        <v>-6.90469246175282-2.8600172616762i</v>
      </c>
      <c r="DP266" s="223" t="str">
        <f t="shared" ca="1" si="433"/>
        <v>6.41030790194043-3.84219069422538i</v>
      </c>
      <c r="DQ266" s="223" t="str">
        <f t="shared" ca="1" si="434"/>
        <v>-0.732539455783688+7.4375979102256i</v>
      </c>
      <c r="DR266" s="223" t="str">
        <f t="shared" ca="1" si="435"/>
        <v>-5.53756141329316-5.0189531102092i</v>
      </c>
      <c r="DS266" s="223" t="str">
        <f t="shared" ca="1" si="436"/>
        <v>7.32998242075153-1.45802415615985i</v>
      </c>
      <c r="DT266" s="223" t="str">
        <f t="shared" ca="1" si="437"/>
        <v>-3.19536944667014+6.75604106172831i</v>
      </c>
      <c r="DU266" s="223" t="str">
        <f t="shared" ca="1" si="438"/>
        <v>-3.52302370679304-6.59111376702346i</v>
      </c>
      <c r="DV266" s="223" t="str">
        <f t="shared" ca="1" si="439"/>
        <v>7.39269499036567+1.09660271196744i</v>
      </c>
      <c r="DW266" s="223" t="str">
        <f t="shared" ca="1" si="440"/>
        <v>-5.28462282138107+5.28462282137623i</v>
      </c>
      <c r="DX266" s="223" t="str">
        <f t="shared" ca="1" si="441"/>
        <v>-1.09660271196782-7.39269499036561i</v>
      </c>
      <c r="DY266" s="223" t="str">
        <f t="shared" ca="1" si="442"/>
        <v>6.59111376702365+3.5230237067927i</v>
      </c>
      <c r="DZ266" s="223" t="str">
        <f t="shared" ca="1" si="443"/>
        <v>-6.75604106172814+3.19536944667048i</v>
      </c>
      <c r="EA266" s="223" t="str">
        <f t="shared" ca="1" si="444"/>
        <v>1.45802415615947-7.3299824207516i</v>
      </c>
      <c r="EB266" s="223" t="str">
        <f t="shared" ca="1" si="445"/>
        <v>5.0189531102098+5.53756141329262i</v>
      </c>
      <c r="EC266" s="223" t="str">
        <f t="shared" ca="1" si="446"/>
        <v>-7.43759791022556+0.732539455784071i</v>
      </c>
      <c r="ED266" s="223" t="str">
        <f t="shared" ca="1" si="447"/>
        <v>3.84219069422506-6.41030790194063i</v>
      </c>
      <c r="EE266" s="223" t="str">
        <f t="shared" ca="1" si="448"/>
        <v>2.86001726167656+6.90469246175267i</v>
      </c>
      <c r="EF266" s="223" t="str">
        <f t="shared" ca="1" si="449"/>
        <v>-7.24961128145405-1.81593309245859i</v>
      </c>
      <c r="EG266" s="223" t="str">
        <f t="shared" ca="1" si="450"/>
        <v>5.77715953473169-4.74119230138694i</v>
      </c>
      <c r="EH266" s="223" t="str">
        <f t="shared" ca="1" si="451"/>
        <v>0.366711447888436+7.46458300526289i</v>
      </c>
      <c r="EI266" s="223" t="str">
        <f t="shared" ca="1" si="452"/>
        <v>-6.21405904364922-4.15210150773238i</v>
      </c>
      <c r="EJ266" s="223" t="str">
        <f t="shared" ca="1" si="453"/>
        <v>7.03670985286011-2.51777504458472i</v>
      </c>
      <c r="EK266" s="223" t="str">
        <f t="shared" ca="1" si="454"/>
        <v>-2.16946728688178+7.15177519358808i</v>
      </c>
      <c r="EL266" s="223" t="str">
        <f t="shared" ca="1" si="455"/>
        <v>-4.45200954503082-6.00283997283174i</v>
      </c>
      <c r="EM266" s="223" t="str">
        <f t="shared" ca="1" si="456"/>
        <v>7.47358526602005-2.76867217254439E-12i</v>
      </c>
      <c r="EN266" s="223"/>
      <c r="EO266" s="223"/>
      <c r="EP266" s="223"/>
    </row>
    <row r="267" spans="1:146">
      <c r="A267" s="249">
        <f t="shared" si="323"/>
        <v>3.2617187500000025E-3</v>
      </c>
      <c r="B267" s="248">
        <v>167</v>
      </c>
      <c r="C267" s="247">
        <f t="shared" si="324"/>
        <v>33400</v>
      </c>
      <c r="N267" s="246">
        <f t="shared" ca="1" si="327"/>
        <v>22.472507161582246</v>
      </c>
      <c r="O267" s="223">
        <f t="shared" ca="1" si="328"/>
        <v>7.4725071615822465</v>
      </c>
      <c r="P267" s="223" t="str">
        <f t="shared" ca="1" si="329"/>
        <v>-4.30273083406759+6.10940837147608i</v>
      </c>
      <c r="Q267" s="223" t="str">
        <f t="shared" ca="1" si="330"/>
        <v>-2.51741184213779-7.03569477002537i</v>
      </c>
      <c r="R267" s="223" t="str">
        <f t="shared" ca="1" si="331"/>
        <v>7.20182355381799+1.99301299031653i</v>
      </c>
      <c r="S267" s="223" t="str">
        <f t="shared" ca="1" si="332"/>
        <v>-5.77632614873116+4.74050835917232i</v>
      </c>
      <c r="T267" s="223" t="str">
        <f t="shared" ca="1" si="333"/>
        <v>-0.549711728337438-7.45226007970913i</v>
      </c>
      <c r="U267" s="223" t="str">
        <f t="shared" ca="1" si="334"/>
        <v>6.40938318092102+3.84163643777294i</v>
      </c>
      <c r="V267" s="223" t="str">
        <f t="shared" ca="1" si="335"/>
        <v>-6.83143894668309+3.02816862107107i</v>
      </c>
      <c r="W267" s="223" t="str">
        <f t="shared" ca="1" si="336"/>
        <v>1.45781382842069-7.32892503178763i</v>
      </c>
      <c r="X267" s="223" t="str">
        <f t="shared" ca="1" si="337"/>
        <v>5.15259665874905+5.4119415141099i</v>
      </c>
      <c r="Y267" s="223" t="str">
        <f t="shared" ca="1" si="338"/>
        <v>-7.3916285547808+1.09644452118981i</v>
      </c>
      <c r="Z267" s="223" t="str">
        <f t="shared" ca="1" si="339"/>
        <v>3.35972388077232-6.67462498758291i</v>
      </c>
      <c r="AA267" s="223" t="str">
        <f t="shared" ca="1" si="340"/>
        <v>3.52251549187876+6.59016296379476i</v>
      </c>
      <c r="AB267" s="223" t="str">
        <f t="shared" ca="1" si="341"/>
        <v>-7.41631043001265-0.914714647080506i</v>
      </c>
      <c r="AC267" s="223" t="str">
        <f t="shared" ca="1" si="342"/>
        <v>5.01822909951884-5.53676259059753i</v>
      </c>
      <c r="AD267" s="223" t="str">
        <f t="shared" ca="1" si="343"/>
        <v>1.63723558618375+7.29094115428396i</v>
      </c>
      <c r="AE267" s="223" t="str">
        <f t="shared" ca="1" si="344"/>
        <v>-6.90369642312973-2.85960468896729i</v>
      </c>
      <c r="AF267" s="223" t="str">
        <f t="shared" ca="1" si="345"/>
        <v>6.31317431681659-3.99777354603601i</v>
      </c>
      <c r="AG267" s="223" t="str">
        <f t="shared" ca="1" si="346"/>
        <v>-0.366658547813836+7.46350619944895i</v>
      </c>
      <c r="AH267" s="223" t="str">
        <f t="shared" ca="1" si="347"/>
        <v>-5.89092432624741-4.59732246664561i</v>
      </c>
      <c r="AI267" s="223" t="str">
        <f t="shared" ca="1" si="348"/>
        <v>7.15074351196578-2.16915432968181i</v>
      </c>
      <c r="AJ267" s="223" t="str">
        <f t="shared" ca="1" si="349"/>
        <v>-2.34398905158832+7.09535612960562i</v>
      </c>
      <c r="AK267" s="223" t="str">
        <f t="shared" ca="1" si="350"/>
        <v>-4.45136731896911-6.00197403122604i</v>
      </c>
      <c r="AL267" s="223" t="str">
        <f t="shared" ca="1" si="351"/>
        <v>7.47025658213269-0.183384505891746i</v>
      </c>
      <c r="AM267" s="223" t="str">
        <f t="shared" ca="1" si="352"/>
        <v>-4.15150254500092+6.21316263256877i</v>
      </c>
      <c r="AN267" s="223" t="str">
        <f t="shared" ca="1" si="353"/>
        <v>-2.6893182379268-6.97179537099679i</v>
      </c>
      <c r="AO267" s="223" t="str">
        <f t="shared" ca="1" si="354"/>
        <v>7.24856548645435+1.8156711344516i</v>
      </c>
      <c r="AP267" s="223" t="str">
        <f t="shared" ca="1" si="355"/>
        <v>-5.6582485283317+4.8808387467248i</v>
      </c>
      <c r="AQ267" s="223" t="str">
        <f t="shared" ca="1" si="356"/>
        <v>-0.732433783069506-7.43652499715535i</v>
      </c>
      <c r="AR267" s="223" t="str">
        <f t="shared" ca="1" si="357"/>
        <v>-0.732433783069506-7.43652499715535i</v>
      </c>
      <c r="AS267" s="223" t="str">
        <f t="shared" ca="1" si="358"/>
        <v>-6.75506646685862+3.19490849762872i</v>
      </c>
      <c r="AT267" s="223" t="str">
        <f t="shared" ca="1" si="359"/>
        <v>1.27751393812222-7.36249423889767i</v>
      </c>
      <c r="AU267" s="223" t="str">
        <f t="shared" ca="1" si="360"/>
        <v>5.28386048642047+5.28386048641922i</v>
      </c>
      <c r="AV267" s="223" t="str">
        <f t="shared" ca="1" si="361"/>
        <v>-7.36249423889861+1.27751393811685i</v>
      </c>
      <c r="AW267" s="223" t="str">
        <f t="shared" ca="1" si="362"/>
        <v>3.19490849762693-6.75506646685947i</v>
      </c>
      <c r="AX267" s="223" t="str">
        <f t="shared" ca="1" si="363"/>
        <v>3.68318527136692+6.50173127226i</v>
      </c>
      <c r="AY267" s="223" t="str">
        <f t="shared" ca="1" si="364"/>
        <v>-7.43652499715555-0.732433783067535i</v>
      </c>
      <c r="AZ267" s="223" t="str">
        <f t="shared" ca="1" si="365"/>
        <v>4.88083874672338-5.65824852833292i</v>
      </c>
      <c r="BA267" s="223" t="str">
        <f t="shared" ca="1" si="366"/>
        <v>1.81567113444621+7.2485654864557i</v>
      </c>
      <c r="BB267" s="223" t="str">
        <f t="shared" ca="1" si="367"/>
        <v>-6.97179537099754-2.68931823792486i</v>
      </c>
      <c r="BC267" s="223" t="str">
        <f t="shared" ca="1" si="368"/>
        <v>6.21316263257015-4.15150254499885i</v>
      </c>
      <c r="BD267" s="223" t="str">
        <f t="shared" ca="1" si="369"/>
        <v>-0.183384505889765+7.47025658213274i</v>
      </c>
      <c r="BE267" s="223" t="str">
        <f t="shared" ca="1" si="370"/>
        <v>-6.00197403122501-4.4513673189705i</v>
      </c>
      <c r="BF267" s="223" t="str">
        <f t="shared" ca="1" si="371"/>
        <v>7.0953561296048-2.34398905159081i</v>
      </c>
      <c r="BG267" s="223" t="str">
        <f t="shared" ca="1" si="372"/>
        <v>-2.16915432968195+7.15074351196573i</v>
      </c>
      <c r="BH267" s="223" t="str">
        <f t="shared" ca="1" si="373"/>
        <v>-4.59732246664249-5.89092432624985i</v>
      </c>
      <c r="BI267" s="223" t="str">
        <f t="shared" ca="1" si="374"/>
        <v>7.46350619944893-0.36665854781433i</v>
      </c>
      <c r="BJ267" s="223" t="str">
        <f t="shared" ca="1" si="375"/>
        <v>-3.99777354603811+6.31317431681526i</v>
      </c>
      <c r="BK267" s="223" t="str">
        <f t="shared" ca="1" si="376"/>
        <v>-2.85960468896833-6.9036964231293i</v>
      </c>
      <c r="BL267" s="223" t="str">
        <f t="shared" ca="1" si="377"/>
        <v>7.29094115428356+1.63723558618554i</v>
      </c>
      <c r="BM267" s="223" t="str">
        <f t="shared" ca="1" si="378"/>
        <v>-5.53676259059564+5.01822909952094i</v>
      </c>
      <c r="BN267" s="223" t="str">
        <f t="shared" ca="1" si="379"/>
        <v>-0.914714647079572-7.41631043001276i</v>
      </c>
      <c r="BO267" s="223" t="str">
        <f t="shared" ca="1" si="380"/>
        <v>6.5901629637964+3.5225154918757i</v>
      </c>
      <c r="BP267" s="223" t="str">
        <f t="shared" ca="1" si="381"/>
        <v>-6.67462498758269+3.35972388077276i</v>
      </c>
      <c r="BQ267" s="223" t="str">
        <f t="shared" ca="1" si="382"/>
        <v>1.09644452119305-7.39162855478031i</v>
      </c>
      <c r="BR267" s="223" t="str">
        <f t="shared" ca="1" si="383"/>
        <v>5.41194151411067+5.15259665874823i</v>
      </c>
      <c r="BS267" s="223" t="str">
        <f t="shared" ca="1" si="384"/>
        <v>-7.32892503178796+1.45781382841903i</v>
      </c>
      <c r="BT267" s="223" t="str">
        <f t="shared" ca="1" si="385"/>
        <v>3.02816862106921-6.83143894668391i</v>
      </c>
      <c r="BU267" s="223" t="str">
        <f t="shared" ca="1" si="386"/>
        <v>3.84163643777209+6.40938318092153i</v>
      </c>
      <c r="BV267" s="223" t="str">
        <f t="shared" ca="1" si="387"/>
        <v>-7.45226007970938-0.549711728334006i</v>
      </c>
      <c r="BW267" s="223" t="str">
        <f t="shared" ca="1" si="388"/>
        <v>4.74050835917257-5.77632614873095i</v>
      </c>
      <c r="BX267" s="223" t="str">
        <f t="shared" ca="1" si="389"/>
        <v>1.99301299031333+7.20182355381888i</v>
      </c>
      <c r="BY267" s="223" t="str">
        <f t="shared" ca="1" si="390"/>
        <v>-7.03569477002574-2.51741184213676i</v>
      </c>
      <c r="BZ267" s="223" t="str">
        <f t="shared" ca="1" si="391"/>
        <v>6.10940837147736-4.30273083406577i</v>
      </c>
      <c r="CA267" s="223" t="str">
        <f t="shared" ca="1" si="392"/>
        <v>1.76861997881061E-12+7.47250716158225i</v>
      </c>
      <c r="CB267" s="223" t="str">
        <f t="shared" ca="1" si="393"/>
        <v>-6.10940837147548-4.30273083406844i</v>
      </c>
      <c r="CC267" s="223" t="str">
        <f t="shared" ca="1" si="394"/>
        <v>7.03569477002441-2.51741184214048i</v>
      </c>
      <c r="CD267" s="223" t="str">
        <f t="shared" ca="1" si="395"/>
        <v>-1.99301299031688+7.20182355381789i</v>
      </c>
      <c r="CE267" s="223" t="str">
        <f t="shared" ca="1" si="396"/>
        <v>-4.74050835916972-5.77632614873329i</v>
      </c>
      <c r="CF267" s="223" t="str">
        <f t="shared" ca="1" si="397"/>
        <v>7.45226007970909-0.549711728337957i</v>
      </c>
      <c r="CG267" s="223" t="str">
        <f t="shared" ca="1" si="398"/>
        <v>-3.84163643777507+6.40938318091974i</v>
      </c>
      <c r="CH267" s="223" t="str">
        <f t="shared" ca="1" si="399"/>
        <v>-3.02816862107303-6.83143894668221i</v>
      </c>
      <c r="CI267" s="223" t="str">
        <f t="shared" ca="1" si="400"/>
        <v>7.32892503178733+1.45781382842223i</v>
      </c>
      <c r="CJ267" s="223" t="str">
        <f t="shared" ca="1" si="401"/>
        <v>-5.41194151410809+5.15259665875095i</v>
      </c>
      <c r="CK267" s="223" t="str">
        <f t="shared" ca="1" si="402"/>
        <v>-1.09644452118941-7.39162855478086i</v>
      </c>
      <c r="CL267" s="223" t="str">
        <f t="shared" ca="1" si="403"/>
        <v>6.67462498758103+3.35972388077606i</v>
      </c>
      <c r="CM267" s="223" t="str">
        <f t="shared" ca="1" si="404"/>
        <v>-6.59016296379453+3.52251549187919i</v>
      </c>
      <c r="CN267" s="223" t="str">
        <f t="shared" ca="1" si="405"/>
        <v>0.914714647083017-7.41631043001234i</v>
      </c>
      <c r="CO267" s="223" t="str">
        <f t="shared" ca="1" si="406"/>
        <v>5.53676259059844+5.01822909951784i</v>
      </c>
      <c r="CP267" s="223" t="str">
        <f t="shared" ca="1" si="407"/>
        <v>-7.29094115428432+1.63723558618216i</v>
      </c>
      <c r="CQ267" s="223" t="str">
        <f t="shared" ca="1" si="408"/>
        <v>2.85960468896487-6.90369642313073i</v>
      </c>
      <c r="CR267" s="223" t="str">
        <f t="shared" ca="1" si="409"/>
        <v>3.997773546035+6.31317431681723i</v>
      </c>
      <c r="CS267" s="223" t="str">
        <f t="shared" ca="1" si="410"/>
        <v>-7.46350619944875-0.36665854781801i</v>
      </c>
      <c r="CT267" s="223" t="str">
        <f t="shared" ca="1" si="411"/>
        <v>4.59732246664522-5.89092432624771i</v>
      </c>
      <c r="CU267" s="223" t="str">
        <f t="shared" ca="1" si="412"/>
        <v>2.16915432967862+7.15074351196674i</v>
      </c>
      <c r="CV267" s="223" t="str">
        <f t="shared" ca="1" si="413"/>
        <v>-7.09535612960604-2.34398905158705i</v>
      </c>
      <c r="CW267" s="223" t="str">
        <f t="shared" ca="1" si="414"/>
        <v>6.00197403122707-4.45136731896771i</v>
      </c>
      <c r="CX267" s="223" t="str">
        <f t="shared" ca="1" si="415"/>
        <v>0.183384505893514+7.47025658213265i</v>
      </c>
      <c r="CY267" s="223" t="str">
        <f t="shared" ca="1" si="416"/>
        <v>-6.21316263256833-4.15150254500157i</v>
      </c>
      <c r="CZ267" s="223" t="str">
        <f t="shared" ca="1" si="417"/>
        <v>6.97179537099611-2.68931823792855i</v>
      </c>
      <c r="DA267" s="223" t="str">
        <f t="shared" ca="1" si="418"/>
        <v>-1.81567113444978+7.24856548645481i</v>
      </c>
      <c r="DB267" s="223" t="str">
        <f t="shared" ca="1" si="419"/>
        <v>-4.88083874672059-5.65824852833533i</v>
      </c>
      <c r="DC267" s="223" t="str">
        <f t="shared" ca="1" si="420"/>
        <v>7.43652499715516-0.732433783071478i</v>
      </c>
      <c r="DD267" s="223" t="str">
        <f t="shared" ca="1" si="421"/>
        <v>-3.68318527136994+6.50173127225829i</v>
      </c>
      <c r="DE267" s="223" t="str">
        <f t="shared" ca="1" si="422"/>
        <v>-3.1949084976307-6.75506646685768i</v>
      </c>
      <c r="DF267" s="223" t="str">
        <f t="shared" ca="1" si="423"/>
        <v>7.36249423889805+1.27751393812006i</v>
      </c>
      <c r="DG267" s="223" t="str">
        <f t="shared" ca="1" si="424"/>
        <v>-5.28386048641782+5.28386048642188i</v>
      </c>
      <c r="DH267" s="223" t="str">
        <f t="shared" ca="1" si="425"/>
        <v>-1.2775139381186-7.3624942388983i</v>
      </c>
      <c r="DI267" s="223" t="str">
        <f t="shared" ca="1" si="426"/>
        <v>6.75506646685705+3.19490849763205i</v>
      </c>
      <c r="DJ267" s="223" t="str">
        <f t="shared" ca="1" si="427"/>
        <v>-6.50173127225903+3.68318527136865i</v>
      </c>
      <c r="DK267" s="223" t="str">
        <f t="shared" ca="1" si="428"/>
        <v>0.732433783072961-7.43652499715502i</v>
      </c>
      <c r="DL267" s="223" t="str">
        <f t="shared" ca="1" si="429"/>
        <v>5.65824852833436+4.88083874672172i</v>
      </c>
      <c r="DM267" s="223" t="str">
        <f t="shared" ca="1" si="430"/>
        <v>-7.24856548645517+1.81567113444834i</v>
      </c>
      <c r="DN267" s="223" t="str">
        <f t="shared" ca="1" si="431"/>
        <v>2.6893182379232-6.97179537099818i</v>
      </c>
      <c r="DO267" s="223" t="str">
        <f t="shared" ca="1" si="432"/>
        <v>4.15150254500033+6.21316263256916i</v>
      </c>
      <c r="DP267" s="223" t="str">
        <f t="shared" ca="1" si="433"/>
        <v>-7.4702565821326-0.183384505895428i</v>
      </c>
      <c r="DQ267" s="223" t="str">
        <f t="shared" ca="1" si="434"/>
        <v>4.45136731896891-6.00197403122619i</v>
      </c>
      <c r="DR267" s="223" t="str">
        <f t="shared" ca="1" si="435"/>
        <v>2.34398905158563+7.09535612960651i</v>
      </c>
      <c r="DS267" s="223" t="str">
        <f t="shared" ca="1" si="436"/>
        <v>-7.15074351196631-2.16915432968005i</v>
      </c>
      <c r="DT267" s="223" t="str">
        <f t="shared" ca="1" si="437"/>
        <v>5.89092432624863-4.59732246664405i</v>
      </c>
      <c r="DU267" s="223" t="str">
        <f t="shared" ca="1" si="438"/>
        <v>0.366658547816097+7.46350619944884i</v>
      </c>
      <c r="DV267" s="223" t="str">
        <f t="shared" ca="1" si="439"/>
        <v>-6.31317431681621-3.99777354603661i</v>
      </c>
      <c r="DW267" s="223" t="str">
        <f t="shared" ca="1" si="440"/>
        <v>6.90369642312854-2.85960468897016i</v>
      </c>
      <c r="DX267" s="223" t="str">
        <f t="shared" ca="1" si="441"/>
        <v>-1.63723558618361+7.29094115428399i</v>
      </c>
      <c r="DY267" s="223" t="str">
        <f t="shared" ca="1" si="442"/>
        <v>-5.01822909951674-5.53676259059944i</v>
      </c>
      <c r="DZ267" s="223" t="str">
        <f t="shared" ca="1" si="443"/>
        <v>7.41631043001252-0.914714647081538i</v>
      </c>
      <c r="EA267" s="223" t="str">
        <f t="shared" ca="1" si="444"/>
        <v>-3.52251549188051+6.59016296379383i</v>
      </c>
      <c r="EB267" s="223" t="str">
        <f t="shared" ca="1" si="445"/>
        <v>-3.35972388077473-6.6746249875817i</v>
      </c>
      <c r="EC267" s="223" t="str">
        <f t="shared" ca="1" si="446"/>
        <v>7.39162855478063+1.09644452119088i</v>
      </c>
      <c r="ED267" s="223" t="str">
        <f t="shared" ca="1" si="447"/>
        <v>-5.15259665874679+5.41194151411204i</v>
      </c>
      <c r="EE267" s="223" t="str">
        <f t="shared" ca="1" si="448"/>
        <v>-1.45781382842078-7.32892503178762i</v>
      </c>
      <c r="EF267" s="223" t="str">
        <f t="shared" ca="1" si="449"/>
        <v>6.83143894668162+3.02816862107439i</v>
      </c>
      <c r="EG267" s="223" t="str">
        <f t="shared" ca="1" si="450"/>
        <v>-6.40938318092051+3.84163643777379i</v>
      </c>
      <c r="EH267" s="223" t="str">
        <f t="shared" ca="1" si="451"/>
        <v>0.549711728339443-7.45226007970898i</v>
      </c>
      <c r="EI267" s="223" t="str">
        <f t="shared" ca="1" si="452"/>
        <v>5.77632614873234+4.74050835917088i</v>
      </c>
      <c r="EJ267" s="223" t="str">
        <f t="shared" ca="1" si="453"/>
        <v>-7.20182355381829+1.99301299031543i</v>
      </c>
      <c r="EK267" s="223" t="str">
        <f t="shared" ca="1" si="454"/>
        <v>2.51741184213469-7.03569477002648i</v>
      </c>
      <c r="EL267" s="223" t="str">
        <f t="shared" ca="1" si="455"/>
        <v>4.30273083406757+6.10940837147609i</v>
      </c>
      <c r="EM267" s="223" t="str">
        <f t="shared" ca="1" si="456"/>
        <v>-7.47250716158225-3.25896571479811E-12i</v>
      </c>
      <c r="EN267" s="223"/>
      <c r="EO267" s="223"/>
      <c r="EP267" s="223"/>
    </row>
    <row r="268" spans="1:146">
      <c r="A268" s="249">
        <f t="shared" si="323"/>
        <v>3.2812500000000025E-3</v>
      </c>
      <c r="B268" s="248">
        <v>168</v>
      </c>
      <c r="C268" s="247">
        <f t="shared" si="324"/>
        <v>33600</v>
      </c>
      <c r="N268" s="246">
        <f t="shared" ca="1" si="327"/>
        <v>22.471331765620675</v>
      </c>
      <c r="O268" s="223">
        <f t="shared" ca="1" si="328"/>
        <v>7.4713317656206764</v>
      </c>
      <c r="P268" s="223" t="str">
        <f t="shared" ca="1" si="329"/>
        <v>-4.15084952999266+6.2121853265443i</v>
      </c>
      <c r="Q268" s="223" t="str">
        <f t="shared" ca="1" si="330"/>
        <v>-2.85915488440606-6.90261049885835i</v>
      </c>
      <c r="R268" s="223" t="str">
        <f t="shared" ca="1" si="331"/>
        <v>7.32777222072982+1.45758452004435i</v>
      </c>
      <c r="S268" s="223" t="str">
        <f t="shared" ca="1" si="332"/>
        <v>-5.28302935596491+5.28302935596477i</v>
      </c>
      <c r="T268" s="223" t="str">
        <f t="shared" ca="1" si="333"/>
        <v>-1.45758452004414-7.32777222072986i</v>
      </c>
      <c r="U268" s="223" t="str">
        <f t="shared" ca="1" si="334"/>
        <v>6.9026104988583+2.85915488440619i</v>
      </c>
      <c r="V268" s="223" t="str">
        <f t="shared" ca="1" si="335"/>
        <v>-6.21218532654442+4.15084952999248i</v>
      </c>
      <c r="W268" s="223" t="str">
        <f t="shared" ca="1" si="336"/>
        <v>2.08687434316527E-13-7.47133176562068i</v>
      </c>
      <c r="X268" s="223" t="str">
        <f t="shared" ca="1" si="337"/>
        <v>6.21218532654417+4.15084952999285i</v>
      </c>
      <c r="Y268" s="223" t="str">
        <f t="shared" ca="1" si="338"/>
        <v>-6.90261049885846+2.85915488440581i</v>
      </c>
      <c r="Z268" s="223" t="str">
        <f t="shared" ca="1" si="339"/>
        <v>1.45758452004457-7.32777222072977i</v>
      </c>
      <c r="AA268" s="223" t="str">
        <f t="shared" ca="1" si="340"/>
        <v>5.28302935596462+5.28302935596506i</v>
      </c>
      <c r="AB268" s="223" t="str">
        <f t="shared" ca="1" si="341"/>
        <v>-7.32777222072991+1.45758452004391i</v>
      </c>
      <c r="AC268" s="223" t="str">
        <f t="shared" ca="1" si="342"/>
        <v>2.8591548844057-6.9026104988585i</v>
      </c>
      <c r="AD268" s="223" t="str">
        <f t="shared" ca="1" si="343"/>
        <v>4.15084952999229+6.21218532654454i</v>
      </c>
      <c r="AE268" s="223" t="str">
        <f t="shared" ca="1" si="344"/>
        <v>-7.47133176562068+3.25843203119109E-13i</v>
      </c>
      <c r="AF268" s="223" t="str">
        <f t="shared" ca="1" si="345"/>
        <v>4.15084952999241-6.21218532654447i</v>
      </c>
      <c r="AG268" s="223" t="str">
        <f t="shared" ca="1" si="346"/>
        <v>2.85915488440625+6.90261049885827i</v>
      </c>
      <c r="AH268" s="223" t="str">
        <f t="shared" ca="1" si="347"/>
        <v>-7.32777222072989-1.45758452004399i</v>
      </c>
      <c r="AI268" s="223" t="str">
        <f t="shared" ca="1" si="348"/>
        <v>5.28302935596469-5.28302935596499i</v>
      </c>
      <c r="AJ268" s="223" t="str">
        <f t="shared" ca="1" si="349"/>
        <v>1.45758452004443+7.3277722207298i</v>
      </c>
      <c r="AK268" s="223" t="str">
        <f t="shared" ca="1" si="350"/>
        <v>-6.9026104988584-2.85915488440594i</v>
      </c>
      <c r="AL268" s="223" t="str">
        <f t="shared" ca="1" si="351"/>
        <v>6.21218532654422-4.15084952999278i</v>
      </c>
      <c r="AM268" s="223" t="str">
        <f t="shared" ca="1" si="352"/>
        <v>1.17155768802581E-13+7.47133176562068i</v>
      </c>
      <c r="AN268" s="223" t="str">
        <f t="shared" ca="1" si="353"/>
        <v>-6.21218532654394-4.1508495299932i</v>
      </c>
      <c r="AO268" s="223" t="str">
        <f t="shared" ca="1" si="354"/>
        <v>6.9026104988575-2.85915488440812i</v>
      </c>
      <c r="AP268" s="223" t="str">
        <f t="shared" ca="1" si="355"/>
        <v>-1.45758452004649+7.32777222072939i</v>
      </c>
      <c r="AQ268" s="223" t="str">
        <f t="shared" ca="1" si="356"/>
        <v>-5.28302935596538-5.28302935596431i</v>
      </c>
      <c r="AR268" s="223" t="str">
        <f t="shared" ca="1" si="357"/>
        <v>-5.28302935596538-5.28302935596431i</v>
      </c>
      <c r="AS268" s="223" t="str">
        <f t="shared" ca="1" si="358"/>
        <v>-2.85915488440682+6.90261049885804i</v>
      </c>
      <c r="AT268" s="223" t="str">
        <f t="shared" ca="1" si="359"/>
        <v>-4.15084952999446-6.2121853265431i</v>
      </c>
      <c r="AU268" s="223" t="str">
        <f t="shared" ca="1" si="360"/>
        <v>7.47133176562068+2.32118588077043E-12i</v>
      </c>
      <c r="AV268" s="223" t="str">
        <f t="shared" ca="1" si="361"/>
        <v>-4.15084952999205+6.21218532654471i</v>
      </c>
      <c r="AW268" s="223" t="str">
        <f t="shared" ca="1" si="362"/>
        <v>-2.8591548844093-6.90261049885701i</v>
      </c>
      <c r="AX268" s="223" t="str">
        <f t="shared" ca="1" si="363"/>
        <v>7.32777222072966+1.45758452004514i</v>
      </c>
      <c r="AY268" s="223" t="str">
        <f t="shared" ca="1" si="364"/>
        <v>-5.28302935596348+5.2830293559662i</v>
      </c>
      <c r="AZ268" s="223" t="str">
        <f t="shared" ca="1" si="365"/>
        <v>-1.45758452004184-7.32777222073032i</v>
      </c>
      <c r="BA268" s="223" t="str">
        <f t="shared" ca="1" si="366"/>
        <v>6.90261049885857+2.85915488440554i</v>
      </c>
      <c r="BB268" s="223" t="str">
        <f t="shared" ca="1" si="367"/>
        <v>-6.21218532654244+4.15084952999543i</v>
      </c>
      <c r="BC268" s="223" t="str">
        <f t="shared" ca="1" si="368"/>
        <v>1.04343717158264E-12-7.47133176562068i</v>
      </c>
      <c r="BD268" s="223" t="str">
        <f t="shared" ca="1" si="369"/>
        <v>6.21218532654542+4.15084952999099i</v>
      </c>
      <c r="BE268" s="223" t="str">
        <f t="shared" ca="1" si="370"/>
        <v>-6.90261049885937+2.85915488440361i</v>
      </c>
      <c r="BF268" s="223" t="str">
        <f t="shared" ca="1" si="371"/>
        <v>1.45758452004388-7.32777222072992i</v>
      </c>
      <c r="BG268" s="223" t="str">
        <f t="shared" ca="1" si="372"/>
        <v>5.28302935596711+5.28302935596257i</v>
      </c>
      <c r="BH268" s="223" t="str">
        <f t="shared" ca="1" si="373"/>
        <v>-7.32777222073007+1.45758452004309i</v>
      </c>
      <c r="BI268" s="223" t="str">
        <f t="shared" ca="1" si="374"/>
        <v>2.85915488440436-6.90261049885905i</v>
      </c>
      <c r="BJ268" s="223" t="str">
        <f t="shared" ca="1" si="375"/>
        <v>4.15084952999032+6.21218532654587i</v>
      </c>
      <c r="BK268" s="223" t="str">
        <f t="shared" ca="1" si="376"/>
        <v>-7.47133176562068+2.34311537605163E-13i</v>
      </c>
      <c r="BL268" s="223" t="str">
        <f t="shared" ca="1" si="377"/>
        <v>4.15084952998992-6.21218532654613i</v>
      </c>
      <c r="BM268" s="223" t="str">
        <f t="shared" ca="1" si="378"/>
        <v>2.85915488440479+6.90261049885887i</v>
      </c>
      <c r="BN268" s="223" t="str">
        <f t="shared" ca="1" si="379"/>
        <v>-7.32777222073016-1.45758452004263i</v>
      </c>
      <c r="BO268" s="223" t="str">
        <f t="shared" ca="1" si="380"/>
        <v>5.28302935596693-5.28302935596275i</v>
      </c>
      <c r="BP268" s="223" t="str">
        <f t="shared" ca="1" si="381"/>
        <v>1.45758452004434+7.32777222072982i</v>
      </c>
      <c r="BQ268" s="223" t="str">
        <f t="shared" ca="1" si="382"/>
        <v>-6.90261049885955-2.85915488440318i</v>
      </c>
      <c r="BR268" s="223" t="str">
        <f t="shared" ca="1" si="383"/>
        <v>6.21218532654516-4.15084952999138i</v>
      </c>
      <c r="BS268" s="223" t="str">
        <f t="shared" ca="1" si="384"/>
        <v>1.51206024679296E-12+7.47133176562068i</v>
      </c>
      <c r="BT268" s="223" t="str">
        <f t="shared" ca="1" si="385"/>
        <v>-6.21218532654259-4.15084952999522i</v>
      </c>
      <c r="BU268" s="223" t="str">
        <f t="shared" ca="1" si="386"/>
        <v>6.90261049885839-2.85915488440597i</v>
      </c>
      <c r="BV268" s="223" t="str">
        <f t="shared" ca="1" si="387"/>
        <v>-1.45758452004137+7.32777222073041i</v>
      </c>
      <c r="BW268" s="223" t="str">
        <f t="shared" ca="1" si="388"/>
        <v>-5.28302935596366-5.28302935596603i</v>
      </c>
      <c r="BX268" s="223" t="str">
        <f t="shared" ca="1" si="389"/>
        <v>7.32777222072957-1.45758452004559i</v>
      </c>
      <c r="BY268" s="223" t="str">
        <f t="shared" ca="1" si="390"/>
        <v>-2.85915488440906+6.90261049885711i</v>
      </c>
      <c r="BZ268" s="223" t="str">
        <f t="shared" ca="1" si="391"/>
        <v>-4.15084952999244-6.21218532654445i</v>
      </c>
      <c r="CA268" s="223" t="str">
        <f t="shared" ca="1" si="392"/>
        <v>7.47133176562068-2.57746093548015E-12i</v>
      </c>
      <c r="CB268" s="223" t="str">
        <f t="shared" ca="1" si="393"/>
        <v>-4.15084952999416+6.2121853265433i</v>
      </c>
      <c r="CC268" s="223" t="str">
        <f t="shared" ca="1" si="394"/>
        <v>-2.85915488440735-6.90261049885781i</v>
      </c>
      <c r="CD268" s="223" t="str">
        <f t="shared" ca="1" si="395"/>
        <v>7.32777222072917+1.45758452004762i</v>
      </c>
      <c r="CE268" s="223" t="str">
        <f t="shared" ca="1" si="396"/>
        <v>-5.28302935596497+5.28302935596471i</v>
      </c>
      <c r="CF268" s="223" t="str">
        <f t="shared" ca="1" si="397"/>
        <v>-1.45758452004685-7.32777222072933i</v>
      </c>
      <c r="CG268" s="223" t="str">
        <f t="shared" ca="1" si="398"/>
        <v>6.90261049885768+2.85915488440768i</v>
      </c>
      <c r="CH268" s="223" t="str">
        <f t="shared" ca="1" si="399"/>
        <v>-6.21218532654374+4.1508495299935i</v>
      </c>
      <c r="CI268" s="223" t="str">
        <f t="shared" ca="1" si="400"/>
        <v>3.36462305235307E-12-7.47133176562068i</v>
      </c>
      <c r="CJ268" s="223" t="str">
        <f t="shared" ca="1" si="401"/>
        <v>6.21218532654401+4.15084952999309i</v>
      </c>
      <c r="CK268" s="223" t="str">
        <f t="shared" ca="1" si="402"/>
        <v>-6.90261049885733+2.85915488440853i</v>
      </c>
      <c r="CL268" s="223" t="str">
        <f t="shared" ca="1" si="403"/>
        <v>1.45758452004636-7.32777222072942i</v>
      </c>
      <c r="CM268" s="223" t="str">
        <f t="shared" ca="1" si="404"/>
        <v>5.28302935596562+5.28302935596407i</v>
      </c>
      <c r="CN268" s="223" t="str">
        <f t="shared" ca="1" si="405"/>
        <v>-7.32777222073057+1.4575845200406i</v>
      </c>
      <c r="CO268" s="223" t="str">
        <f t="shared" ca="1" si="406"/>
        <v>2.8591548844065-6.90261049885816i</v>
      </c>
      <c r="CP268" s="223" t="str">
        <f t="shared" ca="1" si="407"/>
        <v>4.15084952999456+6.21218532654303i</v>
      </c>
      <c r="CQ268" s="223" t="str">
        <f t="shared" ca="1" si="408"/>
        <v>-7.47133176562068-2.08687434316527E-12i</v>
      </c>
      <c r="CR268" s="223" t="str">
        <f t="shared" ca="1" si="409"/>
        <v>4.15084952999203-6.21218532654472i</v>
      </c>
      <c r="CS268" s="223" t="str">
        <f t="shared" ca="1" si="410"/>
        <v>2.85915488440265+6.90261049885976i</v>
      </c>
      <c r="CT268" s="223" t="str">
        <f t="shared" ca="1" si="411"/>
        <v>-7.32777222072967-1.45758452004512i</v>
      </c>
      <c r="CU268" s="223" t="str">
        <f t="shared" ca="1" si="412"/>
        <v>5.28302935596316-5.28302935596652i</v>
      </c>
      <c r="CV268" s="223" t="str">
        <f t="shared" ca="1" si="413"/>
        <v>1.45758452004186+7.32777222073032i</v>
      </c>
      <c r="CW268" s="223" t="str">
        <f t="shared" ca="1" si="414"/>
        <v>-6.90261049885866-2.85915488440532i</v>
      </c>
      <c r="CX268" s="223" t="str">
        <f t="shared" ca="1" si="415"/>
        <v>6.21218532654656-4.15084952998927i</v>
      </c>
      <c r="CY268" s="223" t="str">
        <f t="shared" ca="1" si="416"/>
        <v>-8.09125633977475E-13+7.47133176562068i</v>
      </c>
      <c r="CZ268" s="223" t="str">
        <f t="shared" ca="1" si="417"/>
        <v>-6.21218532654543-4.15084952999097i</v>
      </c>
      <c r="DA268" s="223" t="str">
        <f t="shared" ca="1" si="418"/>
        <v>6.90261049885928-2.85915488440383i</v>
      </c>
      <c r="DB268" s="223" t="str">
        <f t="shared" ca="1" si="419"/>
        <v>-1.45758452004386+7.32777222072992i</v>
      </c>
      <c r="DC268" s="223" t="str">
        <f t="shared" ca="1" si="420"/>
        <v>-5.28302935596742-5.28302935596226i</v>
      </c>
      <c r="DD268" s="223" t="str">
        <f t="shared" ca="1" si="421"/>
        <v>7.32777222073007-1.45758452004311i</v>
      </c>
      <c r="DE268" s="223" t="str">
        <f t="shared" ca="1" si="422"/>
        <v>-2.85915488440414+6.90261049885914i</v>
      </c>
      <c r="DF268" s="223" t="str">
        <f t="shared" ca="1" si="423"/>
        <v>-4.15084952999033-6.21218532654585i</v>
      </c>
      <c r="DG268" s="223" t="str">
        <f t="shared" ca="1" si="424"/>
        <v>7.47133176562068-4.68623075210326E-13i</v>
      </c>
      <c r="DH268" s="223" t="str">
        <f t="shared" ca="1" si="425"/>
        <v>-4.15084952998991+6.21218532654614i</v>
      </c>
      <c r="DI268" s="223" t="str">
        <f t="shared" ca="1" si="426"/>
        <v>-2.85915488440501-6.90261049885878i</v>
      </c>
      <c r="DJ268" s="223" t="str">
        <f t="shared" ca="1" si="427"/>
        <v>7.32777222073017+1.45758452004261i</v>
      </c>
      <c r="DK268" s="223" t="str">
        <f t="shared" ca="1" si="428"/>
        <v>-5.28302935596676+5.28302935596292i</v>
      </c>
      <c r="DL268" s="223" t="str">
        <f t="shared" ca="1" si="429"/>
        <v>-1.45758452004436-7.32777222072982i</v>
      </c>
      <c r="DM268" s="223" t="str">
        <f t="shared" ca="1" si="430"/>
        <v>6.90261049885964+2.85915488440296i</v>
      </c>
      <c r="DN268" s="223" t="str">
        <f t="shared" ca="1" si="431"/>
        <v>-6.21218532654514+4.15084952999139i</v>
      </c>
      <c r="DO268" s="223" t="str">
        <f t="shared" ca="1" si="432"/>
        <v>-1.74637178439813E-12-7.47133176562068i</v>
      </c>
      <c r="DP268" s="223" t="str">
        <f t="shared" ca="1" si="433"/>
        <v>6.21218532654284+4.15084952999485i</v>
      </c>
      <c r="DQ268" s="223" t="str">
        <f t="shared" ca="1" si="434"/>
        <v>-6.9026104988583+2.85915488440619i</v>
      </c>
      <c r="DR268" s="223" t="str">
        <f t="shared" ca="1" si="435"/>
        <v>1.45758452004136-7.32777222073042i</v>
      </c>
      <c r="DS268" s="223" t="str">
        <f t="shared" ca="1" si="436"/>
        <v>5.28302935596383+5.28302935596586i</v>
      </c>
      <c r="DT268" s="223" t="str">
        <f t="shared" ca="1" si="437"/>
        <v>-7.32777222072957+1.45758452004562i</v>
      </c>
      <c r="DU268" s="223" t="str">
        <f t="shared" ca="1" si="438"/>
        <v>2.85915488440884-6.9026104988572i</v>
      </c>
      <c r="DV268" s="223" t="str">
        <f t="shared" ca="1" si="439"/>
        <v>4.15084952999245+6.21218532654443i</v>
      </c>
      <c r="DW268" s="223" t="str">
        <f t="shared" ca="1" si="440"/>
        <v>-7.47133176562068+3.02412049358593E-12i</v>
      </c>
      <c r="DX268" s="223" t="str">
        <f t="shared" ca="1" si="441"/>
        <v>4.15084952999378-6.21218532654355i</v>
      </c>
      <c r="DY268" s="223" t="str">
        <f t="shared" ca="1" si="442"/>
        <v>2.85915488440737+6.90261049885781i</v>
      </c>
      <c r="DZ268" s="223" t="str">
        <f t="shared" ca="1" si="443"/>
        <v>-7.32777222072926-1.45758452004719i</v>
      </c>
      <c r="EA268" s="223" t="str">
        <f t="shared" ca="1" si="444"/>
        <v>5.28302935596496-5.28302935596473i</v>
      </c>
      <c r="EB268" s="223" t="str">
        <f t="shared" ca="1" si="445"/>
        <v>1.45758452004687+7.32777222072932i</v>
      </c>
      <c r="EC268" s="223" t="str">
        <f t="shared" ca="1" si="446"/>
        <v>-6.90261049885769-2.85915488440766i</v>
      </c>
      <c r="ED268" s="223" t="str">
        <f t="shared" ca="1" si="447"/>
        <v>6.21218532654372-4.15084952999352i</v>
      </c>
      <c r="EE268" s="223" t="str">
        <f t="shared" ca="1" si="448"/>
        <v>-3.34265953524853E-12+7.47133176562068i</v>
      </c>
      <c r="EF268" s="223" t="str">
        <f t="shared" ca="1" si="449"/>
        <v>-6.21218532654425-4.15084952999272i</v>
      </c>
      <c r="EG268" s="223" t="str">
        <f t="shared" ca="1" si="450"/>
        <v>6.90261049885732-2.85915488440855i</v>
      </c>
      <c r="EH268" s="223" t="str">
        <f t="shared" ca="1" si="451"/>
        <v>-1.45758452004593+7.32777222072951i</v>
      </c>
      <c r="EI268" s="223" t="str">
        <f t="shared" ca="1" si="452"/>
        <v>-5.28302935596563-5.28302935596405i</v>
      </c>
      <c r="EJ268" s="223" t="str">
        <f t="shared" ca="1" si="453"/>
        <v>7.32777222073056-1.45758452004063i</v>
      </c>
      <c r="EK268" s="223" t="str">
        <f t="shared" ca="1" si="454"/>
        <v>-2.85915488440648+6.90261049885818i</v>
      </c>
      <c r="EL268" s="223" t="str">
        <f t="shared" ca="1" si="455"/>
        <v>-4.15084952999494-6.21218532654278i</v>
      </c>
      <c r="EM268" s="223" t="str">
        <f t="shared" ca="1" si="456"/>
        <v>7.47133176562068+1.64021478505949E-12i</v>
      </c>
      <c r="EN268" s="223"/>
      <c r="EO268" s="223"/>
      <c r="EP268" s="223"/>
    </row>
    <row r="269" spans="1:146">
      <c r="A269" s="249">
        <f t="shared" si="323"/>
        <v>3.3007812500000025E-3</v>
      </c>
      <c r="B269" s="248">
        <v>169</v>
      </c>
      <c r="C269" s="247">
        <f t="shared" si="324"/>
        <v>33800</v>
      </c>
      <c r="N269" s="246">
        <f t="shared" ca="1" si="327"/>
        <v>22.470046546881274</v>
      </c>
      <c r="O269" s="223">
        <f t="shared" ca="1" si="328"/>
        <v>7.4700465468812753</v>
      </c>
      <c r="P269" s="223" t="str">
        <f t="shared" ca="1" si="329"/>
        <v>-3.99645712302733+6.31109545771389i</v>
      </c>
      <c r="Q269" s="223" t="str">
        <f t="shared" ca="1" si="330"/>
        <v>-3.19385644928039-6.75284209751442i</v>
      </c>
      <c r="R269" s="223" t="str">
        <f t="shared" ca="1" si="331"/>
        <v>7.41386832027941+0.914413441573473i</v>
      </c>
      <c r="S269" s="223" t="str">
        <f t="shared" ca="1" si="332"/>
        <v>-4.73894736173129+5.77442406784546i</v>
      </c>
      <c r="T269" s="223" t="str">
        <f t="shared" ca="1" si="333"/>
        <v>-2.34321720168667-7.0930197066054i</v>
      </c>
      <c r="U269" s="223" t="str">
        <f t="shared" ca="1" si="334"/>
        <v>7.24617861329274+1.81507325384729i</v>
      </c>
      <c r="V269" s="223" t="str">
        <f t="shared" ca="1" si="335"/>
        <v>-5.41015942109053+5.15089996514767i</v>
      </c>
      <c r="W269" s="223" t="str">
        <f t="shared" ca="1" si="336"/>
        <v>-1.45733378630659-7.32651169710812i</v>
      </c>
      <c r="X269" s="223" t="str">
        <f t="shared" ca="1" si="337"/>
        <v>6.96949963520064+2.68843267490764i</v>
      </c>
      <c r="Y269" s="223" t="str">
        <f t="shared" ca="1" si="338"/>
        <v>-5.99999764696619+4.44990153250305i</v>
      </c>
      <c r="Z269" s="223" t="str">
        <f t="shared" ca="1" si="339"/>
        <v>-0.549530714290423-7.44980613215031i</v>
      </c>
      <c r="AA269" s="223" t="str">
        <f t="shared" ca="1" si="340"/>
        <v>6.58799289536664+3.52135556613807i</v>
      </c>
      <c r="AB269" s="223" t="str">
        <f t="shared" ca="1" si="341"/>
        <v>-6.4995903234178+3.68197243883039i</v>
      </c>
      <c r="AC269" s="223" t="str">
        <f t="shared" ca="1" si="342"/>
        <v>0.366537811173278-7.46104854866615i</v>
      </c>
      <c r="AD269" s="223" t="str">
        <f t="shared" ca="1" si="343"/>
        <v>6.10739661026552+4.30131399196689i</v>
      </c>
      <c r="AE269" s="223" t="str">
        <f t="shared" ca="1" si="344"/>
        <v>-6.90142311157018+2.85866305248761i</v>
      </c>
      <c r="AF269" s="223" t="str">
        <f t="shared" ca="1" si="345"/>
        <v>1.27709326678191-7.36006985024688i</v>
      </c>
      <c r="AG269" s="223" t="str">
        <f t="shared" ca="1" si="346"/>
        <v>5.53493939536549+5.0165766516823i</v>
      </c>
      <c r="AH269" s="223" t="str">
        <f t="shared" ca="1" si="347"/>
        <v>-7.19945207226205+1.99235671298455i</v>
      </c>
      <c r="AI269" s="223" t="str">
        <f t="shared" ca="1" si="348"/>
        <v>2.16844005093707-7.14838885050785i</v>
      </c>
      <c r="AJ269" s="223" t="str">
        <f t="shared" ca="1" si="349"/>
        <v>4.87923154002376+5.65638532911348i</v>
      </c>
      <c r="AK269" s="223" t="str">
        <f t="shared" ca="1" si="350"/>
        <v>-7.38919457251851+1.09608347402733i</v>
      </c>
      <c r="AL269" s="223" t="str">
        <f t="shared" ca="1" si="351"/>
        <v>3.02717147833663-6.82918942871832i</v>
      </c>
      <c r="AM269" s="223" t="str">
        <f t="shared" ca="1" si="352"/>
        <v>4.15013550071823+6.21111670621726i</v>
      </c>
      <c r="AN269" s="223" t="str">
        <f t="shared" ca="1" si="353"/>
        <v>-7.46779670852294+0.183324119381168i</v>
      </c>
      <c r="AO269" s="223" t="str">
        <f t="shared" ca="1" si="354"/>
        <v>3.84037142900351-6.40727264129336i</v>
      </c>
      <c r="AP269" s="223" t="str">
        <f t="shared" ca="1" si="355"/>
        <v>3.35861756052581+6.67242710673564i</v>
      </c>
      <c r="AQ269" s="223" t="str">
        <f t="shared" ca="1" si="356"/>
        <v>-7.43407623098687-0.73219260065156i</v>
      </c>
      <c r="AR269" s="223" t="str">
        <f t="shared" ca="1" si="357"/>
        <v>-7.43407623098687-0.73219260065156i</v>
      </c>
      <c r="AS269" s="223" t="str">
        <f t="shared" ca="1" si="358"/>
        <v>2.51658288601035+7.03337799285754i</v>
      </c>
      <c r="AT269" s="223" t="str">
        <f t="shared" ca="1" si="359"/>
        <v>-7.28854032727902-1.6366964624512i</v>
      </c>
      <c r="AU269" s="223" t="str">
        <f t="shared" ca="1" si="360"/>
        <v>5.2821205690777-5.2821205690801i</v>
      </c>
      <c r="AV269" s="223" t="str">
        <f t="shared" ca="1" si="361"/>
        <v>1.6366964624545+7.28854032727828i</v>
      </c>
      <c r="AW269" s="223" t="str">
        <f t="shared" ca="1" si="362"/>
        <v>-7.03337799285617-2.51658288601416i</v>
      </c>
      <c r="AX269" s="223" t="str">
        <f t="shared" ca="1" si="363"/>
        <v>5.88898450943877-4.5958086187485i</v>
      </c>
      <c r="AY269" s="223" t="str">
        <f t="shared" ca="1" si="364"/>
        <v>0.732192600655141+7.43407623098652i</v>
      </c>
      <c r="AZ269" s="223" t="str">
        <f t="shared" ca="1" si="365"/>
        <v>-6.67242710673726-3.35861756052259i</v>
      </c>
      <c r="BA269" s="223" t="str">
        <f t="shared" ca="1" si="366"/>
        <v>6.40727264129533-3.84037142900022i</v>
      </c>
      <c r="BB269" s="223" t="str">
        <f t="shared" ca="1" si="367"/>
        <v>-0.183324119385105+7.46779670852284i</v>
      </c>
      <c r="BC269" s="223" t="str">
        <f t="shared" ca="1" si="368"/>
        <v>-6.21111670621754-4.1501355007178i</v>
      </c>
      <c r="BD269" s="223" t="str">
        <f t="shared" ca="1" si="369"/>
        <v>6.82918942871751-3.02717147833846i</v>
      </c>
      <c r="BE269" s="223" t="str">
        <f t="shared" ca="1" si="370"/>
        <v>-1.09608347402387+7.38919457251903i</v>
      </c>
      <c r="BF269" s="223" t="str">
        <f t="shared" ca="1" si="371"/>
        <v>-5.65638532911236-4.87923154002506i</v>
      </c>
      <c r="BG269" s="223" t="str">
        <f t="shared" ca="1" si="372"/>
        <v>7.14838885050792-2.16844005093685i</v>
      </c>
      <c r="BH269" s="223" t="str">
        <f t="shared" ca="1" si="373"/>
        <v>-1.99235671298333+7.19945207226238i</v>
      </c>
      <c r="BI269" s="223" t="str">
        <f t="shared" ca="1" si="374"/>
        <v>-5.01657665168434-5.53493939536364i</v>
      </c>
      <c r="BJ269" s="223" t="str">
        <f t="shared" ca="1" si="375"/>
        <v>7.36006985024732-1.27709326677939i</v>
      </c>
      <c r="BK269" s="223" t="str">
        <f t="shared" ca="1" si="376"/>
        <v>-2.8586630524886+6.90142311156978i</v>
      </c>
      <c r="BL269" s="223" t="str">
        <f t="shared" ca="1" si="377"/>
        <v>-4.30131399196723-6.10739661026528i</v>
      </c>
      <c r="BM269" s="223" t="str">
        <f t="shared" ca="1" si="378"/>
        <v>7.46104854866604-0.366537811175387i</v>
      </c>
      <c r="BN269" s="223" t="str">
        <f t="shared" ca="1" si="379"/>
        <v>-3.68197243883308+6.49959032341627i</v>
      </c>
      <c r="BO269" s="223" t="str">
        <f t="shared" ca="1" si="380"/>
        <v>-3.52135556613662-6.58799289536741i</v>
      </c>
      <c r="BP269" s="223" t="str">
        <f t="shared" ca="1" si="381"/>
        <v>7.4498061321503+0.549530714290592i</v>
      </c>
      <c r="BQ269" s="223" t="str">
        <f t="shared" ca="1" si="382"/>
        <v>-4.449901532502+5.99999764696697i</v>
      </c>
      <c r="BR269" s="223" t="str">
        <f t="shared" ca="1" si="383"/>
        <v>-2.68843267491095-6.96949963519936i</v>
      </c>
      <c r="BS269" s="223" t="str">
        <f t="shared" ca="1" si="384"/>
        <v>7.32651169710765+1.45733378630899i</v>
      </c>
      <c r="BT269" s="223" t="str">
        <f t="shared" ca="1" si="385"/>
        <v>-5.15089996514837+5.41015942108987i</v>
      </c>
      <c r="BU269" s="223" t="str">
        <f t="shared" ca="1" si="386"/>
        <v>-1.81507325384777-7.24617861329262i</v>
      </c>
      <c r="BV269" s="223" t="str">
        <f t="shared" ca="1" si="387"/>
        <v>7.09301970660625+2.34321720168408i</v>
      </c>
      <c r="BW269" s="223" t="str">
        <f t="shared" ca="1" si="388"/>
        <v>-5.77442406784752+4.73894736172878i</v>
      </c>
      <c r="BX269" s="223" t="str">
        <f t="shared" ca="1" si="389"/>
        <v>-0.91441344157171-7.41386832027962i</v>
      </c>
      <c r="BY269" s="223" t="str">
        <f t="shared" ca="1" si="390"/>
        <v>6.75284209751445+3.19385644928033i</v>
      </c>
      <c r="BZ269" s="223" t="str">
        <f t="shared" ca="1" si="391"/>
        <v>-6.31109545771299+3.99645712302877i</v>
      </c>
      <c r="CA269" s="223" t="str">
        <f t="shared" ca="1" si="392"/>
        <v>-3.38599752949049E-12-7.47004654688128i</v>
      </c>
      <c r="CB269" s="223" t="str">
        <f t="shared" ca="1" si="393"/>
        <v>6.31109545771275+3.99645712302914i</v>
      </c>
      <c r="CC269" s="223" t="str">
        <f t="shared" ca="1" si="394"/>
        <v>-6.75284209751464+3.19385644927992i</v>
      </c>
      <c r="CD269" s="223" t="str">
        <f t="shared" ca="1" si="395"/>
        <v>0.914413441572158-7.41386832027957i</v>
      </c>
      <c r="CE269" s="223" t="str">
        <f t="shared" ca="1" si="396"/>
        <v>5.77442406784724+4.73894736172913i</v>
      </c>
      <c r="CF269" s="223" t="str">
        <f t="shared" ca="1" si="397"/>
        <v>-7.09301970660646+2.34321720168346i</v>
      </c>
      <c r="CG269" s="223" t="str">
        <f t="shared" ca="1" si="398"/>
        <v>1.81507325384841-7.24617861329246i</v>
      </c>
      <c r="CH269" s="223" t="str">
        <f t="shared" ca="1" si="399"/>
        <v>5.1508999651482+5.41015942109002i</v>
      </c>
      <c r="CI269" s="223" t="str">
        <f t="shared" ca="1" si="400"/>
        <v>-7.32651169710769+1.45733378630876i</v>
      </c>
      <c r="CJ269" s="223" t="str">
        <f t="shared" ca="1" si="401"/>
        <v>2.68843267491136-6.9694996351992i</v>
      </c>
      <c r="CK269" s="223" t="str">
        <f t="shared" ca="1" si="402"/>
        <v>4.44990153250164+5.99999764696724i</v>
      </c>
      <c r="CL269" s="223" t="str">
        <f t="shared" ca="1" si="403"/>
        <v>-7.44980613215033+0.549530714290147i</v>
      </c>
      <c r="CM269" s="223" t="str">
        <f t="shared" ca="1" si="404"/>
        <v>3.52135556613701-6.5879928953672i</v>
      </c>
      <c r="CN269" s="223" t="str">
        <f t="shared" ca="1" si="405"/>
        <v>3.68197243883269+6.4995903234165i</v>
      </c>
      <c r="CO269" s="223" t="str">
        <f t="shared" ca="1" si="406"/>
        <v>-7.46104854866603-0.366537811175622i</v>
      </c>
      <c r="CP269" s="223" t="str">
        <f t="shared" ca="1" si="407"/>
        <v>4.30131399196759-6.10739661026502i</v>
      </c>
      <c r="CQ269" s="223" t="str">
        <f t="shared" ca="1" si="408"/>
        <v>2.85866305248819+6.90142311156994i</v>
      </c>
      <c r="CR269" s="223" t="str">
        <f t="shared" ca="1" si="409"/>
        <v>-7.36006985024724-1.27709326677983i</v>
      </c>
      <c r="CS269" s="223" t="str">
        <f t="shared" ca="1" si="410"/>
        <v>5.01657665168482-5.5349393953632i</v>
      </c>
      <c r="CT269" s="223" t="str">
        <f t="shared" ca="1" si="411"/>
        <v>1.9923567129827+7.19945207226256i</v>
      </c>
      <c r="CU269" s="223" t="str">
        <f t="shared" ca="1" si="412"/>
        <v>-7.14838885050772-2.16844005093749i</v>
      </c>
      <c r="CV269" s="223" t="str">
        <f t="shared" ca="1" si="413"/>
        <v>5.65638532911252-4.87923154002488i</v>
      </c>
      <c r="CW269" s="223" t="str">
        <f t="shared" ca="1" si="414"/>
        <v>1.09608347403099+7.38919457251797i</v>
      </c>
      <c r="CX269" s="223" t="str">
        <f t="shared" ca="1" si="415"/>
        <v>-6.82918942871733-3.02717147833887i</v>
      </c>
      <c r="CY269" s="223" t="str">
        <f t="shared" ca="1" si="416"/>
        <v>6.21111670621779-4.15013550071743i</v>
      </c>
      <c r="CZ269" s="223" t="str">
        <f t="shared" ca="1" si="417"/>
        <v>0.183324119384659+7.46779670852285i</v>
      </c>
      <c r="DA269" s="223" t="str">
        <f t="shared" ca="1" si="418"/>
        <v>-6.4072726412951-3.8403714290006i</v>
      </c>
      <c r="DB269" s="223" t="str">
        <f t="shared" ca="1" si="419"/>
        <v>6.67242710673736-3.35861756052238i</v>
      </c>
      <c r="DC269" s="223" t="str">
        <f t="shared" ca="1" si="420"/>
        <v>-0.732192600655374+7.4340762309865i</v>
      </c>
      <c r="DD269" s="223" t="str">
        <f t="shared" ca="1" si="421"/>
        <v>-5.8889845094385-4.59580861874886i</v>
      </c>
      <c r="DE269" s="223" t="str">
        <f t="shared" ca="1" si="422"/>
        <v>7.03337799285632-2.51658288601374i</v>
      </c>
      <c r="DF269" s="223" t="str">
        <f t="shared" ca="1" si="423"/>
        <v>-1.63669646245515+7.28854032727814i</v>
      </c>
      <c r="DG269" s="223" t="str">
        <f t="shared" ca="1" si="424"/>
        <v>-5.28212056907724-5.28212056908056i</v>
      </c>
      <c r="DH269" s="223" t="str">
        <f t="shared" ca="1" si="425"/>
        <v>7.28854032727917-1.63669646245056i</v>
      </c>
      <c r="DI269" s="223" t="str">
        <f t="shared" ca="1" si="426"/>
        <v>-2.51658288601097+7.03337799285731i</v>
      </c>
      <c r="DJ269" s="223" t="str">
        <f t="shared" ca="1" si="427"/>
        <v>-4.59580861875151-5.88898450943644i</v>
      </c>
      <c r="DK269" s="223" t="str">
        <f t="shared" ca="1" si="428"/>
        <v>7.43407623098692-0.732192600651115i</v>
      </c>
      <c r="DL269" s="223" t="str">
        <f t="shared" ca="1" si="429"/>
        <v>-3.3586175605262+6.67242710673544i</v>
      </c>
      <c r="DM269" s="223" t="str">
        <f t="shared" ca="1" si="430"/>
        <v>-3.84037142900312-6.40727264129359i</v>
      </c>
      <c r="DN269" s="223" t="str">
        <f t="shared" ca="1" si="431"/>
        <v>7.46779670852292+0.18332411938172i</v>
      </c>
      <c r="DO269" s="223" t="str">
        <f t="shared" ca="1" si="432"/>
        <v>-4.15013550071499+6.21111670621942i</v>
      </c>
      <c r="DP269" s="223" t="str">
        <f t="shared" ca="1" si="433"/>
        <v>-3.02717147833496-6.82918942871907i</v>
      </c>
      <c r="DQ269" s="223" t="str">
        <f t="shared" ca="1" si="434"/>
        <v>7.38919457251846+1.09608347402766i</v>
      </c>
      <c r="DR269" s="223" t="str">
        <f t="shared" ca="1" si="435"/>
        <v>-4.87923154002233+5.65638532911472i</v>
      </c>
      <c r="DS269" s="223" t="str">
        <f t="shared" ca="1" si="436"/>
        <v>-2.16844005094029-7.14838885050687i</v>
      </c>
      <c r="DT269" s="223" t="str">
        <f t="shared" ca="1" si="437"/>
        <v>7.1994520722613+1.99235671298723i</v>
      </c>
      <c r="DU269" s="223" t="str">
        <f t="shared" ca="1" si="438"/>
        <v>-5.53493939536636+5.01657665168134i</v>
      </c>
      <c r="DV269" s="223" t="str">
        <f t="shared" ca="1" si="439"/>
        <v>-1.27709326678273-7.36006985024674i</v>
      </c>
      <c r="DW269" s="223" t="str">
        <f t="shared" ca="1" si="440"/>
        <v>6.90142311157123+2.85866305248508i</v>
      </c>
      <c r="DX269" s="223" t="str">
        <f t="shared" ca="1" si="441"/>
        <v>-6.10739661026748+4.30131399196409i</v>
      </c>
      <c r="DY269" s="223" t="str">
        <f t="shared" ca="1" si="442"/>
        <v>-0.366537811171348-7.46104854866624i</v>
      </c>
      <c r="DZ269" s="223" t="str">
        <f t="shared" ca="1" si="443"/>
        <v>6.49959032341795+3.68197243883014i</v>
      </c>
      <c r="EA269" s="223" t="str">
        <f t="shared" ca="1" si="444"/>
        <v>-6.58799289536582+3.5213555661396i</v>
      </c>
      <c r="EB269" s="223" t="str">
        <f t="shared" ca="1" si="445"/>
        <v>0.549530714287216-7.44980613215054i</v>
      </c>
      <c r="EC269" s="223" t="str">
        <f t="shared" ca="1" si="446"/>
        <v>5.9999976469647+4.44990153250508i</v>
      </c>
      <c r="ED269" s="223" t="str">
        <f t="shared" ca="1" si="447"/>
        <v>-6.96949963520074+2.68843267490737i</v>
      </c>
      <c r="EE269" s="223" t="str">
        <f t="shared" ca="1" si="448"/>
        <v>1.45733378630546-7.32651169710835i</v>
      </c>
      <c r="EF269" s="223" t="str">
        <f t="shared" ca="1" si="449"/>
        <v>5.41015942109235+5.15089996514576i</v>
      </c>
      <c r="EG269" s="223" t="str">
        <f t="shared" ca="1" si="450"/>
        <v>-7.2461786132936+1.81507325384385i</v>
      </c>
      <c r="EH269" s="223" t="str">
        <f t="shared" ca="1" si="451"/>
        <v>2.34321720168792-7.09301970660498i</v>
      </c>
      <c r="EI269" s="223" t="str">
        <f t="shared" ca="1" si="452"/>
        <v>4.7389473617314+5.77442406784537i</v>
      </c>
      <c r="EJ269" s="223" t="str">
        <f t="shared" ca="1" si="453"/>
        <v>-7.41386832027916+0.914413441575498i</v>
      </c>
      <c r="EK269" s="223" t="str">
        <f t="shared" ca="1" si="454"/>
        <v>3.19385644927727-6.75284209751589i</v>
      </c>
      <c r="EL269" s="223" t="str">
        <f t="shared" ca="1" si="455"/>
        <v>3.99645712302552+6.31109545771504i</v>
      </c>
      <c r="EM269" s="223" t="str">
        <f t="shared" ca="1" si="456"/>
        <v>-7.47004654688128-2.19726974047116E-14i</v>
      </c>
      <c r="EN269" s="223"/>
      <c r="EO269" s="223"/>
      <c r="EP269" s="223"/>
    </row>
    <row r="270" spans="1:146">
      <c r="A270" s="249">
        <f t="shared" si="323"/>
        <v>3.3203125000000025E-3</v>
      </c>
      <c r="B270" s="248">
        <v>170</v>
      </c>
      <c r="C270" s="247">
        <f t="shared" si="324"/>
        <v>34000</v>
      </c>
      <c r="N270" s="246">
        <f t="shared" ca="1" si="327"/>
        <v>22.468636687805748</v>
      </c>
      <c r="O270" s="223">
        <f t="shared" ca="1" si="328"/>
        <v>7.4686366878057484</v>
      </c>
      <c r="P270" s="223" t="str">
        <f t="shared" ca="1" si="329"/>
        <v>-3.83964661658314+6.40606336482865i</v>
      </c>
      <c r="Q270" s="223" t="str">
        <f t="shared" ca="1" si="330"/>
        <v>-3.52069096317057-6.58674951066815i</v>
      </c>
      <c r="R270" s="223" t="str">
        <f t="shared" ca="1" si="331"/>
        <v>7.45964038782762+0.3664686326673i</v>
      </c>
      <c r="S270" s="223" t="str">
        <f t="shared" ca="1" si="332"/>
        <v>-4.14935222498284+6.20994445123851i</v>
      </c>
      <c r="T270" s="223" t="str">
        <f t="shared" ca="1" si="333"/>
        <v>-3.19325365685148-6.7515676000054i</v>
      </c>
      <c r="U270" s="223" t="str">
        <f t="shared" ca="1" si="334"/>
        <v>7.43267316076793+0.732054410298902i</v>
      </c>
      <c r="V270" s="223" t="str">
        <f t="shared" ca="1" si="335"/>
        <v>-4.44906168043261+5.99886523753819i</v>
      </c>
      <c r="W270" s="223" t="str">
        <f t="shared" ca="1" si="336"/>
        <v>-2.85812352277768-6.90012057162648i</v>
      </c>
      <c r="X270" s="223" t="str">
        <f t="shared" ca="1" si="337"/>
        <v>7.38779997303862+1.09587660473642i</v>
      </c>
      <c r="Y270" s="223" t="str">
        <f t="shared" ca="1" si="338"/>
        <v>-4.73805295660242+5.7733342320421i</v>
      </c>
      <c r="Z270" s="223" t="str">
        <f t="shared" ca="1" si="339"/>
        <v>-2.51610791879474-7.03205054841164i</v>
      </c>
      <c r="AA270" s="223" t="str">
        <f t="shared" ca="1" si="340"/>
        <v>7.32512892807937+1.45705873644571i</v>
      </c>
      <c r="AB270" s="223" t="str">
        <f t="shared" ca="1" si="341"/>
        <v>-5.01562984819479+5.53389475869713i</v>
      </c>
      <c r="AC270" s="223" t="str">
        <f t="shared" ca="1" si="342"/>
        <v>-2.16803079045039-7.14703969949076i</v>
      </c>
      <c r="AD270" s="223" t="str">
        <f t="shared" ca="1" si="343"/>
        <v>7.24481100592703+1.8147306860349i</v>
      </c>
      <c r="AE270" s="223" t="str">
        <f t="shared" ca="1" si="344"/>
        <v>-5.28112364816609+5.28112364816607i</v>
      </c>
      <c r="AF270" s="223" t="str">
        <f t="shared" ca="1" si="345"/>
        <v>-1.81473068603482-7.24481100592704i</v>
      </c>
      <c r="AG270" s="223" t="str">
        <f t="shared" ca="1" si="346"/>
        <v>7.14703969949074+2.16803079045047i</v>
      </c>
      <c r="AH270" s="223" t="str">
        <f t="shared" ca="1" si="347"/>
        <v>-5.53389475869718+5.01562984819473i</v>
      </c>
      <c r="AI270" s="223" t="str">
        <f t="shared" ca="1" si="348"/>
        <v>-1.45705873644563-7.32512892807939i</v>
      </c>
      <c r="AJ270" s="223" t="str">
        <f t="shared" ca="1" si="349"/>
        <v>7.03205054841161+2.51610791879481i</v>
      </c>
      <c r="AK270" s="223" t="str">
        <f t="shared" ca="1" si="350"/>
        <v>-5.77333423204215+4.73805295660235i</v>
      </c>
      <c r="AL270" s="223" t="str">
        <f t="shared" ca="1" si="351"/>
        <v>-1.09587660473635-7.38779997303863i</v>
      </c>
      <c r="AM270" s="223" t="str">
        <f t="shared" ca="1" si="352"/>
        <v>6.90012057162758+2.858123522775i</v>
      </c>
      <c r="AN270" s="223" t="str">
        <f t="shared" ca="1" si="353"/>
        <v>-5.99886523753649+4.44906168043491i</v>
      </c>
      <c r="AO270" s="223" t="str">
        <f t="shared" ca="1" si="354"/>
        <v>-0.732054410302493-7.43267316076758i</v>
      </c>
      <c r="AP270" s="223" t="str">
        <f t="shared" ca="1" si="355"/>
        <v>6.75156760000376+3.19325365685493i</v>
      </c>
      <c r="AQ270" s="223" t="str">
        <f t="shared" ca="1" si="356"/>
        <v>-6.20994445124022+4.14935222498028i</v>
      </c>
      <c r="AR270" s="223" t="str">
        <f t="shared" ca="1" si="357"/>
        <v>-6.20994445124022+4.14935222498028i</v>
      </c>
      <c r="AS270" s="223" t="str">
        <f t="shared" ca="1" si="358"/>
        <v>6.58674951066701+3.52069096317271i</v>
      </c>
      <c r="AT270" s="223" t="str">
        <f t="shared" ca="1" si="359"/>
        <v>-6.40606336482971+3.83964661658137i</v>
      </c>
      <c r="AU270" s="223" t="str">
        <f t="shared" ca="1" si="360"/>
        <v>1.51152129058105E-12-7.46863668780575i</v>
      </c>
      <c r="AV270" s="223" t="str">
        <f t="shared" ca="1" si="361"/>
        <v>6.40606336482804+3.83964661658414i</v>
      </c>
      <c r="AW270" s="223" t="str">
        <f t="shared" ca="1" si="362"/>
        <v>-6.58674951066848+3.52069096316995i</v>
      </c>
      <c r="AX270" s="223" t="str">
        <f t="shared" ca="1" si="363"/>
        <v>0.366468632667444-7.45964038782761i</v>
      </c>
      <c r="AY270" s="223" t="str">
        <f t="shared" ca="1" si="364"/>
        <v>6.20994445123848+4.14935222498288i</v>
      </c>
      <c r="AZ270" s="223" t="str">
        <f t="shared" ca="1" si="365"/>
        <v>-6.75156760000514+3.19325365685201i</v>
      </c>
      <c r="BA270" s="223" t="str">
        <f t="shared" ca="1" si="366"/>
        <v>0.732054410298214-7.432673160768i</v>
      </c>
      <c r="BB270" s="223" t="str">
        <f t="shared" ca="1" si="367"/>
        <v>5.99886523753898+4.44906168043154i</v>
      </c>
      <c r="BC270" s="223" t="str">
        <f t="shared" ca="1" si="368"/>
        <v>-6.90012057162594+2.85812352277898i</v>
      </c>
      <c r="BD270" s="223" t="str">
        <f t="shared" ca="1" si="369"/>
        <v>1.09587660473441-7.38779997303892i</v>
      </c>
      <c r="BE270" s="223" t="str">
        <f t="shared" ca="1" si="370"/>
        <v>5.77333423204394+4.73805295660017i</v>
      </c>
      <c r="BF270" s="223" t="str">
        <f t="shared" ca="1" si="371"/>
        <v>-7.0320505484107+2.51610791879736i</v>
      </c>
      <c r="BG270" s="223" t="str">
        <f t="shared" ca="1" si="372"/>
        <v>1.45705873644215-7.32512892808008i</v>
      </c>
      <c r="BH270" s="223" t="str">
        <f t="shared" ca="1" si="373"/>
        <v>5.53389475869451+5.01562984819768i</v>
      </c>
      <c r="BI270" s="223" t="str">
        <f t="shared" ca="1" si="374"/>
        <v>-7.14703969949165+2.16803079044747i</v>
      </c>
      <c r="BJ270" s="223" t="str">
        <f t="shared" ca="1" si="375"/>
        <v>1.81473068603796-7.24481100592626i</v>
      </c>
      <c r="BK270" s="223" t="str">
        <f t="shared" ca="1" si="376"/>
        <v>5.2811236481644+5.28112364816776i</v>
      </c>
      <c r="BL270" s="223" t="str">
        <f t="shared" ca="1" si="377"/>
        <v>-7.24481100592746+1.81473068603315i</v>
      </c>
      <c r="BM270" s="223" t="str">
        <f t="shared" ca="1" si="378"/>
        <v>2.16803079045201-7.14703969949028i</v>
      </c>
      <c r="BN270" s="223" t="str">
        <f t="shared" ca="1" si="379"/>
        <v>5.01562984819416+5.5338947586977i</v>
      </c>
      <c r="BO270" s="223" t="str">
        <f t="shared" ca="1" si="380"/>
        <v>-7.32512892807956+1.45705873644477i</v>
      </c>
      <c r="BP270" s="223" t="str">
        <f t="shared" ca="1" si="381"/>
        <v>2.51610791879484-7.0320505484116i</v>
      </c>
      <c r="BQ270" s="223" t="str">
        <f t="shared" ca="1" si="382"/>
        <v>4.73805295660225+5.77333423204223i</v>
      </c>
      <c r="BR270" s="223" t="str">
        <f t="shared" ca="1" si="383"/>
        <v>-7.38779997303852+1.09587660473706i</v>
      </c>
      <c r="BS270" s="223" t="str">
        <f t="shared" ca="1" si="384"/>
        <v>2.8581235227765-6.90012057162697i</v>
      </c>
      <c r="BT270" s="223" t="str">
        <f t="shared" ca="1" si="385"/>
        <v>4.4490616804337+5.99886523753738i</v>
      </c>
      <c r="BU270" s="223" t="str">
        <f t="shared" ca="1" si="386"/>
        <v>-7.43267316076773+0.732054410300884i</v>
      </c>
      <c r="BV270" s="223" t="str">
        <f t="shared" ca="1" si="387"/>
        <v>3.19325365684959-6.75156760000629i</v>
      </c>
      <c r="BW270" s="223" t="str">
        <f t="shared" ca="1" si="388"/>
        <v>4.14935222498511+6.20994445123699i</v>
      </c>
      <c r="BX270" s="223" t="str">
        <f t="shared" ca="1" si="389"/>
        <v>-7.45964038782748+0.366468632670123i</v>
      </c>
      <c r="BY270" s="223" t="str">
        <f t="shared" ca="1" si="390"/>
        <v>3.52069096316739-6.58674951066984i</v>
      </c>
      <c r="BZ270" s="223" t="str">
        <f t="shared" ca="1" si="391"/>
        <v>3.83964661658007+6.40606336483048i</v>
      </c>
      <c r="CA270" s="223" t="str">
        <f t="shared" ca="1" si="392"/>
        <v>-7.46863668780575-3.0230425811621E-12i</v>
      </c>
      <c r="CB270" s="223" t="str">
        <f t="shared" ca="1" si="393"/>
        <v>3.83964661658562-6.40606336482715i</v>
      </c>
      <c r="CC270" s="223" t="str">
        <f t="shared" ca="1" si="394"/>
        <v>3.52069096316843+6.58674951066929i</v>
      </c>
      <c r="CD270" s="223" t="str">
        <f t="shared" ca="1" si="395"/>
        <v>-7.45964038782754-0.366468632668954i</v>
      </c>
      <c r="CE270" s="223" t="str">
        <f t="shared" ca="1" si="396"/>
        <v>4.14935222498414-6.20994445123765i</v>
      </c>
      <c r="CF270" s="223" t="str">
        <f t="shared" ca="1" si="397"/>
        <v>3.19325365685045+6.75156760000588i</v>
      </c>
      <c r="CG270" s="223" t="str">
        <f t="shared" ca="1" si="398"/>
        <v>-7.43267316076783-0.732054410299929i</v>
      </c>
      <c r="CH270" s="223" t="str">
        <f t="shared" ca="1" si="399"/>
        <v>4.44906168043276-5.99886523753809i</v>
      </c>
      <c r="CI270" s="223" t="str">
        <f t="shared" ca="1" si="400"/>
        <v>2.85812352277758+6.90012057162652i</v>
      </c>
      <c r="CJ270" s="223" t="str">
        <f t="shared" ca="1" si="401"/>
        <v>-7.38779997303872-1.09587660473569i</v>
      </c>
      <c r="CK270" s="223" t="str">
        <f t="shared" ca="1" si="402"/>
        <v>4.73805295660151-5.77333423204284i</v>
      </c>
      <c r="CL270" s="223" t="str">
        <f t="shared" ca="1" si="403"/>
        <v>2.51610791879594+7.03205054841121i</v>
      </c>
      <c r="CM270" s="223" t="str">
        <f t="shared" ca="1" si="404"/>
        <v>-7.32512892807978-1.45705873644362i</v>
      </c>
      <c r="CN270" s="223" t="str">
        <f t="shared" ca="1" si="405"/>
        <v>5.01562984819313-5.53389475869863i</v>
      </c>
      <c r="CO270" s="223" t="str">
        <f t="shared" ca="1" si="406"/>
        <v>2.16803079045293+7.14703969948999i</v>
      </c>
      <c r="CP270" s="223" t="str">
        <f t="shared" ca="1" si="407"/>
        <v>-7.24481100592769-1.81473068603222i</v>
      </c>
      <c r="CQ270" s="223" t="str">
        <f t="shared" ca="1" si="408"/>
        <v>5.28112364816897-5.28112364816319i</v>
      </c>
      <c r="CR270" s="223" t="str">
        <f t="shared" ca="1" si="409"/>
        <v>1.81473068603169+7.24481100592782i</v>
      </c>
      <c r="CS270" s="223" t="str">
        <f t="shared" ca="1" si="410"/>
        <v>-7.14703969948984-2.16803079045346i</v>
      </c>
      <c r="CT270" s="223" t="str">
        <f t="shared" ca="1" si="411"/>
        <v>5.53389475869871-5.01562984819304i</v>
      </c>
      <c r="CU270" s="223" t="str">
        <f t="shared" ca="1" si="412"/>
        <v>1.45705873644309+7.3251289280799i</v>
      </c>
      <c r="CV270" s="223" t="str">
        <f t="shared" ca="1" si="413"/>
        <v>-7.03205054841102-2.51610791879646i</v>
      </c>
      <c r="CW270" s="223" t="str">
        <f t="shared" ca="1" si="414"/>
        <v>5.7733342320432-4.73805295660108i</v>
      </c>
      <c r="CX270" s="223" t="str">
        <f t="shared" ca="1" si="415"/>
        <v>1.09587660473556+7.38779997303875i</v>
      </c>
      <c r="CY270" s="223" t="str">
        <f t="shared" ca="1" si="416"/>
        <v>-6.90012057162631-2.85812352277809i</v>
      </c>
      <c r="CZ270" s="223" t="str">
        <f t="shared" ca="1" si="417"/>
        <v>5.99886523753842-4.44906168043231i</v>
      </c>
      <c r="DA270" s="223" t="str">
        <f t="shared" ca="1" si="418"/>
        <v>0.73205441029938+7.43267316076788i</v>
      </c>
      <c r="DB270" s="223" t="str">
        <f t="shared" ca="1" si="419"/>
        <v>-6.75156760000565-3.19325365685095i</v>
      </c>
      <c r="DC270" s="223" t="str">
        <f t="shared" ca="1" si="420"/>
        <v>6.20994445123795-4.14935222498368i</v>
      </c>
      <c r="DD270" s="223" t="str">
        <f t="shared" ca="1" si="421"/>
        <v>0.366468632668402+7.45964038782757i</v>
      </c>
      <c r="DE270" s="223" t="str">
        <f t="shared" ca="1" si="422"/>
        <v>-6.58674951066904-3.52069096316892i</v>
      </c>
      <c r="DF270" s="223" t="str">
        <f t="shared" ca="1" si="423"/>
        <v>6.40606336482744-3.83964661658515i</v>
      </c>
      <c r="DG270" s="223" t="str">
        <f t="shared" ca="1" si="424"/>
        <v>2.8949358906293E-12+7.46863668780575i</v>
      </c>
      <c r="DH270" s="223" t="str">
        <f t="shared" ca="1" si="425"/>
        <v>-6.4060633648302-3.83964661658055i</v>
      </c>
      <c r="DI270" s="223" t="str">
        <f t="shared" ca="1" si="426"/>
        <v>6.5867495106701-3.52069096316691i</v>
      </c>
      <c r="DJ270" s="223" t="str">
        <f t="shared" ca="1" si="427"/>
        <v>-0.366468632670675+7.45964038782746i</v>
      </c>
      <c r="DK270" s="223" t="str">
        <f t="shared" ca="1" si="428"/>
        <v>-6.20994445123668-4.14935222498557i</v>
      </c>
      <c r="DL270" s="223" t="str">
        <f t="shared" ca="1" si="429"/>
        <v>6.75156760000644-3.19325365684928i</v>
      </c>
      <c r="DM270" s="223" t="str">
        <f t="shared" ca="1" si="430"/>
        <v>-0.732054410301223+7.4326731607677i</v>
      </c>
      <c r="DN270" s="223" t="str">
        <f t="shared" ca="1" si="431"/>
        <v>-5.99886523753706-4.44906168043414i</v>
      </c>
      <c r="DO270" s="223" t="str">
        <f t="shared" ca="1" si="432"/>
        <v>6.90012057162718-2.85812352277599i</v>
      </c>
      <c r="DP270" s="223" t="str">
        <f t="shared" ca="1" si="433"/>
        <v>-1.09587660473739+7.38779997303847i</v>
      </c>
      <c r="DQ270" s="223" t="str">
        <f t="shared" ca="1" si="434"/>
        <v>-5.77333423204202-4.73805295660251i</v>
      </c>
      <c r="DR270" s="223" t="str">
        <f t="shared" ca="1" si="435"/>
        <v>7.03205054841179-2.51610791879431i</v>
      </c>
      <c r="DS270" s="223" t="str">
        <f t="shared" ca="1" si="436"/>
        <v>-1.45705873644532+7.32512892807945i</v>
      </c>
      <c r="DT270" s="223" t="str">
        <f t="shared" ca="1" si="437"/>
        <v>-5.53389475869747-5.01562984819441i</v>
      </c>
      <c r="DU270" s="223" t="str">
        <f t="shared" ca="1" si="438"/>
        <v>7.14703969949038-2.16803079045169i</v>
      </c>
      <c r="DV270" s="223" t="str">
        <f t="shared" ca="1" si="439"/>
        <v>-1.8147306860339+7.24481100592727i</v>
      </c>
      <c r="DW270" s="223" t="str">
        <f t="shared" ca="1" si="440"/>
        <v>-5.28112364816737-5.28112364816479i</v>
      </c>
      <c r="DX270" s="223" t="str">
        <f t="shared" ca="1" si="441"/>
        <v>7.24481100592639-1.81473068603742i</v>
      </c>
      <c r="DY270" s="223" t="str">
        <f t="shared" ca="1" si="442"/>
        <v>-2.1680307904478+7.14703969949155i</v>
      </c>
      <c r="DZ270" s="223" t="str">
        <f t="shared" ca="1" si="443"/>
        <v>-5.01562984819742-5.53389475869474i</v>
      </c>
      <c r="EA270" s="223" t="str">
        <f t="shared" ca="1" si="444"/>
        <v>7.32512892807874-1.45705873644889i</v>
      </c>
      <c r="EB270" s="223" t="str">
        <f t="shared" ca="1" si="445"/>
        <v>-2.51610791879808+7.03205054841045i</v>
      </c>
      <c r="EC270" s="223" t="str">
        <f t="shared" ca="1" si="446"/>
        <v>-4.73805295659975-5.77333423204429i</v>
      </c>
      <c r="ED270" s="223" t="str">
        <f t="shared" ca="1" si="447"/>
        <v>7.387799973039-1.09587660473386i</v>
      </c>
      <c r="EE270" s="223" t="str">
        <f t="shared" ca="1" si="448"/>
        <v>-2.85812352277929+6.90012057162581i</v>
      </c>
      <c r="EF270" s="223" t="str">
        <f t="shared" ca="1" si="449"/>
        <v>-4.44906168043128-5.99886523753918i</v>
      </c>
      <c r="EG270" s="223" t="str">
        <f t="shared" ca="1" si="450"/>
        <v>7.43267316076806-0.732054410297664i</v>
      </c>
      <c r="EH270" s="223" t="str">
        <f t="shared" ca="1" si="451"/>
        <v>-3.19325365685213+6.75156760000509i</v>
      </c>
      <c r="EI270" s="223" t="str">
        <f t="shared" ca="1" si="452"/>
        <v>-4.1493522249826-6.20994445123867i</v>
      </c>
      <c r="EJ270" s="223" t="str">
        <f t="shared" ca="1" si="453"/>
        <v>7.45964038782765-0.36646863266668i</v>
      </c>
      <c r="EK270" s="223" t="str">
        <f t="shared" ca="1" si="454"/>
        <v>-3.52069096317006+6.58674951066843i</v>
      </c>
      <c r="EL270" s="223" t="str">
        <f t="shared" ca="1" si="455"/>
        <v>-3.83964661658367-6.40606336482832i</v>
      </c>
      <c r="EM270" s="223" t="str">
        <f t="shared" ca="1" si="456"/>
        <v>7.46863668780575-7.46600334702034E-13i</v>
      </c>
      <c r="EN270" s="223"/>
      <c r="EO270" s="223"/>
      <c r="EP270" s="223"/>
    </row>
    <row r="271" spans="1:146">
      <c r="A271" s="249">
        <f t="shared" si="323"/>
        <v>3.3398437500000025E-3</v>
      </c>
      <c r="B271" s="248">
        <v>171</v>
      </c>
      <c r="C271" s="247">
        <f t="shared" si="324"/>
        <v>34200</v>
      </c>
      <c r="N271" s="246">
        <f t="shared" ca="1" si="327"/>
        <v>22.467084540858526</v>
      </c>
      <c r="O271" s="223">
        <f t="shared" ca="1" si="328"/>
        <v>7.4670845408585249</v>
      </c>
      <c r="P271" s="223" t="str">
        <f t="shared" ca="1" si="329"/>
        <v>-3.68051247141616+6.49701312050995i</v>
      </c>
      <c r="Q271" s="223" t="str">
        <f t="shared" ca="1" si="330"/>
        <v>-3.83884865357816-6.40473204398509i</v>
      </c>
      <c r="R271" s="223" t="str">
        <f t="shared" ca="1" si="331"/>
        <v>7.46483559460096-0.183251428116785i</v>
      </c>
      <c r="S271" s="223" t="str">
        <f t="shared" ca="1" si="332"/>
        <v>-3.51995928616429+6.58538063927016i</v>
      </c>
      <c r="T271" s="223" t="str">
        <f t="shared" ca="1" si="333"/>
        <v>-3.99487245685523-6.30859299636518i</v>
      </c>
      <c r="U271" s="223" t="str">
        <f t="shared" ca="1" si="334"/>
        <v>7.45809011050938-0.366392472426254i</v>
      </c>
      <c r="V271" s="223" t="str">
        <f t="shared" ca="1" si="335"/>
        <v>-3.35728580905878+6.66978137097618i</v>
      </c>
      <c r="W271" s="223" t="str">
        <f t="shared" ca="1" si="336"/>
        <v>-4.14848989834174-6.20865388821803i</v>
      </c>
      <c r="X271" s="223" t="str">
        <f t="shared" ca="1" si="337"/>
        <v>7.4468521518112-0.549312815609862i</v>
      </c>
      <c r="Y271" s="223" t="str">
        <f t="shared" ca="1" si="338"/>
        <v>-3.19259002851887+6.75016447578355i</v>
      </c>
      <c r="Z271" s="223" t="str">
        <f t="shared" ca="1" si="339"/>
        <v>-4.29960844463617-6.10497491912471i</v>
      </c>
      <c r="AA271" s="223" t="str">
        <f t="shared" ca="1" si="340"/>
        <v>7.43112848783246-0.731902273294243i</v>
      </c>
      <c r="AB271" s="223" t="str">
        <f t="shared" ca="1" si="341"/>
        <v>-3.02597115112374+6.82648153391593i</v>
      </c>
      <c r="AC271" s="223" t="str">
        <f t="shared" ca="1" si="342"/>
        <v>-4.4481370675756-5.99761854142028i</v>
      </c>
      <c r="AD271" s="223" t="str">
        <f t="shared" ca="1" si="343"/>
        <v>7.41092858992051-0.914050860415985i</v>
      </c>
      <c r="AE271" s="223" t="str">
        <f t="shared" ca="1" si="344"/>
        <v>-2.85752954185626+6.89868657483054i</v>
      </c>
      <c r="AF271" s="223" t="str">
        <f t="shared" ca="1" si="345"/>
        <v>-4.59398629907213-5.88664942257188i</v>
      </c>
      <c r="AG271" s="223" t="str">
        <f t="shared" ca="1" si="346"/>
        <v>7.38626462573836-1.09564885747877i</v>
      </c>
      <c r="AH271" s="223" t="str">
        <f t="shared" ca="1" si="347"/>
        <v>-2.68736666364194+6.96673610491128i</v>
      </c>
      <c r="AI271" s="223" t="str">
        <f t="shared" ca="1" si="348"/>
        <v>-4.73706828500291-5.77213440622687i</v>
      </c>
      <c r="AJ271" s="223" t="str">
        <f t="shared" ca="1" si="349"/>
        <v>7.357151451936-1.27658687663803i</v>
      </c>
      <c r="AK271" s="223" t="str">
        <f t="shared" ca="1" si="350"/>
        <v>-2.51558501623723+7.03058913366519i</v>
      </c>
      <c r="AL271" s="223" t="str">
        <f t="shared" ca="1" si="351"/>
        <v>-4.87729683812861-5.65414247195002i</v>
      </c>
      <c r="AM271" s="223" t="str">
        <f t="shared" ca="1" si="352"/>
        <v>7.32360660520018-1.45675592759964i</v>
      </c>
      <c r="AN271" s="223" t="str">
        <f t="shared" ca="1" si="353"/>
        <v>-2.34228807448113+7.09020719841612i</v>
      </c>
      <c r="AO271" s="223" t="str">
        <f t="shared" ca="1" si="354"/>
        <v>-5.01458749001346-5.53274469366958i</v>
      </c>
      <c r="AP271" s="223" t="str">
        <f t="shared" ca="1" si="355"/>
        <v>7.28565029169358-1.6360474832576i</v>
      </c>
      <c r="AQ271" s="223" t="str">
        <f t="shared" ca="1" si="356"/>
        <v>-2.16758022597639+7.1455543874695i</v>
      </c>
      <c r="AR271" s="223" t="str">
        <f t="shared" ca="1" si="357"/>
        <v>-2.16758022597639+7.1455543874695i</v>
      </c>
      <c r="AS271" s="223" t="str">
        <f t="shared" ca="1" si="358"/>
        <v>7.24330537487938-1.81435354508754i</v>
      </c>
      <c r="AT271" s="223" t="str">
        <f t="shared" ca="1" si="359"/>
        <v>-1.99156670818734+7.19659736175147i</v>
      </c>
      <c r="AU271" s="223" t="str">
        <f t="shared" ca="1" si="360"/>
        <v>-5.28002611453607-5.28002611453253i</v>
      </c>
      <c r="AV271" s="223" t="str">
        <f t="shared" ca="1" si="361"/>
        <v>7.19659736175014-1.99156670819216i</v>
      </c>
      <c r="AW271" s="223" t="str">
        <f t="shared" ca="1" si="362"/>
        <v>-1.81435354508989+7.2433053748788i</v>
      </c>
      <c r="AX271" s="223" t="str">
        <f t="shared" ca="1" si="363"/>
        <v>-5.40801419686876-5.14885754190134i</v>
      </c>
      <c r="AY271" s="223" t="str">
        <f t="shared" ca="1" si="364"/>
        <v>7.1455543874702-2.16758022597406i</v>
      </c>
      <c r="AZ271" s="223" t="str">
        <f t="shared" ca="1" si="365"/>
        <v>-1.63604748325997+7.28565029169305i</v>
      </c>
      <c r="BA271" s="223" t="str">
        <f t="shared" ca="1" si="366"/>
        <v>-5.53274469366802-5.01458749001518i</v>
      </c>
      <c r="BB271" s="223" t="str">
        <f t="shared" ca="1" si="367"/>
        <v>7.09020719841686-2.34228807447892i</v>
      </c>
      <c r="BC271" s="223" t="str">
        <f t="shared" ca="1" si="368"/>
        <v>-1.45675592759463+7.32360660520117i</v>
      </c>
      <c r="BD271" s="223" t="str">
        <f t="shared" ca="1" si="369"/>
        <v>-5.65414247195141-4.87729683812699i</v>
      </c>
      <c r="BE271" s="223" t="str">
        <f t="shared" ca="1" si="370"/>
        <v>7.03058913366472-2.51558501623854i</v>
      </c>
      <c r="BF271" s="223" t="str">
        <f t="shared" ca="1" si="371"/>
        <v>-1.27658687663738+7.35715145193611i</v>
      </c>
      <c r="BG271" s="223" t="str">
        <f t="shared" ca="1" si="372"/>
        <v>-5.77213440622681-4.73706828500298i</v>
      </c>
      <c r="BH271" s="223" t="str">
        <f t="shared" ca="1" si="373"/>
        <v>6.96673610491158-2.68736666364115i</v>
      </c>
      <c r="BI271" s="223" t="str">
        <f t="shared" ca="1" si="374"/>
        <v>-1.09564885748033+7.38626462573813i</v>
      </c>
      <c r="BJ271" s="223" t="str">
        <f t="shared" ca="1" si="375"/>
        <v>-5.88664942257-4.59398629907455i</v>
      </c>
      <c r="BK271" s="223" t="str">
        <f t="shared" ca="1" si="376"/>
        <v>6.898686574832-2.85752954185274i</v>
      </c>
      <c r="BL271" s="223" t="str">
        <f t="shared" ca="1" si="377"/>
        <v>-0.914050860413133+7.41092858992086i</v>
      </c>
      <c r="BM271" s="223" t="str">
        <f t="shared" ca="1" si="378"/>
        <v>-5.99761854142155-4.44813706757388i</v>
      </c>
      <c r="BN271" s="223" t="str">
        <f t="shared" ca="1" si="379"/>
        <v>6.82648153391535-3.02597115112507i</v>
      </c>
      <c r="BO271" s="223" t="str">
        <f t="shared" ca="1" si="380"/>
        <v>-0.731902273293542+7.43112848783252i</v>
      </c>
      <c r="BP271" s="223" t="str">
        <f t="shared" ca="1" si="381"/>
        <v>-6.10497491912457-4.29960844463637i</v>
      </c>
      <c r="BQ271" s="223" t="str">
        <f t="shared" ca="1" si="382"/>
        <v>6.75016447578429-3.1925900285173i</v>
      </c>
      <c r="BR271" s="223" t="str">
        <f t="shared" ca="1" si="383"/>
        <v>-0.549312815612334+7.44685215181102i</v>
      </c>
      <c r="BS271" s="223" t="str">
        <f t="shared" ca="1" si="384"/>
        <v>-6.20865388821624-4.14848989834442i</v>
      </c>
      <c r="BT271" s="223" t="str">
        <f t="shared" ca="1" si="385"/>
        <v>6.66978137097463-3.35728580906187i</v>
      </c>
      <c r="BU271" s="223" t="str">
        <f t="shared" ca="1" si="386"/>
        <v>-0.366392472423511+7.45809011050951i</v>
      </c>
      <c r="BV271" s="223" t="str">
        <f t="shared" ca="1" si="387"/>
        <v>-6.30859299636625-3.99487245685353i</v>
      </c>
      <c r="BW271" s="223" t="str">
        <f t="shared" ca="1" si="388"/>
        <v>6.58538063926956-3.5199592861654i</v>
      </c>
      <c r="BX271" s="223" t="str">
        <f t="shared" ca="1" si="389"/>
        <v>-0.183251428117009+7.46483559460096i</v>
      </c>
      <c r="BY271" s="223" t="str">
        <f t="shared" ca="1" si="390"/>
        <v>-6.40473204398483-3.8388486535786i</v>
      </c>
      <c r="BZ271" s="223" t="str">
        <f t="shared" ca="1" si="391"/>
        <v>6.49701312051075-3.68051247141476i</v>
      </c>
      <c r="CA271" s="223" t="str">
        <f t="shared" ca="1" si="392"/>
        <v>-2.21375513242155E-12+7.46708454085852i</v>
      </c>
      <c r="CB271" s="223" t="str">
        <f t="shared" ca="1" si="393"/>
        <v>-6.49701312050836-3.68051247141898i</v>
      </c>
      <c r="CC271" s="223" t="str">
        <f t="shared" ca="1" si="394"/>
        <v>6.4047320439834-3.83884865358099i</v>
      </c>
      <c r="CD271" s="223" t="str">
        <f t="shared" ca="1" si="395"/>
        <v>0.183251428119797+7.46483559460089i</v>
      </c>
      <c r="CE271" s="223" t="str">
        <f t="shared" ca="1" si="396"/>
        <v>-6.58538063927077-3.51995928616312i</v>
      </c>
      <c r="CF271" s="223" t="str">
        <f t="shared" ca="1" si="397"/>
        <v>6.30859299636477-3.99487245685589i</v>
      </c>
      <c r="CG271" s="223" t="str">
        <f t="shared" ca="1" si="398"/>
        <v>0.366392472426084+7.45809011050939i</v>
      </c>
      <c r="CH271" s="223" t="str">
        <f t="shared" ca="1" si="399"/>
        <v>-6.66978137097569-3.35728580905975i</v>
      </c>
      <c r="CI271" s="223" t="str">
        <f t="shared" ca="1" si="400"/>
        <v>6.20865388821894-4.14848989834039i</v>
      </c>
      <c r="CJ271" s="223" t="str">
        <f t="shared" ca="1" si="401"/>
        <v>0.549312815607285+7.44685215181139i</v>
      </c>
      <c r="CK271" s="223" t="str">
        <f t="shared" ca="1" si="402"/>
        <v>-6.75016447578222-3.19259002852169i</v>
      </c>
      <c r="CL271" s="223" t="str">
        <f t="shared" ca="1" si="403"/>
        <v>6.10497491912308-4.29960844463847i</v>
      </c>
      <c r="CM271" s="223" t="str">
        <f t="shared" ca="1" si="404"/>
        <v>0.731902273296106+7.43112848783227i</v>
      </c>
      <c r="CN271" s="223" t="str">
        <f t="shared" ca="1" si="405"/>
        <v>-6.82648153391647-3.02597115112252i</v>
      </c>
      <c r="CO271" s="223" t="str">
        <f t="shared" ca="1" si="406"/>
        <v>5.99761854142002-4.44813706757595i</v>
      </c>
      <c r="CP271" s="223" t="str">
        <f t="shared" ca="1" si="407"/>
        <v>0.914050860415896+7.41092858992052i</v>
      </c>
      <c r="CQ271" s="223" t="str">
        <f t="shared" ca="1" si="408"/>
        <v>-6.89868657483014-2.85752954185722i</v>
      </c>
      <c r="CR271" s="223" t="str">
        <f t="shared" ca="1" si="409"/>
        <v>5.88664942257285-4.59398629907089i</v>
      </c>
      <c r="CS271" s="223" t="str">
        <f t="shared" ca="1" si="410"/>
        <v>1.09564885747553+7.38626462573884i</v>
      </c>
      <c r="CT271" s="223" t="str">
        <f t="shared" ca="1" si="411"/>
        <v>-6.96673610491251-2.68736666363875i</v>
      </c>
      <c r="CU271" s="223" t="str">
        <f t="shared" ca="1" si="412"/>
        <v>5.77213440622504-4.73706828500513i</v>
      </c>
      <c r="CV271" s="223" t="str">
        <f t="shared" ca="1" si="413"/>
        <v>1.27658687663992+7.35715145193567i</v>
      </c>
      <c r="CW271" s="223" t="str">
        <f t="shared" ca="1" si="414"/>
        <v>-7.03058913366566-2.51558501623592i</v>
      </c>
      <c r="CX271" s="223" t="str">
        <f t="shared" ca="1" si="415"/>
        <v>5.65414247194973-4.87729683812894i</v>
      </c>
      <c r="CY271" s="223" t="str">
        <f t="shared" ca="1" si="416"/>
        <v>1.45675592759736+7.32360660520063i</v>
      </c>
      <c r="CZ271" s="223" t="str">
        <f t="shared" ca="1" si="417"/>
        <v>-7.09020719841533-2.34228807448353i</v>
      </c>
      <c r="DA271" s="223" t="str">
        <f t="shared" ca="1" si="418"/>
        <v>5.53274469367114-5.01458749001174i</v>
      </c>
      <c r="DB271" s="223" t="str">
        <f t="shared" ca="1" si="419"/>
        <v>1.63604748325523+7.28565029169411i</v>
      </c>
      <c r="DC271" s="223" t="str">
        <f t="shared" ca="1" si="420"/>
        <v>-7.14555438746885-2.16758022597851i</v>
      </c>
      <c r="DD271" s="223" t="str">
        <f t="shared" ca="1" si="421"/>
        <v>5.40801419686684-5.14885754190336i</v>
      </c>
      <c r="DE271" s="223" t="str">
        <f t="shared" ca="1" si="422"/>
        <v>1.8143535450924+7.24330537487818i</v>
      </c>
      <c r="DF271" s="223" t="str">
        <f t="shared" ca="1" si="423"/>
        <v>-7.19659736175088-1.99156670818947i</v>
      </c>
      <c r="DG271" s="223" t="str">
        <f t="shared" ca="1" si="424"/>
        <v>5.28002611453424-5.28002611453436i</v>
      </c>
      <c r="DH271" s="223" t="str">
        <f t="shared" ca="1" si="425"/>
        <v>1.99156670819003+7.19659736175073i</v>
      </c>
      <c r="DI271" s="223" t="str">
        <f t="shared" ca="1" si="426"/>
        <v>-7.24330537487821-1.81435354509225i</v>
      </c>
      <c r="DJ271" s="223" t="str">
        <f t="shared" ca="1" si="427"/>
        <v>5.14885754190295-5.40801419686724i</v>
      </c>
      <c r="DK271" s="223" t="str">
        <f t="shared" ca="1" si="428"/>
        <v>2.16758022597175+7.1455543874709i</v>
      </c>
      <c r="DL271" s="223" t="str">
        <f t="shared" ca="1" si="429"/>
        <v>-7.28565029169415-1.63604748325509i</v>
      </c>
      <c r="DM271" s="223" t="str">
        <f t="shared" ca="1" si="430"/>
        <v>5.01458749001131-5.53274469367153i</v>
      </c>
      <c r="DN271" s="223" t="str">
        <f t="shared" ca="1" si="431"/>
        <v>2.34228807448368+7.09020719841529i</v>
      </c>
      <c r="DO271" s="223" t="str">
        <f t="shared" ca="1" si="432"/>
        <v>-7.32360660520075-1.45675592759679i</v>
      </c>
      <c r="DP271" s="223" t="str">
        <f t="shared" ca="1" si="433"/>
        <v>4.87729683812883-5.65414247194983i</v>
      </c>
      <c r="DQ271" s="223" t="str">
        <f t="shared" ca="1" si="434"/>
        <v>2.51558501623607+7.03058913366562i</v>
      </c>
      <c r="DR271" s="223" t="str">
        <f t="shared" ca="1" si="435"/>
        <v>-7.3571514519357-1.27658687663977i</v>
      </c>
      <c r="DS271" s="223" t="str">
        <f t="shared" ca="1" si="436"/>
        <v>4.73706828500502-5.77213440622513i</v>
      </c>
      <c r="DT271" s="223" t="str">
        <f t="shared" ca="1" si="437"/>
        <v>2.68736666363889+6.96673610491245i</v>
      </c>
      <c r="DU271" s="223" t="str">
        <f t="shared" ca="1" si="438"/>
        <v>-7.38626462573886-1.09564885747539i</v>
      </c>
      <c r="DV271" s="223" t="str">
        <f t="shared" ca="1" si="439"/>
        <v>4.59398629907077-5.88664942257294i</v>
      </c>
      <c r="DW271" s="223" t="str">
        <f t="shared" ca="1" si="440"/>
        <v>2.85752954185736+6.89868657483008i</v>
      </c>
      <c r="DX271" s="223" t="str">
        <f t="shared" ca="1" si="441"/>
        <v>-7.41092858992054-0.914050860415746i</v>
      </c>
      <c r="DY271" s="223" t="str">
        <f t="shared" ca="1" si="442"/>
        <v>4.44813706757583-5.99761854142011i</v>
      </c>
      <c r="DZ271" s="223" t="str">
        <f t="shared" ca="1" si="443"/>
        <v>3.02597115112265+6.82648153391642i</v>
      </c>
      <c r="EA271" s="223" t="str">
        <f t="shared" ca="1" si="444"/>
        <v>-7.43112848783228-0.731902273295957i</v>
      </c>
      <c r="EB271" s="223" t="str">
        <f t="shared" ca="1" si="445"/>
        <v>4.29960844463835-6.10497491912317i</v>
      </c>
      <c r="EC271" s="223" t="str">
        <f t="shared" ca="1" si="446"/>
        <v>3.1925900285153+6.75016447578524i</v>
      </c>
      <c r="ED271" s="223" t="str">
        <f t="shared" ca="1" si="447"/>
        <v>-7.4468521518114-0.549312815607134i</v>
      </c>
      <c r="EE271" s="223" t="str">
        <f t="shared" ca="1" si="448"/>
        <v>4.14848989834026-6.20865388821902i</v>
      </c>
      <c r="EF271" s="223" t="str">
        <f t="shared" ca="1" si="449"/>
        <v>3.35728580905989+6.66978137097562i</v>
      </c>
      <c r="EG271" s="223" t="str">
        <f t="shared" ca="1" si="450"/>
        <v>-7.45809011050939-0.366392472425934i</v>
      </c>
      <c r="EH271" s="223" t="str">
        <f t="shared" ca="1" si="451"/>
        <v>3.99487245685576-6.30859299636484i</v>
      </c>
      <c r="EI271" s="223" t="str">
        <f t="shared" ca="1" si="452"/>
        <v>3.51995928616363+6.5853806392705i</v>
      </c>
      <c r="EJ271" s="223" t="str">
        <f t="shared" ca="1" si="453"/>
        <v>-7.4648355946009-0.183251428119223i</v>
      </c>
      <c r="EK271" s="223" t="str">
        <f t="shared" ca="1" si="454"/>
        <v>3.83884865358086-6.40473204398347i</v>
      </c>
      <c r="EL271" s="223" t="str">
        <f t="shared" ca="1" si="455"/>
        <v>3.68051247141911+6.49701312050828i</v>
      </c>
      <c r="EM271" s="223" t="str">
        <f t="shared" ca="1" si="456"/>
        <v>-7.46708454085852+2.36376356275827E-12i</v>
      </c>
      <c r="EN271" s="223"/>
      <c r="EO271" s="223"/>
      <c r="EP271" s="223"/>
    </row>
    <row r="272" spans="1:146">
      <c r="A272" s="249">
        <f t="shared" si="323"/>
        <v>3.3593750000000026E-3</v>
      </c>
      <c r="B272" s="248">
        <v>172</v>
      </c>
      <c r="C272" s="247">
        <f t="shared" si="324"/>
        <v>34400</v>
      </c>
      <c r="N272" s="246">
        <f t="shared" ca="1" si="327"/>
        <v>22.465368921853361</v>
      </c>
      <c r="O272" s="223">
        <f t="shared" ca="1" si="328"/>
        <v>7.4653689218533632</v>
      </c>
      <c r="P272" s="223" t="str">
        <f t="shared" ca="1" si="329"/>
        <v>-3.51915054896392+6.58386759838782i</v>
      </c>
      <c r="Q272" s="223" t="str">
        <f t="shared" ca="1" si="330"/>
        <v>-4.14753675149138-6.20722740314888i</v>
      </c>
      <c r="R272" s="223" t="str">
        <f t="shared" ca="1" si="331"/>
        <v>7.42942113000172-0.731734113225578i</v>
      </c>
      <c r="S272" s="223" t="str">
        <f t="shared" ca="1" si="332"/>
        <v>-2.85687300288679+6.89710154954606i</v>
      </c>
      <c r="T272" s="223" t="str">
        <f t="shared" ca="1" si="333"/>
        <v>-4.73597990782764-5.77080821480206i</v>
      </c>
      <c r="U272" s="223" t="str">
        <f t="shared" ca="1" si="334"/>
        <v>7.32192395133352-1.45642122693351i</v>
      </c>
      <c r="V272" s="223" t="str">
        <f t="shared" ca="1" si="335"/>
        <v>-2.16708220806563+7.14391264244317i</v>
      </c>
      <c r="W272" s="223" t="str">
        <f t="shared" ca="1" si="336"/>
        <v>-5.27881298870196-5.27881298870168i</v>
      </c>
      <c r="X272" s="223" t="str">
        <f t="shared" ca="1" si="337"/>
        <v>7.14391264244308-2.16708220806596i</v>
      </c>
      <c r="Y272" s="223" t="str">
        <f t="shared" ca="1" si="338"/>
        <v>-1.4564212269339+7.32192395133345i</v>
      </c>
      <c r="Z272" s="223" t="str">
        <f t="shared" ca="1" si="339"/>
        <v>-5.77080821480182-4.73597990782793i</v>
      </c>
      <c r="AA272" s="223" t="str">
        <f t="shared" ca="1" si="340"/>
        <v>6.89710154954623-2.8568730028864i</v>
      </c>
      <c r="AB272" s="223" t="str">
        <f t="shared" ca="1" si="341"/>
        <v>-0.731734113225242+7.42942113000175i</v>
      </c>
      <c r="AC272" s="223" t="str">
        <f t="shared" ca="1" si="342"/>
        <v>-6.20722740314896-4.14753675149126i</v>
      </c>
      <c r="AD272" s="223" t="str">
        <f t="shared" ca="1" si="343"/>
        <v>6.58386759838774-3.51915054896407i</v>
      </c>
      <c r="AE272" s="223" t="str">
        <f t="shared" ca="1" si="344"/>
        <v>3.91431635252536E-13+7.46536892185336i</v>
      </c>
      <c r="AF272" s="223" t="str">
        <f t="shared" ca="1" si="345"/>
        <v>-6.58386759838768-3.51915054896418i</v>
      </c>
      <c r="AG272" s="223" t="str">
        <f t="shared" ca="1" si="346"/>
        <v>6.207227403149-4.1475367514912i</v>
      </c>
      <c r="AH272" s="223" t="str">
        <f t="shared" ca="1" si="347"/>
        <v>0.731734113225177+7.42942113000176i</v>
      </c>
      <c r="AI272" s="223" t="str">
        <f t="shared" ca="1" si="348"/>
        <v>-6.8971015495462-2.85687300288646i</v>
      </c>
      <c r="AJ272" s="223" t="str">
        <f t="shared" ca="1" si="349"/>
        <v>5.77080821480183-4.73597990782792i</v>
      </c>
      <c r="AK272" s="223" t="str">
        <f t="shared" ca="1" si="350"/>
        <v>1.45642122693316+7.32192395133359i</v>
      </c>
      <c r="AL272" s="223" t="str">
        <f t="shared" ca="1" si="351"/>
        <v>-7.14391264244304-2.16708220806608i</v>
      </c>
      <c r="AM272" s="223" t="str">
        <f t="shared" ca="1" si="352"/>
        <v>5.27881298870096-5.27881298870268i</v>
      </c>
      <c r="AN272" s="223" t="str">
        <f t="shared" ca="1" si="353"/>
        <v>2.16708220806486+7.14391264244341i</v>
      </c>
      <c r="AO272" s="223" t="str">
        <f t="shared" ca="1" si="354"/>
        <v>-7.32192395133294-1.45642122693649i</v>
      </c>
      <c r="AP272" s="223" t="str">
        <f t="shared" ca="1" si="355"/>
        <v>4.73597990782594-5.77080821480345i</v>
      </c>
      <c r="AQ272" s="223" t="str">
        <f t="shared" ca="1" si="356"/>
        <v>2.85687300288676+6.89710154954607i</v>
      </c>
      <c r="AR272" s="223" t="str">
        <f t="shared" ca="1" si="357"/>
        <v>2.85687300288676+6.89710154954607i</v>
      </c>
      <c r="AS272" s="223" t="str">
        <f t="shared" ca="1" si="358"/>
        <v>4.14753675148855-6.20722740315077i</v>
      </c>
      <c r="AT272" s="223" t="str">
        <f t="shared" ca="1" si="359"/>
        <v>3.51915054896503+6.58386759838723i</v>
      </c>
      <c r="AU272" s="223" t="str">
        <f t="shared" ca="1" si="360"/>
        <v>-7.46536892185336-9.14565099796408E-13i</v>
      </c>
      <c r="AV272" s="223" t="str">
        <f t="shared" ca="1" si="361"/>
        <v>3.51915054896645-6.58386759838647i</v>
      </c>
      <c r="AW272" s="223" t="str">
        <f t="shared" ca="1" si="362"/>
        <v>4.14753675149329+6.2072274031476i</v>
      </c>
      <c r="AX272" s="223" t="str">
        <f t="shared" ca="1" si="363"/>
        <v>-7.42942113000172+0.731734113225566i</v>
      </c>
      <c r="AY272" s="223" t="str">
        <f t="shared" ca="1" si="364"/>
        <v>2.85687300288825-6.89710154954545i</v>
      </c>
      <c r="AZ272" s="223" t="str">
        <f t="shared" ca="1" si="365"/>
        <v>4.73597990783052+5.7708082147997i</v>
      </c>
      <c r="BA272" s="223" t="str">
        <f t="shared" ca="1" si="366"/>
        <v>-7.32192395133325+1.4564212269349i</v>
      </c>
      <c r="BB272" s="223" t="str">
        <f t="shared" ca="1" si="367"/>
        <v>2.16708220806651-7.14391264244291i</v>
      </c>
      <c r="BC272" s="223" t="str">
        <f t="shared" ca="1" si="368"/>
        <v>5.27881298869981+5.27881298870383i</v>
      </c>
      <c r="BD272" s="223" t="str">
        <f t="shared" ca="1" si="369"/>
        <v>-7.14391264244246+2.16708220806798i</v>
      </c>
      <c r="BE272" s="223" t="str">
        <f t="shared" ca="1" si="370"/>
        <v>1.45642122693319-7.32192395133359i</v>
      </c>
      <c r="BF272" s="223" t="str">
        <f t="shared" ca="1" si="371"/>
        <v>5.77080821480081+4.73597990782917i</v>
      </c>
      <c r="BG272" s="223" t="str">
        <f t="shared" ca="1" si="372"/>
        <v>-6.89710154954771+2.85687300288281i</v>
      </c>
      <c r="BH272" s="223" t="str">
        <f t="shared" ca="1" si="373"/>
        <v>0.731734113223829-7.42942113000189i</v>
      </c>
      <c r="BI272" s="223" t="str">
        <f t="shared" ca="1" si="374"/>
        <v>6.20722740314845+4.14753675149202i</v>
      </c>
      <c r="BJ272" s="223" t="str">
        <f t="shared" ca="1" si="375"/>
        <v>-6.58386759838914+3.51915054896145i</v>
      </c>
      <c r="BK272" s="223" t="str">
        <f t="shared" ca="1" si="376"/>
        <v>-2.44736618348372E-12-7.46536892185336i</v>
      </c>
      <c r="BL272" s="223" t="str">
        <f t="shared" ca="1" si="377"/>
        <v>6.58386759838805+3.51915054896349i</v>
      </c>
      <c r="BM272" s="223" t="str">
        <f t="shared" ca="1" si="378"/>
        <v>-6.20722740314986+4.14753675148992i</v>
      </c>
      <c r="BN272" s="223" t="str">
        <f t="shared" ca="1" si="379"/>
        <v>-0.731734113228912-7.4294211300014i</v>
      </c>
      <c r="BO272" s="223" t="str">
        <f t="shared" ca="1" si="380"/>
        <v>6.89710154954674+2.85687300288514i</v>
      </c>
      <c r="BP272" s="223" t="str">
        <f t="shared" ca="1" si="381"/>
        <v>-5.77080821480241+4.73597990782721i</v>
      </c>
      <c r="BQ272" s="223" t="str">
        <f t="shared" ca="1" si="382"/>
        <v>-1.45642122693091-7.32192395133404i</v>
      </c>
      <c r="BR272" s="223" t="str">
        <f t="shared" ca="1" si="383"/>
        <v>7.14391264244389+2.16708220806329i</v>
      </c>
      <c r="BS272" s="223" t="str">
        <f t="shared" ca="1" si="384"/>
        <v>-5.27881298870145+5.27881298870219i</v>
      </c>
      <c r="BT272" s="223" t="str">
        <f t="shared" ca="1" si="385"/>
        <v>-2.16708220806409-7.14391264244364i</v>
      </c>
      <c r="BU272" s="223" t="str">
        <f t="shared" ca="1" si="386"/>
        <v>7.32192395133425+1.45642122692989i</v>
      </c>
      <c r="BV272" s="223" t="str">
        <f t="shared" ca="1" si="387"/>
        <v>-4.73597990782657+5.77080821480294i</v>
      </c>
      <c r="BW272" s="223" t="str">
        <f t="shared" ca="1" si="388"/>
        <v>-2.85687300288591-6.89710154954642i</v>
      </c>
      <c r="BX272" s="223" t="str">
        <f t="shared" ca="1" si="389"/>
        <v>7.42942113000147+0.731734113228085i</v>
      </c>
      <c r="BY272" s="223" t="str">
        <f t="shared" ca="1" si="390"/>
        <v>-4.14753675148923+6.20722740315032i</v>
      </c>
      <c r="BZ272" s="223" t="str">
        <f t="shared" ca="1" si="391"/>
        <v>-3.51915054896422-6.58386759838765i</v>
      </c>
      <c r="CA272" s="223" t="str">
        <f t="shared" ca="1" si="392"/>
        <v>7.46536892185336+1.82913019959281E-12i</v>
      </c>
      <c r="CB272" s="223" t="str">
        <f t="shared" ca="1" si="393"/>
        <v>-3.51915054896707+6.58386759838613i</v>
      </c>
      <c r="CC272" s="223" t="str">
        <f t="shared" ca="1" si="394"/>
        <v>-4.14753675149253-6.20722740314811i</v>
      </c>
      <c r="CD272" s="223" t="str">
        <f t="shared" ca="1" si="395"/>
        <v>7.42942113000179-0.731734113224867i</v>
      </c>
      <c r="CE272" s="223" t="str">
        <f t="shared" ca="1" si="396"/>
        <v>-2.8568730028889+6.89710154954519i</v>
      </c>
      <c r="CF272" s="223" t="str">
        <f t="shared" ca="1" si="397"/>
        <v>-4.73597990782998-5.77080821480014i</v>
      </c>
      <c r="CG272" s="223" t="str">
        <f t="shared" ca="1" si="398"/>
        <v>7.32192395133338-1.45642122693421i</v>
      </c>
      <c r="CH272" s="223" t="str">
        <f t="shared" ca="1" si="399"/>
        <v>-2.16708220806718+7.14391264244271i</v>
      </c>
      <c r="CI272" s="223" t="str">
        <f t="shared" ca="1" si="400"/>
        <v>-5.27881298870456-5.27881298869907i</v>
      </c>
      <c r="CJ272" s="223" t="str">
        <f t="shared" ca="1" si="401"/>
        <v>7.14391264244267-2.16708220806731i</v>
      </c>
      <c r="CK272" s="223" t="str">
        <f t="shared" ca="1" si="402"/>
        <v>-1.45642122693408+7.32192395133341i</v>
      </c>
      <c r="CL272" s="223" t="str">
        <f t="shared" ca="1" si="403"/>
        <v>-5.77080821480022-4.73597990782988i</v>
      </c>
      <c r="CM272" s="223" t="str">
        <f t="shared" ca="1" si="404"/>
        <v>6.89710154954514-2.85687300288902i</v>
      </c>
      <c r="CN272" s="223" t="str">
        <f t="shared" ca="1" si="405"/>
        <v>-0.731734113224739+7.4294211300018i</v>
      </c>
      <c r="CO272" s="223" t="str">
        <f t="shared" ca="1" si="406"/>
        <v>-6.20722740314794-4.14753675149278i</v>
      </c>
      <c r="CP272" s="223" t="str">
        <f t="shared" ca="1" si="407"/>
        <v>6.58386759838948-3.51915054896083i</v>
      </c>
      <c r="CQ272" s="223" t="str">
        <f t="shared" ca="1" si="408"/>
        <v>1.53280108368731E-12+7.46536892185336i</v>
      </c>
      <c r="CR272" s="223" t="str">
        <f t="shared" ca="1" si="409"/>
        <v>-6.58386759838772-3.51915054896411i</v>
      </c>
      <c r="CS272" s="223" t="str">
        <f t="shared" ca="1" si="410"/>
        <v>6.20722740315025-4.14753675148933i</v>
      </c>
      <c r="CT272" s="223" t="str">
        <f t="shared" ca="1" si="411"/>
        <v>0.731734113228213+7.42942113000146i</v>
      </c>
      <c r="CU272" s="223" t="str">
        <f t="shared" ca="1" si="412"/>
        <v>-6.89710154954648-2.85687300288579i</v>
      </c>
      <c r="CV272" s="223" t="str">
        <f t="shared" ca="1" si="413"/>
        <v>5.77080821480286-4.73597990782667i</v>
      </c>
      <c r="CW272" s="223" t="str">
        <f t="shared" ca="1" si="414"/>
        <v>1.45642122693001+7.32192395133422i</v>
      </c>
      <c r="CX272" s="223" t="str">
        <f t="shared" ca="1" si="415"/>
        <v>-7.14391264244368-2.16708220806396i</v>
      </c>
      <c r="CY272" s="223" t="str">
        <f t="shared" ca="1" si="416"/>
        <v>5.2788129887021-5.27881298870154i</v>
      </c>
      <c r="CZ272" s="223" t="str">
        <f t="shared" ca="1" si="417"/>
        <v>2.16708220806322+7.14391264244391i</v>
      </c>
      <c r="DA272" s="223" t="str">
        <f t="shared" ca="1" si="418"/>
        <v>-7.32192395133407-1.45642122693078i</v>
      </c>
      <c r="DB272" s="223" t="str">
        <f t="shared" ca="1" si="419"/>
        <v>4.73597990782728-5.77080821480236i</v>
      </c>
      <c r="DC272" s="223" t="str">
        <f t="shared" ca="1" si="420"/>
        <v>2.85687300288507+6.89710154954677i</v>
      </c>
      <c r="DD272" s="223" t="str">
        <f t="shared" ca="1" si="421"/>
        <v>-7.42942113000142-0.731734113228573i</v>
      </c>
      <c r="DE272" s="223" t="str">
        <f t="shared" ca="1" si="422"/>
        <v>4.14753675148999-6.20722740314981i</v>
      </c>
      <c r="DF272" s="223" t="str">
        <f t="shared" ca="1" si="423"/>
        <v>3.51915054896379+6.58386759838789i</v>
      </c>
      <c r="DG272" s="223" t="str">
        <f t="shared" ca="1" si="424"/>
        <v>-7.46536892185336-2.31933820681385E-12i</v>
      </c>
      <c r="DH272" s="223" t="str">
        <f t="shared" ca="1" si="425"/>
        <v>3.51915054896152-6.5838675983891i</v>
      </c>
      <c r="DI272" s="223" t="str">
        <f t="shared" ca="1" si="426"/>
        <v>4.14753675149213+6.20722740314838i</v>
      </c>
      <c r="DJ272" s="223" t="str">
        <f t="shared" ca="1" si="427"/>
        <v>-7.42942113000188+0.731734113223957i</v>
      </c>
      <c r="DK272" s="223" t="str">
        <f t="shared" ca="1" si="428"/>
        <v>2.85687300288974-6.89710154954484i</v>
      </c>
      <c r="DL272" s="223" t="str">
        <f t="shared" ca="1" si="429"/>
        <v>4.73597990782927+5.77080821480072i</v>
      </c>
      <c r="DM272" s="223" t="str">
        <f t="shared" ca="1" si="430"/>
        <v>-7.32192395133356+1.45642122693331i</v>
      </c>
      <c r="DN272" s="223" t="str">
        <f t="shared" ca="1" si="431"/>
        <v>2.16708220806806-7.14391264244244i</v>
      </c>
      <c r="DO272" s="223" t="str">
        <f t="shared" ca="1" si="432"/>
        <v>5.27881298870392+5.27881298869972i</v>
      </c>
      <c r="DP272" s="223" t="str">
        <f t="shared" ca="1" si="433"/>
        <v>-7.14391264244293+2.16708220806643i</v>
      </c>
      <c r="DQ272" s="223" t="str">
        <f t="shared" ca="1" si="434"/>
        <v>1.45642122693498-7.32192395133323i</v>
      </c>
      <c r="DR272" s="223" t="str">
        <f t="shared" ca="1" si="435"/>
        <v>5.77080821479992+4.73597990783026i</v>
      </c>
      <c r="DS272" s="223" t="str">
        <f t="shared" ca="1" si="436"/>
        <v>-6.89710154954549+2.85687300288817i</v>
      </c>
      <c r="DT272" s="223" t="str">
        <f t="shared" ca="1" si="437"/>
        <v>0.73173411322565-7.42942113000171i</v>
      </c>
      <c r="DU272" s="223" t="str">
        <f t="shared" ca="1" si="438"/>
        <v>6.20722740314767+4.14753675149319i</v>
      </c>
      <c r="DV272" s="223" t="str">
        <f t="shared" ca="1" si="439"/>
        <v>-6.5838675983865+3.51915054896638i</v>
      </c>
      <c r="DW272" s="223" t="str">
        <f t="shared" ca="1" si="440"/>
        <v>-1.04259307646628E-12-7.46536892185336i</v>
      </c>
      <c r="DX272" s="223" t="str">
        <f t="shared" ca="1" si="441"/>
        <v>6.58386759838729+3.51915054896492i</v>
      </c>
      <c r="DY272" s="223" t="str">
        <f t="shared" ca="1" si="442"/>
        <v>-6.20722740315076+4.14753675148857i</v>
      </c>
      <c r="DZ272" s="223" t="str">
        <f t="shared" ca="1" si="443"/>
        <v>-0.731734113227302-7.42942113000155i</v>
      </c>
      <c r="EA272" s="223" t="str">
        <f t="shared" ca="1" si="444"/>
        <v>6.89710154954612+2.85687300288664i</v>
      </c>
      <c r="EB272" s="223" t="str">
        <f t="shared" ca="1" si="445"/>
        <v>-5.77080821480344+4.73597990782597i</v>
      </c>
      <c r="EC272" s="223" t="str">
        <f t="shared" ca="1" si="446"/>
        <v>-1.45642122693661-7.32192395133291i</v>
      </c>
      <c r="ED272" s="223" t="str">
        <f t="shared" ca="1" si="447"/>
        <v>7.14391264244342+2.16708220806484i</v>
      </c>
      <c r="EE272" s="223" t="str">
        <f t="shared" ca="1" si="448"/>
        <v>-5.27881298870274+5.2788129887009i</v>
      </c>
      <c r="EF272" s="223" t="str">
        <f t="shared" ca="1" si="449"/>
        <v>-2.16708220806234-7.14391264244417i</v>
      </c>
      <c r="EG272" s="223" t="str">
        <f t="shared" ca="1" si="450"/>
        <v>7.32192395133389+1.45642122693169i</v>
      </c>
      <c r="EH272" s="223" t="str">
        <f t="shared" ca="1" si="451"/>
        <v>-4.73597990782798+5.77080821480178i</v>
      </c>
      <c r="EI272" s="223" t="str">
        <f t="shared" ca="1" si="452"/>
        <v>-2.85687300288422-6.89710154954712i</v>
      </c>
      <c r="EJ272" s="223" t="str">
        <f t="shared" ca="1" si="453"/>
        <v>7.42942113000204+0.731734113222304i</v>
      </c>
      <c r="EK272" s="223" t="str">
        <f t="shared" ca="1" si="454"/>
        <v>-4.14753675149075+6.2072274031493i</v>
      </c>
      <c r="EL272" s="223" t="str">
        <f t="shared" ca="1" si="455"/>
        <v>-3.51915054896261-6.58386759838852i</v>
      </c>
      <c r="EM272" s="223" t="str">
        <f t="shared" ca="1" si="456"/>
        <v>7.46536892185336+3.65826039918562E-12i</v>
      </c>
      <c r="EN272" s="223"/>
      <c r="EO272" s="223"/>
      <c r="EP272" s="223"/>
    </row>
    <row r="273" spans="1:146">
      <c r="A273" s="249">
        <f t="shared" si="323"/>
        <v>3.3789062500000026E-3</v>
      </c>
      <c r="B273" s="248">
        <v>173</v>
      </c>
      <c r="C273" s="247">
        <f t="shared" si="324"/>
        <v>34600</v>
      </c>
      <c r="N273" s="246">
        <f t="shared" ca="1" si="327"/>
        <v>22.463464180284156</v>
      </c>
      <c r="O273" s="223">
        <f t="shared" ca="1" si="328"/>
        <v>7.4634641802841575</v>
      </c>
      <c r="P273" s="223" t="str">
        <f t="shared" ca="1" si="329"/>
        <v>-3.35565805392712+6.66654757693206i</v>
      </c>
      <c r="Q273" s="223" t="str">
        <f t="shared" ca="1" si="330"/>
        <v>-4.44598042129946-5.99471064054025i</v>
      </c>
      <c r="R273" s="223" t="str">
        <f t="shared" ca="1" si="331"/>
        <v>7.35358439160464-1.27596793295649i</v>
      </c>
      <c r="S273" s="223" t="str">
        <f t="shared" ca="1" si="332"/>
        <v>-2.16652929077417+7.14208991840639i</v>
      </c>
      <c r="T273" s="223" t="str">
        <f t="shared" ca="1" si="333"/>
        <v>-5.4053921612837-5.14636115649858i</v>
      </c>
      <c r="U273" s="223" t="str">
        <f t="shared" ca="1" si="334"/>
        <v>7.02718040465268-2.51436535349381i</v>
      </c>
      <c r="V273" s="223" t="str">
        <f t="shared" ca="1" si="335"/>
        <v>-0.913607689633627+7.40733545614258i</v>
      </c>
      <c r="W273" s="223" t="str">
        <f t="shared" ca="1" si="336"/>
        <v>-6.20564366841464-4.14647853377416i</v>
      </c>
      <c r="X273" s="223" t="str">
        <f t="shared" ca="1" si="337"/>
        <v>6.49386309187108-3.67872800223383i</v>
      </c>
      <c r="Y273" s="223" t="str">
        <f t="shared" ca="1" si="338"/>
        <v>0.366214829752916+7.45447411081786i</v>
      </c>
      <c r="Z273" s="223" t="str">
        <f t="shared" ca="1" si="339"/>
        <v>-6.82317176495961-3.02450403144757i</v>
      </c>
      <c r="AA273" s="223" t="str">
        <f t="shared" ca="1" si="340"/>
        <v>5.7693358296578-4.73477155256844i</v>
      </c>
      <c r="AB273" s="223" t="str">
        <f t="shared" ca="1" si="341"/>
        <v>1.63525425776652+7.28211789816954i</v>
      </c>
      <c r="AC273" s="223" t="str">
        <f t="shared" ca="1" si="342"/>
        <v>-7.23979351197369-1.81347386922678i</v>
      </c>
      <c r="AD273" s="223" t="str">
        <f t="shared" ca="1" si="343"/>
        <v>4.87493211692003-5.65140110289531i</v>
      </c>
      <c r="AE273" s="223" t="str">
        <f t="shared" ca="1" si="344"/>
        <v>2.8561440898452+6.8953417977956i</v>
      </c>
      <c r="AF273" s="223" t="str">
        <f t="shared" ca="1" si="345"/>
        <v>-7.44324160076062-0.549046485364565i</v>
      </c>
      <c r="AG273" s="223" t="str">
        <f t="shared" ca="1" si="346"/>
        <v>3.83698741627186-6.40162675714197i</v>
      </c>
      <c r="AH273" s="223" t="str">
        <f t="shared" ca="1" si="347"/>
        <v>3.99293557256434+6.30553432182673i</v>
      </c>
      <c r="AI273" s="223" t="str">
        <f t="shared" ca="1" si="348"/>
        <v>-7.42752556028382+0.731547415903587i</v>
      </c>
      <c r="AJ273" s="223" t="str">
        <f t="shared" ca="1" si="349"/>
        <v>2.68606371384127-6.96335833456601i</v>
      </c>
      <c r="AK273" s="223" t="str">
        <f t="shared" ca="1" si="350"/>
        <v>5.01215620444972+5.53006218342804i</v>
      </c>
      <c r="AL273" s="223" t="str">
        <f t="shared" ca="1" si="351"/>
        <v>-7.19310814487939+1.99060111183897i</v>
      </c>
      <c r="AM273" s="223" t="str">
        <f t="shared" ca="1" si="352"/>
        <v>1.45604963028686-7.32005580883959i</v>
      </c>
      <c r="AN273" s="223" t="str">
        <f t="shared" ca="1" si="353"/>
        <v>5.88379532424441+4.59175893887999i</v>
      </c>
      <c r="AO273" s="223" t="str">
        <f t="shared" ca="1" si="354"/>
        <v>-6.74689170858668+3.19104212491608i</v>
      </c>
      <c r="AP273" s="223" t="str">
        <f t="shared" ca="1" si="355"/>
        <v>0.183162580023031-7.46121632441145i</v>
      </c>
      <c r="AQ273" s="223" t="str">
        <f t="shared" ca="1" si="356"/>
        <v>6.58218776629579+3.51825266000193i</v>
      </c>
      <c r="AR273" s="223" t="str">
        <f t="shared" ca="1" si="357"/>
        <v>6.58218776629579+3.51825266000193i</v>
      </c>
      <c r="AS273" s="223" t="str">
        <f t="shared" ca="1" si="358"/>
        <v>-1.09511764025625-7.38268345010026i</v>
      </c>
      <c r="AT273" s="223" t="str">
        <f t="shared" ca="1" si="359"/>
        <v>7.08676956402627+2.34115243347705i</v>
      </c>
      <c r="AU273" s="223" t="str">
        <f t="shared" ca="1" si="360"/>
        <v>-5.27746613301949+5.27746613302416i</v>
      </c>
      <c r="AV273" s="223" t="str">
        <f t="shared" ca="1" si="361"/>
        <v>-2.34115243347628-7.08676956402653i</v>
      </c>
      <c r="AW273" s="223" t="str">
        <f t="shared" ca="1" si="362"/>
        <v>7.38268345010014+1.09511764025705i</v>
      </c>
      <c r="AX273" s="223" t="str">
        <f t="shared" ca="1" si="363"/>
        <v>-4.29752381136074+6.10201496730155i</v>
      </c>
      <c r="AY273" s="223" t="str">
        <f t="shared" ca="1" si="364"/>
        <v>-3.51825266000113-6.58218776629622i</v>
      </c>
      <c r="AZ273" s="223" t="str">
        <f t="shared" ca="1" si="365"/>
        <v>7.46121632441147-0.183162580022116i</v>
      </c>
      <c r="BA273" s="223" t="str">
        <f t="shared" ca="1" si="366"/>
        <v>-3.1910421249169+6.74689170858629i</v>
      </c>
      <c r="BB273" s="223" t="str">
        <f t="shared" ca="1" si="367"/>
        <v>-4.59175893887927-5.88379532424497i</v>
      </c>
      <c r="BC273" s="223" t="str">
        <f t="shared" ca="1" si="368"/>
        <v>7.32005580883974-1.45604963028607i</v>
      </c>
      <c r="BD273" s="223" t="str">
        <f t="shared" ca="1" si="369"/>
        <v>-1.99060111183617+7.19310814488016i</v>
      </c>
      <c r="BE273" s="223" t="str">
        <f t="shared" ca="1" si="370"/>
        <v>-5.5300621834275-5.01215620445032i</v>
      </c>
      <c r="BF273" s="223" t="str">
        <f t="shared" ca="1" si="371"/>
        <v>6.96335833456493-2.68606371384408i</v>
      </c>
      <c r="BG273" s="223" t="str">
        <f t="shared" ca="1" si="372"/>
        <v>-0.731547415903758+7.4275255602838i</v>
      </c>
      <c r="BH273" s="223" t="str">
        <f t="shared" ca="1" si="373"/>
        <v>-6.30553432182466-3.99293557256763i</v>
      </c>
      <c r="BI273" s="223" t="str">
        <f t="shared" ca="1" si="374"/>
        <v>6.40162675714168-3.83698741627235i</v>
      </c>
      <c r="BJ273" s="223" t="str">
        <f t="shared" ca="1" si="375"/>
        <v>0.549046485361537+7.44324160076084i</v>
      </c>
      <c r="BK273" s="223" t="str">
        <f t="shared" ca="1" si="376"/>
        <v>-6.89534179779614-2.85614408984389i</v>
      </c>
      <c r="BL273" s="223" t="str">
        <f t="shared" ca="1" si="377"/>
        <v>5.6514011028968-4.87493211691829i</v>
      </c>
      <c r="BM273" s="223" t="str">
        <f t="shared" ca="1" si="378"/>
        <v>1.81347386922892+7.23979351197315i</v>
      </c>
      <c r="BN273" s="223" t="str">
        <f t="shared" ca="1" si="379"/>
        <v>-7.28211789816917-1.63525425776818i</v>
      </c>
      <c r="BO273" s="223" t="str">
        <f t="shared" ca="1" si="380"/>
        <v>4.73477155256628-5.76933582965958i</v>
      </c>
      <c r="BP273" s="223" t="str">
        <f t="shared" ca="1" si="381"/>
        <v>3.02450403144674+6.82317176495998i</v>
      </c>
      <c r="BQ273" s="223" t="str">
        <f t="shared" ca="1" si="382"/>
        <v>-7.45447411081803-0.366214829749327i</v>
      </c>
      <c r="BR273" s="223" t="str">
        <f t="shared" ca="1" si="383"/>
        <v>3.67872800223393-6.49386309187102i</v>
      </c>
      <c r="BS273" s="223" t="str">
        <f t="shared" ca="1" si="384"/>
        <v>4.14647853377102+6.20564366841674i</v>
      </c>
      <c r="BT273" s="223" t="str">
        <f t="shared" ca="1" si="385"/>
        <v>-7.40733545614249+0.913607689634329i</v>
      </c>
      <c r="BU273" s="223" t="str">
        <f t="shared" ca="1" si="386"/>
        <v>2.51436535349682-7.0271804046516i</v>
      </c>
      <c r="BV273" s="223" t="str">
        <f t="shared" ca="1" si="387"/>
        <v>5.14636115649952+5.40539216128281i</v>
      </c>
      <c r="BW273" s="223" t="str">
        <f t="shared" ca="1" si="388"/>
        <v>-7.14208991840709+2.16652929077187i</v>
      </c>
      <c r="BX273" s="223" t="str">
        <f t="shared" ca="1" si="389"/>
        <v>1.27596793295444-7.353584391605i</v>
      </c>
      <c r="BY273" s="223" t="str">
        <f t="shared" ca="1" si="390"/>
        <v>5.99471064053934+4.44598042130069i</v>
      </c>
      <c r="BZ273" s="223" t="str">
        <f t="shared" ca="1" si="391"/>
        <v>-6.66654757693103+3.35565805392917i</v>
      </c>
      <c r="CA273" s="223" t="str">
        <f t="shared" ca="1" si="392"/>
        <v>1.02039638701653E-12-7.46346418028416i</v>
      </c>
      <c r="CB273" s="223" t="str">
        <f t="shared" ca="1" si="393"/>
        <v>6.66654757693354+3.35565805392417i</v>
      </c>
      <c r="CC273" s="223" t="str">
        <f t="shared" ca="1" si="394"/>
        <v>-5.99471064054031+4.44598042129939i</v>
      </c>
      <c r="CD273" s="223" t="str">
        <f t="shared" ca="1" si="395"/>
        <v>-1.27596793295285-7.35358439160527i</v>
      </c>
      <c r="CE273" s="223" t="str">
        <f t="shared" ca="1" si="396"/>
        <v>7.14208991840656+2.16652929077362i</v>
      </c>
      <c r="CF273" s="223" t="str">
        <f t="shared" ca="1" si="397"/>
        <v>-5.14636115650084+5.40539216128155i</v>
      </c>
      <c r="CG273" s="223" t="str">
        <f t="shared" ca="1" si="398"/>
        <v>-2.5143653534953-7.02718040465215i</v>
      </c>
      <c r="CH273" s="223" t="str">
        <f t="shared" ca="1" si="399"/>
        <v>7.40733545614227+0.913607689636143i</v>
      </c>
      <c r="CI273" s="223" t="str">
        <f t="shared" ca="1" si="400"/>
        <v>-4.14647853377236+6.20564366841585i</v>
      </c>
      <c r="CJ273" s="223" t="str">
        <f t="shared" ca="1" si="401"/>
        <v>-3.67872800223252-6.49386309187182i</v>
      </c>
      <c r="CK273" s="223" t="str">
        <f t="shared" ca="1" si="402"/>
        <v>7.45447411081776-0.366214829754917i</v>
      </c>
      <c r="CL273" s="223" t="str">
        <f t="shared" ca="1" si="403"/>
        <v>-3.02450403144841+6.82317176495924i</v>
      </c>
      <c r="CM273" s="223" t="str">
        <f t="shared" ca="1" si="404"/>
        <v>-4.73477155257077-5.7693358296559i</v>
      </c>
      <c r="CN273" s="223" t="str">
        <f t="shared" ca="1" si="405"/>
        <v>7.28211789816952-1.63525425776661i</v>
      </c>
      <c r="CO273" s="223" t="str">
        <f t="shared" ca="1" si="406"/>
        <v>-1.8134738692307+7.23979351197271i</v>
      </c>
      <c r="CP273" s="223" t="str">
        <f t="shared" ca="1" si="407"/>
        <v>-5.65140110289575-4.87493211691952i</v>
      </c>
      <c r="CQ273" s="223" t="str">
        <f t="shared" ca="1" si="408"/>
        <v>6.89534179779676-2.85614408984239i</v>
      </c>
      <c r="CR273" s="223" t="str">
        <f t="shared" ca="1" si="409"/>
        <v>-0.549046485363361+7.44324160076071i</v>
      </c>
      <c r="CS273" s="223" t="str">
        <f t="shared" ca="1" si="410"/>
        <v>-6.40162675714074-3.83698741627392i</v>
      </c>
      <c r="CT273" s="223" t="str">
        <f t="shared" ca="1" si="411"/>
        <v>6.30553432182552-3.99293557256626i</v>
      </c>
      <c r="CU273" s="223" t="str">
        <f t="shared" ca="1" si="412"/>
        <v>0.731547415902149+7.42752556028396i</v>
      </c>
      <c r="CV273" s="223" t="str">
        <f t="shared" ca="1" si="413"/>
        <v>-6.96335833456702-2.68606371383866i</v>
      </c>
      <c r="CW273" s="223" t="str">
        <f t="shared" ca="1" si="414"/>
        <v>5.53006218342859-5.01215620444911i</v>
      </c>
      <c r="CX273" s="223" t="str">
        <f t="shared" ca="1" si="415"/>
        <v>1.99060111184157+7.19310814487866i</v>
      </c>
      <c r="CY273" s="223" t="str">
        <f t="shared" ca="1" si="416"/>
        <v>-7.32005580883939-1.45604963028786i</v>
      </c>
      <c r="CZ273" s="223" t="str">
        <f t="shared" ca="1" si="417"/>
        <v>4.59175893888071-5.88379532424385i</v>
      </c>
      <c r="DA273" s="223" t="str">
        <f t="shared" ca="1" si="418"/>
        <v>3.19104212491545+6.74689170858698i</v>
      </c>
      <c r="DB273" s="223" t="str">
        <f t="shared" ca="1" si="419"/>
        <v>-7.46121632441144-0.183162580023732i</v>
      </c>
      <c r="DC273" s="223" t="str">
        <f t="shared" ca="1" si="420"/>
        <v>3.51825266000274-6.58218776629536i</v>
      </c>
      <c r="DD273" s="223" t="str">
        <f t="shared" ca="1" si="421"/>
        <v>4.29752381135942+6.10201496730248i</v>
      </c>
      <c r="DE273" s="223" t="str">
        <f t="shared" ca="1" si="422"/>
        <v>-7.38268345010041+1.09511764025524i</v>
      </c>
      <c r="DF273" s="223" t="str">
        <f t="shared" ca="1" si="423"/>
        <v>2.34115243347802-7.08676956402596i</v>
      </c>
      <c r="DG273" s="223" t="str">
        <f t="shared" ca="1" si="424"/>
        <v>5.27746613302359+5.27746613302006i</v>
      </c>
      <c r="DH273" s="223" t="str">
        <f t="shared" ca="1" si="425"/>
        <v>-7.08676956402678+2.34115243347551i</v>
      </c>
      <c r="DI273" s="223" t="str">
        <f t="shared" ca="1" si="426"/>
        <v>1.09511764025072-7.38268345010108i</v>
      </c>
      <c r="DJ273" s="223" t="str">
        <f t="shared" ca="1" si="427"/>
        <v>6.10201496730097+4.29752381136157i</v>
      </c>
      <c r="DK273" s="223" t="str">
        <f t="shared" ca="1" si="428"/>
        <v>-6.58218776629301+3.51825266000715i</v>
      </c>
      <c r="DL273" s="223" t="str">
        <f t="shared" ca="1" si="429"/>
        <v>-0.183162580021521-7.46121632441149i</v>
      </c>
      <c r="DM273" s="223" t="str">
        <f t="shared" ca="1" si="430"/>
        <v>6.74689170858585+3.19104212491783i</v>
      </c>
      <c r="DN273" s="223" t="str">
        <f t="shared" ca="1" si="431"/>
        <v>-5.88379532424547+4.59175893887863i</v>
      </c>
      <c r="DO273" s="223" t="str">
        <f t="shared" ca="1" si="432"/>
        <v>-1.45604963028528-7.3200558088399i</v>
      </c>
      <c r="DP273" s="223" t="str">
        <f t="shared" ca="1" si="433"/>
        <v>7.19310814487989+1.99060111183716i</v>
      </c>
      <c r="DQ273" s="223" t="str">
        <f t="shared" ca="1" si="434"/>
        <v>-5.01215620445107+5.53006218342681i</v>
      </c>
      <c r="DR273" s="223" t="str">
        <f t="shared" ca="1" si="435"/>
        <v>-2.68606371384333-6.96335833456522i</v>
      </c>
      <c r="DS273" s="223" t="str">
        <f t="shared" ca="1" si="436"/>
        <v>7.42752556028374+0.731547415904352i</v>
      </c>
      <c r="DT273" s="223" t="str">
        <f t="shared" ca="1" si="437"/>
        <v>-3.99293557256204+6.30553432182819i</v>
      </c>
      <c r="DU273" s="223" t="str">
        <f t="shared" ca="1" si="438"/>
        <v>-3.83698741627166-6.4016267571421i</v>
      </c>
      <c r="DV273" s="223" t="str">
        <f t="shared" ca="1" si="439"/>
        <v>7.4432416007609-0.549046485360731i</v>
      </c>
      <c r="DW273" s="223" t="str">
        <f t="shared" ca="1" si="440"/>
        <v>-2.85614408984483+6.89534179779575i</v>
      </c>
      <c r="DX273" s="223" t="str">
        <f t="shared" ca="1" si="441"/>
        <v>-4.87493211691752-5.65140110289747i</v>
      </c>
      <c r="DY273" s="223" t="str">
        <f t="shared" ca="1" si="442"/>
        <v>7.23979351197335-1.81347386922814i</v>
      </c>
      <c r="DZ273" s="223" t="str">
        <f t="shared" ca="1" si="443"/>
        <v>-1.63525425776876+7.28211789816903i</v>
      </c>
      <c r="EA273" s="223" t="str">
        <f t="shared" ca="1" si="444"/>
        <v>-5.76933582965907-4.7347715525669i</v>
      </c>
      <c r="EB273" s="223" t="str">
        <f t="shared" ca="1" si="445"/>
        <v>6.82317176496031-3.024504031446i</v>
      </c>
      <c r="EC273" s="223" t="str">
        <f t="shared" ca="1" si="446"/>
        <v>-0.366214829750347+7.45447411081799i</v>
      </c>
      <c r="ED273" s="223" t="str">
        <f t="shared" ca="1" si="447"/>
        <v>-6.49386309187052-3.67872800223482i</v>
      </c>
      <c r="EE273" s="223" t="str">
        <f t="shared" ca="1" si="448"/>
        <v>6.20564366841307-4.14647853377652i</v>
      </c>
      <c r="EF273" s="223" t="str">
        <f t="shared" ca="1" si="449"/>
        <v>0.913607689633105+7.40733545614265i</v>
      </c>
      <c r="EG273" s="223" t="str">
        <f t="shared" ca="1" si="450"/>
        <v>-7.02718040465383-2.51436535349059i</v>
      </c>
      <c r="EH273" s="223" t="str">
        <f t="shared" ca="1" si="451"/>
        <v>5.40539216128336-5.14636115649893i</v>
      </c>
      <c r="EI273" s="223" t="str">
        <f t="shared" ca="1" si="452"/>
        <v>2.16652929077109+7.14208991840733i</v>
      </c>
      <c r="EJ273" s="223" t="str">
        <f t="shared" ca="1" si="453"/>
        <v>-7.35358439160489-1.27596793295503i</v>
      </c>
      <c r="EK273" s="223" t="str">
        <f t="shared" ca="1" si="454"/>
        <v>4.44598042130117-5.99471064053898i</v>
      </c>
      <c r="EL273" s="223" t="str">
        <f t="shared" ca="1" si="455"/>
        <v>3.35565805392826+6.66654757693148i</v>
      </c>
      <c r="EM273" s="223" t="str">
        <f t="shared" ca="1" si="456"/>
        <v>-7.46346418028416-2.04079277403307E-12i</v>
      </c>
      <c r="EN273" s="223"/>
      <c r="EO273" s="223"/>
      <c r="EP273" s="223"/>
    </row>
    <row r="274" spans="1:146">
      <c r="A274" s="249">
        <f t="shared" si="323"/>
        <v>3.3984375000000026E-3</v>
      </c>
      <c r="B274" s="248">
        <v>174</v>
      </c>
      <c r="C274" s="247">
        <f t="shared" si="324"/>
        <v>34800</v>
      </c>
      <c r="N274" s="246">
        <f t="shared" ca="1" si="327"/>
        <v>22.46133896003289</v>
      </c>
      <c r="O274" s="223">
        <f t="shared" ca="1" si="328"/>
        <v>7.4613389600328901</v>
      </c>
      <c r="P274" s="223" t="str">
        <f t="shared" ca="1" si="329"/>
        <v>-3.1901334761719+6.74497053223452i</v>
      </c>
      <c r="Q274" s="223" t="str">
        <f t="shared" ca="1" si="330"/>
        <v>-4.73342332711342-5.76769301218808i</v>
      </c>
      <c r="R274" s="223" t="str">
        <f t="shared" ca="1" si="331"/>
        <v>7.23773198190993-1.8129574828282i</v>
      </c>
      <c r="S274" s="223" t="str">
        <f t="shared" ca="1" si="332"/>
        <v>-1.45563502038431+7.3179714240994i</v>
      </c>
      <c r="T274" s="223" t="str">
        <f t="shared" ca="1" si="333"/>
        <v>-5.99300364762827-4.44471442907404i</v>
      </c>
      <c r="U274" s="223" t="str">
        <f t="shared" ca="1" si="334"/>
        <v>6.58031348936403-3.51725083811184i</v>
      </c>
      <c r="V274" s="223" t="str">
        <f t="shared" ca="1" si="335"/>
        <v>0.366110550137545+7.45235145048747i</v>
      </c>
      <c r="W274" s="223" t="str">
        <f t="shared" ca="1" si="336"/>
        <v>-6.89337835030342-2.85533080326478i</v>
      </c>
      <c r="X274" s="223" t="str">
        <f t="shared" ca="1" si="337"/>
        <v>5.52848749909129-5.0107289937589i</v>
      </c>
      <c r="Y274" s="223" t="str">
        <f t="shared" ca="1" si="338"/>
        <v>2.16591237189964+7.14005620942558i</v>
      </c>
      <c r="Z274" s="223" t="str">
        <f t="shared" ca="1" si="339"/>
        <v>-7.38058123214961-1.09480580567774i</v>
      </c>
      <c r="AA274" s="223" t="str">
        <f t="shared" ca="1" si="340"/>
        <v>4.14529782466374-6.2038766123564i</v>
      </c>
      <c r="AB274" s="223" t="str">
        <f t="shared" ca="1" si="341"/>
        <v>3.83589483470855+6.39980389492998i</v>
      </c>
      <c r="AC274" s="223" t="str">
        <f t="shared" ca="1" si="342"/>
        <v>-7.42541057354898+0.731339107891573i</v>
      </c>
      <c r="AD274" s="223" t="str">
        <f t="shared" ca="1" si="343"/>
        <v>2.51364938835495-7.02517941613789i</v>
      </c>
      <c r="AE274" s="223" t="str">
        <f t="shared" ca="1" si="344"/>
        <v>5.2759633753706+5.27596337537068i</v>
      </c>
      <c r="AF274" s="223" t="str">
        <f t="shared" ca="1" si="345"/>
        <v>-7.02517941613789+2.51364938835495i</v>
      </c>
      <c r="AG274" s="223" t="str">
        <f t="shared" ca="1" si="346"/>
        <v>0.731339107892311-7.42541057354891i</v>
      </c>
      <c r="AH274" s="223" t="str">
        <f t="shared" ca="1" si="347"/>
        <v>6.39980389492995+3.83589483470859i</v>
      </c>
      <c r="AI274" s="223" t="str">
        <f t="shared" ca="1" si="348"/>
        <v>-6.20387661235643+4.1452978246637i</v>
      </c>
      <c r="AJ274" s="223" t="str">
        <f t="shared" ca="1" si="349"/>
        <v>-1.09480580567774-7.38058123214961i</v>
      </c>
      <c r="AK274" s="223" t="str">
        <f t="shared" ca="1" si="350"/>
        <v>7.14005620942557+2.16591237189969i</v>
      </c>
      <c r="AL274" s="223" t="str">
        <f t="shared" ca="1" si="351"/>
        <v>-5.0107289937589+5.52848749909129i</v>
      </c>
      <c r="AM274" s="223" t="str">
        <f t="shared" ca="1" si="352"/>
        <v>-2.85533080326468-6.89337835030347i</v>
      </c>
      <c r="AN274" s="223" t="str">
        <f t="shared" ca="1" si="353"/>
        <v>7.45235145048761+0.366110550134633i</v>
      </c>
      <c r="AO274" s="223" t="str">
        <f t="shared" ca="1" si="354"/>
        <v>-3.51725083811383+6.58031348936297i</v>
      </c>
      <c r="AP274" s="223" t="str">
        <f t="shared" ca="1" si="355"/>
        <v>-4.44471442907457-5.99300364762787i</v>
      </c>
      <c r="AQ274" s="223" t="str">
        <f t="shared" ca="1" si="356"/>
        <v>7.31797142410014-1.45563502038062i</v>
      </c>
      <c r="AR274" s="223" t="str">
        <f t="shared" ca="1" si="357"/>
        <v>7.31797142410014-1.45563502038062i</v>
      </c>
      <c r="AS274" s="223" t="str">
        <f t="shared" ca="1" si="358"/>
        <v>-5.76769301218928-4.73342332711197i</v>
      </c>
      <c r="AT274" s="223" t="str">
        <f t="shared" ca="1" si="359"/>
        <v>6.74497053223575-3.19013347616931i</v>
      </c>
      <c r="AU274" s="223" t="str">
        <f t="shared" ca="1" si="360"/>
        <v>-1.06034430821876E-13+7.46133896003289i</v>
      </c>
      <c r="AV274" s="223" t="str">
        <f t="shared" ca="1" si="361"/>
        <v>-6.74497053223575-3.19013347616931i</v>
      </c>
      <c r="AW274" s="223" t="str">
        <f t="shared" ca="1" si="362"/>
        <v>5.76769301218928-4.73342332711197i</v>
      </c>
      <c r="AX274" s="223" t="str">
        <f t="shared" ca="1" si="363"/>
        <v>1.81295748282882+7.23773198190978i</v>
      </c>
      <c r="AY274" s="223" t="str">
        <f t="shared" ca="1" si="364"/>
        <v>-7.31797142409865-1.45563502038811i</v>
      </c>
      <c r="AZ274" s="223" t="str">
        <f t="shared" ca="1" si="365"/>
        <v>4.44471442907466-5.99300364762781i</v>
      </c>
      <c r="BA274" s="223" t="str">
        <f t="shared" ca="1" si="366"/>
        <v>3.51725083811373+6.58031348936302i</v>
      </c>
      <c r="BB274" s="223" t="str">
        <f t="shared" ca="1" si="367"/>
        <v>-7.45235145048762+0.366110550134421i</v>
      </c>
      <c r="BC274" s="223" t="str">
        <f t="shared" ca="1" si="368"/>
        <v>2.85533080326478-6.89337835030342i</v>
      </c>
      <c r="BD274" s="223" t="str">
        <f t="shared" ca="1" si="369"/>
        <v>5.01072899376102+5.52848749908936i</v>
      </c>
      <c r="BE274" s="223" t="str">
        <f t="shared" ca="1" si="370"/>
        <v>-7.14005620942627+2.16591237189736i</v>
      </c>
      <c r="BF274" s="223" t="str">
        <f t="shared" ca="1" si="371"/>
        <v>1.09480580567701-7.38058123214972i</v>
      </c>
      <c r="BG274" s="223" t="str">
        <f t="shared" ca="1" si="372"/>
        <v>6.20387661235431+4.14529782466687i</v>
      </c>
      <c r="BH274" s="223" t="str">
        <f t="shared" ca="1" si="373"/>
        <v>-6.39980389493044+3.83589483470777i</v>
      </c>
      <c r="BI274" s="223" t="str">
        <f t="shared" ca="1" si="374"/>
        <v>-0.731339107893788-7.42541057354877i</v>
      </c>
      <c r="BJ274" s="223" t="str">
        <f t="shared" ca="1" si="375"/>
        <v>7.02517941613685+2.51364938835785i</v>
      </c>
      <c r="BK274" s="223" t="str">
        <f t="shared" ca="1" si="376"/>
        <v>-5.27596337537075+5.27596337537052i</v>
      </c>
      <c r="BL274" s="223" t="str">
        <f t="shared" ca="1" si="377"/>
        <v>-2.51364938835774-7.02517941613689i</v>
      </c>
      <c r="BM274" s="223" t="str">
        <f t="shared" ca="1" si="378"/>
        <v>7.42541057354875+0.731339107893894i</v>
      </c>
      <c r="BN274" s="223" t="str">
        <f t="shared" ca="1" si="379"/>
        <v>-3.83589483470805+6.39980389493028i</v>
      </c>
      <c r="BO274" s="223" t="str">
        <f t="shared" ca="1" si="380"/>
        <v>-4.14529782466678-6.20387661235437i</v>
      </c>
      <c r="BP274" s="223" t="str">
        <f t="shared" ca="1" si="381"/>
        <v>7.38058123214973-1.0948058056769i</v>
      </c>
      <c r="BQ274" s="223" t="str">
        <f t="shared" ca="1" si="382"/>
        <v>-2.16591237189766+7.14005620942618i</v>
      </c>
      <c r="BR274" s="223" t="str">
        <f t="shared" ca="1" si="383"/>
        <v>-5.5284874990893-5.0107289937611i</v>
      </c>
      <c r="BS274" s="223" t="str">
        <f t="shared" ca="1" si="384"/>
        <v>6.89337835030347-2.85533080326468i</v>
      </c>
      <c r="BT274" s="223" t="str">
        <f t="shared" ca="1" si="385"/>
        <v>-0.366110550134739+7.45235145048761i</v>
      </c>
      <c r="BU274" s="223" t="str">
        <f t="shared" ca="1" si="386"/>
        <v>-6.58031348936297-3.51725083811383i</v>
      </c>
      <c r="BV274" s="223" t="str">
        <f t="shared" ca="1" si="387"/>
        <v>5.99300364762787-4.44471442907457i</v>
      </c>
      <c r="BW274" s="223" t="str">
        <f t="shared" ca="1" si="388"/>
        <v>1.45563502038801+7.31797142409867i</v>
      </c>
      <c r="BX274" s="223" t="str">
        <f t="shared" ca="1" si="389"/>
        <v>-7.2377319819097-1.81295748282914i</v>
      </c>
      <c r="BY274" s="223" t="str">
        <f t="shared" ca="1" si="390"/>
        <v>4.73342332711221-5.76769301218908i</v>
      </c>
      <c r="BZ274" s="223" t="str">
        <f t="shared" ca="1" si="391"/>
        <v>3.19013347616922+6.74497053223579i</v>
      </c>
      <c r="CA274" s="223" t="str">
        <f t="shared" ca="1" si="392"/>
        <v>-7.46133896003289-2.12068861643754E-13i</v>
      </c>
      <c r="CB274" s="223" t="str">
        <f t="shared" ca="1" si="393"/>
        <v>3.1901334761696-6.74497053223561i</v>
      </c>
      <c r="CC274" s="223" t="str">
        <f t="shared" ca="1" si="394"/>
        <v>4.73342332711188+5.76769301218935i</v>
      </c>
      <c r="CD274" s="223" t="str">
        <f t="shared" ca="1" si="395"/>
        <v>-7.23773198190981+1.81295748282872i</v>
      </c>
      <c r="CE274" s="223" t="str">
        <f t="shared" ca="1" si="396"/>
        <v>1.45563502038093-7.31797142410007i</v>
      </c>
      <c r="CF274" s="223" t="str">
        <f t="shared" ca="1" si="397"/>
        <v>5.99300364762775+4.44471442907474i</v>
      </c>
      <c r="CG274" s="223" t="str">
        <f t="shared" ca="1" si="398"/>
        <v>-6.58031348936307+3.51725083811364i</v>
      </c>
      <c r="CH274" s="223" t="str">
        <f t="shared" ca="1" si="399"/>
        <v>-0.366110550134527-7.45235145048762i</v>
      </c>
      <c r="CI274" s="223" t="str">
        <f t="shared" ca="1" si="400"/>
        <v>6.89337835030339+2.85533080326488i</v>
      </c>
      <c r="CJ274" s="223" t="str">
        <f t="shared" ca="1" si="401"/>
        <v>-5.52848749908944+5.01072899376094i</v>
      </c>
      <c r="CK274" s="223" t="str">
        <f t="shared" ca="1" si="402"/>
        <v>-2.16591237189746-7.14005620942624i</v>
      </c>
      <c r="CL274" s="223" t="str">
        <f t="shared" ca="1" si="403"/>
        <v>7.3805812321497+1.09480580567711i</v>
      </c>
      <c r="CM274" s="223" t="str">
        <f t="shared" ca="1" si="404"/>
        <v>-4.14529782466678+6.20387661235437i</v>
      </c>
      <c r="CN274" s="223" t="str">
        <f t="shared" ca="1" si="405"/>
        <v>-3.83589483470787-6.39980389493039i</v>
      </c>
      <c r="CO274" s="223" t="str">
        <f t="shared" ca="1" si="406"/>
        <v>7.42541057354877-0.731339107893683i</v>
      </c>
      <c r="CP274" s="223" t="str">
        <f t="shared" ca="1" si="407"/>
        <v>-2.51364938835774+7.02517941613689i</v>
      </c>
      <c r="CQ274" s="223" t="str">
        <f t="shared" ca="1" si="408"/>
        <v>-5.2759633753706-5.27596337537068i</v>
      </c>
      <c r="CR274" s="223" t="str">
        <f t="shared" ca="1" si="409"/>
        <v>7.02517941613693-2.51364938835765i</v>
      </c>
      <c r="CS274" s="223" t="str">
        <f t="shared" ca="1" si="410"/>
        <v>-0.731339107893788+7.42541057354877i</v>
      </c>
      <c r="CT274" s="223" t="str">
        <f t="shared" ca="1" si="411"/>
        <v>-6.39980389493034-3.83589483470796i</v>
      </c>
      <c r="CU274" s="223" t="str">
        <f t="shared" ca="1" si="412"/>
        <v>6.20387661235443-4.1452978246667i</v>
      </c>
      <c r="CV274" s="223" t="str">
        <f t="shared" ca="1" si="413"/>
        <v>1.09480580567701+7.38058123214972i</v>
      </c>
      <c r="CW274" s="223" t="str">
        <f t="shared" ca="1" si="414"/>
        <v>-7.14005620942621-2.16591237189756i</v>
      </c>
      <c r="CX274" s="223" t="str">
        <f t="shared" ca="1" si="415"/>
        <v>5.01072899376133-5.52848749908908i</v>
      </c>
      <c r="CY274" s="223" t="str">
        <f t="shared" ca="1" si="416"/>
        <v>2.85533080326478+6.89337835030342i</v>
      </c>
      <c r="CZ274" s="223" t="str">
        <f t="shared" ca="1" si="417"/>
        <v>-7.45235145048761-0.366110550134633i</v>
      </c>
      <c r="DA274" s="223" t="str">
        <f t="shared" ca="1" si="418"/>
        <v>3.51725083811411-6.58031348936282i</v>
      </c>
      <c r="DB274" s="223" t="str">
        <f t="shared" ca="1" si="419"/>
        <v>4.44471442907466+5.99300364762781i</v>
      </c>
      <c r="DC274" s="223" t="str">
        <f t="shared" ca="1" si="420"/>
        <v>-7.31797142410018+1.45563502038041i</v>
      </c>
      <c r="DD274" s="223" t="str">
        <f t="shared" ca="1" si="421"/>
        <v>1.81295748282923-7.23773198190967i</v>
      </c>
      <c r="DE274" s="223" t="str">
        <f t="shared" ca="1" si="422"/>
        <v>5.76769301218928+4.73342332711197i</v>
      </c>
      <c r="DF274" s="223" t="str">
        <f t="shared" ca="1" si="423"/>
        <v>-6.74497053223584+3.19013347616913i</v>
      </c>
      <c r="DG274" s="223" t="str">
        <f t="shared" ca="1" si="424"/>
        <v>3.1810329246563E-13-7.46133896003289i</v>
      </c>
      <c r="DH274" s="223" t="str">
        <f t="shared" ca="1" si="425"/>
        <v>6.74497053223575+3.19013347616931i</v>
      </c>
      <c r="DI274" s="223" t="str">
        <f t="shared" ca="1" si="426"/>
        <v>-5.76769301218941+4.7334233271118i</v>
      </c>
      <c r="DJ274" s="223" t="str">
        <f t="shared" ca="1" si="427"/>
        <v>-1.81295748282862-7.23773198190983i</v>
      </c>
      <c r="DK274" s="223" t="str">
        <f t="shared" ca="1" si="428"/>
        <v>7.31797142410014+1.45563502038062i</v>
      </c>
      <c r="DL274" s="223" t="str">
        <f t="shared" ca="1" si="429"/>
        <v>-4.44471442907483+5.99300364762769i</v>
      </c>
      <c r="DM274" s="223" t="str">
        <f t="shared" ca="1" si="430"/>
        <v>-3.51725083811355-6.58031348936312i</v>
      </c>
      <c r="DN274" s="223" t="str">
        <f t="shared" ca="1" si="431"/>
        <v>7.45235145048762-0.366110550134421i</v>
      </c>
      <c r="DO274" s="223" t="str">
        <f t="shared" ca="1" si="432"/>
        <v>-2.85533080326497+6.89337835030335i</v>
      </c>
      <c r="DP274" s="223" t="str">
        <f t="shared" ca="1" si="433"/>
        <v>-5.01072899376086-5.5284874990895i</v>
      </c>
      <c r="DQ274" s="223" t="str">
        <f t="shared" ca="1" si="434"/>
        <v>7.14005620942627-2.16591237189736i</v>
      </c>
      <c r="DR274" s="223" t="str">
        <f t="shared" ca="1" si="435"/>
        <v>-1.09480580567722+7.38058123214969i</v>
      </c>
      <c r="DS274" s="223" t="str">
        <f t="shared" ca="1" si="436"/>
        <v>-6.20387661235431-4.14529782466687i</v>
      </c>
      <c r="DT274" s="223" t="str">
        <f t="shared" ca="1" si="437"/>
        <v>6.39980389493044-3.83589483470777i</v>
      </c>
      <c r="DU274" s="223" t="str">
        <f t="shared" ca="1" si="438"/>
        <v>0.731339107893578+7.42541057354879i</v>
      </c>
      <c r="DV274" s="223" t="str">
        <f t="shared" ca="1" si="439"/>
        <v>-7.02517941613685-2.51364938835785i</v>
      </c>
      <c r="DW274" s="223" t="str">
        <f t="shared" ca="1" si="440"/>
        <v>5.27596337537075-5.27596337537052i</v>
      </c>
      <c r="DX274" s="223" t="str">
        <f t="shared" ca="1" si="441"/>
        <v>2.51364938835754+7.02517941613696i</v>
      </c>
      <c r="DY274" s="223" t="str">
        <f t="shared" ca="1" si="442"/>
        <v>-7.42541057354875-0.731339107893894i</v>
      </c>
      <c r="DZ274" s="223" t="str">
        <f t="shared" ca="1" si="443"/>
        <v>3.83589483470805-6.39980389493028i</v>
      </c>
      <c r="EA274" s="223" t="str">
        <f t="shared" ca="1" si="444"/>
        <v>4.14529782466661+6.20387661235449i</v>
      </c>
      <c r="EB274" s="223" t="str">
        <f t="shared" ca="1" si="445"/>
        <v>-7.38058123214973+1.0948058056769i</v>
      </c>
      <c r="EC274" s="223" t="str">
        <f t="shared" ca="1" si="446"/>
        <v>2.16591237189766-7.14005620942618i</v>
      </c>
      <c r="ED274" s="223" t="str">
        <f t="shared" ca="1" si="447"/>
        <v>5.5284874990893+5.0107289937611i</v>
      </c>
      <c r="EE274" s="223" t="str">
        <f t="shared" ca="1" si="448"/>
        <v>-6.89337835030347+2.85533080326468i</v>
      </c>
      <c r="EF274" s="223" t="str">
        <f t="shared" ca="1" si="449"/>
        <v>0.366110550135163-7.45235145048759i</v>
      </c>
      <c r="EG274" s="223" t="str">
        <f t="shared" ca="1" si="450"/>
        <v>6.58031348936277+3.5172508381142i</v>
      </c>
      <c r="EH274" s="223" t="str">
        <f t="shared" ca="1" si="451"/>
        <v>-5.99300364762787+4.44471442907457i</v>
      </c>
      <c r="EI274" s="223" t="str">
        <f t="shared" ca="1" si="452"/>
        <v>-1.45563502038072-7.31797142410012i</v>
      </c>
      <c r="EJ274" s="223" t="str">
        <f t="shared" ca="1" si="453"/>
        <v>7.23773198190965+1.81295748282934i</v>
      </c>
      <c r="EK274" s="223" t="str">
        <f t="shared" ca="1" si="454"/>
        <v>-4.73342332711205+5.76769301218921i</v>
      </c>
      <c r="EL274" s="223" t="str">
        <f t="shared" ca="1" si="455"/>
        <v>-3.19013347616941-6.7449705322357i</v>
      </c>
      <c r="EM274" s="223" t="str">
        <f t="shared" ca="1" si="456"/>
        <v>7.46133896003289+4.24137723287507E-13i</v>
      </c>
      <c r="EN274" s="223"/>
      <c r="EO274" s="223"/>
      <c r="EP274" s="223"/>
    </row>
    <row r="275" spans="1:146">
      <c r="A275" s="249">
        <f t="shared" si="323"/>
        <v>3.4179687500000026E-3</v>
      </c>
      <c r="B275" s="248">
        <v>175</v>
      </c>
      <c r="C275" s="247">
        <f t="shared" si="324"/>
        <v>35000</v>
      </c>
      <c r="N275" s="246">
        <f t="shared" ca="1" si="327"/>
        <v>22.45895452311353</v>
      </c>
      <c r="O275" s="223">
        <f t="shared" ca="1" si="328"/>
        <v>7.4589545231135288</v>
      </c>
      <c r="P275" s="223" t="str">
        <f t="shared" ca="1" si="329"/>
        <v>-3.02267653205003+6.81904899237934i</v>
      </c>
      <c r="Q275" s="223" t="str">
        <f t="shared" ca="1" si="330"/>
        <v>-5.00912770379356-5.52672074787244i</v>
      </c>
      <c r="R275" s="223" t="str">
        <f t="shared" ca="1" si="331"/>
        <v>7.08248751745816-2.33973783636653i</v>
      </c>
      <c r="S275" s="223" t="str">
        <f t="shared" ca="1" si="332"/>
        <v>-0.731105392203687+7.4230376183451i</v>
      </c>
      <c r="T275" s="223" t="str">
        <f t="shared" ca="1" si="333"/>
        <v>-6.48993929783265-3.67650520036668i</v>
      </c>
      <c r="U275" s="223" t="str">
        <f t="shared" ca="1" si="334"/>
        <v>5.99108844993629-4.44329402165958i</v>
      </c>
      <c r="V275" s="223" t="str">
        <f t="shared" ca="1" si="335"/>
        <v>1.63426618628809+7.27771781606234i</v>
      </c>
      <c r="W275" s="223" t="str">
        <f t="shared" ca="1" si="336"/>
        <v>-7.3156328034669-1.4551698398176i</v>
      </c>
      <c r="X275" s="223" t="str">
        <f t="shared" ca="1" si="337"/>
        <v>4.2949271138217-6.09832794008612i</v>
      </c>
      <c r="Y275" s="223" t="str">
        <f t="shared" ca="1" si="338"/>
        <v>3.8346689891454+6.39775869516523i</v>
      </c>
      <c r="Z275" s="223" t="str">
        <f t="shared" ca="1" si="339"/>
        <v>-7.4028597136927+0.913055659454208i</v>
      </c>
      <c r="AA275" s="223" t="str">
        <f t="shared" ca="1" si="340"/>
        <v>2.16522020639805-7.13777444555944i</v>
      </c>
      <c r="AB275" s="223" t="str">
        <f t="shared" ca="1" si="341"/>
        <v>5.64798635059092+4.87198653132523i</v>
      </c>
      <c r="AC275" s="223" t="str">
        <f t="shared" ca="1" si="342"/>
        <v>-6.74281502678943+3.18911399802178i</v>
      </c>
      <c r="AD275" s="223" t="str">
        <f t="shared" ca="1" si="343"/>
        <v>-0.183051907493488-7.45670802546531i</v>
      </c>
      <c r="AE275" s="223" t="str">
        <f t="shared" ca="1" si="344"/>
        <v>6.89117541783701+2.85441831876035i</v>
      </c>
      <c r="AF275" s="223" t="str">
        <f t="shared" ca="1" si="345"/>
        <v>-5.40212605523276+5.14325156503657i</v>
      </c>
      <c r="AG275" s="223" t="str">
        <f t="shared" ca="1" si="346"/>
        <v>-2.51284609575085-7.02293436370763i</v>
      </c>
      <c r="AH275" s="223" t="str">
        <f t="shared" ca="1" si="347"/>
        <v>7.43874416270146+0.548714734402746i</v>
      </c>
      <c r="AI275" s="223" t="str">
        <f t="shared" ca="1" si="348"/>
        <v>-3.51612682232928+6.57821060374114i</v>
      </c>
      <c r="AJ275" s="223" t="str">
        <f t="shared" ca="1" si="349"/>
        <v>-4.58898445532364-5.88024015212592i</v>
      </c>
      <c r="AK275" s="223" t="str">
        <f t="shared" ca="1" si="350"/>
        <v>7.23541900357693-1.8123781119164i</v>
      </c>
      <c r="AL275" s="223" t="str">
        <f t="shared" ca="1" si="351"/>
        <v>-1.2751969534486+7.34914112721964i</v>
      </c>
      <c r="AM275" s="223" t="str">
        <f t="shared" ca="1" si="352"/>
        <v>-6.20189402551515-4.14397310248936i</v>
      </c>
      <c r="AN275" s="223" t="str">
        <f t="shared" ca="1" si="353"/>
        <v>6.30172432188742-3.99052291671259i</v>
      </c>
      <c r="AO275" s="223" t="str">
        <f t="shared" ca="1" si="354"/>
        <v>1.09445593611974+7.37822260315911i</v>
      </c>
      <c r="AP275" s="223" t="str">
        <f t="shared" ca="1" si="355"/>
        <v>-7.18876184523252-1.98939832874285i</v>
      </c>
      <c r="AQ275" s="223" t="str">
        <f t="shared" ca="1" si="356"/>
        <v>4.73191065634685-5.76584981752273i</v>
      </c>
      <c r="AR275" s="223" t="str">
        <f t="shared" ca="1" si="357"/>
        <v>4.73191065634685-5.76584981752273i</v>
      </c>
      <c r="AS275" s="223" t="str">
        <f t="shared" ca="1" si="358"/>
        <v>-7.44996988572676+0.365993551364136i</v>
      </c>
      <c r="AT275" s="223" t="str">
        <f t="shared" ca="1" si="359"/>
        <v>2.68444071060638-6.95915085690164i</v>
      </c>
      <c r="AU275" s="223" t="str">
        <f t="shared" ca="1" si="360"/>
        <v>5.27427732385331+5.27427732385799i</v>
      </c>
      <c r="AV275" s="223" t="str">
        <f t="shared" ca="1" si="361"/>
        <v>-6.95915085690143+2.68444071060694i</v>
      </c>
      <c r="AW275" s="223" t="str">
        <f t="shared" ca="1" si="362"/>
        <v>0.365993551363542-7.44996988572679i</v>
      </c>
      <c r="AX275" s="223" t="str">
        <f t="shared" ca="1" si="363"/>
        <v>6.66251944155774+3.35363046096926i</v>
      </c>
      <c r="AY275" s="223" t="str">
        <f t="shared" ca="1" si="364"/>
        <v>-5.76584981752228+4.73191065634739i</v>
      </c>
      <c r="AZ275" s="223" t="str">
        <f t="shared" ca="1" si="365"/>
        <v>-1.98939832873628-7.18876184523435i</v>
      </c>
      <c r="BA275" s="223" t="str">
        <f t="shared" ca="1" si="366"/>
        <v>7.3782226031592+1.09445593611915i</v>
      </c>
      <c r="BB275" s="223" t="str">
        <f t="shared" ca="1" si="367"/>
        <v>-3.99052291671199+6.3017243218878i</v>
      </c>
      <c r="BC275" s="223" t="str">
        <f t="shared" ca="1" si="368"/>
        <v>-4.14397310248995-6.20189402551476i</v>
      </c>
      <c r="BD275" s="223" t="str">
        <f t="shared" ca="1" si="369"/>
        <v>7.34914112721913-1.27519695345158i</v>
      </c>
      <c r="BE275" s="223" t="str">
        <f t="shared" ca="1" si="370"/>
        <v>-1.81237811191942+7.23541900357617i</v>
      </c>
      <c r="BF275" s="223" t="str">
        <f t="shared" ca="1" si="371"/>
        <v>-5.88024015212491-4.58898445532492i</v>
      </c>
      <c r="BG275" s="223" t="str">
        <f t="shared" ca="1" si="372"/>
        <v>6.57821060374116-3.51612682232924i</v>
      </c>
      <c r="BH275" s="223" t="str">
        <f t="shared" ca="1" si="373"/>
        <v>0.548714734404186+7.43874416270136i</v>
      </c>
      <c r="BI275" s="223" t="str">
        <f t="shared" ca="1" si="374"/>
        <v>-7.02293436370865-2.51284609574799i</v>
      </c>
      <c r="BJ275" s="223" t="str">
        <f t="shared" ca="1" si="375"/>
        <v>5.14325156503883-5.40212605523061i</v>
      </c>
      <c r="BK275" s="223" t="str">
        <f t="shared" ca="1" si="376"/>
        <v>2.85441831875895+6.89117541783759i</v>
      </c>
      <c r="BL275" s="223" t="str">
        <f t="shared" ca="1" si="377"/>
        <v>-7.45670802546531-0.183051907493528i</v>
      </c>
      <c r="BM275" s="223" t="str">
        <f t="shared" ca="1" si="378"/>
        <v>3.18911399802043-6.74281502679007i</v>
      </c>
      <c r="BN275" s="223" t="str">
        <f t="shared" ca="1" si="379"/>
        <v>4.87198653132737+5.64798635058907i</v>
      </c>
      <c r="BO275" s="223" t="str">
        <f t="shared" ca="1" si="380"/>
        <v>-7.13777444556033+2.16522020639512i</v>
      </c>
      <c r="BP275" s="223" t="str">
        <f t="shared" ca="1" si="381"/>
        <v>0.913055659455722-7.40285971369252i</v>
      </c>
      <c r="BQ275" s="223" t="str">
        <f t="shared" ca="1" si="382"/>
        <v>6.39775869516562+3.83466898914476i</v>
      </c>
      <c r="BR275" s="223" t="str">
        <f t="shared" ca="1" si="383"/>
        <v>-6.09832794008492+4.2949271138234i</v>
      </c>
      <c r="BS275" s="223" t="str">
        <f t="shared" ca="1" si="384"/>
        <v>-1.45516983982114-7.31563280346619i</v>
      </c>
      <c r="BT275" s="223" t="str">
        <f t="shared" ca="1" si="385"/>
        <v>7.27771781606183+1.63426618629033i</v>
      </c>
      <c r="BU275" s="223" t="str">
        <f t="shared" ca="1" si="386"/>
        <v>-4.44329402166018+5.99108844993583i</v>
      </c>
      <c r="BV275" s="223" t="str">
        <f t="shared" ca="1" si="387"/>
        <v>-3.67650520036736-6.48993929783226i</v>
      </c>
      <c r="BW275" s="223" t="str">
        <f t="shared" ca="1" si="388"/>
        <v>7.42303761834489-0.731105392205783i</v>
      </c>
      <c r="BX275" s="223" t="str">
        <f t="shared" ca="1" si="389"/>
        <v>-2.33973783636308+7.0824875174593i</v>
      </c>
      <c r="BY275" s="223" t="str">
        <f t="shared" ca="1" si="390"/>
        <v>-5.52672074787073-5.00912770379544i</v>
      </c>
      <c r="BZ275" s="223" t="str">
        <f t="shared" ca="1" si="391"/>
        <v>6.81904899237975-3.0226765320491i</v>
      </c>
      <c r="CA275" s="223" t="str">
        <f t="shared" ca="1" si="392"/>
        <v>5.95777651146586E-13+7.45895452311353i</v>
      </c>
      <c r="CB275" s="223" t="str">
        <f t="shared" ca="1" si="393"/>
        <v>-6.81904899238024-3.02267653204801i</v>
      </c>
      <c r="CC275" s="223" t="str">
        <f t="shared" ca="1" si="394"/>
        <v>5.52672074787506-5.00912770379067i</v>
      </c>
      <c r="CD275" s="223" t="str">
        <f t="shared" ca="1" si="395"/>
        <v>2.33973783636422+7.08248751745892i</v>
      </c>
      <c r="CE275" s="223" t="str">
        <f t="shared" ca="1" si="396"/>
        <v>-7.42303761834501-0.731105392204597i</v>
      </c>
      <c r="CF275" s="223" t="str">
        <f t="shared" ca="1" si="397"/>
        <v>3.67650520036614-6.48993929783296i</v>
      </c>
      <c r="CG275" s="223" t="str">
        <f t="shared" ca="1" si="398"/>
        <v>4.44329402166132+5.991088449935i</v>
      </c>
      <c r="CH275" s="223" t="str">
        <f t="shared" ca="1" si="399"/>
        <v>-7.2777178160632+1.63426618628425i</v>
      </c>
      <c r="CI275" s="223" t="str">
        <f t="shared" ca="1" si="400"/>
        <v>1.45516983981997-7.31563280346643i</v>
      </c>
      <c r="CJ275" s="223" t="str">
        <f t="shared" ca="1" si="401"/>
        <v>6.09832794008561+4.29492711382242i</v>
      </c>
      <c r="CK275" s="223" t="str">
        <f t="shared" ca="1" si="402"/>
        <v>-6.3977586951649+3.83466898914596i</v>
      </c>
      <c r="CL275" s="223" t="str">
        <f t="shared" ca="1" si="403"/>
        <v>-0.913055659457117-7.40285971369234i</v>
      </c>
      <c r="CM275" s="223" t="str">
        <f t="shared" ca="1" si="404"/>
        <v>7.13777444555852+2.16522020640108i</v>
      </c>
      <c r="CN275" s="223" t="str">
        <f t="shared" ca="1" si="405"/>
        <v>-4.87198653132647+5.64798635058986i</v>
      </c>
      <c r="CO275" s="223" t="str">
        <f t="shared" ca="1" si="406"/>
        <v>-3.18911399802169-6.74281502678947i</v>
      </c>
      <c r="CP275" s="223" t="str">
        <f t="shared" ca="1" si="407"/>
        <v>7.45670802546527-0.183051907494931i</v>
      </c>
      <c r="CQ275" s="223" t="str">
        <f t="shared" ca="1" si="408"/>
        <v>-2.85441831875765+6.89117541783813i</v>
      </c>
      <c r="CR275" s="223" t="str">
        <f t="shared" ca="1" si="409"/>
        <v>-5.14325156503432-5.40212605523491i</v>
      </c>
      <c r="CS275" s="223" t="str">
        <f t="shared" ca="1" si="410"/>
        <v>7.02293436370817-2.51284609574931i</v>
      </c>
      <c r="CT275" s="223" t="str">
        <f t="shared" ca="1" si="411"/>
        <v>-0.548714734402787+7.43874416270146i</v>
      </c>
      <c r="CU275" s="223" t="str">
        <f t="shared" ca="1" si="412"/>
        <v>-6.57821060374182-3.516126822328i</v>
      </c>
      <c r="CV275" s="223" t="str">
        <f t="shared" ca="1" si="413"/>
        <v>5.88024015212404-4.58898445532603i</v>
      </c>
      <c r="CW275" s="223" t="str">
        <f t="shared" ca="1" si="414"/>
        <v>1.81237811191338+7.23541900357768i</v>
      </c>
      <c r="CX275" s="223" t="str">
        <f t="shared" ca="1" si="415"/>
        <v>-7.34914112721936-1.2751969534502i</v>
      </c>
      <c r="CY275" s="223" t="str">
        <f t="shared" ca="1" si="416"/>
        <v>4.14397310248878-6.20189402551553i</v>
      </c>
      <c r="CZ275" s="223" t="str">
        <f t="shared" ca="1" si="417"/>
        <v>3.99052291671318+6.30172432188704i</v>
      </c>
      <c r="DA275" s="223" t="str">
        <f t="shared" ca="1" si="418"/>
        <v>-7.37822260315899+1.09445593612053i</v>
      </c>
      <c r="DB275" s="223" t="str">
        <f t="shared" ca="1" si="419"/>
        <v>1.98939832874228-7.18876184523268i</v>
      </c>
      <c r="DC275" s="223" t="str">
        <f t="shared" ca="1" si="420"/>
        <v>5.76584981752318+4.73191065634631i</v>
      </c>
      <c r="DD275" s="223" t="str">
        <f t="shared" ca="1" si="421"/>
        <v>-6.66251944155711+3.35363046097051i</v>
      </c>
      <c r="DE275" s="223" t="str">
        <f t="shared" ca="1" si="422"/>
        <v>-0.365993551364943-7.44996988572673i</v>
      </c>
      <c r="DF275" s="223" t="str">
        <f t="shared" ca="1" si="423"/>
        <v>6.95915085690194+2.68444071060562i</v>
      </c>
      <c r="DG275" s="223" t="str">
        <f t="shared" ca="1" si="424"/>
        <v>-5.27427732385756+5.27427732385373i</v>
      </c>
      <c r="DH275" s="223" t="str">
        <f t="shared" ca="1" si="425"/>
        <v>-2.68444071060769-6.95915085690114i</v>
      </c>
      <c r="DI275" s="223" t="str">
        <f t="shared" ca="1" si="426"/>
        <v>7.44996988572683+0.365993551362735i</v>
      </c>
      <c r="DJ275" s="223" t="str">
        <f t="shared" ca="1" si="427"/>
        <v>-3.35363046096854+6.6625194415581i</v>
      </c>
      <c r="DK275" s="223" t="str">
        <f t="shared" ca="1" si="428"/>
        <v>-4.73191065634802-5.76584981752177i</v>
      </c>
      <c r="DL275" s="223" t="str">
        <f t="shared" ca="1" si="429"/>
        <v>7.18876184523413-1.98939832873706i</v>
      </c>
      <c r="DM275" s="223" t="str">
        <f t="shared" ca="1" si="430"/>
        <v>-1.09445593611835+7.37822260315932i</v>
      </c>
      <c r="DN275" s="223" t="str">
        <f t="shared" ca="1" si="431"/>
        <v>-6.30172432188823-3.99052291671131i</v>
      </c>
      <c r="DO275" s="223" t="str">
        <f t="shared" ca="1" si="432"/>
        <v>6.2018940255143-4.14397310249062i</v>
      </c>
      <c r="DP275" s="223" t="str">
        <f t="shared" ca="1" si="433"/>
        <v>1.27519695345238+7.34914112721898i</v>
      </c>
      <c r="DQ275" s="223" t="str">
        <f t="shared" ca="1" si="434"/>
        <v>-7.23541900357637-1.81237811191864i</v>
      </c>
      <c r="DR275" s="223" t="str">
        <f t="shared" ca="1" si="435"/>
        <v>4.58898445532429-5.88024015212541i</v>
      </c>
      <c r="DS275" s="223" t="str">
        <f t="shared" ca="1" si="436"/>
        <v>3.51612682232996+6.57821060374078i</v>
      </c>
      <c r="DT275" s="223" t="str">
        <f t="shared" ca="1" si="437"/>
        <v>-7.4387441627013+0.548714734404991i</v>
      </c>
      <c r="DU275" s="223" t="str">
        <f t="shared" ca="1" si="438"/>
        <v>2.51284609574763-7.02293436370878i</v>
      </c>
      <c r="DV275" s="223" t="str">
        <f t="shared" ca="1" si="439"/>
        <v>5.40212605523116+5.14325156503824i</v>
      </c>
      <c r="DW275" s="223" t="str">
        <f t="shared" ca="1" si="440"/>
        <v>-6.89117541783729+2.85441831875969i</v>
      </c>
      <c r="DX275" s="223" t="str">
        <f t="shared" ca="1" si="441"/>
        <v>0.183051907492721-7.45670802546533i</v>
      </c>
      <c r="DY275" s="223" t="str">
        <f t="shared" ca="1" si="442"/>
        <v>6.74281502679042+3.18911399801969i</v>
      </c>
      <c r="DZ275" s="223" t="str">
        <f t="shared" ca="1" si="443"/>
        <v>-5.64798635059339+4.87198653132236i</v>
      </c>
      <c r="EA275" s="223" t="str">
        <f t="shared" ca="1" si="444"/>
        <v>-2.16522020639589-7.13777444556009i</v>
      </c>
      <c r="EB275" s="223" t="str">
        <f t="shared" ca="1" si="445"/>
        <v>7.40285971369261+0.913055659454924i</v>
      </c>
      <c r="EC275" s="223" t="str">
        <f t="shared" ca="1" si="446"/>
        <v>-3.83466898914407+6.39775869516604i</v>
      </c>
      <c r="ED275" s="223" t="str">
        <f t="shared" ca="1" si="447"/>
        <v>-4.29492711382389-6.09832794008458i</v>
      </c>
      <c r="EE275" s="223" t="str">
        <f t="shared" ca="1" si="448"/>
        <v>7.31563280346757-1.45516983981424i</v>
      </c>
      <c r="EF275" s="223" t="str">
        <f t="shared" ca="1" si="449"/>
        <v>-1.63426618628954+7.27771781606201i</v>
      </c>
      <c r="EG275" s="223" t="str">
        <f t="shared" ca="1" si="450"/>
        <v>-5.99108844993607-4.44329402165988i</v>
      </c>
      <c r="EH275" s="223" t="str">
        <f t="shared" ca="1" si="451"/>
        <v>6.48993929783187-3.67650520036806i</v>
      </c>
      <c r="EI275" s="223" t="str">
        <f t="shared" ca="1" si="452"/>
        <v>0.731105392206376+7.42303761834483i</v>
      </c>
      <c r="EJ275" s="223" t="str">
        <f t="shared" ca="1" si="453"/>
        <v>-7.08248751745722-2.33973783636936i</v>
      </c>
      <c r="EK275" s="223" t="str">
        <f t="shared" ca="1" si="454"/>
        <v>5.009127703795-5.52672074787113i</v>
      </c>
      <c r="EL275" s="223" t="str">
        <f t="shared" ca="1" si="455"/>
        <v>3.02267653205003+6.81904899237934i</v>
      </c>
      <c r="EM275" s="223" t="str">
        <f t="shared" ca="1" si="456"/>
        <v>-7.45895452311353+1.19155530229318E-12i</v>
      </c>
      <c r="EN275" s="223"/>
      <c r="EO275" s="223"/>
      <c r="EP275" s="223"/>
    </row>
    <row r="276" spans="1:146">
      <c r="A276" s="249">
        <f t="shared" si="323"/>
        <v>3.4375000000000026E-3</v>
      </c>
      <c r="B276" s="248">
        <v>176</v>
      </c>
      <c r="C276" s="247">
        <f t="shared" si="324"/>
        <v>35200</v>
      </c>
      <c r="N276" s="246">
        <f t="shared" ca="1" si="327"/>
        <v>22.45626244552993</v>
      </c>
      <c r="O276" s="223">
        <f t="shared" ca="1" si="328"/>
        <v>7.4562624455299291</v>
      </c>
      <c r="P276" s="223" t="str">
        <f t="shared" ca="1" si="329"/>
        <v>-2.85338810527028+6.88868826245767i</v>
      </c>
      <c r="Q276" s="223" t="str">
        <f t="shared" ca="1" si="330"/>
        <v>-5.2723737375408-5.27237373754081i</v>
      </c>
      <c r="R276" s="223" t="str">
        <f t="shared" ca="1" si="331"/>
        <v>6.88868826245764-2.85338810527034i</v>
      </c>
      <c r="S276" s="223" t="str">
        <f t="shared" ca="1" si="332"/>
        <v>2.73120372993093E-13+7.45626244552993i</v>
      </c>
      <c r="T276" s="223" t="str">
        <f t="shared" ca="1" si="333"/>
        <v>-6.88868826245757-2.85338810527051i</v>
      </c>
      <c r="U276" s="223" t="str">
        <f t="shared" ca="1" si="334"/>
        <v>5.27237373754077-5.27237373754084i</v>
      </c>
      <c r="V276" s="223" t="str">
        <f t="shared" ca="1" si="335"/>
        <v>2.85338810527057+6.88868826245754i</v>
      </c>
      <c r="W276" s="223" t="str">
        <f t="shared" ca="1" si="336"/>
        <v>-7.45626244552993-1.95478290336712E-13i</v>
      </c>
      <c r="X276" s="223" t="str">
        <f t="shared" ca="1" si="337"/>
        <v>2.85338810527025-6.88868826245768i</v>
      </c>
      <c r="Y276" s="223" t="str">
        <f t="shared" ca="1" si="338"/>
        <v>5.27237373754103+5.27237373754058i</v>
      </c>
      <c r="Z276" s="223" t="str">
        <f t="shared" ca="1" si="339"/>
        <v>-6.88868826245772+2.85338810527016i</v>
      </c>
      <c r="AA276" s="223" t="str">
        <f t="shared" ca="1" si="340"/>
        <v>-1.04132048239341E-13-7.45626244552993i</v>
      </c>
      <c r="AB276" s="223" t="str">
        <f t="shared" ca="1" si="341"/>
        <v>6.8886882624578+2.85338810526998i</v>
      </c>
      <c r="AC276" s="223" t="str">
        <f t="shared" ca="1" si="342"/>
        <v>-5.27237373754093+5.27237373754068i</v>
      </c>
      <c r="AD276" s="223" t="str">
        <f t="shared" ca="1" si="343"/>
        <v>-2.85338810527045-6.8886882624576i</v>
      </c>
      <c r="AE276" s="223" t="str">
        <f t="shared" ca="1" si="344"/>
        <v>7.45626244552993+3.90956580673424E-13i</v>
      </c>
      <c r="AF276" s="223" t="str">
        <f t="shared" ca="1" si="345"/>
        <v>-2.85338810527038+6.88868826245763i</v>
      </c>
      <c r="AG276" s="223" t="str">
        <f t="shared" ca="1" si="346"/>
        <v>-5.2723737375409-5.27237373754071i</v>
      </c>
      <c r="AH276" s="223" t="str">
        <f t="shared" ca="1" si="347"/>
        <v>6.8886882624578-2.85338810526994i</v>
      </c>
      <c r="AI276" s="223" t="str">
        <f t="shared" ca="1" si="348"/>
        <v>-9.13462420973709E-14+7.45626244552993i</v>
      </c>
      <c r="AJ276" s="223" t="str">
        <f t="shared" ca="1" si="349"/>
        <v>-6.8886882624577-2.8533881052702i</v>
      </c>
      <c r="AK276" s="223" t="str">
        <f t="shared" ca="1" si="350"/>
        <v>5.27237373754102-5.27237373754058i</v>
      </c>
      <c r="AL276" s="223" t="str">
        <f t="shared" ca="1" si="351"/>
        <v>2.85338810527022+6.88868826245769i</v>
      </c>
      <c r="AM276" s="223" t="str">
        <f t="shared" ca="1" si="352"/>
        <v>-7.45626244552993-1.27517397616711E-12i</v>
      </c>
      <c r="AN276" s="223" t="str">
        <f t="shared" ca="1" si="353"/>
        <v>2.8533881052713-6.88868826245725i</v>
      </c>
      <c r="AO276" s="223" t="str">
        <f t="shared" ca="1" si="354"/>
        <v>5.27237373754027+5.27237373754134i</v>
      </c>
      <c r="AP276" s="223" t="str">
        <f t="shared" ca="1" si="355"/>
        <v>-6.88868826245787+2.85338810526981i</v>
      </c>
      <c r="AQ276" s="223" t="str">
        <f t="shared" ca="1" si="356"/>
        <v>3.39804463600004E-13-7.45626244552993i</v>
      </c>
      <c r="AR276" s="223" t="str">
        <f t="shared" ca="1" si="357"/>
        <v>3.39804463600004E-13-7.45626244552993i</v>
      </c>
      <c r="AS276" s="223" t="str">
        <f t="shared" ca="1" si="358"/>
        <v>-5.2723737375406+5.27237373754101i</v>
      </c>
      <c r="AT276" s="223" t="str">
        <f t="shared" ca="1" si="359"/>
        <v>-2.85338810527077-6.88868826245746i</v>
      </c>
      <c r="AU276" s="223" t="str">
        <f t="shared" ca="1" si="360"/>
        <v>7.45626244552993-7.01524911298948E-13i</v>
      </c>
      <c r="AV276" s="223" t="str">
        <f t="shared" ca="1" si="361"/>
        <v>-2.85338810526947+6.888688262458i</v>
      </c>
      <c r="AW276" s="223" t="str">
        <f t="shared" ca="1" si="362"/>
        <v>-5.27237373754174-5.27237373753987i</v>
      </c>
      <c r="AX276" s="223" t="str">
        <f t="shared" ca="1" si="363"/>
        <v>6.88868826245707-2.85338810527173i</v>
      </c>
      <c r="AY276" s="223" t="str">
        <f t="shared" ca="1" si="364"/>
        <v>1.7428542861979E-12+7.45626244552993i</v>
      </c>
      <c r="AZ276" s="223" t="str">
        <f t="shared" ca="1" si="365"/>
        <v>-6.8886882624584-2.85338810526851i</v>
      </c>
      <c r="BA276" s="223" t="str">
        <f t="shared" ca="1" si="366"/>
        <v>5.27237373753928-5.27237373754233i</v>
      </c>
      <c r="BB276" s="223" t="str">
        <f t="shared" ca="1" si="367"/>
        <v>2.85338810527269+6.88868826245667i</v>
      </c>
      <c r="BC276" s="223" t="str">
        <f t="shared" ca="1" si="368"/>
        <v>-7.45626244552993+2.78418366109685E-12i</v>
      </c>
      <c r="BD276" s="223" t="str">
        <f t="shared" ca="1" si="369"/>
        <v>2.85338810526755-6.8886882624588i</v>
      </c>
      <c r="BE276" s="223" t="str">
        <f t="shared" ca="1" si="370"/>
        <v>5.27237373754307+5.27237373753854i</v>
      </c>
      <c r="BF276" s="223" t="str">
        <f t="shared" ca="1" si="371"/>
        <v>-6.88868826245919+2.85338810526661i</v>
      </c>
      <c r="BG276" s="223" t="str">
        <f t="shared" ca="1" si="372"/>
        <v>3.59167732723318E-12-7.45626244552993i</v>
      </c>
      <c r="BH276" s="223" t="str">
        <f t="shared" ca="1" si="373"/>
        <v>6.88868826245636+2.85338810527344i</v>
      </c>
      <c r="BI276" s="223" t="str">
        <f t="shared" ca="1" si="374"/>
        <v>-5.27237373754305+5.27237373753856i</v>
      </c>
      <c r="BJ276" s="223" t="str">
        <f t="shared" ca="1" si="375"/>
        <v>-2.85338810526757-6.88868826245879i</v>
      </c>
      <c r="BK276" s="223" t="str">
        <f t="shared" ca="1" si="376"/>
        <v>7.45626244552993+2.55034795233423E-12i</v>
      </c>
      <c r="BL276" s="223" t="str">
        <f t="shared" ca="1" si="377"/>
        <v>-2.85338810527248+6.88868826245676i</v>
      </c>
      <c r="BM276" s="223" t="str">
        <f t="shared" ca="1" si="378"/>
        <v>-5.27237373753929-5.27237373754231i</v>
      </c>
      <c r="BN276" s="223" t="str">
        <f t="shared" ca="1" si="379"/>
        <v>6.88868826245839-2.85338810526853i</v>
      </c>
      <c r="BO276" s="223" t="str">
        <f t="shared" ca="1" si="380"/>
        <v>-1.50901857743528E-12+7.45626244552993i</v>
      </c>
      <c r="BP276" s="223" t="str">
        <f t="shared" ca="1" si="381"/>
        <v>-6.88868826245716-2.85338810527151i</v>
      </c>
      <c r="BQ276" s="223" t="str">
        <f t="shared" ca="1" si="382"/>
        <v>5.27237373754158-5.27237373754003i</v>
      </c>
      <c r="BR276" s="223" t="str">
        <f t="shared" ca="1" si="383"/>
        <v>2.85338810526949+6.88868826245799i</v>
      </c>
      <c r="BS276" s="223" t="str">
        <f t="shared" ca="1" si="384"/>
        <v>-7.45626244552993-6.79608927200008E-13i</v>
      </c>
      <c r="BT276" s="223" t="str">
        <f t="shared" ca="1" si="385"/>
        <v>2.85338810527055-6.88868826245755i</v>
      </c>
      <c r="BU276" s="223" t="str">
        <f t="shared" ca="1" si="386"/>
        <v>5.27237373754076+5.27237373754084i</v>
      </c>
      <c r="BV276" s="223" t="str">
        <f t="shared" ca="1" si="387"/>
        <v>-6.8886882624576+2.85338810527045i</v>
      </c>
      <c r="BW276" s="223" t="str">
        <f t="shared" ca="1" si="388"/>
        <v>-5.73640172362629E-13-7.45626244552993i</v>
      </c>
      <c r="BX276" s="223" t="str">
        <f t="shared" ca="1" si="389"/>
        <v>6.88868826245787+2.85338810526978i</v>
      </c>
      <c r="BY276" s="223" t="str">
        <f t="shared" ca="1" si="390"/>
        <v>-5.27237373754011+5.2723737375415i</v>
      </c>
      <c r="BZ276" s="223" t="str">
        <f t="shared" ca="1" si="391"/>
        <v>-2.85338810527161-6.88868826245711i</v>
      </c>
      <c r="CA276" s="223" t="str">
        <f t="shared" ca="1" si="392"/>
        <v>7.45626244552993-1.40304982259789E-12i</v>
      </c>
      <c r="CB276" s="223" t="str">
        <f t="shared" ca="1" si="393"/>
        <v>-2.85338810526863+6.88868826245835i</v>
      </c>
      <c r="CC276" s="223" t="str">
        <f t="shared" ca="1" si="394"/>
        <v>-5.27237373754209-5.27237373753952i</v>
      </c>
      <c r="CD276" s="223" t="str">
        <f t="shared" ca="1" si="395"/>
        <v>6.8886882624568-2.85338810527238i</v>
      </c>
      <c r="CE276" s="223" t="str">
        <f t="shared" ca="1" si="396"/>
        <v>2.65629892216053E-12+7.45626244552993i</v>
      </c>
      <c r="CF276" s="223" t="str">
        <f t="shared" ca="1" si="397"/>
        <v>-6.88868826245867-2.85338810526786i</v>
      </c>
      <c r="CG276" s="223" t="str">
        <f t="shared" ca="1" si="398"/>
        <v>5.27237373753863-5.27237373754298i</v>
      </c>
      <c r="CH276" s="223" t="str">
        <f t="shared" ca="1" si="399"/>
        <v>2.85338810527315+6.88868826245648i</v>
      </c>
      <c r="CI276" s="223" t="str">
        <f t="shared" ca="1" si="400"/>
        <v>-7.45626244552993+3.4857085723958E-12i</v>
      </c>
      <c r="CJ276" s="223" t="str">
        <f t="shared" ca="1" si="401"/>
        <v>2.85338810527375-6.88868826245623i</v>
      </c>
      <c r="CK276" s="223" t="str">
        <f t="shared" ca="1" si="402"/>
        <v>5.27237373753847+5.27237373754314i</v>
      </c>
      <c r="CL276" s="223" t="str">
        <f t="shared" ca="1" si="403"/>
        <v>-6.88868826245892+2.85338810526726i</v>
      </c>
      <c r="CM276" s="223" t="str">
        <f t="shared" ca="1" si="404"/>
        <v>2.89015241593423E-12-7.45626244552993i</v>
      </c>
      <c r="CN276" s="223" t="str">
        <f t="shared" ca="1" si="405"/>
        <v>6.88868826245671+2.85338810527259i</v>
      </c>
      <c r="CO276" s="223" t="str">
        <f t="shared" ca="1" si="406"/>
        <v>-5.27237373754255+5.27237373753905i</v>
      </c>
      <c r="CP276" s="223" t="str">
        <f t="shared" ca="1" si="407"/>
        <v>-2.85338810526841-6.88868826245844i</v>
      </c>
      <c r="CQ276" s="223" t="str">
        <f t="shared" ca="1" si="408"/>
        <v>7.45626244552993+2.06074276569897E-12i</v>
      </c>
      <c r="CR276" s="223" t="str">
        <f t="shared" ca="1" si="409"/>
        <v>-2.85338810527183+6.88868826245702i</v>
      </c>
      <c r="CS276" s="223" t="str">
        <f t="shared" ca="1" si="410"/>
        <v>-5.27237373753994-5.27237373754166i</v>
      </c>
      <c r="CT276" s="223" t="str">
        <f t="shared" ca="1" si="411"/>
        <v>6.88868826245813-2.85338810526918i</v>
      </c>
      <c r="CU276" s="223" t="str">
        <f t="shared" ca="1" si="412"/>
        <v>-8.07493666136328E-13+7.45626244552993i</v>
      </c>
      <c r="CV276" s="223" t="str">
        <f t="shared" ca="1" si="413"/>
        <v>-6.88868826245734-2.85338810527106i</v>
      </c>
      <c r="CW276" s="223" t="str">
        <f t="shared" ca="1" si="414"/>
        <v>5.27237373754108-5.27237373754052i</v>
      </c>
      <c r="CX276" s="223" t="str">
        <f t="shared" ca="1" si="415"/>
        <v>2.85338810527034+6.88868826245764i</v>
      </c>
      <c r="CY276" s="223" t="str">
        <f t="shared" ca="1" si="416"/>
        <v>-7.45626244552993+2.19159840989399E-14i</v>
      </c>
      <c r="CZ276" s="223" t="str">
        <f t="shared" ca="1" si="417"/>
        <v>2.8533881052699-6.88868826245782i</v>
      </c>
      <c r="DA276" s="223" t="str">
        <f t="shared" ca="1" si="418"/>
        <v>5.27237373754111+5.27237373754049i</v>
      </c>
      <c r="DB276" s="223" t="str">
        <f t="shared" ca="1" si="419"/>
        <v>-6.88868826245733+2.8533881052711i</v>
      </c>
      <c r="DC276" s="223" t="str">
        <f t="shared" ca="1" si="420"/>
        <v>-1.27516508366158E-12-7.45626244552993i</v>
      </c>
      <c r="DD276" s="223" t="str">
        <f t="shared" ca="1" si="421"/>
        <v>6.88868826245814+2.85338810526914i</v>
      </c>
      <c r="DE276" s="223" t="str">
        <f t="shared" ca="1" si="422"/>
        <v>-5.27237373753961+5.272373737542i</v>
      </c>
      <c r="DF276" s="223" t="str">
        <f t="shared" ca="1" si="423"/>
        <v>-2.85338810527226-6.88868826245684i</v>
      </c>
      <c r="DG276" s="223" t="str">
        <f t="shared" ca="1" si="424"/>
        <v>7.45626244552993-2.10457473389684E-12i</v>
      </c>
      <c r="DH276" s="223" t="str">
        <f t="shared" ca="1" si="425"/>
        <v>-2.85338810526798+6.88868826245862i</v>
      </c>
      <c r="DI276" s="223" t="str">
        <f t="shared" ca="1" si="426"/>
        <v>-5.27237373754258-5.27237373753902i</v>
      </c>
      <c r="DJ276" s="223" t="str">
        <f t="shared" ca="1" si="427"/>
        <v>6.88868826245653-2.85338810527303i</v>
      </c>
      <c r="DK276" s="223" t="str">
        <f t="shared" ca="1" si="428"/>
        <v>3.35782383345948E-12+7.45626244552993i</v>
      </c>
      <c r="DL276" s="223" t="str">
        <f t="shared" ca="1" si="429"/>
        <v>-6.88868826245894-2.85338810526721i</v>
      </c>
      <c r="DM276" s="223" t="str">
        <f t="shared" ca="1" si="430"/>
        <v>5.27237373754353-5.27237373753808i</v>
      </c>
      <c r="DN276" s="223" t="str">
        <f t="shared" ca="1" si="431"/>
        <v>2.85338810526714+6.88868826245897i</v>
      </c>
      <c r="DO276" s="223" t="str">
        <f t="shared" ca="1" si="432"/>
        <v>-7.45626244552993-3.01803715487055E-12i</v>
      </c>
      <c r="DP276" s="223" t="str">
        <f t="shared" ca="1" si="433"/>
        <v>2.8533881052731-6.8886882624565i</v>
      </c>
      <c r="DQ276" s="223" t="str">
        <f t="shared" ca="1" si="434"/>
        <v>5.27237373753896+5.27237373754264i</v>
      </c>
      <c r="DR276" s="223" t="str">
        <f t="shared" ca="1" si="435"/>
        <v>-6.88868826245865+2.8533881052679i</v>
      </c>
      <c r="DS276" s="223" t="str">
        <f t="shared" ca="1" si="436"/>
        <v>2.18862750463528E-12-7.45626244552993i</v>
      </c>
      <c r="DT276" s="223" t="str">
        <f t="shared" ca="1" si="437"/>
        <v>6.88868826245698+2.85338810527195i</v>
      </c>
      <c r="DU276" s="223" t="str">
        <f t="shared" ca="1" si="438"/>
        <v>-5.27237373754206+5.27237373753955i</v>
      </c>
      <c r="DV276" s="223" t="str">
        <f t="shared" ca="1" si="439"/>
        <v>-2.85338810526906-6.88868826245817i</v>
      </c>
      <c r="DW276" s="223" t="str">
        <f t="shared" ca="1" si="440"/>
        <v>7.45626244552993+1.35921785440002E-12i</v>
      </c>
      <c r="DX276" s="223" t="str">
        <f t="shared" ca="1" si="441"/>
        <v>-2.85338810527118+6.8886882624573i</v>
      </c>
      <c r="DY276" s="223" t="str">
        <f t="shared" ca="1" si="442"/>
        <v>-5.27237373754043-5.27237373754117i</v>
      </c>
      <c r="DZ276" s="223" t="str">
        <f t="shared" ca="1" si="443"/>
        <v>6.88868826245786-2.85338810526983i</v>
      </c>
      <c r="EA276" s="223" t="str">
        <f t="shared" ca="1" si="444"/>
        <v>-1.05968754837379E-13+7.45626244552993i</v>
      </c>
      <c r="EB276" s="223" t="str">
        <f t="shared" ca="1" si="445"/>
        <v>-6.88868826245761-2.85338810527041i</v>
      </c>
      <c r="EC276" s="223" t="str">
        <f t="shared" ca="1" si="446"/>
        <v>5.27237373754058-5.27237373754102i</v>
      </c>
      <c r="ED276" s="223" t="str">
        <f t="shared" ca="1" si="447"/>
        <v>2.85338810527059+6.88868826245754i</v>
      </c>
      <c r="EE276" s="223" t="str">
        <f t="shared" ca="1" si="448"/>
        <v>-7.45626244552993+1.14728034472526E-12i</v>
      </c>
      <c r="EF276" s="223" t="str">
        <f t="shared" ca="1" si="449"/>
        <v>2.85338810526925-6.88868826245809i</v>
      </c>
      <c r="EG276" s="223" t="str">
        <f t="shared" ca="1" si="450"/>
        <v>5.2723737375416+5.27237373754i</v>
      </c>
      <c r="EH276" s="223" t="str">
        <f t="shared" ca="1" si="451"/>
        <v>-6.8886882624569+2.85338810527214i</v>
      </c>
      <c r="EI276" s="223" t="str">
        <f t="shared" ca="1" si="452"/>
        <v>-1.97668999496052E-12-7.45626244552993i</v>
      </c>
      <c r="EJ276" s="223" t="str">
        <f t="shared" ca="1" si="453"/>
        <v>6.88868826245841+2.85338810526849i</v>
      </c>
      <c r="EK276" s="223" t="str">
        <f t="shared" ca="1" si="454"/>
        <v>-5.27237373753882+5.27237373754279i</v>
      </c>
      <c r="EL276" s="223" t="str">
        <f t="shared" ca="1" si="455"/>
        <v>-2.85338810527291-6.88868826245658i</v>
      </c>
      <c r="EM276" s="223" t="str">
        <f t="shared" ca="1" si="456"/>
        <v>7.45626244552993-2.80609964519579E-12i</v>
      </c>
      <c r="EN276" s="223"/>
      <c r="EO276" s="223"/>
      <c r="EP276" s="223"/>
    </row>
    <row r="277" spans="1:146">
      <c r="A277" s="249">
        <f t="shared" si="323"/>
        <v>3.4570312500000026E-3</v>
      </c>
      <c r="B277" s="248">
        <v>177</v>
      </c>
      <c r="C277" s="247">
        <f t="shared" si="324"/>
        <v>35400</v>
      </c>
      <c r="N277" s="246">
        <f t="shared" ca="1" si="327"/>
        <v>22.453201392669278</v>
      </c>
      <c r="O277" s="223">
        <f t="shared" ca="1" si="328"/>
        <v>7.4532013926692766</v>
      </c>
      <c r="P277" s="223" t="str">
        <f t="shared" ca="1" si="329"/>
        <v>-2.68237018751731+6.95378322762549i</v>
      </c>
      <c r="Q277" s="223" t="str">
        <f t="shared" ca="1" si="330"/>
        <v>-5.52245795939544-5.00526413752533i</v>
      </c>
      <c r="R277" s="223" t="str">
        <f t="shared" ca="1" si="331"/>
        <v>6.65738060563648-3.35104378834154i</v>
      </c>
      <c r="S277" s="223" t="str">
        <f t="shared" ca="1" si="332"/>
        <v>0.730541486809404+7.41731219079644i</v>
      </c>
      <c r="T277" s="223" t="str">
        <f t="shared" ca="1" si="333"/>
        <v>-7.18321711580793-1.98786389545443i</v>
      </c>
      <c r="U277" s="223" t="str">
        <f t="shared" ca="1" si="334"/>
        <v>4.43986688585523-5.98646749223392i</v>
      </c>
      <c r="V277" s="223" t="str">
        <f t="shared" ca="1" si="335"/>
        <v>3.98744500561757+6.29686376912053i</v>
      </c>
      <c r="W277" s="223" t="str">
        <f t="shared" ca="1" si="336"/>
        <v>-7.30999021781086+1.45404745974702i</v>
      </c>
      <c r="X277" s="223" t="str">
        <f t="shared" ca="1" si="337"/>
        <v>1.27421338740183-7.34347269641913i</v>
      </c>
      <c r="Y277" s="223" t="str">
        <f t="shared" ca="1" si="338"/>
        <v>6.39282407058647+3.83171128899576i</v>
      </c>
      <c r="Z277" s="223" t="str">
        <f t="shared" ca="1" si="339"/>
        <v>-5.87570469229244+4.58544494772971i</v>
      </c>
      <c r="AA277" s="223" t="str">
        <f t="shared" ca="1" si="340"/>
        <v>-2.16355016078328-7.13226904298077i</v>
      </c>
      <c r="AB277" s="223" t="str">
        <f t="shared" ca="1" si="341"/>
        <v>7.43300662061341+0.548291507871906i</v>
      </c>
      <c r="AC277" s="223" t="str">
        <f t="shared" ca="1" si="342"/>
        <v>-3.18665421779743+6.73761425846576i</v>
      </c>
      <c r="AD277" s="223" t="str">
        <f t="shared" ca="1" si="343"/>
        <v>-5.13928454833602-5.39795936729075i</v>
      </c>
      <c r="AE277" s="223" t="str">
        <f t="shared" ca="1" si="344"/>
        <v>6.88586021837167-2.85221669105516i</v>
      </c>
      <c r="AF277" s="223" t="str">
        <f t="shared" ca="1" si="345"/>
        <v>0.182910718604716+7.45095662775638i</v>
      </c>
      <c r="AG277" s="223" t="str">
        <f t="shared" ca="1" si="346"/>
        <v>-7.01751753788146-2.51090792447939i</v>
      </c>
      <c r="AH277" s="223" t="str">
        <f t="shared" ca="1" si="347"/>
        <v>4.86822874275671-5.64363002932374i</v>
      </c>
      <c r="AI277" s="223" t="str">
        <f t="shared" ca="1" si="348"/>
        <v>3.51341481541116+6.57313679566587i</v>
      </c>
      <c r="AJ277" s="223" t="str">
        <f t="shared" ca="1" si="349"/>
        <v>-7.39714984946682+0.912351414872689i</v>
      </c>
      <c r="AK277" s="223" t="str">
        <f t="shared" ca="1" si="350"/>
        <v>1.81098021524593-7.22983828724233i</v>
      </c>
      <c r="AL277" s="223" t="str">
        <f t="shared" ca="1" si="351"/>
        <v>6.09362426800652+4.29161441418602i</v>
      </c>
      <c r="AM277" s="223" t="str">
        <f t="shared" ca="1" si="352"/>
        <v>-6.19711047237661+4.14077683446565i</v>
      </c>
      <c r="AN277" s="223" t="str">
        <f t="shared" ca="1" si="353"/>
        <v>-1.6330056682698-7.2721044744342i</v>
      </c>
      <c r="AO277" s="223" t="str">
        <f t="shared" ca="1" si="354"/>
        <v>7.37253174166575+1.09361177655431i</v>
      </c>
      <c r="AP277" s="223" t="str">
        <f t="shared" ca="1" si="355"/>
        <v>-3.6736694927691+6.48493357387606i</v>
      </c>
      <c r="AQ277" s="223" t="str">
        <f t="shared" ca="1" si="356"/>
        <v>-4.72826090902966-5.76140258755013i</v>
      </c>
      <c r="AR277" s="223" t="str">
        <f t="shared" ca="1" si="357"/>
        <v>-4.72826090902966-5.76140258755013i</v>
      </c>
      <c r="AS277" s="223" t="str">
        <f t="shared" ca="1" si="358"/>
        <v>-0.365711258632773+7.4442236851801i</v>
      </c>
      <c r="AT277" s="223" t="str">
        <f t="shared" ca="1" si="359"/>
        <v>-6.81378942440076-3.02034512591054i</v>
      </c>
      <c r="AU277" s="223" t="str">
        <f t="shared" ca="1" si="360"/>
        <v>5.27020924630738-5.27020924630355i</v>
      </c>
      <c r="AV277" s="223" t="str">
        <f t="shared" ca="1" si="361"/>
        <v>3.02034512590579+6.81378942440287i</v>
      </c>
      <c r="AW277" s="223" t="str">
        <f t="shared" ca="1" si="362"/>
        <v>-7.44422368518+0.36571125863498i</v>
      </c>
      <c r="AX277" s="223" t="str">
        <f t="shared" ca="1" si="363"/>
        <v>2.33793318439415-7.07702475797534i</v>
      </c>
      <c r="AY277" s="223" t="str">
        <f t="shared" ca="1" si="364"/>
        <v>5.76140258755153+4.72826090902795i</v>
      </c>
      <c r="AZ277" s="223" t="str">
        <f t="shared" ca="1" si="365"/>
        <v>-6.48493357387497+3.67366949277102i</v>
      </c>
      <c r="BA277" s="223" t="str">
        <f t="shared" ca="1" si="366"/>
        <v>-1.0936117765566-7.3725317416654i</v>
      </c>
      <c r="BB277" s="223" t="str">
        <f t="shared" ca="1" si="367"/>
        <v>7.27210447443304+1.63300566827498i</v>
      </c>
      <c r="BC277" s="223" t="str">
        <f t="shared" ca="1" si="368"/>
        <v>-4.14077683446998+6.19711047237372i</v>
      </c>
      <c r="BD277" s="223" t="str">
        <f t="shared" ca="1" si="369"/>
        <v>-4.29161441418852-6.09362426800477i</v>
      </c>
      <c r="BE277" s="223" t="str">
        <f t="shared" ca="1" si="370"/>
        <v>7.22983828724179-1.81098021524807i</v>
      </c>
      <c r="BF277" s="223" t="str">
        <f t="shared" ca="1" si="371"/>
        <v>-0.912351414871235+7.397149849467i</v>
      </c>
      <c r="BG277" s="223" t="str">
        <f t="shared" ca="1" si="372"/>
        <v>-6.57313679566591-3.51341481541108i</v>
      </c>
      <c r="BH277" s="223" t="str">
        <f t="shared" ca="1" si="373"/>
        <v>5.64363002932423-4.86822874275613i</v>
      </c>
      <c r="BI277" s="223" t="str">
        <f t="shared" ca="1" si="374"/>
        <v>2.51090792447728+7.01751753788221i</v>
      </c>
      <c r="BJ277" s="223" t="str">
        <f t="shared" ca="1" si="375"/>
        <v>-7.45095662775631-0.18291071860759i</v>
      </c>
      <c r="BK277" s="223" t="str">
        <f t="shared" ca="1" si="376"/>
        <v>2.85221669105175-6.88586021837308i</v>
      </c>
      <c r="BL277" s="223" t="str">
        <f t="shared" ca="1" si="377"/>
        <v>5.39795936729227+5.13928454833441i</v>
      </c>
      <c r="BM277" s="223" t="str">
        <f t="shared" ca="1" si="378"/>
        <v>-6.73761425846509+3.18665421779885i</v>
      </c>
      <c r="BN277" s="223" t="str">
        <f t="shared" ca="1" si="379"/>
        <v>-0.548291507872578-7.43300662061336i</v>
      </c>
      <c r="BO277" s="223" t="str">
        <f t="shared" ca="1" si="380"/>
        <v>7.13226904298056+2.163550160784i</v>
      </c>
      <c r="BP277" s="223" t="str">
        <f t="shared" ca="1" si="381"/>
        <v>-4.5854449477308+5.87570469229158i</v>
      </c>
      <c r="BQ277" s="223" t="str">
        <f t="shared" ca="1" si="382"/>
        <v>-3.83171128899379-6.39282407058764i</v>
      </c>
      <c r="BR277" s="223" t="str">
        <f t="shared" ca="1" si="383"/>
        <v>7.34347269641976-1.27421338739816i</v>
      </c>
      <c r="BS277" s="223" t="str">
        <f t="shared" ca="1" si="384"/>
        <v>-1.45404745974402+7.30999021781146i</v>
      </c>
      <c r="BT277" s="223" t="str">
        <f t="shared" ca="1" si="385"/>
        <v>-6.29686376912167-3.98744500561575i</v>
      </c>
      <c r="BU277" s="223" t="str">
        <f t="shared" ca="1" si="386"/>
        <v>5.98646749223349-4.43986688585581i</v>
      </c>
      <c r="BV277" s="223" t="str">
        <f t="shared" ca="1" si="387"/>
        <v>1.98786389545449+7.18321711580791i</v>
      </c>
      <c r="BW277" s="223" t="str">
        <f t="shared" ca="1" si="388"/>
        <v>-7.41731219079629-0.730541486810974i</v>
      </c>
      <c r="BX277" s="223" t="str">
        <f t="shared" ca="1" si="389"/>
        <v>3.35104378834373-6.65738060563538i</v>
      </c>
      <c r="BY277" s="223" t="str">
        <f t="shared" ca="1" si="390"/>
        <v>5.00526413752302+5.52245795939754i</v>
      </c>
      <c r="BZ277" s="223" t="str">
        <f t="shared" ca="1" si="391"/>
        <v>-6.95378322762428+2.68237018752047i</v>
      </c>
      <c r="CA277" s="223" t="str">
        <f t="shared" ca="1" si="392"/>
        <v>-2.20962951978052E-12-7.45320139266928i</v>
      </c>
      <c r="CB277" s="223" t="str">
        <f t="shared" ca="1" si="393"/>
        <v>6.95378322762586+2.68237018751635i</v>
      </c>
      <c r="CC277" s="223" t="str">
        <f t="shared" ca="1" si="394"/>
        <v>-5.00526413752507+5.52245795939567i</v>
      </c>
      <c r="CD277" s="223" t="str">
        <f t="shared" ca="1" si="395"/>
        <v>-3.35104378834087-6.65738060563683i</v>
      </c>
      <c r="CE277" s="223" t="str">
        <f t="shared" ca="1" si="396"/>
        <v>7.41731219079661-0.730541486807782i</v>
      </c>
      <c r="CF277" s="223" t="str">
        <f t="shared" ca="1" si="397"/>
        <v>-1.98786389545717+7.18321711580717i</v>
      </c>
      <c r="CG277" s="223" t="str">
        <f t="shared" ca="1" si="398"/>
        <v>-5.98646749223625-4.43986688585209i</v>
      </c>
      <c r="CH277" s="223" t="str">
        <f t="shared" ca="1" si="399"/>
        <v>6.29686376911931-3.98744500561948i</v>
      </c>
      <c r="CI277" s="223" t="str">
        <f t="shared" ca="1" si="400"/>
        <v>1.45404745974836+7.3099902178106i</v>
      </c>
      <c r="CJ277" s="223" t="str">
        <f t="shared" ca="1" si="401"/>
        <v>-7.34347269641929-1.27421338740091i</v>
      </c>
      <c r="CK277" s="223" t="str">
        <f t="shared" ca="1" si="402"/>
        <v>3.83171128899636-6.39282407058611i</v>
      </c>
      <c r="CL277" s="223" t="str">
        <f t="shared" ca="1" si="403"/>
        <v>4.58544494772844+5.87570469229342i</v>
      </c>
      <c r="CM277" s="223" t="str">
        <f t="shared" ca="1" si="404"/>
        <v>-7.13226904298136+2.16355016078133i</v>
      </c>
      <c r="CN277" s="223" t="str">
        <f t="shared" ca="1" si="405"/>
        <v>0.548291507875564-7.43300662061314i</v>
      </c>
      <c r="CO277" s="223" t="str">
        <f t="shared" ca="1" si="406"/>
        <v>6.73761425846706+3.18665421779466i</v>
      </c>
      <c r="CP277" s="223" t="str">
        <f t="shared" ca="1" si="407"/>
        <v>-5.39795936728922+5.13928454833762i</v>
      </c>
      <c r="CQ277" s="223" t="str">
        <f t="shared" ca="1" si="408"/>
        <v>-2.85221669105564-6.88586021837147i</v>
      </c>
      <c r="CR277" s="223" t="str">
        <f t="shared" ca="1" si="409"/>
        <v>7.45095662775638-0.182910718604808i</v>
      </c>
      <c r="CS277" s="223" t="str">
        <f t="shared" ca="1" si="410"/>
        <v>-2.5109079244801+7.0175175378812i</v>
      </c>
      <c r="CT277" s="223" t="str">
        <f t="shared" ca="1" si="411"/>
        <v>-5.64363002932214-4.86822874275856i</v>
      </c>
      <c r="CU277" s="223" t="str">
        <f t="shared" ca="1" si="412"/>
        <v>6.57313679566723-3.51341481540863i</v>
      </c>
      <c r="CV277" s="223" t="str">
        <f t="shared" ca="1" si="413"/>
        <v>0.912351414875827+7.39714984946644i</v>
      </c>
      <c r="CW277" s="223" t="str">
        <f t="shared" ca="1" si="414"/>
        <v>-7.22983828724287-1.81098021524379i</v>
      </c>
      <c r="CX277" s="223" t="str">
        <f t="shared" ca="1" si="415"/>
        <v>4.29161441418491-6.09362426800731i</v>
      </c>
      <c r="CY277" s="223" t="str">
        <f t="shared" ca="1" si="416"/>
        <v>4.14077683446767+6.19711047237527i</v>
      </c>
      <c r="CZ277" s="223" t="str">
        <f t="shared" ca="1" si="417"/>
        <v>-7.27210447443369+1.63300566827206i</v>
      </c>
      <c r="DA277" s="223" t="str">
        <f t="shared" ca="1" si="418"/>
        <v>1.09361177655956-7.37253174166496i</v>
      </c>
      <c r="DB277" s="223" t="str">
        <f t="shared" ca="1" si="419"/>
        <v>6.48493357387359+3.67366949277345i</v>
      </c>
      <c r="DC277" s="223" t="str">
        <f t="shared" ca="1" si="420"/>
        <v>-5.76140258755343+4.72826090902563i</v>
      </c>
      <c r="DD277" s="223" t="str">
        <f t="shared" ca="1" si="421"/>
        <v>-2.33793318439855-7.07702475797388i</v>
      </c>
      <c r="DE277" s="223" t="str">
        <f t="shared" ca="1" si="422"/>
        <v>7.44422368518021+0.365711258630566i</v>
      </c>
      <c r="DF277" s="223" t="str">
        <f t="shared" ca="1" si="423"/>
        <v>-3.02034512590872+6.81378942440158i</v>
      </c>
      <c r="DG277" s="223" t="str">
        <f t="shared" ca="1" si="424"/>
        <v>-5.27020924630526-5.27020924630567i</v>
      </c>
      <c r="DH277" s="223" t="str">
        <f t="shared" ca="1" si="425"/>
        <v>6.81378942440198-3.02034512590781i</v>
      </c>
      <c r="DI277" s="223" t="str">
        <f t="shared" ca="1" si="426"/>
        <v>0.36571125862957+7.44422368518026i</v>
      </c>
      <c r="DJ277" s="223" t="str">
        <f t="shared" ca="1" si="427"/>
        <v>-7.0770247579737-2.33793318439909i</v>
      </c>
      <c r="DK277" s="223" t="str">
        <f t="shared" ca="1" si="428"/>
        <v>4.72826090902608-5.76140258755307i</v>
      </c>
      <c r="DL277" s="223" t="str">
        <f t="shared" ca="1" si="429"/>
        <v>3.67366949277295+6.48493357387387i</v>
      </c>
      <c r="DM277" s="223" t="str">
        <f t="shared" ca="1" si="430"/>
        <v>-7.37253174166511+1.09361177655858i</v>
      </c>
      <c r="DN277" s="223" t="str">
        <f t="shared" ca="1" si="431"/>
        <v>1.63300566827262-7.27210447443357i</v>
      </c>
      <c r="DO277" s="223" t="str">
        <f t="shared" ca="1" si="432"/>
        <v>6.19711047237494+4.14077683446814i</v>
      </c>
      <c r="DP277" s="223" t="str">
        <f t="shared" ca="1" si="433"/>
        <v>-6.09362426800788+4.29161441418409i</v>
      </c>
      <c r="DQ277" s="223" t="str">
        <f t="shared" ca="1" si="434"/>
        <v>-1.81098021524323-7.229838287243i</v>
      </c>
      <c r="DR277" s="223" t="str">
        <f t="shared" ca="1" si="435"/>
        <v>7.39714984946725+0.912351414869253i</v>
      </c>
      <c r="DS277" s="223" t="str">
        <f t="shared" ca="1" si="436"/>
        <v>-3.51341481540913+6.57313679566696i</v>
      </c>
      <c r="DT277" s="223" t="str">
        <f t="shared" ca="1" si="437"/>
        <v>-4.86822874275781-5.64363002932279i</v>
      </c>
      <c r="DU277" s="223" t="str">
        <f t="shared" ca="1" si="438"/>
        <v>7.01751753788154-2.51090792447917i</v>
      </c>
      <c r="DV277" s="223" t="str">
        <f t="shared" ca="1" si="439"/>
        <v>-0.182910718605381+7.45095662775636i</v>
      </c>
      <c r="DW277" s="223" t="str">
        <f t="shared" ca="1" si="440"/>
        <v>-6.88586021837109-2.85221669105656i</v>
      </c>
      <c r="DX277" s="223" t="str">
        <f t="shared" ca="1" si="441"/>
        <v>5.13928454833833-5.39795936728854i</v>
      </c>
      <c r="DY277" s="223" t="str">
        <f t="shared" ca="1" si="442"/>
        <v>3.18665421779415+6.73761425846731i</v>
      </c>
      <c r="DZ277" s="223" t="str">
        <f t="shared" ca="1" si="443"/>
        <v>-7.43300662061318+0.548291507874993i</v>
      </c>
      <c r="EA277" s="223" t="str">
        <f t="shared" ca="1" si="444"/>
        <v>2.16355016078188-7.1322690429812i</v>
      </c>
      <c r="EB277" s="223" t="str">
        <f t="shared" ca="1" si="445"/>
        <v>5.87570469229281+4.58544494772923i</v>
      </c>
      <c r="EC277" s="223" t="str">
        <f t="shared" ca="1" si="446"/>
        <v>-6.3928240705864+3.83171128899586i</v>
      </c>
      <c r="ED277" s="223" t="str">
        <f t="shared" ca="1" si="447"/>
        <v>-1.27421338740034-7.34347269641939i</v>
      </c>
      <c r="EE277" s="223" t="str">
        <f t="shared" ca="1" si="448"/>
        <v>7.3099902178104+1.45404745974933i</v>
      </c>
      <c r="EF277" s="223" t="str">
        <f t="shared" ca="1" si="449"/>
        <v>-3.98744500562032+6.29686376911878i</v>
      </c>
      <c r="EG277" s="223" t="str">
        <f t="shared" ca="1" si="450"/>
        <v>-4.43986688585741-5.9864674922323i</v>
      </c>
      <c r="EH277" s="223" t="str">
        <f t="shared" ca="1" si="451"/>
        <v>7.18321711580743-1.98786389545621i</v>
      </c>
      <c r="EI277" s="223" t="str">
        <f t="shared" ca="1" si="452"/>
        <v>-0.730541486808352+7.41731219079655i</v>
      </c>
      <c r="EJ277" s="223" t="str">
        <f t="shared" ca="1" si="453"/>
        <v>-6.65738060563657-3.35104378834138i</v>
      </c>
      <c r="EK277" s="223" t="str">
        <f t="shared" ca="1" si="454"/>
        <v>5.52245795939606-5.00526413752465i</v>
      </c>
      <c r="EL277" s="223" t="str">
        <f t="shared" ca="1" si="455"/>
        <v>2.68237018751542+6.95378322762622i</v>
      </c>
      <c r="EM277" s="223" t="str">
        <f t="shared" ca="1" si="456"/>
        <v>-7.45320139266928-3.2067190355532E-12i</v>
      </c>
      <c r="EN277" s="223"/>
      <c r="EO277" s="223"/>
      <c r="EP277" s="223"/>
    </row>
    <row r="278" spans="1:146">
      <c r="A278" s="249">
        <f t="shared" si="323"/>
        <v>3.4765625000000027E-3</v>
      </c>
      <c r="B278" s="248">
        <v>178</v>
      </c>
      <c r="C278" s="247">
        <f t="shared" si="324"/>
        <v>35600</v>
      </c>
      <c r="N278" s="246">
        <f t="shared" ca="1" si="327"/>
        <v>22.449692514764507</v>
      </c>
      <c r="O278" s="223">
        <f t="shared" ca="1" si="328"/>
        <v>7.4496925147645054</v>
      </c>
      <c r="P278" s="223" t="str">
        <f t="shared" ca="1" si="329"/>
        <v>-2.50972581911611+7.0142137747149i</v>
      </c>
      <c r="Q278" s="223" t="str">
        <f t="shared" ca="1" si="330"/>
        <v>-5.75869018825109-4.72603490045079i</v>
      </c>
      <c r="R278" s="223" t="str">
        <f t="shared" ca="1" si="331"/>
        <v>6.38981440561846-3.82990736523602i</v>
      </c>
      <c r="S278" s="223" t="str">
        <f t="shared" ca="1" si="332"/>
        <v>1.45336291162637+7.30654876201119i</v>
      </c>
      <c r="T278" s="223" t="str">
        <f t="shared" ca="1" si="333"/>
        <v>-7.36906084206547-1.09309691723818i</v>
      </c>
      <c r="U278" s="223" t="str">
        <f t="shared" ca="1" si="334"/>
        <v>3.51176074181729-6.57004224162746i</v>
      </c>
      <c r="V278" s="223" t="str">
        <f t="shared" ca="1" si="335"/>
        <v>5.00290771914667+5.51985805236339i</v>
      </c>
      <c r="W278" s="223" t="str">
        <f t="shared" ca="1" si="336"/>
        <v>-6.88261843789332+2.85087390161495i</v>
      </c>
      <c r="X278" s="223" t="str">
        <f t="shared" ca="1" si="337"/>
        <v>-0.365539086154173-7.44071903387245i</v>
      </c>
      <c r="Y278" s="223" t="str">
        <f t="shared" ca="1" si="338"/>
        <v>7.12891125618055+2.16253158729313i</v>
      </c>
      <c r="Z278" s="223" t="str">
        <f t="shared" ca="1" si="339"/>
        <v>-4.43777664972753+5.98364913507396i</v>
      </c>
      <c r="AA278" s="223" t="str">
        <f t="shared" ca="1" si="340"/>
        <v>-4.13882740635227-6.19419294702431i</v>
      </c>
      <c r="AB278" s="223" t="str">
        <f t="shared" ca="1" si="341"/>
        <v>7.226434566011-1.8101276274616i</v>
      </c>
      <c r="AC278" s="223" t="str">
        <f t="shared" ca="1" si="342"/>
        <v>-0.730197556631646+7.41382020909783i</v>
      </c>
      <c r="AD278" s="223" t="str">
        <f t="shared" ca="1" si="343"/>
        <v>-6.73444227040901-3.18515397917694i</v>
      </c>
      <c r="AE278" s="223" t="str">
        <f t="shared" ca="1" si="344"/>
        <v>5.26772809494464-5.26772809494466i</v>
      </c>
      <c r="AF278" s="223" t="str">
        <f t="shared" ca="1" si="345"/>
        <v>3.18515397917696+6.734442270409i</v>
      </c>
      <c r="AG278" s="223" t="str">
        <f t="shared" ca="1" si="346"/>
        <v>-7.41382020909784+0.730197556631619i</v>
      </c>
      <c r="AH278" s="223" t="str">
        <f t="shared" ca="1" si="347"/>
        <v>1.81012762746158-7.226434566011i</v>
      </c>
      <c r="AI278" s="223" t="str">
        <f t="shared" ca="1" si="348"/>
        <v>6.19419294702433+4.13882740635224i</v>
      </c>
      <c r="AJ278" s="223" t="str">
        <f t="shared" ca="1" si="349"/>
        <v>-5.98364913507398+4.43777664972751i</v>
      </c>
      <c r="AK278" s="223" t="str">
        <f t="shared" ca="1" si="350"/>
        <v>-2.1625315872931-7.12891125618056i</v>
      </c>
      <c r="AL278" s="223" t="str">
        <f t="shared" ca="1" si="351"/>
        <v>7.44071903387246+0.365539086154148i</v>
      </c>
      <c r="AM278" s="223" t="str">
        <f t="shared" ca="1" si="352"/>
        <v>-2.85087390161698+6.88261843789248i</v>
      </c>
      <c r="AN278" s="223" t="str">
        <f t="shared" ca="1" si="353"/>
        <v>-5.51985805236488-5.00290771914503i</v>
      </c>
      <c r="AO278" s="223" t="str">
        <f t="shared" ca="1" si="354"/>
        <v>6.57004224162748-3.51176074181727i</v>
      </c>
      <c r="AP278" s="223" t="str">
        <f t="shared" ca="1" si="355"/>
        <v>1.09309691723593+7.3690608420658i</v>
      </c>
      <c r="AQ278" s="223" t="str">
        <f t="shared" ca="1" si="356"/>
        <v>-7.30654876201177-1.45336291162344i</v>
      </c>
      <c r="AR278" s="223" t="str">
        <f t="shared" ca="1" si="357"/>
        <v>-7.30654876201177-1.45336291162344i</v>
      </c>
      <c r="AS278" s="223" t="str">
        <f t="shared" ca="1" si="358"/>
        <v>4.72603490044976+5.75869018825193i</v>
      </c>
      <c r="AT278" s="223" t="str">
        <f t="shared" ca="1" si="359"/>
        <v>-7.01421377471611+2.50972581911274i</v>
      </c>
      <c r="AU278" s="223" t="str">
        <f t="shared" ca="1" si="360"/>
        <v>-1.50768247548427E-12-7.44969251476451i</v>
      </c>
      <c r="AV278" s="223" t="str">
        <f t="shared" ca="1" si="361"/>
        <v>7.01421377471463+2.50972581911688i</v>
      </c>
      <c r="AW278" s="223" t="str">
        <f t="shared" ca="1" si="362"/>
        <v>-4.72603490045316+5.75869018824914i</v>
      </c>
      <c r="AX278" s="223" t="str">
        <f t="shared" ca="1" si="363"/>
        <v>-3.82990736523788-6.38981440561735i</v>
      </c>
      <c r="AY278" s="223" t="str">
        <f t="shared" ca="1" si="364"/>
        <v>7.3065487620112-1.45336291162629i</v>
      </c>
      <c r="AZ278" s="223" t="str">
        <f t="shared" ca="1" si="365"/>
        <v>-1.09309691724048+7.36906084206513i</v>
      </c>
      <c r="BA278" s="223" t="str">
        <f t="shared" ca="1" si="366"/>
        <v>-6.57004224162889-3.51176074181461i</v>
      </c>
      <c r="BB278" s="223" t="str">
        <f t="shared" ca="1" si="367"/>
        <v>5.51985805236285-5.00290771914726i</v>
      </c>
      <c r="BC278" s="223" t="str">
        <f t="shared" ca="1" si="368"/>
        <v>2.85087390161292+6.88261843789416i</v>
      </c>
      <c r="BD278" s="223" t="str">
        <f t="shared" ca="1" si="369"/>
        <v>-7.44071903387231+0.365539086157159i</v>
      </c>
      <c r="BE278" s="223" t="str">
        <f t="shared" ca="1" si="370"/>
        <v>2.16253158729244-7.12891125618076i</v>
      </c>
      <c r="BF278" s="223" t="str">
        <f t="shared" ca="1" si="371"/>
        <v>5.98364913507306+4.43777664972874i</v>
      </c>
      <c r="BG278" s="223" t="str">
        <f t="shared" ca="1" si="372"/>
        <v>-6.19419294702641+4.13882740634911i</v>
      </c>
      <c r="BH278" s="223" t="str">
        <f t="shared" ca="1" si="373"/>
        <v>-1.81012762746316-7.2264345660106i</v>
      </c>
      <c r="BI278" s="223" t="str">
        <f t="shared" ca="1" si="374"/>
        <v>7.41382020909777+0.730197556632306i</v>
      </c>
      <c r="BJ278" s="223" t="str">
        <f t="shared" ca="1" si="375"/>
        <v>-3.18515397917959+6.73444227040776i</v>
      </c>
      <c r="BK278" s="223" t="str">
        <f t="shared" ca="1" si="376"/>
        <v>-5.26772809494624-5.26772809494305i</v>
      </c>
      <c r="BL278" s="223" t="str">
        <f t="shared" ca="1" si="377"/>
        <v>6.73444227040898-3.18515397917698i</v>
      </c>
      <c r="BM278" s="223" t="str">
        <f t="shared" ca="1" si="378"/>
        <v>0.730197556629432+7.41382020909806i</v>
      </c>
      <c r="BN278" s="223" t="str">
        <f t="shared" ca="1" si="379"/>
        <v>-7.22643456601171-1.81012762745877i</v>
      </c>
      <c r="BO278" s="223" t="str">
        <f t="shared" ca="1" si="380"/>
        <v>4.13882740635169-6.19419294702469i</v>
      </c>
      <c r="BP278" s="223" t="str">
        <f t="shared" ca="1" si="381"/>
        <v>4.43777664972625+5.98364913507491i</v>
      </c>
      <c r="BQ278" s="223" t="str">
        <f t="shared" ca="1" si="382"/>
        <v>-7.12891125617945+2.16253158729677i</v>
      </c>
      <c r="BR278" s="223" t="str">
        <f t="shared" ca="1" si="383"/>
        <v>0.365539086152641-7.44071903387254i</v>
      </c>
      <c r="BS278" s="223" t="str">
        <f t="shared" ca="1" si="384"/>
        <v>6.88261843789306+2.85087390161558i</v>
      </c>
      <c r="BT278" s="223" t="str">
        <f t="shared" ca="1" si="385"/>
        <v>-5.0029077191494+5.51985805236092i</v>
      </c>
      <c r="BU278" s="223" t="str">
        <f t="shared" ca="1" si="386"/>
        <v>-3.51176074181859-6.57004224162676i</v>
      </c>
      <c r="BV278" s="223" t="str">
        <f t="shared" ca="1" si="387"/>
        <v>7.36906084206555-1.09309691723763i</v>
      </c>
      <c r="BW278" s="223" t="str">
        <f t="shared" ca="1" si="388"/>
        <v>-1.45336291162912+7.30654876201064i</v>
      </c>
      <c r="BX278" s="223" t="str">
        <f t="shared" ca="1" si="389"/>
        <v>-6.38981440561956-3.82990736523418i</v>
      </c>
      <c r="BY278" s="223" t="str">
        <f t="shared" ca="1" si="390"/>
        <v>5.75869018825111-4.72603490045077i</v>
      </c>
      <c r="BZ278" s="223" t="str">
        <f t="shared" ca="1" si="391"/>
        <v>2.50972581911396+7.01421377471567i</v>
      </c>
      <c r="CA278" s="223" t="str">
        <f t="shared" ca="1" si="392"/>
        <v>-7.44969251476451+3.01536495096853E-12i</v>
      </c>
      <c r="CB278" s="223" t="str">
        <f t="shared" ca="1" si="393"/>
        <v>2.50972581911546-7.01421377471513i</v>
      </c>
      <c r="CC278" s="223" t="str">
        <f t="shared" ca="1" si="394"/>
        <v>5.7586901882501+4.726034900452i</v>
      </c>
      <c r="CD278" s="223" t="str">
        <f t="shared" ca="1" si="395"/>
        <v>-6.38981440561646+3.82990736523936i</v>
      </c>
      <c r="CE278" s="223" t="str">
        <f t="shared" ca="1" si="396"/>
        <v>-1.45336291162798-7.30654876201087i</v>
      </c>
      <c r="CF278" s="223" t="str">
        <f t="shared" ca="1" si="397"/>
        <v>7.36906084206538+1.09309691723878i</v>
      </c>
      <c r="CG278" s="223" t="str">
        <f t="shared" ca="1" si="398"/>
        <v>-3.51176074181981+6.57004224162611i</v>
      </c>
      <c r="CH278" s="223" t="str">
        <f t="shared" ca="1" si="399"/>
        <v>-5.00290771914822-5.51985805236198i</v>
      </c>
      <c r="CI278" s="223" t="str">
        <f t="shared" ca="1" si="400"/>
        <v>6.88261843789367-2.85087390161412i</v>
      </c>
      <c r="CJ278" s="223" t="str">
        <f t="shared" ca="1" si="401"/>
        <v>0.365539086151052+7.44071903387261i</v>
      </c>
      <c r="CK278" s="223" t="str">
        <f t="shared" ca="1" si="402"/>
        <v>-7.1289112561812-2.162531587291i</v>
      </c>
      <c r="CL278" s="223" t="str">
        <f t="shared" ca="1" si="403"/>
        <v>4.43777664972753-5.98364913507396i</v>
      </c>
      <c r="CM278" s="223" t="str">
        <f t="shared" ca="1" si="404"/>
        <v>4.13882740635037+6.19419294702558i</v>
      </c>
      <c r="CN278" s="223" t="str">
        <f t="shared" ca="1" si="405"/>
        <v>-7.22643456601024+1.81012762746462i</v>
      </c>
      <c r="CO278" s="223" t="str">
        <f t="shared" ca="1" si="406"/>
        <v>0.730197556630805-7.41382020909792i</v>
      </c>
      <c r="CP278" s="223" t="str">
        <f t="shared" ca="1" si="407"/>
        <v>6.7344422704084+3.18515397917822i</v>
      </c>
      <c r="CQ278" s="223" t="str">
        <f t="shared" ca="1" si="408"/>
        <v>-5.26772809494722+5.26772809494207i</v>
      </c>
      <c r="CR278" s="223" t="str">
        <f t="shared" ca="1" si="409"/>
        <v>-3.18515397917815-6.73444227040843i</v>
      </c>
      <c r="CS278" s="223" t="str">
        <f t="shared" ca="1" si="410"/>
        <v>7.41382020909792-0.730197556630722i</v>
      </c>
      <c r="CT278" s="223" t="str">
        <f t="shared" ca="1" si="411"/>
        <v>-1.81012762746429+7.22643456601032i</v>
      </c>
      <c r="CU278" s="223" t="str">
        <f t="shared" ca="1" si="412"/>
        <v>-6.19419294702552-4.13882740635044i</v>
      </c>
      <c r="CV278" s="223" t="str">
        <f t="shared" ca="1" si="413"/>
        <v>5.98364913507402-4.43777664972746i</v>
      </c>
      <c r="CW278" s="223" t="str">
        <f t="shared" ca="1" si="414"/>
        <v>2.16253158729092+7.12891125618122i</v>
      </c>
      <c r="CX278" s="223" t="str">
        <f t="shared" ca="1" si="415"/>
        <v>-7.4407190338726-0.365539086151136i</v>
      </c>
      <c r="CY278" s="223" t="str">
        <f t="shared" ca="1" si="416"/>
        <v>2.85087390161419-6.88261843789363i</v>
      </c>
      <c r="CZ278" s="223" t="str">
        <f t="shared" ca="1" si="417"/>
        <v>5.51985805236193+5.00290771914828i</v>
      </c>
      <c r="DA278" s="223" t="str">
        <f t="shared" ca="1" si="418"/>
        <v>-6.57004224162595+3.51176074182011i</v>
      </c>
      <c r="DB278" s="223" t="str">
        <f t="shared" ca="1" si="419"/>
        <v>-1.09309691723912-7.36906084206533i</v>
      </c>
      <c r="DC278" s="223" t="str">
        <f t="shared" ca="1" si="420"/>
        <v>7.30654876201093+1.45336291162764i</v>
      </c>
      <c r="DD278" s="223" t="str">
        <f t="shared" ca="1" si="421"/>
        <v>-3.82990736523907+6.38981440561664i</v>
      </c>
      <c r="DE278" s="223" t="str">
        <f t="shared" ca="1" si="422"/>
        <v>-4.72603490045193-5.75869018825015i</v>
      </c>
      <c r="DF278" s="223" t="str">
        <f t="shared" ca="1" si="423"/>
        <v>7.01421377471516-2.50972581911537i</v>
      </c>
      <c r="DG278" s="223" t="str">
        <f t="shared" ca="1" si="424"/>
        <v>-3.09934042956493E-12+7.44969251476451i</v>
      </c>
      <c r="DH278" s="223" t="str">
        <f t="shared" ca="1" si="425"/>
        <v>-7.01421377471565-2.50972581911403i</v>
      </c>
      <c r="DI278" s="223" t="str">
        <f t="shared" ca="1" si="426"/>
        <v>4.72603490045083-5.75869018825105i</v>
      </c>
      <c r="DJ278" s="223" t="str">
        <f t="shared" ca="1" si="427"/>
        <v>3.82990736523411+6.3898144056196i</v>
      </c>
      <c r="DK278" s="223" t="str">
        <f t="shared" ca="1" si="428"/>
        <v>-7.30654876201058+1.45336291162946i</v>
      </c>
      <c r="DL278" s="223" t="str">
        <f t="shared" ca="1" si="429"/>
        <v>1.09309691723729-7.3690608420656i</v>
      </c>
      <c r="DM278" s="223" t="str">
        <f t="shared" ca="1" si="430"/>
        <v>6.57004224162682+3.51176074181848i</v>
      </c>
      <c r="DN278" s="223" t="str">
        <f t="shared" ca="1" si="431"/>
        <v>-5.51985805236098+5.00290771914933i</v>
      </c>
      <c r="DO278" s="223" t="str">
        <f t="shared" ca="1" si="432"/>
        <v>-2.85087390161551-6.88261843789309i</v>
      </c>
      <c r="DP278" s="223" t="str">
        <f t="shared" ca="1" si="433"/>
        <v>7.44071903387254-0.365539086152558i</v>
      </c>
      <c r="DQ278" s="223" t="str">
        <f t="shared" ca="1" si="434"/>
        <v>-2.16253158729685+7.12891125617942i</v>
      </c>
      <c r="DR278" s="223" t="str">
        <f t="shared" ca="1" si="435"/>
        <v>-5.98364913507486-4.43777664972632i</v>
      </c>
      <c r="DS278" s="223" t="str">
        <f t="shared" ca="1" si="436"/>
        <v>6.19419294702474-4.13882740635162i</v>
      </c>
      <c r="DT278" s="223" t="str">
        <f t="shared" ca="1" si="437"/>
        <v>1.81012762745869+7.22643456601173i</v>
      </c>
      <c r="DU278" s="223" t="str">
        <f t="shared" ca="1" si="438"/>
        <v>-7.41382020909806-0.730197556629305i</v>
      </c>
      <c r="DV278" s="223" t="str">
        <f t="shared" ca="1" si="439"/>
        <v>3.18515397917686-6.73444227040904i</v>
      </c>
      <c r="DW278" s="223" t="str">
        <f t="shared" ca="1" si="440"/>
        <v>5.26772809494314+5.26772809494615i</v>
      </c>
      <c r="DX278" s="223" t="str">
        <f t="shared" ca="1" si="441"/>
        <v>-6.73444227040779+3.18515397917951i</v>
      </c>
      <c r="DY278" s="223" t="str">
        <f t="shared" ca="1" si="442"/>
        <v>-0.730197556632222-7.41382020909778i</v>
      </c>
      <c r="DZ278" s="223" t="str">
        <f t="shared" ca="1" si="443"/>
        <v>7.22643456601068+1.81012762746283i</v>
      </c>
      <c r="EA278" s="223" t="str">
        <f t="shared" ca="1" si="444"/>
        <v>-4.13882740634919+6.19419294702637i</v>
      </c>
      <c r="EB278" s="223" t="str">
        <f t="shared" ca="1" si="445"/>
        <v>-4.43777664972868-5.98364913507311i</v>
      </c>
      <c r="EC278" s="223" t="str">
        <f t="shared" ca="1" si="446"/>
        <v>7.12891125618066-2.16253158729277i</v>
      </c>
      <c r="ED278" s="223" t="str">
        <f t="shared" ca="1" si="447"/>
        <v>-0.36553908615682+7.44071903387233i</v>
      </c>
      <c r="EE278" s="223" t="str">
        <f t="shared" ca="1" si="448"/>
        <v>-6.88261843789405-2.85087390161319i</v>
      </c>
      <c r="EF278" s="223" t="str">
        <f t="shared" ca="1" si="449"/>
        <v>5.00290771914748-5.51985805236266i</v>
      </c>
      <c r="EG278" s="223" t="str">
        <f t="shared" ca="1" si="450"/>
        <v>3.51176074181435+6.57004224162903i</v>
      </c>
      <c r="EH278" s="223" t="str">
        <f t="shared" ca="1" si="451"/>
        <v>-7.36906084206517+1.09309691724019i</v>
      </c>
      <c r="EI278" s="223" t="str">
        <f t="shared" ca="1" si="452"/>
        <v>1.45336291162658-7.30654876201115i</v>
      </c>
      <c r="EJ278" s="223" t="str">
        <f t="shared" ca="1" si="453"/>
        <v>6.38981440561719+3.82990736523813i</v>
      </c>
      <c r="EK278" s="223" t="str">
        <f t="shared" ca="1" si="454"/>
        <v>-5.7586901882492+4.7260349004531i</v>
      </c>
      <c r="EL278" s="223" t="str">
        <f t="shared" ca="1" si="455"/>
        <v>-2.5097258191168-7.01421377471466i</v>
      </c>
      <c r="EM278" s="223" t="str">
        <f t="shared" ca="1" si="456"/>
        <v>7.44969251476451+1.59165795408066E-12i</v>
      </c>
      <c r="EN278" s="223"/>
      <c r="EO278" s="223"/>
      <c r="EP278" s="223"/>
    </row>
    <row r="279" spans="1:146">
      <c r="A279" s="249">
        <f t="shared" si="323"/>
        <v>3.4960937500000027E-3</v>
      </c>
      <c r="B279" s="248">
        <v>179</v>
      </c>
      <c r="C279" s="247">
        <f t="shared" si="324"/>
        <v>35800</v>
      </c>
      <c r="N279" s="246">
        <f t="shared" ca="1" si="327"/>
        <v>22.445632720808163</v>
      </c>
      <c r="O279" s="223">
        <f t="shared" ca="1" si="328"/>
        <v>7.445632720808165</v>
      </c>
      <c r="P279" s="223" t="str">
        <f t="shared" ca="1" si="329"/>
        <v>-2.33555903023401+7.06983809075297i</v>
      </c>
      <c r="Q279" s="223" t="str">
        <f t="shared" ca="1" si="330"/>
        <v>-5.98038827799183-4.43535823329155i</v>
      </c>
      <c r="R279" s="223" t="str">
        <f t="shared" ca="1" si="331"/>
        <v>6.08743623683739-4.2872563109299i</v>
      </c>
      <c r="S279" s="223" t="str">
        <f t="shared" ca="1" si="332"/>
        <v>2.16135309131502+7.1250262755889i</v>
      </c>
      <c r="T279" s="223" t="str">
        <f t="shared" ca="1" si="333"/>
        <v>-7.44339023543773-0.182724974098893i</v>
      </c>
      <c r="U279" s="223" t="str">
        <f t="shared" ca="1" si="334"/>
        <v>2.50835811572508-7.01039129980954i</v>
      </c>
      <c r="V279" s="223" t="str">
        <f t="shared" ca="1" si="335"/>
        <v>5.86973795686872+4.58078846170218i</v>
      </c>
      <c r="W279" s="223" t="str">
        <f t="shared" ca="1" si="336"/>
        <v>-6.19081735171757+4.13657190567768i</v>
      </c>
      <c r="X279" s="223" t="str">
        <f t="shared" ca="1" si="337"/>
        <v>-1.98584523411218-7.17592261101826i</v>
      </c>
      <c r="Y279" s="223" t="str">
        <f t="shared" ca="1" si="338"/>
        <v>7.43666413011576+0.365339881505916i</v>
      </c>
      <c r="Z279" s="223" t="str">
        <f t="shared" ca="1" si="339"/>
        <v>-2.67964626008165+6.94672171128221i</v>
      </c>
      <c r="AA279" s="223" t="str">
        <f t="shared" ca="1" si="340"/>
        <v>-5.75555192508425-4.72345939442991i</v>
      </c>
      <c r="AB279" s="223" t="str">
        <f t="shared" ca="1" si="341"/>
        <v>6.29046934971463-3.9833957841859i</v>
      </c>
      <c r="AC279" s="223" t="str">
        <f t="shared" ca="1" si="342"/>
        <v>1.80914117799581+7.22249643899179i</v>
      </c>
      <c r="AD279" s="223" t="str">
        <f t="shared" ca="1" si="343"/>
        <v>-7.42545845639655-0.547734721830024i</v>
      </c>
      <c r="AE279" s="223" t="str">
        <f t="shared" ca="1" si="344"/>
        <v>2.84932028572889-6.87886767735091i</v>
      </c>
      <c r="AF279" s="223" t="str">
        <f t="shared" ca="1" si="345"/>
        <v>5.63789896403406+4.86328509183997i</v>
      </c>
      <c r="AG279" s="223" t="str">
        <f t="shared" ca="1" si="346"/>
        <v>-6.38633220419122+3.8278202140225i</v>
      </c>
      <c r="AH279" s="223" t="str">
        <f t="shared" ca="1" si="347"/>
        <v>-1.63134736288128-7.26471970517717i</v>
      </c>
      <c r="AI279" s="223" t="str">
        <f t="shared" ca="1" si="348"/>
        <v>7.40977996415902+0.729799627238029i</v>
      </c>
      <c r="AJ279" s="223" t="str">
        <f t="shared" ca="1" si="349"/>
        <v>-3.01727798737889+6.80687007074823i</v>
      </c>
      <c r="AK279" s="223" t="str">
        <f t="shared" ca="1" si="350"/>
        <v>-5.51684994346259-5.00018132816061i</v>
      </c>
      <c r="AL279" s="223" t="str">
        <f t="shared" ca="1" si="351"/>
        <v>6.47834817094841-3.6699389080935i</v>
      </c>
      <c r="AM279" s="223" t="str">
        <f t="shared" ca="1" si="352"/>
        <v>1.45257088511308+7.30256697585794i</v>
      </c>
      <c r="AN279" s="223" t="str">
        <f t="shared" ca="1" si="353"/>
        <v>-7.3896380975407-0.911424928638818i</v>
      </c>
      <c r="AO279" s="223" t="str">
        <f t="shared" ca="1" si="354"/>
        <v>3.18341819359528-6.73077226013894i</v>
      </c>
      <c r="AP279" s="223" t="str">
        <f t="shared" ca="1" si="355"/>
        <v>5.392477778774+5.13406564221746i</v>
      </c>
      <c r="AQ279" s="223" t="str">
        <f t="shared" ca="1" si="356"/>
        <v>-6.56646182300981+3.5098469681916i</v>
      </c>
      <c r="AR279" s="223" t="str">
        <f t="shared" ca="1" si="357"/>
        <v>-6.56646182300981+3.5098469681916i</v>
      </c>
      <c r="AS279" s="223" t="str">
        <f t="shared" ca="1" si="358"/>
        <v>7.36504498924827+1.09250122174674i</v>
      </c>
      <c r="AT279" s="223" t="str">
        <f t="shared" ca="1" si="359"/>
        <v>-3.34764082772084+6.65062008400312i</v>
      </c>
      <c r="AU279" s="223" t="str">
        <f t="shared" ca="1" si="360"/>
        <v>-5.26485738710655-5.26485738710924i</v>
      </c>
      <c r="AV279" s="223" t="str">
        <f t="shared" ca="1" si="361"/>
        <v>6.6506200840014-3.34764082772426i</v>
      </c>
      <c r="AW279" s="223" t="str">
        <f t="shared" ca="1" si="362"/>
        <v>1.09250122174299+7.36504498924883i</v>
      </c>
      <c r="AX279" s="223" t="str">
        <f t="shared" ca="1" si="363"/>
        <v>-7.33601545325223-1.27291943296251i</v>
      </c>
      <c r="AY279" s="223" t="str">
        <f t="shared" ca="1" si="364"/>
        <v>3.50984696819477-6.56646182300812i</v>
      </c>
      <c r="AZ279" s="223" t="str">
        <f t="shared" ca="1" si="365"/>
        <v>5.13406564222015+5.39247777877144i</v>
      </c>
      <c r="BA279" s="223" t="str">
        <f t="shared" ca="1" si="366"/>
        <v>-6.73077226014047+3.18341819359204i</v>
      </c>
      <c r="BB279" s="223" t="str">
        <f t="shared" ca="1" si="367"/>
        <v>-0.911424928642504-7.38963809754024i</v>
      </c>
      <c r="BC279" s="223" t="str">
        <f t="shared" ca="1" si="368"/>
        <v>7.30256697585723+1.45257088511669i</v>
      </c>
      <c r="BD279" s="223" t="str">
        <f t="shared" ca="1" si="369"/>
        <v>-3.66993890809018+6.47834817095029i</v>
      </c>
      <c r="BE279" s="223" t="str">
        <f t="shared" ca="1" si="370"/>
        <v>-5.00018132816062-5.51684994346258i</v>
      </c>
      <c r="BF279" s="223" t="str">
        <f t="shared" ca="1" si="371"/>
        <v>6.80687007074968-3.01727798737562i</v>
      </c>
      <c r="BG279" s="223" t="str">
        <f t="shared" ca="1" si="372"/>
        <v>0.72979962723804+7.40977996415902i</v>
      </c>
      <c r="BH279" s="223" t="str">
        <f t="shared" ca="1" si="373"/>
        <v>-7.26471970517639-1.63134736288478i</v>
      </c>
      <c r="BI279" s="223" t="str">
        <f t="shared" ca="1" si="374"/>
        <v>3.82782021402186-6.38633220419161i</v>
      </c>
      <c r="BJ279" s="223" t="str">
        <f t="shared" ca="1" si="375"/>
        <v>4.86328509183774+5.63789896403598i</v>
      </c>
      <c r="BK279" s="223" t="str">
        <f t="shared" ca="1" si="376"/>
        <v>-6.87886767735066+2.84932028572948i</v>
      </c>
      <c r="BL279" s="223" t="str">
        <f t="shared" ca="1" si="377"/>
        <v>-0.54773472182708-7.42545845639677i</v>
      </c>
      <c r="BM279" s="223" t="str">
        <f t="shared" ca="1" si="378"/>
        <v>7.22249643899218+1.80914117799426i</v>
      </c>
      <c r="BN279" s="223" t="str">
        <f t="shared" ca="1" si="379"/>
        <v>-3.98339578418777+6.29046934971344i</v>
      </c>
      <c r="BO279" s="223" t="str">
        <f t="shared" ca="1" si="380"/>
        <v>-4.72345939443111-5.75555192508327i</v>
      </c>
      <c r="BP279" s="223" t="str">
        <f t="shared" ca="1" si="381"/>
        <v>6.94672171128302-2.67964626007954i</v>
      </c>
      <c r="BQ279" s="223" t="str">
        <f t="shared" ca="1" si="382"/>
        <v>0.365339881508199+7.43666413011565i</v>
      </c>
      <c r="BR279" s="223" t="str">
        <f t="shared" ca="1" si="383"/>
        <v>-7.17592261101785-1.98584523411364i</v>
      </c>
      <c r="BS279" s="223" t="str">
        <f t="shared" ca="1" si="384"/>
        <v>4.13657190567582-6.19081735171881i</v>
      </c>
      <c r="BT279" s="223" t="str">
        <f t="shared" ca="1" si="385"/>
        <v>4.5807884617011+5.86973795686956i</v>
      </c>
      <c r="BU279" s="223" t="str">
        <f t="shared" ca="1" si="386"/>
        <v>-7.01039129980854+2.50835811572788i</v>
      </c>
      <c r="BV279" s="223" t="str">
        <f t="shared" ca="1" si="387"/>
        <v>-0.182724974098032-7.44339023543775i</v>
      </c>
      <c r="BW279" s="223" t="str">
        <f t="shared" ca="1" si="388"/>
        <v>7.12502627558981+2.16135309131201i</v>
      </c>
      <c r="BX279" s="223" t="str">
        <f t="shared" ca="1" si="389"/>
        <v>-4.28725631093064+6.08743623683687i</v>
      </c>
      <c r="BY279" s="223" t="str">
        <f t="shared" ca="1" si="390"/>
        <v>-4.43535823329434-5.98038827798976i</v>
      </c>
      <c r="BZ279" s="223" t="str">
        <f t="shared" ca="1" si="391"/>
        <v>7.06983809075294-2.3355590302341i</v>
      </c>
      <c r="CA279" s="223" t="str">
        <f t="shared" ca="1" si="392"/>
        <v>-3.79817621918509E-12+7.44563272080816i</v>
      </c>
      <c r="CB279" s="223" t="str">
        <f t="shared" ca="1" si="393"/>
        <v>-7.06983809075308-2.33555903023368i</v>
      </c>
      <c r="CC279" s="223" t="str">
        <f t="shared" ca="1" si="394"/>
        <v>4.43535823329432-5.98038827798977i</v>
      </c>
      <c r="CD279" s="223" t="str">
        <f t="shared" ca="1" si="395"/>
        <v>4.28725631093065+6.08743623683686i</v>
      </c>
      <c r="CE279" s="223" t="str">
        <f t="shared" ca="1" si="396"/>
        <v>-7.1250262755898+2.16135309131204i</v>
      </c>
      <c r="CF279" s="223" t="str">
        <f t="shared" ca="1" si="397"/>
        <v>0.182724974098009-7.44339023543776i</v>
      </c>
      <c r="CG279" s="223" t="str">
        <f t="shared" ca="1" si="398"/>
        <v>7.01039129980848+2.50835811572806i</v>
      </c>
      <c r="CH279" s="223" t="str">
        <f t="shared" ca="1" si="399"/>
        <v>-4.58078846170091+5.86973795686971i</v>
      </c>
      <c r="CI279" s="223" t="str">
        <f t="shared" ca="1" si="400"/>
        <v>-4.13657190567602-6.19081735171868i</v>
      </c>
      <c r="CJ279" s="223" t="str">
        <f t="shared" ca="1" si="401"/>
        <v>7.17592261101785-1.98584523411367i</v>
      </c>
      <c r="CK279" s="223" t="str">
        <f t="shared" ca="1" si="402"/>
        <v>-0.365339881507966+7.43666413011567i</v>
      </c>
      <c r="CL279" s="223" t="str">
        <f t="shared" ca="1" si="403"/>
        <v>-6.94672171128303-2.67964626007952i</v>
      </c>
      <c r="CM279" s="223" t="str">
        <f t="shared" ca="1" si="404"/>
        <v>4.72345939443093-5.75555192508342i</v>
      </c>
      <c r="CN279" s="223" t="str">
        <f t="shared" ca="1" si="405"/>
        <v>3.98339578418779+6.29046934971343i</v>
      </c>
      <c r="CO279" s="223" t="str">
        <f t="shared" ca="1" si="406"/>
        <v>-7.22249643899212+1.80914117799448i</v>
      </c>
      <c r="CP279" s="223" t="str">
        <f t="shared" ca="1" si="407"/>
        <v>0.547734721827058-7.42545845639677i</v>
      </c>
      <c r="CQ279" s="223" t="str">
        <f t="shared" ca="1" si="408"/>
        <v>6.87886767735067+2.84932028572946i</v>
      </c>
      <c r="CR279" s="223" t="str">
        <f t="shared" ca="1" si="409"/>
        <v>-4.86328509183772+5.637898964036i</v>
      </c>
      <c r="CS279" s="223" t="str">
        <f t="shared" ca="1" si="410"/>
        <v>-3.82782021402188-6.3863322041916i</v>
      </c>
      <c r="CT279" s="223" t="str">
        <f t="shared" ca="1" si="411"/>
        <v>7.26471970517638-1.6313473628848i</v>
      </c>
      <c r="CU279" s="223" t="str">
        <f t="shared" ca="1" si="412"/>
        <v>-0.729799627238019+7.40977996415902i</v>
      </c>
      <c r="CV279" s="223" t="str">
        <f t="shared" ca="1" si="413"/>
        <v>-6.80687007074677-3.01727798738217i</v>
      </c>
      <c r="CW279" s="223" t="str">
        <f t="shared" ca="1" si="414"/>
        <v>5.0001813281606-5.5168499434626i</v>
      </c>
      <c r="CX279" s="223" t="str">
        <f t="shared" ca="1" si="415"/>
        <v>3.66993890809038+6.47834817095018i</v>
      </c>
      <c r="CY279" s="223" t="str">
        <f t="shared" ca="1" si="416"/>
        <v>-7.30256697585722+1.45257088511672i</v>
      </c>
      <c r="CZ279" s="223" t="str">
        <f t="shared" ca="1" si="417"/>
        <v>0.911424928642481-7.38963809754025i</v>
      </c>
      <c r="DA279" s="223" t="str">
        <f t="shared" ca="1" si="418"/>
        <v>6.73077226014048+3.18341819359201i</v>
      </c>
      <c r="DB279" s="223" t="str">
        <f t="shared" ca="1" si="419"/>
        <v>-5.13406564222014+5.39247777877146i</v>
      </c>
      <c r="DC279" s="223" t="str">
        <f t="shared" ca="1" si="420"/>
        <v>-3.50984696819479-6.56646182300811i</v>
      </c>
      <c r="DD279" s="223" t="str">
        <f t="shared" ca="1" si="421"/>
        <v>7.33601545325223-1.27291943296253i</v>
      </c>
      <c r="DE279" s="223" t="str">
        <f t="shared" ca="1" si="422"/>
        <v>-1.09250122174317+7.3650449892488i</v>
      </c>
      <c r="DF279" s="223" t="str">
        <f t="shared" ca="1" si="423"/>
        <v>-6.65062008400142-3.34764082772423i</v>
      </c>
      <c r="DG279" s="223" t="str">
        <f t="shared" ca="1" si="424"/>
        <v>5.26485738710669-5.26485738710911i</v>
      </c>
      <c r="DH279" s="223" t="str">
        <f t="shared" ca="1" si="425"/>
        <v>3.34764082772086+6.65062008400312i</v>
      </c>
      <c r="DI279" s="223" t="str">
        <f t="shared" ca="1" si="426"/>
        <v>-7.36504498924824+1.09250122174697i</v>
      </c>
      <c r="DJ279" s="223" t="str">
        <f t="shared" ca="1" si="427"/>
        <v>1.27291943296626-7.33601545325159i</v>
      </c>
      <c r="DK279" s="223" t="str">
        <f t="shared" ca="1" si="428"/>
        <v>6.56646182300992+3.5098469681914i</v>
      </c>
      <c r="DL279" s="223" t="str">
        <f t="shared" ca="1" si="429"/>
        <v>-5.39247777877406+5.1340656422174i</v>
      </c>
      <c r="DM279" s="223" t="str">
        <f t="shared" ca="1" si="430"/>
        <v>-3.18341819359549-6.73077226013883i</v>
      </c>
      <c r="DN279" s="223" t="str">
        <f t="shared" ca="1" si="431"/>
        <v>7.38963809754071-0.911424928638736i</v>
      </c>
      <c r="DO279" s="223" t="str">
        <f t="shared" ca="1" si="432"/>
        <v>-1.45257088511295+7.30256697585797i</v>
      </c>
      <c r="DP279" s="223" t="str">
        <f t="shared" ca="1" si="433"/>
        <v>-6.47834817094853-3.6699389080933i</v>
      </c>
      <c r="DQ279" s="223" t="str">
        <f t="shared" ca="1" si="434"/>
        <v>5.51684994346514-5.00018132815781i</v>
      </c>
      <c r="DR279" s="223" t="str">
        <f t="shared" ca="1" si="435"/>
        <v>3.01727798737911+6.80687007074813i</v>
      </c>
      <c r="DS279" s="223" t="str">
        <f t="shared" ca="1" si="436"/>
        <v>-7.40977996415939+0.72979962723426i</v>
      </c>
      <c r="DT279" s="223" t="str">
        <f t="shared" ca="1" si="437"/>
        <v>1.63134736288105-7.26471970517722i</v>
      </c>
      <c r="DU279" s="223" t="str">
        <f t="shared" ca="1" si="438"/>
        <v>6.38633220418965+3.82782021402512i</v>
      </c>
      <c r="DV279" s="223" t="str">
        <f t="shared" ca="1" si="439"/>
        <v>-5.63789896403349+4.86328509184063i</v>
      </c>
      <c r="DW279" s="223" t="str">
        <f t="shared" ca="1" si="440"/>
        <v>-2.84932028572636-6.87886767735195i</v>
      </c>
      <c r="DX279" s="223" t="str">
        <f t="shared" ca="1" si="441"/>
        <v>7.42545845639648-0.54773472183089i</v>
      </c>
      <c r="DY279" s="223" t="str">
        <f t="shared" ca="1" si="442"/>
        <v>-1.80914117799773+7.22249643899131i</v>
      </c>
      <c r="DZ279" s="223" t="str">
        <f t="shared" ca="1" si="443"/>
        <v>-6.29046934971549-3.98339578418455i</v>
      </c>
      <c r="EA279" s="223" t="str">
        <f t="shared" ca="1" si="444"/>
        <v>5.75555192508555-4.72345939442834i</v>
      </c>
      <c r="EB279" s="223" t="str">
        <f t="shared" ca="1" si="445"/>
        <v>2.6796462600835+6.9467217112815i</v>
      </c>
      <c r="EC279" s="223" t="str">
        <f t="shared" ca="1" si="446"/>
        <v>-7.43666413011585+0.365339881504194i</v>
      </c>
      <c r="ED279" s="223" t="str">
        <f t="shared" ca="1" si="447"/>
        <v>1.98584523410997-7.17592261101887i</v>
      </c>
      <c r="EE279" s="223" t="str">
        <f t="shared" ca="1" si="448"/>
        <v>6.19081735171682+4.13657190567881i</v>
      </c>
      <c r="EF279" s="223" t="str">
        <f t="shared" ca="1" si="449"/>
        <v>-5.86973795686708+4.58078846170428i</v>
      </c>
      <c r="EG279" s="223" t="str">
        <f t="shared" ca="1" si="450"/>
        <v>-2.50835811572411-7.01039129980989i</v>
      </c>
      <c r="EH279" s="223" t="str">
        <f t="shared" ca="1" si="451"/>
        <v>7.44339023543766-0.182724974101851i</v>
      </c>
      <c r="EI279" s="223" t="str">
        <f t="shared" ca="1" si="452"/>
        <v>-2.16135309131565+7.12502627558871i</v>
      </c>
      <c r="EJ279" s="223" t="str">
        <f t="shared" ca="1" si="453"/>
        <v>-6.08743623683493-4.28725631093339i</v>
      </c>
      <c r="EK279" s="223" t="str">
        <f t="shared" ca="1" si="454"/>
        <v>5.98038827799177-4.43535823329163i</v>
      </c>
      <c r="EL279" s="223" t="str">
        <f t="shared" ca="1" si="455"/>
        <v>2.33555903023733+7.06983809075187i</v>
      </c>
      <c r="EM279" s="223" t="str">
        <f t="shared" ca="1" si="456"/>
        <v>-7.44563272080816+2.18815114172765E-14i</v>
      </c>
      <c r="EN279" s="223"/>
      <c r="EO279" s="223"/>
      <c r="EP279" s="223"/>
    </row>
    <row r="280" spans="1:146">
      <c r="A280" s="249">
        <f t="shared" si="323"/>
        <v>3.5156250000000027E-3</v>
      </c>
      <c r="B280" s="248">
        <v>180</v>
      </c>
      <c r="C280" s="247">
        <f t="shared" si="324"/>
        <v>36000</v>
      </c>
      <c r="N280" s="246">
        <f t="shared" ca="1" si="327"/>
        <v>22.440884596072589</v>
      </c>
      <c r="O280" s="223">
        <f t="shared" ca="1" si="328"/>
        <v>7.4408845960725891</v>
      </c>
      <c r="P280" s="223" t="str">
        <f t="shared" ca="1" si="329"/>
        <v>-2.15997478345861+7.12048260351033i</v>
      </c>
      <c r="Q280" s="223" t="str">
        <f t="shared" ca="1" si="330"/>
        <v>-6.18686943028444-4.13393398891204i</v>
      </c>
      <c r="R280" s="223" t="str">
        <f t="shared" ca="1" si="331"/>
        <v>5.75188157503006-4.72044721598494i</v>
      </c>
      <c r="S280" s="223" t="str">
        <f t="shared" ca="1" si="332"/>
        <v>2.84750325705768+6.87448098208994i</v>
      </c>
      <c r="T280" s="223" t="str">
        <f t="shared" ca="1" si="333"/>
        <v>-7.40505470294188+0.729334229629067i</v>
      </c>
      <c r="U280" s="223" t="str">
        <f t="shared" ca="1" si="334"/>
        <v>1.45164457193251-7.29791008500716i</v>
      </c>
      <c r="V280" s="223" t="str">
        <f t="shared" ca="1" si="335"/>
        <v>6.56227435083844+3.50760871768763i</v>
      </c>
      <c r="W280" s="223" t="str">
        <f t="shared" ca="1" si="336"/>
        <v>-5.26149995590931+5.2614999559096i</v>
      </c>
      <c r="X280" s="223" t="str">
        <f t="shared" ca="1" si="337"/>
        <v>-3.50760871768733-6.5622743508386i</v>
      </c>
      <c r="Y280" s="223" t="str">
        <f t="shared" ca="1" si="338"/>
        <v>7.29791008500708-1.45164457193289i</v>
      </c>
      <c r="Z280" s="223" t="str">
        <f t="shared" ca="1" si="339"/>
        <v>-0.729334229629416+7.40505470294185i</v>
      </c>
      <c r="AA280" s="223" t="str">
        <f t="shared" ca="1" si="340"/>
        <v>-6.87448098209008-2.84750325705732i</v>
      </c>
      <c r="AB280" s="223" t="str">
        <f t="shared" ca="1" si="341"/>
        <v>4.72044721598522-5.75188157502983i</v>
      </c>
      <c r="AC280" s="223" t="str">
        <f t="shared" ca="1" si="342"/>
        <v>4.13393398891228+6.18686943028428i</v>
      </c>
      <c r="AD280" s="223" t="str">
        <f t="shared" ca="1" si="343"/>
        <v>-7.12048260351032+2.15997478345866i</v>
      </c>
      <c r="AE280" s="223" t="str">
        <f t="shared" ca="1" si="344"/>
        <v>3.24517747197266E-13-7.44088459607259i</v>
      </c>
      <c r="AF280" s="223" t="str">
        <f t="shared" ca="1" si="345"/>
        <v>7.12048260351034+2.15997478345857i</v>
      </c>
      <c r="AG280" s="223" t="str">
        <f t="shared" ca="1" si="346"/>
        <v>-4.13393398891225+6.1868694302843i</v>
      </c>
      <c r="AH280" s="223" t="str">
        <f t="shared" ca="1" si="347"/>
        <v>-4.72044721598525-5.75188157502981i</v>
      </c>
      <c r="AI280" s="223" t="str">
        <f t="shared" ca="1" si="348"/>
        <v>6.87448098209008-2.84750325705735i</v>
      </c>
      <c r="AJ280" s="223" t="str">
        <f t="shared" ca="1" si="349"/>
        <v>0.729334229629455+7.40505470294185i</v>
      </c>
      <c r="AK280" s="223" t="str">
        <f t="shared" ca="1" si="350"/>
        <v>-7.29791008500709-1.45164457193286i</v>
      </c>
      <c r="AL280" s="223" t="str">
        <f t="shared" ca="1" si="351"/>
        <v>3.50760871768663-6.56227435083897i</v>
      </c>
      <c r="AM280" s="223" t="str">
        <f t="shared" ca="1" si="352"/>
        <v>5.26149995591195+5.26149995590696i</v>
      </c>
      <c r="AN280" s="223" t="str">
        <f t="shared" ca="1" si="353"/>
        <v>-6.56227435083913+3.50760871768634i</v>
      </c>
      <c r="AO280" s="223" t="str">
        <f t="shared" ca="1" si="354"/>
        <v>-1.45164457193397-7.29791008500687i</v>
      </c>
      <c r="AP280" s="223" t="str">
        <f t="shared" ca="1" si="355"/>
        <v>7.40505470294153+0.729334229632739i</v>
      </c>
      <c r="AQ280" s="223" t="str">
        <f t="shared" ca="1" si="356"/>
        <v>-2.84750325705835+6.87448098208966i</v>
      </c>
      <c r="AR280" s="223" t="str">
        <f t="shared" ca="1" si="357"/>
        <v>-2.84750325705835+6.87448098208966i</v>
      </c>
      <c r="AS280" s="223" t="str">
        <f t="shared" ca="1" si="358"/>
        <v>6.18686943028607-4.1339339889096i</v>
      </c>
      <c r="AT280" s="223" t="str">
        <f t="shared" ca="1" si="359"/>
        <v>2.15997478345835+7.12048260351041i</v>
      </c>
      <c r="AU280" s="223" t="str">
        <f t="shared" ca="1" si="360"/>
        <v>-7.44088459607259+2.31172174413189E-12i</v>
      </c>
      <c r="AV280" s="223" t="str">
        <f t="shared" ca="1" si="361"/>
        <v>2.159974783461-7.1204826035096i</v>
      </c>
      <c r="AW280" s="223" t="str">
        <f t="shared" ca="1" si="362"/>
        <v>6.18686943028453+4.13393398891191i</v>
      </c>
      <c r="AX280" s="223" t="str">
        <f t="shared" ca="1" si="363"/>
        <v>-5.75188157502814+4.72044721598729i</v>
      </c>
      <c r="AY280" s="223" t="str">
        <f t="shared" ca="1" si="364"/>
        <v>-2.84750325705569-6.87448098209076i</v>
      </c>
      <c r="AZ280" s="223" t="str">
        <f t="shared" ca="1" si="365"/>
        <v>7.4050547029418-0.729334229629869i</v>
      </c>
      <c r="BA280" s="223" t="str">
        <f t="shared" ca="1" si="366"/>
        <v>-1.45164457192954+7.29791008500775i</v>
      </c>
      <c r="BB280" s="223" t="str">
        <f t="shared" ca="1" si="367"/>
        <v>-6.56227435083777-3.50760871768888i</v>
      </c>
      <c r="BC280" s="223" t="str">
        <f t="shared" ca="1" si="368"/>
        <v>5.26149995590876-5.26149995591015i</v>
      </c>
      <c r="BD280" s="223" t="str">
        <f t="shared" ca="1" si="369"/>
        <v>3.5076087176841+6.56227435084033i</v>
      </c>
      <c r="BE280" s="223" t="str">
        <f t="shared" ca="1" si="370"/>
        <v>-7.29791008500737+1.45164457193148i</v>
      </c>
      <c r="BF280" s="223" t="str">
        <f t="shared" ca="1" si="371"/>
        <v>0.729334229627905-7.405054702942i</v>
      </c>
      <c r="BG280" s="223" t="str">
        <f t="shared" ca="1" si="372"/>
        <v>6.87448098208869+2.8475032570607i</v>
      </c>
      <c r="BH280" s="223" t="str">
        <f t="shared" ca="1" si="373"/>
        <v>-4.72044721598576+5.75188157502939i</v>
      </c>
      <c r="BI280" s="223" t="str">
        <f t="shared" ca="1" si="374"/>
        <v>-4.13393398891355-6.18686943028344i</v>
      </c>
      <c r="BJ280" s="223" t="str">
        <f t="shared" ca="1" si="375"/>
        <v>7.12048260351118-2.15997478345581i</v>
      </c>
      <c r="BK280" s="223" t="str">
        <f t="shared" ca="1" si="376"/>
        <v>-3.39105261907565E-13+7.44088459607259i</v>
      </c>
      <c r="BL280" s="223" t="str">
        <f t="shared" ca="1" si="377"/>
        <v>-7.12048260351098-2.15997478345646i</v>
      </c>
      <c r="BM280" s="223" t="str">
        <f t="shared" ca="1" si="378"/>
        <v>4.13393398891411-6.18686943028306i</v>
      </c>
      <c r="BN280" s="223" t="str">
        <f t="shared" ca="1" si="379"/>
        <v>4.72044721598524+5.75188157502982i</v>
      </c>
      <c r="BO280" s="223" t="str">
        <f t="shared" ca="1" si="380"/>
        <v>-6.87448098208895+2.84750325706008i</v>
      </c>
      <c r="BP280" s="223" t="str">
        <f t="shared" ca="1" si="381"/>
        <v>-0.72933422962723-7.40505470294206i</v>
      </c>
      <c r="BQ280" s="223" t="str">
        <f t="shared" ca="1" si="382"/>
        <v>7.29791008500723+1.45164457193214i</v>
      </c>
      <c r="BR280" s="223" t="str">
        <f t="shared" ca="1" si="383"/>
        <v>-3.50760871768469+6.56227435084001i</v>
      </c>
      <c r="BS280" s="223" t="str">
        <f t="shared" ca="1" si="384"/>
        <v>-5.26149995590827-5.26149995591063i</v>
      </c>
      <c r="BT280" s="223" t="str">
        <f t="shared" ca="1" si="385"/>
        <v>6.56227435083809-3.50760871768829i</v>
      </c>
      <c r="BU280" s="223" t="str">
        <f t="shared" ca="1" si="386"/>
        <v>1.45164457193635+7.2979100850064i</v>
      </c>
      <c r="BV280" s="223" t="str">
        <f t="shared" ca="1" si="387"/>
        <v>-7.40505470294174-0.729334229630544i</v>
      </c>
      <c r="BW280" s="223" t="str">
        <f t="shared" ca="1" si="388"/>
        <v>2.84750325705631-6.8744809820905i</v>
      </c>
      <c r="BX280" s="223" t="str">
        <f t="shared" ca="1" si="389"/>
        <v>5.75188157502785+4.72044721598765i</v>
      </c>
      <c r="BY280" s="223" t="str">
        <f t="shared" ca="1" si="390"/>
        <v>-6.18686943028479+4.13393398891152i</v>
      </c>
      <c r="BZ280" s="223" t="str">
        <f t="shared" ca="1" si="391"/>
        <v>-2.15997478346056-7.12048260350974i</v>
      </c>
      <c r="CA280" s="223" t="str">
        <f t="shared" ca="1" si="392"/>
        <v>7.44088459607259+2.98993226794702E-12i</v>
      </c>
      <c r="CB280" s="223" t="str">
        <f t="shared" ca="1" si="393"/>
        <v>-2.15997478345899+7.12048260351021i</v>
      </c>
      <c r="CC280" s="223" t="str">
        <f t="shared" ca="1" si="394"/>
        <v>-6.1868694302857-4.13393398891016i</v>
      </c>
      <c r="CD280" s="223" t="str">
        <f t="shared" ca="1" si="395"/>
        <v>5.75188157503137-4.72044721598335i</v>
      </c>
      <c r="CE280" s="223" t="str">
        <f t="shared" ca="1" si="396"/>
        <v>2.84750325705782+6.87448098208988i</v>
      </c>
      <c r="CF280" s="223" t="str">
        <f t="shared" ca="1" si="397"/>
        <v>-7.40505470294158+0.729334229632169i</v>
      </c>
      <c r="CG280" s="223" t="str">
        <f t="shared" ca="1" si="398"/>
        <v>1.45164457193474-7.29791008500671i</v>
      </c>
      <c r="CH280" s="223" t="str">
        <f t="shared" ca="1" si="399"/>
        <v>6.56227435083876+3.50760871768703i</v>
      </c>
      <c r="CI280" s="223" t="str">
        <f t="shared" ca="1" si="400"/>
        <v>-5.26149995590727+5.26149995591164i</v>
      </c>
      <c r="CJ280" s="223" t="str">
        <f t="shared" ca="1" si="401"/>
        <v>-3.50760871768614-6.56227435083924i</v>
      </c>
      <c r="CK280" s="223" t="str">
        <f t="shared" ca="1" si="402"/>
        <v>7.29791008500691-1.45164457193374i</v>
      </c>
      <c r="CL280" s="223" t="str">
        <f t="shared" ca="1" si="403"/>
        <v>-0.729334229633181+7.40505470294148i</v>
      </c>
      <c r="CM280" s="223" t="str">
        <f t="shared" ca="1" si="404"/>
        <v>-6.87448098208949-2.84750325705876i</v>
      </c>
      <c r="CN280" s="223" t="str">
        <f t="shared" ca="1" si="405"/>
        <v>4.72044721598414-5.75188157503073i</v>
      </c>
      <c r="CO280" s="223" t="str">
        <f t="shared" ca="1" si="406"/>
        <v>4.13393398890931+6.18686943028626i</v>
      </c>
      <c r="CP280" s="223" t="str">
        <f t="shared" ca="1" si="407"/>
        <v>-7.12048260351051+2.15997478345802i</v>
      </c>
      <c r="CQ280" s="223" t="str">
        <f t="shared" ca="1" si="408"/>
        <v>-1.97261648222432E-12-7.44088459607259i</v>
      </c>
      <c r="CR280" s="223" t="str">
        <f t="shared" ca="1" si="409"/>
        <v>7.12048260350945+2.15997478346153i</v>
      </c>
      <c r="CS280" s="223" t="str">
        <f t="shared" ca="1" si="410"/>
        <v>-4.13393398891237+6.18686943028422i</v>
      </c>
      <c r="CT280" s="223" t="str">
        <f t="shared" ca="1" si="411"/>
        <v>-4.72044721598686-5.75188157502849i</v>
      </c>
      <c r="CU280" s="223" t="str">
        <f t="shared" ca="1" si="412"/>
        <v>6.87448098209089-2.84750325705537i</v>
      </c>
      <c r="CV280" s="223" t="str">
        <f t="shared" ca="1" si="413"/>
        <v>0.729334229629531+7.40505470294184i</v>
      </c>
      <c r="CW280" s="223" t="str">
        <f t="shared" ca="1" si="414"/>
        <v>-7.29791008500769-1.45164457192987i</v>
      </c>
      <c r="CX280" s="223" t="str">
        <f t="shared" ca="1" si="415"/>
        <v>3.50760871768937-6.56227435083751i</v>
      </c>
      <c r="CY280" s="223" t="str">
        <f t="shared" ca="1" si="416"/>
        <v>5.26149995590976+5.26149995590914i</v>
      </c>
      <c r="CZ280" s="223" t="str">
        <f t="shared" ca="1" si="417"/>
        <v>-6.5622743508369+3.50760871769051i</v>
      </c>
      <c r="DA280" s="223" t="str">
        <f t="shared" ca="1" si="418"/>
        <v>-1.45164457193114-7.29791008500743i</v>
      </c>
      <c r="DB280" s="223" t="str">
        <f t="shared" ca="1" si="419"/>
        <v>7.40505470294196+0.729334229628243i</v>
      </c>
      <c r="DC280" s="223" t="str">
        <f t="shared" ca="1" si="420"/>
        <v>-2.84750325706121+6.87448098208848i</v>
      </c>
      <c r="DD280" s="223" t="str">
        <f t="shared" ca="1" si="421"/>
        <v>-5.75188157502931-4.72044721598587i</v>
      </c>
      <c r="DE280" s="223" t="str">
        <f t="shared" ca="1" si="422"/>
        <v>6.1868694302835-4.13393398891344i</v>
      </c>
      <c r="DF280" s="223" t="str">
        <f t="shared" ca="1" si="423"/>
        <v>2.15997478345549+7.12048260351128i</v>
      </c>
      <c r="DG280" s="223" t="str">
        <f t="shared" ca="1" si="424"/>
        <v>-7.44088459607259-6.78210523815131E-13i</v>
      </c>
      <c r="DH280" s="223" t="str">
        <f t="shared" ca="1" si="425"/>
        <v>2.15997478345678-7.12048260351088i</v>
      </c>
      <c r="DI280" s="223" t="str">
        <f t="shared" ca="1" si="426"/>
        <v>6.18686943028299+4.13393398891422i</v>
      </c>
      <c r="DJ280" s="223" t="str">
        <f t="shared" ca="1" si="427"/>
        <v>-5.7518815750299+4.72044721598514i</v>
      </c>
      <c r="DK280" s="223" t="str">
        <f t="shared" ca="1" si="428"/>
        <v>-2.84750325705996-6.874480982089i</v>
      </c>
      <c r="DL280" s="223" t="str">
        <f t="shared" ca="1" si="429"/>
        <v>7.4050547029421-0.729334229626892i</v>
      </c>
      <c r="DM280" s="223" t="str">
        <f t="shared" ca="1" si="430"/>
        <v>-1.45164457193248+7.29791008500717i</v>
      </c>
      <c r="DN280" s="223" t="str">
        <f t="shared" ca="1" si="431"/>
        <v>-6.56227435083985-3.50760871768499i</v>
      </c>
      <c r="DO280" s="223" t="str">
        <f t="shared" ca="1" si="432"/>
        <v>5.26149995591072-5.26149995590818i</v>
      </c>
      <c r="DP280" s="223" t="str">
        <f t="shared" ca="1" si="433"/>
        <v>3.50760871768817+6.56227435083815i</v>
      </c>
      <c r="DQ280" s="223" t="str">
        <f t="shared" ca="1" si="434"/>
        <v>-7.29791008500647+1.45164457193601i</v>
      </c>
      <c r="DR280" s="223" t="str">
        <f t="shared" ca="1" si="435"/>
        <v>0.729334229630881-7.4050547029417i</v>
      </c>
      <c r="DS280" s="223" t="str">
        <f t="shared" ca="1" si="436"/>
        <v>6.87448098209037+2.84750325705662i</v>
      </c>
      <c r="DT280" s="223" t="str">
        <f t="shared" ca="1" si="437"/>
        <v>-4.72044721598791+5.75188157502763i</v>
      </c>
      <c r="DU280" s="223" t="str">
        <f t="shared" ca="1" si="438"/>
        <v>-4.13393398891124-6.18686943028498i</v>
      </c>
      <c r="DV280" s="223" t="str">
        <f t="shared" ca="1" si="439"/>
        <v>7.12048260350984-2.15997478346024i</v>
      </c>
      <c r="DW280" s="223" t="str">
        <f t="shared" ca="1" si="440"/>
        <v>-3.32903752985458E-12+7.44088459607259i</v>
      </c>
      <c r="DX280" s="223" t="str">
        <f t="shared" ca="1" si="441"/>
        <v>-7.12048260351012-2.15997478345932i</v>
      </c>
      <c r="DY280" s="223" t="str">
        <f t="shared" ca="1" si="442"/>
        <v>4.13393398891045-6.1868694302855i</v>
      </c>
      <c r="DZ280" s="223" t="str">
        <f t="shared" ca="1" si="443"/>
        <v>4.72044721598309+5.75188157503158i</v>
      </c>
      <c r="EA280" s="223" t="str">
        <f t="shared" ca="1" si="444"/>
        <v>-6.87448098209001+2.84750325705751i</v>
      </c>
      <c r="EB280" s="223" t="str">
        <f t="shared" ca="1" si="445"/>
        <v>-0.72933422963141-7.40505470294165i</v>
      </c>
      <c r="EC280" s="223" t="str">
        <f t="shared" ca="1" si="446"/>
        <v>7.29791008500665+1.45164457193507i</v>
      </c>
      <c r="ED280" s="223" t="str">
        <f t="shared" ca="1" si="447"/>
        <v>-3.50760871768695+6.5622743508388i</v>
      </c>
      <c r="EE280" s="223" t="str">
        <f t="shared" ca="1" si="448"/>
        <v>-5.2614999559114-5.26149995590751i</v>
      </c>
      <c r="EF280" s="223" t="str">
        <f t="shared" ca="1" si="449"/>
        <v>6.5622743508394-3.50760871768583i</v>
      </c>
      <c r="EG280" s="223" t="str">
        <f t="shared" ca="1" si="450"/>
        <v>1.451644571933+7.29791008500706i</v>
      </c>
      <c r="EH280" s="223" t="str">
        <f t="shared" ca="1" si="451"/>
        <v>-7.4050547029422-0.729334229625942i</v>
      </c>
      <c r="EI280" s="223" t="str">
        <f t="shared" ca="1" si="452"/>
        <v>2.84750325705869-6.87448098208952i</v>
      </c>
      <c r="EJ280" s="223" t="str">
        <f t="shared" ca="1" si="453"/>
        <v>5.75188157503051+4.7204472159844i</v>
      </c>
      <c r="EK280" s="223" t="str">
        <f t="shared" ca="1" si="454"/>
        <v>-6.18686943028645+4.13393398890903i</v>
      </c>
      <c r="EL280" s="223" t="str">
        <f t="shared" ca="1" si="455"/>
        <v>-2.15997478345729-7.12048260351073i</v>
      </c>
      <c r="EM280" s="223" t="str">
        <f t="shared" ca="1" si="456"/>
        <v>7.44088459607259-1.63351122031676E-12i</v>
      </c>
      <c r="EN280" s="223"/>
      <c r="EO280" s="223"/>
      <c r="EP280" s="223"/>
    </row>
    <row r="281" spans="1:146">
      <c r="A281" s="249">
        <f t="shared" si="323"/>
        <v>3.5351562500000027E-3</v>
      </c>
      <c r="B281" s="248">
        <v>181</v>
      </c>
      <c r="C281" s="247">
        <f t="shared" si="324"/>
        <v>36200</v>
      </c>
      <c r="N281" s="246">
        <f t="shared" ca="1" si="327"/>
        <v>22.435260832850162</v>
      </c>
      <c r="O281" s="223">
        <f t="shared" ca="1" si="328"/>
        <v>7.4352608328501626</v>
      </c>
      <c r="P281" s="223" t="str">
        <f t="shared" ca="1" si="329"/>
        <v>-1.98307891927455+7.16592643364726i</v>
      </c>
      <c r="Q281" s="223" t="str">
        <f t="shared" ca="1" si="330"/>
        <v>-6.37743593915002-3.82248799796067i</v>
      </c>
      <c r="R281" s="223" t="str">
        <f t="shared" ca="1" si="331"/>
        <v>5.38496596917477-5.12691380494595i</v>
      </c>
      <c r="S281" s="223" t="str">
        <f t="shared" ca="1" si="332"/>
        <v>3.50495769405592+6.55731463446691i</v>
      </c>
      <c r="T281" s="223" t="str">
        <f t="shared" ca="1" si="333"/>
        <v>-7.25459983200392+1.62907486936738i</v>
      </c>
      <c r="U281" s="223" t="str">
        <f t="shared" ca="1" si="334"/>
        <v>0.364830957085705-7.42630473555102i</v>
      </c>
      <c r="V281" s="223" t="str">
        <f t="shared" ca="1" si="335"/>
        <v>7.05998969085083+2.3323055583683i</v>
      </c>
      <c r="W281" s="223" t="str">
        <f t="shared" ca="1" si="336"/>
        <v>-4.13080959346832+6.18219344205807i</v>
      </c>
      <c r="X281" s="223" t="str">
        <f t="shared" ca="1" si="337"/>
        <v>-4.85651045629531-5.63004527871757i</v>
      </c>
      <c r="Y281" s="223" t="str">
        <f t="shared" ca="1" si="338"/>
        <v>6.72139618447654-3.17898364006798i</v>
      </c>
      <c r="Z281" s="223" t="str">
        <f t="shared" ca="1" si="339"/>
        <v>1.27114623540966+7.32579626393743i</v>
      </c>
      <c r="AA281" s="223" t="str">
        <f t="shared" ca="1" si="340"/>
        <v>-7.39945801967648-0.728783004440373i</v>
      </c>
      <c r="AB281" s="223" t="str">
        <f t="shared" ca="1" si="341"/>
        <v>2.6759134690859-6.93704481450713i</v>
      </c>
      <c r="AC281" s="223" t="str">
        <f t="shared" ca="1" si="342"/>
        <v>5.97205749946812+4.42917970684891i</v>
      </c>
      <c r="AD281" s="223" t="str">
        <f t="shared" ca="1" si="343"/>
        <v>-5.86156131604972+4.57440734857591i</v>
      </c>
      <c r="AE281" s="223" t="str">
        <f t="shared" ca="1" si="344"/>
        <v>-2.845351136045-6.86928530235302i</v>
      </c>
      <c r="AF281" s="223" t="str">
        <f t="shared" ca="1" si="345"/>
        <v>7.37934421100714-0.910155298831548i</v>
      </c>
      <c r="AG281" s="223" t="str">
        <f t="shared" ca="1" si="346"/>
        <v>-1.09097934970352+7.35478536131655i</v>
      </c>
      <c r="AH281" s="223" t="str">
        <f t="shared" ca="1" si="347"/>
        <v>-6.79738798959191-3.01307486987419i</v>
      </c>
      <c r="AI281" s="223" t="str">
        <f t="shared" ca="1" si="348"/>
        <v>4.71687953836536-5.74753434727153i</v>
      </c>
      <c r="AJ281" s="223" t="str">
        <f t="shared" ca="1" si="349"/>
        <v>4.28128409288367+6.0789563387589i</v>
      </c>
      <c r="AK281" s="223" t="str">
        <f t="shared" ca="1" si="350"/>
        <v>-7.00062571025776+2.50486393191201i</v>
      </c>
      <c r="AL281" s="223" t="str">
        <f t="shared" ca="1" si="351"/>
        <v>-0.546971718419891-7.4151146715182i</v>
      </c>
      <c r="AM281" s="223" t="str">
        <f t="shared" ca="1" si="352"/>
        <v>7.29239438081867+1.45054743015176i</v>
      </c>
      <c r="AN281" s="223" t="str">
        <f t="shared" ca="1" si="353"/>
        <v>-3.34297750938944+6.64135566162753i</v>
      </c>
      <c r="AO281" s="223" t="str">
        <f t="shared" ca="1" si="354"/>
        <v>-5.50916488140674-4.9932159939252i</v>
      </c>
      <c r="AP281" s="223" t="str">
        <f t="shared" ca="1" si="355"/>
        <v>6.28170662319523-3.97784684881417i</v>
      </c>
      <c r="AQ281" s="223" t="str">
        <f t="shared" ca="1" si="356"/>
        <v>2.15834229116759+7.1151009976439i</v>
      </c>
      <c r="AR281" s="223" t="str">
        <f t="shared" ca="1" si="357"/>
        <v>2.15834229116759+7.1151009976439i</v>
      </c>
      <c r="AS281" s="223" t="str">
        <f t="shared" ca="1" si="358"/>
        <v>1.80662101479732-7.21243538351703i</v>
      </c>
      <c r="AT281" s="223" t="str">
        <f t="shared" ca="1" si="359"/>
        <v>6.46932372616189+3.6648266232708i</v>
      </c>
      <c r="AU281" s="223" t="str">
        <f t="shared" ca="1" si="360"/>
        <v>-5.25752335479986+5.25752335479832i</v>
      </c>
      <c r="AV281" s="223" t="str">
        <f t="shared" ca="1" si="361"/>
        <v>-3.66482662326909-6.46932372616287i</v>
      </c>
      <c r="AW281" s="223" t="str">
        <f t="shared" ca="1" si="362"/>
        <v>7.21243538351756-1.8066210147952i</v>
      </c>
      <c r="AX281" s="223" t="str">
        <f t="shared" ca="1" si="363"/>
        <v>-0.182470435223343+7.43302147129854i</v>
      </c>
      <c r="AY281" s="223" t="str">
        <f t="shared" ca="1" si="364"/>
        <v>-7.11510099764329-2.15834229116957i</v>
      </c>
      <c r="AZ281" s="223" t="str">
        <f t="shared" ca="1" si="365"/>
        <v>3.97784684881611-6.28170662319401i</v>
      </c>
      <c r="BA281" s="223" t="str">
        <f t="shared" ca="1" si="366"/>
        <v>4.99321599392358+5.5091648814082i</v>
      </c>
      <c r="BB281" s="223" t="str">
        <f t="shared" ca="1" si="367"/>
        <v>-6.64135566162856+3.3429775093874i</v>
      </c>
      <c r="BC281" s="223" t="str">
        <f t="shared" ca="1" si="368"/>
        <v>-1.45054743015698-7.29239438081764i</v>
      </c>
      <c r="BD281" s="223" t="str">
        <f t="shared" ca="1" si="369"/>
        <v>7.41511467151804+0.546971718422068i</v>
      </c>
      <c r="BE281" s="223" t="str">
        <f t="shared" ca="1" si="370"/>
        <v>-2.50486393191396+7.00062571025706i</v>
      </c>
      <c r="BF281" s="223" t="str">
        <f t="shared" ca="1" si="371"/>
        <v>-6.07895633875849-4.28128409288424i</v>
      </c>
      <c r="BG281" s="223" t="str">
        <f t="shared" ca="1" si="372"/>
        <v>5.74753434727143-4.71687953836547i</v>
      </c>
      <c r="BH281" s="223" t="str">
        <f t="shared" ca="1" si="373"/>
        <v>3.01307486987558+6.7973879895913i</v>
      </c>
      <c r="BI281" s="223" t="str">
        <f t="shared" ca="1" si="374"/>
        <v>-7.35478536131609+1.09097934970658i</v>
      </c>
      <c r="BJ281" s="223" t="str">
        <f t="shared" ca="1" si="375"/>
        <v>0.910155298834448-7.37934421100678i</v>
      </c>
      <c r="BK281" s="223" t="str">
        <f t="shared" ca="1" si="376"/>
        <v>6.8692853023525+2.84535113604623i</v>
      </c>
      <c r="BL281" s="223" t="str">
        <f t="shared" ca="1" si="377"/>
        <v>-4.57440734857646+5.86156131604928i</v>
      </c>
      <c r="BM281" s="223" t="str">
        <f t="shared" ca="1" si="378"/>
        <v>-4.42917970684963-5.9720574994676i</v>
      </c>
      <c r="BN281" s="223" t="str">
        <f t="shared" ca="1" si="379"/>
        <v>6.93704481450631-2.67591346908805i</v>
      </c>
      <c r="BO281" s="223" t="str">
        <f t="shared" ca="1" si="380"/>
        <v>0.728783004436677+7.39945801967685i</v>
      </c>
      <c r="BP281" s="223" t="str">
        <f t="shared" ca="1" si="381"/>
        <v>-7.32579626393706-1.27114623541176i</v>
      </c>
      <c r="BQ281" s="223" t="str">
        <f t="shared" ca="1" si="382"/>
        <v>3.17898364006866-6.72139618447622i</v>
      </c>
      <c r="BR281" s="223" t="str">
        <f t="shared" ca="1" si="383"/>
        <v>5.63004527871763+4.85651045629524i</v>
      </c>
      <c r="BS281" s="223" t="str">
        <f t="shared" ca="1" si="384"/>
        <v>-6.18219344205714+4.13080959346971i</v>
      </c>
      <c r="BT281" s="223" t="str">
        <f t="shared" ca="1" si="385"/>
        <v>-2.33230555837119-7.05998969084988i</v>
      </c>
      <c r="BU281" s="223" t="str">
        <f t="shared" ca="1" si="386"/>
        <v>7.42630473555117-0.36483095708276i</v>
      </c>
      <c r="BV281" s="223" t="str">
        <f t="shared" ca="1" si="387"/>
        <v>-1.62907486936872+7.25459983200362i</v>
      </c>
      <c r="BW281" s="223" t="str">
        <f t="shared" ca="1" si="388"/>
        <v>-6.55731463446701-3.50495769405573i</v>
      </c>
      <c r="BX281" s="223" t="str">
        <f t="shared" ca="1" si="389"/>
        <v>5.12691380494494-5.38496596917573i</v>
      </c>
      <c r="BY281" s="223" t="str">
        <f t="shared" ca="1" si="390"/>
        <v>3.82248799796279+6.37743593914876i</v>
      </c>
      <c r="BZ281" s="223" t="str">
        <f t="shared" ca="1" si="391"/>
        <v>-7.16592643364823+1.98307891927106i</v>
      </c>
      <c r="CA281" s="223" t="str">
        <f t="shared" ca="1" si="392"/>
        <v>2.18245970267909E-12-7.43526083285016i</v>
      </c>
      <c r="CB281" s="223" t="str">
        <f t="shared" ca="1" si="393"/>
        <v>7.16592643364706+1.98307891927527i</v>
      </c>
      <c r="CC281" s="223" t="str">
        <f t="shared" ca="1" si="394"/>
        <v>-3.82248799796001+6.37743593915042i</v>
      </c>
      <c r="CD281" s="223" t="str">
        <f t="shared" ca="1" si="395"/>
        <v>-5.12691380494697-5.38496596917379i</v>
      </c>
      <c r="CE281" s="223" t="str">
        <f t="shared" ca="1" si="396"/>
        <v>6.55731463446549-3.50495769405859i</v>
      </c>
      <c r="CF281" s="223" t="str">
        <f t="shared" ca="1" si="397"/>
        <v>1.62907486936445+7.25459983200458i</v>
      </c>
      <c r="CG281" s="223" t="str">
        <f t="shared" ca="1" si="398"/>
        <v>-7.42630473555096-0.36483095708712i</v>
      </c>
      <c r="CH281" s="223" t="str">
        <f t="shared" ca="1" si="399"/>
        <v>2.33230555836811-7.05998969085089i</v>
      </c>
      <c r="CI281" s="223" t="str">
        <f t="shared" ca="1" si="400"/>
        <v>6.18219344205906+4.13080959346684i</v>
      </c>
      <c r="CJ281" s="223" t="str">
        <f t="shared" ca="1" si="401"/>
        <v>-5.63004527871565+4.85651045629753i</v>
      </c>
      <c r="CK281" s="223" t="str">
        <f t="shared" ca="1" si="402"/>
        <v>-3.17898364006452-6.72139618447818i</v>
      </c>
      <c r="CL281" s="223" t="str">
        <f t="shared" ca="1" si="403"/>
        <v>7.32579626393781-1.27114623540746i</v>
      </c>
      <c r="CM281" s="223" t="str">
        <f t="shared" ca="1" si="404"/>
        <v>-0.72878300444102+7.39945801967641i</v>
      </c>
      <c r="CN281" s="223" t="str">
        <f t="shared" ca="1" si="405"/>
        <v>-6.93704481450748-2.67591346908503i</v>
      </c>
      <c r="CO281" s="223" t="str">
        <f t="shared" ca="1" si="406"/>
        <v>4.42917970684719-5.9720574994694i</v>
      </c>
      <c r="CP281" s="223" t="str">
        <f t="shared" ca="1" si="407"/>
        <v>4.57440734857885+5.86156131604741i</v>
      </c>
      <c r="CQ281" s="223" t="str">
        <f t="shared" ca="1" si="408"/>
        <v>-6.86928530235418+2.8453511360422i</v>
      </c>
      <c r="CR281" s="223" t="str">
        <f t="shared" ca="1" si="409"/>
        <v>-0.910155298830113-7.37934421100732i</v>
      </c>
      <c r="CS281" s="223" t="str">
        <f t="shared" ca="1" si="410"/>
        <v>7.35478536131657+1.09097934970338i</v>
      </c>
      <c r="CT281" s="223" t="str">
        <f t="shared" ca="1" si="411"/>
        <v>-3.01307486987261+6.79738798959261i</v>
      </c>
      <c r="CU281" s="223" t="str">
        <f t="shared" ca="1" si="412"/>
        <v>-5.74753434727336-4.71687953836313i</v>
      </c>
      <c r="CV281" s="223" t="str">
        <f t="shared" ca="1" si="413"/>
        <v>6.07895633876088-4.28128409288085i</v>
      </c>
      <c r="CW281" s="223" t="str">
        <f t="shared" ca="1" si="414"/>
        <v>2.50486393190985+7.00062571025853i</v>
      </c>
      <c r="CX281" s="223" t="str">
        <f t="shared" ca="1" si="415"/>
        <v>-7.41511467151836+0.546971718417714i</v>
      </c>
      <c r="CY281" s="223" t="str">
        <f t="shared" ca="1" si="416"/>
        <v>1.4505474301538-7.29239438081827i</v>
      </c>
      <c r="CZ281" s="223" t="str">
        <f t="shared" ca="1" si="417"/>
        <v>6.64135566163002+3.34297750938451i</v>
      </c>
      <c r="DA281" s="223" t="str">
        <f t="shared" ca="1" si="418"/>
        <v>-4.99321599392133+5.50916488141024i</v>
      </c>
      <c r="DB281" s="223" t="str">
        <f t="shared" ca="1" si="419"/>
        <v>-3.97784684881224-6.28170662319645i</v>
      </c>
      <c r="DC281" s="223" t="str">
        <f t="shared" ca="1" si="420"/>
        <v>7.11510099764456-2.1583422911654i</v>
      </c>
      <c r="DD281" s="223" t="str">
        <f t="shared" ca="1" si="421"/>
        <v>0.182470435226585+7.43302147129846i</v>
      </c>
      <c r="DE281" s="223" t="str">
        <f t="shared" ca="1" si="422"/>
        <v>-7.21243538351835-1.80662101479206i</v>
      </c>
      <c r="DF281" s="223" t="str">
        <f t="shared" ca="1" si="423"/>
        <v>3.66482662326645-6.46932372616436i</v>
      </c>
      <c r="DG281" s="223" t="str">
        <f t="shared" ca="1" si="424"/>
        <v>5.25752335479692+5.25752335480125i</v>
      </c>
      <c r="DH281" s="223" t="str">
        <f t="shared" ca="1" si="425"/>
        <v>-6.46932372616404+3.66482662326701i</v>
      </c>
      <c r="DI281" s="223" t="str">
        <f t="shared" ca="1" si="426"/>
        <v>-1.80662101479308-7.21243538351809i</v>
      </c>
      <c r="DJ281" s="223" t="str">
        <f t="shared" ca="1" si="427"/>
        <v>7.43302147129848+0.182470435225525i</v>
      </c>
      <c r="DK281" s="223" t="str">
        <f t="shared" ca="1" si="428"/>
        <v>-2.15834229116438+7.11510099764487i</v>
      </c>
      <c r="DL281" s="223" t="str">
        <f t="shared" ca="1" si="429"/>
        <v>-6.2817066231968-3.97784684881171i</v>
      </c>
      <c r="DM281" s="223" t="str">
        <f t="shared" ca="1" si="430"/>
        <v>5.50916488140952-4.99321599392212i</v>
      </c>
      <c r="DN281" s="223" t="str">
        <f t="shared" ca="1" si="431"/>
        <v>3.34297750938545+6.64135566162954i</v>
      </c>
      <c r="DO281" s="223" t="str">
        <f t="shared" ca="1" si="432"/>
        <v>-7.29239438081806+1.45054743015484i</v>
      </c>
      <c r="DP281" s="223" t="str">
        <f t="shared" ca="1" si="433"/>
        <v>0.546971718416657-7.41511467151844i</v>
      </c>
      <c r="DQ281" s="223" t="str">
        <f t="shared" ca="1" si="434"/>
        <v>7.00062571025889+2.50486393190885i</v>
      </c>
      <c r="DR281" s="223" t="str">
        <f t="shared" ca="1" si="435"/>
        <v>-4.28128409288585+6.07895633875736i</v>
      </c>
      <c r="DS281" s="223" t="str">
        <f t="shared" ca="1" si="436"/>
        <v>-4.71687953836362-5.74753434727295i</v>
      </c>
      <c r="DT281" s="223" t="str">
        <f t="shared" ca="1" si="437"/>
        <v>6.79738798959218-3.01307486987358i</v>
      </c>
      <c r="DU281" s="223" t="str">
        <f t="shared" ca="1" si="438"/>
        <v>1.09097934970443+7.35478536131641i</v>
      </c>
      <c r="DV281" s="223" t="str">
        <f t="shared" ca="1" si="439"/>
        <v>-7.37934421100744-0.910155298829064i</v>
      </c>
      <c r="DW281" s="223" t="str">
        <f t="shared" ca="1" si="440"/>
        <v>2.84535113604825-6.86928530235167i</v>
      </c>
      <c r="DX281" s="223" t="str">
        <f t="shared" ca="1" si="441"/>
        <v>5.86156131604807+4.57440734857801i</v>
      </c>
      <c r="DY281" s="223" t="str">
        <f t="shared" ca="1" si="442"/>
        <v>-5.97205749946902+4.4291797068477i</v>
      </c>
      <c r="DZ281" s="223" t="str">
        <f t="shared" ca="1" si="443"/>
        <v>-2.67591346908602-6.93704481450709i</v>
      </c>
      <c r="EA281" s="223" t="str">
        <f t="shared" ca="1" si="444"/>
        <v>7.39945801967631-0.728783004442075i</v>
      </c>
      <c r="EB281" s="223" t="str">
        <f t="shared" ca="1" si="445"/>
        <v>-1.27114623540683+7.32579626393792i</v>
      </c>
      <c r="EC281" s="223" t="str">
        <f t="shared" ca="1" si="446"/>
        <v>-6.72139618447538-3.17898364007044i</v>
      </c>
      <c r="ED281" s="223" t="str">
        <f t="shared" ca="1" si="447"/>
        <v>4.85651045629705-5.63004527871607i</v>
      </c>
      <c r="EE281" s="223" t="str">
        <f t="shared" ca="1" si="448"/>
        <v>4.13080959346807+6.18219344205824i</v>
      </c>
      <c r="EF281" s="223" t="str">
        <f t="shared" ca="1" si="449"/>
        <v>-7.05998969085056+2.33230555836912i</v>
      </c>
      <c r="EG281" s="223" t="str">
        <f t="shared" ca="1" si="450"/>
        <v>-0.364830957087757-7.42630473555093i</v>
      </c>
      <c r="EH281" s="223" t="str">
        <f t="shared" ca="1" si="451"/>
        <v>7.25459983200315+1.62907486937084i</v>
      </c>
      <c r="EI281" s="223" t="str">
        <f t="shared" ca="1" si="452"/>
        <v>-3.50495769405802+6.55731463446578i</v>
      </c>
      <c r="EJ281" s="223" t="str">
        <f t="shared" ca="1" si="453"/>
        <v>-5.38496596917452-5.12691380494621i</v>
      </c>
      <c r="EK281" s="223" t="str">
        <f t="shared" ca="1" si="454"/>
        <v>6.37743593914987-3.82248799796092i</v>
      </c>
      <c r="EL281" s="223" t="str">
        <f t="shared" ca="1" si="455"/>
        <v>1.9830789192767+7.16592643364667i</v>
      </c>
      <c r="EM281" s="223" t="str">
        <f t="shared" ca="1" si="456"/>
        <v>-7.43526083285016+3.24270222014093E-12i</v>
      </c>
      <c r="EN281" s="223"/>
      <c r="EO281" s="223"/>
      <c r="EP281" s="223"/>
    </row>
    <row r="282" spans="1:146">
      <c r="A282" s="249">
        <f t="shared" si="323"/>
        <v>3.5546875000000027E-3</v>
      </c>
      <c r="B282" s="248">
        <v>182</v>
      </c>
      <c r="C282" s="247">
        <f t="shared" si="324"/>
        <v>36400</v>
      </c>
      <c r="N282" s="246">
        <f t="shared" ca="1" si="327"/>
        <v>22.428499345366909</v>
      </c>
      <c r="O282" s="223">
        <f t="shared" ca="1" si="328"/>
        <v>7.4284993453669097</v>
      </c>
      <c r="P282" s="223" t="str">
        <f t="shared" ca="1" si="329"/>
        <v>-1.80497810734852+7.20587652934112i</v>
      </c>
      <c r="Q282" s="223" t="str">
        <f t="shared" ca="1" si="330"/>
        <v>-6.5513515348769-3.50177035092005i</v>
      </c>
      <c r="R282" s="223" t="str">
        <f t="shared" ca="1" si="331"/>
        <v>4.98867525645616-5.50415494964837i</v>
      </c>
      <c r="S282" s="223" t="str">
        <f t="shared" ca="1" si="332"/>
        <v>4.12705311229114+6.17657147068214i</v>
      </c>
      <c r="T282" s="223" t="str">
        <f t="shared" ca="1" si="333"/>
        <v>-6.99425947184626+2.50258605538461i</v>
      </c>
      <c r="U282" s="223" t="str">
        <f t="shared" ca="1" si="334"/>
        <v>-0.728120262772696-7.39272909060358i</v>
      </c>
      <c r="V282" s="223" t="str">
        <f t="shared" ca="1" si="335"/>
        <v>7.34809705672569+1.0899872334371i</v>
      </c>
      <c r="W282" s="223" t="str">
        <f t="shared" ca="1" si="336"/>
        <v>-2.8427636268068+6.863038502458i</v>
      </c>
      <c r="X282" s="223" t="str">
        <f t="shared" ca="1" si="337"/>
        <v>-5.9666266217978-4.42515189345749i</v>
      </c>
      <c r="Y282" s="223" t="str">
        <f t="shared" ca="1" si="338"/>
        <v>5.74230764676674-4.71259009611496i</v>
      </c>
      <c r="Z282" s="223" t="str">
        <f t="shared" ca="1" si="339"/>
        <v>3.17609273165543+6.71528387218606i</v>
      </c>
      <c r="AA282" s="223" t="str">
        <f t="shared" ca="1" si="340"/>
        <v>-7.28576281342097+1.44922832938387i</v>
      </c>
      <c r="AB282" s="223" t="str">
        <f t="shared" ca="1" si="341"/>
        <v>0.364499186620154-7.41955139257556i</v>
      </c>
      <c r="AC282" s="223" t="str">
        <f t="shared" ca="1" si="342"/>
        <v>7.10863065754186+2.15637953495496i</v>
      </c>
      <c r="AD282" s="223" t="str">
        <f t="shared" ca="1" si="343"/>
        <v>-3.8190118986907+6.37163641788948i</v>
      </c>
      <c r="AE282" s="223" t="str">
        <f t="shared" ca="1" si="344"/>
        <v>-5.25274226114883-5.25274226114872i</v>
      </c>
      <c r="AF282" s="223" t="str">
        <f t="shared" ca="1" si="345"/>
        <v>6.37163641788945-3.81901189869075i</v>
      </c>
      <c r="AG282" s="223" t="str">
        <f t="shared" ca="1" si="346"/>
        <v>2.156379534955+7.10863065754185i</v>
      </c>
      <c r="AH282" s="223" t="str">
        <f t="shared" ca="1" si="347"/>
        <v>-7.41955139257555+0.364499186620205i</v>
      </c>
      <c r="AI282" s="223" t="str">
        <f t="shared" ca="1" si="348"/>
        <v>1.44922832938455-7.28576281342084i</v>
      </c>
      <c r="AJ282" s="223" t="str">
        <f t="shared" ca="1" si="349"/>
        <v>6.7152838721861+3.17609273165533i</v>
      </c>
      <c r="AK282" s="223" t="str">
        <f t="shared" ca="1" si="350"/>
        <v>-4.71259009611488+5.7423076467668i</v>
      </c>
      <c r="AL282" s="223" t="str">
        <f t="shared" ca="1" si="351"/>
        <v>-4.42515189345935-5.96662662179642i</v>
      </c>
      <c r="AM282" s="223" t="str">
        <f t="shared" ca="1" si="352"/>
        <v>6.86303850245713-2.84276362680889i</v>
      </c>
      <c r="AN282" s="223" t="str">
        <f t="shared" ca="1" si="353"/>
        <v>1.08998723343934+7.34809705672536i</v>
      </c>
      <c r="AO282" s="223" t="str">
        <f t="shared" ca="1" si="354"/>
        <v>-7.3927290906038-0.728120262770439i</v>
      </c>
      <c r="AP282" s="223" t="str">
        <f t="shared" ca="1" si="355"/>
        <v>2.50258605538245-6.99425947184703i</v>
      </c>
      <c r="AQ282" s="223" t="str">
        <f t="shared" ca="1" si="356"/>
        <v>6.17657147068342+4.12705311228923i</v>
      </c>
      <c r="AR282" s="223" t="str">
        <f t="shared" ca="1" si="357"/>
        <v>6.17657147068342+4.12705311228923i</v>
      </c>
      <c r="AS282" s="223" t="str">
        <f t="shared" ca="1" si="358"/>
        <v>-3.50177035092257-6.55135153487555i</v>
      </c>
      <c r="AT282" s="223" t="str">
        <f t="shared" ca="1" si="359"/>
        <v>7.20587652934039-1.80497810735144i</v>
      </c>
      <c r="AU282" s="223" t="str">
        <f t="shared" ca="1" si="360"/>
        <v>3.11235446689739E-12+7.42849934536691i</v>
      </c>
      <c r="AV282" s="223" t="str">
        <f t="shared" ca="1" si="361"/>
        <v>-7.20587652934189-1.8049781073454i</v>
      </c>
      <c r="AW282" s="223" t="str">
        <f t="shared" ca="1" si="362"/>
        <v>3.50177035091727-6.55135153487838i</v>
      </c>
      <c r="AX282" s="223" t="str">
        <f t="shared" ca="1" si="363"/>
        <v>5.50415494965036+4.98867525645397i</v>
      </c>
      <c r="AY282" s="223" t="str">
        <f t="shared" ca="1" si="364"/>
        <v>-6.17657147068008+4.12705311229423i</v>
      </c>
      <c r="AZ282" s="223" t="str">
        <f t="shared" ca="1" si="365"/>
        <v>-2.50258605538811-6.994259471845i</v>
      </c>
      <c r="BA282" s="223" t="str">
        <f t="shared" ca="1" si="366"/>
        <v>7.39272909060321-0.728120262776424i</v>
      </c>
      <c r="BB282" s="223" t="str">
        <f t="shared" ca="1" si="367"/>
        <v>-1.0899872334407+7.34809705672516i</v>
      </c>
      <c r="BC282" s="223" t="str">
        <f t="shared" ca="1" si="368"/>
        <v>-6.8630385024566-2.84276362681016i</v>
      </c>
      <c r="BD282" s="223" t="str">
        <f t="shared" ca="1" si="369"/>
        <v>4.42515189346037-5.96662662179566i</v>
      </c>
      <c r="BE282" s="223" t="str">
        <f t="shared" ca="1" si="370"/>
        <v>4.71259009611219+5.74230764676902i</v>
      </c>
      <c r="BF282" s="223" t="str">
        <f t="shared" ca="1" si="371"/>
        <v>-6.7152838721876+3.17609273165218i</v>
      </c>
      <c r="BG282" s="223" t="str">
        <f t="shared" ca="1" si="372"/>
        <v>-1.44922832938113-7.28576281342151i</v>
      </c>
      <c r="BH282" s="223" t="str">
        <f t="shared" ca="1" si="373"/>
        <v>7.41955139257541+0.364499186623161i</v>
      </c>
      <c r="BI282" s="223" t="str">
        <f t="shared" ca="1" si="374"/>
        <v>-2.15637953495784+7.10863065754099i</v>
      </c>
      <c r="BJ282" s="223" t="str">
        <f t="shared" ca="1" si="375"/>
        <v>-6.37163641788793-3.81901189869329i</v>
      </c>
      <c r="BK282" s="223" t="str">
        <f t="shared" ca="1" si="376"/>
        <v>5.25274226115085-5.25274226114669i</v>
      </c>
      <c r="BL282" s="223" t="str">
        <f t="shared" ca="1" si="377"/>
        <v>3.81901189868826+6.37163641789094i</v>
      </c>
      <c r="BM282" s="223" t="str">
        <f t="shared" ca="1" si="378"/>
        <v>-7.10863065754269+2.15637953495222i</v>
      </c>
      <c r="BN282" s="223" t="str">
        <f t="shared" ca="1" si="379"/>
        <v>-0.364499186617304-7.4195513925757i</v>
      </c>
      <c r="BO282" s="223" t="str">
        <f t="shared" ca="1" si="380"/>
        <v>7.28576281342041+1.44922832938667i</v>
      </c>
      <c r="BP282" s="223" t="str">
        <f t="shared" ca="1" si="381"/>
        <v>-3.17609273165729+6.71528387218517i</v>
      </c>
      <c r="BQ282" s="223" t="str">
        <f t="shared" ca="1" si="382"/>
        <v>-5.74230764676543-4.71259009611656i</v>
      </c>
      <c r="BR282" s="223" t="str">
        <f t="shared" ca="1" si="383"/>
        <v>5.96662662179903-4.42515189345583i</v>
      </c>
      <c r="BS282" s="223" t="str">
        <f t="shared" ca="1" si="384"/>
        <v>2.84276362680494+6.86303850245876i</v>
      </c>
      <c r="BT282" s="223" t="str">
        <f t="shared" ca="1" si="385"/>
        <v>-7.34809705672598+1.08998723343512i</v>
      </c>
      <c r="BU282" s="223" t="str">
        <f t="shared" ca="1" si="386"/>
        <v>0.728120262774906-7.39272909060336i</v>
      </c>
      <c r="BV282" s="223" t="str">
        <f t="shared" ca="1" si="387"/>
        <v>6.99425947184559+2.50258605538648i</v>
      </c>
      <c r="BW282" s="223" t="str">
        <f t="shared" ca="1" si="388"/>
        <v>-4.12705311229297+6.17657147068092i</v>
      </c>
      <c r="BX282" s="223" t="str">
        <f t="shared" ca="1" si="389"/>
        <v>-4.98867525645525-5.50415494964919i</v>
      </c>
      <c r="BY282" s="223" t="str">
        <f t="shared" ca="1" si="390"/>
        <v>6.55135153487766-3.50177035091861i</v>
      </c>
      <c r="BZ282" s="223" t="str">
        <f t="shared" ca="1" si="391"/>
        <v>1.80497810734729+7.20587652934143i</v>
      </c>
      <c r="CA282" s="223" t="str">
        <f t="shared" ca="1" si="392"/>
        <v>-7.42849934536691-1.37599446253195E-12i</v>
      </c>
      <c r="CB282" s="223" t="str">
        <f t="shared" ca="1" si="393"/>
        <v>1.80497810734996-7.20587652934076i</v>
      </c>
      <c r="CC282" s="223" t="str">
        <f t="shared" ca="1" si="394"/>
        <v>6.55135153487637+3.50177035092104i</v>
      </c>
      <c r="CD282" s="223" t="str">
        <f t="shared" ca="1" si="395"/>
        <v>-4.9886752564573+5.50415494964735i</v>
      </c>
      <c r="CE282" s="223" t="str">
        <f t="shared" ca="1" si="396"/>
        <v>-4.12705311229068-6.17657147068245i</v>
      </c>
      <c r="CF282" s="223" t="str">
        <f t="shared" ca="1" si="397"/>
        <v>6.99425947184652-2.50258605538389i</v>
      </c>
      <c r="CG282" s="223" t="str">
        <f t="shared" ca="1" si="398"/>
        <v>0.728120262772168+7.39272909060363i</v>
      </c>
      <c r="CH282" s="223" t="str">
        <f t="shared" ca="1" si="399"/>
        <v>-7.34809705672558-1.08998723343783i</v>
      </c>
      <c r="CI282" s="223" t="str">
        <f t="shared" ca="1" si="400"/>
        <v>2.84276362680729-6.86303850245779i</v>
      </c>
      <c r="CJ282" s="223" t="str">
        <f t="shared" ca="1" si="401"/>
        <v>5.96662662179739+4.42515189345804i</v>
      </c>
      <c r="CK282" s="223" t="str">
        <f t="shared" ca="1" si="402"/>
        <v>-5.74230764676704+4.71259009611459i</v>
      </c>
      <c r="CL282" s="223" t="str">
        <f t="shared" ca="1" si="403"/>
        <v>-3.1760927316548-6.71528387218636i</v>
      </c>
      <c r="CM282" s="223" t="str">
        <f t="shared" ca="1" si="404"/>
        <v>7.28576281342091-1.44922832938418i</v>
      </c>
      <c r="CN282" s="223" t="str">
        <f t="shared" ca="1" si="405"/>
        <v>-0.364499186620052+7.41955139257556i</v>
      </c>
      <c r="CO282" s="223" t="str">
        <f t="shared" ca="1" si="406"/>
        <v>-7.10863065754183-2.15637953495506i</v>
      </c>
      <c r="CP282" s="223" t="str">
        <f t="shared" ca="1" si="407"/>
        <v>3.81901189869062-6.37163641788953i</v>
      </c>
      <c r="CQ282" s="223" t="str">
        <f t="shared" ca="1" si="408"/>
        <v>5.25274226114875+5.25274226114879i</v>
      </c>
      <c r="CR282" s="223" t="str">
        <f t="shared" ca="1" si="409"/>
        <v>-6.37163641788934+3.81901189869093i</v>
      </c>
      <c r="CS282" s="223" t="str">
        <f t="shared" ca="1" si="410"/>
        <v>-2.156379534955-7.10863065754185i</v>
      </c>
      <c r="CT282" s="223" t="str">
        <f t="shared" ca="1" si="411"/>
        <v>7.41955139257554-0.364499186620412i</v>
      </c>
      <c r="CU282" s="223" t="str">
        <f t="shared" ca="1" si="412"/>
        <v>-1.44922832938383+7.28576281342098i</v>
      </c>
      <c r="CV282" s="223" t="str">
        <f t="shared" ca="1" si="413"/>
        <v>-6.71528387218651-3.17609273165448i</v>
      </c>
      <c r="CW282" s="223" t="str">
        <f t="shared" ca="1" si="414"/>
        <v>4.71259009611432-5.74230764676727i</v>
      </c>
      <c r="CX282" s="223" t="str">
        <f t="shared" ca="1" si="415"/>
        <v>4.42515189345833+5.96662662179717i</v>
      </c>
      <c r="CY282" s="223" t="str">
        <f t="shared" ca="1" si="416"/>
        <v>-6.86303850245766+2.84276362680762i</v>
      </c>
      <c r="CZ282" s="223" t="str">
        <f t="shared" ca="1" si="417"/>
        <v>-1.08998723343819-7.34809705672553i</v>
      </c>
      <c r="DA282" s="223" t="str">
        <f t="shared" ca="1" si="418"/>
        <v>7.39272909060367+0.728120262771809i</v>
      </c>
      <c r="DB282" s="223" t="str">
        <f t="shared" ca="1" si="419"/>
        <v>-2.50258605538395+6.9942594718465i</v>
      </c>
      <c r="DC282" s="223" t="str">
        <f t="shared" ca="1" si="420"/>
        <v>-6.17657147068265-4.12705311229038i</v>
      </c>
      <c r="DD282" s="223" t="str">
        <f t="shared" ca="1" si="421"/>
        <v>5.50415494964739-4.98867525645724i</v>
      </c>
      <c r="DE282" s="223" t="str">
        <f t="shared" ca="1" si="422"/>
        <v>3.50177035092136+6.5513515348762i</v>
      </c>
      <c r="DF282" s="223" t="str">
        <f t="shared" ca="1" si="423"/>
        <v>-7.20587652934077+1.8049781073499i</v>
      </c>
      <c r="DG282" s="223" t="str">
        <f t="shared" ca="1" si="424"/>
        <v>-1.73636000436544E-12-7.42849934536691i</v>
      </c>
      <c r="DH282" s="223" t="str">
        <f t="shared" ca="1" si="425"/>
        <v>7.20587652934151+1.80497810734694i</v>
      </c>
      <c r="DI282" s="223" t="str">
        <f t="shared" ca="1" si="426"/>
        <v>-3.50177035091829+6.55135153487783i</v>
      </c>
      <c r="DJ282" s="223" t="str">
        <f t="shared" ca="1" si="427"/>
        <v>-5.50415494964944-4.98867525645498i</v>
      </c>
      <c r="DK282" s="223" t="str">
        <f t="shared" ca="1" si="428"/>
        <v>6.17657147068072-4.12705311229327i</v>
      </c>
      <c r="DL282" s="223" t="str">
        <f t="shared" ca="1" si="429"/>
        <v>2.50258605538681+6.99425947184547i</v>
      </c>
      <c r="DM282" s="223" t="str">
        <f t="shared" ca="1" si="430"/>
        <v>-7.39272909060332+0.728120262775265i</v>
      </c>
      <c r="DN282" s="223" t="str">
        <f t="shared" ca="1" si="431"/>
        <v>1.08998723343476-7.34809705672603i</v>
      </c>
      <c r="DO282" s="223" t="str">
        <f t="shared" ca="1" si="432"/>
        <v>6.86303850245899+2.84276362680441i</v>
      </c>
      <c r="DP282" s="223" t="str">
        <f t="shared" ca="1" si="433"/>
        <v>-4.42515189345554+5.96662662179924i</v>
      </c>
      <c r="DQ282" s="223" t="str">
        <f t="shared" ca="1" si="434"/>
        <v>-4.71259009611667-5.74230764676533i</v>
      </c>
      <c r="DR282" s="223" t="str">
        <f t="shared" ca="1" si="435"/>
        <v>6.71528387218503-3.17609273165762i</v>
      </c>
      <c r="DS282" s="223" t="str">
        <f t="shared" ca="1" si="436"/>
        <v>1.44922832938682+7.28576281342038i</v>
      </c>
      <c r="DT282" s="223" t="str">
        <f t="shared" ca="1" si="437"/>
        <v>-7.41955139257571-0.364499186616944i</v>
      </c>
      <c r="DU282" s="223" t="str">
        <f t="shared" ca="1" si="438"/>
        <v>2.15637953495208-7.10863065754274i</v>
      </c>
      <c r="DV282" s="223" t="str">
        <f t="shared" ca="1" si="439"/>
        <v>6.37163641789112+3.81901189868795i</v>
      </c>
      <c r="DW282" s="223" t="str">
        <f t="shared" ca="1" si="440"/>
        <v>-5.25274226114659+5.25274226115095i</v>
      </c>
      <c r="DX282" s="223" t="str">
        <f t="shared" ca="1" si="441"/>
        <v>-3.8190118986936-6.37163641788774i</v>
      </c>
      <c r="DY282" s="223" t="str">
        <f t="shared" ca="1" si="442"/>
        <v>7.10863065754303-2.15637953495111i</v>
      </c>
      <c r="DZ282" s="223" t="str">
        <f t="shared" ca="1" si="443"/>
        <v>0.364499186623521+7.41955139257539i</v>
      </c>
      <c r="EA282" s="223" t="str">
        <f t="shared" ca="1" si="444"/>
        <v>-7.28576281342159-1.44922832938077i</v>
      </c>
      <c r="EB282" s="223" t="str">
        <f t="shared" ca="1" si="445"/>
        <v>3.17609273165205-6.71528387218765i</v>
      </c>
      <c r="EC282" s="223" t="str">
        <f t="shared" ca="1" si="446"/>
        <v>5.74230764676469+4.71259009611746i</v>
      </c>
      <c r="ED282" s="223" t="str">
        <f t="shared" ca="1" si="447"/>
        <v>-5.96662662179985+4.42515189345472i</v>
      </c>
      <c r="EE282" s="223" t="str">
        <f t="shared" ca="1" si="448"/>
        <v>-2.84276362680348-6.86303850245937i</v>
      </c>
      <c r="EF282" s="223" t="str">
        <f t="shared" ca="1" si="449"/>
        <v>7.34809705672625-1.08998723343333i</v>
      </c>
      <c r="EG282" s="223" t="str">
        <f t="shared" ca="1" si="450"/>
        <v>-0.728120262775856+7.39272909060326i</v>
      </c>
      <c r="EH282" s="223" t="str">
        <f t="shared" ca="1" si="451"/>
        <v>-6.99425947184512-2.50258605538777i</v>
      </c>
      <c r="EI282" s="223" t="str">
        <f t="shared" ca="1" si="452"/>
        <v>4.12705311229411-6.17657147068016i</v>
      </c>
      <c r="EJ282" s="223" t="str">
        <f t="shared" ca="1" si="453"/>
        <v>4.98867525645392+5.5041549496504i</v>
      </c>
      <c r="EK282" s="223" t="str">
        <f t="shared" ca="1" si="454"/>
        <v>-6.55135153487812+3.50177035091777i</v>
      </c>
      <c r="EL282" s="223" t="str">
        <f t="shared" ca="1" si="455"/>
        <v>-1.80497810734596-7.20587652934176i</v>
      </c>
      <c r="EM282" s="223" t="str">
        <f t="shared" ca="1" si="456"/>
        <v>7.42849934536691+2.75198892506391E-12i</v>
      </c>
      <c r="EN282" s="223"/>
      <c r="EO282" s="223"/>
      <c r="EP282" s="223"/>
    </row>
    <row r="283" spans="1:146">
      <c r="A283" s="249">
        <f t="shared" si="323"/>
        <v>3.5742187500000027E-3</v>
      </c>
      <c r="B283" s="248">
        <v>183</v>
      </c>
      <c r="C283" s="247">
        <f t="shared" si="324"/>
        <v>36600</v>
      </c>
      <c r="N283" s="246">
        <f t="shared" ca="1" si="327"/>
        <v>22.420221849775267</v>
      </c>
      <c r="O283" s="223">
        <f t="shared" ca="1" si="328"/>
        <v>7.420221849775265</v>
      </c>
      <c r="P283" s="223" t="str">
        <f t="shared" ca="1" si="329"/>
        <v>-1.62577980952484+7.23992626418416i</v>
      </c>
      <c r="Q283" s="223" t="str">
        <f t="shared" ca="1" si="330"/>
        <v>-6.70780110479746-3.17255364625411i</v>
      </c>
      <c r="R283" s="223" t="str">
        <f t="shared" ca="1" si="331"/>
        <v>4.56515489109819-5.84970538746734i</v>
      </c>
      <c r="S283" s="223" t="str">
        <f t="shared" ca="1" si="332"/>
        <v>4.7073389085016+5.73590905614701i</v>
      </c>
      <c r="T283" s="223" t="str">
        <f t="shared" ca="1" si="333"/>
        <v>-6.62792247648117+3.33621581220971i</v>
      </c>
      <c r="U283" s="223" t="str">
        <f t="shared" ca="1" si="334"/>
        <v>-1.80296683998021-7.19784709991912i</v>
      </c>
      <c r="V283" s="223" t="str">
        <f t="shared" ca="1" si="335"/>
        <v>7.41798701768409-0.182101360106025i</v>
      </c>
      <c r="W283" s="223" t="str">
        <f t="shared" ca="1" si="336"/>
        <v>-1.44761347010348+7.27764436758607i</v>
      </c>
      <c r="X283" s="223" t="str">
        <f t="shared" ca="1" si="337"/>
        <v>-6.78363920454898-3.00698045261161i</v>
      </c>
      <c r="Y283" s="223" t="str">
        <f t="shared" ca="1" si="338"/>
        <v>4.42022099509053-5.95997807499685i</v>
      </c>
      <c r="Z283" s="223" t="str">
        <f t="shared" ca="1" si="339"/>
        <v>4.84668740096524+5.61865762769072i</v>
      </c>
      <c r="AA283" s="223" t="str">
        <f t="shared" ca="1" si="340"/>
        <v>-6.54405143549905+3.4978683665091i</v>
      </c>
      <c r="AB283" s="223" t="str">
        <f t="shared" ca="1" si="341"/>
        <v>-1.97906783062869-7.15143222170586i</v>
      </c>
      <c r="AC283" s="223" t="str">
        <f t="shared" ca="1" si="342"/>
        <v>7.41128386758988-0.364093029161931i</v>
      </c>
      <c r="AD283" s="223" t="str">
        <f t="shared" ca="1" si="343"/>
        <v>-1.26857514245778+7.31097869014952i</v>
      </c>
      <c r="AE283" s="223" t="str">
        <f t="shared" ca="1" si="344"/>
        <v>-6.85539109370035-2.83959596638257i</v>
      </c>
      <c r="AF283" s="223" t="str">
        <f t="shared" ca="1" si="345"/>
        <v>4.27262452323811-6.06666069459192i</v>
      </c>
      <c r="AG283" s="223" t="str">
        <f t="shared" ca="1" si="346"/>
        <v>4.98311643016786+5.49802172997465i</v>
      </c>
      <c r="AH283" s="223" t="str">
        <f t="shared" ca="1" si="347"/>
        <v>-6.45623850263006+3.6574139356982i</v>
      </c>
      <c r="AI283" s="223" t="str">
        <f t="shared" ca="1" si="348"/>
        <v>-2.15397670481818-7.10070958813152i</v>
      </c>
      <c r="AJ283" s="223" t="str">
        <f t="shared" ca="1" si="349"/>
        <v>7.40011643721957-0.545865382191412i</v>
      </c>
      <c r="AK283" s="223" t="str">
        <f t="shared" ca="1" si="350"/>
        <v>-1.08877267258135+7.33990915252514i</v>
      </c>
      <c r="AL283" s="223" t="str">
        <f t="shared" ca="1" si="351"/>
        <v>-6.9230135515975-2.67050101372i</v>
      </c>
      <c r="AM283" s="223" t="str">
        <f t="shared" ca="1" si="352"/>
        <v>4.12245438213543-6.16968898463242i</v>
      </c>
      <c r="AN283" s="223" t="str">
        <f t="shared" ca="1" si="353"/>
        <v>5.11654381636428+5.37407402955213i</v>
      </c>
      <c r="AO283" s="223" t="str">
        <f t="shared" ca="1" si="354"/>
        <v>-6.36453657310177+3.81475641549133i</v>
      </c>
      <c r="AP283" s="223" t="str">
        <f t="shared" ca="1" si="355"/>
        <v>-2.3275881039816-7.04570975261439i</v>
      </c>
      <c r="AQ283" s="223" t="str">
        <f t="shared" ca="1" si="356"/>
        <v>7.38449145341596-0.727308926322891i</v>
      </c>
      <c r="AR283" s="223" t="str">
        <f t="shared" ca="1" si="357"/>
        <v>7.38449145341596-0.727308926322891i</v>
      </c>
      <c r="AS283" s="223" t="str">
        <f t="shared" ca="1" si="358"/>
        <v>-6.98646584499795-2.49979745110667i</v>
      </c>
      <c r="AT283" s="223" t="str">
        <f t="shared" ca="1" si="359"/>
        <v>3.96980102866319-6.26900088472692i</v>
      </c>
      <c r="AU283" s="223" t="str">
        <f t="shared" ca="1" si="360"/>
        <v>5.24688918788447+5.24688918788488i</v>
      </c>
      <c r="AV283" s="223" t="str">
        <f t="shared" ca="1" si="361"/>
        <v>-6.26900088472722+3.96980102866271i</v>
      </c>
      <c r="AW283" s="223" t="str">
        <f t="shared" ca="1" si="362"/>
        <v>-2.49979745110613-6.98646584499814i</v>
      </c>
      <c r="AX283" s="223" t="str">
        <f t="shared" ca="1" si="363"/>
        <v>7.3644183280837-0.90831436676252i</v>
      </c>
      <c r="AY283" s="223" t="str">
        <f t="shared" ca="1" si="364"/>
        <v>-0.727308926323564+7.38449145341589i</v>
      </c>
      <c r="AZ283" s="223" t="str">
        <f t="shared" ca="1" si="365"/>
        <v>-7.04570975261421-2.32758810398214i</v>
      </c>
      <c r="BA283" s="223" t="str">
        <f t="shared" ca="1" si="366"/>
        <v>3.81475641549191-6.36453657310142i</v>
      </c>
      <c r="BB283" s="223" t="str">
        <f t="shared" ca="1" si="367"/>
        <v>5.37407402955181+5.11654381636462i</v>
      </c>
      <c r="BC283" s="223" t="str">
        <f t="shared" ca="1" si="368"/>
        <v>-6.16968898463274+4.12245438213495i</v>
      </c>
      <c r="BD283" s="223" t="str">
        <f t="shared" ca="1" si="369"/>
        <v>-2.67050101371937-6.92301355159775i</v>
      </c>
      <c r="BE283" s="223" t="str">
        <f t="shared" ca="1" si="370"/>
        <v>7.33990915252468-1.08877267258444i</v>
      </c>
      <c r="BF283" s="223" t="str">
        <f t="shared" ca="1" si="371"/>
        <v>-0.545865382189773+7.40011643721969i</v>
      </c>
      <c r="BG283" s="223" t="str">
        <f t="shared" ca="1" si="372"/>
        <v>-7.10070958813153-2.15397670481812i</v>
      </c>
      <c r="BH283" s="223" t="str">
        <f t="shared" ca="1" si="373"/>
        <v>3.6574139356987-6.45623850262978i</v>
      </c>
      <c r="BI283" s="223" t="str">
        <f t="shared" ca="1" si="374"/>
        <v>5.4980217299732+4.98311643016946i</v>
      </c>
      <c r="BJ283" s="223" t="str">
        <f t="shared" ca="1" si="375"/>
        <v>-6.06666069459358+4.27262452323575i</v>
      </c>
      <c r="BK283" s="223" t="str">
        <f t="shared" ca="1" si="376"/>
        <v>-2.83959596638545-6.85539109369916i</v>
      </c>
      <c r="BL283" s="223" t="str">
        <f t="shared" ca="1" si="377"/>
        <v>7.31097869014914-1.26857514246003i</v>
      </c>
      <c r="BM283" s="223" t="str">
        <f t="shared" ca="1" si="378"/>
        <v>-0.364093029160975+7.41128386758992i</v>
      </c>
      <c r="BN283" s="223" t="str">
        <f t="shared" ca="1" si="379"/>
        <v>-7.1514322217057-1.97906783062929i</v>
      </c>
      <c r="BO283" s="223" t="str">
        <f t="shared" ca="1" si="380"/>
        <v>3.49786836651034-6.54405143549839i</v>
      </c>
      <c r="BP283" s="223" t="str">
        <f t="shared" ca="1" si="381"/>
        <v>5.6186576276889+4.84668740096735i</v>
      </c>
      <c r="BQ283" s="223" t="str">
        <f t="shared" ca="1" si="382"/>
        <v>-5.95997807499898+4.42022099508766i</v>
      </c>
      <c r="BR283" s="223" t="str">
        <f t="shared" ca="1" si="383"/>
        <v>-3.00698045261383-6.78363920454799i</v>
      </c>
      <c r="BS283" s="223" t="str">
        <f t="shared" ca="1" si="384"/>
        <v>7.27764436758575-1.44761347010509i</v>
      </c>
      <c r="BT283" s="223" t="str">
        <f t="shared" ca="1" si="385"/>
        <v>-0.182101360105937+7.4179870176841i</v>
      </c>
      <c r="BU283" s="223" t="str">
        <f t="shared" ca="1" si="386"/>
        <v>-7.19784709991876-1.80296683998163i</v>
      </c>
      <c r="BV283" s="223" t="str">
        <f t="shared" ca="1" si="387"/>
        <v>3.33621581221175-6.62792247648013i</v>
      </c>
      <c r="BW283" s="223" t="str">
        <f t="shared" ca="1" si="388"/>
        <v>5.73590905614484+4.70733890850425i</v>
      </c>
      <c r="BX283" s="223" t="str">
        <f t="shared" ca="1" si="389"/>
        <v>-5.84970538746554+4.56515489110051i</v>
      </c>
      <c r="BY283" s="223" t="str">
        <f t="shared" ca="1" si="390"/>
        <v>-3.17255364625581-6.70780110479665i</v>
      </c>
      <c r="BZ283" s="223" t="str">
        <f t="shared" ca="1" si="391"/>
        <v>7.23992626418401-1.62577980952552i</v>
      </c>
      <c r="CA283" s="223" t="str">
        <f t="shared" ca="1" si="392"/>
        <v>-5.70877078819604E-13+7.42022184977526i</v>
      </c>
      <c r="CB283" s="223" t="str">
        <f t="shared" ca="1" si="393"/>
        <v>-7.23992626418376-1.62577980952663i</v>
      </c>
      <c r="CC283" s="223" t="str">
        <f t="shared" ca="1" si="394"/>
        <v>3.17255364625684-6.70780110479616i</v>
      </c>
      <c r="CD283" s="223" t="str">
        <f t="shared" ca="1" si="395"/>
        <v>5.84970538746925+4.56515489109576i</v>
      </c>
      <c r="CE283" s="223" t="str">
        <f t="shared" ca="1" si="396"/>
        <v>-5.73590905614556+4.70733890850336i</v>
      </c>
      <c r="CF283" s="223" t="str">
        <f t="shared" ca="1" si="397"/>
        <v>-3.33621581221035-6.62792247648084i</v>
      </c>
      <c r="CG283" s="223" t="str">
        <f t="shared" ca="1" si="398"/>
        <v>7.19784709991904-1.80296683998052i</v>
      </c>
      <c r="CH283" s="223" t="str">
        <f t="shared" ca="1" si="399"/>
        <v>0.182101360104796+7.41798701768412i</v>
      </c>
      <c r="CI283" s="223" t="str">
        <f t="shared" ca="1" si="400"/>
        <v>-7.27764436758553-1.44761347010621i</v>
      </c>
      <c r="CJ283" s="223" t="str">
        <f t="shared" ca="1" si="401"/>
        <v>3.00698045261487-6.78363920454753i</v>
      </c>
      <c r="CK283" s="223" t="str">
        <f t="shared" ca="1" si="402"/>
        <v>5.95997807499829+4.42022099508857i</v>
      </c>
      <c r="CL283" s="223" t="str">
        <f t="shared" ca="1" si="403"/>
        <v>-5.61865762768964+4.84668740096649i</v>
      </c>
      <c r="CM283" s="223" t="str">
        <f t="shared" ca="1" si="404"/>
        <v>-3.49786836650915-6.54405143549902i</v>
      </c>
      <c r="CN283" s="223" t="str">
        <f t="shared" ca="1" si="405"/>
        <v>7.15143222170606-1.97906783062799i</v>
      </c>
      <c r="CO283" s="223" t="str">
        <f t="shared" ca="1" si="406"/>
        <v>0.364093029160045+7.41128386758997i</v>
      </c>
      <c r="CP283" s="223" t="str">
        <f t="shared" ca="1" si="407"/>
        <v>-7.31097869014894-1.26857514246115i</v>
      </c>
      <c r="CQ283" s="223" t="str">
        <f t="shared" ca="1" si="408"/>
        <v>2.83959596637988-6.85539109370146i</v>
      </c>
      <c r="CR283" s="223" t="str">
        <f t="shared" ca="1" si="409"/>
        <v>6.06666069459293+4.27262452323668i</v>
      </c>
      <c r="CS283" s="223" t="str">
        <f t="shared" ca="1" si="410"/>
        <v>-5.49802172997396+4.98311643016861i</v>
      </c>
      <c r="CT283" s="223" t="str">
        <f t="shared" ca="1" si="411"/>
        <v>-3.6574139356977-6.45623850263034i</v>
      </c>
      <c r="CU283" s="223" t="str">
        <f t="shared" ca="1" si="412"/>
        <v>7.10070958813193-2.15397670481682i</v>
      </c>
      <c r="CV283" s="223" t="str">
        <f t="shared" ca="1" si="413"/>
        <v>0.545865382188424+7.40011643721979i</v>
      </c>
      <c r="CW283" s="223" t="str">
        <f t="shared" ca="1" si="414"/>
        <v>-7.3399091525256-1.08877267257827i</v>
      </c>
      <c r="CX283" s="223" t="str">
        <f t="shared" ca="1" si="415"/>
        <v>2.67050101372063-6.92301355159726i</v>
      </c>
      <c r="CY283" s="223" t="str">
        <f t="shared" ca="1" si="416"/>
        <v>6.16968898463199+4.12245438213608i</v>
      </c>
      <c r="CZ283" s="223" t="str">
        <f t="shared" ca="1" si="417"/>
        <v>-5.37407402955245+5.11654381636395i</v>
      </c>
      <c r="DA283" s="223" t="str">
        <f t="shared" ca="1" si="418"/>
        <v>-3.81475641549093-6.36453657310201i</v>
      </c>
      <c r="DB283" s="223" t="str">
        <f t="shared" ca="1" si="419"/>
        <v>7.04570975261457-2.32758810398106i</v>
      </c>
      <c r="DC283" s="223" t="str">
        <f t="shared" ca="1" si="420"/>
        <v>0.727308926322218+7.38449145341602i</v>
      </c>
      <c r="DD283" s="223" t="str">
        <f t="shared" ca="1" si="421"/>
        <v>-7.36441832808446-0.908314366756331i</v>
      </c>
      <c r="DE283" s="223" t="str">
        <f t="shared" ca="1" si="422"/>
        <v>2.4997974511072-6.98646584499775i</v>
      </c>
      <c r="DF283" s="223" t="str">
        <f t="shared" ca="1" si="423"/>
        <v>6.2690008847265+3.96980102866385i</v>
      </c>
      <c r="DG283" s="223" t="str">
        <f t="shared" ca="1" si="424"/>
        <v>-5.24688918788543+5.24688918788392i</v>
      </c>
      <c r="DH283" s="223" t="str">
        <f t="shared" ca="1" si="425"/>
        <v>-3.9698010286624-6.26900088472742i</v>
      </c>
      <c r="DI283" s="223" t="str">
        <f t="shared" ca="1" si="426"/>
        <v>6.98646584499833-2.49979745110559i</v>
      </c>
      <c r="DJ283" s="223" t="str">
        <f t="shared" ca="1" si="427"/>
        <v>0.908314366761748+7.36441832808379i</v>
      </c>
      <c r="DK283" s="223" t="str">
        <f t="shared" ca="1" si="428"/>
        <v>-7.38449145341585-0.727308926323922i</v>
      </c>
      <c r="DL283" s="223" t="str">
        <f t="shared" ca="1" si="429"/>
        <v>2.32758810398269-7.04570975261404i</v>
      </c>
      <c r="DM283" s="223" t="str">
        <f t="shared" ca="1" si="430"/>
        <v>6.36453657310113+3.8147564154924i</v>
      </c>
      <c r="DN283" s="223" t="str">
        <f t="shared" ca="1" si="431"/>
        <v>-5.11654381636518+5.37407402955127i</v>
      </c>
      <c r="DO283" s="223" t="str">
        <f t="shared" ca="1" si="432"/>
        <v>-4.12245438213431-6.16968898463317i</v>
      </c>
      <c r="DP283" s="223" t="str">
        <f t="shared" ca="1" si="433"/>
        <v>6.9230135515953-2.67050101372572i</v>
      </c>
      <c r="DQ283" s="223" t="str">
        <f t="shared" ca="1" si="434"/>
        <v>1.08877267258367+7.3399091525248i</v>
      </c>
      <c r="DR283" s="223" t="str">
        <f t="shared" ca="1" si="435"/>
        <v>-7.40011643721963-0.545865382190553i</v>
      </c>
      <c r="DS283" s="223" t="str">
        <f t="shared" ca="1" si="436"/>
        <v>2.15397670481846-7.10070958813143i</v>
      </c>
      <c r="DT283" s="223" t="str">
        <f t="shared" ca="1" si="437"/>
        <v>6.4562385026295+3.6574139356992i</v>
      </c>
      <c r="DU283" s="223" t="str">
        <f t="shared" ca="1" si="438"/>
        <v>-4.98311643016988+5.49802172997281i</v>
      </c>
      <c r="DV283" s="223" t="str">
        <f t="shared" ca="1" si="439"/>
        <v>-4.27262452324149-6.06666069458955i</v>
      </c>
      <c r="DW283" s="223" t="str">
        <f t="shared" ca="1" si="440"/>
        <v>6.85539109369938-2.83959596638492i</v>
      </c>
      <c r="DX283" s="223" t="str">
        <f t="shared" ca="1" si="441"/>
        <v>1.26857514245947+7.31097869014924i</v>
      </c>
      <c r="DY283" s="223" t="str">
        <f t="shared" ca="1" si="442"/>
        <v>-7.41128386758989-0.364093029161755i</v>
      </c>
      <c r="DZ283" s="223" t="str">
        <f t="shared" ca="1" si="443"/>
        <v>1.97906783063004-7.15143222170549i</v>
      </c>
      <c r="EA283" s="223" t="str">
        <f t="shared" ca="1" si="444"/>
        <v>6.54405143549802+3.49786836651103i</v>
      </c>
      <c r="EB283" s="223" t="str">
        <f t="shared" ca="1" si="445"/>
        <v>-4.8466874009681+5.61865762768825i</v>
      </c>
      <c r="EC283" s="223" t="str">
        <f t="shared" ca="1" si="446"/>
        <v>-4.42022099509296-5.95997807499504i</v>
      </c>
      <c r="ED283" s="223" t="str">
        <f t="shared" ca="1" si="447"/>
        <v>6.7836392045484-3.00698045261292i</v>
      </c>
      <c r="EE283" s="223" t="str">
        <f t="shared" ca="1" si="448"/>
        <v>1.44761347010411+7.27764436758594i</v>
      </c>
      <c r="EF283" s="223" t="str">
        <f t="shared" ca="1" si="449"/>
        <v>-7.41798701768409-0.182101360106086i</v>
      </c>
      <c r="EG283" s="223" t="str">
        <f t="shared" ca="1" si="450"/>
        <v>1.80296683998177-7.19784709991873i</v>
      </c>
      <c r="EH283" s="223" t="str">
        <f t="shared" ca="1" si="451"/>
        <v>6.62792247648007+3.33621581221188i</v>
      </c>
      <c r="EI283" s="223" t="str">
        <f t="shared" ca="1" si="452"/>
        <v>-4.70733890850468+5.73590905614448i</v>
      </c>
      <c r="EJ283" s="223" t="str">
        <f t="shared" ca="1" si="453"/>
        <v>-4.56515489110039-5.84970538746563i</v>
      </c>
      <c r="EK283" s="223" t="str">
        <f t="shared" ca="1" si="454"/>
        <v>6.7078011047969-3.17255364625529i</v>
      </c>
      <c r="EL283" s="223" t="str">
        <f t="shared" ca="1" si="455"/>
        <v>1.62577980952496+7.23992626418414i</v>
      </c>
      <c r="EM283" s="223" t="str">
        <f t="shared" ca="1" si="456"/>
        <v>-7.42022184977526-1.14175415763921E-12i</v>
      </c>
      <c r="EN283" s="223"/>
      <c r="EO283" s="223"/>
      <c r="EP283" s="223"/>
    </row>
    <row r="284" spans="1:146">
      <c r="A284" s="249">
        <f t="shared" si="323"/>
        <v>3.5937500000000028E-3</v>
      </c>
      <c r="B284" s="248">
        <v>184</v>
      </c>
      <c r="C284" s="247">
        <f t="shared" si="324"/>
        <v>36800</v>
      </c>
      <c r="N284" s="246">
        <f t="shared" ca="1" si="327"/>
        <v>22.409861506165491</v>
      </c>
      <c r="O284" s="223">
        <f t="shared" ca="1" si="328"/>
        <v>7.4098615061654929</v>
      </c>
      <c r="P284" s="223" t="str">
        <f t="shared" ca="1" si="329"/>
        <v>-1.44559226733272+7.26748309507363i</v>
      </c>
      <c r="Q284" s="223" t="str">
        <f t="shared" ca="1" si="330"/>
        <v>-6.84581938428953-2.8356312345294i</v>
      </c>
      <c r="R284" s="223" t="str">
        <f t="shared" ca="1" si="331"/>
        <v>4.11669848362324-6.16107467374705i</v>
      </c>
      <c r="S284" s="223" t="str">
        <f t="shared" ca="1" si="332"/>
        <v>5.23956331866272+5.23956331866285i</v>
      </c>
      <c r="T284" s="223" t="str">
        <f t="shared" ca="1" si="333"/>
        <v>-6.16107467374714+4.1166984836231i</v>
      </c>
      <c r="U284" s="223" t="str">
        <f t="shared" ca="1" si="334"/>
        <v>-2.8356312345296-6.84581938428945i</v>
      </c>
      <c r="V284" s="223" t="str">
        <f t="shared" ca="1" si="335"/>
        <v>7.26748309507362-1.44559226733277i</v>
      </c>
      <c r="W284" s="223" t="str">
        <f t="shared" ca="1" si="336"/>
        <v>-1.81553163582985E-13+7.40986150616549i</v>
      </c>
      <c r="X284" s="223" t="str">
        <f t="shared" ca="1" si="337"/>
        <v>-7.26748309507356-1.44559226733308i</v>
      </c>
      <c r="Y284" s="223" t="str">
        <f t="shared" ca="1" si="338"/>
        <v>2.83563123452921-6.84581938428962i</v>
      </c>
      <c r="Z284" s="223" t="str">
        <f t="shared" ca="1" si="339"/>
        <v>6.16107467374694+4.11669848362339i</v>
      </c>
      <c r="AA284" s="223" t="str">
        <f t="shared" ca="1" si="340"/>
        <v>-5.23956331866298+5.23956331866259i</v>
      </c>
      <c r="AB284" s="223" t="str">
        <f t="shared" ca="1" si="341"/>
        <v>-4.11669848362359-6.16107467374681i</v>
      </c>
      <c r="AC284" s="223" t="str">
        <f t="shared" ca="1" si="342"/>
        <v>6.84581938428953-2.83563123452943i</v>
      </c>
      <c r="AD284" s="223" t="str">
        <f t="shared" ca="1" si="343"/>
        <v>1.44559226733265+7.26748309507365i</v>
      </c>
      <c r="AE284" s="223" t="str">
        <f t="shared" ca="1" si="344"/>
        <v>-7.40986150616549-3.63106327165969E-13i</v>
      </c>
      <c r="AF284" s="223" t="str">
        <f t="shared" ca="1" si="345"/>
        <v>1.44559226733254-7.26748309507367i</v>
      </c>
      <c r="AG284" s="223" t="str">
        <f t="shared" ca="1" si="346"/>
        <v>6.84581938428957+2.83563123452933i</v>
      </c>
      <c r="AH284" s="223" t="str">
        <f t="shared" ca="1" si="347"/>
        <v>-4.11669848362353+6.16107467374685i</v>
      </c>
      <c r="AI284" s="223" t="str">
        <f t="shared" ca="1" si="348"/>
        <v>-5.23956331866303-5.23956331866254i</v>
      </c>
      <c r="AJ284" s="223" t="str">
        <f t="shared" ca="1" si="349"/>
        <v>6.16107467374689-4.11669848362348i</v>
      </c>
      <c r="AK284" s="223" t="str">
        <f t="shared" ca="1" si="350"/>
        <v>2.83563123452927+6.84581938428959i</v>
      </c>
      <c r="AL284" s="223" t="str">
        <f t="shared" ca="1" si="351"/>
        <v>-7.26748309507296+1.44559226733609i</v>
      </c>
      <c r="AM284" s="223" t="str">
        <f t="shared" ca="1" si="352"/>
        <v>-1.03484748910934E-12-7.40986150616549i</v>
      </c>
      <c r="AN284" s="223" t="str">
        <f t="shared" ca="1" si="353"/>
        <v>7.26748309507334+1.44559226733416i</v>
      </c>
      <c r="AO284" s="223" t="str">
        <f t="shared" ca="1" si="354"/>
        <v>-2.83563123452609+6.84581938429091i</v>
      </c>
      <c r="AP284" s="223" t="str">
        <f t="shared" ca="1" si="355"/>
        <v>-6.16107467374757-4.11669848362246i</v>
      </c>
      <c r="AQ284" s="223" t="str">
        <f t="shared" ca="1" si="356"/>
        <v>5.23956331866371-5.23956331866185i</v>
      </c>
      <c r="AR284" s="223" t="str">
        <f t="shared" ca="1" si="357"/>
        <v>5.23956331866371-5.23956331866185i</v>
      </c>
      <c r="AS284" s="223" t="str">
        <f t="shared" ca="1" si="358"/>
        <v>-6.84581938428906+2.83563123453056i</v>
      </c>
      <c r="AT284" s="223" t="str">
        <f t="shared" ca="1" si="359"/>
        <v>-1.44559226733147-7.26748309507388i</v>
      </c>
      <c r="AU284" s="223" t="str">
        <f t="shared" ca="1" si="360"/>
        <v>7.40986150616549+3.67462568340074E-12i</v>
      </c>
      <c r="AV284" s="223" t="str">
        <f t="shared" ca="1" si="361"/>
        <v>-1.44559226733145+7.26748309507388i</v>
      </c>
      <c r="AW284" s="223" t="str">
        <f t="shared" ca="1" si="362"/>
        <v>-6.84581938428915-2.83563123453034i</v>
      </c>
      <c r="AX284" s="223" t="str">
        <f t="shared" ca="1" si="363"/>
        <v>4.1166984836262-6.16107467374506i</v>
      </c>
      <c r="AY284" s="223" t="str">
        <f t="shared" ca="1" si="364"/>
        <v>5.23956331866389+5.23956331866168i</v>
      </c>
      <c r="AZ284" s="223" t="str">
        <f t="shared" ca="1" si="365"/>
        <v>-6.16107467374755+4.11669848362248i</v>
      </c>
      <c r="BA284" s="223" t="str">
        <f t="shared" ca="1" si="366"/>
        <v>-2.83563123452621-6.84581938429086i</v>
      </c>
      <c r="BB284" s="223" t="str">
        <f t="shared" ca="1" si="367"/>
        <v>7.26748309507332-1.44559226733429i</v>
      </c>
      <c r="BC284" s="223" t="str">
        <f t="shared" ca="1" si="368"/>
        <v>-8.02465352591039E-13+7.40986150616549i</v>
      </c>
      <c r="BD284" s="223" t="str">
        <f t="shared" ca="1" si="369"/>
        <v>-7.26748309507301-1.44559226733586i</v>
      </c>
      <c r="BE284" s="223" t="str">
        <f t="shared" ca="1" si="370"/>
        <v>2.83563123452769-6.84581938429025i</v>
      </c>
      <c r="BF284" s="223" t="str">
        <f t="shared" ca="1" si="371"/>
        <v>6.16107467374654+4.11669848362399i</v>
      </c>
      <c r="BG284" s="223" t="str">
        <f t="shared" ca="1" si="372"/>
        <v>-5.23956331866502+5.23956331866055i</v>
      </c>
      <c r="BH284" s="223" t="str">
        <f t="shared" ca="1" si="373"/>
        <v>-4.11669848362487-6.16107467374596i</v>
      </c>
      <c r="BI284" s="223" t="str">
        <f t="shared" ca="1" si="374"/>
        <v>6.84581938428976-2.83563123452886i</v>
      </c>
      <c r="BJ284" s="223" t="str">
        <f t="shared" ca="1" si="375"/>
        <v>1.44559226732987+7.26748309507419i</v>
      </c>
      <c r="BK284" s="223" t="str">
        <f t="shared" ca="1" si="376"/>
        <v>-7.40986150616549+2.06969497821866E-12i</v>
      </c>
      <c r="BL284" s="223" t="str">
        <f t="shared" ca="1" si="377"/>
        <v>1.44559226733325-7.26748309507353i</v>
      </c>
      <c r="BM284" s="223" t="str">
        <f t="shared" ca="1" si="378"/>
        <v>6.84581938428845+2.83563123453204i</v>
      </c>
      <c r="BN284" s="223" t="str">
        <f t="shared" ca="1" si="379"/>
        <v>-4.1166984836216+6.16107467374814i</v>
      </c>
      <c r="BO284" s="223" t="str">
        <f t="shared" ca="1" si="380"/>
        <v>-5.23956331866258-5.23956331866299i</v>
      </c>
      <c r="BP284" s="223" t="str">
        <f t="shared" ca="1" si="381"/>
        <v>6.16107467374846-4.11669848362113i</v>
      </c>
      <c r="BQ284" s="223" t="str">
        <f t="shared" ca="1" si="382"/>
        <v>2.83563123453132+6.84581938428874i</v>
      </c>
      <c r="BR284" s="223" t="str">
        <f t="shared" ca="1" si="383"/>
        <v>-7.26748309507367+1.44559226733249i</v>
      </c>
      <c r="BS284" s="223" t="str">
        <f t="shared" ca="1" si="384"/>
        <v>2.6397781942914E-12-7.40986150616549i</v>
      </c>
      <c r="BT284" s="223" t="str">
        <f t="shared" ca="1" si="385"/>
        <v>7.26748309507405+1.44559226733064i</v>
      </c>
      <c r="BU284" s="223" t="str">
        <f t="shared" ca="1" si="386"/>
        <v>-2.83563123452958+6.84581938428947i</v>
      </c>
      <c r="BV284" s="223" t="str">
        <f t="shared" ca="1" si="387"/>
        <v>-6.16107467374552-4.11669848362552i</v>
      </c>
      <c r="BW284" s="223" t="str">
        <f t="shared" ca="1" si="388"/>
        <v>5.23956331866096-5.23956331866461i</v>
      </c>
      <c r="BX284" s="223" t="str">
        <f t="shared" ca="1" si="389"/>
        <v>4.11669848362352+6.16107467374686i</v>
      </c>
      <c r="BY284" s="223" t="str">
        <f t="shared" ca="1" si="390"/>
        <v>-6.84581938429055+2.83563123452697i</v>
      </c>
      <c r="BZ284" s="223" t="str">
        <f t="shared" ca="1" si="391"/>
        <v>-1.4455922673353-7.26748309507312i</v>
      </c>
      <c r="CA284" s="223" t="str">
        <f t="shared" ca="1" si="392"/>
        <v>7.40986150616549-2.32382136518294E-13i</v>
      </c>
      <c r="CB284" s="223" t="str">
        <f t="shared" ca="1" si="393"/>
        <v>-1.44559226733484+7.26748309507321i</v>
      </c>
      <c r="CC284" s="223" t="str">
        <f t="shared" ca="1" si="394"/>
        <v>-6.84581938429056-2.83563123452693i</v>
      </c>
      <c r="CD284" s="223" t="str">
        <f t="shared" ca="1" si="395"/>
        <v>4.11669848362313-6.16107467374712i</v>
      </c>
      <c r="CE284" s="223" t="str">
        <f t="shared" ca="1" si="396"/>
        <v>5.23956331866128+5.23956331866428i</v>
      </c>
      <c r="CF284" s="223" t="str">
        <f t="shared" ca="1" si="397"/>
        <v>-6.1610746737455+4.11669848362556i</v>
      </c>
      <c r="CG284" s="223" t="str">
        <f t="shared" ca="1" si="398"/>
        <v>-2.83563123452963-6.84581938428945i</v>
      </c>
      <c r="CH284" s="223" t="str">
        <f t="shared" ca="1" si="399"/>
        <v>7.26748309507404-1.44559226733068i</v>
      </c>
      <c r="CI284" s="223" t="str">
        <f t="shared" ca="1" si="400"/>
        <v>3.104542467328E-12+7.40986150616549i</v>
      </c>
      <c r="CJ284" s="223" t="str">
        <f t="shared" ca="1" si="401"/>
        <v>-7.26748309507377-1.44559226733203i</v>
      </c>
      <c r="CK284" s="223" t="str">
        <f t="shared" ca="1" si="402"/>
        <v>2.83563123453128-6.84581938428876i</v>
      </c>
      <c r="CL284" s="223" t="str">
        <f t="shared" ca="1" si="403"/>
        <v>6.16107467374872+4.11669848362074i</v>
      </c>
      <c r="CM284" s="223" t="str">
        <f t="shared" ca="1" si="404"/>
        <v>-5.23956331866225+5.23956331866331i</v>
      </c>
      <c r="CN284" s="223" t="str">
        <f t="shared" ca="1" si="405"/>
        <v>-4.11669848362199-6.16107467374788i</v>
      </c>
      <c r="CO284" s="223" t="str">
        <f t="shared" ca="1" si="406"/>
        <v>6.84581938428835-2.83563123453228i</v>
      </c>
      <c r="CP284" s="223" t="str">
        <f t="shared" ca="1" si="407"/>
        <v>1.4455922673335+7.26748309507347i</v>
      </c>
      <c r="CQ284" s="223" t="str">
        <f t="shared" ca="1" si="408"/>
        <v>-7.40986150616549-1.60493070518208E-12i</v>
      </c>
      <c r="CR284" s="223" t="str">
        <f t="shared" ca="1" si="409"/>
        <v>1.44559226732963-7.26748309507425i</v>
      </c>
      <c r="CS284" s="223" t="str">
        <f t="shared" ca="1" si="410"/>
        <v>6.84581938428986+2.83563123452863i</v>
      </c>
      <c r="CT284" s="223" t="str">
        <f t="shared" ca="1" si="411"/>
        <v>-4.11669848362466+6.1610746737461i</v>
      </c>
      <c r="CU284" s="223" t="str">
        <f t="shared" ca="1" si="412"/>
        <v>-5.23956331866534-5.23956331866022i</v>
      </c>
      <c r="CV284" s="223" t="str">
        <f t="shared" ca="1" si="413"/>
        <v>6.16107467374652-4.11669848362402i</v>
      </c>
      <c r="CW284" s="223" t="str">
        <f t="shared" ca="1" si="414"/>
        <v>2.83563123452793+6.84581938429015i</v>
      </c>
      <c r="CX284" s="223" t="str">
        <f t="shared" ca="1" si="415"/>
        <v>-7.26748309507439+1.44559226732888i</v>
      </c>
      <c r="CY284" s="223" t="str">
        <f t="shared" ca="1" si="416"/>
        <v>-1.26722962562762E-12-7.40986150616549i</v>
      </c>
      <c r="CZ284" s="223" t="str">
        <f t="shared" ca="1" si="417"/>
        <v>7.26748309507341+1.44559226733383i</v>
      </c>
      <c r="DA284" s="223" t="str">
        <f t="shared" ca="1" si="418"/>
        <v>-2.83563123453298+6.84581938428806i</v>
      </c>
      <c r="DB284" s="223" t="str">
        <f t="shared" ca="1" si="419"/>
        <v>-6.16107467374769-4.11669848362227i</v>
      </c>
      <c r="DC284" s="223" t="str">
        <f t="shared" ca="1" si="420"/>
        <v>5.23956331866355-5.23956331866202i</v>
      </c>
      <c r="DD284" s="223" t="str">
        <f t="shared" ca="1" si="421"/>
        <v>4.11669848362046+6.1610746737489i</v>
      </c>
      <c r="DE284" s="223" t="str">
        <f t="shared" ca="1" si="422"/>
        <v>-6.84581938428905+2.83563123453058i</v>
      </c>
      <c r="DF284" s="223" t="str">
        <f t="shared" ca="1" si="423"/>
        <v>-1.44559226733169-7.26748309507383i</v>
      </c>
      <c r="DG284" s="223" t="str">
        <f t="shared" ca="1" si="424"/>
        <v>7.40986150616549+3.44224354688244E-12i</v>
      </c>
      <c r="DH284" s="223" t="str">
        <f t="shared" ca="1" si="425"/>
        <v>-1.44559226733143+7.26748309507389i</v>
      </c>
      <c r="DI284" s="223" t="str">
        <f t="shared" ca="1" si="426"/>
        <v>-6.84581938428916-2.83563123453032i</v>
      </c>
      <c r="DJ284" s="223" t="str">
        <f t="shared" ca="1" si="427"/>
        <v>4.11669848362619-6.16107467374508i</v>
      </c>
      <c r="DK284" s="223" t="str">
        <f t="shared" ca="1" si="428"/>
        <v>5.23956331866405+5.23956331866152i</v>
      </c>
      <c r="DL284" s="223" t="str">
        <f t="shared" ca="1" si="429"/>
        <v>-6.16107467374731+4.11669848362285i</v>
      </c>
      <c r="DM284" s="223" t="str">
        <f t="shared" ca="1" si="430"/>
        <v>-2.83563123452623-6.84581938429085i</v>
      </c>
      <c r="DN284" s="223" t="str">
        <f t="shared" ca="1" si="431"/>
        <v>7.26748309507327-1.44559226733452i</v>
      </c>
      <c r="DO284" s="223" t="str">
        <f t="shared" ca="1" si="432"/>
        <v>-5.70083216072743E-13+7.40986150616549i</v>
      </c>
      <c r="DP284" s="223" t="str">
        <f t="shared" ca="1" si="433"/>
        <v>-7.26748309507305-1.44559226733563i</v>
      </c>
      <c r="DQ284" s="223" t="str">
        <f t="shared" ca="1" si="434"/>
        <v>2.83563123452767-6.84581938429025i</v>
      </c>
      <c r="DR284" s="223" t="str">
        <f t="shared" ca="1" si="435"/>
        <v>6.16107467374667+4.11669848362379i</v>
      </c>
      <c r="DS284" s="223" t="str">
        <f t="shared" ca="1" si="436"/>
        <v>-5.23956331866486+5.23956331866071i</v>
      </c>
      <c r="DT284" s="223" t="str">
        <f t="shared" ca="1" si="437"/>
        <v>-4.11669848362489-6.16107467374594i</v>
      </c>
      <c r="DU284" s="223" t="str">
        <f t="shared" ca="1" si="438"/>
        <v>6.84581938428976-2.83563123452888i</v>
      </c>
      <c r="DV284" s="223" t="str">
        <f t="shared" ca="1" si="439"/>
        <v>1.44559226732989+7.26748309507419i</v>
      </c>
      <c r="DW284" s="223" t="str">
        <f t="shared" ca="1" si="440"/>
        <v>-7.40986150616549+2.30207711473696E-12i</v>
      </c>
      <c r="DX284" s="223" t="str">
        <f t="shared" ca="1" si="441"/>
        <v>1.44559226733323-7.26748309507353i</v>
      </c>
      <c r="DY284" s="223" t="str">
        <f t="shared" ca="1" si="442"/>
        <v>6.84581938428861+2.83563123453163i</v>
      </c>
      <c r="DZ284" s="223" t="str">
        <f t="shared" ca="1" si="443"/>
        <v>-4.11669848362176+6.16107467374803i</v>
      </c>
      <c r="EA284" s="223" t="str">
        <f t="shared" ca="1" si="444"/>
        <v>-5.23956331866245-5.23956331866312i</v>
      </c>
      <c r="EB284" s="223" t="str">
        <f t="shared" ca="1" si="445"/>
        <v>6.16107467374856-4.11669848362097i</v>
      </c>
      <c r="EC284" s="223" t="str">
        <f t="shared" ca="1" si="446"/>
        <v>2.83563123453154+6.84581938428865i</v>
      </c>
      <c r="ED284" s="223" t="str">
        <f t="shared" ca="1" si="447"/>
        <v>-7.26748309507363+1.44559226733271i</v>
      </c>
      <c r="EE284" s="223" t="str">
        <f t="shared" ca="1" si="448"/>
        <v>2.40739605777312E-12-7.40986150616549i</v>
      </c>
      <c r="EF284" s="223" t="str">
        <f t="shared" ca="1" si="449"/>
        <v>7.26748309507417+1.44559226733i</v>
      </c>
      <c r="EG284" s="223" t="str">
        <f t="shared" ca="1" si="450"/>
        <v>-2.83563123452898+6.84581938428971i</v>
      </c>
      <c r="EH284" s="223" t="str">
        <f t="shared" ca="1" si="451"/>
        <v>-6.16107467374589-4.11669848362497i</v>
      </c>
      <c r="EI284" s="223" t="str">
        <f t="shared" ca="1" si="452"/>
        <v>5.23956331866109-5.23956331866448i</v>
      </c>
      <c r="EJ284" s="223" t="str">
        <f t="shared" ca="1" si="453"/>
        <v>4.11669848362336+6.16107467374697i</v>
      </c>
      <c r="EK284" s="223" t="str">
        <f t="shared" ca="1" si="454"/>
        <v>-6.84581938429046+2.83563123452719i</v>
      </c>
      <c r="EL284" s="223" t="str">
        <f t="shared" ca="1" si="455"/>
        <v>-1.44559226733553-7.26748309507308i</v>
      </c>
      <c r="EM284" s="223" t="str">
        <f t="shared" ca="1" si="456"/>
        <v>7.40986150616549-4.64764273036589E-13i</v>
      </c>
      <c r="EN284" s="223"/>
      <c r="EO284" s="223"/>
      <c r="EP284" s="223"/>
    </row>
    <row r="285" spans="1:146">
      <c r="A285" s="249">
        <f t="shared" si="323"/>
        <v>3.6132812500000028E-3</v>
      </c>
      <c r="B285" s="248">
        <v>185</v>
      </c>
      <c r="C285" s="247">
        <f t="shared" si="324"/>
        <v>37000</v>
      </c>
      <c r="N285" s="246">
        <f t="shared" ca="1" si="327"/>
        <v>22.396528859159528</v>
      </c>
      <c r="O285" s="223">
        <f t="shared" ca="1" si="328"/>
        <v>7.3965288591595275</v>
      </c>
      <c r="P285" s="223" t="str">
        <f t="shared" ca="1" si="329"/>
        <v>-1.26452454403197+7.28763451621447i</v>
      </c>
      <c r="Q285" s="223" t="str">
        <f t="shared" ca="1" si="330"/>
        <v>-6.9641578502966-2.49181552297355i</v>
      </c>
      <c r="R285" s="223" t="str">
        <f t="shared" ca="1" si="331"/>
        <v>3.64573570345512-6.43562353971488i</v>
      </c>
      <c r="S285" s="223" t="str">
        <f t="shared" ca="1" si="332"/>
        <v>5.71759412672952+4.69230823437335i</v>
      </c>
      <c r="T285" s="223" t="str">
        <f t="shared" ca="1" si="333"/>
        <v>-5.60071708559606+4.83121178292694i</v>
      </c>
      <c r="U285" s="223" t="str">
        <f t="shared" ca="1" si="334"/>
        <v>-3.80257578399834-6.34421441719376i</v>
      </c>
      <c r="V285" s="223" t="str">
        <f t="shared" ca="1" si="335"/>
        <v>6.90090816196913-2.6619740239994i</v>
      </c>
      <c r="W285" s="223" t="str">
        <f t="shared" ca="1" si="336"/>
        <v>1.44299119693514+7.25440663114134i</v>
      </c>
      <c r="X285" s="223" t="str">
        <f t="shared" ca="1" si="337"/>
        <v>-7.39430116295416+0.181519905009088i</v>
      </c>
      <c r="Y285" s="223" t="str">
        <f t="shared" ca="1" si="338"/>
        <v>1.08529618882711-7.31647260275723i</v>
      </c>
      <c r="Z285" s="223" t="str">
        <f t="shared" ca="1" si="339"/>
        <v>7.02321259034168+2.32015604545164i</v>
      </c>
      <c r="AA285" s="223" t="str">
        <f t="shared" ca="1" si="340"/>
        <v>-3.48669956804698+6.52315608325915i</v>
      </c>
      <c r="AB285" s="223" t="str">
        <f t="shared" ca="1" si="341"/>
        <v>-5.83102710295562-4.55057821479609i</v>
      </c>
      <c r="AC285" s="223" t="str">
        <f t="shared" ca="1" si="342"/>
        <v>5.48046638191456-4.96720519015312i</v>
      </c>
      <c r="AD285" s="223" t="str">
        <f t="shared" ca="1" si="343"/>
        <v>3.95712533507674+6.24898377713317i</v>
      </c>
      <c r="AE285" s="223" t="str">
        <f t="shared" ca="1" si="344"/>
        <v>-6.83350162460644+2.83052905141085i</v>
      </c>
      <c r="AF285" s="223" t="str">
        <f t="shared" ca="1" si="345"/>
        <v>-1.62058864589814-7.21680896277335i</v>
      </c>
      <c r="AG285" s="223" t="str">
        <f t="shared" ca="1" si="346"/>
        <v>7.38761941621895-0.362930469214866i</v>
      </c>
      <c r="AH285" s="223" t="str">
        <f t="shared" ca="1" si="347"/>
        <v>-0.905414091779975+7.3409035197846i</v>
      </c>
      <c r="AI285" s="223" t="str">
        <f t="shared" ca="1" si="348"/>
        <v>-7.07803680973717-2.14709899268416i</v>
      </c>
      <c r="AJ285" s="223" t="str">
        <f t="shared" ca="1" si="349"/>
        <v>3.32556317519516-6.60675932149535i</v>
      </c>
      <c r="AK285" s="223" t="str">
        <f t="shared" ca="1" si="350"/>
        <v>5.94094768649062+4.40610709705988i</v>
      </c>
      <c r="AL285" s="223" t="str">
        <f t="shared" ca="1" si="351"/>
        <v>-5.35691445021497+5.10020653870583i</v>
      </c>
      <c r="AM285" s="223" t="str">
        <f t="shared" ca="1" si="352"/>
        <v>-4.10929126181975-6.14998898290977i</v>
      </c>
      <c r="AN285" s="223" t="str">
        <f t="shared" ca="1" si="353"/>
        <v>6.76197884138772-2.99737907395854i</v>
      </c>
      <c r="AO285" s="223" t="str">
        <f t="shared" ca="1" si="354"/>
        <v>1.79720991285861+7.17486415854004i</v>
      </c>
      <c r="AP285" s="223" t="str">
        <f t="shared" ca="1" si="355"/>
        <v>-7.37648764378856+0.544122417673163i</v>
      </c>
      <c r="AQ285" s="223" t="str">
        <f t="shared" ca="1" si="356"/>
        <v>0.724986607139513-7.36091255102573i</v>
      </c>
      <c r="AR285" s="223" t="str">
        <f t="shared" ca="1" si="357"/>
        <v>0.724986607139513-7.36091255102573i</v>
      </c>
      <c r="AS285" s="223" t="str">
        <f t="shared" ca="1" si="358"/>
        <v>-3.16242358743737+6.68638289495894i</v>
      </c>
      <c r="AT285" s="223" t="str">
        <f t="shared" ca="1" si="359"/>
        <v>-6.04728966528432-4.25898190516527i</v>
      </c>
      <c r="AU285" s="223" t="str">
        <f t="shared" ca="1" si="360"/>
        <v>5.23013571355333-5.23013571355407i</v>
      </c>
      <c r="AV285" s="223" t="str">
        <f t="shared" ca="1" si="361"/>
        <v>4.25898190515993+6.04728966528808i</v>
      </c>
      <c r="AW285" s="223" t="str">
        <f t="shared" ca="1" si="362"/>
        <v>-6.68638289495858+3.16242358743812i</v>
      </c>
      <c r="AX285" s="223" t="str">
        <f t="shared" ca="1" si="363"/>
        <v>-1.97274860776593-7.12859748442408i</v>
      </c>
      <c r="AY285" s="223" t="str">
        <f t="shared" ca="1" si="364"/>
        <v>7.36091255102563-0.724986607140437i</v>
      </c>
      <c r="AZ285" s="223" t="str">
        <f t="shared" ca="1" si="365"/>
        <v>-0.544122417679575+7.37648764378809i</v>
      </c>
      <c r="BA285" s="223" t="str">
        <f t="shared" ca="1" si="366"/>
        <v>-7.17486415854024-1.79720991285781i</v>
      </c>
      <c r="BB285" s="223" t="str">
        <f t="shared" ca="1" si="367"/>
        <v>2.99737907396442-6.76197884138511i</v>
      </c>
      <c r="BC285" s="223" t="str">
        <f t="shared" ca="1" si="368"/>
        <v>6.14998898291029+4.10929126181898i</v>
      </c>
      <c r="BD285" s="223" t="str">
        <f t="shared" ca="1" si="369"/>
        <v>-5.10020653871056+5.35691445021047i</v>
      </c>
      <c r="BE285" s="223" t="str">
        <f t="shared" ca="1" si="370"/>
        <v>-4.40610709705995-5.94094768649057i</v>
      </c>
      <c r="BF285" s="223" t="str">
        <f t="shared" ca="1" si="371"/>
        <v>6.60675932149658-3.3255631751927i</v>
      </c>
      <c r="BG285" s="223" t="str">
        <f t="shared" ca="1" si="372"/>
        <v>2.14709899268504+7.07803680973691i</v>
      </c>
      <c r="BH285" s="223" t="str">
        <f t="shared" ca="1" si="373"/>
        <v>-7.34090351978495+0.905414091777135i</v>
      </c>
      <c r="BI285" s="223" t="str">
        <f t="shared" ca="1" si="374"/>
        <v>0.362930469213834-7.387619416219i</v>
      </c>
      <c r="BJ285" s="223" t="str">
        <f t="shared" ca="1" si="375"/>
        <v>7.21680896277275+1.62058864590082i</v>
      </c>
      <c r="BK285" s="223" t="str">
        <f t="shared" ca="1" si="376"/>
        <v>-2.83052905140999+6.8335016246068i</v>
      </c>
      <c r="BL285" s="223" t="str">
        <f t="shared" ca="1" si="377"/>
        <v>-6.24898377713164-3.95712533507915i</v>
      </c>
      <c r="BM285" s="223" t="str">
        <f t="shared" ca="1" si="378"/>
        <v>4.96720519015239-5.48046638191522i</v>
      </c>
      <c r="BN285" s="223" t="str">
        <f t="shared" ca="1" si="379"/>
        <v>4.55057821479392+5.83102710295731i</v>
      </c>
      <c r="BO285" s="223" t="str">
        <f t="shared" ca="1" si="380"/>
        <v>-6.52315608325873+3.48669956804774i</v>
      </c>
      <c r="BP285" s="223" t="str">
        <f t="shared" ca="1" si="381"/>
        <v>-2.32015604544893-7.02321259034258i</v>
      </c>
      <c r="BQ285" s="223" t="str">
        <f t="shared" ca="1" si="382"/>
        <v>7.31647260275708-1.08529618882808i</v>
      </c>
      <c r="BR285" s="223" t="str">
        <f t="shared" ca="1" si="383"/>
        <v>-0.181519905011839+7.3943011629541i</v>
      </c>
      <c r="BS285" s="223" t="str">
        <f t="shared" ca="1" si="384"/>
        <v>-7.25440663114151-1.44299119693428i</v>
      </c>
      <c r="BT285" s="223" t="str">
        <f t="shared" ca="1" si="385"/>
        <v>2.66197402400208-6.90090816196809i</v>
      </c>
      <c r="BU285" s="223" t="str">
        <f t="shared" ca="1" si="386"/>
        <v>6.34421441719414+3.8025757839977i</v>
      </c>
      <c r="BV285" s="223" t="str">
        <f t="shared" ca="1" si="387"/>
        <v>-4.83121178292904+5.60071708559425i</v>
      </c>
      <c r="BW285" s="223" t="str">
        <f t="shared" ca="1" si="388"/>
        <v>-4.69230823437401-5.71759412672898i</v>
      </c>
      <c r="BX285" s="223" t="str">
        <f t="shared" ca="1" si="389"/>
        <v>6.43562353971621-3.64573570345278i</v>
      </c>
      <c r="BY285" s="223" t="str">
        <f t="shared" ca="1" si="390"/>
        <v>2.49181552297444+6.96415785029628i</v>
      </c>
      <c r="BZ285" s="223" t="str">
        <f t="shared" ca="1" si="391"/>
        <v>-7.28763451621491+1.26452454402942i</v>
      </c>
      <c r="CA285" s="223" t="str">
        <f t="shared" ca="1" si="392"/>
        <v>-1.03298226866985E-12-7.39652885915953i</v>
      </c>
      <c r="CB285" s="223" t="str">
        <f t="shared" ca="1" si="393"/>
        <v>7.28763451621397+1.26452454403484i</v>
      </c>
      <c r="CC285" s="223" t="str">
        <f t="shared" ca="1" si="394"/>
        <v>-2.49181552297249+6.96415785029699i</v>
      </c>
      <c r="CD285" s="223" t="str">
        <f t="shared" ca="1" si="395"/>
        <v>-6.43562353971349-3.64573570345757i</v>
      </c>
      <c r="CE285" s="223" t="str">
        <f t="shared" ca="1" si="396"/>
        <v>4.69230823437273-5.71759412673002i</v>
      </c>
      <c r="CF285" s="223" t="str">
        <f t="shared" ca="1" si="397"/>
        <v>4.83121178292487+5.60071708559784i</v>
      </c>
      <c r="CG285" s="223" t="str">
        <f t="shared" ca="1" si="398"/>
        <v>-6.3442144171933+3.80257578399912i</v>
      </c>
      <c r="CH285" s="223" t="str">
        <f t="shared" ca="1" si="399"/>
        <v>-2.66197402399695-6.90090816197008i</v>
      </c>
      <c r="CI285" s="223" t="str">
        <f t="shared" ca="1" si="400"/>
        <v>7.25440663114115-1.4429911969361i</v>
      </c>
      <c r="CJ285" s="223" t="str">
        <f t="shared" ca="1" si="401"/>
        <v>0.181519905006128+7.39430116295424i</v>
      </c>
      <c r="CK285" s="223" t="str">
        <f t="shared" ca="1" si="402"/>
        <v>-7.31647260275738-1.08529618882603i</v>
      </c>
      <c r="CL285" s="223" t="str">
        <f t="shared" ca="1" si="403"/>
        <v>2.32015604545435-7.02321259034079i</v>
      </c>
      <c r="CM285" s="223" t="str">
        <f t="shared" ca="1" si="404"/>
        <v>6.52315608325951+3.48669956804629i</v>
      </c>
      <c r="CN285" s="223" t="str">
        <f t="shared" ca="1" si="405"/>
        <v>-4.55057821479825+5.83102710295393i</v>
      </c>
      <c r="CO285" s="223" t="str">
        <f t="shared" ca="1" si="406"/>
        <v>-4.96720519015377-5.48046638191397i</v>
      </c>
      <c r="CP285" s="223" t="str">
        <f t="shared" ca="1" si="407"/>
        <v>6.24898377713458-3.9571253350745i</v>
      </c>
      <c r="CQ285" s="223" t="str">
        <f t="shared" ca="1" si="408"/>
        <v>2.83052905141171+6.83350162460609i</v>
      </c>
      <c r="CR285" s="223" t="str">
        <f t="shared" ca="1" si="409"/>
        <v>-7.2168089627739+1.62058864589566i</v>
      </c>
      <c r="CS285" s="223" t="str">
        <f t="shared" ca="1" si="410"/>
        <v>-0.362930469215897-7.3876194162189i</v>
      </c>
      <c r="CT285" s="223" t="str">
        <f t="shared" ca="1" si="411"/>
        <v>7.34090351978426+0.905414091782808i</v>
      </c>
      <c r="CU285" s="223" t="str">
        <f t="shared" ca="1" si="412"/>
        <v>-2.14709899268347+7.07803680973739i</v>
      </c>
      <c r="CV285" s="223" t="str">
        <f t="shared" ca="1" si="413"/>
        <v>-6.60675932149411-3.32556317519761i</v>
      </c>
      <c r="CW285" s="223" t="str">
        <f t="shared" ca="1" si="414"/>
        <v>4.40610709705863-5.94094768649156i</v>
      </c>
      <c r="CX285" s="223" t="str">
        <f t="shared" ca="1" si="415"/>
        <v>5.10020653870658+5.35691445021426i</v>
      </c>
      <c r="CY285" s="223" t="str">
        <f t="shared" ca="1" si="416"/>
        <v>-6.14998898290925+4.10929126182052i</v>
      </c>
      <c r="CZ285" s="223" t="str">
        <f t="shared" ca="1" si="417"/>
        <v>-2.99737907395958-6.76197884138726i</v>
      </c>
      <c r="DA285" s="223" t="str">
        <f t="shared" ca="1" si="418"/>
        <v>7.17486415853979-1.79720991285961i</v>
      </c>
      <c r="DB285" s="223" t="str">
        <f t="shared" ca="1" si="419"/>
        <v>0.544122417673879+7.37648764378851i</v>
      </c>
      <c r="DC285" s="223" t="str">
        <f t="shared" ca="1" si="420"/>
        <v>-7.36091255102584-0.72498660713838i</v>
      </c>
      <c r="DD285" s="223" t="str">
        <f t="shared" ca="1" si="421"/>
        <v>1.97274860777144-7.12859748442256i</v>
      </c>
      <c r="DE285" s="223" t="str">
        <f t="shared" ca="1" si="422"/>
        <v>6.68638289495929+3.16242358743663i</v>
      </c>
      <c r="DF285" s="223" t="str">
        <f t="shared" ca="1" si="423"/>
        <v>-4.25898190516442+6.04728966528492i</v>
      </c>
      <c r="DG285" s="223" t="str">
        <f t="shared" ca="1" si="424"/>
        <v>-5.23013571355465-5.23013571355275i</v>
      </c>
      <c r="DH285" s="223" t="str">
        <f t="shared" ca="1" si="425"/>
        <v>6.04728966528749-4.25898190516077i</v>
      </c>
      <c r="DI285" s="223" t="str">
        <f t="shared" ca="1" si="426"/>
        <v>3.16242358743905+6.68638289495815i</v>
      </c>
      <c r="DJ285" s="223" t="str">
        <f t="shared" ca="1" si="427"/>
        <v>-7.12859748442386+1.97274860776672i</v>
      </c>
      <c r="DK285" s="223" t="str">
        <f t="shared" ca="1" si="428"/>
        <v>-0.724986607141464-7.36091255102554i</v>
      </c>
      <c r="DL285" s="223" t="str">
        <f t="shared" ca="1" si="429"/>
        <v>7.37648764378815+0.544122417678754i</v>
      </c>
      <c r="DM285" s="223" t="str">
        <f t="shared" ca="1" si="430"/>
        <v>-1.79720991285702+7.17486415854044i</v>
      </c>
      <c r="DN285" s="223" t="str">
        <f t="shared" ca="1" si="431"/>
        <v>-6.76197884138545-2.99737907396366i</v>
      </c>
      <c r="DO285" s="223" t="str">
        <f t="shared" ca="1" si="432"/>
        <v>4.10929126181829-6.14998898291075i</v>
      </c>
      <c r="DP285" s="223" t="str">
        <f t="shared" ca="1" si="433"/>
        <v>5.35691445021118+5.10020653870981i</v>
      </c>
      <c r="DQ285" s="223" t="str">
        <f t="shared" ca="1" si="434"/>
        <v>-5.94094768648996+4.40610709706078i</v>
      </c>
      <c r="DR285" s="223" t="str">
        <f t="shared" ca="1" si="435"/>
        <v>-3.32556317519363-6.60675932149612i</v>
      </c>
      <c r="DS285" s="223" t="str">
        <f t="shared" ca="1" si="436"/>
        <v>7.07803680973661-2.14709899268603i</v>
      </c>
      <c r="DT285" s="223" t="str">
        <f t="shared" ca="1" si="437"/>
        <v>0.905414091777956+7.34090351978485i</v>
      </c>
      <c r="DU285" s="223" t="str">
        <f t="shared" ca="1" si="438"/>
        <v>-7.38761941621905-0.362930469212802i</v>
      </c>
      <c r="DV285" s="223" t="str">
        <f t="shared" ca="1" si="439"/>
        <v>1.62058864590002-7.21680896277293i</v>
      </c>
      <c r="DW285" s="223" t="str">
        <f t="shared" ca="1" si="440"/>
        <v>6.83350162460712+2.83052905140923i</v>
      </c>
      <c r="DX285" s="223" t="str">
        <f t="shared" ca="1" si="441"/>
        <v>-3.95712533507864+6.24898377713197i</v>
      </c>
      <c r="DY285" s="223" t="str">
        <f t="shared" ca="1" si="442"/>
        <v>-5.48046638191577-4.96720519015178i</v>
      </c>
      <c r="DZ285" s="223" t="str">
        <f t="shared" ca="1" si="443"/>
        <v>5.83102710295668-4.55057821479473i</v>
      </c>
      <c r="EA285" s="223" t="str">
        <f t="shared" ca="1" si="444"/>
        <v>3.48669956804828+6.52315608325844i</v>
      </c>
      <c r="EB285" s="223" t="str">
        <f t="shared" ca="1" si="445"/>
        <v>-7.02321259034233+2.32015604544971i</v>
      </c>
      <c r="EC285" s="223" t="str">
        <f t="shared" ca="1" si="446"/>
        <v>-1.0852961888291-7.31647260275693i</v>
      </c>
      <c r="ED285" s="223" t="str">
        <f t="shared" ca="1" si="447"/>
        <v>7.39430116295412+0.181519905010596i</v>
      </c>
      <c r="EE285" s="223" t="str">
        <f t="shared" ca="1" si="448"/>
        <v>-1.44299119693348+7.25440663114167i</v>
      </c>
      <c r="EF285" s="223" t="str">
        <f t="shared" ca="1" si="449"/>
        <v>-6.90090816196846-2.66197402400112i</v>
      </c>
      <c r="EG285" s="223" t="str">
        <f t="shared" ca="1" si="450"/>
        <v>3.80257578399646-6.34421441719489i</v>
      </c>
      <c r="EH285" s="223" t="str">
        <f t="shared" ca="1" si="451"/>
        <v>5.60071708559465+4.83121178292858i</v>
      </c>
      <c r="EI285" s="223" t="str">
        <f t="shared" ca="1" si="452"/>
        <v>-5.71759412672832+4.6923082343748i</v>
      </c>
      <c r="EJ285" s="223" t="str">
        <f t="shared" ca="1" si="453"/>
        <v>-3.64573570345369-6.4356235397157i</v>
      </c>
      <c r="EK285" s="223" t="str">
        <f t="shared" ca="1" si="454"/>
        <v>6.96415785029608-2.49181552297501i</v>
      </c>
      <c r="EL285" s="223" t="str">
        <f t="shared" ca="1" si="455"/>
        <v>1.26452454403003+7.2876345162148i</v>
      </c>
      <c r="EM285" s="223" t="str">
        <f t="shared" ca="1" si="456"/>
        <v>-7.39652885915953+2.06596453733969E-12i</v>
      </c>
      <c r="EN285" s="223"/>
      <c r="EO285" s="223"/>
      <c r="EP285" s="223"/>
    </row>
    <row r="286" spans="1:146">
      <c r="A286" s="249">
        <f t="shared" si="323"/>
        <v>3.6328125000000028E-3</v>
      </c>
      <c r="B286" s="248">
        <v>186</v>
      </c>
      <c r="C286" s="247">
        <f t="shared" si="324"/>
        <v>37200</v>
      </c>
      <c r="N286" s="246">
        <f t="shared" ca="1" si="327"/>
        <v>22.378744617996453</v>
      </c>
      <c r="O286" s="223">
        <f t="shared" ca="1" si="328"/>
        <v>7.3787446179964515</v>
      </c>
      <c r="P286" s="223" t="str">
        <f t="shared" ca="1" si="329"/>
        <v>-1.08268669868355+7.29888084915114i</v>
      </c>
      <c r="Q286" s="223" t="str">
        <f t="shared" ca="1" si="330"/>
        <v>-7.06101835202776-2.14193649997817i</v>
      </c>
      <c r="R286" s="223" t="str">
        <f t="shared" ca="1" si="331"/>
        <v>3.15481984454569-6.67030613136101i</v>
      </c>
      <c r="S286" s="223" t="str">
        <f t="shared" ca="1" si="332"/>
        <v>6.13520192680511+4.09941086681227i</v>
      </c>
      <c r="T286" s="223" t="str">
        <f t="shared" ca="1" si="333"/>
        <v>-4.95526202374498+5.46728912841112i</v>
      </c>
      <c r="U286" s="223" t="str">
        <f t="shared" ca="1" si="334"/>
        <v>-4.68102603121554-5.70384672240534i</v>
      </c>
      <c r="V286" s="223" t="str">
        <f t="shared" ca="1" si="335"/>
        <v>6.328960364741-3.79343285681309i</v>
      </c>
      <c r="W286" s="223" t="str">
        <f t="shared" ca="1" si="336"/>
        <v>2.82372331695999+6.81707112819487i</v>
      </c>
      <c r="X286" s="223" t="str">
        <f t="shared" ca="1" si="337"/>
        <v>-7.15761288879762+1.79288869474091i</v>
      </c>
      <c r="Y286" s="223" t="str">
        <f t="shared" ca="1" si="338"/>
        <v>-0.723243446678277-7.34321394584473i</v>
      </c>
      <c r="Z286" s="223" t="str">
        <f t="shared" ca="1" si="339"/>
        <v>7.36985659695321+0.362057837861405i</v>
      </c>
      <c r="AA286" s="223" t="str">
        <f t="shared" ca="1" si="340"/>
        <v>-1.43952166359982+7.23696410918545i</v>
      </c>
      <c r="AB286" s="223" t="str">
        <f t="shared" ca="1" si="341"/>
        <v>-6.94741320357575-2.48582419257535i</v>
      </c>
      <c r="AC286" s="223" t="str">
        <f t="shared" ca="1" si="342"/>
        <v>3.47831613479561-6.50747178280721i</v>
      </c>
      <c r="AD286" s="223" t="str">
        <f t="shared" ca="1" si="343"/>
        <v>5.92666325004694+4.39551303696789i</v>
      </c>
      <c r="AE286" s="223" t="str">
        <f t="shared" ca="1" si="344"/>
        <v>-5.21756035602901+5.21756035602906i</v>
      </c>
      <c r="AF286" s="223" t="str">
        <f t="shared" ca="1" si="345"/>
        <v>-4.39551303696804-5.92666325004683i</v>
      </c>
      <c r="AG286" s="223" t="str">
        <f t="shared" ca="1" si="346"/>
        <v>6.50747178280715-3.47831613479572i</v>
      </c>
      <c r="AH286" s="223" t="str">
        <f t="shared" ca="1" si="347"/>
        <v>2.48582419257543+6.94741320357572i</v>
      </c>
      <c r="AI286" s="223" t="str">
        <f t="shared" ca="1" si="348"/>
        <v>-7.23696410918543+1.43952166359995i</v>
      </c>
      <c r="AJ286" s="223" t="str">
        <f t="shared" ca="1" si="349"/>
        <v>-0.362057837860748-7.36985659695324i</v>
      </c>
      <c r="AK286" s="223" t="str">
        <f t="shared" ca="1" si="350"/>
        <v>7.34321394584496+0.723243446675957i</v>
      </c>
      <c r="AL286" s="223" t="str">
        <f t="shared" ca="1" si="351"/>
        <v>-1.79288869474368+7.15761288879692i</v>
      </c>
      <c r="AM286" s="223" t="str">
        <f t="shared" ca="1" si="352"/>
        <v>-6.81707112819463-2.82372331696055i</v>
      </c>
      <c r="AN286" s="223" t="str">
        <f t="shared" ca="1" si="353"/>
        <v>3.79343285681111-6.32896036474218i</v>
      </c>
      <c r="AO286" s="223" t="str">
        <f t="shared" ca="1" si="354"/>
        <v>5.7038467224035+4.68102603121777i</v>
      </c>
      <c r="AP286" s="223" t="str">
        <f t="shared" ca="1" si="355"/>
        <v>-5.46728912841154+4.95526202374451i</v>
      </c>
      <c r="AQ286" s="223" t="str">
        <f t="shared" ca="1" si="356"/>
        <v>-4.09941086681422-6.1352019268038i</v>
      </c>
      <c r="AR286" s="223" t="str">
        <f t="shared" ca="1" si="357"/>
        <v>-4.09941086681422-6.1352019268038i</v>
      </c>
      <c r="AS286" s="223" t="str">
        <f t="shared" ca="1" si="358"/>
        <v>2.14193649997792+7.06101835202784i</v>
      </c>
      <c r="AT286" s="223" t="str">
        <f t="shared" ca="1" si="359"/>
        <v>-7.29888084915085+1.08268669868553i</v>
      </c>
      <c r="AU286" s="223" t="str">
        <f t="shared" ca="1" si="360"/>
        <v>2.8601022133894E-12-7.37874461799645i</v>
      </c>
      <c r="AV286" s="223" t="str">
        <f t="shared" ca="1" si="361"/>
        <v>7.29888084915109+1.08268669868393i</v>
      </c>
      <c r="AW286" s="223" t="str">
        <f t="shared" ca="1" si="362"/>
        <v>-2.14193649997617+7.06101835202837i</v>
      </c>
      <c r="AX286" s="223" t="str">
        <f t="shared" ca="1" si="363"/>
        <v>-6.67030613135977-3.15481984454831i</v>
      </c>
      <c r="AY286" s="223" t="str">
        <f t="shared" ca="1" si="364"/>
        <v>4.09941086681279-6.13520192680476i</v>
      </c>
      <c r="AZ286" s="223" t="str">
        <f t="shared" ca="1" si="365"/>
        <v>5.4672891284127+4.95526202374324i</v>
      </c>
      <c r="BA286" s="223" t="str">
        <f t="shared" ca="1" si="366"/>
        <v>-5.7038467224072+4.68102603121327i</v>
      </c>
      <c r="BB286" s="223" t="str">
        <f t="shared" ca="1" si="367"/>
        <v>-3.7934328568125-6.32896036474135i</v>
      </c>
      <c r="BC286" s="223" t="str">
        <f t="shared" ca="1" si="368"/>
        <v>6.81707112819398-2.82372331696215i</v>
      </c>
      <c r="BD286" s="223" t="str">
        <f t="shared" ca="1" si="369"/>
        <v>1.79288869473824+7.15761288879829i</v>
      </c>
      <c r="BE286" s="223" t="str">
        <f t="shared" ca="1" si="370"/>
        <v>-7.3432139458448+0.723243446677569i</v>
      </c>
      <c r="BF286" s="223" t="str">
        <f t="shared" ca="1" si="371"/>
        <v>0.36205783785913-7.36985659695332i</v>
      </c>
      <c r="BG286" s="223" t="str">
        <f t="shared" ca="1" si="372"/>
        <v>7.23696410918491+1.43952166360258i</v>
      </c>
      <c r="BH286" s="223" t="str">
        <f t="shared" ca="1" si="373"/>
        <v>-2.48582419257588+6.94741320357556i</v>
      </c>
      <c r="BI286" s="223" t="str">
        <f t="shared" ca="1" si="374"/>
        <v>-6.50747178280792-3.4783161347943i</v>
      </c>
      <c r="BJ286" s="223" t="str">
        <f t="shared" ca="1" si="375"/>
        <v>4.39551303697019-5.92666325004523i</v>
      </c>
      <c r="BK286" s="223" t="str">
        <f t="shared" ca="1" si="376"/>
        <v>5.21756035602867+5.2175603560294i</v>
      </c>
      <c r="BL286" s="223" t="str">
        <f t="shared" ca="1" si="377"/>
        <v>-5.92666325004597+4.39551303696919i</v>
      </c>
      <c r="BM286" s="223" t="str">
        <f t="shared" ca="1" si="378"/>
        <v>-3.47831613479321-6.5074717828085i</v>
      </c>
      <c r="BN286" s="223" t="str">
        <f t="shared" ca="1" si="379"/>
        <v>6.94741320357592-2.4858241925749i</v>
      </c>
      <c r="BO286" s="223" t="str">
        <f t="shared" ca="1" si="380"/>
        <v>1.43952166360157+7.2369641091851i</v>
      </c>
      <c r="BP286" s="223" t="str">
        <f t="shared" ca="1" si="381"/>
        <v>-7.36985659695338+0.362057837857891i</v>
      </c>
      <c r="BQ286" s="223" t="str">
        <f t="shared" ca="1" si="382"/>
        <v>0.723243446678803-7.34321394584468i</v>
      </c>
      <c r="BR286" s="223" t="str">
        <f t="shared" ca="1" si="383"/>
        <v>7.15761288879804+1.79288869473924i</v>
      </c>
      <c r="BS286" s="223" t="str">
        <f t="shared" ca="1" si="384"/>
        <v>-2.82372331696329+6.8170711281935i</v>
      </c>
      <c r="BT286" s="223" t="str">
        <f t="shared" ca="1" si="385"/>
        <v>-6.32896036474082-3.79343285681339i</v>
      </c>
      <c r="BU286" s="223" t="str">
        <f t="shared" ca="1" si="386"/>
        <v>4.68102603121439-5.70384672240628i</v>
      </c>
      <c r="BV286" s="223" t="str">
        <f t="shared" ca="1" si="387"/>
        <v>4.95526202374248+5.46728912841339i</v>
      </c>
      <c r="BW286" s="223" t="str">
        <f t="shared" ca="1" si="388"/>
        <v>-6.13520192680533+4.09941086681194i</v>
      </c>
      <c r="BX286" s="223" t="str">
        <f t="shared" ca="1" si="389"/>
        <v>-3.15481984454738-6.67030613136021i</v>
      </c>
      <c r="BY286" s="223" t="str">
        <f t="shared" ca="1" si="390"/>
        <v>7.06101835202867-2.14193649997518i</v>
      </c>
      <c r="BZ286" s="223" t="str">
        <f t="shared" ca="1" si="391"/>
        <v>1.08268669868291+7.29888084915124i</v>
      </c>
      <c r="CA286" s="223" t="str">
        <f t="shared" ca="1" si="392"/>
        <v>-7.37874461799645+1.8295908509999E-12i</v>
      </c>
      <c r="CB286" s="223" t="str">
        <f t="shared" ca="1" si="393"/>
        <v>1.08268669868676-7.29888084915067i</v>
      </c>
      <c r="CC286" s="223" t="str">
        <f t="shared" ca="1" si="394"/>
        <v>7.06101835202754+2.14193649997891i</v>
      </c>
      <c r="CD286" s="223" t="str">
        <f t="shared" ca="1" si="395"/>
        <v>-3.15481984454408+6.67030613136177i</v>
      </c>
      <c r="CE286" s="223" t="str">
        <f t="shared" ca="1" si="396"/>
        <v>-6.13520192680317-4.09941086681517i</v>
      </c>
      <c r="CF286" s="223" t="str">
        <f t="shared" ca="1" si="397"/>
        <v>4.95526202374535-5.46728912841078i</v>
      </c>
      <c r="CG286" s="223" t="str">
        <f t="shared" ca="1" si="398"/>
        <v>4.68102603121689+5.70384672240422i</v>
      </c>
      <c r="CH286" s="223" t="str">
        <f t="shared" ca="1" si="399"/>
        <v>-6.32896036474282+3.79343285681005i</v>
      </c>
      <c r="CI286" s="223" t="str">
        <f t="shared" ca="1" si="400"/>
        <v>-2.82372331695951-6.81707112819507i</v>
      </c>
      <c r="CJ286" s="223" t="str">
        <f t="shared" ca="1" si="401"/>
        <v>7.1576128887972-1.79288869474258i</v>
      </c>
      <c r="CK286" s="223" t="str">
        <f t="shared" ca="1" si="402"/>
        <v>0.723243446674723+7.34321394584508i</v>
      </c>
      <c r="CL286" s="223" t="str">
        <f t="shared" ca="1" si="403"/>
        <v>-7.36985659695318-0.362057837861986i</v>
      </c>
      <c r="CM286" s="223" t="str">
        <f t="shared" ca="1" si="404"/>
        <v>1.43952166359819-7.23696410918578i</v>
      </c>
      <c r="CN286" s="223" t="str">
        <f t="shared" ca="1" si="405"/>
        <v>6.94741320357453+2.48582419257876i</v>
      </c>
      <c r="CO286" s="223" t="str">
        <f t="shared" ca="1" si="406"/>
        <v>-3.47831613479682+6.50747178280657i</v>
      </c>
      <c r="CP286" s="223" t="str">
        <f t="shared" ca="1" si="407"/>
        <v>-5.9266632500479-4.39551303696659i</v>
      </c>
      <c r="CQ286" s="223" t="str">
        <f t="shared" ca="1" si="408"/>
        <v>5.21756035603157-5.2175603560265i</v>
      </c>
      <c r="CR286" s="223" t="str">
        <f t="shared" ca="1" si="409"/>
        <v>4.39551303696689+5.92666325004767i</v>
      </c>
      <c r="CS286" s="223" t="str">
        <f t="shared" ca="1" si="410"/>
        <v>-6.50747178280639+3.47831613479715i</v>
      </c>
      <c r="CT286" s="223" t="str">
        <f t="shared" ca="1" si="411"/>
        <v>-2.48582419257201-6.94741320357695i</v>
      </c>
      <c r="CU286" s="223" t="str">
        <f t="shared" ca="1" si="412"/>
        <v>7.2369641091857-1.43952166359856i</v>
      </c>
      <c r="CV286" s="223" t="str">
        <f t="shared" ca="1" si="413"/>
        <v>0.362057837862366+7.36985659695316i</v>
      </c>
      <c r="CW286" s="223" t="str">
        <f t="shared" ca="1" si="414"/>
        <v>-7.34321394584442-0.723243446681441i</v>
      </c>
      <c r="CX286" s="223" t="str">
        <f t="shared" ca="1" si="415"/>
        <v>1.79288869474221-7.15761288879729i</v>
      </c>
      <c r="CY286" s="223" t="str">
        <f t="shared" ca="1" si="416"/>
        <v>6.81707112819522+2.82372331695915i</v>
      </c>
      <c r="CZ286" s="223" t="str">
        <f t="shared" ca="1" si="417"/>
        <v>-3.79343285681584+6.32896036473935i</v>
      </c>
      <c r="DA286" s="223" t="str">
        <f t="shared" ca="1" si="418"/>
        <v>-5.70384672240473-4.68102603121628i</v>
      </c>
      <c r="DB286" s="223" t="str">
        <f t="shared" ca="1" si="419"/>
        <v>5.46728912841052-4.95526202374563i</v>
      </c>
      <c r="DC286" s="223" t="str">
        <f t="shared" ca="1" si="420"/>
        <v>4.09941086680955+6.13520192680692i</v>
      </c>
      <c r="DD286" s="223" t="str">
        <f t="shared" ca="1" si="421"/>
        <v>-6.67030613136143+3.1548198445448i</v>
      </c>
      <c r="DE286" s="223" t="str">
        <f t="shared" ca="1" si="422"/>
        <v>-2.14193649997967-7.06101835202731i</v>
      </c>
      <c r="DF286" s="223" t="str">
        <f t="shared" ca="1" si="423"/>
        <v>7.29888084915166-1.08268669868008i</v>
      </c>
      <c r="DG286" s="223" t="str">
        <f t="shared" ca="1" si="424"/>
        <v>-1.0305113623895E-12+7.37874461799645i</v>
      </c>
      <c r="DH286" s="223" t="str">
        <f t="shared" ca="1" si="425"/>
        <v>-7.29888084915136-1.08268669868212i</v>
      </c>
      <c r="DI286" s="223" t="str">
        <f t="shared" ca="1" si="426"/>
        <v>2.14193649998164-7.06101835202671i</v>
      </c>
      <c r="DJ286" s="223" t="str">
        <f t="shared" ca="1" si="427"/>
        <v>6.67030613136056+3.15481984454666i</v>
      </c>
      <c r="DK286" s="223" t="str">
        <f t="shared" ca="1" si="428"/>
        <v>-4.09941086681127+6.13520192680577i</v>
      </c>
      <c r="DL286" s="223" t="str">
        <f t="shared" ca="1" si="429"/>
        <v>-5.46728912841392-4.95526202374188i</v>
      </c>
      <c r="DM286" s="223" t="str">
        <f t="shared" ca="1" si="430"/>
        <v>5.70384672240604-4.68102603121469i</v>
      </c>
      <c r="DN286" s="223" t="str">
        <f t="shared" ca="1" si="431"/>
        <v>3.79343285681407+6.32896036474041i</v>
      </c>
      <c r="DO286" s="223" t="str">
        <f t="shared" ca="1" si="432"/>
        <v>-6.81707112819328+2.82372331696384i</v>
      </c>
      <c r="DP286" s="223" t="str">
        <f t="shared" ca="1" si="433"/>
        <v>-1.79288869473981-7.1576128887979i</v>
      </c>
      <c r="DQ286" s="223" t="str">
        <f t="shared" ca="1" si="434"/>
        <v>7.34321394584462-0.72324344667939i</v>
      </c>
      <c r="DR286" s="223" t="str">
        <f t="shared" ca="1" si="435"/>
        <v>-0.362057837857302+7.36985659695341i</v>
      </c>
      <c r="DS286" s="223" t="str">
        <f t="shared" ca="1" si="436"/>
        <v>-7.23696410918522-1.43952166360099i</v>
      </c>
      <c r="DT286" s="223" t="str">
        <f t="shared" ca="1" si="437"/>
        <v>2.48582419257435-6.94741320357611i</v>
      </c>
      <c r="DU286" s="223" t="str">
        <f t="shared" ca="1" si="438"/>
        <v>6.50747178280522+3.47831613479934i</v>
      </c>
      <c r="DV286" s="223" t="str">
        <f t="shared" ca="1" si="439"/>
        <v>-4.39551303696888+5.9266632500462i</v>
      </c>
      <c r="DW286" s="223" t="str">
        <f t="shared" ca="1" si="440"/>
        <v>-5.21756035602981-5.21756035602825i</v>
      </c>
      <c r="DX286" s="223" t="str">
        <f t="shared" ca="1" si="441"/>
        <v>5.92666325004938-4.3955130369646i</v>
      </c>
      <c r="DY286" s="223" t="str">
        <f t="shared" ca="1" si="442"/>
        <v>3.478316134795+6.50747178280754i</v>
      </c>
      <c r="DZ286" s="223" t="str">
        <f t="shared" ca="1" si="443"/>
        <v>-6.94741320357537+2.48582419257643i</v>
      </c>
      <c r="EA286" s="223" t="str">
        <f t="shared" ca="1" si="444"/>
        <v>-1.43952166359616-7.23696410918618i</v>
      </c>
      <c r="EB286" s="223" t="str">
        <f t="shared" ca="1" si="445"/>
        <v>7.3698565969533-0.362057837859509i</v>
      </c>
      <c r="EC286" s="223" t="str">
        <f t="shared" ca="1" si="446"/>
        <v>-0.723243446676774+7.34321394584488i</v>
      </c>
      <c r="ED286" s="223" t="str">
        <f t="shared" ca="1" si="447"/>
        <v>-7.1576128887966-1.79288869474499i</v>
      </c>
      <c r="EE286" s="223" t="str">
        <f t="shared" ca="1" si="448"/>
        <v>2.82372331696141-6.81707112819428i</v>
      </c>
      <c r="EF286" s="223" t="str">
        <f t="shared" ca="1" si="449"/>
        <v>6.32896036474154+3.79343285681218i</v>
      </c>
      <c r="EG286" s="223" t="str">
        <f t="shared" ca="1" si="450"/>
        <v>-4.68102603121849+5.70384672240292i</v>
      </c>
      <c r="EH286" s="223" t="str">
        <f t="shared" ca="1" si="451"/>
        <v>-4.95526202374352-5.46728912841244i</v>
      </c>
      <c r="EI286" s="223" t="str">
        <f t="shared" ca="1" si="452"/>
        <v>6.13520192680431-4.09941086681346i</v>
      </c>
      <c r="EJ286" s="223" t="str">
        <f t="shared" ca="1" si="453"/>
        <v>3.15481984454866+6.67030613135961i</v>
      </c>
      <c r="EK286" s="223" t="str">
        <f t="shared" ca="1" si="454"/>
        <v>-7.06101835202814+2.14193649997693i</v>
      </c>
      <c r="EL286" s="223" t="str">
        <f t="shared" ca="1" si="455"/>
        <v>-1.08268669868431-7.29888084915103i</v>
      </c>
      <c r="EM286" s="223" t="str">
        <f t="shared" ca="1" si="456"/>
        <v>7.37874461799645+3.89061357577889E-12i</v>
      </c>
      <c r="EN286" s="223"/>
      <c r="EO286" s="223"/>
      <c r="EP286" s="223"/>
    </row>
    <row r="287" spans="1:146">
      <c r="A287" s="249">
        <f t="shared" si="323"/>
        <v>3.6523437500000028E-3</v>
      </c>
      <c r="B287" s="248">
        <v>187</v>
      </c>
      <c r="C287" s="247">
        <f t="shared" si="324"/>
        <v>37400</v>
      </c>
      <c r="N287" s="246">
        <f t="shared" ca="1" si="327"/>
        <v>22.35385468804521</v>
      </c>
      <c r="O287" s="223">
        <f t="shared" ca="1" si="328"/>
        <v>7.3538546880452103</v>
      </c>
      <c r="P287" s="223" t="str">
        <f t="shared" ca="1" si="329"/>
        <v>-0.900190317680527+7.29855027829765i</v>
      </c>
      <c r="Q287" s="223" t="str">
        <f t="shared" ca="1" si="330"/>
        <v>-7.13346887885507-1.78684093508367i</v>
      </c>
      <c r="R287" s="223" t="str">
        <f t="shared" ca="1" si="331"/>
        <v>2.64661580162713-6.86109346762322i</v>
      </c>
      <c r="S287" s="223" t="str">
        <f t="shared" ca="1" si="332"/>
        <v>6.48552082431507+3.46658310303677i</v>
      </c>
      <c r="T287" s="223" t="str">
        <f t="shared" ca="1" si="333"/>
        <v>-4.23440976787291+6.01239991106937i</v>
      </c>
      <c r="U287" s="223" t="str">
        <f t="shared" ca="1" si="334"/>
        <v>-5.44884690680378-4.93854696840066i</v>
      </c>
      <c r="V287" s="223" t="str">
        <f t="shared" ca="1" si="335"/>
        <v>5.56840382571087-4.80333817325962i</v>
      </c>
      <c r="W287" s="223" t="str">
        <f t="shared" ca="1" si="336"/>
        <v>4.08558276262954+6.11450670639823i</v>
      </c>
      <c r="X287" s="223" t="str">
        <f t="shared" ca="1" si="337"/>
        <v>-6.56864171482271+3.30637638437845i</v>
      </c>
      <c r="Y287" s="223" t="str">
        <f t="shared" ca="1" si="338"/>
        <v>-2.47743902772334-6.92397823774727i</v>
      </c>
      <c r="Z287" s="223" t="str">
        <f t="shared" ca="1" si="339"/>
        <v>7.17517168311956-1.61123868208396i</v>
      </c>
      <c r="AA287" s="223" t="str">
        <f t="shared" ca="1" si="340"/>
        <v>0.72080380692158+7.3184438677093i</v>
      </c>
      <c r="AB287" s="223" t="str">
        <f t="shared" ca="1" si="341"/>
        <v>-7.35163984450234-0.180472628423617i</v>
      </c>
      <c r="AC287" s="223" t="str">
        <f t="shared" ca="1" si="342"/>
        <v>1.07903458745293-7.27426031510866i</v>
      </c>
      <c r="AD287" s="223" t="str">
        <f t="shared" ca="1" si="343"/>
        <v>7.0874691396756+1.96136686191811i</v>
      </c>
      <c r="AE287" s="223" t="str">
        <f t="shared" ca="1" si="344"/>
        <v>-2.81419835313532+6.79407583134712i</v>
      </c>
      <c r="AF287" s="223" t="str">
        <f t="shared" ca="1" si="345"/>
        <v>-6.39849329857211-3.62470168165771i</v>
      </c>
      <c r="AG287" s="223" t="str">
        <f t="shared" ca="1" si="346"/>
        <v>4.38068612300694-5.90667147085217i</v>
      </c>
      <c r="AH287" s="223" t="str">
        <f t="shared" ca="1" si="347"/>
        <v>5.32600780626558+5.07078096751207i</v>
      </c>
      <c r="AI287" s="223" t="str">
        <f t="shared" ca="1" si="348"/>
        <v>-5.68460654636938+4.66523602681139i</v>
      </c>
      <c r="AJ287" s="223" t="str">
        <f t="shared" ca="1" si="349"/>
        <v>-3.93429475509968-6.21293035152332i</v>
      </c>
      <c r="AK287" s="223" t="str">
        <f t="shared" ca="1" si="350"/>
        <v>6.64780590117994-3.14417802821686i</v>
      </c>
      <c r="AL287" s="223" t="str">
        <f t="shared" ca="1" si="351"/>
        <v>2.30676993718458+6.9826922622858i</v>
      </c>
      <c r="AM287" s="223" t="str">
        <f t="shared" ca="1" si="352"/>
        <v>-7.21255243225922+1.43466587914962i</v>
      </c>
      <c r="AN287" s="223" t="str">
        <f t="shared" ca="1" si="353"/>
        <v>-0.540983110901712-7.33392910018931i</v>
      </c>
      <c r="AO287" s="223" t="str">
        <f t="shared" ca="1" si="354"/>
        <v>7.34499664801273+0.360836546882717i</v>
      </c>
      <c r="AP287" s="223" t="str">
        <f t="shared" ca="1" si="355"/>
        <v>-1.25722888713445+7.24558860950849i</v>
      </c>
      <c r="AQ287" s="223" t="str">
        <f t="shared" ca="1" si="356"/>
        <v>-7.03720017410286-2.13471133469875i</v>
      </c>
      <c r="AR287" s="223" t="str">
        <f t="shared" ca="1" si="357"/>
        <v>-7.03720017410286-2.13471133469875i</v>
      </c>
      <c r="AS287" s="223" t="str">
        <f t="shared" ca="1" si="358"/>
        <v>6.30761155972039+3.78063687552325i</v>
      </c>
      <c r="AT287" s="223" t="str">
        <f t="shared" ca="1" si="359"/>
        <v>-4.52432371662489+5.79738507260559i</v>
      </c>
      <c r="AU287" s="223" t="str">
        <f t="shared" ca="1" si="360"/>
        <v>-5.19996051777817-5.19996051777633i</v>
      </c>
      <c r="AV287" s="223" t="str">
        <f t="shared" ca="1" si="361"/>
        <v>5.7973850726041-4.52432371662679i</v>
      </c>
      <c r="AW287" s="223" t="str">
        <f t="shared" ca="1" si="362"/>
        <v>3.78063687552532+6.30761155971915i</v>
      </c>
      <c r="AX287" s="223" t="str">
        <f t="shared" ca="1" si="363"/>
        <v>-6.72296569783811+2.98008573678284i</v>
      </c>
      <c r="AY287" s="223" t="str">
        <f t="shared" ca="1" si="364"/>
        <v>-2.13471133469406-7.03720017410427i</v>
      </c>
      <c r="AZ287" s="223" t="str">
        <f t="shared" ca="1" si="365"/>
        <v>7.2455886095081-1.25722888713672i</v>
      </c>
      <c r="BA287" s="223" t="str">
        <f t="shared" ca="1" si="366"/>
        <v>0.360836546885229+7.34499664801261i</v>
      </c>
      <c r="BB287" s="223" t="str">
        <f t="shared" ca="1" si="367"/>
        <v>-7.33392910018949-0.540983110899204i</v>
      </c>
      <c r="BC287" s="223" t="str">
        <f t="shared" ca="1" si="368"/>
        <v>1.43466587914726-7.21255243225969i</v>
      </c>
      <c r="BD287" s="223" t="str">
        <f t="shared" ca="1" si="369"/>
        <v>6.98269226228426+2.30676993718923i</v>
      </c>
      <c r="BE287" s="223" t="str">
        <f t="shared" ca="1" si="370"/>
        <v>-3.14417802822139+6.6478059011778i</v>
      </c>
      <c r="BF287" s="223" t="str">
        <f t="shared" ca="1" si="371"/>
        <v>-6.21293035152299-3.9342947551002i</v>
      </c>
      <c r="BG287" s="223" t="str">
        <f t="shared" ca="1" si="372"/>
        <v>4.66523602681058-5.68460654637005i</v>
      </c>
      <c r="BH287" s="223" t="str">
        <f t="shared" ca="1" si="373"/>
        <v>5.07078096751336+5.32600780626435i</v>
      </c>
      <c r="BI287" s="223" t="str">
        <f t="shared" ca="1" si="374"/>
        <v>-5.9066714708503+4.38068612300946i</v>
      </c>
      <c r="BJ287" s="223" t="str">
        <f t="shared" ca="1" si="375"/>
        <v>-3.62470168165536-6.39849329857345i</v>
      </c>
      <c r="BK287" s="223" t="str">
        <f t="shared" ca="1" si="376"/>
        <v>6.79407583134787-2.81419835313349i</v>
      </c>
      <c r="BL287" s="223" t="str">
        <f t="shared" ca="1" si="377"/>
        <v>1.96136686191752+7.08746913967576i</v>
      </c>
      <c r="BM287" s="223" t="str">
        <f t="shared" ca="1" si="378"/>
        <v>-7.27426031510862+1.07903458745325i</v>
      </c>
      <c r="BN287" s="223" t="str">
        <f t="shared" ca="1" si="379"/>
        <v>-0.180472628425348-7.35163984450229i</v>
      </c>
      <c r="BO287" s="223" t="str">
        <f t="shared" ca="1" si="380"/>
        <v>7.31844386770961+0.720803806918452i</v>
      </c>
      <c r="BP287" s="223" t="str">
        <f t="shared" ca="1" si="381"/>
        <v>-1.61123868208732+7.17517168311881i</v>
      </c>
      <c r="BQ287" s="223" t="str">
        <f t="shared" ca="1" si="382"/>
        <v>-6.92397823774658-2.47743902772526i</v>
      </c>
      <c r="BR287" s="223" t="str">
        <f t="shared" ca="1" si="383"/>
        <v>3.30637638437947-6.56864171482219i</v>
      </c>
      <c r="BS287" s="223" t="str">
        <f t="shared" ca="1" si="384"/>
        <v>6.11450670639829+4.08558276262944i</v>
      </c>
      <c r="BT287" s="223" t="str">
        <f t="shared" ca="1" si="385"/>
        <v>-4.80333817325831+5.568403825712i</v>
      </c>
      <c r="BU287" s="223" t="str">
        <f t="shared" ca="1" si="386"/>
        <v>-4.9385469684026-5.44884690680202i</v>
      </c>
      <c r="BV287" s="223" t="str">
        <f t="shared" ca="1" si="387"/>
        <v>6.01239991107125-4.23440976787025i</v>
      </c>
      <c r="BW287" s="223" t="str">
        <f t="shared" ca="1" si="388"/>
        <v>3.46658310303498+6.48552082431603i</v>
      </c>
      <c r="BX287" s="223" t="str">
        <f t="shared" ca="1" si="389"/>
        <v>-6.86109346762364+2.64661580162607i</v>
      </c>
      <c r="BY287" s="223" t="str">
        <f t="shared" ca="1" si="390"/>
        <v>-1.7868409350836-7.13346887885509i</v>
      </c>
      <c r="BZ287" s="223" t="str">
        <f t="shared" ca="1" si="391"/>
        <v>7.2985502782975-0.900190317681792i</v>
      </c>
      <c r="CA287" s="223" t="str">
        <f t="shared" ca="1" si="392"/>
        <v>2.61981608403422E-12+7.35385468804521i</v>
      </c>
      <c r="CB287" s="223" t="str">
        <f t="shared" ca="1" si="393"/>
        <v>-7.29855027829722-0.900190317684057i</v>
      </c>
      <c r="CC287" s="223" t="str">
        <f t="shared" ca="1" si="394"/>
        <v>1.78684093508622-7.13346887885444i</v>
      </c>
      <c r="CD287" s="223" t="str">
        <f t="shared" ca="1" si="395"/>
        <v>6.86109346762281+2.6466158016282i</v>
      </c>
      <c r="CE287" s="223" t="str">
        <f t="shared" ca="1" si="396"/>
        <v>-3.46658310303737+6.48552082431475i</v>
      </c>
      <c r="CF287" s="223" t="str">
        <f t="shared" ca="1" si="397"/>
        <v>-6.01239991106993-4.23440976787211i</v>
      </c>
      <c r="CG287" s="223" t="str">
        <f t="shared" ca="1" si="398"/>
        <v>4.93854696839872-5.44884690680554i</v>
      </c>
      <c r="CH287" s="223" t="str">
        <f t="shared" ca="1" si="399"/>
        <v>4.80333817326196+5.56840382570885i</v>
      </c>
      <c r="CI287" s="223" t="str">
        <f t="shared" ca="1" si="400"/>
        <v>-6.11450670639979+4.0855827626272i</v>
      </c>
      <c r="CJ287" s="223" t="str">
        <f t="shared" ca="1" si="401"/>
        <v>-3.30637638437743-6.56864171482322i</v>
      </c>
      <c r="CK287" s="223" t="str">
        <f t="shared" ca="1" si="402"/>
        <v>6.9239782377475-2.47743902772271i</v>
      </c>
      <c r="CL287" s="223" t="str">
        <f t="shared" ca="1" si="403"/>
        <v>1.61123868208489+7.17517168311936i</v>
      </c>
      <c r="CM287" s="223" t="str">
        <f t="shared" ca="1" si="404"/>
        <v>-7.31844386770911+0.720803806923459i</v>
      </c>
      <c r="CN287" s="223" t="str">
        <f t="shared" ca="1" si="405"/>
        <v>0.180472628420528-7.35163984450241i</v>
      </c>
      <c r="CO287" s="223" t="str">
        <f t="shared" ca="1" si="406"/>
        <v>7.27426031510825+1.07903458745571i</v>
      </c>
      <c r="CP287" s="223" t="str">
        <f t="shared" ca="1" si="407"/>
        <v>-1.96136686191992+7.0874691396751i</v>
      </c>
      <c r="CQ287" s="223" t="str">
        <f t="shared" ca="1" si="408"/>
        <v>-6.79407583134684-2.81419835313598i</v>
      </c>
      <c r="CR287" s="223" t="str">
        <f t="shared" ca="1" si="409"/>
        <v>3.62470168165753-6.39849329857222i</v>
      </c>
      <c r="CS287" s="223" t="str">
        <f t="shared" ca="1" si="410"/>
        <v>5.9066714708533+4.38068612300542i</v>
      </c>
      <c r="CT287" s="223" t="str">
        <f t="shared" ca="1" si="411"/>
        <v>-5.07078096750987+5.32600780626767i</v>
      </c>
      <c r="CU287" s="223" t="str">
        <f t="shared" ca="1" si="412"/>
        <v>-4.66523602680865-5.68460654637163i</v>
      </c>
      <c r="CV287" s="223" t="str">
        <f t="shared" ca="1" si="413"/>
        <v>6.21293035152433-3.93429475509809i</v>
      </c>
      <c r="CW287" s="223" t="str">
        <f t="shared" ca="1" si="414"/>
        <v>3.14417802821895+6.64780590117896i</v>
      </c>
      <c r="CX287" s="223" t="str">
        <f t="shared" ca="1" si="415"/>
        <v>-6.98269226228504+2.30676993718687i</v>
      </c>
      <c r="CY287" s="223" t="str">
        <f t="shared" ca="1" si="416"/>
        <v>-1.43466587915219-7.21255243225871i</v>
      </c>
      <c r="CZ287" s="223" t="str">
        <f t="shared" ca="1" si="417"/>
        <v>7.33392910018914-0.540983110904012i</v>
      </c>
      <c r="DA287" s="223" t="str">
        <f t="shared" ca="1" si="418"/>
        <v>-0.36083654688772+7.34499664801249i</v>
      </c>
      <c r="DB287" s="223" t="str">
        <f t="shared" ca="1" si="419"/>
        <v>-7.24558860950767-1.25722888713919i</v>
      </c>
      <c r="DC287" s="223" t="str">
        <f t="shared" ca="1" si="420"/>
        <v>2.13471133469664-7.03720017410349i</v>
      </c>
      <c r="DD287" s="223" t="str">
        <f t="shared" ca="1" si="421"/>
        <v>6.72296569783711+2.98008573678512i</v>
      </c>
      <c r="DE287" s="223" t="str">
        <f t="shared" ca="1" si="422"/>
        <v>-3.780636875521+6.30761155972174i</v>
      </c>
      <c r="DF287" s="223" t="str">
        <f t="shared" ca="1" si="423"/>
        <v>-5.79738507260707-4.52432371662299i</v>
      </c>
      <c r="DG287" s="223" t="str">
        <f t="shared" ca="1" si="424"/>
        <v>5.19996051777994-5.19996051777456i</v>
      </c>
      <c r="DH287" s="223" t="str">
        <f t="shared" ca="1" si="425"/>
        <v>4.52432371662292+5.79738507260712i</v>
      </c>
      <c r="DI287" s="223" t="str">
        <f t="shared" ca="1" si="426"/>
        <v>-6.30761155972178+3.78063687552093i</v>
      </c>
      <c r="DJ287" s="223" t="str">
        <f t="shared" ca="1" si="427"/>
        <v>-2.98008573678505-6.72296569783714i</v>
      </c>
      <c r="DK287" s="223" t="str">
        <f t="shared" ca="1" si="428"/>
        <v>7.03720017410352-2.13471133469656i</v>
      </c>
      <c r="DL287" s="223" t="str">
        <f t="shared" ca="1" si="429"/>
        <v>1.2572288871391+7.24558860950769i</v>
      </c>
      <c r="DM287" s="223" t="str">
        <f t="shared" ca="1" si="430"/>
        <v>-7.34499664801286+0.360836546880122i</v>
      </c>
      <c r="DN287" s="223" t="str">
        <f t="shared" ca="1" si="431"/>
        <v>0.540983110904095-7.33392910018913i</v>
      </c>
      <c r="DO287" s="223" t="str">
        <f t="shared" ca="1" si="432"/>
        <v>7.21255243225869+1.43466587915227i</v>
      </c>
      <c r="DP287" s="223" t="str">
        <f t="shared" ca="1" si="433"/>
        <v>-2.30676993718695+6.98269226228502i</v>
      </c>
      <c r="DQ287" s="223" t="str">
        <f t="shared" ca="1" si="434"/>
        <v>-6.64780590117892-3.14417802821903i</v>
      </c>
      <c r="DR287" s="223" t="str">
        <f t="shared" ca="1" si="435"/>
        <v>3.93429475509816-6.21293035152428i</v>
      </c>
      <c r="DS287" s="223" t="str">
        <f t="shared" ca="1" si="436"/>
        <v>5.68460654637158+4.66523602680871i</v>
      </c>
      <c r="DT287" s="223" t="str">
        <f t="shared" ca="1" si="437"/>
        <v>-5.32600780626773+5.07078096750981i</v>
      </c>
      <c r="DU287" s="223" t="str">
        <f t="shared" ca="1" si="438"/>
        <v>-4.38068612300569-5.9066714708531i</v>
      </c>
      <c r="DV287" s="223" t="str">
        <f t="shared" ca="1" si="439"/>
        <v>6.39849329857226-3.62470168165745i</v>
      </c>
      <c r="DW287" s="223" t="str">
        <f t="shared" ca="1" si="440"/>
        <v>2.81419835313552+6.79407583134703i</v>
      </c>
      <c r="DX287" s="223" t="str">
        <f t="shared" ca="1" si="441"/>
        <v>-7.08746913967501+1.96136686192024i</v>
      </c>
      <c r="DY287" s="223" t="str">
        <f t="shared" ca="1" si="442"/>
        <v>-1.07903458745563-7.27426031510826i</v>
      </c>
      <c r="DZ287" s="223" t="str">
        <f t="shared" ca="1" si="443"/>
        <v>7.35163984450243-0.180472628420028i</v>
      </c>
      <c r="EA287" s="223" t="str">
        <f t="shared" ca="1" si="444"/>
        <v>-0.720803806923125+7.31844386770915i</v>
      </c>
      <c r="EB287" s="223" t="str">
        <f t="shared" ca="1" si="445"/>
        <v>-7.17517168311934-1.61123868208497i</v>
      </c>
      <c r="EC287" s="223" t="str">
        <f t="shared" ca="1" si="446"/>
        <v>2.47743902772318-6.92397823774733i</v>
      </c>
      <c r="ED287" s="223" t="str">
        <f t="shared" ca="1" si="447"/>
        <v>6.56864171482337+3.30637638437713i</v>
      </c>
      <c r="EE287" s="223" t="str">
        <f t="shared" ca="1" si="448"/>
        <v>-4.08558276262727+6.11450670639975i</v>
      </c>
      <c r="EF287" s="223" t="str">
        <f t="shared" ca="1" si="449"/>
        <v>-5.56840382571344-4.80333817325664i</v>
      </c>
      <c r="EG287" s="223" t="str">
        <f t="shared" ca="1" si="450"/>
        <v>5.44884690680531-4.93854696839897i</v>
      </c>
      <c r="EH287" s="223" t="str">
        <f t="shared" ca="1" si="451"/>
        <v>4.23440976787205+6.01239991106998i</v>
      </c>
      <c r="EI287" s="223" t="str">
        <f t="shared" ca="1" si="452"/>
        <v>-6.48552082431499+3.46658310303693i</v>
      </c>
      <c r="EJ287" s="223" t="str">
        <f t="shared" ca="1" si="453"/>
        <v>-2.64661580162852-6.86109346762269i</v>
      </c>
      <c r="EK287" s="223" t="str">
        <f t="shared" ca="1" si="454"/>
        <v>7.13346887885445-1.78684093508614i</v>
      </c>
      <c r="EL287" s="223" t="str">
        <f t="shared" ca="1" si="455"/>
        <v>0.900190317683976+7.29855027829723i</v>
      </c>
      <c r="EM287" s="223" t="str">
        <f t="shared" ca="1" si="456"/>
        <v>-7.35385468804521-2.28469619286482E-12i</v>
      </c>
      <c r="EN287" s="223"/>
      <c r="EO287" s="223"/>
      <c r="EP287" s="223"/>
    </row>
    <row r="288" spans="1:146">
      <c r="A288" s="249">
        <f t="shared" si="323"/>
        <v>3.6718750000000028E-3</v>
      </c>
      <c r="B288" s="248">
        <v>188</v>
      </c>
      <c r="C288" s="247">
        <f t="shared" si="324"/>
        <v>37600</v>
      </c>
      <c r="N288" s="246">
        <f t="shared" ca="1" si="327"/>
        <v>22.316579211319628</v>
      </c>
      <c r="O288" s="223">
        <f t="shared" ca="1" si="328"/>
        <v>7.3165792113196275</v>
      </c>
      <c r="P288" s="223" t="str">
        <f t="shared" ca="1" si="329"/>
        <v>-0.717150171288254+7.2813478825926i</v>
      </c>
      <c r="Q288" s="223" t="str">
        <f t="shared" ca="1" si="330"/>
        <v>-7.17599319336657-1.42739379439284i</v>
      </c>
      <c r="R288" s="223" t="str">
        <f t="shared" ca="1" si="331"/>
        <v>2.12389083496481-7.00152976689145i</v>
      </c>
      <c r="S288" s="223" t="str">
        <f t="shared" ca="1" si="332"/>
        <v>6.75963778133568+2.79993364575909i</v>
      </c>
      <c r="T288" s="223" t="str">
        <f t="shared" ca="1" si="333"/>
        <v>-3.44901156494528+6.45264678875175i</v>
      </c>
      <c r="U288" s="223" t="str">
        <f t="shared" ca="1" si="334"/>
        <v>-6.08351328021698-4.06487361733894i</v>
      </c>
      <c r="V288" s="223" t="str">
        <f t="shared" ca="1" si="335"/>
        <v>4.64158871471232-5.65579221320672i</v>
      </c>
      <c r="W288" s="223" t="str">
        <f t="shared" ca="1" si="336"/>
        <v>5.17360277541278+5.17360277541248i</v>
      </c>
      <c r="X288" s="223" t="str">
        <f t="shared" ca="1" si="337"/>
        <v>-5.65579221320648+4.64158871471261i</v>
      </c>
      <c r="Y288" s="223" t="str">
        <f t="shared" ca="1" si="338"/>
        <v>-4.06487361733929-6.08351328021674i</v>
      </c>
      <c r="Z288" s="223" t="str">
        <f t="shared" ca="1" si="339"/>
        <v>6.4526467887519-3.44901156494501i</v>
      </c>
      <c r="AA288" s="223" t="str">
        <f t="shared" ca="1" si="340"/>
        <v>2.79993364575882+6.75963778133579i</v>
      </c>
      <c r="AB288" s="223" t="str">
        <f t="shared" ca="1" si="341"/>
        <v>-7.00152976689154+2.12389083496451i</v>
      </c>
      <c r="AC288" s="223" t="str">
        <f t="shared" ca="1" si="342"/>
        <v>-1.42739379439264-7.17599319336661i</v>
      </c>
      <c r="AD288" s="223" t="str">
        <f t="shared" ca="1" si="343"/>
        <v>7.28134788259262-0.717150171288058i</v>
      </c>
      <c r="AE288" s="223" t="str">
        <f t="shared" ca="1" si="344"/>
        <v>-2.93999120916385E-13+7.31657921131963i</v>
      </c>
      <c r="AF288" s="223" t="str">
        <f t="shared" ca="1" si="345"/>
        <v>-7.28134788259263-0.717150171287919i</v>
      </c>
      <c r="AG288" s="223" t="str">
        <f t="shared" ca="1" si="346"/>
        <v>1.42739379439261-7.17599319336662i</v>
      </c>
      <c r="AH288" s="223" t="str">
        <f t="shared" ca="1" si="347"/>
        <v>7.00152976689158+2.12389083496437i</v>
      </c>
      <c r="AI288" s="223" t="str">
        <f t="shared" ca="1" si="348"/>
        <v>-2.79993364575869+6.75963778133584i</v>
      </c>
      <c r="AJ288" s="223" t="str">
        <f t="shared" ca="1" si="349"/>
        <v>-6.45264678875194-3.44901156494493i</v>
      </c>
      <c r="AK288" s="223" t="str">
        <f t="shared" ca="1" si="350"/>
        <v>4.06487361734044-6.08351328021599i</v>
      </c>
      <c r="AL288" s="223" t="str">
        <f t="shared" ca="1" si="351"/>
        <v>5.65579221320565+4.64158871471363i</v>
      </c>
      <c r="AM288" s="223" t="str">
        <f t="shared" ca="1" si="352"/>
        <v>-5.17360277541372+5.17360277541154i</v>
      </c>
      <c r="AN288" s="223" t="str">
        <f t="shared" ca="1" si="353"/>
        <v>-4.64158871471126-5.65579221320759i</v>
      </c>
      <c r="AO288" s="223" t="str">
        <f t="shared" ca="1" si="354"/>
        <v>6.08351328021774-4.0648736173378i</v>
      </c>
      <c r="AP288" s="223" t="str">
        <f t="shared" ca="1" si="355"/>
        <v>3.44901156494351+6.45264678875269i</v>
      </c>
      <c r="AQ288" s="223" t="str">
        <f t="shared" ca="1" si="356"/>
        <v>-6.7596377813365+2.79993364575711i</v>
      </c>
      <c r="AR288" s="223" t="str">
        <f t="shared" ca="1" si="357"/>
        <v>-6.7596377813365+2.79993364575711i</v>
      </c>
      <c r="AS288" s="223" t="str">
        <f t="shared" ca="1" si="358"/>
        <v>7.17599319336693-1.42739379439102i</v>
      </c>
      <c r="AT288" s="223" t="str">
        <f t="shared" ca="1" si="359"/>
        <v>0.717150171286214+7.2813478825928i</v>
      </c>
      <c r="AU288" s="223" t="str">
        <f t="shared" ca="1" si="360"/>
        <v>-7.31657921131963-2.0436460604134E-12i</v>
      </c>
      <c r="AV288" s="223" t="str">
        <f t="shared" ca="1" si="361"/>
        <v>0.717150171290282-7.2813478825924i</v>
      </c>
      <c r="AW288" s="223" t="str">
        <f t="shared" ca="1" si="362"/>
        <v>7.17599319336613+1.42739379439503i</v>
      </c>
      <c r="AX288" s="223" t="str">
        <f t="shared" ca="1" si="363"/>
        <v>-2.12389083496674+7.00152976689086i</v>
      </c>
      <c r="AY288" s="223" t="str">
        <f t="shared" ca="1" si="364"/>
        <v>-6.75963778133486-2.79993364576108i</v>
      </c>
      <c r="AZ288" s="223" t="str">
        <f t="shared" ca="1" si="365"/>
        <v>3.44901156494711-6.45264678875077i</v>
      </c>
      <c r="BA288" s="223" t="str">
        <f t="shared" ca="1" si="366"/>
        <v>6.08351328021547+4.0648736173412i</v>
      </c>
      <c r="BB288" s="223" t="str">
        <f t="shared" ca="1" si="367"/>
        <v>-4.6415887147145+5.65579221320493i</v>
      </c>
      <c r="BC288" s="223" t="str">
        <f t="shared" ca="1" si="368"/>
        <v>-5.17360277541083-5.17360277541443i</v>
      </c>
      <c r="BD288" s="223" t="str">
        <f t="shared" ca="1" si="369"/>
        <v>5.6557922132083-4.64158871471039i</v>
      </c>
      <c r="BE288" s="223" t="str">
        <f t="shared" ca="1" si="370"/>
        <v>4.06487361733695+6.08351328021831i</v>
      </c>
      <c r="BF288" s="223" t="str">
        <f t="shared" ca="1" si="371"/>
        <v>-6.45264678875318+3.44901156494261i</v>
      </c>
      <c r="BG288" s="223" t="str">
        <f t="shared" ca="1" si="372"/>
        <v>-2.79993364575617-6.75963778133689i</v>
      </c>
      <c r="BH288" s="223" t="str">
        <f t="shared" ca="1" si="373"/>
        <v>7.00152976689235-2.12389083496185i</v>
      </c>
      <c r="BI288" s="223" t="str">
        <f t="shared" ca="1" si="374"/>
        <v>1.42739379439002+7.17599319336713i</v>
      </c>
      <c r="BJ288" s="223" t="str">
        <f t="shared" ca="1" si="375"/>
        <v>-7.2813478825929+0.717150171285197i</v>
      </c>
      <c r="BK288" s="223" t="str">
        <f t="shared" ca="1" si="376"/>
        <v>3.0654690906201E-12-7.31657921131963i</v>
      </c>
      <c r="BL288" s="223" t="str">
        <f t="shared" ca="1" si="377"/>
        <v>7.28134788259228+0.717150171291505i</v>
      </c>
      <c r="BM288" s="223" t="str">
        <f t="shared" ca="1" si="378"/>
        <v>-1.42739379439604+7.17599319336594i</v>
      </c>
      <c r="BN288" s="223" t="str">
        <f t="shared" ca="1" si="379"/>
        <v>-7.00152976689057-2.12389083496772i</v>
      </c>
      <c r="BO288" s="223" t="str">
        <f t="shared" ca="1" si="380"/>
        <v>2.79993364576202-6.75963778133447i</v>
      </c>
      <c r="BP288" s="223" t="str">
        <f t="shared" ca="1" si="381"/>
        <v>6.45264678875029+3.44901156494801i</v>
      </c>
      <c r="BQ288" s="223" t="str">
        <f t="shared" ca="1" si="382"/>
        <v>-4.06487361734205+6.0835132802149i</v>
      </c>
      <c r="BR288" s="223" t="str">
        <f t="shared" ca="1" si="383"/>
        <v>-5.65579221320429-4.64158871471529i</v>
      </c>
      <c r="BS288" s="223" t="str">
        <f t="shared" ca="1" si="384"/>
        <v>5.1736027754153-5.17360277540996i</v>
      </c>
      <c r="BT288" s="223" t="str">
        <f t="shared" ca="1" si="385"/>
        <v>4.64158871470976+5.65579221320882i</v>
      </c>
      <c r="BU288" s="223" t="str">
        <f t="shared" ca="1" si="386"/>
        <v>-6.08351328021472+4.06487361734232i</v>
      </c>
      <c r="BV288" s="223" t="str">
        <f t="shared" ca="1" si="387"/>
        <v>-3.44901156494152-6.45264678875376i</v>
      </c>
      <c r="BW288" s="223" t="str">
        <f t="shared" ca="1" si="388"/>
        <v>6.75963778133721-2.79993364575541i</v>
      </c>
      <c r="BX288" s="223" t="str">
        <f t="shared" ca="1" si="389"/>
        <v>2.12389083496804+7.00152976689047i</v>
      </c>
      <c r="BY288" s="223" t="str">
        <f t="shared" ca="1" si="390"/>
        <v>-7.17599319336591+1.42739379439616i</v>
      </c>
      <c r="BZ288" s="223" t="str">
        <f t="shared" ca="1" si="391"/>
        <v>-0.717150171291423-7.28134788259229i</v>
      </c>
      <c r="CA288" s="223" t="str">
        <f t="shared" ca="1" si="392"/>
        <v>7.31657921131963-2.98299728370768E-12i</v>
      </c>
      <c r="CB288" s="223" t="str">
        <f t="shared" ca="1" si="393"/>
        <v>-0.717150171285073+7.28134788259292i</v>
      </c>
      <c r="CC288" s="223" t="str">
        <f t="shared" ca="1" si="394"/>
        <v>-7.17599319336716-1.42739379438991i</v>
      </c>
      <c r="CD288" s="223" t="str">
        <f t="shared" ca="1" si="395"/>
        <v>2.12389083496193-7.00152976689232i</v>
      </c>
      <c r="CE288" s="223" t="str">
        <f t="shared" ca="1" si="396"/>
        <v>6.75963778133694+2.79993364575605i</v>
      </c>
      <c r="CF288" s="223" t="str">
        <f t="shared" ca="1" si="397"/>
        <v>-3.4490115649425+6.45264678875323i</v>
      </c>
      <c r="CG288" s="223" t="str">
        <f t="shared" ca="1" si="398"/>
        <v>-6.08351328021827-4.06487361733702i</v>
      </c>
      <c r="CH288" s="223" t="str">
        <f t="shared" ca="1" si="399"/>
        <v>4.64158871471029-5.65579221320838i</v>
      </c>
      <c r="CI288" s="223" t="str">
        <f t="shared" ca="1" si="400"/>
        <v>5.17360277541453+5.17360277541074i</v>
      </c>
      <c r="CJ288" s="223" t="str">
        <f t="shared" ca="1" si="401"/>
        <v>-5.65579221320498+4.64158871471443i</v>
      </c>
      <c r="CK288" s="223" t="str">
        <f t="shared" ca="1" si="402"/>
        <v>-4.06487361734148-6.08351328021529i</v>
      </c>
      <c r="CL288" s="223" t="str">
        <f t="shared" ca="1" si="403"/>
        <v>6.45264678875071-3.44901156494722i</v>
      </c>
      <c r="CM288" s="223" t="str">
        <f t="shared" ca="1" si="404"/>
        <v>2.799933645761+6.75963778133489i</v>
      </c>
      <c r="CN288" s="223" t="str">
        <f t="shared" ca="1" si="405"/>
        <v>-7.00152976689077+2.12389083496706i</v>
      </c>
      <c r="CO288" s="223" t="str">
        <f t="shared" ca="1" si="406"/>
        <v>-1.42739379439516-7.17599319336611i</v>
      </c>
      <c r="CP288" s="223" t="str">
        <f t="shared" ca="1" si="407"/>
        <v>7.28134788259239-0.717150171290406i</v>
      </c>
      <c r="CQ288" s="223" t="str">
        <f t="shared" ca="1" si="408"/>
        <v>1.96117425350099E-12+7.31657921131963i</v>
      </c>
      <c r="CR288" s="223" t="str">
        <f t="shared" ca="1" si="409"/>
        <v>-7.28134788259281-0.717150171286089i</v>
      </c>
      <c r="CS288" s="223" t="str">
        <f t="shared" ca="1" si="410"/>
        <v>1.42739379439091-7.17599319336695i</v>
      </c>
      <c r="CT288" s="223" t="str">
        <f t="shared" ca="1" si="411"/>
        <v>7.00152976689203+2.12389083496291i</v>
      </c>
      <c r="CU288" s="223" t="str">
        <f t="shared" ca="1" si="412"/>
        <v>-2.79993364575699+6.75963778133655i</v>
      </c>
      <c r="CV288" s="223" t="str">
        <f t="shared" ca="1" si="413"/>
        <v>-6.45264678875276-3.4490115649434i</v>
      </c>
      <c r="CW288" s="223" t="str">
        <f t="shared" ca="1" si="414"/>
        <v>4.06487361733787-6.0835132802177i</v>
      </c>
      <c r="CX288" s="223" t="str">
        <f t="shared" ca="1" si="415"/>
        <v>5.65579221320774+4.64158871471108i</v>
      </c>
      <c r="CY288" s="223" t="str">
        <f t="shared" ca="1" si="416"/>
        <v>-5.17360277541146+5.1736027754138i</v>
      </c>
      <c r="CZ288" s="223" t="str">
        <f t="shared" ca="1" si="417"/>
        <v>-4.64158871471364-5.65579221320563i</v>
      </c>
      <c r="DA288" s="223" t="str">
        <f t="shared" ca="1" si="418"/>
        <v>6.08351328021585-4.06487361734063i</v>
      </c>
      <c r="DB288" s="223" t="str">
        <f t="shared" ca="1" si="419"/>
        <v>3.44901156494632+6.45264678875119i</v>
      </c>
      <c r="DC288" s="223" t="str">
        <f t="shared" ca="1" si="420"/>
        <v>-6.75963778133528+2.79993364576006i</v>
      </c>
      <c r="DD288" s="223" t="str">
        <f t="shared" ca="1" si="421"/>
        <v>-2.12389083496608-7.00152976689107i</v>
      </c>
      <c r="DE288" s="223" t="str">
        <f t="shared" ca="1" si="422"/>
        <v>7.17599319336631-1.42739379439416i</v>
      </c>
      <c r="DF288" s="223" t="str">
        <f t="shared" ca="1" si="423"/>
        <v>0.717150171289389+7.28134788259249i</v>
      </c>
      <c r="DG288" s="223" t="str">
        <f t="shared" ca="1" si="424"/>
        <v>-7.31657921131963+9.39351223294284E-13i</v>
      </c>
      <c r="DH288" s="223" t="str">
        <f t="shared" ca="1" si="425"/>
        <v>0.717150171287106-7.28134788259271i</v>
      </c>
      <c r="DI288" s="223" t="str">
        <f t="shared" ca="1" si="426"/>
        <v>7.17599319336675+1.42739379439191i</v>
      </c>
      <c r="DJ288" s="223" t="str">
        <f t="shared" ca="1" si="427"/>
        <v>-2.12389083496389+7.00152976689173i</v>
      </c>
      <c r="DK288" s="223" t="str">
        <f t="shared" ca="1" si="428"/>
        <v>-6.75963778133616-2.79993364575794i</v>
      </c>
      <c r="DL288" s="223" t="str">
        <f t="shared" ca="1" si="429"/>
        <v>3.4490115649443-6.45264678875228i</v>
      </c>
      <c r="DM288" s="223" t="str">
        <f t="shared" ca="1" si="430"/>
        <v>6.08351328021713+4.06487361733872i</v>
      </c>
      <c r="DN288" s="223" t="str">
        <f t="shared" ca="1" si="431"/>
        <v>-4.64158871471187+5.65579221320709i</v>
      </c>
      <c r="DO288" s="223" t="str">
        <f t="shared" ca="1" si="432"/>
        <v>-5.17360277541308-5.17360277541218i</v>
      </c>
      <c r="DP288" s="223" t="str">
        <f t="shared" ca="1" si="433"/>
        <v>5.65579221320628-4.64158871471285i</v>
      </c>
      <c r="DQ288" s="223" t="str">
        <f t="shared" ca="1" si="434"/>
        <v>4.06487361733978+6.08351328021643i</v>
      </c>
      <c r="DR288" s="223" t="str">
        <f t="shared" ca="1" si="435"/>
        <v>-6.45264678875168+3.44901156494542i</v>
      </c>
      <c r="DS288" s="223" t="str">
        <f t="shared" ca="1" si="436"/>
        <v>-2.79993364575911-6.75963778133567i</v>
      </c>
      <c r="DT288" s="223" t="str">
        <f t="shared" ca="1" si="437"/>
        <v>7.00152976689148-2.1238908349647i</v>
      </c>
      <c r="DU288" s="223" t="str">
        <f t="shared" ca="1" si="438"/>
        <v>1.42739379439315+7.17599319336651i</v>
      </c>
      <c r="DV288" s="223" t="str">
        <f t="shared" ca="1" si="439"/>
        <v>-7.28134788259259+0.717150171288372i</v>
      </c>
      <c r="DW288" s="223" t="str">
        <f t="shared" ca="1" si="440"/>
        <v>8.24718069124136E-14-7.31657921131963i</v>
      </c>
      <c r="DX288" s="223" t="str">
        <f t="shared" ca="1" si="441"/>
        <v>7.28134788259257+0.717150171288537i</v>
      </c>
      <c r="DY288" s="223" t="str">
        <f t="shared" ca="1" si="442"/>
        <v>-1.4273937943925+7.17599319336664i</v>
      </c>
      <c r="DZ288" s="223" t="str">
        <f t="shared" ca="1" si="443"/>
        <v>-7.00152976689155-2.12389083496446i</v>
      </c>
      <c r="EA288" s="223" t="str">
        <f t="shared" ca="1" si="444"/>
        <v>2.79993364575888-6.75963778133576i</v>
      </c>
      <c r="EB288" s="223" t="str">
        <f t="shared" ca="1" si="445"/>
        <v>6.45264678875179+3.4490115649452i</v>
      </c>
      <c r="EC288" s="223" t="str">
        <f t="shared" ca="1" si="446"/>
        <v>-4.06487361733957+6.08351328021656i</v>
      </c>
      <c r="ED288" s="223" t="str">
        <f t="shared" ca="1" si="447"/>
        <v>-5.65579221320617-4.64158871471299i</v>
      </c>
      <c r="EE288" s="223" t="str">
        <f t="shared" ca="1" si="448"/>
        <v>5.1736027754132-5.17360277541206i</v>
      </c>
      <c r="EF288" s="223" t="str">
        <f t="shared" ca="1" si="449"/>
        <v>4.64158871471238+5.65579221320666i</v>
      </c>
      <c r="EG288" s="223" t="str">
        <f t="shared" ca="1" si="450"/>
        <v>-6.08351328021699+4.06487361733893i</v>
      </c>
      <c r="EH288" s="223" t="str">
        <f t="shared" ca="1" si="451"/>
        <v>-3.44901156494452-6.45264678875216i</v>
      </c>
      <c r="EI288" s="223" t="str">
        <f t="shared" ca="1" si="452"/>
        <v>6.75963778133606-2.79993364575817i</v>
      </c>
      <c r="EJ288" s="223" t="str">
        <f t="shared" ca="1" si="453"/>
        <v>2.12389083496373+7.00152976689178i</v>
      </c>
      <c r="EK288" s="223" t="str">
        <f t="shared" ca="1" si="454"/>
        <v>-7.17599319336679+1.42739379439174i</v>
      </c>
      <c r="EL288" s="223" t="str">
        <f t="shared" ca="1" si="455"/>
        <v>-0.717150171287769-7.28134788259265i</v>
      </c>
      <c r="EM288" s="223" t="str">
        <f t="shared" ca="1" si="456"/>
        <v>7.31657921131963+6.8839546038179E-13i</v>
      </c>
      <c r="EN288" s="223"/>
      <c r="EO288" s="223"/>
      <c r="EP288" s="223"/>
    </row>
    <row r="289" spans="1:146">
      <c r="A289" s="249">
        <f t="shared" si="323"/>
        <v>3.6914062500000028E-3</v>
      </c>
      <c r="B289" s="248">
        <v>189</v>
      </c>
      <c r="C289" s="247">
        <f t="shared" si="324"/>
        <v>37800</v>
      </c>
      <c r="N289" s="246">
        <f t="shared" ca="1" si="327"/>
        <v>22.254719100604813</v>
      </c>
      <c r="O289" s="223">
        <f t="shared" ca="1" si="328"/>
        <v>7.2547191006048122</v>
      </c>
      <c r="P289" s="223" t="str">
        <f t="shared" ca="1" si="329"/>
        <v>-0.533690244674158+7.23506212491779i</v>
      </c>
      <c r="Q289" s="223" t="str">
        <f t="shared" ca="1" si="330"/>
        <v>-7.1761977207111-1.06448837567211i</v>
      </c>
      <c r="R289" s="223" t="str">
        <f t="shared" ca="1" si="331"/>
        <v>1.58951795193252-7.07844487929125i</v>
      </c>
      <c r="S289" s="223" t="str">
        <f t="shared" ca="1" si="332"/>
        <v>6.9423333317756+2.10593379269097i</v>
      </c>
      <c r="T289" s="223" t="str">
        <f t="shared" ca="1" si="333"/>
        <v>-2.61093739576322+6.76860067843314i</v>
      </c>
      <c r="U289" s="223" t="str">
        <f t="shared" ca="1" si="334"/>
        <v>-6.55818839156497-3.10179210286937i</v>
      </c>
      <c r="V289" s="223" t="str">
        <f t="shared" ca="1" si="335"/>
        <v>3.57583792982334-6.31223671358395i</v>
      </c>
      <c r="W289" s="223" t="str">
        <f t="shared" ca="1" si="336"/>
        <v>6.03207847794361+4.03050598121498i</v>
      </c>
      <c r="X289" s="223" t="str">
        <f t="shared" ca="1" si="337"/>
        <v>-4.46333237148081+5.71923188639627i</v>
      </c>
      <c r="Y289" s="223" t="str">
        <f t="shared" ca="1" si="338"/>
        <v>-5.3753922817273-4.87197157691082i</v>
      </c>
      <c r="Z289" s="223" t="str">
        <f t="shared" ca="1" si="339"/>
        <v>5.25420914624518-5.00242296054559i</v>
      </c>
      <c r="AA289" s="223" t="str">
        <f t="shared" ca="1" si="340"/>
        <v>4.60234507591712+5.60797370097807i</v>
      </c>
      <c r="AB289" s="223" t="str">
        <f t="shared" ca="1" si="341"/>
        <v>-5.93134816033532+4.17732668456359i</v>
      </c>
      <c r="AC289" s="223" t="str">
        <f t="shared" ca="1" si="342"/>
        <v>-3.72967099797187-6.22258013010422i</v>
      </c>
      <c r="AD289" s="223" t="str">
        <f t="shared" ca="1" si="343"/>
        <v>6.48009139900745-3.26180390109367i</v>
      </c>
      <c r="AE289" s="223" t="str">
        <f t="shared" ca="1" si="344"/>
        <v>2.77626080626422+6.70248649116739i</v>
      </c>
      <c r="AF289" s="223" t="str">
        <f t="shared" ca="1" si="345"/>
        <v>-6.88856022831096+2.27567291358245i</v>
      </c>
      <c r="AG289" s="223" t="str">
        <f t="shared" ca="1" si="346"/>
        <v>-1.76275295221247-7.03730426073411i</v>
      </c>
      <c r="AH289" s="223" t="str">
        <f t="shared" ca="1" si="347"/>
        <v>7.14791253163793-1.24028047986484i</v>
      </c>
      <c r="AI289" s="223" t="str">
        <f t="shared" ca="1" si="348"/>
        <v>0.711086820135664+7.21978564521895i</v>
      </c>
      <c r="AJ289" s="223" t="str">
        <f t="shared" ca="1" si="349"/>
        <v>-7.25253411484741+0.178039719317754i</v>
      </c>
      <c r="AK289" s="223" t="str">
        <f t="shared" ca="1" si="350"/>
        <v>0.355972194164966-7.24598047372898i</v>
      </c>
      <c r="AL289" s="223" t="str">
        <f t="shared" ca="1" si="351"/>
        <v>7.20016023661253+0.888055063486576i</v>
      </c>
      <c r="AM289" s="223" t="str">
        <f t="shared" ca="1" si="352"/>
        <v>-1.41532548547571+7.11532170733293i</v>
      </c>
      <c r="AN289" s="223" t="str">
        <f t="shared" ca="1" si="353"/>
        <v>-6.99192463323102-1.93492613603141i</v>
      </c>
      <c r="AO289" s="223" t="str">
        <f t="shared" ca="1" si="354"/>
        <v>2.44404125420214-6.83063771374521i</v>
      </c>
      <c r="AP289" s="223" t="str">
        <f t="shared" ca="1" si="355"/>
        <v>6.63233497666214+2.93991190106511i</v>
      </c>
      <c r="AQ289" s="223" t="str">
        <f t="shared" ca="1" si="356"/>
        <v>-3.41985091061445+6.39809104169751i</v>
      </c>
      <c r="AR289" s="223" t="str">
        <f t="shared" ca="1" si="357"/>
        <v>-3.41985091061445+6.39809104169751i</v>
      </c>
      <c r="AS289" s="223" t="str">
        <f t="shared" ca="1" si="358"/>
        <v>4.32163112252045-5.82704502038065i</v>
      </c>
      <c r="AT289" s="223" t="str">
        <f t="shared" ca="1" si="359"/>
        <v>5.49333748189961+4.73858549977071i</v>
      </c>
      <c r="AU289" s="223" t="str">
        <f t="shared" ca="1" si="360"/>
        <v>-5.12986107163991+5.12986107164256i</v>
      </c>
      <c r="AV289" s="223" t="str">
        <f t="shared" ca="1" si="361"/>
        <v>-4.73858549977354-5.49333748189716i</v>
      </c>
      <c r="AW289" s="223" t="str">
        <f t="shared" ca="1" si="362"/>
        <v>5.82704502038272-4.32163112251766i</v>
      </c>
      <c r="AX289" s="223" t="str">
        <f t="shared" ca="1" si="363"/>
        <v>3.88125745177148+6.12917529703211i</v>
      </c>
      <c r="AY289" s="223" t="str">
        <f t="shared" ca="1" si="364"/>
        <v>-6.39809104169904+3.41985091061156i</v>
      </c>
      <c r="AZ289" s="223" t="str">
        <f t="shared" ca="1" si="365"/>
        <v>-2.93991190106871-6.63233497666055i</v>
      </c>
      <c r="BA289" s="223" t="str">
        <f t="shared" ca="1" si="366"/>
        <v>6.83063771374387-2.44404125420586i</v>
      </c>
      <c r="BB289" s="223" t="str">
        <f t="shared" ca="1" si="367"/>
        <v>1.93492613602826+6.9919246332319i</v>
      </c>
      <c r="BC289" s="223" t="str">
        <f t="shared" ca="1" si="368"/>
        <v>-7.11532170733359+1.41532548547241i</v>
      </c>
      <c r="BD289" s="223" t="str">
        <f t="shared" ca="1" si="369"/>
        <v>-0.888055063483232-7.20016023661294i</v>
      </c>
      <c r="BE289" s="223" t="str">
        <f t="shared" ca="1" si="370"/>
        <v>7.24598047372879-0.355972194168808i</v>
      </c>
      <c r="BF289" s="223" t="str">
        <f t="shared" ca="1" si="371"/>
        <v>-0.178039719315352+7.25253411484747i</v>
      </c>
      <c r="BG289" s="223" t="str">
        <f t="shared" ca="1" si="372"/>
        <v>-7.21978564521905-0.711086820134709i</v>
      </c>
      <c r="BH289" s="223" t="str">
        <f t="shared" ca="1" si="373"/>
        <v>1.24028047986531-7.14791253163785i</v>
      </c>
      <c r="BI289" s="223" t="str">
        <f t="shared" ca="1" si="374"/>
        <v>7.03730426073365+1.76275295221434i</v>
      </c>
      <c r="BJ289" s="223" t="str">
        <f t="shared" ca="1" si="375"/>
        <v>-2.27567291358574+6.88856022830987i</v>
      </c>
      <c r="BK289" s="223" t="str">
        <f t="shared" ca="1" si="376"/>
        <v>-6.70248649116863-2.77626080626124i</v>
      </c>
      <c r="BL289" s="223" t="str">
        <f t="shared" ca="1" si="377"/>
        <v>3.26180390109208-6.48009139900826i</v>
      </c>
      <c r="BM289" s="223" t="str">
        <f t="shared" ca="1" si="378"/>
        <v>6.22258013010439+3.72967099797158i</v>
      </c>
      <c r="BN289" s="223" t="str">
        <f t="shared" ca="1" si="379"/>
        <v>-4.1773266845645+5.93134816033469i</v>
      </c>
      <c r="BO289" s="223" t="str">
        <f t="shared" ca="1" si="380"/>
        <v>-5.60797370097643-4.60234507591913i</v>
      </c>
      <c r="BP289" s="223" t="str">
        <f t="shared" ca="1" si="381"/>
        <v>5.002422960548-5.2542091462429i</v>
      </c>
      <c r="BQ289" s="223" t="str">
        <f t="shared" ca="1" si="382"/>
        <v>4.87197157691264+5.37539228172565i</v>
      </c>
      <c r="BR289" s="223" t="str">
        <f t="shared" ca="1" si="383"/>
        <v>-5.71923188639565+4.4633323714816i</v>
      </c>
      <c r="BS289" s="223" t="str">
        <f t="shared" ca="1" si="384"/>
        <v>-4.03050598121458-6.03207847794388i</v>
      </c>
      <c r="BT289" s="223" t="str">
        <f t="shared" ca="1" si="385"/>
        <v>6.3122367135849-3.57583792982166i</v>
      </c>
      <c r="BU289" s="223" t="str">
        <f t="shared" ca="1" si="386"/>
        <v>3.10179210286697+6.5581883915661i</v>
      </c>
      <c r="BV289" s="223" t="str">
        <f t="shared" ca="1" si="387"/>
        <v>-6.76860067843195+2.6109373957663i</v>
      </c>
      <c r="BW289" s="223" t="str">
        <f t="shared" ca="1" si="388"/>
        <v>-2.10593379269273-6.94233333177506i</v>
      </c>
      <c r="BX289" s="223" t="str">
        <f t="shared" ca="1" si="389"/>
        <v>7.07844487929117-1.58951795193289i</v>
      </c>
      <c r="BY289" s="223" t="str">
        <f t="shared" ca="1" si="390"/>
        <v>1.06448837567148+7.1761977207112i</v>
      </c>
      <c r="BZ289" s="223" t="str">
        <f t="shared" ca="1" si="391"/>
        <v>-7.23506212491793+0.53369024467221i</v>
      </c>
      <c r="CA289" s="223" t="str">
        <f t="shared" ca="1" si="392"/>
        <v>3.26707418302061E-12-7.25471910060481i</v>
      </c>
      <c r="CB289" s="223" t="str">
        <f t="shared" ca="1" si="393"/>
        <v>7.23506212491797+0.533690244671736i</v>
      </c>
      <c r="CC289" s="223" t="str">
        <f t="shared" ca="1" si="394"/>
        <v>-1.064488375671+7.17619772071127i</v>
      </c>
      <c r="CD289" s="223" t="str">
        <f t="shared" ca="1" si="395"/>
        <v>-7.07844487929127-1.58951795193242i</v>
      </c>
      <c r="CE289" s="223" t="str">
        <f t="shared" ca="1" si="396"/>
        <v>2.10593379269227-6.9423333317752i</v>
      </c>
      <c r="CF289" s="223" t="str">
        <f t="shared" ca="1" si="397"/>
        <v>6.76860067843227+2.61093739576546i</v>
      </c>
      <c r="CG289" s="223" t="str">
        <f t="shared" ca="1" si="398"/>
        <v>-3.10179210286654+6.55818839156631i</v>
      </c>
      <c r="CH289" s="223" t="str">
        <f t="shared" ca="1" si="399"/>
        <v>-6.31223671358513-3.57583792982125i</v>
      </c>
      <c r="CI289" s="223" t="str">
        <f t="shared" ca="1" si="400"/>
        <v>4.03050598121419-6.03207847794414i</v>
      </c>
      <c r="CJ289" s="223" t="str">
        <f t="shared" ca="1" si="401"/>
        <v>5.71923188639594+4.46333237148123i</v>
      </c>
      <c r="CK289" s="223" t="str">
        <f t="shared" ca="1" si="402"/>
        <v>-4.87197157691228+5.37539228172597i</v>
      </c>
      <c r="CL289" s="223" t="str">
        <f t="shared" ca="1" si="403"/>
        <v>-5.00242296054312-5.25420914624755i</v>
      </c>
      <c r="CM289" s="223" t="str">
        <f t="shared" ca="1" si="404"/>
        <v>5.60797370097599-4.60234507591965i</v>
      </c>
      <c r="CN289" s="223" t="str">
        <f t="shared" ca="1" si="405"/>
        <v>4.17732668456506+5.93134816033429i</v>
      </c>
      <c r="CO289" s="223" t="str">
        <f t="shared" ca="1" si="406"/>
        <v>-6.22258013010404+3.72967099797216i</v>
      </c>
      <c r="CP289" s="223" t="str">
        <f t="shared" ca="1" si="407"/>
        <v>-3.26180390109269-6.48009139900795i</v>
      </c>
      <c r="CQ289" s="223" t="str">
        <f t="shared" ca="1" si="408"/>
        <v>6.70248649116837-2.77626080626187i</v>
      </c>
      <c r="CR289" s="223" t="str">
        <f t="shared" ca="1" si="409"/>
        <v>2.27567291357934+6.88856022831198i</v>
      </c>
      <c r="CS289" s="223" t="str">
        <f t="shared" ca="1" si="410"/>
        <v>-7.03730426073348+1.762752952215i</v>
      </c>
      <c r="CT289" s="223" t="str">
        <f t="shared" ca="1" si="411"/>
        <v>-1.24028047986598-7.14791253163773i</v>
      </c>
      <c r="CU289" s="223" t="str">
        <f t="shared" ca="1" si="412"/>
        <v>7.21978564521898-0.711086820135388i</v>
      </c>
      <c r="CV289" s="223" t="str">
        <f t="shared" ca="1" si="413"/>
        <v>0.178039719316034+7.25253411484745i</v>
      </c>
      <c r="CW289" s="223" t="str">
        <f t="shared" ca="1" si="414"/>
        <v>-7.24598047372883-0.355972194168126i</v>
      </c>
      <c r="CX289" s="223" t="str">
        <f t="shared" ca="1" si="415"/>
        <v>0.88805506348276-7.200160236613i</v>
      </c>
      <c r="CY289" s="223" t="str">
        <f t="shared" ca="1" si="416"/>
        <v>7.11532170733369+1.41532548547194i</v>
      </c>
      <c r="CZ289" s="223" t="str">
        <f t="shared" ca="1" si="417"/>
        <v>-1.9349261360278+6.99192463323203i</v>
      </c>
      <c r="DA289" s="223" t="str">
        <f t="shared" ca="1" si="418"/>
        <v>-6.83063771374404-2.44404125420541i</v>
      </c>
      <c r="DB289" s="223" t="str">
        <f t="shared" ca="1" si="419"/>
        <v>2.93991190106828-6.63233497666074i</v>
      </c>
      <c r="DC289" s="223" t="str">
        <f t="shared" ca="1" si="420"/>
        <v>6.39809104169587+3.41985091061751i</v>
      </c>
      <c r="DD289" s="223" t="str">
        <f t="shared" ca="1" si="421"/>
        <v>-3.8812574517709+6.12917529703247i</v>
      </c>
      <c r="DE289" s="223" t="str">
        <f t="shared" ca="1" si="422"/>
        <v>-5.827045020383-4.32163112251728i</v>
      </c>
      <c r="DF289" s="223" t="str">
        <f t="shared" ca="1" si="423"/>
        <v>4.73858549977318-5.49333748189748i</v>
      </c>
      <c r="DG289" s="223" t="str">
        <f t="shared" ca="1" si="424"/>
        <v>5.12986107164025+5.12986107164222i</v>
      </c>
      <c r="DH289" s="223" t="str">
        <f t="shared" ca="1" si="425"/>
        <v>-5.4933374818993+4.73858549977107i</v>
      </c>
      <c r="DI289" s="223" t="str">
        <f t="shared" ca="1" si="426"/>
        <v>-4.321631122521-5.82704502038024i</v>
      </c>
      <c r="DJ289" s="223" t="str">
        <f t="shared" ca="1" si="427"/>
        <v>6.12917529703-3.88125745177481i</v>
      </c>
      <c r="DK289" s="223" t="str">
        <f t="shared" ca="1" si="428"/>
        <v>3.41985091061505+6.39809104169718i</v>
      </c>
      <c r="DL289" s="223" t="str">
        <f t="shared" ca="1" si="429"/>
        <v>-6.63233497666187+2.93991190106573i</v>
      </c>
      <c r="DM289" s="223" t="str">
        <f t="shared" ca="1" si="430"/>
        <v>-2.44404125420278-6.83063771374497i</v>
      </c>
      <c r="DN289" s="223" t="str">
        <f t="shared" ca="1" si="431"/>
        <v>6.99192463323277-1.93492613602511i</v>
      </c>
      <c r="DO289" s="223" t="str">
        <f t="shared" ca="1" si="432"/>
        <v>1.41532548547608+7.11532170733286i</v>
      </c>
      <c r="DP289" s="223" t="str">
        <f t="shared" ca="1" si="433"/>
        <v>-7.20016023661248+0.888055063486946i</v>
      </c>
      <c r="DQ289" s="223" t="str">
        <f t="shared" ca="1" si="434"/>
        <v>-0.355972194165339-7.24598047372897i</v>
      </c>
      <c r="DR289" s="223" t="str">
        <f t="shared" ca="1" si="435"/>
        <v>7.25253411484739+0.178039719318824i</v>
      </c>
      <c r="DS289" s="223" t="str">
        <f t="shared" ca="1" si="436"/>
        <v>-0.711086820138165+7.21978564521871i</v>
      </c>
      <c r="DT289" s="223" t="str">
        <f t="shared" ca="1" si="437"/>
        <v>-7.14791253163725-1.24028047986873i</v>
      </c>
      <c r="DU289" s="223" t="str">
        <f t="shared" ca="1" si="438"/>
        <v>1.76275295221051-7.0373042607346i</v>
      </c>
      <c r="DV289" s="223" t="str">
        <f t="shared" ca="1" si="439"/>
        <v>6.8885602283111+2.27567291358199i</v>
      </c>
      <c r="DW289" s="223" t="str">
        <f t="shared" ca="1" si="440"/>
        <v>-2.77626080626445+6.7024864911673i</v>
      </c>
      <c r="DX289" s="223" t="str">
        <f t="shared" ca="1" si="441"/>
        <v>-6.4800913990067-3.26180390109518i</v>
      </c>
      <c r="DY289" s="223" t="str">
        <f t="shared" ca="1" si="442"/>
        <v>3.72967099797455-6.22258013010261i</v>
      </c>
      <c r="DZ289" s="223" t="str">
        <f t="shared" ca="1" si="443"/>
        <v>5.93134816033696+4.17732668456127i</v>
      </c>
      <c r="EA289" s="223" t="str">
        <f t="shared" ca="1" si="444"/>
        <v>-4.60234507591608+5.60797370097894i</v>
      </c>
      <c r="EB289" s="223" t="str">
        <f t="shared" ca="1" si="445"/>
        <v>-5.25420914624562-5.00242296054514i</v>
      </c>
      <c r="EC289" s="223" t="str">
        <f t="shared" ca="1" si="446"/>
        <v>5.37539228172785-4.87197157691021i</v>
      </c>
      <c r="ED289" s="223" t="str">
        <f t="shared" ca="1" si="447"/>
        <v>4.46333237147903+5.71923188639766i</v>
      </c>
      <c r="EE289" s="223" t="str">
        <f t="shared" ca="1" si="448"/>
        <v>-6.0320784779457+4.03050598121186i</v>
      </c>
      <c r="EF289" s="223" t="str">
        <f t="shared" ca="1" si="449"/>
        <v>-3.57583792982527-6.31223671358284i</v>
      </c>
      <c r="EG289" s="223" t="str">
        <f t="shared" ca="1" si="450"/>
        <v>6.55818839156433-3.10179210287072i</v>
      </c>
      <c r="EH289" s="223" t="str">
        <f t="shared" ca="1" si="451"/>
        <v>2.61093739576325+6.76860067843312i</v>
      </c>
      <c r="EI289" s="223" t="str">
        <f t="shared" ca="1" si="452"/>
        <v>-6.94233333177602+2.1059337926896i</v>
      </c>
      <c r="EJ289" s="223" t="str">
        <f t="shared" ca="1" si="453"/>
        <v>-1.5895179519297-7.07844487929188i</v>
      </c>
      <c r="EK289" s="223" t="str">
        <f t="shared" ca="1" si="454"/>
        <v>7.17619772071059-1.06448837567559i</v>
      </c>
      <c r="EL289" s="223" t="str">
        <f t="shared" ca="1" si="455"/>
        <v>0.533690244676355+7.23506212491763i</v>
      </c>
      <c r="EM289" s="223" t="str">
        <f t="shared" ca="1" si="456"/>
        <v>-7.25471910060481+8.88746291916088E-13i</v>
      </c>
      <c r="EN289" s="223"/>
      <c r="EO289" s="223"/>
      <c r="EP289" s="223"/>
    </row>
    <row r="290" spans="1:146">
      <c r="A290" s="249">
        <f t="shared" si="323"/>
        <v>3.7109375000000029E-3</v>
      </c>
      <c r="B290" s="248">
        <v>190</v>
      </c>
      <c r="C290" s="247">
        <f t="shared" si="324"/>
        <v>38000</v>
      </c>
      <c r="N290" s="246">
        <f t="shared" ca="1" si="327"/>
        <v>22.132460895964151</v>
      </c>
      <c r="O290" s="223">
        <f t="shared" ca="1" si="328"/>
        <v>7.1324608959641518</v>
      </c>
      <c r="P290" s="223" t="str">
        <f t="shared" ca="1" si="329"/>
        <v>-0.349973268396207+7.12386953445006i</v>
      </c>
      <c r="Q290" s="223" t="str">
        <f t="shared" ca="1" si="330"/>
        <v>-7.09811614725022-0.69910342053481i</v>
      </c>
      <c r="R290" s="223" t="str">
        <f t="shared" ca="1" si="331"/>
        <v>1.04654937129947-7.05526277653004i</v>
      </c>
      <c r="S290" s="223" t="str">
        <f t="shared" ca="1" si="332"/>
        <v>6.99541265981328+1.39147409296107i</v>
      </c>
      <c r="T290" s="223" t="str">
        <f t="shared" ca="1" si="333"/>
        <v>-1.73304663165469+6.91870998127311i</v>
      </c>
      <c r="U290" s="223" t="str">
        <f t="shared" ca="1" si="334"/>
        <v>-6.8253395243808-2.070444109215i</v>
      </c>
      <c r="V290" s="223" t="str">
        <f t="shared" ca="1" si="335"/>
        <v>2.40285370556739-6.71552622674491i</v>
      </c>
      <c r="W290" s="223" t="str">
        <f t="shared" ca="1" si="336"/>
        <v>6.58953463821841+2.7294746168773i</v>
      </c>
      <c r="X290" s="223" t="str">
        <f t="shared" ca="1" si="337"/>
        <v>-3.04951998476206+6.4476682835731i</v>
      </c>
      <c r="Y290" s="223" t="str">
        <f t="shared" ca="1" si="338"/>
        <v>-6.29026893128393-3.36221879189649i</v>
      </c>
      <c r="Z290" s="223" t="str">
        <f t="shared" ca="1" si="339"/>
        <v>3.66681771946627-6.11771577017647i</v>
      </c>
      <c r="AA290" s="223" t="str">
        <f t="shared" ca="1" si="340"/>
        <v>5.9304244959304+3.96258296197397i</v>
      </c>
      <c r="AB290" s="223" t="str">
        <f t="shared" ca="1" si="341"/>
        <v>-4.24880199504557+5.72884630962941i</v>
      </c>
      <c r="AC290" s="223" t="str">
        <f t="shared" ca="1" si="342"/>
        <v>-5.51346683078131-4.5247852919594i</v>
      </c>
      <c r="AD290" s="223" t="str">
        <f t="shared" ca="1" si="343"/>
        <v>4.7898679847811-5.28480492741471i</v>
      </c>
      <c r="AE290" s="223" t="str">
        <f t="shared" ca="1" si="344"/>
        <v>5.0434114660842+5.04341146608406i</v>
      </c>
      <c r="AF290" s="223" t="str">
        <f t="shared" ca="1" si="345"/>
        <v>-5.28480492741505+4.78986798478073i</v>
      </c>
      <c r="AG290" s="223" t="str">
        <f t="shared" ca="1" si="346"/>
        <v>-4.52478529195955-5.51346683078118i</v>
      </c>
      <c r="AH290" s="223" t="str">
        <f t="shared" ca="1" si="347"/>
        <v>5.72884630962975-4.24880199504512i</v>
      </c>
      <c r="AI290" s="223" t="str">
        <f t="shared" ca="1" si="348"/>
        <v>3.96258296197409+5.93042449593032i</v>
      </c>
      <c r="AJ290" s="223" t="str">
        <f t="shared" ca="1" si="349"/>
        <v>-6.11771577017676+3.6668177194658i</v>
      </c>
      <c r="AK290" s="223" t="str">
        <f t="shared" ca="1" si="350"/>
        <v>-3.3622187918985-6.29026893128286i</v>
      </c>
      <c r="AL290" s="223" t="str">
        <f t="shared" ca="1" si="351"/>
        <v>6.44766828357335-3.04951998476156i</v>
      </c>
      <c r="AM290" s="223" t="str">
        <f t="shared" ca="1" si="352"/>
        <v>2.72947461687481+6.58953463821944i</v>
      </c>
      <c r="AN290" s="223" t="str">
        <f t="shared" ca="1" si="353"/>
        <v>-6.71552622674438+2.40285370556887i</v>
      </c>
      <c r="AO290" s="223" t="str">
        <f t="shared" ca="1" si="354"/>
        <v>-2.07044410921444-6.82533952438097i</v>
      </c>
      <c r="AP290" s="223" t="str">
        <f t="shared" ca="1" si="355"/>
        <v>6.91870998127393-1.73304663165136i</v>
      </c>
      <c r="AQ290" s="223" t="str">
        <f t="shared" ca="1" si="356"/>
        <v>1.39147409296268+6.99541265981296i</v>
      </c>
      <c r="AR290" s="223" t="str">
        <f t="shared" ca="1" si="357"/>
        <v>1.39147409296268+6.99541265981296i</v>
      </c>
      <c r="AS290" s="223" t="str">
        <f t="shared" ca="1" si="358"/>
        <v>-0.699103420531489-7.09811614725055i</v>
      </c>
      <c r="AT290" s="223" t="str">
        <f t="shared" ca="1" si="359"/>
        <v>7.12386953445001-0.349973268397374i</v>
      </c>
      <c r="AU290" s="223" t="str">
        <f t="shared" ca="1" si="360"/>
        <v>-1.21979803594031E-12+7.13246089596415i</v>
      </c>
      <c r="AV290" s="223" t="str">
        <f t="shared" ca="1" si="361"/>
        <v>-7.12386953445023-0.349973268392926i</v>
      </c>
      <c r="AW290" s="223" t="str">
        <f t="shared" ca="1" si="362"/>
        <v>0.699103420533917-7.0981161472503i</v>
      </c>
      <c r="AX290" s="223" t="str">
        <f t="shared" ca="1" si="363"/>
        <v>7.05526277652985+1.04654937130079i</v>
      </c>
      <c r="AY290" s="223" t="str">
        <f t="shared" ca="1" si="364"/>
        <v>-1.39147409295811+6.99541265981387i</v>
      </c>
      <c r="AZ290" s="223" t="str">
        <f t="shared" ca="1" si="365"/>
        <v>-6.91870998127329-1.73304663165392i</v>
      </c>
      <c r="BA290" s="223" t="str">
        <f t="shared" ca="1" si="366"/>
        <v>2.07044410921687-6.82533952438022i</v>
      </c>
      <c r="BB290" s="223" t="str">
        <f t="shared" ca="1" si="367"/>
        <v>6.71552622674589+2.40285370556467i</v>
      </c>
      <c r="BC290" s="223" t="str">
        <f t="shared" ca="1" si="368"/>
        <v>-2.72947461687716+6.58953463821847i</v>
      </c>
      <c r="BD290" s="223" t="str">
        <f t="shared" ca="1" si="369"/>
        <v>-6.44766828357221-3.04951998476395i</v>
      </c>
      <c r="BE290" s="223" t="str">
        <f t="shared" ca="1" si="370"/>
        <v>3.36221879189448-6.290268931285i</v>
      </c>
      <c r="BF290" s="223" t="str">
        <f t="shared" ca="1" si="371"/>
        <v>6.1177157701766+3.66681771946606i</v>
      </c>
      <c r="BG290" s="223" t="str">
        <f t="shared" ca="1" si="372"/>
        <v>-3.9625829619762+5.93042449592891i</v>
      </c>
      <c r="BH290" s="223" t="str">
        <f t="shared" ca="1" si="373"/>
        <v>-5.72884630963083-4.24880199504366i</v>
      </c>
      <c r="BI290" s="223" t="str">
        <f t="shared" ca="1" si="374"/>
        <v>4.52478529195987-5.51346683078091i</v>
      </c>
      <c r="BJ290" s="223" t="str">
        <f t="shared" ca="1" si="375"/>
        <v>5.28480492741294+4.78986798478306i</v>
      </c>
      <c r="BK290" s="223" t="str">
        <f t="shared" ca="1" si="376"/>
        <v>-5.04341146608299+5.04341146608528i</v>
      </c>
      <c r="BL290" s="223" t="str">
        <f t="shared" ca="1" si="377"/>
        <v>-4.78986798478035-5.28480492741539i</v>
      </c>
      <c r="BM290" s="223" t="str">
        <f t="shared" ca="1" si="378"/>
        <v>5.51346683078337-4.52478529195688i</v>
      </c>
      <c r="BN290" s="223" t="str">
        <f t="shared" ca="1" si="379"/>
        <v>4.24880199504642+5.72884630962878i</v>
      </c>
      <c r="BO290" s="223" t="str">
        <f t="shared" ca="1" si="380"/>
        <v>-5.93042449593105+3.96258296197299i</v>
      </c>
      <c r="BP290" s="223" t="str">
        <f t="shared" ca="1" si="381"/>
        <v>-3.66681771946901-6.11771577017483i</v>
      </c>
      <c r="BQ290" s="223" t="str">
        <f t="shared" ca="1" si="382"/>
        <v>6.29026893128348-3.36221879189733i</v>
      </c>
      <c r="BR290" s="223" t="str">
        <f t="shared" ca="1" si="383"/>
        <v>3.04951998476027+6.44766828357395i</v>
      </c>
      <c r="BS290" s="223" t="str">
        <f t="shared" ca="1" si="384"/>
        <v>-6.58953463821715+2.72947461688034i</v>
      </c>
      <c r="BT290" s="223" t="str">
        <f t="shared" ca="1" si="385"/>
        <v>-2.40285370556753-6.71552622674486i</v>
      </c>
      <c r="BU290" s="223" t="str">
        <f t="shared" ca="1" si="386"/>
        <v>6.82533952438135-2.07044410921318i</v>
      </c>
      <c r="BV290" s="223" t="str">
        <f t="shared" ca="1" si="387"/>
        <v>1.73304663165687+6.91870998127256i</v>
      </c>
      <c r="BW290" s="223" t="str">
        <f t="shared" ca="1" si="388"/>
        <v>-6.99541265981324+1.39147409296128i</v>
      </c>
      <c r="BX290" s="223" t="str">
        <f t="shared" ca="1" si="389"/>
        <v>-1.04654937129698-7.05526277653042i</v>
      </c>
      <c r="BY290" s="223" t="str">
        <f t="shared" ca="1" si="390"/>
        <v>7.09811614724999-0.699103420537135i</v>
      </c>
      <c r="BZ290" s="223" t="str">
        <f t="shared" ca="1" si="391"/>
        <v>0.349973268396156+7.12386953445007i</v>
      </c>
      <c r="CA290" s="223" t="str">
        <f t="shared" ca="1" si="392"/>
        <v>-7.13246089596415-2.43959607188061E-12i</v>
      </c>
      <c r="CB290" s="223" t="str">
        <f t="shared" ca="1" si="393"/>
        <v>0.349973268394145-7.12386953445017i</v>
      </c>
      <c r="CC290" s="223" t="str">
        <f t="shared" ca="1" si="394"/>
        <v>7.09811614725019+0.699103420535131i</v>
      </c>
      <c r="CD290" s="223" t="str">
        <f t="shared" ca="1" si="395"/>
        <v>-1.0465493713018+7.0552627765297i</v>
      </c>
      <c r="CE290" s="223" t="str">
        <f t="shared" ca="1" si="396"/>
        <v>-6.99541265981363-1.3914740929593i</v>
      </c>
      <c r="CF290" s="223" t="str">
        <f t="shared" ca="1" si="397"/>
        <v>1.73304663165491-6.91870998127305i</v>
      </c>
      <c r="CG290" s="223" t="str">
        <f t="shared" ca="1" si="398"/>
        <v>6.82533952437981+2.07044410921823i</v>
      </c>
      <c r="CH290" s="223" t="str">
        <f t="shared" ca="1" si="399"/>
        <v>-2.40285370556564+6.71552622674555i</v>
      </c>
      <c r="CI290" s="223" t="str">
        <f t="shared" ca="1" si="400"/>
        <v>-6.58953463821793-2.72947461687847i</v>
      </c>
      <c r="CJ290" s="223" t="str">
        <f t="shared" ca="1" si="401"/>
        <v>3.04951998476505-6.44766828357169i</v>
      </c>
      <c r="CK290" s="223" t="str">
        <f t="shared" ca="1" si="402"/>
        <v>6.29026893128433+3.36221879189574i</v>
      </c>
      <c r="CL290" s="223" t="str">
        <f t="shared" ca="1" si="403"/>
        <v>-3.66681771946728+6.11771577017587i</v>
      </c>
      <c r="CM290" s="223" t="str">
        <f t="shared" ca="1" si="404"/>
        <v>-5.93042449593206-3.96258296197149i</v>
      </c>
      <c r="CN290" s="223" t="str">
        <f t="shared" ca="1" si="405"/>
        <v>4.2488019950448-5.72884630962998i</v>
      </c>
      <c r="CO290" s="223" t="str">
        <f t="shared" ca="1" si="406"/>
        <v>5.51346683078014+4.52478529196081i</v>
      </c>
      <c r="CP290" s="223" t="str">
        <f t="shared" ca="1" si="407"/>
        <v>-4.78986798477886+5.28480492741675i</v>
      </c>
      <c r="CQ290" s="223" t="str">
        <f t="shared" ca="1" si="408"/>
        <v>-5.04341146608441-5.04341146608385i</v>
      </c>
      <c r="CR290" s="223" t="str">
        <f t="shared" ca="1" si="409"/>
        <v>5.28480492741621-4.78986798477944i</v>
      </c>
      <c r="CS290" s="223" t="str">
        <f t="shared" ca="1" si="410"/>
        <v>4.52478529196143+5.51346683077964i</v>
      </c>
      <c r="CT290" s="223" t="str">
        <f t="shared" ca="1" si="411"/>
        <v>-5.72884630962951+4.24880199504543i</v>
      </c>
      <c r="CU290" s="223" t="str">
        <f t="shared" ca="1" si="412"/>
        <v>-3.96258296197181-5.93042449593185i</v>
      </c>
      <c r="CV290" s="223" t="str">
        <f t="shared" ca="1" si="413"/>
        <v>6.11771577017546-3.66681771946796i</v>
      </c>
      <c r="CW290" s="223" t="str">
        <f t="shared" ca="1" si="414"/>
        <v>3.36221879189644+6.29026893128396i</v>
      </c>
      <c r="CX290" s="223" t="str">
        <f t="shared" ca="1" si="415"/>
        <v>-6.44766828357447+3.04951998475917i</v>
      </c>
      <c r="CY290" s="223" t="str">
        <f t="shared" ca="1" si="416"/>
        <v>-2.72947461687921-6.58953463821762i</v>
      </c>
      <c r="CZ290" s="223" t="str">
        <f t="shared" ca="1" si="417"/>
        <v>6.71552622674528-2.40285370556638i</v>
      </c>
      <c r="DA290" s="223" t="str">
        <f t="shared" ca="1" si="418"/>
        <v>2.07044410921201+6.8253395243817i</v>
      </c>
      <c r="DB290" s="223" t="str">
        <f t="shared" ca="1" si="419"/>
        <v>-6.91870998127286+1.73304663165568i</v>
      </c>
      <c r="DC290" s="223" t="str">
        <f t="shared" ca="1" si="420"/>
        <v>-1.39147409296008-6.99541265981347i</v>
      </c>
      <c r="DD290" s="223" t="str">
        <f t="shared" ca="1" si="421"/>
        <v>7.05526277653059-1.04654937129576i</v>
      </c>
      <c r="DE290" s="223" t="str">
        <f t="shared" ca="1" si="422"/>
        <v>0.699103420535921+7.09811614725011i</v>
      </c>
      <c r="DF290" s="223" t="str">
        <f t="shared" ca="1" si="423"/>
        <v>-7.12386953445013+0.349973268394937i</v>
      </c>
      <c r="DG290" s="223" t="str">
        <f t="shared" ca="1" si="424"/>
        <v>-3.23297474987869E-12-7.13246089596415i</v>
      </c>
      <c r="DH290" s="223" t="str">
        <f t="shared" ca="1" si="425"/>
        <v>7.12386953445011+0.349973268395364i</v>
      </c>
      <c r="DI290" s="223" t="str">
        <f t="shared" ca="1" si="426"/>
        <v>-0.699103420536345+7.09811614725007i</v>
      </c>
      <c r="DJ290" s="223" t="str">
        <f t="shared" ca="1" si="427"/>
        <v>-7.05526277653053-1.04654937129619i</v>
      </c>
      <c r="DK290" s="223" t="str">
        <f t="shared" ca="1" si="428"/>
        <v>1.3914740929605-6.99541265981339i</v>
      </c>
      <c r="DL290" s="223" t="str">
        <f t="shared" ca="1" si="429"/>
        <v>6.91870998127265+1.73304663165649i</v>
      </c>
      <c r="DM290" s="223" t="str">
        <f t="shared" ca="1" si="430"/>
        <v>-2.07044410921242+6.82533952438158i</v>
      </c>
      <c r="DN290" s="223" t="str">
        <f t="shared" ca="1" si="431"/>
        <v>-6.715526226745-2.40285370556716i</v>
      </c>
      <c r="DO290" s="223" t="str">
        <f t="shared" ca="1" si="432"/>
        <v>2.7294746168796-6.58953463821746i</v>
      </c>
      <c r="DP290" s="223" t="str">
        <f t="shared" ca="1" si="433"/>
        <v>6.44766828357429+3.04951998475955i</v>
      </c>
      <c r="DQ290" s="223" t="str">
        <f t="shared" ca="1" si="434"/>
        <v>-3.36221879189681+6.29026893128376i</v>
      </c>
      <c r="DR290" s="223" t="str">
        <f t="shared" ca="1" si="435"/>
        <v>-6.11771577017524-3.66681771946833i</v>
      </c>
      <c r="DS290" s="223" t="str">
        <f t="shared" ca="1" si="436"/>
        <v>3.9625829619725-5.93042449593138i</v>
      </c>
      <c r="DT290" s="223" t="str">
        <f t="shared" ca="1" si="437"/>
        <v>5.72884630962925+4.24880199504578i</v>
      </c>
      <c r="DU290" s="223" t="str">
        <f t="shared" ca="1" si="438"/>
        <v>-4.52478529196207+5.51346683077911i</v>
      </c>
      <c r="DV290" s="223" t="str">
        <f t="shared" ca="1" si="439"/>
        <v>-5.28480492741593-4.78986798477976i</v>
      </c>
      <c r="DW290" s="223" t="str">
        <f t="shared" ca="1" si="440"/>
        <v>5.04341146608471-5.04341146608355i</v>
      </c>
      <c r="DX290" s="223" t="str">
        <f t="shared" ca="1" si="441"/>
        <v>4.78986798477854+5.28480492741703i</v>
      </c>
      <c r="DY290" s="223" t="str">
        <f t="shared" ca="1" si="442"/>
        <v>-5.51346683078067+4.52478529196017i</v>
      </c>
      <c r="DZ290" s="223" t="str">
        <f t="shared" ca="1" si="443"/>
        <v>-4.24880199504413-5.72884630963048i</v>
      </c>
      <c r="EA290" s="223" t="str">
        <f t="shared" ca="1" si="444"/>
        <v>5.93042449592847-3.96258296197686i</v>
      </c>
      <c r="EB290" s="223" t="str">
        <f t="shared" ca="1" si="445"/>
        <v>3.66681771946692+6.11771577017608i</v>
      </c>
      <c r="EC290" s="223" t="str">
        <f t="shared" ca="1" si="446"/>
        <v>-6.29026893128453+3.36221879189536i</v>
      </c>
      <c r="ED290" s="223" t="str">
        <f t="shared" ca="1" si="447"/>
        <v>-3.0495199847643-6.44766828357205i</v>
      </c>
      <c r="EE290" s="223" t="str">
        <f t="shared" ca="1" si="448"/>
        <v>6.58953463821825-2.72947461687771i</v>
      </c>
      <c r="EF290" s="223" t="str">
        <f t="shared" ca="1" si="449"/>
        <v>2.40285370556523+6.71552622674569i</v>
      </c>
      <c r="EG290" s="223" t="str">
        <f t="shared" ca="1" si="450"/>
        <v>-6.82533952437994+2.07044410921783i</v>
      </c>
      <c r="EH290" s="223" t="str">
        <f t="shared" ca="1" si="451"/>
        <v>-1.73304663165489-6.91870998127305i</v>
      </c>
      <c r="EI290" s="223" t="str">
        <f t="shared" ca="1" si="452"/>
        <v>6.99541265981379-1.39147409295849i</v>
      </c>
      <c r="EJ290" s="223" t="str">
        <f t="shared" ca="1" si="453"/>
        <v>1.04654937130138+7.05526277652976i</v>
      </c>
      <c r="EK290" s="223" t="str">
        <f t="shared" ca="1" si="454"/>
        <v>-7.09811614725023+0.699103420534707i</v>
      </c>
      <c r="EL290" s="223" t="str">
        <f t="shared" ca="1" si="455"/>
        <v>-0.349973268393719-7.12386953445019i</v>
      </c>
      <c r="EM290" s="223" t="str">
        <f t="shared" ca="1" si="456"/>
        <v>7.13246089596415-2.41861017615601E-12i</v>
      </c>
      <c r="EN290" s="223"/>
      <c r="EO290" s="223"/>
      <c r="EP290" s="223"/>
    </row>
    <row r="291" spans="1:146">
      <c r="A291" s="249">
        <f t="shared" si="323"/>
        <v>3.7304687500000029E-3</v>
      </c>
      <c r="B291" s="248">
        <v>191</v>
      </c>
      <c r="C291" s="247">
        <f t="shared" si="324"/>
        <v>38200</v>
      </c>
      <c r="N291" s="246">
        <f t="shared" ca="1" si="327"/>
        <v>21.782732567010019</v>
      </c>
      <c r="O291" s="223">
        <f t="shared" ca="1" si="328"/>
        <v>6.7827325670100187</v>
      </c>
      <c r="P291" s="223" t="str">
        <f t="shared" ca="1" si="329"/>
        <v>-0.166456589936787+6.78068973477219i</v>
      </c>
      <c r="Q291" s="223" t="str">
        <f t="shared" ca="1" si="330"/>
        <v>-6.77456246858446-0.332812912648009i</v>
      </c>
      <c r="R291" s="223" t="str">
        <f t="shared" ca="1" si="331"/>
        <v>0.498968761305064-6.76435445928287i</v>
      </c>
      <c r="S291" s="223" t="str">
        <f t="shared" ca="1" si="332"/>
        <v>6.75007185579049+0.664824049838361i</v>
      </c>
      <c r="T291" s="223" t="str">
        <f t="shared" ca="1" si="333"/>
        <v>-0.830278873223394+6.73172326141362i</v>
      </c>
      <c r="U291" s="223" t="str">
        <f t="shared" ca="1" si="334"/>
        <v>-6.70931972865942-0.995233567661324i</v>
      </c>
      <c r="V291" s="223" t="str">
        <f t="shared" ca="1" si="335"/>
        <v>1.1595887706123-6.68287475257828i</v>
      </c>
      <c r="W291" s="223" t="str">
        <f t="shared" ca="1" si="336"/>
        <v>6.6524042626351+1.32324548064698i</v>
      </c>
      <c r="X291" s="223" t="str">
        <f t="shared" ca="1" si="337"/>
        <v>-1.48610511708413+6.61792661311341i</v>
      </c>
      <c r="Y291" s="223" t="str">
        <f t="shared" ca="1" si="338"/>
        <v>-6.57946257206018-1.64806957936779i</v>
      </c>
      <c r="Z291" s="223" t="str">
        <f t="shared" ca="1" si="339"/>
        <v>1.80904130616213-6.53703530877549i</v>
      </c>
      <c r="AA291" s="223" t="str">
        <f t="shared" ca="1" si="340"/>
        <v>6.49067037985629+1.96892333411805i</v>
      </c>
      <c r="AB291" s="223" t="str">
        <f t="shared" ca="1" si="341"/>
        <v>-2.12761935627963+6.44039571380226i</v>
      </c>
      <c r="AC291" s="223" t="str">
        <f t="shared" ca="1" si="342"/>
        <v>-6.38624159419193-2.28503378009851i</v>
      </c>
      <c r="AD291" s="223" t="str">
        <f t="shared" ca="1" si="343"/>
        <v>2.4410717850111-6.32824064144222i</v>
      </c>
      <c r="AE291" s="223" t="str">
        <f t="shared" ca="1" si="344"/>
        <v>6.26642779315826+2.59563937955797i</v>
      </c>
      <c r="AF291" s="223" t="str">
        <f t="shared" ca="1" si="345"/>
        <v>-2.74864345799979+6.20084028308852i</v>
      </c>
      <c r="AG291" s="223" t="str">
        <f t="shared" ca="1" si="346"/>
        <v>-6.13151761869688-2.8999918564003i</v>
      </c>
      <c r="AH291" s="223" t="str">
        <f t="shared" ca="1" si="347"/>
        <v>3.04959340814481-6.05850155736367i</v>
      </c>
      <c r="AI291" s="223" t="str">
        <f t="shared" ca="1" si="348"/>
        <v>5.98183608123427+3.19735799885189i</v>
      </c>
      <c r="AJ291" s="223" t="str">
        <f t="shared" ca="1" si="349"/>
        <v>-3.34319662065738+5.90156737072478i</v>
      </c>
      <c r="AK291" s="223" t="str">
        <f t="shared" ca="1" si="350"/>
        <v>-5.81774377670359-3.48702142583107i</v>
      </c>
      <c r="AL291" s="223" t="str">
        <f t="shared" ca="1" si="351"/>
        <v>3.62874577968076-5.7304157913739i</v>
      </c>
      <c r="AM291" s="223" t="str">
        <f t="shared" ca="1" si="352"/>
        <v>5.63963601784192+3.76828431276602i</v>
      </c>
      <c r="AN291" s="223" t="str">
        <f t="shared" ca="1" si="353"/>
        <v>-3.90555297228088+5.5454591384561i</v>
      </c>
      <c r="AO291" s="223" t="str">
        <f t="shared" ca="1" si="354"/>
        <v>-5.44794188184349-4.04046907272336i</v>
      </c>
      <c r="AP291" s="223" t="str">
        <f t="shared" ca="1" si="355"/>
        <v>4.17295134568471-5.34714298874889i</v>
      </c>
      <c r="AQ291" s="223" t="str">
        <f t="shared" ca="1" si="356"/>
        <v>5.24312317666451+4.30291998878688i</v>
      </c>
      <c r="AR291" s="223" t="str">
        <f t="shared" ca="1" si="357"/>
        <v>5.24312317666451+4.30291998878688i</v>
      </c>
      <c r="AS291" s="223" t="str">
        <f t="shared" ca="1" si="358"/>
        <v>-5.02567332850964-4.55500479370605i</v>
      </c>
      <c r="AT291" s="223" t="str">
        <f t="shared" ca="1" si="359"/>
        <v>4.67696910906248-4.9123742760964i</v>
      </c>
      <c r="AU291" s="223" t="str">
        <f t="shared" ca="1" si="360"/>
        <v>4.79611619310938+4.79611619310587i</v>
      </c>
      <c r="AV291" s="223" t="str">
        <f t="shared" ca="1" si="361"/>
        <v>-4.91237427609762+4.67696910906119i</v>
      </c>
      <c r="AW291" s="223" t="str">
        <f t="shared" ca="1" si="362"/>
        <v>-4.55500479370973-5.0256733285063i</v>
      </c>
      <c r="AX291" s="223" t="str">
        <f t="shared" ca="1" si="363"/>
        <v>5.13594510322845-4.43029671378814i</v>
      </c>
      <c r="AY291" s="223" t="str">
        <f t="shared" ca="1" si="364"/>
        <v>4.30291998879073+5.24312317666136i</v>
      </c>
      <c r="AZ291" s="223" t="str">
        <f t="shared" ca="1" si="365"/>
        <v>-5.34714298874993+4.17295134568339i</v>
      </c>
      <c r="BA291" s="223" t="str">
        <f t="shared" ca="1" si="366"/>
        <v>-4.04046907272743-5.44794188184047i</v>
      </c>
      <c r="BB291" s="223" t="str">
        <f t="shared" ca="1" si="367"/>
        <v>5.54545913845707-3.9055529722795i</v>
      </c>
      <c r="BC291" s="223" t="str">
        <f t="shared" ca="1" si="368"/>
        <v>3.76828431276462+5.63963601784285i</v>
      </c>
      <c r="BD291" s="223" t="str">
        <f t="shared" ca="1" si="369"/>
        <v>-5.7304157913748+3.62874577967934i</v>
      </c>
      <c r="BE291" s="223" t="str">
        <f t="shared" ca="1" si="370"/>
        <v>-3.48702142582963-5.81774377670446i</v>
      </c>
      <c r="BF291" s="223" t="str">
        <f t="shared" ca="1" si="371"/>
        <v>5.90156737072594-3.34319662065533i</v>
      </c>
      <c r="BG291" s="223" t="str">
        <f t="shared" ca="1" si="372"/>
        <v>3.19735799885279+5.98183608123378i</v>
      </c>
      <c r="BH291" s="223" t="str">
        <f t="shared" ca="1" si="373"/>
        <v>-6.05850155736473+3.04959340814271i</v>
      </c>
      <c r="BI291" s="223" t="str">
        <f t="shared" ca="1" si="374"/>
        <v>-2.89999185640122-6.13151761869644i</v>
      </c>
      <c r="BJ291" s="223" t="str">
        <f t="shared" ca="1" si="375"/>
        <v>6.20084028308975-2.74864345799702i</v>
      </c>
      <c r="BK291" s="223" t="str">
        <f t="shared" ca="1" si="376"/>
        <v>2.59563937955829+6.26642779315812i</v>
      </c>
      <c r="BL291" s="223" t="str">
        <f t="shared" ca="1" si="377"/>
        <v>-6.32824064144331+2.44107178500827i</v>
      </c>
      <c r="BM291" s="223" t="str">
        <f t="shared" ca="1" si="378"/>
        <v>-2.28503378009882-6.38624159419181i</v>
      </c>
      <c r="BN291" s="223" t="str">
        <f t="shared" ca="1" si="379"/>
        <v>6.4403957138032-2.12761935627681i</v>
      </c>
      <c r="BO291" s="223" t="str">
        <f t="shared" ca="1" si="380"/>
        <v>1.96892333411778+6.49067037985637i</v>
      </c>
      <c r="BP291" s="223" t="str">
        <f t="shared" ca="1" si="381"/>
        <v>-6.53703530877467+1.80904130616511i</v>
      </c>
      <c r="BQ291" s="223" t="str">
        <f t="shared" ca="1" si="382"/>
        <v>-1.64806957936752-6.57946257206025i</v>
      </c>
      <c r="BR291" s="223" t="str">
        <f t="shared" ca="1" si="383"/>
        <v>6.61792661311277-1.48610511708696i</v>
      </c>
      <c r="BS291" s="223" t="str">
        <f t="shared" ca="1" si="384"/>
        <v>1.32324548064671+6.65240426263516i</v>
      </c>
      <c r="BT291" s="223" t="str">
        <f t="shared" ca="1" si="385"/>
        <v>-6.68287475257787+1.15958877061468i</v>
      </c>
      <c r="BU291" s="223" t="str">
        <f t="shared" ca="1" si="386"/>
        <v>-0.995233567660212-6.70931972865958i</v>
      </c>
      <c r="BV291" s="223" t="str">
        <f t="shared" ca="1" si="387"/>
        <v>6.73172326141335-0.830278873225626i</v>
      </c>
      <c r="BW291" s="223" t="str">
        <f t="shared" ca="1" si="388"/>
        <v>0.66482404983743+6.75007185579058i</v>
      </c>
      <c r="BX291" s="223" t="str">
        <f t="shared" ca="1" si="389"/>
        <v>-6.76435445928269+0.498968761307508i</v>
      </c>
      <c r="BY291" s="223" t="str">
        <f t="shared" ca="1" si="390"/>
        <v>-0.332812912646497-6.77456246858452i</v>
      </c>
      <c r="BZ291" s="223" t="str">
        <f t="shared" ca="1" si="391"/>
        <v>6.78068973477215-0.166456589938515i</v>
      </c>
      <c r="CA291" s="223" t="str">
        <f t="shared" ca="1" si="392"/>
        <v>-1.58542828195315E-12+6.78273256701002i</v>
      </c>
      <c r="CB291" s="223" t="str">
        <f t="shared" ca="1" si="393"/>
        <v>-6.78068973477223-0.166456589935132i</v>
      </c>
      <c r="CC291" s="223" t="str">
        <f t="shared" ca="1" si="394"/>
        <v>0.33281291265005-6.77456246858435i</v>
      </c>
      <c r="CD291" s="223" t="str">
        <f t="shared" ca="1" si="395"/>
        <v>6.76435445928293+0.498968761304133i</v>
      </c>
      <c r="CE291" s="223" t="str">
        <f t="shared" ca="1" si="396"/>
        <v>-0.664824049840586+6.75007185579027i</v>
      </c>
      <c r="CF291" s="223" t="str">
        <f t="shared" ca="1" si="397"/>
        <v>-6.73172326141376-0.830278873222268i</v>
      </c>
      <c r="CG291" s="223" t="str">
        <f t="shared" ca="1" si="398"/>
        <v>0.995233567663725-6.70931972865906i</v>
      </c>
      <c r="CH291" s="223" t="str">
        <f t="shared" ca="1" si="399"/>
        <v>6.68287475257844+1.15958877061135i</v>
      </c>
      <c r="CI291" s="223" t="str">
        <f t="shared" ca="1" si="400"/>
        <v>-1.32324548064982+6.65240426263454i</v>
      </c>
      <c r="CJ291" s="223" t="str">
        <f t="shared" ca="1" si="401"/>
        <v>-6.61792661311351-1.48610511708365i</v>
      </c>
      <c r="CK291" s="223" t="str">
        <f t="shared" ca="1" si="402"/>
        <v>1.64806957937078-6.57946257205943i</v>
      </c>
      <c r="CL291" s="223" t="str">
        <f t="shared" ca="1" si="403"/>
        <v>6.53703530877558+1.80904130616185i</v>
      </c>
      <c r="CM291" s="223" t="str">
        <f t="shared" ca="1" si="404"/>
        <v>-1.96892333412118+6.49067037985534i</v>
      </c>
      <c r="CN291" s="223" t="str">
        <f t="shared" ca="1" si="405"/>
        <v>-6.44039571380208-2.12761935628018i</v>
      </c>
      <c r="CO291" s="223" t="str">
        <f t="shared" ca="1" si="406"/>
        <v>2.28503378009546-6.38624159419302i</v>
      </c>
      <c r="CP291" s="223" t="str">
        <f t="shared" ca="1" si="407"/>
        <v>6.3282406414421+2.44107178501142i</v>
      </c>
      <c r="CQ291" s="223" t="str">
        <f t="shared" ca="1" si="408"/>
        <v>-2.59563937955516+6.26642779315942i</v>
      </c>
      <c r="CR291" s="223" t="str">
        <f t="shared" ca="1" si="409"/>
        <v>-6.2008402830883-2.74864345800027i</v>
      </c>
      <c r="CS291" s="223" t="str">
        <f t="shared" ca="1" si="410"/>
        <v>2.89999185639834-6.13151761869781i</v>
      </c>
      <c r="CT291" s="223" t="str">
        <f t="shared" ca="1" si="411"/>
        <v>6.05850155736322+3.04959340814571i</v>
      </c>
      <c r="CU291" s="223" t="str">
        <f t="shared" ca="1" si="412"/>
        <v>-3.1973579988498+5.98183608123539i</v>
      </c>
      <c r="CV291" s="223" t="str">
        <f t="shared" ca="1" si="413"/>
        <v>-5.90156737072419-3.34319662065843i</v>
      </c>
      <c r="CW291" s="223" t="str">
        <f t="shared" ca="1" si="414"/>
        <v>3.48702142582689-5.8177437767061i</v>
      </c>
      <c r="CX291" s="223" t="str">
        <f t="shared" ca="1" si="415"/>
        <v>5.730415791373+3.62874577968219i</v>
      </c>
      <c r="CY291" s="223" t="str">
        <f t="shared" ca="1" si="416"/>
        <v>-3.76828431276181+5.63963601784473i</v>
      </c>
      <c r="CZ291" s="223" t="str">
        <f t="shared" ca="1" si="417"/>
        <v>-5.54545913845503-3.90555297228241i</v>
      </c>
      <c r="DA291" s="223" t="str">
        <f t="shared" ca="1" si="418"/>
        <v>4.04046907272486-5.44794188184237i</v>
      </c>
      <c r="DB291" s="223" t="str">
        <f t="shared" ca="1" si="419"/>
        <v>5.34714298874785+4.17295134568604i</v>
      </c>
      <c r="DC291" s="223" t="str">
        <f t="shared" ca="1" si="420"/>
        <v>-4.30291998878811+5.24312317666351i</v>
      </c>
      <c r="DD291" s="223" t="str">
        <f t="shared" ca="1" si="421"/>
        <v>-5.13594510322613-4.43029671379083i</v>
      </c>
      <c r="DE291" s="223" t="str">
        <f t="shared" ca="1" si="422"/>
        <v>4.55500479370737-5.02567332850845i</v>
      </c>
      <c r="DF291" s="223" t="str">
        <f t="shared" ca="1" si="423"/>
        <v>4.9123742760953+4.67696910906364i</v>
      </c>
      <c r="DG291" s="223" t="str">
        <f t="shared" ca="1" si="424"/>
        <v>-4.79611619310699+4.79611619310826i</v>
      </c>
      <c r="DH291" s="223" t="str">
        <f t="shared" ca="1" si="425"/>
        <v>-4.67696910905991-4.91237427609885i</v>
      </c>
      <c r="DI291" s="223" t="str">
        <f t="shared" ca="1" si="426"/>
        <v>5.0256733285075-4.55500479370842i</v>
      </c>
      <c r="DJ291" s="223" t="str">
        <f t="shared" ca="1" si="427"/>
        <v>4.43029671378694+5.13594510322949i</v>
      </c>
      <c r="DK291" s="223" t="str">
        <f t="shared" ca="1" si="428"/>
        <v>-5.24312317666236+4.3029199887895i</v>
      </c>
      <c r="DL291" s="223" t="str">
        <f t="shared" ca="1" si="429"/>
        <v>-4.17295134568199-5.34714298875102i</v>
      </c>
      <c r="DM291" s="223" t="str">
        <f t="shared" ca="1" si="430"/>
        <v>5.44794188184153-4.040469072726i</v>
      </c>
      <c r="DN291" s="223" t="str">
        <f t="shared" ca="1" si="431"/>
        <v>3.90555297227821+5.54545913845798i</v>
      </c>
      <c r="DO291" s="223" t="str">
        <f t="shared" ca="1" si="432"/>
        <v>-5.63963601784373+3.7682843127633i</v>
      </c>
      <c r="DP291" s="223" t="str">
        <f t="shared" ca="1" si="433"/>
        <v>-3.6287457796837-5.73041579137204i</v>
      </c>
      <c r="DQ291" s="223" t="str">
        <f t="shared" ca="1" si="434"/>
        <v>5.81774377670537-3.4870214258281i</v>
      </c>
      <c r="DR291" s="223" t="str">
        <f t="shared" ca="1" si="435"/>
        <v>3.34319662065965+5.90156737072349i</v>
      </c>
      <c r="DS291" s="223" t="str">
        <f t="shared" ca="1" si="436"/>
        <v>-5.98183608123454+3.19735799885139i</v>
      </c>
      <c r="DT291" s="223" t="str">
        <f t="shared" ca="1" si="437"/>
        <v>-3.04959340814732-6.05850155736241i</v>
      </c>
      <c r="DU291" s="223" t="str">
        <f t="shared" ca="1" si="438"/>
        <v>6.13151761869704-2.89999185639996i</v>
      </c>
      <c r="DV291" s="223" t="str">
        <f t="shared" ca="1" si="439"/>
        <v>2.74864345800157+6.20084028308773i</v>
      </c>
      <c r="DW291" s="223" t="str">
        <f t="shared" ca="1" si="440"/>
        <v>-6.26642779315873+2.59563937955682i</v>
      </c>
      <c r="DX291" s="223" t="str">
        <f t="shared" ca="1" si="441"/>
        <v>-2.44107178501273-6.32824064144159i</v>
      </c>
      <c r="DY291" s="223" t="str">
        <f t="shared" ca="1" si="442"/>
        <v>6.38624159419241-2.28503378009715i</v>
      </c>
      <c r="DZ291" s="223" t="str">
        <f t="shared" ca="1" si="443"/>
        <v>2.12761935628189+6.44039571380152i</v>
      </c>
      <c r="EA291" s="223" t="str">
        <f t="shared" ca="1" si="444"/>
        <v>-6.49067037985694+1.96892333411589i</v>
      </c>
      <c r="EB291" s="223" t="str">
        <f t="shared" ca="1" si="445"/>
        <v>-1.80904130616358-6.53703530877509i</v>
      </c>
      <c r="EC291" s="223" t="str">
        <f t="shared" ca="1" si="446"/>
        <v>6.57946257206078-1.64806957936542i</v>
      </c>
      <c r="ED291" s="223" t="str">
        <f t="shared" ca="1" si="447"/>
        <v>1.48610511708541+6.61792661311312i</v>
      </c>
      <c r="EE291" s="223" t="str">
        <f t="shared" ca="1" si="448"/>
        <v>-6.65240426263546+1.32324548064515i</v>
      </c>
      <c r="EF291" s="223" t="str">
        <f t="shared" ca="1" si="449"/>
        <v>-1.15958877061274-6.6828747525782i</v>
      </c>
      <c r="EG291" s="223" t="str">
        <f t="shared" ca="1" si="450"/>
        <v>6.70931972865981-0.995233567658638i</v>
      </c>
      <c r="EH291" s="223" t="str">
        <f t="shared" ca="1" si="451"/>
        <v>0.830278873223666+6.73172326141358i</v>
      </c>
      <c r="EI291" s="223" t="str">
        <f t="shared" ca="1" si="452"/>
        <v>-6.75007185579077+0.664824049835469i</v>
      </c>
      <c r="EJ291" s="223" t="str">
        <f t="shared" ca="1" si="453"/>
        <v>-0.498968761305926-6.7643544592828i</v>
      </c>
      <c r="EK291" s="223" t="str">
        <f t="shared" ca="1" si="454"/>
        <v>6.77456246858428-0.33281291265146i</v>
      </c>
      <c r="EL291" s="223" t="str">
        <f t="shared" ca="1" si="455"/>
        <v>0.166456589936929+6.78068973477219i</v>
      </c>
      <c r="EM291" s="223" t="str">
        <f t="shared" ca="1" si="456"/>
        <v>-6.78273256701002-3.1708565639063E-12i</v>
      </c>
      <c r="EN291" s="223"/>
      <c r="EO291" s="223"/>
      <c r="EP291" s="223"/>
    </row>
    <row r="292" spans="1:146">
      <c r="A292" s="249">
        <f t="shared" si="323"/>
        <v>3.7500000000000029E-3</v>
      </c>
      <c r="B292" s="248">
        <v>192</v>
      </c>
      <c r="C292" s="247">
        <f t="shared" si="324"/>
        <v>38400</v>
      </c>
      <c r="N292" s="246">
        <f t="shared" ca="1" si="327"/>
        <v>15.579482704209237</v>
      </c>
      <c r="O292" s="223">
        <f t="shared" ca="1" si="328"/>
        <v>0.57948270420923775</v>
      </c>
      <c r="P292" s="223" t="str">
        <f t="shared" ca="1" si="329"/>
        <v>-1.06492850956232E-16+0.579482704209238i</v>
      </c>
      <c r="Q292" s="223" t="str">
        <f t="shared" ca="1" si="330"/>
        <v>-0.579482704209238-2.12985701912465E-16i</v>
      </c>
      <c r="R292" s="223" t="str">
        <f t="shared" ca="1" si="331"/>
        <v>-1.71797785510473E-14-0.579482704209238i</v>
      </c>
      <c r="S292" s="223" t="str">
        <f t="shared" ca="1" si="332"/>
        <v>0.579482704209238-2.42788621546446E-14i</v>
      </c>
      <c r="T292" s="223" t="str">
        <f t="shared" ca="1" si="333"/>
        <v>-2.83254020080594E-14+0.579482704209238i</v>
      </c>
      <c r="U292" s="223" t="str">
        <f t="shared" ca="1" si="334"/>
        <v>-0.579482704209238-2.32850545343345E-14i</v>
      </c>
      <c r="V292" s="223" t="str">
        <f t="shared" ca="1" si="335"/>
        <v>1.61859709307371E-14-0.579482704209238i</v>
      </c>
      <c r="W292" s="223" t="str">
        <f t="shared" ca="1" si="336"/>
        <v>0.579482704209238+9.08688732713969E-15i</v>
      </c>
      <c r="X292" s="223" t="str">
        <f t="shared" ca="1" si="337"/>
        <v>-6.10527598328726E-15+0.579482704209238i</v>
      </c>
      <c r="Y292" s="223" t="str">
        <f t="shared" ca="1" si="338"/>
        <v>-0.579482704209238+9.93807620310138E-16i</v>
      </c>
      <c r="Z292" s="223" t="str">
        <f t="shared" ca="1" si="339"/>
        <v>-8.09289122390751E-15-0.579482704209238i</v>
      </c>
      <c r="AA292" s="223" t="str">
        <f t="shared" ca="1" si="340"/>
        <v>0.579482704209238-1.107450256776E-14i</v>
      </c>
      <c r="AB292" s="223" t="str">
        <f t="shared" ca="1" si="341"/>
        <v>1.81735861713574E-14+0.579482704209238i</v>
      </c>
      <c r="AC292" s="223" t="str">
        <f t="shared" ca="1" si="342"/>
        <v>-0.579482704209238+2.52726697749548E-14i</v>
      </c>
      <c r="AD292" s="223" t="str">
        <f t="shared" ca="1" si="343"/>
        <v>2.52728582578768E-14-0.579482704209238i</v>
      </c>
      <c r="AE292" s="223" t="str">
        <f t="shared" ca="1" si="344"/>
        <v>0.579482704209238+1.81737746542794E-14i</v>
      </c>
      <c r="AF292" s="223" t="str">
        <f t="shared" ca="1" si="345"/>
        <v>-1.93096355701719E-14+0.579482704209238i</v>
      </c>
      <c r="AG292" s="223" t="str">
        <f t="shared" ca="1" si="346"/>
        <v>-0.579482704209238-1.22105519665745E-14i</v>
      </c>
      <c r="AH292" s="223" t="str">
        <f t="shared" ca="1" si="347"/>
        <v>5.11146836297711E-15-0.579482704209238i</v>
      </c>
      <c r="AI292" s="223" t="str">
        <f t="shared" ca="1" si="348"/>
        <v>0.579482704209238-1.98761524062028E-15i</v>
      </c>
      <c r="AJ292" s="223" t="str">
        <f t="shared" ca="1" si="349"/>
        <v>9.08669884421767E-15+0.579482704209238i</v>
      </c>
      <c r="AK292" s="223" t="str">
        <f t="shared" ca="1" si="350"/>
        <v>-0.579482704209238-9.91034408250429E-14i</v>
      </c>
      <c r="AL292" s="223" t="str">
        <f t="shared" ca="1" si="351"/>
        <v>-8.09294776878417E-14-0.579482704209238i</v>
      </c>
      <c r="AM292" s="223" t="str">
        <f t="shared" ca="1" si="352"/>
        <v>0.579482704209238-2.60962396200726E-13i</v>
      </c>
      <c r="AN292" s="223" t="str">
        <f t="shared" ca="1" si="353"/>
        <v>-1.4368574617017E-13+0.579482704209238i</v>
      </c>
      <c r="AO292" s="223" t="str">
        <f t="shared" ca="1" si="354"/>
        <v>-0.579482704209238+3.63471723427148E-14i</v>
      </c>
      <c r="AP292" s="223" t="str">
        <f t="shared" ca="1" si="355"/>
        <v>-2.16380090855599E-13-0.579482704209238i</v>
      </c>
      <c r="AQ292" s="223" t="str">
        <f t="shared" ca="1" si="356"/>
        <v>0.579482704209238+1.80033106995806E-13i</v>
      </c>
      <c r="AR292" s="223" t="str">
        <f t="shared" ca="1" si="357"/>
        <v>0.579482704209238+1.80033106995806E-13i</v>
      </c>
      <c r="AS292" s="223" t="str">
        <f t="shared" ca="1" si="358"/>
        <v>-0.579482704209238+1.80032730029962E-13i</v>
      </c>
      <c r="AT292" s="223" t="str">
        <f t="shared" ca="1" si="359"/>
        <v>2.24615412340933E-13-0.579482704209238i</v>
      </c>
      <c r="AU292" s="223" t="str">
        <f t="shared" ca="1" si="360"/>
        <v>0.579482704209238+3.63475493085589E-14i</v>
      </c>
      <c r="AV292" s="223" t="str">
        <f t="shared" ca="1" si="361"/>
        <v>1.35450424684836E-13+0.579482704209238i</v>
      </c>
      <c r="AW292" s="223" t="str">
        <f t="shared" ca="1" si="362"/>
        <v>-0.579482704209238-2.6919771768606E-13i</v>
      </c>
      <c r="AX292" s="223" t="str">
        <f t="shared" ca="1" si="363"/>
        <v>8.09298546536855E-14-0.579482704209238i</v>
      </c>
      <c r="AY292" s="223" t="str">
        <f t="shared" ca="1" si="364"/>
        <v>0.579482704209238-9.08681193397087E-14i</v>
      </c>
      <c r="AZ292" s="223" t="str">
        <f t="shared" ca="1" si="365"/>
        <v>2.79135982372083E-13+0.579482704209238i</v>
      </c>
      <c r="BA292" s="223" t="str">
        <f t="shared" ca="1" si="366"/>
        <v>-0.579482704209238-1.25512159998812E-13i</v>
      </c>
      <c r="BB292" s="223" t="str">
        <f t="shared" ca="1" si="367"/>
        <v>-6.27557030335621E-14-0.579482704209238i</v>
      </c>
      <c r="BC292" s="223" t="str">
        <f t="shared" ca="1" si="368"/>
        <v>0.579482704209238-2.34553677026956E-13i</v>
      </c>
      <c r="BD292" s="223" t="str">
        <f t="shared" ca="1" si="369"/>
        <v>-1.70094465343939E-13+0.579482704209238i</v>
      </c>
      <c r="BE292" s="223" t="str">
        <f t="shared" ca="1" si="370"/>
        <v>-0.579482704209238+1.81733976884353E-14i</v>
      </c>
      <c r="BF292" s="223" t="str">
        <f t="shared" ca="1" si="371"/>
        <v>-1.8997137168183E-13-0.579482704209238i</v>
      </c>
      <c r="BG292" s="223" t="str">
        <f t="shared" ca="1" si="372"/>
        <v>0.579482704209238+1.98206881650086E-13i</v>
      </c>
      <c r="BH292" s="223" t="str">
        <f t="shared" ca="1" si="373"/>
        <v>-2.64089076566913E-14+0.579482704209238i</v>
      </c>
      <c r="BI292" s="223" t="str">
        <f t="shared" ca="1" si="374"/>
        <v>-0.579482704209238+1.61858955375683E-13i</v>
      </c>
      <c r="BJ292" s="223" t="str">
        <f t="shared" ca="1" si="375"/>
        <v>2.42789186995213E-13-0.579482704209238i</v>
      </c>
      <c r="BK292" s="223" t="str">
        <f t="shared" ca="1" si="376"/>
        <v>0.579482704209238+7.09912130018179E-14i</v>
      </c>
      <c r="BL292" s="223" t="str">
        <f t="shared" ca="1" si="377"/>
        <v>1.17276650030556E-13+0.579482704209238i</v>
      </c>
      <c r="BM292" s="223" t="str">
        <f t="shared" ca="1" si="378"/>
        <v>-0.579482704209238-2.87371492340339E-13i</v>
      </c>
      <c r="BN292" s="223" t="str">
        <f t="shared" ca="1" si="379"/>
        <v>9.91036293079651E-14-0.579482704209238i</v>
      </c>
      <c r="BO292" s="223" t="str">
        <f t="shared" ca="1" si="380"/>
        <v>0.579482704209238-7.26943446854296E-14i</v>
      </c>
      <c r="BP292" s="223" t="str">
        <f t="shared" ca="1" si="381"/>
        <v>2.60962207717804E-13+0.579482704209238i</v>
      </c>
      <c r="BQ292" s="223" t="str">
        <f t="shared" ca="1" si="382"/>
        <v>-0.579482704209238-1.43685934653091E-13i</v>
      </c>
      <c r="BR292" s="223" t="str">
        <f t="shared" ca="1" si="383"/>
        <v>-4.45819283792826E-14-0.579482704209238i</v>
      </c>
      <c r="BS292" s="223" t="str">
        <f t="shared" ca="1" si="384"/>
        <v>0.579482704209238-1.99910013333698E-13i</v>
      </c>
      <c r="BT292" s="223" t="str">
        <f t="shared" ca="1" si="385"/>
        <v>-1.71798350959239E-13+0.579482704209238i</v>
      </c>
      <c r="BU292" s="223" t="str">
        <f t="shared" ca="1" si="386"/>
        <v>-0.579482704209238-1.64702660048238E-14i</v>
      </c>
      <c r="BV292" s="223" t="str">
        <f t="shared" ca="1" si="387"/>
        <v>-1.7179759702755E-13-0.579482704209238i</v>
      </c>
      <c r="BW292" s="223" t="str">
        <f t="shared" ca="1" si="388"/>
        <v>0.579482704209238+2.32850545343345E-13i</v>
      </c>
      <c r="BX292" s="223" t="str">
        <f t="shared" ca="1" si="389"/>
        <v>-4.45826823109707E-14+0.579482704209238i</v>
      </c>
      <c r="BY292" s="223" t="str">
        <f t="shared" ca="1" si="390"/>
        <v>-0.579482704209238+1.43685180721403E-13i</v>
      </c>
      <c r="BZ292" s="223" t="str">
        <f t="shared" ca="1" si="391"/>
        <v>2.60962961649492E-13-0.579482704209238i</v>
      </c>
      <c r="CA292" s="223" t="str">
        <f t="shared" ca="1" si="392"/>
        <v>0.579482704209238+7.26950986171178E-14i</v>
      </c>
      <c r="CB292" s="223" t="str">
        <f t="shared" ca="1" si="393"/>
        <v>8.26329863372972E-14+0.579482704209238i</v>
      </c>
      <c r="CC292" s="223" t="str">
        <f t="shared" ca="1" si="394"/>
        <v>-0.579482704209238+2.70900849369671E-13i</v>
      </c>
      <c r="CD292" s="223" t="str">
        <f t="shared" ca="1" si="395"/>
        <v>1.33747293001224E-13-0.579482704209238i</v>
      </c>
      <c r="CE292" s="223" t="str">
        <f t="shared" ca="1" si="396"/>
        <v>0.579482704209238-5.45205700311501E-14i</v>
      </c>
      <c r="CF292" s="223" t="str">
        <f t="shared" ca="1" si="397"/>
        <v>2.42788433063524E-13+0.579482704209238i</v>
      </c>
      <c r="CG292" s="223" t="str">
        <f t="shared" ca="1" si="398"/>
        <v>-0.579482704209238-1.61859709307371E-13i</v>
      </c>
      <c r="CH292" s="223" t="str">
        <f t="shared" ca="1" si="399"/>
        <v>-2.64081537250032E-14-0.579482704209238i</v>
      </c>
      <c r="CI292" s="223" t="str">
        <f t="shared" ca="1" si="400"/>
        <v>0.579482704209238-1.81736238679418E-13i</v>
      </c>
      <c r="CJ292" s="223" t="str">
        <f t="shared" ca="1" si="401"/>
        <v>-2.22911903691478E-13+0.579482704209238i</v>
      </c>
      <c r="CK292" s="223" t="str">
        <f t="shared" ca="1" si="402"/>
        <v>-0.579482704209238-3.46440406591032E-14i</v>
      </c>
      <c r="CL292" s="223" t="str">
        <f t="shared" ca="1" si="403"/>
        <v>-1.53623822373271E-13-0.579482704209238i</v>
      </c>
      <c r="CM292" s="223" t="str">
        <f t="shared" ca="1" si="404"/>
        <v>0.579482704209238+2.51024319997624E-13i</v>
      </c>
      <c r="CN292" s="223" t="str">
        <f t="shared" ca="1" si="405"/>
        <v>-6.27564569652503E-14+0.579482704209238i</v>
      </c>
      <c r="CO292" s="223" t="str">
        <f t="shared" ca="1" si="406"/>
        <v>-0.579482704209238+1.25511406067124E-13i</v>
      </c>
      <c r="CP292" s="223" t="str">
        <f t="shared" ca="1" si="407"/>
        <v>-2.80839491021539E-13-0.579482704209238i</v>
      </c>
      <c r="CQ292" s="223" t="str">
        <f t="shared" ca="1" si="408"/>
        <v>0.579482704209238+1.23808651349356E-13i</v>
      </c>
      <c r="CR292" s="223" t="str">
        <f t="shared" ca="1" si="409"/>
        <v>6.44592116830176E-14+0.579482704209238i</v>
      </c>
      <c r="CS292" s="223" t="str">
        <f t="shared" ca="1" si="410"/>
        <v>-0.579482704209238-3.40188930687878E-13i</v>
      </c>
      <c r="CT292" s="223" t="str">
        <f t="shared" ca="1" si="411"/>
        <v>1.51921067655503E-13-0.579482704209238i</v>
      </c>
      <c r="CU292" s="223" t="str">
        <f t="shared" ca="1" si="412"/>
        <v>0.579482704209238-3.63467953768707E-14i</v>
      </c>
      <c r="CV292" s="223" t="str">
        <f t="shared" ca="1" si="413"/>
        <v>2.24614658409245E-13+0.579482704209238i</v>
      </c>
      <c r="CW292" s="223" t="str">
        <f t="shared" ca="1" si="414"/>
        <v>-0.579482704209238-1.80033483961651E-13i</v>
      </c>
      <c r="CX292" s="223" t="str">
        <f t="shared" ca="1" si="415"/>
        <v>2.47053990072357E-14-0.579482704209238i</v>
      </c>
      <c r="CY292" s="223" t="str">
        <f t="shared" ca="1" si="416"/>
        <v>0.579482704209238-1.63562464025138E-13i</v>
      </c>
      <c r="CZ292" s="223" t="str">
        <f t="shared" ca="1" si="417"/>
        <v>-2.41085678345757E-13+0.579482704209238i</v>
      </c>
      <c r="DA292" s="223" t="str">
        <f t="shared" ca="1" si="418"/>
        <v>-0.579482704209238-5.28178153133827E-14i</v>
      </c>
      <c r="DB292" s="223" t="str">
        <f t="shared" ca="1" si="419"/>
        <v>-1.35450047718992E-13-0.579482704209238i</v>
      </c>
      <c r="DC292" s="223" t="str">
        <f t="shared" ca="1" si="420"/>
        <v>0.579482704209238+2.69198094651904E-13i</v>
      </c>
      <c r="DD292" s="223" t="str">
        <f t="shared" ca="1" si="421"/>
        <v>-8.09302316195299E-14+0.579482704209238i</v>
      </c>
      <c r="DE292" s="223" t="str">
        <f t="shared" ca="1" si="422"/>
        <v>-0.579482704209238+7.43978533348852E-14i</v>
      </c>
      <c r="DF292" s="223" t="str">
        <f t="shared" ca="1" si="423"/>
        <v>-2.6266571636726E-13-0.579482704209238i</v>
      </c>
      <c r="DG292" s="223" t="str">
        <f t="shared" ca="1" si="424"/>
        <v>0.579482704209238+1.41982426003636E-13i</v>
      </c>
      <c r="DH292" s="223" t="str">
        <f t="shared" ca="1" si="425"/>
        <v>4.62854370287382E-14+0.579482704209238i</v>
      </c>
      <c r="DI292" s="223" t="str">
        <f t="shared" ca="1" si="426"/>
        <v>-0.579482704209238+2.34553300061112E-13i</v>
      </c>
      <c r="DJ292" s="223" t="str">
        <f t="shared" ca="1" si="427"/>
        <v>1.70094842309783E-13-0.579482704209238i</v>
      </c>
      <c r="DK292" s="223" t="str">
        <f t="shared" ca="1" si="428"/>
        <v>0.579482704209238-1.81730207225912E-14i</v>
      </c>
      <c r="DL292" s="223" t="str">
        <f t="shared" ca="1" si="429"/>
        <v>1.73501105677006E-13+0.579482704209238i</v>
      </c>
      <c r="DM292" s="223" t="str">
        <f t="shared" ca="1" si="430"/>
        <v>-0.579482704209238-1.9820725861593E-13i</v>
      </c>
      <c r="DN292" s="223" t="str">
        <f t="shared" ca="1" si="431"/>
        <v>4.28791736615151E-14-0.579482704209238i</v>
      </c>
      <c r="DO292" s="223" t="str">
        <f t="shared" ca="1" si="432"/>
        <v>0.579482704209238-1.45388689370859E-13i</v>
      </c>
      <c r="DP292" s="223" t="str">
        <f t="shared" ca="1" si="433"/>
        <v>-2.59259453000036E-13+0.579482704209238i</v>
      </c>
      <c r="DQ292" s="223" t="str">
        <f t="shared" ca="1" si="434"/>
        <v>-0.579482704209238-7.09915899676623E-14i</v>
      </c>
      <c r="DR292" s="223" t="str">
        <f t="shared" ca="1" si="435"/>
        <v>-1.17276273064712E-13-0.579482704209238i</v>
      </c>
      <c r="DS292" s="223" t="str">
        <f t="shared" ca="1" si="436"/>
        <v>0.579482704209238+2.87371869306183E-13i</v>
      </c>
      <c r="DT292" s="223" t="str">
        <f t="shared" ca="1" si="437"/>
        <v>-1.32043784351768E-13+0.579482704209238i</v>
      </c>
      <c r="DU292" s="223" t="str">
        <f t="shared" ca="1" si="438"/>
        <v>-0.579482704209238+8.9163856758565E-14i</v>
      </c>
      <c r="DV292" s="223" t="str">
        <f t="shared" ca="1" si="439"/>
        <v>-2.4449194171298E-13-0.579482704209238i</v>
      </c>
      <c r="DW292" s="223" t="str">
        <f t="shared" ca="1" si="440"/>
        <v>0.579482704209238+1.27216422579956E-13i</v>
      </c>
      <c r="DX292" s="223" t="str">
        <f t="shared" ca="1" si="441"/>
        <v>2.81116623744588E-14+0.579482704209238i</v>
      </c>
      <c r="DY292" s="223" t="str">
        <f t="shared" ca="1" si="442"/>
        <v>-0.579482704209238+1.83439747328873E-13i</v>
      </c>
      <c r="DZ292" s="223" t="str">
        <f t="shared" ca="1" si="443"/>
        <v>1.88268616964063E-13-0.579482704209238i</v>
      </c>
      <c r="EA292" s="223" t="str">
        <f t="shared" ca="1" si="444"/>
        <v>0.579482704209238+3.29405320096476E-14i</v>
      </c>
      <c r="EB292" s="223" t="str">
        <f t="shared" ca="1" si="445"/>
        <v>1.88267109100686E-13+0.579482704209238i</v>
      </c>
      <c r="EC292" s="223" t="str">
        <f t="shared" ca="1" si="446"/>
        <v>-0.579482704209238-2.49320811348169E-13i</v>
      </c>
      <c r="ED292" s="223" t="str">
        <f t="shared" ca="1" si="447"/>
        <v>2.81131702378351E-14-0.579482704209238i</v>
      </c>
      <c r="EE292" s="223" t="str">
        <f t="shared" ca="1" si="448"/>
        <v>0.579482704209238-1.2721491471658E-13i</v>
      </c>
      <c r="EF292" s="223" t="str">
        <f t="shared" ca="1" si="449"/>
        <v>2.82542999670994E-13+0.579482704209238i</v>
      </c>
      <c r="EG292" s="223" t="str">
        <f t="shared" ca="1" si="450"/>
        <v>-0.579482704209238-8.91653646219414E-14i</v>
      </c>
      <c r="EH292" s="223" t="str">
        <f t="shared" ca="1" si="451"/>
        <v>-6.61627203324731E-14-0.579482704209238i</v>
      </c>
      <c r="EI292" s="223" t="str">
        <f t="shared" ca="1" si="452"/>
        <v>0.579482704209238+3.05545643960462E-13i</v>
      </c>
      <c r="EJ292" s="223" t="str">
        <f t="shared" ca="1" si="453"/>
        <v>-1.50217559006048E-13+0.579482704209238i</v>
      </c>
      <c r="EK292" s="223" t="str">
        <f t="shared" ca="1" si="454"/>
        <v>-0.579482704209238+7.09900821042859E-14i</v>
      </c>
      <c r="EL292" s="223" t="str">
        <f t="shared" ca="1" si="455"/>
        <v>-2.263181670587E-13-0.579482704209238i</v>
      </c>
      <c r="EM292" s="223" t="str">
        <f t="shared" ca="1" si="456"/>
        <v>0.579482704209238+1.45390197234236E-13i</v>
      </c>
      <c r="EN292" s="223"/>
      <c r="EO292" s="223"/>
      <c r="EP292" s="223"/>
    </row>
    <row r="293" spans="1:146">
      <c r="A293" s="249">
        <f t="shared" ref="A293:A356" si="461">A292+Div_Nt_load2</f>
        <v>3.7695312500000029E-3</v>
      </c>
      <c r="B293" s="248">
        <v>193</v>
      </c>
      <c r="C293" s="247">
        <f t="shared" ref="C293:C355" si="462">C292+1/time_load2</f>
        <v>38600</v>
      </c>
      <c r="N293" s="246">
        <f t="shared" ref="N293:N355" ca="1" si="463">Ioutput2+O293</f>
        <v>8.2258113148073235</v>
      </c>
      <c r="O293" s="223">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223" t="str">
        <f t="shared" ref="P293:P355" ca="1" si="465">IMPRODUCT(O293,IMEXP(COMPLEX(0,-2*PI()*1*B293/Nt_load2)))</f>
        <v>-0.166246912580638-6.77214842621231i</v>
      </c>
      <c r="Q293" s="223" t="str">
        <f t="shared" ref="Q293:Q355" ca="1" si="466">IMPRODUCT(O293,IMEXP(COMPLEX(0,-2*PI()*2*B293/Nt_load2)))</f>
        <v>6.76602887824693-0.332393684237511i</v>
      </c>
      <c r="R293" s="223" t="str">
        <f t="shared" ref="R293:R355" ca="1" si="467">IMPRODUCT(O293,IMEXP(COMPLEX(0,-2*PI()*3*B293/Nt_load2)))</f>
        <v>0.498340234368137+6.75583372748341i</v>
      </c>
      <c r="S293" s="223" t="str">
        <f t="shared" ref="S293:S355" ca="1" si="468">IMPRODUCT(O293,IMEXP(COMPLEX(0,-2*PI()*4*B293/Nt_load2)))</f>
        <v>-6.74156911509939+0.663986602975181i</v>
      </c>
      <c r="T293" s="223" t="str">
        <f t="shared" ref="T293:T355" ca="1" si="469">IMPRODUCT(O293,IMEXP(COMPLEX(0,-2*PI()*5*B293/Nt_load2)))</f>
        <v>-0.829233010881325-6.72324363356387i</v>
      </c>
      <c r="U293" s="223" t="str">
        <f t="shared" ref="U293:U355" ca="1" si="470">IMPRODUCT(O293,IMEXP(COMPLEX(0,-2*PI()*6*B293/Nt_load2)))</f>
        <v>6.70086832146176-0.99397991982873i</v>
      </c>
      <c r="V293" s="223" t="str">
        <f t="shared" ref="V293:V355" ca="1" si="471">IMPRODUCT(O293,IMEXP(COMPLEX(0,-2*PI()*7*B293/Nt_load2)))</f>
        <v>1.15812809243904+6.67445665684451i</v>
      </c>
      <c r="W293" s="223" t="str">
        <f t="shared" ref="W293:W355" ca="1" si="472">IMPRODUCT(O293,IMEXP(COMPLEX(0,-2*PI()*8*B293/Nt_load2)))</f>
        <v>-6.64402454911107+1.32157865199238i</v>
      </c>
      <c r="X293" s="223" t="str">
        <f t="shared" ref="X293:X355" ca="1" si="473">IMPRODUCT(O293,IMEXP(COMPLEX(0,-2*PI()*9*B293/Nt_load2)))</f>
        <v>-1.48423314198206-6.60959032942546i</v>
      </c>
      <c r="Y293" s="223" t="str">
        <f t="shared" ref="Y293:Y355" ca="1" si="474">IMPRODUCT(O293,IMEXP(COMPLEX(0,-2*PI()*10*B293/Nt_load2)))</f>
        <v>6.57117473967375-1.64599358542677i</v>
      </c>
      <c r="Z293" s="223" t="str">
        <f t="shared" ref="Z293:Z355" ca="1" si="475">IMPRODUCT(O293,IMEXP(COMPLEX(0,-2*PI()*11*B293/Nt_load2)))</f>
        <v>1.80676254388322+6.52880091997092i</v>
      </c>
      <c r="AA293" s="223" t="str">
        <f t="shared" ref="AA293:AA355" ca="1" si="476">IMPRODUCT(O293,IMEXP(COMPLEX(0,-2*PI()*12*B293/Nt_load2)))</f>
        <v>-6.48249439472165+1.96644317614185i</v>
      </c>
      <c r="AB293" s="223" t="str">
        <f t="shared" ref="AB293:AB355" ca="1" si="477">IMPRODUCT(O293,IMEXP(COMPLEX(0,-2*PI()*13*B293/Nt_load2)))</f>
        <v>-2.12493929656182-6.43228305724491i</v>
      </c>
      <c r="AC293" s="223" t="str">
        <f t="shared" ref="AC293:AC355" ca="1" si="478">IMPRODUCT(O293,IMEXP(COMPLEX(0,-2*PI()*14*B293/Nt_load2)))</f>
        <v>6.37819715297324-2.28215543300549i</v>
      </c>
      <c r="AD293" s="223" t="str">
        <f t="shared" ref="AD293:AD355" ca="1" si="479">IMPRODUCT(O293,IMEXP(COMPLEX(0,-2*PI()*15*B293/Nt_load2)))</f>
        <v>2.43799688435229+6.32026926123255i</v>
      </c>
      <c r="AE293" s="223" t="str">
        <f t="shared" ref="AE293:AE355" ca="1" si="480">IMPRODUCT(O293,IMEXP(COMPLEX(0,-2*PI()*16*B293/Nt_load2)))</f>
        <v>-6.25853427561896+2.59236977753853i</v>
      </c>
      <c r="AF293" s="223" t="str">
        <f t="shared" ref="AF293:AF355" ca="1" si="481">IMPRODUCT(O293,IMEXP(COMPLEX(0,-2*PI()*17*B293/Nt_load2)))</f>
        <v>-2.74518112410511-6.19302938297967i</v>
      </c>
      <c r="AG293" s="223" t="str">
        <f t="shared" ref="AG293:AG355" ca="1" si="482">IMPRODUCT(O293,IMEXP(COMPLEX(0,-2*PI()*18*B293/Nt_load2)))</f>
        <v>6.12379404101213-2.89633887621198i</v>
      </c>
      <c r="AH293" s="223" t="str">
        <f t="shared" ref="AH293:AH355" ca="1" si="483">IMPRODUCT(O293,IMEXP(COMPLEX(0,-2*PI()*19*B293/Nt_load2)))</f>
        <v>3.0457519820804+6.05086995449794i</v>
      </c>
      <c r="AI293" s="223" t="str">
        <f t="shared" ref="AI293:AI355" ca="1" si="484">IMPRODUCT(O293,IMEXP(COMPLEX(0,-2*PI()*20*B293/Nt_load2)))</f>
        <v>-5.97430105017945+3.19333044084341i</v>
      </c>
      <c r="AJ293" s="223" t="str">
        <f t="shared" ref="AJ293:AJ355" ca="1" si="485">IMPRODUCT(O293,IMEXP(COMPLEX(0,-2*PI()*21*B293/Nt_load2)))</f>
        <v>-3.33898535675517-5.89413345030184i</v>
      </c>
      <c r="AK293" s="223" t="str">
        <f t="shared" ref="AK293:AK355" ca="1" si="486">IMPRODUCT(O293,IMEXP(COMPLEX(0,-2*PI()*22*B293/Nt_load2)))</f>
        <v>5.81041544482964-3.48262899274064i</v>
      </c>
      <c r="AL293" s="223" t="str">
        <f t="shared" ref="AL293:AL355" ca="1" si="487">IMPRODUCT(O293,IMEXP(COMPLEX(0,-2*PI()*23*B293/Nt_load2)))</f>
        <v>3.6241748232454+5.72319746235849i</v>
      </c>
      <c r="AM293" s="223" t="str">
        <f t="shared" ref="AM293:AM355" ca="1" si="488">IMPRODUCT(O293,IMEXP(COMPLEX(0,-2*PI()*24*B293/Nt_load2)))</f>
        <v>-5.63253203974011+3.76353758635325i</v>
      </c>
      <c r="AN293" s="223" t="str">
        <f t="shared" ref="AN293:AN355" ca="1" si="489">IMPRODUCT(O293,IMEXP(COMPLEX(0,-2*PI()*25*B293/Nt_load2)))</f>
        <v>-3.90063333514679-5.53847379043489i</v>
      </c>
      <c r="AO293" s="223" t="str">
        <f t="shared" ref="AO293:AO355" ca="1" si="490">IMPRODUCT(O293,IMEXP(COMPLEX(0,-2*PI()*26*B293/Nt_load2)))</f>
        <v>5.44107937161921-4.03537948826779i</v>
      </c>
      <c r="AP293" s="223" t="str">
        <f t="shared" ref="AP293:AP355" ca="1" si="491">IMPRODUCT(O293,IMEXP(COMPLEX(0,-2*PI()*27*B293/Nt_load2)))</f>
        <v>4.16769487968318+5.34040745004116i</v>
      </c>
      <c r="AQ293" s="223" t="str">
        <f t="shared" ref="AQ293:AQ355" ca="1" si="492">IMPRODUCT(O293,IMEXP(COMPLEX(0,-2*PI()*28*B293/Nt_load2)))</f>
        <v>-5.23651866670593+4.29749980754309i</v>
      </c>
      <c r="AR293" s="223" t="str">
        <f t="shared" ref="AR293:AR355" ca="1" si="493">IMPRODUCT(O293,IMEXP(COMPLEX(0,-2*PI()*28*B293/Nt_load2)))</f>
        <v>-5.23651866670593+4.29749980754309i</v>
      </c>
      <c r="AS293" s="223" t="str">
        <f t="shared" ref="AS293:AS355" ca="1" si="494">IMPRODUCT(O293,IMEXP(COMPLEX(0,-2*PI()*30*B293/Nt_load2)))</f>
        <v>5.01934272965948-4.54926707336544i</v>
      </c>
      <c r="AT293" s="223" t="str">
        <f t="shared" ref="AT293:AT355" ca="1" si="495">IMPRODUCT(O293,IMEXP(COMPLEX(0,-2*PI()*31*B293/Nt_load2)))</f>
        <v>4.67107775614106+4.90618639461208i</v>
      </c>
      <c r="AU293" s="223" t="str">
        <f t="shared" ref="AU293:AU355" ca="1" si="496">IMPRODUCT(O293,IMEXP(COMPLEX(0,-2*PI()*32*B293/Nt_load2)))</f>
        <v>-4.79007475633465+4.7900747563392i</v>
      </c>
      <c r="AV293" s="223" t="str">
        <f t="shared" ref="AV293:AV355" ca="1" si="497">IMPRODUCT(O293,IMEXP(COMPLEX(0,-2*PI()*33*B293/Nt_load2)))</f>
        <v>-4.90618639461187-4.67107775614128i</v>
      </c>
      <c r="AW293" s="223" t="str">
        <f t="shared" ref="AW293:AW355" ca="1" si="498">IMPRODUCT(O293,IMEXP(COMPLEX(0,-2*PI()*34*B293/Nt_load2)))</f>
        <v>4.54926707336567-5.01934272965927i</v>
      </c>
      <c r="AX293" s="223" t="str">
        <f t="shared" ref="AX293:AX355" ca="1" si="499">IMPRODUCT(O293,IMEXP(COMPLEX(0,-2*PI()*35*B293/Nt_load2)))</f>
        <v>5.12947560033162+4.42471608221308i</v>
      </c>
      <c r="AY293" s="223" t="str">
        <f t="shared" ref="AY293:AY355" ca="1" si="500">IMPRODUCT(O293,IMEXP(COMPLEX(0,-2*PI()*36*B293/Nt_load2)))</f>
        <v>-4.29749980754347+5.23651866670561i</v>
      </c>
      <c r="AZ293" s="223" t="str">
        <f t="shared" ref="AZ293:AZ355" ca="1" si="501">IMPRODUCT(O293,IMEXP(COMPLEX(0,-2*PI()*37*B293/Nt_load2)))</f>
        <v>-5.34040745004091-4.1676948796835i</v>
      </c>
      <c r="BA293" s="223" t="str">
        <f t="shared" ref="BA293:BA355" ca="1" si="502">IMPRODUCT(O293,IMEXP(COMPLEX(0,-2*PI()*38*B293/Nt_load2)))</f>
        <v>4.03537948826811-5.44107937161897i</v>
      </c>
      <c r="BB293" s="223" t="str">
        <f t="shared" ref="BB293:BB355" ca="1" si="503">IMPRODUCT(O293,IMEXP(COMPLEX(0,-2*PI()*39*B293/Nt_load2)))</f>
        <v>5.53847379043858+3.90063333514153i</v>
      </c>
      <c r="BC293" s="223" t="str">
        <f t="shared" ref="BC293:BC355" ca="1" si="504">IMPRODUCT(O293,IMEXP(COMPLEX(0,-2*PI()*40*B293/Nt_load2)))</f>
        <v>-3.76353758635351+5.63253203973993i</v>
      </c>
      <c r="BD293" s="223" t="str">
        <f t="shared" ref="BD293:BD355" ca="1" si="505">IMPRODUCT(O293,IMEXP(COMPLEX(0,-2*PI()*41*B293/Nt_load2)))</f>
        <v>-5.72319746235832-3.62417482324567i</v>
      </c>
      <c r="BE293" s="223" t="str">
        <f t="shared" ref="BE293:BE355" ca="1" si="506">IMPRODUCT(O293,IMEXP(COMPLEX(0,-2*PI()*42*B293/Nt_load2)))</f>
        <v>3.4826289927409-5.81041544482948i</v>
      </c>
      <c r="BF293" s="223" t="str">
        <f t="shared" ref="BF293:BF355" ca="1" si="507">IMPRODUCT(O293,IMEXP(COMPLEX(0,-2*PI()*43*B293/Nt_load2)))</f>
        <v>5.89413345030207+3.33898535675477i</v>
      </c>
      <c r="BG293" s="223" t="str">
        <f t="shared" ref="BG293:BG355" ca="1" si="508">IMPRODUCT(O293,IMEXP(COMPLEX(0,-2*PI()*44*B293/Nt_load2)))</f>
        <v>-3.19333044084258+5.97430105017989i</v>
      </c>
      <c r="BH293" s="223" t="str">
        <f t="shared" ref="BH293:BH355" ca="1" si="509">IMPRODUCT(O293,IMEXP(COMPLEX(0,-2*PI()*45*B293/Nt_load2)))</f>
        <v>-6.05086995449866-3.04575198207895i</v>
      </c>
      <c r="BI293" s="223" t="str">
        <f t="shared" ref="BI293:BI355" ca="1" si="510">IMPRODUCT(O293,IMEXP(COMPLEX(0,-2*PI()*46*B293/Nt_load2)))</f>
        <v>2.89633887620931-6.12379404101339i</v>
      </c>
      <c r="BJ293" s="223" t="str">
        <f t="shared" ref="BJ293:BJ355" ca="1" si="511">IMPRODUCT(O293,IMEXP(COMPLEX(0,-2*PI()*47*B293/Nt_load2)))</f>
        <v>6.19302938297845+2.74518112410785i</v>
      </c>
      <c r="BK293" s="223" t="str">
        <f t="shared" ref="BK293:BK355" ca="1" si="512">IMPRODUCT(O293,IMEXP(COMPLEX(0,-2*PI()*48*B293/Nt_load2)))</f>
        <v>-2.59236977754006+6.25853427561832i</v>
      </c>
      <c r="BL293" s="223" t="str">
        <f t="shared" ref="BL293:BL355" ca="1" si="513">IMPRODUCT(O293,IMEXP(COMPLEX(0,-2*PI()*49*B293/Nt_load2)))</f>
        <v>-6.32026926123219-2.43799688435321i</v>
      </c>
      <c r="BM293" s="223" t="str">
        <f t="shared" ref="BM293:BM355" ca="1" si="514">IMPRODUCT(O293,IMEXP(COMPLEX(0,-2*PI()*50*B293/Nt_load2)))</f>
        <v>2.28215543300578-6.37819715297314i</v>
      </c>
      <c r="BN293" s="223" t="str">
        <f t="shared" ref="BN293:BN355" ca="1" si="515">IMPRODUCT(O293,IMEXP(COMPLEX(0,-2*PI()*51*B293/Nt_load2)))</f>
        <v>6.43228305724524+2.12493929656079i</v>
      </c>
      <c r="BO293" s="223" t="str">
        <f t="shared" ref="BO293:BO355" ca="1" si="516">IMPRODUCT(O293,IMEXP(COMPLEX(0,-2*PI()*52*B293/Nt_load2)))</f>
        <v>-1.96644317614012+6.48249439472218i</v>
      </c>
      <c r="BP293" s="223" t="str">
        <f t="shared" ref="BP293:BP355" ca="1" si="517">IMPRODUCT(O293,IMEXP(COMPLEX(0,-2*PI()*53*B293/Nt_load2)))</f>
        <v>-6.52880091997171-1.80676254388037i</v>
      </c>
      <c r="BQ293" s="223" t="str">
        <f t="shared" ref="BQ293:BQ355" ca="1" si="518">IMPRODUCT(O293,IMEXP(COMPLEX(0,-2*PI()*54*B293/Nt_load2)))</f>
        <v>1.64599358542973-6.57117473967301i</v>
      </c>
      <c r="BR293" s="223" t="str">
        <f t="shared" ref="BR293:BR355" ca="1" si="519">IMPRODUCT(O293,IMEXP(COMPLEX(0,-2*PI()*55*B293/Nt_load2)))</f>
        <v>6.60959032942494+1.48423314198438i</v>
      </c>
      <c r="BS293" s="223" t="str">
        <f t="shared" ref="BS293:BS355" ca="1" si="520">IMPRODUCT(O293,IMEXP(COMPLEX(0,-2*PI()*56*B293/Nt_load2)))</f>
        <v>-1.32157865199353+6.64402454911084i</v>
      </c>
      <c r="BT293" s="223" t="str">
        <f t="shared" ref="BT293:BT355" ca="1" si="521">IMPRODUCT(O293,IMEXP(COMPLEX(0,-2*PI()*57*B293/Nt_load2)))</f>
        <v>-6.67445665684446-1.15812809243934i</v>
      </c>
      <c r="BU293" s="223" t="str">
        <f t="shared" ref="BU293:BU355" ca="1" si="522">IMPRODUCT(O293,IMEXP(COMPLEX(0,-2*PI()*58*B293/Nt_load2)))</f>
        <v>0.993979919827843-6.7008683214619i</v>
      </c>
      <c r="BV293" s="223" t="str">
        <f t="shared" ref="BV293:BV355" ca="1" si="523">IMPRODUCT(O293,IMEXP(COMPLEX(0,-2*PI()*59*B293/Nt_load2)))</f>
        <v>6.72324363356409+0.82923301087955i</v>
      </c>
      <c r="BW293" s="223" t="str">
        <f t="shared" ref="BW293:BW355" ca="1" si="524">IMPRODUCT(O293,IMEXP(COMPLEX(0,-2*PI()*60*B293/Nt_load2)))</f>
        <v>-0.663986602972902+6.74156911509961i</v>
      </c>
      <c r="BX293" s="223" t="str">
        <f t="shared" ref="BX293:BX355" ca="1" si="525">IMPRODUCT(O293,IMEXP(COMPLEX(0,-2*PI()*61*B293/Nt_load2)))</f>
        <v>-6.75583372748318-0.498340234371205i</v>
      </c>
      <c r="BY293" s="223" t="str">
        <f t="shared" ref="BY293:BY355" ca="1" si="526">IMPRODUCT(O293,IMEXP(COMPLEX(0,-2*PI()*62*B293/Nt_load2)))</f>
        <v>0.332393684239562-6.76602887824684i</v>
      </c>
      <c r="BZ293" s="223" t="str">
        <f t="shared" ref="BZ293:BZ355" ca="1" si="527">IMPRODUCT(O293,IMEXP(COMPLEX(0,-2*PI()*63*B293/Nt_load2)))</f>
        <v>6.77214842621228+0.166246912581915i</v>
      </c>
      <c r="CA293" s="223" t="str">
        <f t="shared" ref="CA293:CA355" ca="1" si="528">IMPRODUCT(O293,IMEXP(COMPLEX(0,-2*PI()*64*B293/Nt_load2)))</f>
        <v>-5.01257256710452E-13+6.77418868519268i</v>
      </c>
      <c r="CB293" s="223" t="str">
        <f t="shared" ref="CB293:CB355" ca="1" si="529">IMPRODUCT(O293,IMEXP(COMPLEX(0,-2*PI()*65*B293/Nt_load2)))</f>
        <v>-6.7721484262123+0.166246912581298i</v>
      </c>
      <c r="CC293" s="223" t="str">
        <f t="shared" ref="CC293:CC355" ca="1" si="530">IMPRODUCT(O293,IMEXP(COMPLEX(0,-2*PI()*66*B293/Nt_load2)))</f>
        <v>-0.332393684238945-6.76602887824687i</v>
      </c>
      <c r="CD293" s="223" t="str">
        <f t="shared" ref="CD293:CD355" ca="1" si="531">IMPRODUCT(O293,IMEXP(COMPLEX(0,-2*PI()*67*B293/Nt_load2)))</f>
        <v>6.75583372748323-0.498340234370589i</v>
      </c>
      <c r="CE293" s="223" t="str">
        <f t="shared" ref="CE293:CE355" ca="1" si="532">IMPRODUCT(O293,IMEXP(COMPLEX(0,-2*PI()*68*B293/Nt_load2)))</f>
        <v>0.663986602972287+6.74156911509967i</v>
      </c>
      <c r="CF293" s="223" t="str">
        <f t="shared" ref="CF293:CF355" ca="1" si="533">IMPRODUCT(O293,IMEXP(COMPLEX(0,-2*PI()*69*B293/Nt_load2)))</f>
        <v>-6.72324363356417+0.82923301087894i</v>
      </c>
      <c r="CG293" s="223" t="str">
        <f t="shared" ref="CG293:CG355" ca="1" si="534">IMPRODUCT(O293,IMEXP(COMPLEX(0,-2*PI()*70*B293/Nt_load2)))</f>
        <v>-0.993979919827233-6.70086832146198i</v>
      </c>
      <c r="CH293" s="223" t="str">
        <f t="shared" ref="CH293:CH355" ca="1" si="535">IMPRODUCT(O293,IMEXP(COMPLEX(0,-2*PI()*71*B293/Nt_load2)))</f>
        <v>6.67445665684456-1.15812809243874i</v>
      </c>
      <c r="CI293" s="223" t="str">
        <f t="shared" ref="CI293:CI355" ca="1" si="536">IMPRODUCT(O293,IMEXP(COMPLEX(0,-2*PI()*72*B293/Nt_load2)))</f>
        <v>1.32157865199255+6.64402454911103i</v>
      </c>
      <c r="CJ293" s="223" t="str">
        <f t="shared" ref="CJ293:CJ355" ca="1" si="537">IMPRODUCT(O293,IMEXP(COMPLEX(0,-2*PI()*73*B293/Nt_load2)))</f>
        <v>-6.60959032942507+1.48423314198377i</v>
      </c>
      <c r="CK293" s="223" t="str">
        <f t="shared" ref="CK293:CK355" ca="1" si="538">IMPRODUCT(O293,IMEXP(COMPLEX(0,-2*PI()*74*B293/Nt_load2)))</f>
        <v>-1.64599358542894-6.57117473967321i</v>
      </c>
      <c r="CL293" s="223" t="str">
        <f t="shared" ref="CL293:CL355" ca="1" si="539">IMPRODUCT(O293,IMEXP(COMPLEX(0,-2*PI()*75*B293/Nt_load2)))</f>
        <v>6.52880091997192-1.80676254387958i</v>
      </c>
      <c r="CM293" s="223" t="str">
        <f t="shared" ref="CM293:CM355" ca="1" si="540">IMPRODUCT(O293,IMEXP(COMPLEX(0,-2*PI()*76*B293/Nt_load2)))</f>
        <v>1.96644317613971+6.4824943947223i</v>
      </c>
      <c r="CN293" s="223" t="str">
        <f t="shared" ref="CN293:CN355" ca="1" si="541">IMPRODUCT(O293,IMEXP(COMPLEX(0,-2*PI()*77*B293/Nt_load2)))</f>
        <v>-6.43228305724544+2.1249392965602i</v>
      </c>
      <c r="CO293" s="223" t="str">
        <f t="shared" ref="CO293:CO355" ca="1" si="542">IMPRODUCT(O293,IMEXP(COMPLEX(0,-2*PI()*78*B293/Nt_load2)))</f>
        <v>-2.28215543300538-6.37819715297329i</v>
      </c>
      <c r="CP293" s="223" t="str">
        <f t="shared" ref="CP293:CP355" ca="1" si="543">IMPRODUCT(O293,IMEXP(COMPLEX(0,-2*PI()*79*B293/Nt_load2)))</f>
        <v>6.32026926123241-2.43799688435263i</v>
      </c>
      <c r="CQ293" s="223" t="str">
        <f t="shared" ref="CQ293:CQ355" ca="1" si="544">IMPRODUCT(O293,IMEXP(COMPLEX(0,-2*PI()*80*B293/Nt_load2)))</f>
        <v>2.59236977753931+6.25853427561863i</v>
      </c>
      <c r="CR293" s="223" t="str">
        <f t="shared" ref="CR293:CR355" ca="1" si="545">IMPRODUCT(O293,IMEXP(COMPLEX(0,-2*PI()*81*B293/Nt_load2)))</f>
        <v>-6.1930293829787+2.74518112410729i</v>
      </c>
      <c r="CS293" s="223" t="str">
        <f t="shared" ref="CS293:CS355" ca="1" si="546">IMPRODUCT(O293,IMEXP(COMPLEX(0,-2*PI()*82*B293/Nt_load2)))</f>
        <v>-2.89633887620874-6.12379404101366i</v>
      </c>
      <c r="CT293" s="223" t="str">
        <f t="shared" ref="CT293:CT355" ca="1" si="547">IMPRODUCT(O293,IMEXP(COMPLEX(0,-2*PI()*83*B293/Nt_load2)))</f>
        <v>6.05086995449903-3.04575198207823i</v>
      </c>
      <c r="CU293" s="223" t="str">
        <f t="shared" ref="CU293:CU355" ca="1" si="548">IMPRODUCT(O293,IMEXP(COMPLEX(0,-2*PI()*84*B293/Nt_load2)))</f>
        <v>3.19333044084204+5.97430105018018i</v>
      </c>
      <c r="CV293" s="223" t="str">
        <f t="shared" ref="CV293:CV355" ca="1" si="549">IMPRODUCT(O293,IMEXP(COMPLEX(0,-2*PI()*85*B293/Nt_load2)))</f>
        <v>-5.89413345030237+3.33898535675424i</v>
      </c>
      <c r="CW293" s="223" t="str">
        <f t="shared" ref="CW293:CW355" ca="1" si="550">IMPRODUCT(O293,IMEXP(COMPLEX(0,-2*PI()*86*B293/Nt_load2)))</f>
        <v>-3.48262899274054-5.8104154448297i</v>
      </c>
      <c r="CX293" s="223" t="str">
        <f t="shared" ref="CX293:CX355" ca="1" si="551">IMPRODUCT(O293,IMEXP(COMPLEX(0,-2*PI()*87*B293/Nt_load2)))</f>
        <v>5.72319746235865-3.62417482324515i</v>
      </c>
      <c r="CY293" s="223" t="str">
        <f t="shared" ref="CY293:CY355" ca="1" si="552">IMPRODUCT(O293,IMEXP(COMPLEX(0,-2*PI()*88*B293/Nt_load2)))</f>
        <v>3.76353758635284+5.63253203974039i</v>
      </c>
      <c r="CZ293" s="223" t="str">
        <f t="shared" ref="CZ293:CZ355" ca="1" si="553">IMPRODUCT(O293,IMEXP(COMPLEX(0,-2*PI()*89*B293/Nt_load2)))</f>
        <v>-5.53847379043506+3.90063333514654i</v>
      </c>
      <c r="DA293" s="223" t="str">
        <f t="shared" ref="DA293:DA355" ca="1" si="554">IMPRODUCT(O293,IMEXP(COMPLEX(0,-2*PI()*90*B293/Nt_load2)))</f>
        <v>-4.03537948826762-5.44107937161934i</v>
      </c>
      <c r="DB293" s="223" t="str">
        <f t="shared" ref="DB293:DB355" ca="1" si="555">IMPRODUCT(O293,IMEXP(COMPLEX(0,-2*PI()*91*B293/Nt_load2)))</f>
        <v>5.34040745004141-4.16769487968285i</v>
      </c>
      <c r="DC293" s="223" t="str">
        <f t="shared" ref="DC293:DC355" ca="1" si="556">IMPRODUCT(O293,IMEXP(COMPLEX(0,-2*PI()*92*B293/Nt_load2)))</f>
        <v>4.297499807543+5.236518666706i</v>
      </c>
      <c r="DD293" s="223" t="str">
        <f t="shared" ref="DD293:DD355" ca="1" si="557">IMPRODUCT(O293,IMEXP(COMPLEX(0,-2*PI()*93*B293/Nt_load2)))</f>
        <v>-5.12947560033202+4.42471608221261i</v>
      </c>
      <c r="DE293" s="223" t="str">
        <f t="shared" ref="DE293:DE355" ca="1" si="558">IMPRODUCT(O293,IMEXP(COMPLEX(0,-2*PI()*94*B293/Nt_load2)))</f>
        <v>-4.54926707336536-5.01934272965956i</v>
      </c>
      <c r="DF293" s="223" t="str">
        <f t="shared" ref="DF293:DF355" ca="1" si="559">IMPRODUCT(O293,IMEXP(COMPLEX(0,-2*PI()*95*B293/Nt_load2)))</f>
        <v>4.90618639461229-4.67107775614084i</v>
      </c>
      <c r="DG293" s="223" t="str">
        <f t="shared" ref="DG293:DG355" ca="1" si="560">IMPRODUCT(O293,IMEXP(COMPLEX(0,-2*PI()*96*B293/Nt_load2)))</f>
        <v>4.79007475633884+4.790074756335i</v>
      </c>
      <c r="DH293" s="223" t="str">
        <f t="shared" ref="DH293:DH355" ca="1" si="561">IMPRODUCT(O293,IMEXP(COMPLEX(0,-2*PI()*97*B293/Nt_load2)))</f>
        <v>-4.67107775614165+4.90618639461152i</v>
      </c>
      <c r="DI293" s="223" t="str">
        <f t="shared" ref="DI293:DI355" ca="1" si="562">IMPRODUCT(O293,IMEXP(COMPLEX(0,-2*PI()*98*B293/Nt_load2)))</f>
        <v>-5.01934272965907-4.5492670733659i</v>
      </c>
      <c r="DJ293" s="223" t="str">
        <f t="shared" ref="DJ293:DJ355" ca="1" si="563">IMPRODUCT(O293,IMEXP(COMPLEX(0,-2*PI()*99*B293/Nt_load2)))</f>
        <v>4.42471608221346-5.12947560033129i</v>
      </c>
      <c r="DK293" s="223" t="str">
        <f t="shared" ref="DK293:DK355" ca="1" si="564">IMPRODUCT(O293,IMEXP(COMPLEX(0,-2*PI()*100*B293/Nt_load2)))</f>
        <v>5.23651866670553+4.29749980754356i</v>
      </c>
      <c r="DL293" s="223" t="str">
        <f t="shared" ref="DL293:DL355" ca="1" si="565">IMPRODUCT(O293,IMEXP(COMPLEX(0,-2*PI()*101*B293/Nt_load2)))</f>
        <v>-4.16769487968374+5.34040745004072i</v>
      </c>
      <c r="DM293" s="223" t="str">
        <f t="shared" ref="DM293:DM355" ca="1" si="566">IMPRODUCT(O293,IMEXP(COMPLEX(0,-2*PI()*102*B293/Nt_load2)))</f>
        <v>-5.4410793716189-4.03537948826821i</v>
      </c>
      <c r="DN293" s="223" t="str">
        <f t="shared" ref="DN293:DN355" ca="1" si="567">IMPRODUCT(O293,IMEXP(COMPLEX(0,-2*PI()*103*B293/Nt_load2)))</f>
        <v>3.90063333514178-5.53847379043841i</v>
      </c>
      <c r="DO293" s="223" t="str">
        <f t="shared" ref="DO293:DO355" ca="1" si="568">IMPRODUCT(O293,IMEXP(COMPLEX(0,-2*PI()*104*B293/Nt_load2)))</f>
        <v>5.63253203973976+3.76353758635377i</v>
      </c>
      <c r="DP293" s="223" t="str">
        <f t="shared" ref="DP293:DP355" ca="1" si="569">IMPRODUCT(O293,IMEXP(COMPLEX(0,-2*PI()*105*B293/Nt_load2)))</f>
        <v>-3.62417482324609+5.72319746235805i</v>
      </c>
      <c r="DQ293" s="223" t="str">
        <f t="shared" ref="DQ293:DQ355" ca="1" si="570">IMPRODUCT(O293,IMEXP(COMPLEX(0,-2*PI()*106*B293/Nt_load2)))</f>
        <v>-5.81041544482932-3.48262899274116i</v>
      </c>
      <c r="DR293" s="223" t="str">
        <f t="shared" ref="DR293:DR355" ca="1" si="571">IMPRODUCT(O293,IMEXP(COMPLEX(0,-2*PI()*107*B293/Nt_load2)))</f>
        <v>3.33898535675521-5.89413345030182i</v>
      </c>
      <c r="DS293" s="223" t="str">
        <f t="shared" ref="DS293:DS355" ca="1" si="572">IMPRODUCT(O293,IMEXP(COMPLEX(0,-2*PI()*108*B293/Nt_load2)))</f>
        <v>5.97430105017984+3.19333044084268i</v>
      </c>
      <c r="DT293" s="223" t="str">
        <f t="shared" ref="DT293:DT355" ca="1" si="573">IMPRODUCT(O293,IMEXP(COMPLEX(0,-2*PI()*109*B293/Nt_load2)))</f>
        <v>-3.04575198207888+6.05086995449869i</v>
      </c>
      <c r="DU293" s="223" t="str">
        <f t="shared" ref="DU293:DU355" ca="1" si="574">IMPRODUCT(O293,IMEXP(COMPLEX(0,-2*PI()*110*B293/Nt_load2)))</f>
        <v>-6.12379404101334-2.89633887620941i</v>
      </c>
      <c r="DV293" s="223" t="str">
        <f t="shared" ref="DV293:DV355" ca="1" si="575">IMPRODUCT(O293,IMEXP(COMPLEX(0,-2*PI()*111*B293/Nt_load2)))</f>
        <v>2.74518112410831-6.19302938297824i</v>
      </c>
      <c r="DW293" s="223" t="str">
        <f t="shared" ref="DW293:DW355" ca="1" si="576">IMPRODUCT(O293,IMEXP(COMPLEX(0,-2*PI()*112*B293/Nt_load2)))</f>
        <v>6.25853427561806+2.5923697775407i</v>
      </c>
      <c r="DX293" s="223" t="str">
        <f t="shared" ref="DX293:DX355" ca="1" si="577">IMPRODUCT(O293,IMEXP(COMPLEX(0,-2*PI()*113*B293/Nt_load2)))</f>
        <v>-2.43799688435332+6.32026926123215i</v>
      </c>
      <c r="DY293" s="223" t="str">
        <f t="shared" ref="DY293:DY355" ca="1" si="578">IMPRODUCT(O293,IMEXP(COMPLEX(0,-2*PI()*114*B293/Nt_load2)))</f>
        <v>-6.37819715297304-2.28215543300607i</v>
      </c>
      <c r="DZ293" s="223" t="str">
        <f t="shared" ref="DZ293:DZ355" ca="1" si="579">IMPRODUCT(O293,IMEXP(COMPLEX(0,-2*PI()*115*B293/Nt_load2)))</f>
        <v>2.12493929656126-6.43228305724509i</v>
      </c>
      <c r="EA293" s="223" t="str">
        <f t="shared" ref="EA293:EA355" ca="1" si="580">IMPRODUCT(O293,IMEXP(COMPLEX(0,-2*PI()*116*B293/Nt_load2)))</f>
        <v>6.48249439472198+1.96644317614079i</v>
      </c>
      <c r="EB293" s="223" t="str">
        <f t="shared" ref="EB293:EB355" ca="1" si="581">IMPRODUCT(O293,IMEXP(COMPLEX(0,-2*PI()*117*B293/Nt_load2)))</f>
        <v>-1.8067625438803+6.52880091997173i</v>
      </c>
      <c r="EC293" s="223" t="str">
        <f t="shared" ref="EC293:EC355" ca="1" si="582">IMPRODUCT(O293,IMEXP(COMPLEX(0,-2*PI()*118*B293/Nt_load2)))</f>
        <v>-6.57117473967294-1.64599358543002i</v>
      </c>
      <c r="ED293" s="223" t="str">
        <f t="shared" ref="ED293:ED355" ca="1" si="583">IMPRODUCT(O293,IMEXP(COMPLEX(0,-2*PI()*119*B293/Nt_load2)))</f>
        <v>1.48423314198487-6.60959032942483i</v>
      </c>
      <c r="EE293" s="223" t="str">
        <f t="shared" ref="EE293:EE355" ca="1" si="584">IMPRODUCT(O293,IMEXP(COMPLEX(0,-2*PI()*120*B293/Nt_load2)))</f>
        <v>6.64402454911074+1.32157865199402i</v>
      </c>
      <c r="EF293" s="223" t="str">
        <f t="shared" ref="EF293:EF355" ca="1" si="585">IMPRODUCT(O293,IMEXP(COMPLEX(0,-2*PI()*121*B293/Nt_load2)))</f>
        <v>-1.15812809243946+6.67445665684444i</v>
      </c>
      <c r="EG293" s="223" t="str">
        <f t="shared" ref="EG293:EG355" ca="1" si="586">IMPRODUCT(O293,IMEXP(COMPLEX(0,-2*PI()*122*B293/Nt_load2)))</f>
        <v>-6.70086832146187-0.993979919827958i</v>
      </c>
      <c r="EH293" s="223" t="str">
        <f t="shared" ref="EH293:EH355" ca="1" si="587">IMPRODUCT(O293,IMEXP(COMPLEX(0,-2*PI()*123*B293/Nt_load2)))</f>
        <v>0.829233010880051-6.72324363356403i</v>
      </c>
      <c r="EI293" s="223" t="str">
        <f t="shared" ref="EI293:EI355" ca="1" si="588">IMPRODUCT(O293,IMEXP(COMPLEX(0,-2*PI()*124*B293/Nt_load2)))</f>
        <v>6.74156911509957+0.663986602973401i</v>
      </c>
      <c r="EJ293" s="223" t="str">
        <f t="shared" ref="EJ293:EJ355" ca="1" si="589">IMPRODUCT(O293,IMEXP(COMPLEX(0,-2*PI()*125*B293/Nt_load2)))</f>
        <v>-0.498340234371321+6.75583372748318i</v>
      </c>
      <c r="EK293" s="223" t="str">
        <f t="shared" ref="EK293:EK355" ca="1" si="590">IMPRODUCT(O293,IMEXP(COMPLEX(0,-2*PI()*126*B293/Nt_load2)))</f>
        <v>-6.76602887824681-0.332393684240063i</v>
      </c>
      <c r="EL293" s="223" t="str">
        <f t="shared" ref="EL293:EL355" ca="1" si="591">IMPRODUCT(O293,IMEXP(COMPLEX(0,-2*PI()*127*B293/Nt_load2)))</f>
        <v>0.166246912582416-6.77214842621227i</v>
      </c>
      <c r="EM293" s="223" t="str">
        <f t="shared" ref="EM293:EM355" ca="1" si="592">IMPRODUCT(O293,IMEXP(COMPLEX(0,-2*PI()*128*B293/Nt_load2)))</f>
        <v>6.77418868519268+1.00251451342091E-12i</v>
      </c>
      <c r="EN293" s="223"/>
      <c r="EO293" s="223"/>
      <c r="EP293" s="223"/>
    </row>
    <row r="294" spans="1:146">
      <c r="A294" s="249">
        <f t="shared" si="461"/>
        <v>3.7890625000000029E-3</v>
      </c>
      <c r="B294" s="248">
        <v>194</v>
      </c>
      <c r="C294" s="247">
        <f t="shared" si="462"/>
        <v>38800</v>
      </c>
      <c r="N294" s="246">
        <f t="shared" ca="1" si="463"/>
        <v>7.8762946553052675</v>
      </c>
      <c r="O294" s="223">
        <f t="shared" ca="1" si="464"/>
        <v>-7.1237053446947325</v>
      </c>
      <c r="P294" s="223" t="str">
        <f t="shared" ca="1" si="465"/>
        <v>-0.349543653857966-7.1151245296256i</v>
      </c>
      <c r="Q294" s="223" t="str">
        <f t="shared" ca="1" si="466"/>
        <v>7.0894027563533-0.698245226437379i</v>
      </c>
      <c r="R294" s="223" t="str">
        <f t="shared" ca="1" si="467"/>
        <v>1.04526466510732+7.04660199088259i</v>
      </c>
      <c r="S294" s="223" t="str">
        <f t="shared" ca="1" si="468"/>
        <v>-6.98682534400645+1.38976596964435i</v>
      </c>
      <c r="T294" s="223" t="str">
        <f t="shared" ca="1" si="469"/>
        <v>-1.7309192062321-6.91021682290282i</v>
      </c>
      <c r="U294" s="223" t="str">
        <f t="shared" ca="1" si="470"/>
        <v>6.81696098420947-2.06790250684073i</v>
      </c>
      <c r="V294" s="223" t="str">
        <f t="shared" ca="1" si="471"/>
        <v>2.3999040491835+6.70728248940992i</v>
      </c>
      <c r="W294" s="223" t="str">
        <f t="shared" ca="1" si="472"/>
        <v>-6.58144556360485+2.72612401246502i</v>
      </c>
      <c r="X294" s="223" t="str">
        <f t="shared" ca="1" si="473"/>
        <v>-3.04577650422094-6.4397533589702i</v>
      </c>
      <c r="Y294" s="223" t="str">
        <f t="shared" ca="1" si="474"/>
        <v>6.28254722443833-3.358091453599i</v>
      </c>
      <c r="Z294" s="223" t="str">
        <f t="shared" ca="1" si="475"/>
        <v>3.66231646653126+6.11020588335666i</v>
      </c>
      <c r="AA294" s="223" t="str">
        <f t="shared" ca="1" si="476"/>
        <v>-5.92314452111075+3.95771863831526i</v>
      </c>
      <c r="AB294" s="223" t="str">
        <f t="shared" ca="1" si="477"/>
        <v>-4.24358631924372-5.7218137849077i</v>
      </c>
      <c r="AC294" s="223" t="str">
        <f t="shared" ca="1" si="478"/>
        <v>5.50669869812515-4.51923082903486i</v>
      </c>
      <c r="AD294" s="223" t="str">
        <f t="shared" ca="1" si="479"/>
        <v>4.78398811592104+5.27831749184895i</v>
      </c>
      <c r="AE294" s="223" t="str">
        <f t="shared" ca="1" si="480"/>
        <v>-5.03722035640845+5.03722035640854i</v>
      </c>
      <c r="AF294" s="223" t="str">
        <f t="shared" ca="1" si="481"/>
        <v>-5.27831749184862-4.7839881159214i</v>
      </c>
      <c r="AG294" s="223" t="str">
        <f t="shared" ca="1" si="482"/>
        <v>4.51923082903524-5.50669869812484i</v>
      </c>
      <c r="AH294" s="223" t="str">
        <f t="shared" ca="1" si="483"/>
        <v>5.72181378490781+4.24358631924358i</v>
      </c>
      <c r="AI294" s="223" t="str">
        <f t="shared" ca="1" si="484"/>
        <v>-3.95771863831508+5.92314452111087i</v>
      </c>
      <c r="AJ294" s="223" t="str">
        <f t="shared" ca="1" si="485"/>
        <v>-6.1102058833564-3.66231646653168i</v>
      </c>
      <c r="AK294" s="223" t="str">
        <f t="shared" ca="1" si="486"/>
        <v>3.35809145359697-6.28254722443941i</v>
      </c>
      <c r="AL294" s="223" t="str">
        <f t="shared" ca="1" si="487"/>
        <v>6.4397533589712+3.04577650421882i</v>
      </c>
      <c r="AM294" s="223" t="str">
        <f t="shared" ca="1" si="488"/>
        <v>-2.7261240124635+6.58144556360547i</v>
      </c>
      <c r="AN294" s="223" t="str">
        <f t="shared" ca="1" si="489"/>
        <v>-6.70728248941045-2.399904049182i</v>
      </c>
      <c r="AO294" s="223" t="str">
        <f t="shared" ca="1" si="490"/>
        <v>2.06790250683916-6.81696098420994i</v>
      </c>
      <c r="AP294" s="223" t="str">
        <f t="shared" ca="1" si="491"/>
        <v>6.91021682290322+1.73091920623049i</v>
      </c>
      <c r="AQ294" s="223" t="str">
        <f t="shared" ca="1" si="492"/>
        <v>-1.38976596964349+6.98682534400662i</v>
      </c>
      <c r="AR294" s="223" t="str">
        <f t="shared" ca="1" si="493"/>
        <v>-1.38976596964349+6.98682534400662i</v>
      </c>
      <c r="AS294" s="223" t="str">
        <f t="shared" ca="1" si="494"/>
        <v>0.698245226436704-7.08940275635336i</v>
      </c>
      <c r="AT294" s="223" t="str">
        <f t="shared" ca="1" si="495"/>
        <v>7.11512452962562+0.349543653857566i</v>
      </c>
      <c r="AU294" s="223" t="str">
        <f t="shared" ca="1" si="496"/>
        <v>1.22176311750024E-13+7.12370534469473i</v>
      </c>
      <c r="AV294" s="223" t="str">
        <f t="shared" ca="1" si="497"/>
        <v>-7.1151245296256+0.349543653858012i</v>
      </c>
      <c r="AW294" s="223" t="str">
        <f t="shared" ca="1" si="498"/>
        <v>-0.698245226437149-7.08940275635332i</v>
      </c>
      <c r="AX294" s="223" t="str">
        <f t="shared" ca="1" si="499"/>
        <v>7.04660199088267-1.04526466510674i</v>
      </c>
      <c r="AY294" s="223" t="str">
        <f t="shared" ca="1" si="500"/>
        <v>1.38976596964392+6.98682534400653i</v>
      </c>
      <c r="AZ294" s="223" t="str">
        <f t="shared" ca="1" si="501"/>
        <v>-6.91021682290312+1.73091920623091i</v>
      </c>
      <c r="BA294" s="223" t="str">
        <f t="shared" ca="1" si="502"/>
        <v>-2.06790250683949-6.81696098420984i</v>
      </c>
      <c r="BB294" s="223" t="str">
        <f t="shared" ca="1" si="503"/>
        <v>6.70728248941031-2.39990404918242i</v>
      </c>
      <c r="BC294" s="223" t="str">
        <f t="shared" ca="1" si="504"/>
        <v>2.72612401246391+6.5814455636053i</v>
      </c>
      <c r="BD294" s="223" t="str">
        <f t="shared" ca="1" si="505"/>
        <v>-6.43975335897105+3.04577650421913i</v>
      </c>
      <c r="BE294" s="223" t="str">
        <f t="shared" ca="1" si="506"/>
        <v>-3.35809145359736-6.2825472244392i</v>
      </c>
      <c r="BF294" s="223" t="str">
        <f t="shared" ca="1" si="507"/>
        <v>6.11020588335763-3.66231646652963i</v>
      </c>
      <c r="BG294" s="223" t="str">
        <f t="shared" ca="1" si="508"/>
        <v>3.95771863831301+5.92314452111225i</v>
      </c>
      <c r="BH294" s="223" t="str">
        <f t="shared" ca="1" si="509"/>
        <v>-5.72181378490923+4.24358631924166i</v>
      </c>
      <c r="BI294" s="223" t="str">
        <f t="shared" ca="1" si="510"/>
        <v>-4.51923082903284-5.5066986981268i</v>
      </c>
      <c r="BJ294" s="223" t="str">
        <f t="shared" ca="1" si="511"/>
        <v>5.27831749185076-4.78398811591903i</v>
      </c>
      <c r="BK294" s="223" t="str">
        <f t="shared" ca="1" si="512"/>
        <v>5.03722035640612+5.03722035641087i</v>
      </c>
      <c r="BL294" s="223" t="str">
        <f t="shared" ca="1" si="513"/>
        <v>-4.78398811592386+5.27831749184639i</v>
      </c>
      <c r="BM294" s="223" t="str">
        <f t="shared" ca="1" si="514"/>
        <v>-5.50669869812717-4.5192308290324i</v>
      </c>
      <c r="BN294" s="223" t="str">
        <f t="shared" ca="1" si="515"/>
        <v>4.24358631924104-5.72181378490969i</v>
      </c>
      <c r="BO294" s="223" t="str">
        <f t="shared" ca="1" si="516"/>
        <v>5.92314452111257+3.95771863831254i</v>
      </c>
      <c r="BP294" s="223" t="str">
        <f t="shared" ca="1" si="517"/>
        <v>-3.66231646652914+6.11020588335792i</v>
      </c>
      <c r="BQ294" s="223" t="str">
        <f t="shared" ca="1" si="518"/>
        <v>-6.28254722443956-3.35809145359668i</v>
      </c>
      <c r="BR294" s="223" t="str">
        <f t="shared" ca="1" si="519"/>
        <v>3.04577650421862-6.4397533589713i</v>
      </c>
      <c r="BS294" s="223" t="str">
        <f t="shared" ca="1" si="520"/>
        <v>6.58144556360552+2.72612401246339i</v>
      </c>
      <c r="BT294" s="223" t="str">
        <f t="shared" ca="1" si="521"/>
        <v>-2.39990404918188+6.7072824894105i</v>
      </c>
      <c r="BU294" s="223" t="str">
        <f t="shared" ca="1" si="522"/>
        <v>-6.81696098420995-2.06790250683914i</v>
      </c>
      <c r="BV294" s="223" t="str">
        <f t="shared" ca="1" si="523"/>
        <v>1.73091920623017-6.9102168229033i</v>
      </c>
      <c r="BW294" s="223" t="str">
        <f t="shared" ca="1" si="524"/>
        <v>6.98682534400668+1.38976596964317i</v>
      </c>
      <c r="BX294" s="223" t="str">
        <f t="shared" ca="1" si="525"/>
        <v>-1.04526466510618+7.04660199088275i</v>
      </c>
      <c r="BY294" s="223" t="str">
        <f t="shared" ca="1" si="526"/>
        <v>-7.08940275635338-0.698245226436582i</v>
      </c>
      <c r="BZ294" s="223" t="str">
        <f t="shared" ca="1" si="527"/>
        <v>0.349543653857444-7.11512452962563i</v>
      </c>
      <c r="CA294" s="223" t="str">
        <f t="shared" ca="1" si="528"/>
        <v>7.12370534469473-2.44352623500049E-13i</v>
      </c>
      <c r="CB294" s="223" t="str">
        <f t="shared" ca="1" si="529"/>
        <v>0.349543653858336+7.11512452962558i</v>
      </c>
      <c r="CC294" s="223" t="str">
        <f t="shared" ca="1" si="530"/>
        <v>-7.08940275635329+0.698245226437471i</v>
      </c>
      <c r="CD294" s="223" t="str">
        <f t="shared" ca="1" si="531"/>
        <v>-1.04526466510706-7.04660199088262i</v>
      </c>
      <c r="CE294" s="223" t="str">
        <f t="shared" ca="1" si="532"/>
        <v>6.9868253440065-1.38976596964404i</v>
      </c>
      <c r="CF294" s="223" t="str">
        <f t="shared" ca="1" si="533"/>
        <v>1.73091920623104+6.91021682290309i</v>
      </c>
      <c r="CG294" s="223" t="str">
        <f t="shared" ca="1" si="534"/>
        <v>-6.81696098420981+2.06790250683961i</v>
      </c>
      <c r="CH294" s="223" t="str">
        <f t="shared" ca="1" si="535"/>
        <v>-2.39990404918234-6.70728248941033i</v>
      </c>
      <c r="CI294" s="223" t="str">
        <f t="shared" ca="1" si="536"/>
        <v>6.58144556360518-2.72612401246421i</v>
      </c>
      <c r="CJ294" s="223" t="str">
        <f t="shared" ca="1" si="537"/>
        <v>3.04577650421942+6.43975335897092i</v>
      </c>
      <c r="CK294" s="223" t="str">
        <f t="shared" ca="1" si="538"/>
        <v>-6.28254722443914+3.35809145359747i</v>
      </c>
      <c r="CL294" s="223" t="str">
        <f t="shared" ca="1" si="539"/>
        <v>-3.66231646652974-6.11020588335757i</v>
      </c>
      <c r="CM294" s="223" t="str">
        <f t="shared" ca="1" si="540"/>
        <v>5.92314452111219-3.95771863831311i</v>
      </c>
      <c r="CN294" s="223" t="str">
        <f t="shared" ca="1" si="541"/>
        <v>4.24358631924159+5.72181378490928i</v>
      </c>
      <c r="CO294" s="223" t="str">
        <f t="shared" ca="1" si="542"/>
        <v>-5.5066986981266+4.51923082903309i</v>
      </c>
      <c r="CP294" s="223" t="str">
        <f t="shared" ca="1" si="543"/>
        <v>-4.78398811591927-5.27831749185055i</v>
      </c>
      <c r="CQ294" s="223" t="str">
        <f t="shared" ca="1" si="544"/>
        <v>5.03722035641064-5.03722035640635i</v>
      </c>
      <c r="CR294" s="223" t="str">
        <f t="shared" ca="1" si="545"/>
        <v>5.27831749184647+4.78398811592377i</v>
      </c>
      <c r="CS294" s="223" t="str">
        <f t="shared" ca="1" si="546"/>
        <v>-4.51923082903779+5.50669869812275i</v>
      </c>
      <c r="CT294" s="223" t="str">
        <f t="shared" ca="1" si="547"/>
        <v>-5.72181378490976-4.24358631924094i</v>
      </c>
      <c r="CU294" s="223" t="str">
        <f t="shared" ca="1" si="548"/>
        <v>3.95771863831244-5.92314452111264i</v>
      </c>
      <c r="CV294" s="223" t="str">
        <f t="shared" ca="1" si="549"/>
        <v>6.11020588335799+3.66231646652904i</v>
      </c>
      <c r="CW294" s="223" t="str">
        <f t="shared" ca="1" si="550"/>
        <v>-3.35809145359675+6.28254722443952i</v>
      </c>
      <c r="CX294" s="223" t="str">
        <f t="shared" ca="1" si="551"/>
        <v>-6.43975335897144-3.04577650421832i</v>
      </c>
      <c r="CY294" s="223" t="str">
        <f t="shared" ca="1" si="552"/>
        <v>2.72612401246309-6.58144556360564i</v>
      </c>
      <c r="CZ294" s="223" t="str">
        <f t="shared" ca="1" si="553"/>
        <v>6.70728248941061+2.39990404918157i</v>
      </c>
      <c r="DA294" s="223" t="str">
        <f t="shared" ca="1" si="554"/>
        <v>-2.06790250683883+6.81696098421004i</v>
      </c>
      <c r="DB294" s="223" t="str">
        <f t="shared" ca="1" si="555"/>
        <v>-6.91021682290328-1.73091920623024i</v>
      </c>
      <c r="DC294" s="223" t="str">
        <f t="shared" ca="1" si="556"/>
        <v>1.38976596964325-6.98682534400667i</v>
      </c>
      <c r="DD294" s="223" t="str">
        <f t="shared" ca="1" si="557"/>
        <v>7.0466019908828+1.04526466510586i</v>
      </c>
      <c r="DE294" s="223" t="str">
        <f t="shared" ca="1" si="558"/>
        <v>-0.698245226436259+7.0894027563534i</v>
      </c>
      <c r="DF294" s="223" t="str">
        <f t="shared" ca="1" si="559"/>
        <v>-7.11512452962564-0.34954365385712i</v>
      </c>
      <c r="DG294" s="223" t="str">
        <f t="shared" ca="1" si="560"/>
        <v>-5.68996818624803E-13-7.12370534469473i</v>
      </c>
      <c r="DH294" s="223" t="str">
        <f t="shared" ca="1" si="561"/>
        <v>7.11512452962558-0.349543653858256i</v>
      </c>
      <c r="DI294" s="223" t="str">
        <f t="shared" ca="1" si="562"/>
        <v>0.698245226437392+7.0894027563533i</v>
      </c>
      <c r="DJ294" s="223" t="str">
        <f t="shared" ca="1" si="563"/>
        <v>-7.04660199088257+1.04526466510738i</v>
      </c>
      <c r="DK294" s="223" t="str">
        <f t="shared" ca="1" si="564"/>
        <v>-1.38976596964436-6.98682534400645i</v>
      </c>
      <c r="DL294" s="223" t="str">
        <f t="shared" ca="1" si="565"/>
        <v>6.91021682290301-1.73091920623135i</v>
      </c>
      <c r="DM294" s="223" t="str">
        <f t="shared" ca="1" si="566"/>
        <v>2.06790250683992+6.81696098420972i</v>
      </c>
      <c r="DN294" s="223" t="str">
        <f t="shared" ca="1" si="567"/>
        <v>-6.70728248941023+2.39990404918265i</v>
      </c>
      <c r="DO294" s="223" t="str">
        <f t="shared" ca="1" si="568"/>
        <v>-2.72612401246414-6.58144556360521i</v>
      </c>
      <c r="DP294" s="223" t="str">
        <f t="shared" ca="1" si="569"/>
        <v>6.43975335897078-3.04577650421972i</v>
      </c>
      <c r="DQ294" s="223" t="str">
        <f t="shared" ca="1" si="570"/>
        <v>3.35809145359776+6.28254722443899i</v>
      </c>
      <c r="DR294" s="223" t="str">
        <f t="shared" ca="1" si="571"/>
        <v>-6.1102058833574+3.66231646653002i</v>
      </c>
      <c r="DS294" s="223" t="str">
        <f t="shared" ca="1" si="572"/>
        <v>-3.95771863831338-5.92314452111201i</v>
      </c>
      <c r="DT294" s="223" t="str">
        <f t="shared" ca="1" si="573"/>
        <v>5.72181378490909-4.24358631924186i</v>
      </c>
      <c r="DU294" s="223" t="str">
        <f t="shared" ca="1" si="574"/>
        <v>4.51923082903303+5.50669869812665i</v>
      </c>
      <c r="DV294" s="223" t="str">
        <f t="shared" ca="1" si="575"/>
        <v>-5.2783174918506+4.78398811591922i</v>
      </c>
      <c r="DW294" s="223" t="str">
        <f t="shared" ca="1" si="576"/>
        <v>-5.03722035640629-5.0372203564107i</v>
      </c>
      <c r="DX294" s="223" t="str">
        <f t="shared" ca="1" si="577"/>
        <v>4.78398811592383-5.27831749184642i</v>
      </c>
      <c r="DY294" s="223" t="str">
        <f t="shared" ca="1" si="578"/>
        <v>5.50669869812269+4.51923082903785i</v>
      </c>
      <c r="DZ294" s="223" t="str">
        <f t="shared" ca="1" si="579"/>
        <v>-4.24358631924101+5.72181378490971i</v>
      </c>
      <c r="EA294" s="223" t="str">
        <f t="shared" ca="1" si="580"/>
        <v>-5.92314452110899-3.95771863831789i</v>
      </c>
      <c r="EB294" s="223" t="str">
        <f t="shared" ca="1" si="581"/>
        <v>3.66231646653466-6.11020588335461i</v>
      </c>
      <c r="EC294" s="223" t="str">
        <f t="shared" ca="1" si="582"/>
        <v>6.28254722443987+3.3580914535961i</v>
      </c>
      <c r="ED294" s="223" t="str">
        <f t="shared" ca="1" si="583"/>
        <v>-3.04577650421803+6.43975335897157i</v>
      </c>
      <c r="EE294" s="223" t="str">
        <f t="shared" ca="1" si="584"/>
        <v>-6.58144556360577-2.72612401246279i</v>
      </c>
      <c r="EF294" s="223" t="str">
        <f t="shared" ca="1" si="585"/>
        <v>2.39990404918127-6.70728248941072i</v>
      </c>
      <c r="EG294" s="223" t="str">
        <f t="shared" ca="1" si="586"/>
        <v>6.81696098421014+2.06790250683852i</v>
      </c>
      <c r="EH294" s="223" t="str">
        <f t="shared" ca="1" si="587"/>
        <v>-1.73091920622993+6.91021682290337i</v>
      </c>
      <c r="EI294" s="223" t="str">
        <f t="shared" ca="1" si="588"/>
        <v>-6.98682534400673-1.38976596964293i</v>
      </c>
      <c r="EJ294" s="223" t="str">
        <f t="shared" ca="1" si="589"/>
        <v>1.04526466510594-7.04660199088278i</v>
      </c>
      <c r="EK294" s="223" t="str">
        <f t="shared" ca="1" si="590"/>
        <v>7.0894027563534+0.698245226436339i</v>
      </c>
      <c r="EL294" s="223" t="str">
        <f t="shared" ca="1" si="591"/>
        <v>-0.349543653857199+7.11512452962564i</v>
      </c>
      <c r="EM294" s="223" t="str">
        <f t="shared" ca="1" si="592"/>
        <v>-7.12370534469473+4.88705247000097E-13i</v>
      </c>
      <c r="EN294" s="223"/>
      <c r="EO294" s="223"/>
      <c r="EP294" s="223"/>
    </row>
    <row r="295" spans="1:146">
      <c r="A295" s="249">
        <f t="shared" si="461"/>
        <v>3.8085937500000029E-3</v>
      </c>
      <c r="B295" s="248">
        <v>195</v>
      </c>
      <c r="C295" s="247">
        <f t="shared" si="462"/>
        <v>39000</v>
      </c>
      <c r="N295" s="246">
        <f t="shared" ca="1" si="463"/>
        <v>7.7540756277569312</v>
      </c>
      <c r="O295" s="223">
        <f t="shared" ca="1" si="464"/>
        <v>-7.2459243722430688</v>
      </c>
      <c r="P295" s="223" t="str">
        <f t="shared" ca="1" si="465"/>
        <v>-0.533043264320252-7.22629122625354i</v>
      </c>
      <c r="Q295" s="223" t="str">
        <f t="shared" ca="1" si="466"/>
        <v>7.16749818200415-1.06319792100689i</v>
      </c>
      <c r="R295" s="223" t="str">
        <f t="shared" ca="1" si="467"/>
        <v>1.58759101604133+7.06986384409565i</v>
      </c>
      <c r="S295" s="223" t="str">
        <f t="shared" ca="1" si="468"/>
        <v>-6.93391730146448+2.10338081780681i</v>
      </c>
      <c r="T295" s="223" t="str">
        <f t="shared" ca="1" si="469"/>
        <v>-2.60777221667816-6.76039526020392i</v>
      </c>
      <c r="U295" s="223" t="str">
        <f t="shared" ca="1" si="470"/>
        <v>6.55023805128995-3.09803187196311i</v>
      </c>
      <c r="V295" s="223" t="str">
        <f t="shared" ca="1" si="471"/>
        <v>3.57150302411233+6.30458453484625i</v>
      </c>
      <c r="W295" s="223" t="str">
        <f t="shared" ca="1" si="472"/>
        <v>-6.02476592856252+4.02561989192947i</v>
      </c>
      <c r="X295" s="223" t="str">
        <f t="shared" ca="1" si="473"/>
        <v>-4.45792157676201-5.7122985937104i</v>
      </c>
      <c r="Y295" s="223" t="str">
        <f t="shared" ca="1" si="474"/>
        <v>5.36887581785046-4.86606539832406i</v>
      </c>
      <c r="Z295" s="223" t="str">
        <f t="shared" ca="1" si="475"/>
        <v>5.24783958988395+4.99635863876011i</v>
      </c>
      <c r="AA295" s="223" t="str">
        <f t="shared" ca="1" si="476"/>
        <v>-4.59676575930873+5.60117528401968i</v>
      </c>
      <c r="AB295" s="223" t="str">
        <f t="shared" ca="1" si="477"/>
        <v>-5.92415772399081-4.17226260793183i</v>
      </c>
      <c r="AC295" s="223" t="str">
        <f t="shared" ca="1" si="478"/>
        <v>3.72514960398673-6.21503663997113i</v>
      </c>
      <c r="AD295" s="223" t="str">
        <f t="shared" ca="1" si="479"/>
        <v>6.47223573391233+3.25784969158101i</v>
      </c>
      <c r="AE295" s="223" t="str">
        <f t="shared" ca="1" si="480"/>
        <v>-2.77289520942788+6.69436122164004i</v>
      </c>
      <c r="AF295" s="223" t="str">
        <f t="shared" ca="1" si="481"/>
        <v>-6.88020938589067-2.27291416788406i</v>
      </c>
      <c r="AG295" s="223" t="str">
        <f t="shared" ca="1" si="482"/>
        <v>1.76061600753313-7.02877309935982i</v>
      </c>
      <c r="AH295" s="223" t="str">
        <f t="shared" ca="1" si="483"/>
        <v>7.1392472824122+1.2387769164931i</v>
      </c>
      <c r="AI295" s="223" t="str">
        <f t="shared" ca="1" si="484"/>
        <v>-0.710224786011621+7.21103326587812i</v>
      </c>
      <c r="AJ295" s="223" t="str">
        <f t="shared" ca="1" si="485"/>
        <v>-7.24374203529339-0.177823885880548i</v>
      </c>
      <c r="AK295" s="223" t="str">
        <f t="shared" ca="1" si="486"/>
        <v>-0.355540657295336-7.23719633900284i</v>
      </c>
      <c r="AL295" s="223" t="str">
        <f t="shared" ca="1" si="487"/>
        <v>7.1914316487009-0.886978494851526i</v>
      </c>
      <c r="AM295" s="223" t="str">
        <f t="shared" ca="1" si="488"/>
        <v>1.4136097190867+7.10669596721076i</v>
      </c>
      <c r="AN295" s="223" t="str">
        <f t="shared" ca="1" si="489"/>
        <v>-6.98344848453174+1.93258046977544i</v>
      </c>
      <c r="AO295" s="223" t="str">
        <f t="shared" ca="1" si="490"/>
        <v>-2.44107839945459-6.822357089451i</v>
      </c>
      <c r="AP295" s="223" t="str">
        <f t="shared" ca="1" si="491"/>
        <v>6.62429475019581-2.93634791378583i</v>
      </c>
      <c r="AQ295" s="223" t="str">
        <f t="shared" ca="1" si="492"/>
        <v>3.41570510436584+6.39033478373984i</v>
      </c>
      <c r="AR295" s="223" t="str">
        <f t="shared" ca="1" si="493"/>
        <v>3.41570510436584+6.39033478373984i</v>
      </c>
      <c r="AS295" s="223" t="str">
        <f t="shared" ca="1" si="494"/>
        <v>-4.31639210894982-5.81998102832491i</v>
      </c>
      <c r="AT295" s="223" t="str">
        <f t="shared" ca="1" si="495"/>
        <v>5.48667803578043-4.73284102204486i</v>
      </c>
      <c r="AU295" s="223" t="str">
        <f t="shared" ca="1" si="496"/>
        <v>5.12364225957584+5.12364225958006i</v>
      </c>
      <c r="AV295" s="223" t="str">
        <f t="shared" ca="1" si="497"/>
        <v>-4.73284102204393+5.48667803578124i</v>
      </c>
      <c r="AW295" s="223" t="str">
        <f t="shared" ca="1" si="498"/>
        <v>-5.81998102832552-4.31639210894899i</v>
      </c>
      <c r="AX295" s="223" t="str">
        <f t="shared" ca="1" si="499"/>
        <v>3.8765522930321-6.12174503941921i</v>
      </c>
      <c r="AY295" s="223" t="str">
        <f t="shared" ca="1" si="500"/>
        <v>6.39033478374042+3.41570510436474i</v>
      </c>
      <c r="AZ295" s="223" t="str">
        <f t="shared" ca="1" si="501"/>
        <v>-2.93634791379129+6.62429475019339i</v>
      </c>
      <c r="BA295" s="223" t="str">
        <f t="shared" ca="1" si="502"/>
        <v>-6.82235708945135-2.44107839945361i</v>
      </c>
      <c r="BB295" s="223" t="str">
        <f t="shared" ca="1" si="503"/>
        <v>1.93258046977434-6.98344848453204i</v>
      </c>
      <c r="BC295" s="223" t="str">
        <f t="shared" ca="1" si="504"/>
        <v>7.10669596721099+1.41360971908558i</v>
      </c>
      <c r="BD295" s="223" t="str">
        <f t="shared" ca="1" si="505"/>
        <v>-0.886978494850294+7.19143164870106i</v>
      </c>
      <c r="BE295" s="223" t="str">
        <f t="shared" ca="1" si="506"/>
        <v>-7.23719633900254-0.355540657301503i</v>
      </c>
      <c r="BF295" s="223" t="str">
        <f t="shared" ca="1" si="507"/>
        <v>-0.177823885881581-7.24374203529336i</v>
      </c>
      <c r="BG295" s="223" t="str">
        <f t="shared" ca="1" si="508"/>
        <v>7.21103326587801-0.710224786012752i</v>
      </c>
      <c r="BH295" s="223" t="str">
        <f t="shared" ca="1" si="509"/>
        <v>1.2387769164928+7.13924728241225i</v>
      </c>
      <c r="BI295" s="223" t="str">
        <f t="shared" ca="1" si="510"/>
        <v>-7.02877309936022+1.76061600753154i</v>
      </c>
      <c r="BJ295" s="223" t="str">
        <f t="shared" ca="1" si="511"/>
        <v>-2.27291416788093-6.8802093858917i</v>
      </c>
      <c r="BK295" s="223" t="str">
        <f t="shared" ca="1" si="512"/>
        <v>6.69436122163906-2.77289520943027i</v>
      </c>
      <c r="BL295" s="223" t="str">
        <f t="shared" ca="1" si="513"/>
        <v>3.25784969158202+6.47223573391182i</v>
      </c>
      <c r="BM295" s="223" t="str">
        <f t="shared" ca="1" si="514"/>
        <v>-6.21503663997123+3.72514960398656i</v>
      </c>
      <c r="BN295" s="223" t="str">
        <f t="shared" ca="1" si="515"/>
        <v>-4.17226260793032-5.92415772399188i</v>
      </c>
      <c r="BO295" s="223" t="str">
        <f t="shared" ca="1" si="516"/>
        <v>5.60117528402173-4.59676575930623i</v>
      </c>
      <c r="BP295" s="223" t="str">
        <f t="shared" ca="1" si="517"/>
        <v>4.99635863876198+5.24783958988216i</v>
      </c>
      <c r="BQ295" s="223" t="str">
        <f t="shared" ca="1" si="518"/>
        <v>-4.86606539832333+5.36887581785111i</v>
      </c>
      <c r="BR295" s="223" t="str">
        <f t="shared" ca="1" si="519"/>
        <v>-5.71229859371016-4.45792157676232i</v>
      </c>
      <c r="BS295" s="223" t="str">
        <f t="shared" ca="1" si="520"/>
        <v>4.02561989193097-6.02476592856152i</v>
      </c>
      <c r="BT295" s="223" t="str">
        <f t="shared" ca="1" si="521"/>
        <v>6.30458453484469+3.5715030241151i</v>
      </c>
      <c r="BU295" s="223" t="str">
        <f t="shared" ca="1" si="522"/>
        <v>-3.09803187196095+6.55023805129098i</v>
      </c>
      <c r="BV295" s="223" t="str">
        <f t="shared" ca="1" si="523"/>
        <v>-6.76039526020428-2.60777221667722i</v>
      </c>
      <c r="BW295" s="223" t="str">
        <f t="shared" ca="1" si="524"/>
        <v>2.10338081780717-6.93391730146437i</v>
      </c>
      <c r="BX295" s="223" t="str">
        <f t="shared" ca="1" si="525"/>
        <v>7.06986384409526+1.58759101604307i</v>
      </c>
      <c r="BY295" s="223" t="str">
        <f t="shared" ca="1" si="526"/>
        <v>-1.06319792101003+7.16749818200368i</v>
      </c>
      <c r="BZ295" s="223" t="str">
        <f t="shared" ca="1" si="527"/>
        <v>-7.22629122625372-0.533043264317829i</v>
      </c>
      <c r="CA295" s="223" t="str">
        <f t="shared" ca="1" si="528"/>
        <v>-1.03325321929963E-12-7.24592437224307i</v>
      </c>
      <c r="CB295" s="223" t="str">
        <f t="shared" ca="1" si="529"/>
        <v>7.22629122625357-0.53304326431989i</v>
      </c>
      <c r="CC295" s="223" t="str">
        <f t="shared" ca="1" si="530"/>
        <v>1.06319792100515+7.16749818200441i</v>
      </c>
      <c r="CD295" s="223" t="str">
        <f t="shared" ca="1" si="531"/>
        <v>-7.06986384409634+1.58759101603825i</v>
      </c>
      <c r="CE295" s="223" t="str">
        <f t="shared" ca="1" si="532"/>
        <v>-2.10338081780915-6.93391730146377i</v>
      </c>
      <c r="CF295" s="223" t="str">
        <f t="shared" ca="1" si="533"/>
        <v>6.76039526020353-2.60777221667915i</v>
      </c>
      <c r="CG295" s="223" t="str">
        <f t="shared" ca="1" si="534"/>
        <v>3.09803187196282+6.5502380512901i</v>
      </c>
      <c r="CH295" s="223" t="str">
        <f t="shared" ca="1" si="535"/>
        <v>-6.30458453484712+3.5715030241108i</v>
      </c>
      <c r="CI295" s="223" t="str">
        <f t="shared" ca="1" si="536"/>
        <v>-4.02561989192686-6.02476592856427i</v>
      </c>
      <c r="CJ295" s="223" t="str">
        <f t="shared" ca="1" si="537"/>
        <v>5.71229859370888-4.45792157676395i</v>
      </c>
      <c r="CK295" s="223" t="str">
        <f t="shared" ca="1" si="538"/>
        <v>4.86606539832487+5.36887581784973i</v>
      </c>
      <c r="CL295" s="223" t="str">
        <f t="shared" ca="1" si="539"/>
        <v>-4.99635863876034+5.24783958988374i</v>
      </c>
      <c r="CM295" s="223" t="str">
        <f t="shared" ca="1" si="540"/>
        <v>-5.6011752840186-4.59676575931004i</v>
      </c>
      <c r="CN295" s="223" t="str">
        <f t="shared" ca="1" si="541"/>
        <v>4.17226260793435-5.92415772398904i</v>
      </c>
      <c r="CO295" s="223" t="str">
        <f t="shared" ca="1" si="542"/>
        <v>6.21503663997239+3.72514960398461i</v>
      </c>
      <c r="CP295" s="223" t="str">
        <f t="shared" ca="1" si="543"/>
        <v>-3.25784969157999+6.47223573391284i</v>
      </c>
      <c r="CQ295" s="223" t="str">
        <f t="shared" ca="1" si="544"/>
        <v>-6.69436122163993-2.77289520942816i</v>
      </c>
      <c r="CR295" s="223" t="str">
        <f t="shared" ca="1" si="545"/>
        <v>2.27291416788562-6.88020938589015i</v>
      </c>
      <c r="CS295" s="223" t="str">
        <f t="shared" ca="1" si="546"/>
        <v>7.02877309935907+1.76061600753612i</v>
      </c>
      <c r="CT295" s="223" t="str">
        <f t="shared" ca="1" si="547"/>
        <v>-1.23877691649057+7.13924728241264i</v>
      </c>
      <c r="CU295" s="223" t="str">
        <f t="shared" ca="1" si="548"/>
        <v>-7.21103326587823-0.71022478601049i</v>
      </c>
      <c r="CV295" s="223" t="str">
        <f t="shared" ca="1" si="549"/>
        <v>0.177823885879309-7.24374203529342i</v>
      </c>
      <c r="CW295" s="223" t="str">
        <f t="shared" ca="1" si="550"/>
        <v>7.23719633900278-0.355540657296574i</v>
      </c>
      <c r="CX295" s="223" t="str">
        <f t="shared" ca="1" si="551"/>
        <v>0.886978494845599+7.19143164870164i</v>
      </c>
      <c r="CY295" s="223" t="str">
        <f t="shared" ca="1" si="552"/>
        <v>-7.10669596721054+1.41360971908782i</v>
      </c>
      <c r="CZ295" s="223" t="str">
        <f t="shared" ca="1" si="553"/>
        <v>-1.93258046977653-6.98344848453144i</v>
      </c>
      <c r="DA295" s="223" t="str">
        <f t="shared" ca="1" si="554"/>
        <v>6.82235708945058-2.44107839945575i</v>
      </c>
      <c r="DB295" s="223" t="str">
        <f t="shared" ca="1" si="555"/>
        <v>2.93634791378696+6.62429475019531i</v>
      </c>
      <c r="DC295" s="223" t="str">
        <f t="shared" ca="1" si="556"/>
        <v>-6.39033478374265+3.41570510436057i</v>
      </c>
      <c r="DD295" s="223" t="str">
        <f t="shared" ca="1" si="557"/>
        <v>-3.87655229303402-6.12174503941799i</v>
      </c>
      <c r="DE295" s="223" t="str">
        <f t="shared" ca="1" si="558"/>
        <v>5.81998102832417-4.31639210895081i</v>
      </c>
      <c r="DF295" s="223" t="str">
        <f t="shared" ca="1" si="559"/>
        <v>4.73284102204581+5.48667803577962i</v>
      </c>
      <c r="DG295" s="223" t="str">
        <f t="shared" ca="1" si="560"/>
        <v>-5.12364225957919+5.12364225957672i</v>
      </c>
      <c r="DH295" s="223" t="str">
        <f t="shared" ca="1" si="561"/>
        <v>-5.48667803577734-4.73284102204844i</v>
      </c>
      <c r="DI295" s="223" t="str">
        <f t="shared" ca="1" si="562"/>
        <v>4.31639210894799-5.81998102832626i</v>
      </c>
      <c r="DJ295" s="223" t="str">
        <f t="shared" ca="1" si="563"/>
        <v>6.12174503941987+3.87655229303106i</v>
      </c>
      <c r="DK295" s="223" t="str">
        <f t="shared" ca="1" si="564"/>
        <v>-3.41570510436365+6.39033478374101i</v>
      </c>
      <c r="DL295" s="223" t="str">
        <f t="shared" ca="1" si="565"/>
        <v>-6.62429475019389-2.93634791379016i</v>
      </c>
      <c r="DM295" s="223" t="str">
        <f t="shared" ca="1" si="566"/>
        <v>2.44107839945943-6.82235708944927i</v>
      </c>
      <c r="DN295" s="223" t="str">
        <f t="shared" ca="1" si="567"/>
        <v>6.98344848453237+1.93258046977315i</v>
      </c>
      <c r="DO295" s="223" t="str">
        <f t="shared" ca="1" si="568"/>
        <v>-1.41360971908437+7.10669596721123i</v>
      </c>
      <c r="DP295" s="223" t="str">
        <f t="shared" ca="1" si="569"/>
        <v>-7.19143164870121-0.88697849484907i</v>
      </c>
      <c r="DQ295" s="223" t="str">
        <f t="shared" ca="1" si="570"/>
        <v>0.35554065730006-7.23719633900261i</v>
      </c>
      <c r="DR295" s="223" t="str">
        <f t="shared" ca="1" si="571"/>
        <v>7.24374203529351-0.17782388587582i</v>
      </c>
      <c r="DS295" s="223" t="str">
        <f t="shared" ca="1" si="572"/>
        <v>0.710224786013575+7.21103326587793i</v>
      </c>
      <c r="DT295" s="223" t="str">
        <f t="shared" ca="1" si="573"/>
        <v>-7.13924728241211+1.23877691649362i</v>
      </c>
      <c r="DU295" s="223" t="str">
        <f t="shared" ca="1" si="574"/>
        <v>-1.76061600753234-7.02877309936001i</v>
      </c>
      <c r="DV295" s="223" t="str">
        <f t="shared" ca="1" si="575"/>
        <v>6.88020938589138-2.27291416788191i</v>
      </c>
      <c r="DW295" s="223" t="str">
        <f t="shared" ca="1" si="576"/>
        <v>2.77289520942456+6.69436122164142i</v>
      </c>
      <c r="DX295" s="223" t="str">
        <f t="shared" ca="1" si="577"/>
        <v>-6.47223573391126+3.25784969158313i</v>
      </c>
      <c r="DY295" s="223" t="str">
        <f t="shared" ca="1" si="578"/>
        <v>-3.72514960398762-6.21503663997059i</v>
      </c>
      <c r="DZ295" s="223" t="str">
        <f t="shared" ca="1" si="579"/>
        <v>5.92415772399105-4.1722626079315i</v>
      </c>
      <c r="EA295" s="223" t="str">
        <f t="shared" ca="1" si="580"/>
        <v>4.59676575930734+5.60117528402082i</v>
      </c>
      <c r="EB295" s="223" t="str">
        <f t="shared" ca="1" si="581"/>
        <v>-5.24783958988614+4.99635863875781i</v>
      </c>
      <c r="EC295" s="223" t="str">
        <f t="shared" ca="1" si="582"/>
        <v>-5.36887581785181-4.86606539832257i</v>
      </c>
      <c r="ED295" s="223" t="str">
        <f t="shared" ca="1" si="583"/>
        <v>4.45792157676151-5.71229859371079i</v>
      </c>
      <c r="EE295" s="223" t="str">
        <f t="shared" ca="1" si="584"/>
        <v>6.0247659285621+4.02561989193011i</v>
      </c>
      <c r="EF295" s="223" t="str">
        <f t="shared" ca="1" si="585"/>
        <v>-3.5715030241142+6.3045845348452i</v>
      </c>
      <c r="EG295" s="223" t="str">
        <f t="shared" ca="1" si="586"/>
        <v>-6.55023805128843-3.09803187196635i</v>
      </c>
      <c r="EH295" s="223" t="str">
        <f t="shared" ca="1" si="587"/>
        <v>2.60777221667587-6.7603952602048i</v>
      </c>
      <c r="EI295" s="223" t="str">
        <f t="shared" ca="1" si="588"/>
        <v>6.93391730146479+2.10338081780579i</v>
      </c>
      <c r="EJ295" s="223" t="str">
        <f t="shared" ca="1" si="589"/>
        <v>-1.58759101604166+7.06986384409558i</v>
      </c>
      <c r="EK295" s="223" t="str">
        <f t="shared" ca="1" si="590"/>
        <v>-7.16749818200389-1.0631979210086i</v>
      </c>
      <c r="EL295" s="223" t="str">
        <f t="shared" ca="1" si="591"/>
        <v>0.533043264316798-7.22629122625379i</v>
      </c>
      <c r="EM295" s="223" t="str">
        <f t="shared" ca="1" si="592"/>
        <v>7.24592437224307-2.06650643859925E-12i</v>
      </c>
      <c r="EN295" s="223"/>
      <c r="EO295" s="223"/>
      <c r="EP295" s="223"/>
    </row>
    <row r="296" spans="1:146">
      <c r="A296" s="249">
        <f t="shared" si="461"/>
        <v>3.828125000000003E-3</v>
      </c>
      <c r="B296" s="248">
        <v>196</v>
      </c>
      <c r="C296" s="247">
        <f t="shared" si="462"/>
        <v>39200</v>
      </c>
      <c r="N296" s="246">
        <f t="shared" ca="1" si="463"/>
        <v>7.6922292270084336</v>
      </c>
      <c r="O296" s="223">
        <f t="shared" ca="1" si="464"/>
        <v>-7.3077707729915664</v>
      </c>
      <c r="P296" s="223" t="str">
        <f t="shared" ca="1" si="465"/>
        <v>-0.716286793352572-7.27258185930268i</v>
      </c>
      <c r="Q296" s="223" t="str">
        <f t="shared" ca="1" si="466"/>
        <v>7.16735400671107-1.42567535332297i</v>
      </c>
      <c r="R296" s="223" t="str">
        <f t="shared" ca="1" si="467"/>
        <v>2.12133388028737+6.9931006169606i</v>
      </c>
      <c r="S296" s="223" t="str">
        <f t="shared" ca="1" si="468"/>
        <v>-6.75149984545105+2.7965628023458i</v>
      </c>
      <c r="T296" s="223" t="str">
        <f t="shared" ca="1" si="469"/>
        <v>-3.44485929586092-6.44487843968452i</v>
      </c>
      <c r="U296" s="223" t="str">
        <f t="shared" ca="1" si="470"/>
        <v>6.07618933141527-4.05997991120462i</v>
      </c>
      <c r="V296" s="223" t="str">
        <f t="shared" ca="1" si="471"/>
        <v>4.63600070059323+5.64898319830116i</v>
      </c>
      <c r="W296" s="223" t="str">
        <f t="shared" ca="1" si="472"/>
        <v>-5.16737426893903+5.16737426893936i</v>
      </c>
      <c r="X296" s="223" t="str">
        <f t="shared" ca="1" si="473"/>
        <v>-5.64898319830099-4.63600070059344i</v>
      </c>
      <c r="Y296" s="223" t="str">
        <f t="shared" ca="1" si="474"/>
        <v>4.05997991120482-6.07618933141513i</v>
      </c>
      <c r="Z296" s="223" t="str">
        <f t="shared" ca="1" si="475"/>
        <v>6.44487843968475+3.44485929586049i</v>
      </c>
      <c r="AA296" s="223" t="str">
        <f t="shared" ca="1" si="476"/>
        <v>-2.79656280234536+6.75149984545123i</v>
      </c>
      <c r="AB296" s="223" t="str">
        <f t="shared" ca="1" si="477"/>
        <v>-6.99310061696053-2.12133388028759i</v>
      </c>
      <c r="AC296" s="223" t="str">
        <f t="shared" ca="1" si="478"/>
        <v>1.42567535332295-7.16735400671107i</v>
      </c>
      <c r="AD296" s="223" t="str">
        <f t="shared" ca="1" si="479"/>
        <v>7.27258185930271+0.716286793352284i</v>
      </c>
      <c r="AE296" s="223" t="str">
        <f t="shared" ca="1" si="480"/>
        <v>-2.68578068248908E-13+7.30777077299157i</v>
      </c>
      <c r="AF296" s="223" t="str">
        <f t="shared" ca="1" si="481"/>
        <v>-7.27258185930268+0.716286793352576i</v>
      </c>
      <c r="AG296" s="223" t="str">
        <f t="shared" ca="1" si="482"/>
        <v>-1.42567535332313-7.16735400671103i</v>
      </c>
      <c r="AH296" s="223" t="str">
        <f t="shared" ca="1" si="483"/>
        <v>6.99310061696066-2.12133388028717i</v>
      </c>
      <c r="AI296" s="223" t="str">
        <f t="shared" ca="1" si="484"/>
        <v>2.79656280234558+6.75149984545115i</v>
      </c>
      <c r="AJ296" s="223" t="str">
        <f t="shared" ca="1" si="485"/>
        <v>-6.44487843968392+3.44485929586203i</v>
      </c>
      <c r="AK296" s="223" t="str">
        <f t="shared" ca="1" si="486"/>
        <v>-4.05997991120381-6.0761893314158i</v>
      </c>
      <c r="AL296" s="223" t="str">
        <f t="shared" ca="1" si="487"/>
        <v>5.64898319829903-4.63600070059583i</v>
      </c>
      <c r="AM296" s="223" t="str">
        <f t="shared" ca="1" si="488"/>
        <v>5.16737426893972+5.16737426893867i</v>
      </c>
      <c r="AN296" s="223" t="str">
        <f t="shared" ca="1" si="489"/>
        <v>-4.63600070059477+5.6489831982999i</v>
      </c>
      <c r="AO296" s="223" t="str">
        <f t="shared" ca="1" si="490"/>
        <v>-6.07618933141663-4.05997991120258i</v>
      </c>
      <c r="AP296" s="223" t="str">
        <f t="shared" ca="1" si="491"/>
        <v>3.44485929586073-6.44487843968463i</v>
      </c>
      <c r="AQ296" s="223" t="str">
        <f t="shared" ca="1" si="492"/>
        <v>6.75149984545+2.79656280234834i</v>
      </c>
      <c r="AR296" s="223" t="str">
        <f t="shared" ca="1" si="493"/>
        <v>6.75149984545+2.79656280234834i</v>
      </c>
      <c r="AS296" s="223" t="str">
        <f t="shared" ca="1" si="494"/>
        <v>-7.16735400671089-1.42567535332383i</v>
      </c>
      <c r="AT296" s="223" t="str">
        <f t="shared" ca="1" si="495"/>
        <v>0.716286793356168-7.27258185930233i</v>
      </c>
      <c r="AU296" s="223" t="str">
        <f t="shared" ca="1" si="496"/>
        <v>7.30777077299157-9.16739225959938E-13i</v>
      </c>
      <c r="AV296" s="223" t="str">
        <f t="shared" ca="1" si="497"/>
        <v>0.716286793350759+7.27258185930286i</v>
      </c>
      <c r="AW296" s="223" t="str">
        <f t="shared" ca="1" si="498"/>
        <v>-7.1673540067105+1.42567535332583i</v>
      </c>
      <c r="AX296" s="223" t="str">
        <f t="shared" ca="1" si="499"/>
        <v>-2.12133388028761-6.99310061696052i</v>
      </c>
      <c r="AY296" s="223" t="str">
        <f t="shared" ca="1" si="500"/>
        <v>6.75149984545208-2.79656280234332i</v>
      </c>
      <c r="AZ296" s="223" t="str">
        <f t="shared" ca="1" si="501"/>
        <v>3.44485929586234+6.44487843968376i</v>
      </c>
      <c r="BA296" s="223" t="str">
        <f t="shared" ca="1" si="502"/>
        <v>-6.0761893314155+4.05997991120428i</v>
      </c>
      <c r="BB296" s="223" t="str">
        <f t="shared" ca="1" si="503"/>
        <v>-4.63600070059065-5.64898319830328i</v>
      </c>
      <c r="BC296" s="223" t="str">
        <f t="shared" ca="1" si="504"/>
        <v>5.16737426893835-5.16737426894004i</v>
      </c>
      <c r="BD296" s="223" t="str">
        <f t="shared" ca="1" si="505"/>
        <v>5.64898319830019+4.63600070059442i</v>
      </c>
      <c r="BE296" s="223" t="str">
        <f t="shared" ca="1" si="506"/>
        <v>-4.05997991120211+6.07618933141694i</v>
      </c>
      <c r="BF296" s="223" t="str">
        <f t="shared" ca="1" si="507"/>
        <v>-6.44487843968489-3.44485929586023i</v>
      </c>
      <c r="BG296" s="223" t="str">
        <f t="shared" ca="1" si="508"/>
        <v>2.79656280234782-6.75149984545022i</v>
      </c>
      <c r="BH296" s="223" t="str">
        <f t="shared" ca="1" si="509"/>
        <v>6.99310061696122+2.12133388028531i</v>
      </c>
      <c r="BI296" s="223" t="str">
        <f t="shared" ca="1" si="510"/>
        <v>-1.42567535332348+7.16735400671097i</v>
      </c>
      <c r="BJ296" s="223" t="str">
        <f t="shared" ca="1" si="511"/>
        <v>-7.27258185930236-0.716286793355815i</v>
      </c>
      <c r="BK296" s="223" t="str">
        <f t="shared" ca="1" si="512"/>
        <v>-1.47895850768689E-12-7.30777077299157i</v>
      </c>
      <c r="BL296" s="223" t="str">
        <f t="shared" ca="1" si="513"/>
        <v>7.27258185930281-0.716286793351318i</v>
      </c>
      <c r="BM296" s="223" t="str">
        <f t="shared" ca="1" si="514"/>
        <v>1.42567535332617+7.16735400671043i</v>
      </c>
      <c r="BN296" s="223" t="str">
        <f t="shared" ca="1" si="515"/>
        <v>-6.99310061696042+2.12133388028794i</v>
      </c>
      <c r="BO296" s="223" t="str">
        <f t="shared" ca="1" si="516"/>
        <v>-2.79656280234384-6.75149984545186i</v>
      </c>
      <c r="BP296" s="223" t="str">
        <f t="shared" ca="1" si="517"/>
        <v>6.44487843968349-3.44485929586284i</v>
      </c>
      <c r="BQ296" s="223" t="str">
        <f t="shared" ca="1" si="518"/>
        <v>4.05997991120457+6.0761893314153i</v>
      </c>
      <c r="BR296" s="223" t="str">
        <f t="shared" ca="1" si="519"/>
        <v>-5.64898319830292+4.63600070059108i</v>
      </c>
      <c r="BS296" s="223" t="str">
        <f t="shared" ca="1" si="520"/>
        <v>-5.16737426894044-5.16737426893795i</v>
      </c>
      <c r="BT296" s="223" t="str">
        <f t="shared" ca="1" si="521"/>
        <v>4.63600070059414-5.64898319830042i</v>
      </c>
      <c r="BU296" s="223" t="str">
        <f t="shared" ca="1" si="522"/>
        <v>6.07618933141725+4.05997991120164i</v>
      </c>
      <c r="BV296" s="223" t="str">
        <f t="shared" ca="1" si="523"/>
        <v>-3.44485929585992+6.44487843968506i</v>
      </c>
      <c r="BW296" s="223" t="str">
        <f t="shared" ca="1" si="524"/>
        <v>-6.75149984545043-2.7965628023473i</v>
      </c>
      <c r="BX296" s="223" t="str">
        <f t="shared" ca="1" si="525"/>
        <v>2.12133388028478-6.99310061696139i</v>
      </c>
      <c r="BY296" s="223" t="str">
        <f t="shared" ca="1" si="526"/>
        <v>7.16735400671103+1.42567535332313i</v>
      </c>
      <c r="BZ296" s="223" t="str">
        <f t="shared" ca="1" si="527"/>
        <v>-0.716286793355256+7.27258185930242i</v>
      </c>
      <c r="CA296" s="223" t="str">
        <f t="shared" ca="1" si="528"/>
        <v>-7.30777077299157+1.83347845191988E-12i</v>
      </c>
      <c r="CB296" s="223" t="str">
        <f t="shared" ca="1" si="529"/>
        <v>-0.716286793351878-7.27258185930275i</v>
      </c>
      <c r="CC296" s="223" t="str">
        <f t="shared" ca="1" si="530"/>
        <v>7.16735400671178-1.42567535331939i</v>
      </c>
      <c r="CD296" s="223" t="str">
        <f t="shared" ca="1" si="531"/>
        <v>2.12133388028868+6.9931006169602i</v>
      </c>
      <c r="CE296" s="223" t="str">
        <f t="shared" ca="1" si="532"/>
        <v>-6.75149984545173+2.79656280234417i</v>
      </c>
      <c r="CF296" s="223" t="str">
        <f t="shared" ca="1" si="533"/>
        <v>-3.44485929586315-6.44487843968333i</v>
      </c>
      <c r="CG296" s="223" t="str">
        <f t="shared" ca="1" si="534"/>
        <v>6.07618933141498-4.05997991120504i</v>
      </c>
      <c r="CH296" s="223" t="str">
        <f t="shared" ca="1" si="535"/>
        <v>4.63600070059119+5.64898319830283i</v>
      </c>
      <c r="CI296" s="223" t="str">
        <f t="shared" ca="1" si="536"/>
        <v>-5.16737426893755+5.16737426894083i</v>
      </c>
      <c r="CJ296" s="223" t="str">
        <f t="shared" ca="1" si="537"/>
        <v>-5.64898319830077-4.63600070059371i</v>
      </c>
      <c r="CK296" s="223" t="str">
        <f t="shared" ca="1" si="538"/>
        <v>4.05997991120739-6.07618933141341i</v>
      </c>
      <c r="CL296" s="223" t="str">
        <f t="shared" ca="1" si="539"/>
        <v>6.44487843968532+3.44485929585942i</v>
      </c>
      <c r="CM296" s="223" t="str">
        <f t="shared" ca="1" si="540"/>
        <v>-2.79656280234678+6.75149984545064i</v>
      </c>
      <c r="CN296" s="223" t="str">
        <f t="shared" ca="1" si="541"/>
        <v>-6.99310061696155-2.12133388028424i</v>
      </c>
      <c r="CO296" s="223" t="str">
        <f t="shared" ca="1" si="542"/>
        <v>1.42567535332258-7.16735400671114i</v>
      </c>
      <c r="CP296" s="223" t="str">
        <f t="shared" ca="1" si="543"/>
        <v>7.27258185930247+0.716286793354697i</v>
      </c>
      <c r="CQ296" s="223" t="str">
        <f t="shared" ca="1" si="544"/>
        <v>2.39569773364683E-12+7.30777077299157i</v>
      </c>
      <c r="CR296" s="223" t="str">
        <f t="shared" ca="1" si="545"/>
        <v>-7.2725818593027+0.716286793352437i</v>
      </c>
      <c r="CS296" s="223" t="str">
        <f t="shared" ca="1" si="546"/>
        <v>-1.42567535331995-7.16735400671167i</v>
      </c>
      <c r="CT296" s="223" t="str">
        <f t="shared" ca="1" si="547"/>
        <v>6.99310061696016-2.12133388028883i</v>
      </c>
      <c r="CU296" s="223" t="str">
        <f t="shared" ca="1" si="548"/>
        <v>2.79656280234468+6.75149984545151i</v>
      </c>
      <c r="CV296" s="223" t="str">
        <f t="shared" ca="1" si="549"/>
        <v>-6.44487843968306+3.44485929586364i</v>
      </c>
      <c r="CW296" s="223" t="str">
        <f t="shared" ca="1" si="550"/>
        <v>-4.05997991120551-6.07618933141467i</v>
      </c>
      <c r="CX296" s="223" t="str">
        <f t="shared" ca="1" si="551"/>
        <v>5.64898319830248-4.63600070059163i</v>
      </c>
      <c r="CY296" s="223" t="str">
        <f t="shared" ca="1" si="552"/>
        <v>5.16737426894094+5.16737426893745i</v>
      </c>
      <c r="CZ296" s="223" t="str">
        <f t="shared" ca="1" si="553"/>
        <v>-4.63600070059327+5.64898319830113i</v>
      </c>
      <c r="DA296" s="223" t="str">
        <f t="shared" ca="1" si="554"/>
        <v>-6.07618933141373-4.05997991120693i</v>
      </c>
      <c r="DB296" s="223" t="str">
        <f t="shared" ca="1" si="555"/>
        <v>3.44485929585892-6.44487843968558i</v>
      </c>
      <c r="DC296" s="223" t="str">
        <f t="shared" ca="1" si="556"/>
        <v>6.7514998454507+2.79656280234664i</v>
      </c>
      <c r="DD296" s="223" t="str">
        <f t="shared" ca="1" si="557"/>
        <v>-2.12133388029086+6.99310061695954i</v>
      </c>
      <c r="DE296" s="223" t="str">
        <f t="shared" ca="1" si="558"/>
        <v>-7.16735400671125-1.42567535332203i</v>
      </c>
      <c r="DF296" s="223" t="str">
        <f t="shared" ca="1" si="559"/>
        <v>0.716286793354137-7.27258185930253i</v>
      </c>
      <c r="DG296" s="223" t="str">
        <f t="shared" ca="1" si="560"/>
        <v>7.30777077299157-2.95791701537379E-12i</v>
      </c>
      <c r="DH296" s="223" t="str">
        <f t="shared" ca="1" si="561"/>
        <v>0.716286793352583+7.27258185930268i</v>
      </c>
      <c r="DI296" s="223" t="str">
        <f t="shared" ca="1" si="562"/>
        <v>-7.16735400671156+1.4256753533205i</v>
      </c>
      <c r="DJ296" s="223" t="str">
        <f t="shared" ca="1" si="563"/>
        <v>-2.12133388028936-6.99310061695999i</v>
      </c>
      <c r="DK296" s="223" t="str">
        <f t="shared" ca="1" si="564"/>
        <v>6.7514998454513-2.7965628023452i</v>
      </c>
      <c r="DL296" s="223" t="str">
        <f t="shared" ca="1" si="565"/>
        <v>3.44485929585755+6.44487843968632i</v>
      </c>
      <c r="DM296" s="223" t="str">
        <f t="shared" ca="1" si="566"/>
        <v>-6.07618933141459+4.05997991120563i</v>
      </c>
      <c r="DN296" s="223" t="str">
        <f t="shared" ca="1" si="567"/>
        <v>-4.63600070059206-5.64898319830212i</v>
      </c>
      <c r="DO296" s="223" t="str">
        <f t="shared" ca="1" si="568"/>
        <v>5.16737426893705-5.16737426894134i</v>
      </c>
      <c r="DP296" s="223" t="str">
        <f t="shared" ca="1" si="569"/>
        <v>5.64898319830148+4.63600070059284i</v>
      </c>
      <c r="DQ296" s="223" t="str">
        <f t="shared" ca="1" si="570"/>
        <v>-4.05997991120681+6.07618933141381i</v>
      </c>
      <c r="DR296" s="223" t="str">
        <f t="shared" ca="1" si="571"/>
        <v>-6.44487843968566-3.4448592958588i</v>
      </c>
      <c r="DS296" s="223" t="str">
        <f t="shared" ca="1" si="572"/>
        <v>2.79656280234612-6.75149984545092i</v>
      </c>
      <c r="DT296" s="223" t="str">
        <f t="shared" ca="1" si="573"/>
        <v>6.9931006169597+2.12133388029032i</v>
      </c>
      <c r="DU296" s="223" t="str">
        <f t="shared" ca="1" si="574"/>
        <v>-1.42567535332188+7.16735400671128i</v>
      </c>
      <c r="DV296" s="223" t="str">
        <f t="shared" ca="1" si="575"/>
        <v>-7.27258185930254-0.716286793353991i</v>
      </c>
      <c r="DW296" s="223" t="str">
        <f t="shared" ca="1" si="576"/>
        <v>-3.52013629710074E-12-7.30777077299157i</v>
      </c>
      <c r="DX296" s="223" t="str">
        <f t="shared" ca="1" si="577"/>
        <v>7.27258185930259-0.716286793353556i</v>
      </c>
      <c r="DY296" s="223" t="str">
        <f t="shared" ca="1" si="578"/>
        <v>1.42567535332064+7.16735400671153i</v>
      </c>
      <c r="DZ296" s="223" t="str">
        <f t="shared" ca="1" si="579"/>
        <v>-6.99310061695983+2.1213338802899i</v>
      </c>
      <c r="EA296" s="223" t="str">
        <f t="shared" ca="1" si="580"/>
        <v>-2.79656280234572-6.75149984545108i</v>
      </c>
      <c r="EB296" s="223" t="str">
        <f t="shared" ca="1" si="581"/>
        <v>6.44487843968586-3.44485929585841i</v>
      </c>
      <c r="EC296" s="223" t="str">
        <f t="shared" ca="1" si="582"/>
        <v>4.05997991120609+6.07618933141428i</v>
      </c>
      <c r="ED296" s="223" t="str">
        <f t="shared" ca="1" si="583"/>
        <v>-5.64898319830176+4.6360007005925i</v>
      </c>
      <c r="EE296" s="223" t="str">
        <f t="shared" ca="1" si="584"/>
        <v>-5.16737426893674-5.16737426894165i</v>
      </c>
      <c r="EF296" s="223" t="str">
        <f t="shared" ca="1" si="585"/>
        <v>4.63600070059272-5.64898319830158i</v>
      </c>
      <c r="EG296" s="223" t="str">
        <f t="shared" ca="1" si="586"/>
        <v>6.07618933141412+4.05997991120634i</v>
      </c>
      <c r="EH296" s="223" t="str">
        <f t="shared" ca="1" si="587"/>
        <v>-3.44485929585794+6.44487843968612i</v>
      </c>
      <c r="EI296" s="223" t="str">
        <f t="shared" ca="1" si="588"/>
        <v>-6.75149984545097-2.79656280234599i</v>
      </c>
      <c r="EJ296" s="223" t="str">
        <f t="shared" ca="1" si="589"/>
        <v>2.12133388029018-6.99310061695975i</v>
      </c>
      <c r="EK296" s="223" t="str">
        <f t="shared" ca="1" si="590"/>
        <v>7.16735400671147+1.42567535332093i</v>
      </c>
      <c r="EL296" s="223" t="str">
        <f t="shared" ca="1" si="591"/>
        <v>-0.716286793353018+7.27258185930264i</v>
      </c>
      <c r="EM296" s="223" t="str">
        <f t="shared" ca="1" si="592"/>
        <v>-7.30777077299157-3.81021924594299E-12i</v>
      </c>
      <c r="EN296" s="223"/>
      <c r="EO296" s="223"/>
      <c r="EP296" s="223"/>
    </row>
    <row r="297" spans="1:146">
      <c r="A297" s="249">
        <f t="shared" si="461"/>
        <v>3.847656250000003E-3</v>
      </c>
      <c r="B297" s="248">
        <v>197</v>
      </c>
      <c r="C297" s="247">
        <f t="shared" si="462"/>
        <v>39400</v>
      </c>
      <c r="N297" s="246">
        <f t="shared" ca="1" si="463"/>
        <v>7.654960095222112</v>
      </c>
      <c r="O297" s="223">
        <f t="shared" ca="1" si="464"/>
        <v>-7.345039904777888</v>
      </c>
      <c r="P297" s="223" t="str">
        <f t="shared" ca="1" si="465"/>
        <v>-0.899111294109039-7.28980178630291i</v>
      </c>
      <c r="Q297" s="223" t="str">
        <f t="shared" ca="1" si="466"/>
        <v>7.12491826359564-1.78469911745956i</v>
      </c>
      <c r="R297" s="223" t="str">
        <f t="shared" ca="1" si="467"/>
        <v>2.64344340488082+6.85286933831163i</v>
      </c>
      <c r="S297" s="223" t="str">
        <f t="shared" ca="1" si="468"/>
        <v>-6.47774687951071+3.46242784296927i</v>
      </c>
      <c r="T297" s="223" t="str">
        <f t="shared" ca="1" si="469"/>
        <v>-4.22933414346203-6.00519307813878i</v>
      </c>
      <c r="U297" s="223" t="str">
        <f t="shared" ca="1" si="470"/>
        <v>5.44231558322249-4.93262732176202i</v>
      </c>
      <c r="V297" s="223" t="str">
        <f t="shared" ca="1" si="471"/>
        <v>5.56172919384103+4.79758059621264i</v>
      </c>
      <c r="W297" s="223" t="str">
        <f t="shared" ca="1" si="472"/>
        <v>-4.08068553143589+6.10717748197229i</v>
      </c>
      <c r="X297" s="223" t="str">
        <f t="shared" ca="1" si="473"/>
        <v>-6.5607681361985-3.30241315795315i</v>
      </c>
      <c r="Y297" s="223" t="str">
        <f t="shared" ca="1" si="474"/>
        <v>2.47446941668071-6.91567873087605i</v>
      </c>
      <c r="Z297" s="223" t="str">
        <f t="shared" ca="1" si="475"/>
        <v>7.1665710803097+1.60930735213889i</v>
      </c>
      <c r="AA297" s="223" t="str">
        <f t="shared" ca="1" si="476"/>
        <v>-0.719939807072812+7.30967153003276i</v>
      </c>
      <c r="AB297" s="223" t="str">
        <f t="shared" ca="1" si="477"/>
        <v>-7.34282771608294+0.180256302812804i</v>
      </c>
      <c r="AC297" s="223" t="str">
        <f t="shared" ca="1" si="478"/>
        <v>-1.07774119012181-7.26554093856021i</v>
      </c>
      <c r="AD297" s="223" t="str">
        <f t="shared" ca="1" si="479"/>
        <v>7.07897366253738-1.95901584676633i</v>
      </c>
      <c r="AE297" s="223" t="str">
        <f t="shared" ca="1" si="480"/>
        <v>2.8108250816186+6.78593203350309i</v>
      </c>
      <c r="AF297" s="223" t="str">
        <f t="shared" ca="1" si="481"/>
        <v>-6.39082367032161+3.62035689092065i</v>
      </c>
      <c r="AG297" s="223" t="str">
        <f t="shared" ca="1" si="482"/>
        <v>-4.37543516274509-5.89959137054367i</v>
      </c>
      <c r="AH297" s="223" t="str">
        <f t="shared" ca="1" si="483"/>
        <v>5.31962372519739-5.06470281705616i</v>
      </c>
      <c r="AI297" s="223" t="str">
        <f t="shared" ca="1" si="484"/>
        <v>5.67779262675965+4.6596439875052i</v>
      </c>
      <c r="AJ297" s="223" t="str">
        <f t="shared" ca="1" si="485"/>
        <v>-3.9295788670342+6.20548315045153i</v>
      </c>
      <c r="AK297" s="223" t="str">
        <f t="shared" ca="1" si="486"/>
        <v>-6.63983743148396-3.14040922273581i</v>
      </c>
      <c r="AL297" s="223" t="str">
        <f t="shared" ca="1" si="487"/>
        <v>2.30400490063314-6.97432237716597i</v>
      </c>
      <c r="AM297" s="223" t="str">
        <f t="shared" ca="1" si="488"/>
        <v>7.20390702258051+1.43294620024438i</v>
      </c>
      <c r="AN297" s="223" t="str">
        <f t="shared" ca="1" si="489"/>
        <v>-0.540334655213667+7.3251382009594i</v>
      </c>
      <c r="AO297" s="223" t="str">
        <f t="shared" ca="1" si="490"/>
        <v>-7.33619248253785+0.360404025969011i</v>
      </c>
      <c r="AP297" s="223" t="str">
        <f t="shared" ca="1" si="491"/>
        <v>-1.25572189514336-7.23690360063177i</v>
      </c>
      <c r="AQ297" s="223" t="str">
        <f t="shared" ca="1" si="492"/>
        <v>7.02876495244494-2.13215253817855i</v>
      </c>
      <c r="AR297" s="223" t="str">
        <f t="shared" ca="1" si="493"/>
        <v>7.02876495244494-2.13215253817855i</v>
      </c>
      <c r="AS297" s="223" t="str">
        <f t="shared" ca="1" si="494"/>
        <v>-6.30005086792258+3.77610517125352i</v>
      </c>
      <c r="AT297" s="223" t="str">
        <f t="shared" ca="1" si="495"/>
        <v>-4.51890058349598-5.7904359697055i</v>
      </c>
      <c r="AU297" s="223" t="str">
        <f t="shared" ca="1" si="496"/>
        <v>5.19372752475581-5.19372752475266i</v>
      </c>
      <c r="AV297" s="223" t="str">
        <f t="shared" ca="1" si="497"/>
        <v>5.79043596970712+4.5189005834939i</v>
      </c>
      <c r="AW297" s="223" t="str">
        <f t="shared" ca="1" si="498"/>
        <v>-3.77610517125752+6.30005086792018i</v>
      </c>
      <c r="AX297" s="223" t="str">
        <f t="shared" ca="1" si="499"/>
        <v>-6.71490713697989-2.97651362243081i</v>
      </c>
      <c r="AY297" s="223" t="str">
        <f t="shared" ca="1" si="500"/>
        <v>2.13215253818302-7.02876495244358i</v>
      </c>
      <c r="AZ297" s="223" t="str">
        <f t="shared" ca="1" si="501"/>
        <v>7.23690360063223+1.25572189514076i</v>
      </c>
      <c r="BA297" s="223" t="str">
        <f t="shared" ca="1" si="502"/>
        <v>-0.360404025966272+7.33619248253799i</v>
      </c>
      <c r="BB297" s="223" t="str">
        <f t="shared" ca="1" si="503"/>
        <v>-7.32513820095921+0.540334655216298i</v>
      </c>
      <c r="BC297" s="223" t="str">
        <f t="shared" ca="1" si="504"/>
        <v>-1.43294620024697-7.20390702258i</v>
      </c>
      <c r="BD297" s="223" t="str">
        <f t="shared" ca="1" si="505"/>
        <v>6.97432237716741-2.30400490062881i</v>
      </c>
      <c r="BE297" s="223" t="str">
        <f t="shared" ca="1" si="506"/>
        <v>3.14040922273819+6.63983743148283i</v>
      </c>
      <c r="BF297" s="223" t="str">
        <f t="shared" ca="1" si="507"/>
        <v>-6.20548315045402+3.92957886703025i</v>
      </c>
      <c r="BG297" s="223" t="str">
        <f t="shared" ca="1" si="508"/>
        <v>-4.6596439875062-5.67779262675883i</v>
      </c>
      <c r="BH297" s="223" t="str">
        <f t="shared" ca="1" si="509"/>
        <v>5.06470281705796-5.31962372519568i</v>
      </c>
      <c r="BI297" s="223" t="str">
        <f t="shared" ca="1" si="510"/>
        <v>5.89959137054394+4.37543516274474i</v>
      </c>
      <c r="BJ297" s="223" t="str">
        <f t="shared" ca="1" si="511"/>
        <v>-3.62035689092336+6.39082367032008i</v>
      </c>
      <c r="BK297" s="223" t="str">
        <f t="shared" ca="1" si="512"/>
        <v>-6.78593203350298-2.81082508161886i</v>
      </c>
      <c r="BL297" s="223" t="str">
        <f t="shared" ca="1" si="513"/>
        <v>1.95901584677012-7.07897366253633i</v>
      </c>
      <c r="BM297" s="223" t="str">
        <f t="shared" ca="1" si="514"/>
        <v>7.26554093856019+1.07774119012199i</v>
      </c>
      <c r="BN297" s="223" t="str">
        <f t="shared" ca="1" si="515"/>
        <v>-0.180256302810219+7.34282771608301i</v>
      </c>
      <c r="BO297" s="223" t="str">
        <f t="shared" ca="1" si="516"/>
        <v>-7.30967153003287+0.719939807071802i</v>
      </c>
      <c r="BP297" s="223" t="str">
        <f t="shared" ca="1" si="517"/>
        <v>-1.60930735214065-7.1665710803093i</v>
      </c>
      <c r="BQ297" s="223" t="str">
        <f t="shared" ca="1" si="518"/>
        <v>6.91567873087659-2.47446941667921i</v>
      </c>
      <c r="BR297" s="223" t="str">
        <f t="shared" ca="1" si="519"/>
        <v>3.30241315795504+6.56076813619754i</v>
      </c>
      <c r="BS297" s="223" t="str">
        <f t="shared" ca="1" si="520"/>
        <v>-6.1071774819736+4.08068553143391i</v>
      </c>
      <c r="BT297" s="223" t="str">
        <f t="shared" ca="1" si="521"/>
        <v>-4.79758059621365-5.56172919384015i</v>
      </c>
      <c r="BU297" s="223" t="str">
        <f t="shared" ca="1" si="522"/>
        <v>4.93262732176439-5.44231558322034i</v>
      </c>
      <c r="BV297" s="223" t="str">
        <f t="shared" ca="1" si="523"/>
        <v>6.00519307813908+4.22933414346159i</v>
      </c>
      <c r="BW297" s="223" t="str">
        <f t="shared" ca="1" si="524"/>
        <v>-3.46242784297214+6.47774687950918i</v>
      </c>
      <c r="BX297" s="223" t="str">
        <f t="shared" ca="1" si="525"/>
        <v>-6.85286933831153-2.64344340488109i</v>
      </c>
      <c r="BY297" s="223" t="str">
        <f t="shared" ca="1" si="526"/>
        <v>1.78469911745637-7.12491826359644i</v>
      </c>
      <c r="BZ297" s="223" t="str">
        <f t="shared" ca="1" si="527"/>
        <v>7.28980178630282+0.899111294109825i</v>
      </c>
      <c r="CA297" s="223" t="str">
        <f t="shared" ca="1" si="528"/>
        <v>2.63827125267645E-12+7.34503990477789i</v>
      </c>
      <c r="CB297" s="223" t="str">
        <f t="shared" ca="1" si="529"/>
        <v>-7.28980178630309+0.899111294107599i</v>
      </c>
      <c r="CC297" s="223" t="str">
        <f t="shared" ca="1" si="530"/>
        <v>-1.78469911746149-7.12491826359515i</v>
      </c>
      <c r="CD297" s="223" t="str">
        <f t="shared" ca="1" si="531"/>
        <v>6.85286933831218-2.64344340487939i</v>
      </c>
      <c r="CE297" s="223" t="str">
        <f t="shared" ca="1" si="532"/>
        <v>3.46242784297017+6.47774687951023i</v>
      </c>
      <c r="CF297" s="223" t="str">
        <f t="shared" ca="1" si="533"/>
        <v>-6.00519307814013+4.22933414346011i</v>
      </c>
      <c r="CG297" s="223" t="str">
        <f t="shared" ca="1" si="534"/>
        <v>-4.93262732176305-5.44231558322157i</v>
      </c>
      <c r="CH297" s="223" t="str">
        <f t="shared" ca="1" si="535"/>
        <v>4.79758059621503-5.56172919383896i</v>
      </c>
      <c r="CI297" s="223" t="str">
        <f t="shared" ca="1" si="536"/>
        <v>6.10717748197259+4.08068553143543i</v>
      </c>
      <c r="CJ297" s="223" t="str">
        <f t="shared" ca="1" si="537"/>
        <v>-3.30241315795667+6.56076813619673i</v>
      </c>
      <c r="CK297" s="223" t="str">
        <f t="shared" ca="1" si="538"/>
        <v>-6.91567873087597-2.47446941668093i</v>
      </c>
      <c r="CL297" s="223" t="str">
        <f t="shared" ca="1" si="539"/>
        <v>1.6093073521355-7.16657108031046i</v>
      </c>
      <c r="CM297" s="223" t="str">
        <f t="shared" ca="1" si="540"/>
        <v>7.30967153003267+0.719939807073822i</v>
      </c>
      <c r="CN297" s="223" t="str">
        <f t="shared" ca="1" si="541"/>
        <v>0.180256302815494+7.34282771608287i</v>
      </c>
      <c r="CO297" s="223" t="str">
        <f t="shared" ca="1" si="542"/>
        <v>-7.26554093856048+1.07774119011998i</v>
      </c>
      <c r="CP297" s="223" t="str">
        <f t="shared" ca="1" si="543"/>
        <v>-1.95901584676817-7.07897366253688i</v>
      </c>
      <c r="CQ297" s="223" t="str">
        <f t="shared" ca="1" si="544"/>
        <v>6.78593203350384-2.8108250816168i</v>
      </c>
      <c r="CR297" s="223" t="str">
        <f t="shared" ca="1" si="545"/>
        <v>3.62035689092159+6.39082367032108i</v>
      </c>
      <c r="CS297" s="223" t="str">
        <f t="shared" ca="1" si="546"/>
        <v>-5.89959137054502+4.37543516274327i</v>
      </c>
      <c r="CT297" s="223" t="str">
        <f t="shared" ca="1" si="547"/>
        <v>-5.06470281705663-5.31962372519694i</v>
      </c>
      <c r="CU297" s="223" t="str">
        <f t="shared" ca="1" si="548"/>
        <v>4.6596439875076-5.67779262675768i</v>
      </c>
      <c r="CV297" s="223" t="str">
        <f t="shared" ca="1" si="549"/>
        <v>6.20548315045305+3.92957886703179i</v>
      </c>
      <c r="CW297" s="223" t="str">
        <f t="shared" ca="1" si="550"/>
        <v>-3.14040922273323+6.63983743148517i</v>
      </c>
      <c r="CX297" s="223" t="str">
        <f t="shared" ca="1" si="551"/>
        <v>-6.97432237716683-2.30400490063053i</v>
      </c>
      <c r="CY297" s="223" t="str">
        <f t="shared" ca="1" si="552"/>
        <v>1.43294620024159-7.20390702258106i</v>
      </c>
      <c r="CZ297" s="223" t="str">
        <f t="shared" ca="1" si="553"/>
        <v>7.32513820095905+0.540334655218323i</v>
      </c>
      <c r="DA297" s="223" t="str">
        <f t="shared" ca="1" si="554"/>
        <v>0.360404025971751+7.33619248253772i</v>
      </c>
      <c r="DB297" s="223" t="str">
        <f t="shared" ca="1" si="555"/>
        <v>-7.23690360063257+1.25572189513877i</v>
      </c>
      <c r="DC297" s="223" t="str">
        <f t="shared" ca="1" si="556"/>
        <v>-2.13215253818108-7.02876495244418i</v>
      </c>
      <c r="DD297" s="223" t="str">
        <f t="shared" ca="1" si="557"/>
        <v>6.71490713698071-2.97651362242895i</v>
      </c>
      <c r="DE297" s="223" t="str">
        <f t="shared" ca="1" si="558"/>
        <v>3.77610517125578+6.30005086792122i</v>
      </c>
      <c r="DF297" s="223" t="str">
        <f t="shared" ca="1" si="559"/>
        <v>-5.79043596970824+4.51890058349247i</v>
      </c>
      <c r="DG297" s="223" t="str">
        <f t="shared" ca="1" si="560"/>
        <v>-5.19372752475438-5.19372752475409i</v>
      </c>
      <c r="DH297" s="223" t="str">
        <f t="shared" ca="1" si="561"/>
        <v>4.51890058349742-5.79043596970438i</v>
      </c>
      <c r="DI297" s="223" t="str">
        <f t="shared" ca="1" si="562"/>
        <v>6.30005086792164+3.77610517125508i</v>
      </c>
      <c r="DJ297" s="223" t="str">
        <f t="shared" ca="1" si="563"/>
        <v>-2.97651362242858+6.71490713698087i</v>
      </c>
      <c r="DK297" s="223" t="str">
        <f t="shared" ca="1" si="564"/>
        <v>-7.02876495244441-2.1321525381803i</v>
      </c>
      <c r="DL297" s="223" t="str">
        <f t="shared" ca="1" si="565"/>
        <v>1.25572189513796-7.23690360063271i</v>
      </c>
      <c r="DM297" s="223" t="str">
        <f t="shared" ca="1" si="566"/>
        <v>7.33619248253776+0.360404025970935i</v>
      </c>
      <c r="DN297" s="223" t="str">
        <f t="shared" ca="1" si="567"/>
        <v>0.540334655219137+7.325138200959i</v>
      </c>
      <c r="DO297" s="223" t="str">
        <f t="shared" ca="1" si="568"/>
        <v>-7.20390702258091+1.43294620024239i</v>
      </c>
      <c r="DP297" s="223" t="str">
        <f t="shared" ca="1" si="569"/>
        <v>-2.30400490063131-6.97432237716658i</v>
      </c>
      <c r="DQ297" s="223" t="str">
        <f t="shared" ca="1" si="570"/>
        <v>6.63983743148464-3.14040922273434i</v>
      </c>
      <c r="DR297" s="223" t="str">
        <f t="shared" ca="1" si="571"/>
        <v>3.92957886703249+6.20548315045261i</v>
      </c>
      <c r="DS297" s="223" t="str">
        <f t="shared" ca="1" si="572"/>
        <v>-5.67779262676166+4.65964398750275i</v>
      </c>
      <c r="DT297" s="223" t="str">
        <f t="shared" ca="1" si="573"/>
        <v>-5.3196237251975-5.06470281705605i</v>
      </c>
      <c r="DU297" s="223" t="str">
        <f t="shared" ca="1" si="574"/>
        <v>4.37543516274228-5.89959137054576i</v>
      </c>
      <c r="DV297" s="223" t="str">
        <f t="shared" ca="1" si="575"/>
        <v>6.39082367032128+3.62035689092124i</v>
      </c>
      <c r="DW297" s="223" t="str">
        <f t="shared" ca="1" si="576"/>
        <v>-2.81082508161604+6.78593203350415i</v>
      </c>
      <c r="DX297" s="223" t="str">
        <f t="shared" ca="1" si="577"/>
        <v>-7.07897366253699-1.95901584676778i</v>
      </c>
      <c r="DY297" s="223" t="str">
        <f t="shared" ca="1" si="578"/>
        <v>1.07774119011917-7.26554093856061i</v>
      </c>
      <c r="DZ297" s="223" t="str">
        <f t="shared" ca="1" si="579"/>
        <v>7.34282771608288+0.180256302815094i</v>
      </c>
      <c r="EA297" s="223" t="str">
        <f t="shared" ca="1" si="580"/>
        <v>0.719939807074635+7.30967153003259i</v>
      </c>
      <c r="EB297" s="223" t="str">
        <f t="shared" ca="1" si="581"/>
        <v>-7.16657108031037+1.60930735213589i</v>
      </c>
      <c r="EC297" s="223" t="str">
        <f t="shared" ca="1" si="582"/>
        <v>-2.47446941668169-6.9156787308757i</v>
      </c>
      <c r="ED297" s="223" t="str">
        <f t="shared" ca="1" si="583"/>
        <v>6.56076813619955-3.30241315795106i</v>
      </c>
      <c r="EE297" s="223" t="str">
        <f t="shared" ca="1" si="584"/>
        <v>4.08068553143611+6.10717748197214i</v>
      </c>
      <c r="EF297" s="223" t="str">
        <f t="shared" ca="1" si="585"/>
        <v>-5.56172919384307+4.79758059621027i</v>
      </c>
      <c r="EG297" s="223" t="str">
        <f t="shared" ca="1" si="586"/>
        <v>-5.44231558322211-4.93262732176244i</v>
      </c>
      <c r="EH297" s="223" t="str">
        <f t="shared" ca="1" si="587"/>
        <v>4.22933414346524-6.00519307813652i</v>
      </c>
      <c r="EI297" s="223" t="str">
        <f t="shared" ca="1" si="588"/>
        <v>6.47774687951042+3.46242784296982i</v>
      </c>
      <c r="EJ297" s="223" t="str">
        <f t="shared" ca="1" si="589"/>
        <v>-2.64344340487824+6.85286933831262i</v>
      </c>
      <c r="EK297" s="223" t="str">
        <f t="shared" ca="1" si="590"/>
        <v>-7.12491826359525-1.7846991174611i</v>
      </c>
      <c r="EL297" s="223" t="str">
        <f t="shared" ca="1" si="591"/>
        <v>0.899111294106791-7.28980178630319i</v>
      </c>
      <c r="EM297" s="223" t="str">
        <f t="shared" ca="1" si="592"/>
        <v>7.34503990477789+2.23876673206659E-12i</v>
      </c>
      <c r="EN297" s="223"/>
      <c r="EO297" s="223"/>
      <c r="EP297" s="223"/>
    </row>
    <row r="298" spans="1:146">
      <c r="A298" s="249">
        <f t="shared" si="461"/>
        <v>3.867187500000003E-3</v>
      </c>
      <c r="B298" s="248">
        <v>198</v>
      </c>
      <c r="C298" s="247">
        <f t="shared" si="462"/>
        <v>39600</v>
      </c>
      <c r="N298" s="246">
        <f t="shared" ca="1" si="463"/>
        <v>7.6300736112476235</v>
      </c>
      <c r="O298" s="223">
        <f t="shared" ca="1" si="464"/>
        <v>-7.3699263887523765</v>
      </c>
      <c r="P298" s="223" t="str">
        <f t="shared" ca="1" si="465"/>
        <v>-1.08139279572271-7.29015806392342i</v>
      </c>
      <c r="Q298" s="223" t="str">
        <f t="shared" ca="1" si="466"/>
        <v>7.05257983277437-2.1393767031481i</v>
      </c>
      <c r="R298" s="223" t="str">
        <f t="shared" ca="1" si="467"/>
        <v>3.15104956571709+6.66233454654018i</v>
      </c>
      <c r="S298" s="223" t="str">
        <f t="shared" ca="1" si="468"/>
        <v>-6.12786983715442+4.09451172113619i</v>
      </c>
      <c r="T298" s="223" t="str">
        <f t="shared" ca="1" si="469"/>
        <v>-4.94934006293024-5.46075525152907i</v>
      </c>
      <c r="U298" s="223" t="str">
        <f t="shared" ca="1" si="470"/>
        <v>4.67543180580476-5.69703013901962i</v>
      </c>
      <c r="V298" s="223" t="str">
        <f t="shared" ca="1" si="471"/>
        <v>6.32139671722899+3.78889938095948i</v>
      </c>
      <c r="W298" s="223" t="str">
        <f t="shared" ca="1" si="472"/>
        <v>-2.82034872672575+6.80892414668317i</v>
      </c>
      <c r="X298" s="223" t="str">
        <f t="shared" ca="1" si="473"/>
        <v>-7.149058930833-1.79074603981291i</v>
      </c>
      <c r="Y298" s="223" t="str">
        <f t="shared" ca="1" si="474"/>
        <v>0.722379109064976-7.33443817878473i</v>
      </c>
      <c r="Z298" s="223" t="str">
        <f t="shared" ca="1" si="475"/>
        <v>7.36104898965248-0.361625147860132i</v>
      </c>
      <c r="AA298" s="223" t="str">
        <f t="shared" ca="1" si="476"/>
        <v>1.4378013124166+7.22831531974372i</v>
      </c>
      <c r="AB298" s="223" t="str">
        <f t="shared" ca="1" si="477"/>
        <v>-6.93911045216539+2.48285342061862i</v>
      </c>
      <c r="AC298" s="223" t="str">
        <f t="shared" ca="1" si="478"/>
        <v>-3.47415925030598-6.49969479892264i</v>
      </c>
      <c r="AD298" s="223" t="str">
        <f t="shared" ca="1" si="479"/>
        <v>5.91958038190372-4.39026002394041i</v>
      </c>
      <c r="AE298" s="223" t="str">
        <f t="shared" ca="1" si="480"/>
        <v>5.21132492633258+5.2113249263324i</v>
      </c>
      <c r="AF298" s="223" t="str">
        <f t="shared" ca="1" si="481"/>
        <v>-4.3902600239402+5.91958038190387i</v>
      </c>
      <c r="AG298" s="223" t="str">
        <f t="shared" ca="1" si="482"/>
        <v>-6.49969479892276-3.47415925030576i</v>
      </c>
      <c r="AH298" s="223" t="str">
        <f t="shared" ca="1" si="483"/>
        <v>2.48285342061833-6.9391104521655i</v>
      </c>
      <c r="AI298" s="223" t="str">
        <f t="shared" ca="1" si="484"/>
        <v>7.22831531974363+1.43780131241707i</v>
      </c>
      <c r="AJ298" s="223" t="str">
        <f t="shared" ca="1" si="485"/>
        <v>-0.361625147859929+7.36104898965249i</v>
      </c>
      <c r="AK298" s="223" t="str">
        <f t="shared" ca="1" si="486"/>
        <v>-7.33443817878449+0.722379109067472i</v>
      </c>
      <c r="AL298" s="223" t="str">
        <f t="shared" ca="1" si="487"/>
        <v>-1.79074603981032-7.14905893083365i</v>
      </c>
      <c r="AM298" s="223" t="str">
        <f t="shared" ca="1" si="488"/>
        <v>6.80892414668335-2.82034872672531i</v>
      </c>
      <c r="AN298" s="223" t="str">
        <f t="shared" ca="1" si="489"/>
        <v>3.78889938096097+6.3213967172281i</v>
      </c>
      <c r="AO298" s="223" t="str">
        <f t="shared" ca="1" si="490"/>
        <v>-5.6970301390171+4.67543180580783i</v>
      </c>
      <c r="AP298" s="223" t="str">
        <f t="shared" ca="1" si="491"/>
        <v>-5.46075525152821-4.9493400629312i</v>
      </c>
      <c r="AQ298" s="223" t="str">
        <f t="shared" ca="1" si="492"/>
        <v>4.0945117211359-6.12786983715462i</v>
      </c>
      <c r="AR298" s="223" t="str">
        <f t="shared" ca="1" si="493"/>
        <v>4.0945117211359-6.12786983715462i</v>
      </c>
      <c r="AS298" s="223" t="str">
        <f t="shared" ca="1" si="494"/>
        <v>-2.13937670315048+7.05257983277365i</v>
      </c>
      <c r="AT298" s="223" t="str">
        <f t="shared" ca="1" si="495"/>
        <v>-7.29015806392337-1.08139279572309i</v>
      </c>
      <c r="AU298" s="223" t="str">
        <f t="shared" ca="1" si="496"/>
        <v>-1.722673777839E-12-7.36992638875238i</v>
      </c>
      <c r="AV298" s="223" t="str">
        <f t="shared" ca="1" si="497"/>
        <v>7.29015806392393-1.08139279571924i</v>
      </c>
      <c r="AW298" s="223" t="str">
        <f t="shared" ca="1" si="498"/>
        <v>2.13937670314676+7.05257983277478i</v>
      </c>
      <c r="AX298" s="223" t="str">
        <f t="shared" ca="1" si="499"/>
        <v>-6.66233454653979+3.15104956571792i</v>
      </c>
      <c r="AY298" s="223" t="str">
        <f t="shared" ca="1" si="500"/>
        <v>-4.09451172113893-6.12786983715259i</v>
      </c>
      <c r="AZ298" s="223" t="str">
        <f t="shared" ca="1" si="501"/>
        <v>5.46075525153082-4.94934006292832i</v>
      </c>
      <c r="BA298" s="223" t="str">
        <f t="shared" ca="1" si="502"/>
        <v>5.69703013901935+4.67543180580509i</v>
      </c>
      <c r="BB298" s="223" t="str">
        <f t="shared" ca="1" si="503"/>
        <v>-3.78889938095801+6.32139671722987i</v>
      </c>
      <c r="BC298" s="223" t="str">
        <f t="shared" ca="1" si="504"/>
        <v>-6.80892414668186-2.8203487267289i</v>
      </c>
      <c r="BD298" s="223" t="str">
        <f t="shared" ca="1" si="505"/>
        <v>1.79074603981408-7.14905893083271i</v>
      </c>
      <c r="BE298" s="223" t="str">
        <f t="shared" ca="1" si="506"/>
        <v>7.33443817878483+0.722379109064044i</v>
      </c>
      <c r="BF298" s="223" t="str">
        <f t="shared" ca="1" si="507"/>
        <v>0.361625147863265+7.36104898965233i</v>
      </c>
      <c r="BG298" s="223" t="str">
        <f t="shared" ca="1" si="508"/>
        <v>-7.22831531974412+1.43780131241459i</v>
      </c>
      <c r="BH298" s="223" t="str">
        <f t="shared" ca="1" si="509"/>
        <v>-2.48285342061823-6.93911045216554i</v>
      </c>
      <c r="BI298" s="223" t="str">
        <f t="shared" ca="1" si="510"/>
        <v>6.49969479892183-3.4741592503075i</v>
      </c>
      <c r="BJ298" s="223" t="str">
        <f t="shared" ca="1" si="511"/>
        <v>4.39026002393768+5.91958038190575i</v>
      </c>
      <c r="BK298" s="223" t="str">
        <f t="shared" ca="1" si="512"/>
        <v>-5.21132492633325+5.21132492633173i</v>
      </c>
      <c r="BL298" s="223" t="str">
        <f t="shared" ca="1" si="513"/>
        <v>-5.91958038190446-4.39026002393941i</v>
      </c>
      <c r="BM298" s="223" t="str">
        <f t="shared" ca="1" si="514"/>
        <v>3.47415925030295-6.49969479892426i</v>
      </c>
      <c r="BN298" s="223" t="str">
        <f t="shared" ca="1" si="515"/>
        <v>6.93911045216481+2.48285342062026i</v>
      </c>
      <c r="BO298" s="223" t="str">
        <f t="shared" ca="1" si="516"/>
        <v>-1.43780131241692+7.22831531974366i</v>
      </c>
      <c r="BP298" s="223" t="str">
        <f t="shared" ca="1" si="517"/>
        <v>-7.36104898965257-0.361625147858313i</v>
      </c>
      <c r="BQ298" s="223" t="str">
        <f t="shared" ca="1" si="518"/>
        <v>-0.722379109061682-7.33443817878506i</v>
      </c>
      <c r="BR298" s="223" t="str">
        <f t="shared" ca="1" si="519"/>
        <v>7.14905893083323-1.79074603981198i</v>
      </c>
      <c r="BS298" s="223" t="str">
        <f t="shared" ca="1" si="520"/>
        <v>2.82034872672709+6.8089241466826i</v>
      </c>
      <c r="BT298" s="223" t="str">
        <f t="shared" ca="1" si="521"/>
        <v>-6.32139671722722+3.78889938096244i</v>
      </c>
      <c r="BU298" s="223" t="str">
        <f t="shared" ca="1" si="522"/>
        <v>-4.67543180580341-5.69703013902073i</v>
      </c>
      <c r="BV298" s="223" t="str">
        <f t="shared" ca="1" si="523"/>
        <v>4.94934006292976-5.4607552515295i</v>
      </c>
      <c r="BW298" s="223" t="str">
        <f t="shared" ca="1" si="524"/>
        <v>6.12786983715546+4.09451172113464i</v>
      </c>
      <c r="BX298" s="223" t="str">
        <f t="shared" ca="1" si="525"/>
        <v>-3.15104956572007+6.66233454653877i</v>
      </c>
      <c r="BY298" s="223" t="str">
        <f t="shared" ca="1" si="526"/>
        <v>-7.05257983277415-2.13937670314883i</v>
      </c>
      <c r="BZ298" s="223" t="str">
        <f t="shared" ca="1" si="527"/>
        <v>1.08139279572159-7.29015806392359i</v>
      </c>
      <c r="CA298" s="223" t="str">
        <f t="shared" ca="1" si="528"/>
        <v>7.36992638875238-3.44534755567799E-12i</v>
      </c>
      <c r="CB298" s="223" t="str">
        <f t="shared" ca="1" si="529"/>
        <v>1.08139279572095+7.29015806392368i</v>
      </c>
      <c r="CC298" s="223" t="str">
        <f t="shared" ca="1" si="530"/>
        <v>-7.05257983277422+2.13937670314861i</v>
      </c>
      <c r="CD298" s="223" t="str">
        <f t="shared" ca="1" si="531"/>
        <v>-3.15104956571948-6.66233454653905i</v>
      </c>
      <c r="CE298" s="223" t="str">
        <f t="shared" ca="1" si="532"/>
        <v>6.12786983715583-4.0945117211341i</v>
      </c>
      <c r="CF298" s="223" t="str">
        <f t="shared" ca="1" si="533"/>
        <v>4.94934006292959+5.46075525152966i</v>
      </c>
      <c r="CG298" s="223" t="str">
        <f t="shared" ca="1" si="534"/>
        <v>-4.67543180580392+5.69703013902031i</v>
      </c>
      <c r="CH298" s="223" t="str">
        <f t="shared" ca="1" si="535"/>
        <v>-6.32139671722689-3.788899380963i</v>
      </c>
      <c r="CI298" s="223" t="str">
        <f t="shared" ca="1" si="536"/>
        <v>2.82034872672731-6.80892414668252i</v>
      </c>
      <c r="CJ298" s="223" t="str">
        <f t="shared" ca="1" si="537"/>
        <v>7.14905893083317+1.79074603981221i</v>
      </c>
      <c r="CK298" s="223" t="str">
        <f t="shared" ca="1" si="538"/>
        <v>-0.722379109062329+7.334438178785i</v>
      </c>
      <c r="CL298" s="223" t="str">
        <f t="shared" ca="1" si="539"/>
        <v>-7.3610489896526+0.361625147857663i</v>
      </c>
      <c r="CM298" s="223" t="str">
        <f t="shared" ca="1" si="540"/>
        <v>-1.43780131241648-7.22831531974374i</v>
      </c>
      <c r="CN298" s="223" t="str">
        <f t="shared" ca="1" si="541"/>
        <v>6.93911045216503-2.48285342061965i</v>
      </c>
      <c r="CO298" s="223" t="str">
        <f t="shared" ca="1" si="542"/>
        <v>3.47415925030237+6.49969479892457i</v>
      </c>
      <c r="CP298" s="223" t="str">
        <f t="shared" ca="1" si="543"/>
        <v>-5.91958038190472+4.39026002393905i</v>
      </c>
      <c r="CQ298" s="223" t="str">
        <f t="shared" ca="1" si="544"/>
        <v>-5.21132492633279-5.21132492633218i</v>
      </c>
      <c r="CR298" s="223" t="str">
        <f t="shared" ca="1" si="545"/>
        <v>4.39026002393803-5.91958038190549i</v>
      </c>
      <c r="CS298" s="223" t="str">
        <f t="shared" ca="1" si="546"/>
        <v>6.49969479892161+3.47415925030789i</v>
      </c>
      <c r="CT298" s="223" t="str">
        <f t="shared" ca="1" si="547"/>
        <v>-2.48285342061844+6.93911045216546i</v>
      </c>
      <c r="CU298" s="223" t="str">
        <f t="shared" ca="1" si="548"/>
        <v>-7.228315319744-1.43780131241522i</v>
      </c>
      <c r="CV298" s="223" t="str">
        <f t="shared" ca="1" si="549"/>
        <v>0.361625147863915-7.3610489896523i</v>
      </c>
      <c r="CW298" s="223" t="str">
        <f t="shared" ca="1" si="550"/>
        <v>7.33443817878487-0.722379109063605i</v>
      </c>
      <c r="CX298" s="223" t="str">
        <f t="shared" ca="1" si="551"/>
        <v>1.79074603981345+7.14905893083286i</v>
      </c>
      <c r="CY298" s="223" t="str">
        <f t="shared" ca="1" si="552"/>
        <v>-6.80892414668203+2.82034872672849i</v>
      </c>
      <c r="CZ298" s="223" t="str">
        <f t="shared" ca="1" si="553"/>
        <v>-3.78889938095763-6.3213967172301i</v>
      </c>
      <c r="DA298" s="223" t="str">
        <f t="shared" ca="1" si="554"/>
        <v>5.6970301390195-4.6754318058049i</v>
      </c>
      <c r="DB298" s="223" t="str">
        <f t="shared" ca="1" si="555"/>
        <v>5.46075525153052+4.94934006292864i</v>
      </c>
      <c r="DC298" s="223" t="str">
        <f t="shared" ca="1" si="556"/>
        <v>-4.0945117211393+6.12786983715235i</v>
      </c>
      <c r="DD298" s="223" t="str">
        <f t="shared" ca="1" si="557"/>
        <v>-6.66233454653961-3.15104956571832i</v>
      </c>
      <c r="DE298" s="223" t="str">
        <f t="shared" ca="1" si="558"/>
        <v>2.13937670314738-7.05257983277459i</v>
      </c>
      <c r="DF298" s="223" t="str">
        <f t="shared" ca="1" si="559"/>
        <v>7.29015806392387+1.08139279571969i</v>
      </c>
      <c r="DG298" s="223" t="str">
        <f t="shared" ca="1" si="560"/>
        <v>-2.16328538854354E-12+7.36992638875238i</v>
      </c>
      <c r="DH298" s="223" t="str">
        <f t="shared" ca="1" si="561"/>
        <v>-7.2901580639234+1.08139279572286i</v>
      </c>
      <c r="DI298" s="223" t="str">
        <f t="shared" ca="1" si="562"/>
        <v>-2.13937670315006-7.05257983277378i</v>
      </c>
      <c r="DJ298" s="223" t="str">
        <f t="shared" ca="1" si="563"/>
        <v>6.66233454654146-3.1510495657144i</v>
      </c>
      <c r="DK298" s="223" t="str">
        <f t="shared" ca="1" si="564"/>
        <v>4.09451172113571+6.12786983715475i</v>
      </c>
      <c r="DL298" s="223" t="str">
        <f t="shared" ca="1" si="565"/>
        <v>-5.46075525152864+4.94934006293071i</v>
      </c>
      <c r="DM298" s="223" t="str">
        <f t="shared" ca="1" si="566"/>
        <v>-5.69703013902154-4.67543180580242i</v>
      </c>
      <c r="DN298" s="223" t="str">
        <f t="shared" ca="1" si="567"/>
        <v>3.78889938096134-6.32139671722788i</v>
      </c>
      <c r="DO298" s="223" t="str">
        <f t="shared" ca="1" si="568"/>
        <v>6.8089241466831+2.82034872672591i</v>
      </c>
      <c r="DP298" s="223" t="str">
        <f t="shared" ca="1" si="569"/>
        <v>-1.79074603981074+7.14905893083354i</v>
      </c>
      <c r="DQ298" s="223" t="str">
        <f t="shared" ca="1" si="570"/>
        <v>-7.33443817878449-0.722379109067493i</v>
      </c>
      <c r="DR298" s="223" t="str">
        <f t="shared" ca="1" si="571"/>
        <v>-0.361625147859594-7.3610489896525i</v>
      </c>
      <c r="DS298" s="223" t="str">
        <f t="shared" ca="1" si="572"/>
        <v>7.22831531974345-1.43780131241797i</v>
      </c>
      <c r="DT298" s="223" t="str">
        <f t="shared" ca="1" si="573"/>
        <v>2.48285342061476+6.93911045216678i</v>
      </c>
      <c r="DU298" s="223" t="str">
        <f t="shared" ca="1" si="574"/>
        <v>-6.49969479892366+3.47415925030408i</v>
      </c>
      <c r="DV298" s="223" t="str">
        <f t="shared" ca="1" si="575"/>
        <v>-4.39026002394027-5.91958038190382i</v>
      </c>
      <c r="DW298" s="223" t="str">
        <f t="shared" ca="1" si="576"/>
        <v>5.21132492633052-5.21132492633445i</v>
      </c>
      <c r="DX298" s="223" t="str">
        <f t="shared" ca="1" si="577"/>
        <v>5.91958038190214+4.39026002394253i</v>
      </c>
      <c r="DY298" s="223" t="str">
        <f t="shared" ca="1" si="578"/>
        <v>-3.47415925030656+6.49969479892233i</v>
      </c>
      <c r="DZ298" s="223" t="str">
        <f t="shared" ca="1" si="579"/>
        <v>-6.93911045216611-2.48285342061662i</v>
      </c>
      <c r="EA298" s="223" t="str">
        <f t="shared" ca="1" si="580"/>
        <v>1.43780131241333-7.22831531974437i</v>
      </c>
      <c r="EB298" s="223" t="str">
        <f t="shared" ca="1" si="581"/>
        <v>7.36104898965237+0.361625147862404i</v>
      </c>
      <c r="EC298" s="223" t="str">
        <f t="shared" ca="1" si="582"/>
        <v>0.722379109065528+7.33443817878468i</v>
      </c>
      <c r="ED298" s="223" t="str">
        <f t="shared" ca="1" si="583"/>
        <v>-7.14905893083239+1.79074603981533i</v>
      </c>
      <c r="EE298" s="223" t="str">
        <f t="shared" ca="1" si="584"/>
        <v>-2.82034872672292-6.80892414668434i</v>
      </c>
      <c r="EF298" s="223" t="str">
        <f t="shared" ca="1" si="585"/>
        <v>6.32139671722911-3.78889938095929i</v>
      </c>
      <c r="EG298" s="223" t="str">
        <f t="shared" ca="1" si="586"/>
        <v>4.67543180580607+5.69703013901854i</v>
      </c>
      <c r="EH298" s="223" t="str">
        <f t="shared" ca="1" si="587"/>
        <v>-4.94934006292752+5.46075525153154i</v>
      </c>
      <c r="EI298" s="223" t="str">
        <f t="shared" ca="1" si="588"/>
        <v>-6.12786983715342-4.0945117211377i</v>
      </c>
      <c r="EJ298" s="223" t="str">
        <f t="shared" ca="1" si="589"/>
        <v>3.15104956571695-6.66233454654025i</v>
      </c>
      <c r="EK298" s="223" t="str">
        <f t="shared" ca="1" si="590"/>
        <v>7.05257983277503+2.13937670314594i</v>
      </c>
      <c r="EL298" s="223" t="str">
        <f t="shared" ca="1" si="591"/>
        <v>-1.08139279572523+7.29015806392305i</v>
      </c>
      <c r="EM298" s="223" t="str">
        <f t="shared" ca="1" si="592"/>
        <v>-7.36992638875238-6.50077517049131E-13i</v>
      </c>
      <c r="EN298" s="223"/>
      <c r="EO298" s="223"/>
      <c r="EP298" s="223"/>
    </row>
    <row r="299" spans="1:146">
      <c r="A299" s="249">
        <f t="shared" si="461"/>
        <v>3.886718750000003E-3</v>
      </c>
      <c r="B299" s="248">
        <v>199</v>
      </c>
      <c r="C299" s="247">
        <f t="shared" si="462"/>
        <v>39800</v>
      </c>
      <c r="N299" s="246">
        <f t="shared" ca="1" si="463"/>
        <v>7.61229144726315</v>
      </c>
      <c r="O299" s="223">
        <f t="shared" ca="1" si="464"/>
        <v>-7.38770855273685</v>
      </c>
      <c r="P299" s="223" t="str">
        <f t="shared" ca="1" si="465"/>
        <v>-1.26301660778651-7.27894406549719i</v>
      </c>
      <c r="Q299" s="223" t="str">
        <f t="shared" ca="1" si="466"/>
        <v>6.95585314313123-2.48884405123595i</v>
      </c>
      <c r="R299" s="223" t="str">
        <f t="shared" ca="1" si="467"/>
        <v>3.64138819036421+6.42794910583907i</v>
      </c>
      <c r="S299" s="223" t="str">
        <f t="shared" ca="1" si="468"/>
        <v>-5.71077593766301+4.68671269121442i</v>
      </c>
      <c r="T299" s="223" t="str">
        <f t="shared" ca="1" si="469"/>
        <v>-5.59403827154392-4.82545059830511i</v>
      </c>
      <c r="U299" s="223" t="str">
        <f t="shared" ca="1" si="470"/>
        <v>3.79804124026168-6.33664898802614i</v>
      </c>
      <c r="V299" s="223" t="str">
        <f t="shared" ca="1" si="471"/>
        <v>6.89267887959337+2.65879963949689i</v>
      </c>
      <c r="W299" s="223" t="str">
        <f t="shared" ca="1" si="472"/>
        <v>-1.44127044051442+7.24575580443342i</v>
      </c>
      <c r="X299" s="223" t="str">
        <f t="shared" ca="1" si="473"/>
        <v>-7.38548351304286-0.18130344385363i</v>
      </c>
      <c r="Y299" s="223" t="str">
        <f t="shared" ca="1" si="474"/>
        <v>-1.08400198108089-7.30774776283322i</v>
      </c>
      <c r="Z299" s="223" t="str">
        <f t="shared" ca="1" si="475"/>
        <v>7.01483746083184-2.31738927638227i</v>
      </c>
      <c r="AA299" s="223" t="str">
        <f t="shared" ca="1" si="476"/>
        <v>3.48254170438182+6.51537726746676i</v>
      </c>
      <c r="AB299" s="223" t="str">
        <f t="shared" ca="1" si="477"/>
        <v>-5.82407364589644+4.54515168364662i</v>
      </c>
      <c r="AC299" s="223" t="str">
        <f t="shared" ca="1" si="478"/>
        <v>-5.4739309659446-4.96128183439058i</v>
      </c>
      <c r="AD299" s="223" t="str">
        <f t="shared" ca="1" si="479"/>
        <v>3.95240649213394-6.24153190980537i</v>
      </c>
      <c r="AE299" s="223" t="str">
        <f t="shared" ca="1" si="480"/>
        <v>6.82535272403212+2.82715366627435i</v>
      </c>
      <c r="AF299" s="223" t="str">
        <f t="shared" ca="1" si="481"/>
        <v>-1.61865610582203+7.20820297100923i</v>
      </c>
      <c r="AG299" s="223" t="str">
        <f t="shared" ca="1" si="482"/>
        <v>-7.37880973424167-0.362497677291321i</v>
      </c>
      <c r="AH299" s="223" t="str">
        <f t="shared" ca="1" si="483"/>
        <v>-0.904334392115179-7.33214954617122i</v>
      </c>
      <c r="AI299" s="223" t="str">
        <f t="shared" ca="1" si="484"/>
        <v>7.06959630274778-2.14453859288102i</v>
      </c>
      <c r="AJ299" s="223" t="str">
        <f t="shared" ca="1" si="485"/>
        <v>3.3215974654999+6.59888080945291i</v>
      </c>
      <c r="AK299" s="223" t="str">
        <f t="shared" ca="1" si="486"/>
        <v>-5.93386314994397+4.40085284665578i</v>
      </c>
      <c r="AL299" s="223" t="str">
        <f t="shared" ca="1" si="487"/>
        <v>-5.35052636901382-5.09412457981437i</v>
      </c>
      <c r="AM299" s="223" t="str">
        <f t="shared" ca="1" si="488"/>
        <v>4.10439096212586-6.14265516614768i</v>
      </c>
      <c r="AN299" s="223" t="str">
        <f t="shared" ca="1" si="489"/>
        <v>6.75391523120632+2.99380472139724i</v>
      </c>
      <c r="AO299" s="223" t="str">
        <f t="shared" ca="1" si="490"/>
        <v>-1.79506675321633+7.16630818564752i</v>
      </c>
      <c r="AP299" s="223" t="str">
        <f t="shared" ca="1" si="491"/>
        <v>-7.36769123636811-0.543473555682089i</v>
      </c>
      <c r="AQ299" s="223" t="str">
        <f t="shared" ca="1" si="492"/>
        <v>-0.724122065929773-7.35213471678905i</v>
      </c>
      <c r="AR299" s="223" t="str">
        <f t="shared" ca="1" si="493"/>
        <v>-0.724122065929773-7.35213471678905i</v>
      </c>
      <c r="AS299" s="223" t="str">
        <f t="shared" ca="1" si="494"/>
        <v>3.15865242049806+6.67840943239204i</v>
      </c>
      <c r="AT299" s="223" t="str">
        <f t="shared" ca="1" si="495"/>
        <v>-6.0400783167091+4.25390310047159i</v>
      </c>
      <c r="AU299" s="223" t="str">
        <f t="shared" ca="1" si="496"/>
        <v>-5.22389881506891-5.22389881507125i</v>
      </c>
      <c r="AV299" s="223" t="str">
        <f t="shared" ca="1" si="497"/>
        <v>4.25390310047412-6.04007831670732i</v>
      </c>
      <c r="AW299" s="223" t="str">
        <f t="shared" ca="1" si="498"/>
        <v>6.67840943239072+3.15865242050086i</v>
      </c>
      <c r="AX299" s="223" t="str">
        <f t="shared" ca="1" si="499"/>
        <v>-1.97039611952036+7.12009668420031i</v>
      </c>
      <c r="AY299" s="223" t="str">
        <f t="shared" ca="1" si="500"/>
        <v>-7.35213471678947-0.72412206592554i</v>
      </c>
      <c r="AZ299" s="223" t="str">
        <f t="shared" ca="1" si="501"/>
        <v>-0.543473555686331-7.3676912363678i</v>
      </c>
      <c r="BA299" s="223" t="str">
        <f t="shared" ca="1" si="502"/>
        <v>7.16630818564827-1.79506675321332i</v>
      </c>
      <c r="BB299" s="223" t="str">
        <f t="shared" ca="1" si="503"/>
        <v>2.99380472139432+6.75391523120762i</v>
      </c>
      <c r="BC299" s="223" t="str">
        <f t="shared" ca="1" si="504"/>
        <v>-6.1426551661494+4.10439096212329i</v>
      </c>
      <c r="BD299" s="223" t="str">
        <f t="shared" ca="1" si="505"/>
        <v>-5.09412457981213-5.35052636901596i</v>
      </c>
      <c r="BE299" s="223" t="str">
        <f t="shared" ca="1" si="506"/>
        <v>4.40085284665835-5.93386314994207i</v>
      </c>
      <c r="BF299" s="223" t="str">
        <f t="shared" ca="1" si="507"/>
        <v>6.59888080945482+3.32159746549609i</v>
      </c>
      <c r="BG299" s="223" t="str">
        <f t="shared" ca="1" si="508"/>
        <v>-2.14453859287986+7.06959630274813i</v>
      </c>
      <c r="BH299" s="223" t="str">
        <f t="shared" ca="1" si="509"/>
        <v>-7.33214954617147-0.904334392113147i</v>
      </c>
      <c r="BI299" s="223" t="str">
        <f t="shared" ca="1" si="510"/>
        <v>-0.36249767729494-7.37880973424149i</v>
      </c>
      <c r="BJ299" s="223" t="str">
        <f t="shared" ca="1" si="511"/>
        <v>7.20820297100991-1.618656105819i</v>
      </c>
      <c r="BK299" s="223" t="str">
        <f t="shared" ca="1" si="512"/>
        <v>2.82715366627217+6.82535272403302i</v>
      </c>
      <c r="BL299" s="223" t="str">
        <f t="shared" ca="1" si="513"/>
        <v>-6.24153190980629+3.95240649213248i</v>
      </c>
      <c r="BM299" s="223" t="str">
        <f t="shared" ca="1" si="514"/>
        <v>-4.96128183438992-5.4739309659452i</v>
      </c>
      <c r="BN299" s="223" t="str">
        <f t="shared" ca="1" si="515"/>
        <v>4.54515168364625-5.82407364589674i</v>
      </c>
      <c r="BO299" s="223" t="str">
        <f t="shared" ca="1" si="516"/>
        <v>6.51537726746738+3.48254170438066i</v>
      </c>
      <c r="BP299" s="223" t="str">
        <f t="shared" ca="1" si="517"/>
        <v>-2.31738927638047+7.01483746083243i</v>
      </c>
      <c r="BQ299" s="223" t="str">
        <f t="shared" ca="1" si="518"/>
        <v>-7.30774776283365-1.08400198107798i</v>
      </c>
      <c r="BR299" s="223" t="str">
        <f t="shared" ca="1" si="519"/>
        <v>-0.181303443849644-7.38548351304297i</v>
      </c>
      <c r="BS299" s="223" t="str">
        <f t="shared" ca="1" si="520"/>
        <v>7.24575580443385-1.44127044051221i</v>
      </c>
      <c r="BT299" s="223" t="str">
        <f t="shared" ca="1" si="521"/>
        <v>2.65879963949537+6.89267887959395i</v>
      </c>
      <c r="BU299" s="223" t="str">
        <f t="shared" ca="1" si="522"/>
        <v>-6.33664898802665+3.79804124026082i</v>
      </c>
      <c r="BV299" s="223" t="str">
        <f t="shared" ca="1" si="523"/>
        <v>-4.82545059830481-5.59403827154418i</v>
      </c>
      <c r="BW299" s="223" t="str">
        <f t="shared" ca="1" si="524"/>
        <v>4.68671269121394-5.71077593766341i</v>
      </c>
      <c r="BX299" s="223" t="str">
        <f t="shared" ca="1" si="525"/>
        <v>6.42794910583968+3.64138819036313i</v>
      </c>
      <c r="BY299" s="223" t="str">
        <f t="shared" ca="1" si="526"/>
        <v>-2.48884405123377+6.95585314313201i</v>
      </c>
      <c r="BZ299" s="223" t="str">
        <f t="shared" ca="1" si="527"/>
        <v>-7.27894406549778-1.26301660778307i</v>
      </c>
      <c r="CA299" s="223" t="str">
        <f t="shared" ca="1" si="528"/>
        <v>3.30524346591278E-12-7.38770855273685i</v>
      </c>
      <c r="CB299" s="223" t="str">
        <f t="shared" ca="1" si="529"/>
        <v>7.27894406549755-1.26301660778442i</v>
      </c>
      <c r="CC299" s="223" t="str">
        <f t="shared" ca="1" si="530"/>
        <v>2.48884405123466+6.95585314313169i</v>
      </c>
      <c r="CD299" s="223" t="str">
        <f t="shared" ca="1" si="531"/>
        <v>-6.42794910583921+3.64138819036395i</v>
      </c>
      <c r="CE299" s="223" t="str">
        <f t="shared" ca="1" si="532"/>
        <v>-4.68671269121499-5.71077593766254i</v>
      </c>
      <c r="CF299" s="223" t="str">
        <f t="shared" ca="1" si="533"/>
        <v>4.82545059830409-5.5940382715448i</v>
      </c>
      <c r="CG299" s="223" t="str">
        <f t="shared" ca="1" si="534"/>
        <v>6.33664898802714+3.79804124026001i</v>
      </c>
      <c r="CH299" s="223" t="str">
        <f t="shared" ca="1" si="535"/>
        <v>-2.65879963949448+6.89267887959429i</v>
      </c>
      <c r="CI299" s="223" t="str">
        <f t="shared" ca="1" si="536"/>
        <v>-7.24575580443265-1.44127044051828i</v>
      </c>
      <c r="CJ299" s="223" t="str">
        <f t="shared" ca="1" si="537"/>
        <v>0.181303443856252-7.38548351304281i</v>
      </c>
      <c r="CK299" s="223" t="str">
        <f t="shared" ca="1" si="538"/>
        <v>7.30774776283345-1.08400198107934i</v>
      </c>
      <c r="CL299" s="223" t="str">
        <f t="shared" ca="1" si="539"/>
        <v>2.31738927638137+7.01483746083214i</v>
      </c>
      <c r="CM299" s="223" t="str">
        <f t="shared" ca="1" si="540"/>
        <v>-6.51537726746693+3.48254170438149i</v>
      </c>
      <c r="CN299" s="223" t="str">
        <f t="shared" ca="1" si="541"/>
        <v>-4.54515168364715-5.82407364589602i</v>
      </c>
      <c r="CO299" s="223" t="str">
        <f t="shared" ca="1" si="542"/>
        <v>4.96128183438906-5.47393096594598i</v>
      </c>
      <c r="CP299" s="223" t="str">
        <f t="shared" ca="1" si="543"/>
        <v>6.2415319098068+3.95240649213168i</v>
      </c>
      <c r="CQ299" s="223" t="str">
        <f t="shared" ca="1" si="544"/>
        <v>-2.82715366627091+6.82535272403355i</v>
      </c>
      <c r="CR299" s="223" t="str">
        <f t="shared" ca="1" si="545"/>
        <v>-7.2082029710085-1.61865610582525i</v>
      </c>
      <c r="CS299" s="223" t="str">
        <f t="shared" ca="1" si="546"/>
        <v>0.362497677293574-7.37880973424156i</v>
      </c>
      <c r="CT299" s="223" t="str">
        <f t="shared" ca="1" si="547"/>
        <v>7.33214954617133-0.904334392114299i</v>
      </c>
      <c r="CU299" s="223" t="str">
        <f t="shared" ca="1" si="548"/>
        <v>2.14453859288076+7.06959630274786i</v>
      </c>
      <c r="CV299" s="223" t="str">
        <f t="shared" ca="1" si="549"/>
        <v>-6.5988808094544+3.32159746549694i</v>
      </c>
      <c r="CW299" s="223" t="str">
        <f t="shared" ca="1" si="550"/>
        <v>-4.40085284665928-5.93386314994137i</v>
      </c>
      <c r="CX299" s="223" t="str">
        <f t="shared" ca="1" si="551"/>
        <v>5.09412457981129-5.35052636901676i</v>
      </c>
      <c r="CY299" s="223" t="str">
        <f t="shared" ca="1" si="552"/>
        <v>6.14265516614992+4.1043909621225i</v>
      </c>
      <c r="CZ299" s="223" t="str">
        <f t="shared" ca="1" si="553"/>
        <v>-2.99380472140017+6.75391523120503i</v>
      </c>
      <c r="DA299" s="223" t="str">
        <f t="shared" ca="1" si="554"/>
        <v>-7.16630818564671-1.79506675321953i</v>
      </c>
      <c r="DB299" s="223" t="str">
        <f t="shared" ca="1" si="555"/>
        <v>0.543473555685176-7.36769123636789i</v>
      </c>
      <c r="DC299" s="223" t="str">
        <f t="shared" ca="1" si="556"/>
        <v>7.35213471678936-0.724122065926692i</v>
      </c>
      <c r="DD299" s="223" t="str">
        <f t="shared" ca="1" si="557"/>
        <v>1.97039611952127+7.12009668420006i</v>
      </c>
      <c r="DE299" s="223" t="str">
        <f t="shared" ca="1" si="558"/>
        <v>-6.67840943239013+3.15865242050209i</v>
      </c>
      <c r="DF299" s="223" t="str">
        <f t="shared" ca="1" si="559"/>
        <v>-4.25390310047506-6.04007831670665i</v>
      </c>
      <c r="DG299" s="223" t="str">
        <f t="shared" ca="1" si="560"/>
        <v>5.22389881506825-5.22389881507192i</v>
      </c>
      <c r="DH299" s="223" t="str">
        <f t="shared" ca="1" si="561"/>
        <v>6.04007831670553+4.25390310047665i</v>
      </c>
      <c r="DI299" s="223" t="str">
        <f t="shared" ca="1" si="562"/>
        <v>-3.15865242050385+6.6784094323893i</v>
      </c>
      <c r="DJ299" s="223" t="str">
        <f t="shared" ca="1" si="563"/>
        <v>-7.12009668419943-1.97039611952354i</v>
      </c>
      <c r="DK299" s="223" t="str">
        <f t="shared" ca="1" si="564"/>
        <v>0.72412206592862-7.35213471678916i</v>
      </c>
      <c r="DL299" s="223" t="str">
        <f t="shared" ca="1" si="565"/>
        <v>7.36769123636803-0.543473555683244i</v>
      </c>
      <c r="DM299" s="223" t="str">
        <f t="shared" ca="1" si="566"/>
        <v>1.79506675321724+7.16630818564729i</v>
      </c>
      <c r="DN299" s="223" t="str">
        <f t="shared" ca="1" si="567"/>
        <v>-6.75391523120581+2.9938047213984i</v>
      </c>
      <c r="DO299" s="223" t="str">
        <f t="shared" ca="1" si="568"/>
        <v>-4.10439096212682-6.14265516614703i</v>
      </c>
      <c r="DP299" s="223" t="str">
        <f t="shared" ca="1" si="569"/>
        <v>5.35052636901317-5.09412457981506i</v>
      </c>
      <c r="DQ299" s="223" t="str">
        <f t="shared" ca="1" si="570"/>
        <v>5.93386314993997+4.40085284666117i</v>
      </c>
      <c r="DR299" s="223" t="str">
        <f t="shared" ca="1" si="571"/>
        <v>-3.32159746549867+6.59888080945353i</v>
      </c>
      <c r="DS299" s="223" t="str">
        <f t="shared" ca="1" si="572"/>
        <v>-7.0695963027473-2.14453859288262i</v>
      </c>
      <c r="DT299" s="223" t="str">
        <f t="shared" ca="1" si="573"/>
        <v>0.90433439211622-7.3321495461711i</v>
      </c>
      <c r="DU299" s="223" t="str">
        <f t="shared" ca="1" si="574"/>
        <v>7.37880973424165-0.36249767729164i</v>
      </c>
      <c r="DV299" s="223" t="str">
        <f t="shared" ca="1" si="575"/>
        <v>1.61865610582296+7.20820297100902i</v>
      </c>
      <c r="DW299" s="223" t="str">
        <f t="shared" ca="1" si="576"/>
        <v>-6.82535272403156+2.82715366627571i</v>
      </c>
      <c r="DX299" s="223" t="str">
        <f t="shared" ca="1" si="577"/>
        <v>-3.95240649213643-6.2415319098038i</v>
      </c>
      <c r="DY299" s="223" t="str">
        <f t="shared" ca="1" si="578"/>
        <v>5.47393096594728-4.96128183438763i</v>
      </c>
      <c r="DZ299" s="223" t="str">
        <f t="shared" ca="1" si="579"/>
        <v>5.82407364589483+4.54515168364868i</v>
      </c>
      <c r="EA299" s="223" t="str">
        <f t="shared" ca="1" si="580"/>
        <v>-3.48254170438357+6.51537726746582i</v>
      </c>
      <c r="EB299" s="223" t="str">
        <f t="shared" ca="1" si="581"/>
        <v>-7.0148374608314-2.31738927638361i</v>
      </c>
      <c r="EC299" s="223" t="str">
        <f t="shared" ca="1" si="582"/>
        <v>1.08400198108166-7.3077477628331i</v>
      </c>
      <c r="ED299" s="223" t="str">
        <f t="shared" ca="1" si="583"/>
        <v>7.38548351304285-0.181303443854316i</v>
      </c>
      <c r="EE299" s="223" t="str">
        <f t="shared" ca="1" si="584"/>
        <v>1.44127044051638+7.24575580443303i</v>
      </c>
      <c r="EF299" s="223" t="str">
        <f t="shared" ca="1" si="585"/>
        <v>-6.89267887959242+2.65879963949933i</v>
      </c>
      <c r="EG299" s="223" t="str">
        <f t="shared" ca="1" si="586"/>
        <v>-3.79804124026447-6.33664898802447i</v>
      </c>
      <c r="EH299" s="223" t="str">
        <f t="shared" ca="1" si="587"/>
        <v>5.59403827154634-4.82545059830231i</v>
      </c>
      <c r="EI299" s="223" t="str">
        <f t="shared" ca="1" si="588"/>
        <v>5.71077593766158+4.68671269121617i</v>
      </c>
      <c r="EJ299" s="223" t="str">
        <f t="shared" ca="1" si="589"/>
        <v>-3.64138819036564+6.42794910583826i</v>
      </c>
      <c r="EK299" s="223" t="str">
        <f t="shared" ca="1" si="590"/>
        <v>-6.95585314313104-2.48884405123648i</v>
      </c>
      <c r="EL299" s="223" t="str">
        <f t="shared" ca="1" si="591"/>
        <v>1.26301660778633-7.27894406549722i</v>
      </c>
      <c r="EM299" s="223" t="str">
        <f t="shared" ca="1" si="592"/>
        <v>7.38770855273685-9.4848007850074E-13i</v>
      </c>
      <c r="EN299" s="223"/>
      <c r="EO299" s="223"/>
      <c r="EP299" s="223"/>
    </row>
    <row r="300" spans="1:146">
      <c r="A300" s="249">
        <f t="shared" si="461"/>
        <v>3.9062500000000026E-3</v>
      </c>
      <c r="B300" s="248">
        <v>200</v>
      </c>
      <c r="C300" s="247">
        <f t="shared" si="462"/>
        <v>40000</v>
      </c>
      <c r="N300" s="246">
        <f t="shared" ca="1" si="463"/>
        <v>7.5989601477823951</v>
      </c>
      <c r="O300" s="223">
        <f t="shared" ca="1" si="464"/>
        <v>-7.4010398522176049</v>
      </c>
      <c r="P300" s="223" t="str">
        <f t="shared" ca="1" si="465"/>
        <v>-1.44387124802332-7.25883094673273i</v>
      </c>
      <c r="Q300" s="223" t="str">
        <f t="shared" ca="1" si="466"/>
        <v>6.83766923876421-2.83225533371743i</v>
      </c>
      <c r="R300" s="223" t="str">
        <f t="shared" ca="1" si="467"/>
        <v>4.11179743528416+6.15373973655888i</v>
      </c>
      <c r="S300" s="223" t="str">
        <f t="shared" ca="1" si="468"/>
        <v>-5.23332546733499+5.23332546733492i</v>
      </c>
      <c r="T300" s="223" t="str">
        <f t="shared" ca="1" si="469"/>
        <v>-6.15373973655923-4.11179743528365i</v>
      </c>
      <c r="U300" s="223" t="str">
        <f t="shared" ca="1" si="470"/>
        <v>2.83225533371753-6.83766923876417i</v>
      </c>
      <c r="V300" s="223" t="str">
        <f t="shared" ca="1" si="471"/>
        <v>7.25883094673278+1.44387124802306i</v>
      </c>
      <c r="W300" s="223" t="str">
        <f t="shared" ca="1" si="472"/>
        <v>-1.03362429995701E-13+7.4010398522176i</v>
      </c>
      <c r="X300" s="223" t="str">
        <f t="shared" ca="1" si="473"/>
        <v>-7.25883094673268+1.44387124802357i</v>
      </c>
      <c r="Y300" s="223" t="str">
        <f t="shared" ca="1" si="474"/>
        <v>-2.83225533371732-6.83766923876426i</v>
      </c>
      <c r="Z300" s="223" t="str">
        <f t="shared" ca="1" si="475"/>
        <v>6.15373973655895-4.11179743528407i</v>
      </c>
      <c r="AA300" s="223" t="str">
        <f t="shared" ca="1" si="476"/>
        <v>5.23332546733482+5.23332546733508i</v>
      </c>
      <c r="AB300" s="223" t="str">
        <f t="shared" ca="1" si="477"/>
        <v>-4.11179743528375+6.15373973655915i</v>
      </c>
      <c r="AC300" s="223" t="str">
        <f t="shared" ca="1" si="478"/>
        <v>-6.83766923876414-2.83225533371761i</v>
      </c>
      <c r="AD300" s="223" t="str">
        <f t="shared" ca="1" si="479"/>
        <v>1.44387124802315-7.25883094673276i</v>
      </c>
      <c r="AE300" s="223" t="str">
        <f t="shared" ca="1" si="480"/>
        <v>7.4010398522176+2.06724859991402E-13i</v>
      </c>
      <c r="AF300" s="223" t="str">
        <f t="shared" ca="1" si="481"/>
        <v>1.44387124802347+7.2588309467327i</v>
      </c>
      <c r="AG300" s="223" t="str">
        <f t="shared" ca="1" si="482"/>
        <v>-6.8376692387643+2.83225533371722i</v>
      </c>
      <c r="AH300" s="223" t="str">
        <f t="shared" ca="1" si="483"/>
        <v>-4.11179743528398-6.153739736559i</v>
      </c>
      <c r="AI300" s="223" t="str">
        <f t="shared" ca="1" si="484"/>
        <v>5.23332546733516-5.23332546733475i</v>
      </c>
      <c r="AJ300" s="223" t="str">
        <f t="shared" ca="1" si="485"/>
        <v>6.15373973655869+4.11179743528446i</v>
      </c>
      <c r="AK300" s="223" t="str">
        <f t="shared" ca="1" si="486"/>
        <v>-2.83225533371843+6.8376692387638i</v>
      </c>
      <c r="AL300" s="223" t="str">
        <f t="shared" ca="1" si="487"/>
        <v>-7.25883094673244-1.44387124802475i</v>
      </c>
      <c r="AM300" s="223" t="str">
        <f t="shared" ca="1" si="488"/>
        <v>1.83512627016573E-12-7.4010398522176i</v>
      </c>
      <c r="AN300" s="223" t="str">
        <f t="shared" ca="1" si="489"/>
        <v>7.25883094673316-1.44387124802115i</v>
      </c>
      <c r="AO300" s="223" t="str">
        <f t="shared" ca="1" si="490"/>
        <v>2.83225533371504+6.8376692387652i</v>
      </c>
      <c r="AP300" s="223" t="str">
        <f t="shared" ca="1" si="491"/>
        <v>-6.15373973656066+4.11179743528149i</v>
      </c>
      <c r="AQ300" s="223" t="str">
        <f t="shared" ca="1" si="492"/>
        <v>-5.23332546733263-5.23332546733727i</v>
      </c>
      <c r="AR300" s="223" t="str">
        <f t="shared" ca="1" si="493"/>
        <v>-5.23332546733263-5.23332546733727i</v>
      </c>
      <c r="AS300" s="223" t="str">
        <f t="shared" ca="1" si="494"/>
        <v>6.83766923876547+2.83225533371439i</v>
      </c>
      <c r="AT300" s="223" t="str">
        <f t="shared" ca="1" si="495"/>
        <v>-1.44387124802046+7.25883094673329i</v>
      </c>
      <c r="AU300" s="223" t="str">
        <f t="shared" ca="1" si="496"/>
        <v>-7.4010398522176+2.53145313829316E-12i</v>
      </c>
      <c r="AV300" s="223" t="str">
        <f t="shared" ca="1" si="497"/>
        <v>-1.44387124802543-7.25883094673231i</v>
      </c>
      <c r="AW300" s="223" t="str">
        <f t="shared" ca="1" si="498"/>
        <v>6.83766923876353-2.83225533371907i</v>
      </c>
      <c r="AX300" s="223" t="str">
        <f t="shared" ca="1" si="499"/>
        <v>4.11179743528504+6.1537397365583i</v>
      </c>
      <c r="AY300" s="223" t="str">
        <f t="shared" ca="1" si="500"/>
        <v>-5.23332546733426+5.23332546733564i</v>
      </c>
      <c r="AZ300" s="223" t="str">
        <f t="shared" ca="1" si="501"/>
        <v>-6.15373973655939-4.11179743528341i</v>
      </c>
      <c r="BA300" s="223" t="str">
        <f t="shared" ca="1" si="502"/>
        <v>2.83225533371726-6.83766923876428i</v>
      </c>
      <c r="BB300" s="223" t="str">
        <f t="shared" ca="1" si="503"/>
        <v>7.25883094673269+1.44387124802351i</v>
      </c>
      <c r="BC300" s="223" t="str">
        <f t="shared" ca="1" si="504"/>
        <v>-5.69399701019146E-13+7.4010398522176i</v>
      </c>
      <c r="BD300" s="223" t="str">
        <f t="shared" ca="1" si="505"/>
        <v>-7.25883094673292+1.44387124802239i</v>
      </c>
      <c r="BE300" s="223" t="str">
        <f t="shared" ca="1" si="506"/>
        <v>-2.83225533371621-6.83766923876472i</v>
      </c>
      <c r="BF300" s="223" t="str">
        <f t="shared" ca="1" si="507"/>
        <v>6.15373973656002-4.11179743528246i</v>
      </c>
      <c r="BG300" s="223" t="str">
        <f t="shared" ca="1" si="508"/>
        <v>5.23332546733345+5.23332546733645i</v>
      </c>
      <c r="BH300" s="223" t="str">
        <f t="shared" ca="1" si="509"/>
        <v>-4.11179743528598+6.15373973655767i</v>
      </c>
      <c r="BI300" s="223" t="str">
        <f t="shared" ca="1" si="510"/>
        <v>-6.83766923876309-2.83225533372012i</v>
      </c>
      <c r="BJ300" s="223" t="str">
        <f t="shared" ca="1" si="511"/>
        <v>1.44387124802655-7.25883094673209i</v>
      </c>
      <c r="BK300" s="223" t="str">
        <f t="shared" ca="1" si="512"/>
        <v>7.4010398522176+3.67025254033145E-12i</v>
      </c>
      <c r="BL300" s="223" t="str">
        <f t="shared" ca="1" si="513"/>
        <v>1.44387124802657+7.25883094673208i</v>
      </c>
      <c r="BM300" s="223" t="str">
        <f t="shared" ca="1" si="514"/>
        <v>-6.83766923876309+2.83225533372015i</v>
      </c>
      <c r="BN300" s="223" t="str">
        <f t="shared" ca="1" si="515"/>
        <v>-4.111797435286-6.15373973655765i</v>
      </c>
      <c r="BO300" s="223" t="str">
        <f t="shared" ca="1" si="516"/>
        <v>5.23332546733344-5.23332546733647i</v>
      </c>
      <c r="BP300" s="223" t="str">
        <f t="shared" ca="1" si="517"/>
        <v>6.15373973656003+4.11179743528244i</v>
      </c>
      <c r="BQ300" s="223" t="str">
        <f t="shared" ca="1" si="518"/>
        <v>-2.83225533371619+6.83766923876472i</v>
      </c>
      <c r="BR300" s="223" t="str">
        <f t="shared" ca="1" si="519"/>
        <v>-7.25883094673292-1.44387124802237i</v>
      </c>
      <c r="BS300" s="223" t="str">
        <f t="shared" ca="1" si="520"/>
        <v>-5.9115176604615E-13-7.4010398522176i</v>
      </c>
      <c r="BT300" s="223" t="str">
        <f t="shared" ca="1" si="521"/>
        <v>7.25883094673269-1.44387124802353i</v>
      </c>
      <c r="BU300" s="223" t="str">
        <f t="shared" ca="1" si="522"/>
        <v>2.83225533371728+6.83766923876427i</v>
      </c>
      <c r="BV300" s="223" t="str">
        <f t="shared" ca="1" si="523"/>
        <v>-6.15373973655938+4.11179743528342i</v>
      </c>
      <c r="BW300" s="223" t="str">
        <f t="shared" ca="1" si="524"/>
        <v>-5.23332546733427-5.23332546733563i</v>
      </c>
      <c r="BX300" s="223" t="str">
        <f t="shared" ca="1" si="525"/>
        <v>4.11179743528502-6.15373973655831i</v>
      </c>
      <c r="BY300" s="223" t="str">
        <f t="shared" ca="1" si="526"/>
        <v>6.83766923876354+2.83225533371905i</v>
      </c>
      <c r="BZ300" s="223" t="str">
        <f t="shared" ca="1" si="527"/>
        <v>-1.44387124802541+7.25883094673231i</v>
      </c>
      <c r="CA300" s="223" t="str">
        <f t="shared" ca="1" si="528"/>
        <v>-7.4010398522176-2.50970107326616E-12i</v>
      </c>
      <c r="CB300" s="223" t="str">
        <f t="shared" ca="1" si="529"/>
        <v>-1.44387124802049-7.25883094673329i</v>
      </c>
      <c r="CC300" s="223" t="str">
        <f t="shared" ca="1" si="530"/>
        <v>6.83766923876546-2.83225533371442i</v>
      </c>
      <c r="CD300" s="223" t="str">
        <f t="shared" ca="1" si="531"/>
        <v>4.11179743528085+6.1537397365611i</v>
      </c>
      <c r="CE300" s="223" t="str">
        <f t="shared" ca="1" si="532"/>
        <v>-5.23332546733247+5.23332546733743i</v>
      </c>
      <c r="CF300" s="223" t="str">
        <f t="shared" ca="1" si="533"/>
        <v>-6.1537397365608-4.1117974352813i</v>
      </c>
      <c r="CG300" s="223" t="str">
        <f t="shared" ca="1" si="534"/>
        <v>2.83225533371492-6.83766923876525i</v>
      </c>
      <c r="CH300" s="223" t="str">
        <f t="shared" ca="1" si="535"/>
        <v>7.25883094673318+1.44387124802103i</v>
      </c>
      <c r="CI300" s="223" t="str">
        <f t="shared" ca="1" si="536"/>
        <v>1.96205343727401E-12+7.4010398522176i</v>
      </c>
      <c r="CJ300" s="223" t="str">
        <f t="shared" ca="1" si="537"/>
        <v>-7.25883094673242+1.44387124802488i</v>
      </c>
      <c r="CK300" s="223" t="str">
        <f t="shared" ca="1" si="538"/>
        <v>-2.83225533371855-6.83766923876375i</v>
      </c>
      <c r="CL300" s="223" t="str">
        <f t="shared" ca="1" si="539"/>
        <v>6.15373973655861-4.11179743528456i</v>
      </c>
      <c r="CM300" s="223" t="str">
        <f t="shared" ca="1" si="540"/>
        <v>5.23332546733524+5.23332546733466i</v>
      </c>
      <c r="CN300" s="223" t="str">
        <f t="shared" ca="1" si="541"/>
        <v>-4.11179743528388+6.15373973655907i</v>
      </c>
      <c r="CO300" s="223" t="str">
        <f t="shared" ca="1" si="542"/>
        <v>-6.83766923876406-2.83225533371778i</v>
      </c>
      <c r="CP300" s="223" t="str">
        <f t="shared" ca="1" si="543"/>
        <v>1.44387124802407-7.25883094673258i</v>
      </c>
      <c r="CQ300" s="223" t="str">
        <f t="shared" ca="1" si="544"/>
        <v>7.4010398522176+1.13879940203829E-12i</v>
      </c>
      <c r="CR300" s="223" t="str">
        <f t="shared" ca="1" si="545"/>
        <v>1.44387124802183+7.25883094673303i</v>
      </c>
      <c r="CS300" s="223" t="str">
        <f t="shared" ca="1" si="546"/>
        <v>-6.83766923876494+2.83225533371568i</v>
      </c>
      <c r="CT300" s="223" t="str">
        <f t="shared" ca="1" si="547"/>
        <v>-4.11179743528199-6.15373973656034i</v>
      </c>
      <c r="CU300" s="223" t="str">
        <f t="shared" ca="1" si="548"/>
        <v>5.23332546733685-5.23332546733305i</v>
      </c>
      <c r="CV300" s="223" t="str">
        <f t="shared" ca="1" si="549"/>
        <v>6.15373973655735+4.11179743528646i</v>
      </c>
      <c r="CW300" s="223" t="str">
        <f t="shared" ca="1" si="550"/>
        <v>-2.83225533372065+6.83766923876288i</v>
      </c>
      <c r="CX300" s="223" t="str">
        <f t="shared" ca="1" si="551"/>
        <v>-7.25883094673198-1.44387124802711i</v>
      </c>
      <c r="CY300" s="223" t="str">
        <f t="shared" ca="1" si="552"/>
        <v>-3.33295510850188E-12-7.4010398522176i</v>
      </c>
      <c r="CZ300" s="223" t="str">
        <f t="shared" ca="1" si="553"/>
        <v>7.25883094673215-1.44387124802622i</v>
      </c>
      <c r="DA300" s="223" t="str">
        <f t="shared" ca="1" si="554"/>
        <v>2.83225533371981+6.83766923876323i</v>
      </c>
      <c r="DB300" s="223" t="str">
        <f t="shared" ca="1" si="555"/>
        <v>-6.15373973655785+4.1117974352857i</v>
      </c>
      <c r="DC300" s="223" t="str">
        <f t="shared" ca="1" si="556"/>
        <v>-5.23332546733621-5.23332546733369i</v>
      </c>
      <c r="DD300" s="223" t="str">
        <f t="shared" ca="1" si="557"/>
        <v>4.11179743528274-6.15373973655983i</v>
      </c>
      <c r="DE300" s="223" t="str">
        <f t="shared" ca="1" si="558"/>
        <v>6.83766923876459+2.83225533371652i</v>
      </c>
      <c r="DF300" s="223" t="str">
        <f t="shared" ca="1" si="559"/>
        <v>-1.44387124802272+7.25883094673285i</v>
      </c>
      <c r="DG300" s="223" t="str">
        <f t="shared" ca="1" si="560"/>
        <v>-7.4010398522176+2.32102269189573E-13i</v>
      </c>
      <c r="DH300" s="223" t="str">
        <f t="shared" ca="1" si="561"/>
        <v>-1.44387124802318-7.25883094673276i</v>
      </c>
      <c r="DI300" s="223" t="str">
        <f t="shared" ca="1" si="562"/>
        <v>6.83766923876441-2.83225533371695i</v>
      </c>
      <c r="DJ300" s="223" t="str">
        <f t="shared" ca="1" si="563"/>
        <v>4.11179743528313+6.15373973655957i</v>
      </c>
      <c r="DK300" s="223" t="str">
        <f t="shared" ca="1" si="564"/>
        <v>-5.23332546733588+5.23332546733402i</v>
      </c>
      <c r="DL300" s="223" t="str">
        <f t="shared" ca="1" si="565"/>
        <v>-6.15373973655811-4.11179743528532i</v>
      </c>
      <c r="DM300" s="223" t="str">
        <f t="shared" ca="1" si="566"/>
        <v>2.83225533371938-6.8376692387634i</v>
      </c>
      <c r="DN300" s="223" t="str">
        <f t="shared" ca="1" si="567"/>
        <v>7.25883094673224+1.44387124802576i</v>
      </c>
      <c r="DO300" s="223" t="str">
        <f t="shared" ca="1" si="568"/>
        <v>-2.86875057012274E-12+7.4010398522176i</v>
      </c>
      <c r="DP300" s="223" t="str">
        <f t="shared" ca="1" si="569"/>
        <v>-7.25883094673344+1.44387124801972i</v>
      </c>
      <c r="DQ300" s="223" t="str">
        <f t="shared" ca="1" si="570"/>
        <v>-2.83225533372069-6.83766923876286i</v>
      </c>
      <c r="DR300" s="223" t="str">
        <f t="shared" ca="1" si="571"/>
        <v>6.15373973655733-4.11179743528649i</v>
      </c>
      <c r="DS300" s="223" t="str">
        <f t="shared" ca="1" si="572"/>
        <v>5.23332546733689+5.23332546733302i</v>
      </c>
      <c r="DT300" s="223" t="str">
        <f t="shared" ca="1" si="573"/>
        <v>-4.11179743528195+6.15373973656036i</v>
      </c>
      <c r="DU300" s="223" t="str">
        <f t="shared" ca="1" si="574"/>
        <v>-6.83766923876495-2.83225533371564i</v>
      </c>
      <c r="DV300" s="223" t="str">
        <f t="shared" ca="1" si="575"/>
        <v>1.44387124802179-7.25883094673303i</v>
      </c>
      <c r="DW300" s="223" t="str">
        <f t="shared" ca="1" si="576"/>
        <v>7.4010398522176-1.1823035320923E-12i</v>
      </c>
      <c r="DX300" s="223" t="str">
        <f t="shared" ca="1" si="577"/>
        <v>1.44387124802411+7.25883094673257i</v>
      </c>
      <c r="DY300" s="223" t="str">
        <f t="shared" ca="1" si="578"/>
        <v>-6.83766923876405+2.83225533371783i</v>
      </c>
      <c r="DZ300" s="223" t="str">
        <f t="shared" ca="1" si="579"/>
        <v>-4.11179743528391-6.15373973655905i</v>
      </c>
      <c r="EA300" s="223" t="str">
        <f t="shared" ca="1" si="580"/>
        <v>5.23332546733521-5.23332546733469i</v>
      </c>
      <c r="EB300" s="223" t="str">
        <f t="shared" ca="1" si="581"/>
        <v>6.15373973655864+4.11179743528452i</v>
      </c>
      <c r="EC300" s="223" t="str">
        <f t="shared" ca="1" si="582"/>
        <v>-2.83225533371851+6.83766923876377i</v>
      </c>
      <c r="ED300" s="223" t="str">
        <f t="shared" ca="1" si="583"/>
        <v>-7.25883094673243-1.44387124802483i</v>
      </c>
      <c r="EE300" s="223" t="str">
        <f t="shared" ca="1" si="584"/>
        <v>1.91854930722001E-12-7.4010398522176i</v>
      </c>
      <c r="EF300" s="223" t="str">
        <f t="shared" ca="1" si="585"/>
        <v>7.25883094673318-1.44387124802107i</v>
      </c>
      <c r="EG300" s="223" t="str">
        <f t="shared" ca="1" si="586"/>
        <v>2.83225533371496+6.83766923876523i</v>
      </c>
      <c r="EH300" s="223" t="str">
        <f t="shared" ca="1" si="587"/>
        <v>-6.15373973656077+4.11179743528133i</v>
      </c>
      <c r="EI300" s="223" t="str">
        <f t="shared" ca="1" si="588"/>
        <v>-5.2333254673325-5.23332546733741i</v>
      </c>
      <c r="EJ300" s="223" t="str">
        <f t="shared" ca="1" si="589"/>
        <v>4.1117974352871-6.15373973655692i</v>
      </c>
      <c r="EK300" s="223" t="str">
        <f t="shared" ca="1" si="590"/>
        <v>6.83766923876548+2.83225533371437i</v>
      </c>
      <c r="EL300" s="223" t="str">
        <f t="shared" ca="1" si="591"/>
        <v>-1.44387124802045+7.2588309467333i</v>
      </c>
      <c r="EM300" s="223" t="str">
        <f t="shared" ca="1" si="592"/>
        <v>-7.4010398522176+2.55320520332017E-12i</v>
      </c>
      <c r="EN300" s="223"/>
      <c r="EO300" s="223"/>
      <c r="EP300" s="223"/>
    </row>
    <row r="301" spans="1:146">
      <c r="A301" s="249">
        <f t="shared" si="461"/>
        <v>3.9257812500000022E-3</v>
      </c>
      <c r="B301" s="248">
        <v>201</v>
      </c>
      <c r="C301" s="247">
        <f t="shared" si="462"/>
        <v>40200</v>
      </c>
      <c r="N301" s="246">
        <f t="shared" ca="1" si="463"/>
        <v>7.5886007273752263</v>
      </c>
      <c r="O301" s="223">
        <f t="shared" ca="1" si="464"/>
        <v>-7.4113992726247737</v>
      </c>
      <c r="P301" s="223" t="str">
        <f t="shared" ca="1" si="465"/>
        <v>-1.6238467719298-7.231318056866i</v>
      </c>
      <c r="Q301" s="223" t="str">
        <f t="shared" ca="1" si="466"/>
        <v>6.69982558951568-3.16878150845619i</v>
      </c>
      <c r="R301" s="223" t="str">
        <f t="shared" ca="1" si="467"/>
        <v>4.55972696292523+5.84275014028802i</v>
      </c>
      <c r="S301" s="223" t="str">
        <f t="shared" ca="1" si="468"/>
        <v>-4.70174192480842+5.72908911178399i</v>
      </c>
      <c r="T301" s="223" t="str">
        <f t="shared" ca="1" si="469"/>
        <v>-6.62004193617117-3.33224908156608i</v>
      </c>
      <c r="U301" s="223" t="str">
        <f t="shared" ca="1" si="470"/>
        <v>1.80082312859752-7.18928892434928i</v>
      </c>
      <c r="V301" s="223" t="str">
        <f t="shared" ca="1" si="471"/>
        <v>7.4091670977289+0.181884843223717i</v>
      </c>
      <c r="W301" s="223" t="str">
        <f t="shared" ca="1" si="472"/>
        <v>1.44589227068662+7.26899131378155i</v>
      </c>
      <c r="X301" s="223" t="str">
        <f t="shared" ca="1" si="473"/>
        <v>-6.77557351844762+3.00340517985408i</v>
      </c>
      <c r="Y301" s="223" t="str">
        <f t="shared" ca="1" si="474"/>
        <v>-4.41496539201818-5.95289171458249i</v>
      </c>
      <c r="Z301" s="223" t="str">
        <f t="shared" ca="1" si="475"/>
        <v>4.84092473316612-5.61197709422299i</v>
      </c>
      <c r="AA301" s="223" t="str">
        <f t="shared" ca="1" si="476"/>
        <v>6.53627061710384+3.49370943242966i</v>
      </c>
      <c r="AB301" s="223" t="str">
        <f t="shared" ca="1" si="477"/>
        <v>-1.97671473674916+7.1429292330095i</v>
      </c>
      <c r="AC301" s="223" t="str">
        <f t="shared" ca="1" si="478"/>
        <v>-7.40247191761994-0.363660125819726i</v>
      </c>
      <c r="AD301" s="223" t="str">
        <f t="shared" ca="1" si="479"/>
        <v>-1.26706681800439-7.30228600213489i</v>
      </c>
      <c r="AE301" s="223" t="str">
        <f t="shared" ca="1" si="480"/>
        <v>6.84724009524695-2.83621971227646i</v>
      </c>
      <c r="AF301" s="223" t="str">
        <f t="shared" ca="1" si="481"/>
        <v>4.26754441104573+6.05944748950062i</v>
      </c>
      <c r="AG301" s="223" t="str">
        <f t="shared" ca="1" si="482"/>
        <v>-4.97719154947785+5.49148463150624i</v>
      </c>
      <c r="AH301" s="223" t="str">
        <f t="shared" ca="1" si="483"/>
        <v>-6.4485620930233-3.65306530337003i</v>
      </c>
      <c r="AI301" s="223" t="str">
        <f t="shared" ca="1" si="484"/>
        <v>2.15141564585815-7.0922669081909i</v>
      </c>
      <c r="AJ301" s="223" t="str">
        <f t="shared" ca="1" si="485"/>
        <v>7.39131776522426+0.545216353151074i</v>
      </c>
      <c r="AK301" s="223" t="str">
        <f t="shared" ca="1" si="486"/>
        <v>1.08747813165118+7.33118206645036i</v>
      </c>
      <c r="AL301" s="223" t="str">
        <f t="shared" ca="1" si="487"/>
        <v>-6.91478215064823+2.66732581199594i</v>
      </c>
      <c r="AM301" s="223" t="str">
        <f t="shared" ca="1" si="488"/>
        <v>-4.11755282089143-6.16235327983004i</v>
      </c>
      <c r="AN301" s="223" t="str">
        <f t="shared" ca="1" si="489"/>
        <v>5.11046029170719-5.3676843037894i</v>
      </c>
      <c r="AO301" s="223" t="str">
        <f t="shared" ca="1" si="490"/>
        <v>6.35696919626628+3.8102207043667i</v>
      </c>
      <c r="AP301" s="223" t="str">
        <f t="shared" ca="1" si="491"/>
        <v>-2.32482062262798+7.03733246698397i</v>
      </c>
      <c r="AQ301" s="223" t="str">
        <f t="shared" ca="1" si="492"/>
        <v>-7.37571135938544-0.726444162544954i</v>
      </c>
      <c r="AR301" s="223" t="str">
        <f t="shared" ca="1" si="493"/>
        <v>-7.37571135938544-0.726444162544954i</v>
      </c>
      <c r="AS301" s="223" t="str">
        <f t="shared" ca="1" si="494"/>
        <v>6.9781589998408-2.49682521438803i</v>
      </c>
      <c r="AT301" s="223" t="str">
        <f t="shared" ca="1" si="495"/>
        <v>3.96508097088796+6.26154709896565i</v>
      </c>
      <c r="AU301" s="223" t="str">
        <f t="shared" ca="1" si="496"/>
        <v>-5.24065068375463+5.24065068375342i</v>
      </c>
      <c r="AV301" s="223" t="str">
        <f t="shared" ca="1" si="497"/>
        <v>-6.26154709896485-3.96508097088923i</v>
      </c>
      <c r="AW301" s="223" t="str">
        <f t="shared" ca="1" si="498"/>
        <v>2.49682521438271-6.97815899984271i</v>
      </c>
      <c r="AX301" s="223" t="str">
        <f t="shared" ca="1" si="499"/>
        <v>7.35566210082006+0.907234389131265i</v>
      </c>
      <c r="AY301" s="223" t="str">
        <f t="shared" ca="1" si="500"/>
        <v>0.726444162543252+7.37571135938561i</v>
      </c>
      <c r="AZ301" s="223" t="str">
        <f t="shared" ca="1" si="501"/>
        <v>-7.03733246698444+2.32482062262655i</v>
      </c>
      <c r="BA301" s="223" t="str">
        <f t="shared" ca="1" si="502"/>
        <v>-3.81022070436523-6.35696919626716i</v>
      </c>
      <c r="BB301" s="223" t="str">
        <f t="shared" ca="1" si="503"/>
        <v>5.36768430378535-5.11046029171145i</v>
      </c>
      <c r="BC301" s="223" t="str">
        <f t="shared" ca="1" si="504"/>
        <v>6.16235327982914+4.11755282089277i</v>
      </c>
      <c r="BD301" s="223" t="str">
        <f t="shared" ca="1" si="505"/>
        <v>-2.66732581199753+6.91478215064761i</v>
      </c>
      <c r="BE301" s="223" t="str">
        <f t="shared" ca="1" si="506"/>
        <v>-7.33118206645013-1.08747813165277i</v>
      </c>
      <c r="BF301" s="223" t="str">
        <f t="shared" ca="1" si="507"/>
        <v>-0.545216353156931-7.39131776522382i</v>
      </c>
      <c r="BG301" s="223" t="str">
        <f t="shared" ca="1" si="508"/>
        <v>7.09226690819052-2.15141564585944i</v>
      </c>
      <c r="BH301" s="223" t="str">
        <f t="shared" ca="1" si="509"/>
        <v>3.65306530336983+6.44856209302342i</v>
      </c>
      <c r="BI301" s="223" t="str">
        <f t="shared" ca="1" si="510"/>
        <v>-5.49148463150733+4.97719154947666i</v>
      </c>
      <c r="BJ301" s="223" t="str">
        <f t="shared" ca="1" si="511"/>
        <v>-6.05944748949878-4.26754441104833i</v>
      </c>
      <c r="BK301" s="223" t="str">
        <f t="shared" ca="1" si="512"/>
        <v>2.83621971227386-6.84724009524802i</v>
      </c>
      <c r="BL301" s="223" t="str">
        <f t="shared" ca="1" si="513"/>
        <v>7.30228600213498+1.2670668180039i</v>
      </c>
      <c r="BM301" s="223" t="str">
        <f t="shared" ca="1" si="514"/>
        <v>0.363660125818859+7.40247191761998i</v>
      </c>
      <c r="BN301" s="223" t="str">
        <f t="shared" ca="1" si="515"/>
        <v>-7.14292923301016+1.97671473674681i</v>
      </c>
      <c r="BO301" s="223" t="str">
        <f t="shared" ca="1" si="516"/>
        <v>-3.49370943243266-6.53627061710224i</v>
      </c>
      <c r="BP301" s="223" t="str">
        <f t="shared" ca="1" si="517"/>
        <v>5.61197709422215-4.84092473316709i</v>
      </c>
      <c r="BQ301" s="223" t="str">
        <f t="shared" ca="1" si="518"/>
        <v>5.95289171458244+4.41496539201824i</v>
      </c>
      <c r="BR301" s="223" t="str">
        <f t="shared" ca="1" si="519"/>
        <v>-3.00340517985541+6.77557351844704i</v>
      </c>
      <c r="BS301" s="223" t="str">
        <f t="shared" ca="1" si="520"/>
        <v>-7.26899131378092-1.44589227068979i</v>
      </c>
      <c r="BT301" s="223" t="str">
        <f t="shared" ca="1" si="521"/>
        <v>-0.181884843226693-7.40916709772883i</v>
      </c>
      <c r="BU301" s="223" t="str">
        <f t="shared" ca="1" si="522"/>
        <v>7.18928892434917-1.80082312859798i</v>
      </c>
      <c r="BV301" s="223" t="str">
        <f t="shared" ca="1" si="523"/>
        <v>3.33224908156529+6.62004193617158i</v>
      </c>
      <c r="BW301" s="223" t="str">
        <f t="shared" ca="1" si="524"/>
        <v>-5.72908911178542+4.70174192480667i</v>
      </c>
      <c r="BX301" s="223" t="str">
        <f t="shared" ca="1" si="525"/>
        <v>-5.8427501402902-4.55972696292245i</v>
      </c>
      <c r="BY301" s="223" t="str">
        <f t="shared" ca="1" si="526"/>
        <v>3.16878150845462-6.69982558951642i</v>
      </c>
      <c r="BZ301" s="223" t="str">
        <f t="shared" ca="1" si="527"/>
        <v>7.23131805686595+1.62384677192999i</v>
      </c>
      <c r="CA301" s="223" t="str">
        <f t="shared" ca="1" si="528"/>
        <v>-1.71058529075077E-12+7.41139927262477i</v>
      </c>
      <c r="CB301" s="223" t="str">
        <f t="shared" ca="1" si="529"/>
        <v>-7.2313180568667+1.62384677192665i</v>
      </c>
      <c r="CC301" s="223" t="str">
        <f t="shared" ca="1" si="530"/>
        <v>-3.16878150845837-6.69982558951465i</v>
      </c>
      <c r="CD301" s="223" t="str">
        <f t="shared" ca="1" si="531"/>
        <v>5.84275014028763-4.55972696292572i</v>
      </c>
      <c r="CE301" s="223" t="str">
        <f t="shared" ca="1" si="532"/>
        <v>5.72908911178352+4.70174192480899i</v>
      </c>
      <c r="CF301" s="223" t="str">
        <f t="shared" ca="1" si="533"/>
        <v>-3.33224908156834+6.62004193617004i</v>
      </c>
      <c r="CG301" s="223" t="str">
        <f t="shared" ca="1" si="534"/>
        <v>-7.18928892435018-1.80082312859394i</v>
      </c>
      <c r="CH301" s="223" t="str">
        <f t="shared" ca="1" si="535"/>
        <v>0.181884843222532-7.40916709772893i</v>
      </c>
      <c r="CI301" s="223" t="str">
        <f t="shared" ca="1" si="536"/>
        <v>7.26899131378159-1.44589227068643i</v>
      </c>
      <c r="CJ301" s="223" t="str">
        <f t="shared" ca="1" si="537"/>
        <v>3.00340517985267+6.77557351844825i</v>
      </c>
      <c r="CK301" s="223" t="str">
        <f t="shared" ca="1" si="538"/>
        <v>-5.95289171458423+4.41496539201583i</v>
      </c>
      <c r="CL301" s="223" t="str">
        <f t="shared" ca="1" si="539"/>
        <v>-5.61197709422487-4.84092473316394i</v>
      </c>
      <c r="CM301" s="223" t="str">
        <f t="shared" ca="1" si="540"/>
        <v>3.49370943242899-6.5362706171042i</v>
      </c>
      <c r="CN301" s="223" t="str">
        <f t="shared" ca="1" si="541"/>
        <v>7.14292923300925+1.9767147367501i</v>
      </c>
      <c r="CO301" s="223" t="str">
        <f t="shared" ca="1" si="542"/>
        <v>-0.363660125822065+7.40247191761982i</v>
      </c>
      <c r="CP301" s="223" t="str">
        <f t="shared" ca="1" si="543"/>
        <v>-7.30228600213431+1.26706681800779i</v>
      </c>
      <c r="CQ301" s="223" t="str">
        <f t="shared" ca="1" si="544"/>
        <v>-2.83621971227771-6.84724009524643i</v>
      </c>
      <c r="CR301" s="223" t="str">
        <f t="shared" ca="1" si="545"/>
        <v>6.05944748950064-4.26754441104571i</v>
      </c>
      <c r="CS301" s="223" t="str">
        <f t="shared" ca="1" si="546"/>
        <v>5.49148463150503+4.9771915494792i</v>
      </c>
      <c r="CT301" s="223" t="str">
        <f t="shared" ca="1" si="547"/>
        <v>-3.6530653033728+6.44856209302173i</v>
      </c>
      <c r="CU301" s="223" t="str">
        <f t="shared" ca="1" si="548"/>
        <v>-7.09226690819166-2.15141564585566i</v>
      </c>
      <c r="CV301" s="223" t="str">
        <f t="shared" ca="1" si="549"/>
        <v>0.54521635315278-7.39131776522413i</v>
      </c>
      <c r="CW301" s="223" t="str">
        <f t="shared" ca="1" si="550"/>
        <v>7.3311820664506-1.08747813164959i</v>
      </c>
      <c r="CX301" s="223" t="str">
        <f t="shared" ca="1" si="551"/>
        <v>2.66732581199453+6.91478215064877i</v>
      </c>
      <c r="CY301" s="223" t="str">
        <f t="shared" ca="1" si="552"/>
        <v>-6.16235327983105+4.11755282088993i</v>
      </c>
      <c r="CZ301" s="223" t="str">
        <f t="shared" ca="1" si="553"/>
        <v>-5.36768430378836-5.11046029170828i</v>
      </c>
      <c r="DA301" s="223" t="str">
        <f t="shared" ca="1" si="554"/>
        <v>3.81022070436816-6.3569691962654i</v>
      </c>
      <c r="DB301" s="223" t="str">
        <f t="shared" ca="1" si="555"/>
        <v>7.03733246698343+2.3248206226296i</v>
      </c>
      <c r="DC301" s="223" t="str">
        <f t="shared" ca="1" si="556"/>
        <v>-0.726444162546447+7.37571135938529i</v>
      </c>
      <c r="DD301" s="223" t="str">
        <f t="shared" ca="1" si="557"/>
        <v>-7.35566210081956+0.9072343891354i</v>
      </c>
      <c r="DE301" s="223" t="str">
        <f t="shared" ca="1" si="558"/>
        <v>-2.49682521438663-6.9781589998413i</v>
      </c>
      <c r="DF301" s="223" t="str">
        <f t="shared" ca="1" si="559"/>
        <v>6.26154709896646-3.9650809708867i</v>
      </c>
      <c r="DG301" s="223" t="str">
        <f t="shared" ca="1" si="560"/>
        <v>5.24065068375221+5.24065068375584i</v>
      </c>
      <c r="DH301" s="223" t="str">
        <f t="shared" ca="1" si="561"/>
        <v>-3.96508097088427+6.26154709896799i</v>
      </c>
      <c r="DI301" s="223" t="str">
        <f t="shared" ca="1" si="562"/>
        <v>-6.97815899984213-2.49682521438431i</v>
      </c>
      <c r="DJ301" s="223" t="str">
        <f t="shared" ca="1" si="563"/>
        <v>0.907234389132962-7.35566210081985i</v>
      </c>
      <c r="DK301" s="223" t="str">
        <f t="shared" ca="1" si="564"/>
        <v>7.37571135938575-0.726444162541759i</v>
      </c>
      <c r="DL301" s="223" t="str">
        <f t="shared" ca="1" si="565"/>
        <v>2.32482062262473+7.03733246698504i</v>
      </c>
      <c r="DM301" s="223" t="str">
        <f t="shared" ca="1" si="566"/>
        <v>-6.35696919626414+3.81022070437027i</v>
      </c>
      <c r="DN301" s="223" t="str">
        <f t="shared" ca="1" si="567"/>
        <v>-5.11046029171006-5.36768430378667i</v>
      </c>
      <c r="DO301" s="223" t="str">
        <f t="shared" ca="1" si="568"/>
        <v>4.11755282089384-6.16235327982843i</v>
      </c>
      <c r="DP301" s="223" t="str">
        <f t="shared" ca="1" si="569"/>
        <v>6.91478215064691+2.66732581199932i</v>
      </c>
      <c r="DQ301" s="223" t="str">
        <f t="shared" ca="1" si="570"/>
        <v>-1.08747813164717+7.33118206645096i</v>
      </c>
      <c r="DR301" s="223" t="str">
        <f t="shared" ca="1" si="571"/>
        <v>-7.39131776522395+0.545216353155224i</v>
      </c>
      <c r="DS301" s="223" t="str">
        <f t="shared" ca="1" si="572"/>
        <v>-2.151415645858-7.09226690819095i</v>
      </c>
      <c r="DT301" s="223" t="str">
        <f t="shared" ca="1" si="573"/>
        <v>6.44856209302405-3.6530653033687i</v>
      </c>
      <c r="DU301" s="223" t="str">
        <f t="shared" ca="1" si="574"/>
        <v>4.9771915494807+5.49148463150366i</v>
      </c>
      <c r="DV301" s="223" t="str">
        <f t="shared" ca="1" si="575"/>
        <v>-4.26754441104371+6.05944748950205i</v>
      </c>
      <c r="DW301" s="223" t="str">
        <f t="shared" ca="1" si="576"/>
        <v>-6.84724009524737-2.83621971227544i</v>
      </c>
      <c r="DX301" s="223" t="str">
        <f t="shared" ca="1" si="577"/>
        <v>1.26706681800537-7.30228600213472i</v>
      </c>
      <c r="DY301" s="223" t="str">
        <f t="shared" ca="1" si="578"/>
        <v>7.40247191762005-0.363660125817361i</v>
      </c>
      <c r="DZ301" s="223" t="str">
        <f t="shared" ca="1" si="579"/>
        <v>1.97671473675206+7.1429292330087i</v>
      </c>
      <c r="EA301" s="223" t="str">
        <f t="shared" ca="1" si="580"/>
        <v>-6.53627061710304+3.49370943243115i</v>
      </c>
      <c r="EB301" s="223" t="str">
        <f t="shared" ca="1" si="581"/>
        <v>-4.8409247331658-5.61197709422327i</v>
      </c>
      <c r="EC301" s="223" t="str">
        <f t="shared" ca="1" si="582"/>
        <v>4.41496539201961-5.95289171458142i</v>
      </c>
      <c r="ED301" s="223" t="str">
        <f t="shared" ca="1" si="583"/>
        <v>6.77557351844634+3.00340517985697i</v>
      </c>
      <c r="EE301" s="223" t="str">
        <f t="shared" ca="1" si="584"/>
        <v>-1.44589227068362+7.26899131378215i</v>
      </c>
      <c r="EF301" s="223" t="str">
        <f t="shared" ca="1" si="585"/>
        <v>-7.40916709772888+0.181884843224561i</v>
      </c>
      <c r="EG301" s="223" t="str">
        <f t="shared" ca="1" si="586"/>
        <v>-1.80082312859632-7.18928892434959i</v>
      </c>
      <c r="EH301" s="223" t="str">
        <f t="shared" ca="1" si="587"/>
        <v>6.62004193617235-3.33224908156375i</v>
      </c>
      <c r="EI301" s="223" t="str">
        <f t="shared" ca="1" si="588"/>
        <v>4.70174192480535+5.72908911178651i</v>
      </c>
      <c r="EJ301" s="223" t="str">
        <f t="shared" ca="1" si="589"/>
        <v>-4.55972696292346+5.8427501402894i</v>
      </c>
      <c r="EK301" s="223" t="str">
        <f t="shared" ca="1" si="590"/>
        <v>-6.69982558951551-3.16878150845654i</v>
      </c>
      <c r="EL301" s="223" t="str">
        <f t="shared" ca="1" si="591"/>
        <v>1.62384677193166-7.23131805686558i</v>
      </c>
      <c r="EM301" s="223" t="str">
        <f t="shared" ca="1" si="592"/>
        <v>7.41139927262477+3.42117058150155E-12i</v>
      </c>
      <c r="EN301" s="223"/>
      <c r="EO301" s="223"/>
      <c r="EP301" s="223"/>
    </row>
    <row r="302" spans="1:146">
      <c r="A302" s="249">
        <f t="shared" si="461"/>
        <v>3.9453125000000018E-3</v>
      </c>
      <c r="B302" s="248">
        <v>202</v>
      </c>
      <c r="C302" s="247">
        <f t="shared" si="462"/>
        <v>40400</v>
      </c>
      <c r="N302" s="246">
        <f t="shared" ca="1" si="463"/>
        <v>7.5803238914756097</v>
      </c>
      <c r="O302" s="223">
        <f t="shared" ca="1" si="464"/>
        <v>-7.4196761085243903</v>
      </c>
      <c r="P302" s="223" t="str">
        <f t="shared" ca="1" si="465"/>
        <v>-1.80283423567318-7.19731771384954i</v>
      </c>
      <c r="Q302" s="223" t="str">
        <f t="shared" ca="1" si="466"/>
        <v>6.54357013468513-3.49761110586418i</v>
      </c>
      <c r="R302" s="223" t="str">
        <f t="shared" ca="1" si="467"/>
        <v>4.98274993274415+5.49761736238034i</v>
      </c>
      <c r="S302" s="223" t="str">
        <f t="shared" ca="1" si="468"/>
        <v>-4.12215118454268+6.16923521736536i</v>
      </c>
      <c r="T302" s="223" t="str">
        <f t="shared" ca="1" si="469"/>
        <v>-6.98595200556148-2.49961359641828i</v>
      </c>
      <c r="U302" s="223" t="str">
        <f t="shared" ca="1" si="470"/>
        <v>0.727255434328801-7.38394834005811i</v>
      </c>
      <c r="V302" s="223" t="str">
        <f t="shared" ca="1" si="471"/>
        <v>7.33936931809928-1.08869259570856i</v>
      </c>
      <c r="W302" s="223" t="str">
        <f t="shared" ca="1" si="472"/>
        <v>2.83938712024712+6.85488689452878i</v>
      </c>
      <c r="X302" s="223" t="str">
        <f t="shared" ca="1" si="473"/>
        <v>-5.95953973151394+4.4198958974069i</v>
      </c>
      <c r="Y302" s="223" t="str">
        <f t="shared" ca="1" si="474"/>
        <v>-5.73548719245499-4.70699269391746i</v>
      </c>
      <c r="Z302" s="223" t="str">
        <f t="shared" ca="1" si="475"/>
        <v>3.17232031180268-6.70730776054982i</v>
      </c>
      <c r="AA302" s="223" t="str">
        <f t="shared" ca="1" si="476"/>
        <v>7.27710911260023+1.44750700126748i</v>
      </c>
      <c r="AB302" s="223" t="str">
        <f t="shared" ca="1" si="477"/>
        <v>0.364066250907979+7.41073878370824i</v>
      </c>
      <c r="AC302" s="223" t="str">
        <f t="shared" ca="1" si="478"/>
        <v>-7.10018734631557+2.1538182844957i</v>
      </c>
      <c r="AD302" s="223" t="str">
        <f t="shared" ca="1" si="479"/>
        <v>-3.81447584841738-6.36406847521679i</v>
      </c>
      <c r="AE302" s="223" t="str">
        <f t="shared" ca="1" si="480"/>
        <v>5.24650329054527-5.24650329054555i</v>
      </c>
      <c r="AF302" s="223" t="str">
        <f t="shared" ca="1" si="481"/>
        <v>6.36406847521693+3.81447584841713i</v>
      </c>
      <c r="AG302" s="223" t="str">
        <f t="shared" ca="1" si="482"/>
        <v>-2.15381828449542+7.10018734631565i</v>
      </c>
      <c r="AH302" s="223" t="str">
        <f t="shared" ca="1" si="483"/>
        <v>-7.41073878370822-0.364066250908433i</v>
      </c>
      <c r="AI302" s="223" t="str">
        <f t="shared" ca="1" si="484"/>
        <v>-1.44750700126704-7.27710911260031i</v>
      </c>
      <c r="AJ302" s="223" t="str">
        <f t="shared" ca="1" si="485"/>
        <v>6.70730776055062-3.17232031180098i</v>
      </c>
      <c r="AK302" s="223" t="str">
        <f t="shared" ca="1" si="486"/>
        <v>4.70699269391944+5.73548719245337i</v>
      </c>
      <c r="AL302" s="223" t="str">
        <f t="shared" ca="1" si="487"/>
        <v>-4.41989589740722+5.9595397315137i</v>
      </c>
      <c r="AM302" s="223" t="str">
        <f t="shared" ca="1" si="488"/>
        <v>-6.85488689452748-2.83938712025026i</v>
      </c>
      <c r="AN302" s="223" t="str">
        <f t="shared" ca="1" si="489"/>
        <v>1.08869259570755-7.33936931809942i</v>
      </c>
      <c r="AO302" s="223" t="str">
        <f t="shared" ca="1" si="490"/>
        <v>7.38394834005822-0.727255434327615i</v>
      </c>
      <c r="AP302" s="223" t="str">
        <f t="shared" ca="1" si="491"/>
        <v>2.49961359642135+6.98595200556038i</v>
      </c>
      <c r="AQ302" s="223" t="str">
        <f t="shared" ca="1" si="492"/>
        <v>-6.16923521736517+4.12215118454296i</v>
      </c>
      <c r="AR302" s="223" t="str">
        <f t="shared" ca="1" si="493"/>
        <v>-6.16923521736517+4.12215118454296i</v>
      </c>
      <c r="AS302" s="223" t="str">
        <f t="shared" ca="1" si="494"/>
        <v>3.4976111058627-6.54357013468592i</v>
      </c>
      <c r="AT302" s="223" t="str">
        <f t="shared" ca="1" si="495"/>
        <v>7.19731771384925+1.80283423567433i</v>
      </c>
      <c r="AU302" s="223" t="str">
        <f t="shared" ca="1" si="496"/>
        <v>3.34135251335115E-12+7.41967610852439i</v>
      </c>
      <c r="AV302" s="223" t="str">
        <f t="shared" ca="1" si="497"/>
        <v>-7.19731771384942+1.80283423567365i</v>
      </c>
      <c r="AW302" s="223" t="str">
        <f t="shared" ca="1" si="498"/>
        <v>-3.49761110586189-6.54357013468635i</v>
      </c>
      <c r="AX302" s="223" t="str">
        <f t="shared" ca="1" si="499"/>
        <v>5.4976173623792-4.98274993274542i</v>
      </c>
      <c r="AY302" s="223" t="str">
        <f t="shared" ca="1" si="500"/>
        <v>6.16923521736467+4.12215118454372i</v>
      </c>
      <c r="AZ302" s="223" t="str">
        <f t="shared" ca="1" si="501"/>
        <v>-2.49961359641525+6.98595200556256i</v>
      </c>
      <c r="BA302" s="223" t="str">
        <f t="shared" ca="1" si="502"/>
        <v>-7.38394834005814-0.727255434328519i</v>
      </c>
      <c r="BB302" s="223" t="str">
        <f t="shared" ca="1" si="503"/>
        <v>-1.08869259570665-7.33936931809956i</v>
      </c>
      <c r="BC302" s="223" t="str">
        <f t="shared" ca="1" si="504"/>
        <v>6.85488689452783-2.83938712024942i</v>
      </c>
      <c r="BD302" s="223" t="str">
        <f t="shared" ca="1" si="505"/>
        <v>4.41989589740657+5.95953973151418i</v>
      </c>
      <c r="BE302" s="223" t="str">
        <f t="shared" ca="1" si="506"/>
        <v>-4.70699269392006+5.73548719245287i</v>
      </c>
      <c r="BF302" s="223" t="str">
        <f t="shared" ca="1" si="507"/>
        <v>-6.70730776055028-3.17232031180171i</v>
      </c>
      <c r="BG302" s="223" t="str">
        <f t="shared" ca="1" si="508"/>
        <v>1.44750700126928-7.27710911259987i</v>
      </c>
      <c r="BH302" s="223" t="str">
        <f t="shared" ca="1" si="509"/>
        <v>7.41073878370811-0.364066250910579i</v>
      </c>
      <c r="BI302" s="223" t="str">
        <f t="shared" ca="1" si="510"/>
        <v>2.15381828449536+7.10018734631566i</v>
      </c>
      <c r="BJ302" s="223" t="str">
        <f t="shared" ca="1" si="511"/>
        <v>-6.3640684752186+3.81447584841437i</v>
      </c>
      <c r="BK302" s="223" t="str">
        <f t="shared" ca="1" si="512"/>
        <v>-5.24650329054619-5.24650329054463i</v>
      </c>
      <c r="BL302" s="223" t="str">
        <f t="shared" ca="1" si="513"/>
        <v>3.81447584841879-6.36406847521594i</v>
      </c>
      <c r="BM302" s="223" t="str">
        <f t="shared" ca="1" si="514"/>
        <v>7.10018734631637+2.15381828449303i</v>
      </c>
      <c r="BN302" s="223" t="str">
        <f t="shared" ca="1" si="515"/>
        <v>-0.36406625090815+7.41073878370823i</v>
      </c>
      <c r="BO302" s="223" t="str">
        <f t="shared" ca="1" si="516"/>
        <v>-7.27710911260083+1.44750700126442i</v>
      </c>
      <c r="BP302" s="223" t="str">
        <f t="shared" ca="1" si="517"/>
        <v>-3.1723203118039-6.70730776054924i</v>
      </c>
      <c r="BQ302" s="223" t="str">
        <f t="shared" ca="1" si="518"/>
        <v>5.73548719245614-4.70699269391607i</v>
      </c>
      <c r="BR302" s="223" t="str">
        <f t="shared" ca="1" si="519"/>
        <v>5.95953973151551+4.41989589740479i</v>
      </c>
      <c r="BS302" s="223" t="str">
        <f t="shared" ca="1" si="520"/>
        <v>-2.83938712024717+6.85488689452875i</v>
      </c>
      <c r="BT302" s="223" t="str">
        <f t="shared" ca="1" si="521"/>
        <v>-7.3393693180988-1.08869259571175i</v>
      </c>
      <c r="BU302" s="223" t="str">
        <f t="shared" ca="1" si="522"/>
        <v>-0.72725543433073-7.38394834005792i</v>
      </c>
      <c r="BV302" s="223" t="str">
        <f t="shared" ca="1" si="523"/>
        <v>6.98595200556175-2.49961359641754i</v>
      </c>
      <c r="BW302" s="223" t="str">
        <f t="shared" ca="1" si="524"/>
        <v>4.12215118453942+6.16923521736754i</v>
      </c>
      <c r="BX302" s="223" t="str">
        <f t="shared" ca="1" si="525"/>
        <v>-4.98274993274377+5.49761736238069i</v>
      </c>
      <c r="BY302" s="223" t="str">
        <f t="shared" ca="1" si="526"/>
        <v>-6.54357013468402-3.49761110586626i</v>
      </c>
      <c r="BZ302" s="223" t="str">
        <f t="shared" ca="1" si="527"/>
        <v>1.80283423567109-7.19731771385006i</v>
      </c>
      <c r="CA302" s="223" t="str">
        <f t="shared" ca="1" si="528"/>
        <v>7.41967610852439+9.08970596568582E-13i</v>
      </c>
      <c r="CB302" s="223" t="str">
        <f t="shared" ca="1" si="529"/>
        <v>1.80283423566973+7.1973177138504i</v>
      </c>
      <c r="CC302" s="223" t="str">
        <f t="shared" ca="1" si="530"/>
        <v>-6.54357013468468+3.49761110586503i</v>
      </c>
      <c r="CD302" s="223" t="str">
        <f t="shared" ca="1" si="531"/>
        <v>-4.98274993274243-5.49761736238191i</v>
      </c>
      <c r="CE302" s="223" t="str">
        <f t="shared" ca="1" si="532"/>
        <v>4.12215118454093-6.16923521736653i</v>
      </c>
      <c r="CF302" s="223" t="str">
        <f t="shared" ca="1" si="533"/>
        <v>6.98595200556113+2.49961359641926i</v>
      </c>
      <c r="CG302" s="223" t="str">
        <f t="shared" ca="1" si="534"/>
        <v>-0.727255434332539+7.38394834005774i</v>
      </c>
      <c r="CH302" s="223" t="str">
        <f t="shared" ca="1" si="535"/>
        <v>-7.33936931809907+1.08869259570995i</v>
      </c>
      <c r="CI302" s="223" t="str">
        <f t="shared" ca="1" si="536"/>
        <v>-2.8393871202455-6.85488689452945i</v>
      </c>
      <c r="CJ302" s="223" t="str">
        <f t="shared" ca="1" si="537"/>
        <v>5.95953973151232-4.41989589740909i</v>
      </c>
      <c r="CK302" s="223" t="str">
        <f t="shared" ca="1" si="538"/>
        <v>5.73548719245498+4.70699269391748i</v>
      </c>
      <c r="CL302" s="223" t="str">
        <f t="shared" ca="1" si="539"/>
        <v>-3.17232031180554+6.70730776054846i</v>
      </c>
      <c r="CM302" s="223" t="str">
        <f t="shared" ca="1" si="540"/>
        <v>-7.27710911260048-1.44750700126621i</v>
      </c>
      <c r="CN302" s="223" t="str">
        <f t="shared" ca="1" si="541"/>
        <v>-0.364066250906545-7.41073878370831i</v>
      </c>
      <c r="CO302" s="223" t="str">
        <f t="shared" ca="1" si="542"/>
        <v>7.1001873463147-2.15381828449856i</v>
      </c>
      <c r="CP302" s="223" t="str">
        <f t="shared" ca="1" si="543"/>
        <v>3.81447584841723+6.36406847521688i</v>
      </c>
      <c r="CQ302" s="223" t="str">
        <f t="shared" ca="1" si="544"/>
        <v>-5.24650329054763+5.24650329054319i</v>
      </c>
      <c r="CR302" s="223" t="str">
        <f t="shared" ca="1" si="545"/>
        <v>-6.36406847521755-3.8144758484161i</v>
      </c>
      <c r="CS302" s="223" t="str">
        <f t="shared" ca="1" si="546"/>
        <v>2.1538182844969-7.1001873463152i</v>
      </c>
      <c r="CT302" s="223" t="str">
        <f t="shared" ca="1" si="547"/>
        <v>7.41073878370839+0.364066250904812i</v>
      </c>
      <c r="CU302" s="223" t="str">
        <f t="shared" ca="1" si="548"/>
        <v>1.44750700126749+7.27710911260023i</v>
      </c>
      <c r="CV302" s="223" t="str">
        <f t="shared" ca="1" si="549"/>
        <v>-6.70730776055097+3.17232031180025i</v>
      </c>
      <c r="CW302" s="223" t="str">
        <f t="shared" ca="1" si="550"/>
        <v>-4.70699269391881-5.73548719245388i</v>
      </c>
      <c r="CX302" s="223" t="str">
        <f t="shared" ca="1" si="551"/>
        <v>4.41989589740804-5.9595397315131i</v>
      </c>
      <c r="CY302" s="223" t="str">
        <f t="shared" ca="1" si="552"/>
        <v>6.85488689452721+2.83938712025091i</v>
      </c>
      <c r="CZ302" s="223" t="str">
        <f t="shared" ca="1" si="553"/>
        <v>-1.08869259570824+7.33936931809932i</v>
      </c>
      <c r="DA302" s="223" t="str">
        <f t="shared" ca="1" si="554"/>
        <v>-7.38394834005831+0.72725543432671i</v>
      </c>
      <c r="DB302" s="223" t="str">
        <f t="shared" ca="1" si="555"/>
        <v>-2.49961359642049-6.98595200556069i</v>
      </c>
      <c r="DC302" s="223" t="str">
        <f t="shared" ca="1" si="556"/>
        <v>6.16923521736556-4.12215118454238i</v>
      </c>
      <c r="DD302" s="223" t="str">
        <f t="shared" ca="1" si="557"/>
        <v>5.49761736237797+4.98274993274677i</v>
      </c>
      <c r="DE302" s="223" t="str">
        <f t="shared" ca="1" si="558"/>
        <v>-3.4976111058635+6.5435701346855i</v>
      </c>
      <c r="DF302" s="223" t="str">
        <f t="shared" ca="1" si="559"/>
        <v>-7.19731771384898-1.80283423567542i</v>
      </c>
      <c r="DG302" s="223" t="str">
        <f t="shared" ca="1" si="560"/>
        <v>-2.22150203835838E-12-7.41967610852439i</v>
      </c>
      <c r="DH302" s="223" t="str">
        <f t="shared" ca="1" si="561"/>
        <v>7.19731771384964-1.80283423567277i</v>
      </c>
      <c r="DI302" s="223" t="str">
        <f t="shared" ca="1" si="562"/>
        <v>3.49761110586109+6.54357013468678i</v>
      </c>
      <c r="DJ302" s="223" t="str">
        <f t="shared" ca="1" si="563"/>
        <v>-5.4976173623798+4.98274993274474i</v>
      </c>
      <c r="DK302" s="223" t="str">
        <f t="shared" ca="1" si="564"/>
        <v>-6.16923521736428-4.12215118454429i</v>
      </c>
      <c r="DL302" s="223" t="str">
        <f t="shared" ca="1" si="565"/>
        <v>2.49961359641591-6.98595200556233i</v>
      </c>
      <c r="DM302" s="223" t="str">
        <f t="shared" ca="1" si="566"/>
        <v>7.38394834005805+0.727255434329424i</v>
      </c>
      <c r="DN302" s="223" t="str">
        <f t="shared" ca="1" si="567"/>
        <v>1.08869259570596+7.33936931809966i</v>
      </c>
      <c r="DO302" s="223" t="str">
        <f t="shared" ca="1" si="568"/>
        <v>-6.85488689452809+2.83938712024878i</v>
      </c>
      <c r="DP302" s="223" t="str">
        <f t="shared" ca="1" si="569"/>
        <v>-4.41989589740619-5.95953973151448i</v>
      </c>
      <c r="DQ302" s="223" t="str">
        <f t="shared" ca="1" si="570"/>
        <v>4.70699269391506-5.73548719245697i</v>
      </c>
      <c r="DR302" s="223" t="str">
        <f t="shared" ca="1" si="571"/>
        <v>6.70730776054998+3.17232031180234i</v>
      </c>
      <c r="DS302" s="223" t="str">
        <f t="shared" ca="1" si="572"/>
        <v>-1.44750700127059+7.27710911259961i</v>
      </c>
      <c r="DT302" s="223" t="str">
        <f t="shared" ca="1" si="573"/>
        <v>-7.41073878370815+0.364066250909671i</v>
      </c>
      <c r="DU302" s="223" t="str">
        <f t="shared" ca="1" si="574"/>
        <v>-2.1538182844947-7.10018734631587i</v>
      </c>
      <c r="DV302" s="223" t="str">
        <f t="shared" ca="1" si="575"/>
        <v>6.36406847521527-3.81447584841992i</v>
      </c>
      <c r="DW302" s="223" t="str">
        <f t="shared" ca="1" si="576"/>
        <v>5.2465032905457+5.24650329054512i</v>
      </c>
      <c r="DX302" s="223" t="str">
        <f t="shared" ca="1" si="577"/>
        <v>-3.81447584841921+6.36406847521569i</v>
      </c>
      <c r="DY302" s="223" t="str">
        <f t="shared" ca="1" si="578"/>
        <v>-7.10018734631611-2.15381828449391i</v>
      </c>
      <c r="DZ302" s="223" t="str">
        <f t="shared" ca="1" si="579"/>
        <v>0.364066250908847-7.4107387837082i</v>
      </c>
      <c r="EA302" s="223" t="str">
        <f t="shared" ca="1" si="580"/>
        <v>7.27710911259961-1.44750700127056i</v>
      </c>
      <c r="EB302" s="223" t="str">
        <f t="shared" ca="1" si="581"/>
        <v>3.17232031180308+6.70730776054962i</v>
      </c>
      <c r="EC302" s="223" t="str">
        <f t="shared" ca="1" si="582"/>
        <v>-5.73548719245644+4.7069926939157i</v>
      </c>
      <c r="ED302" s="223" t="str">
        <f t="shared" ca="1" si="583"/>
        <v>-5.95953973151497-4.41989589740552i</v>
      </c>
      <c r="EE302" s="223" t="str">
        <f t="shared" ca="1" si="584"/>
        <v>2.83938712024801-6.85488689452841i</v>
      </c>
      <c r="EF302" s="223" t="str">
        <f t="shared" ca="1" si="585"/>
        <v>7.33936931809873+1.08869259571223i</v>
      </c>
      <c r="EG302" s="223" t="str">
        <f t="shared" ca="1" si="586"/>
        <v>0.727255434329825+7.38394834005801i</v>
      </c>
      <c r="EH302" s="223" t="str">
        <f t="shared" ca="1" si="587"/>
        <v>-6.98595200556205+2.49961359641669i</v>
      </c>
      <c r="EI302" s="223" t="str">
        <f t="shared" ca="1" si="588"/>
        <v>-4.12215118454463-6.16923521736406i</v>
      </c>
      <c r="EJ302" s="223" t="str">
        <f t="shared" ca="1" si="589"/>
        <v>4.98274993274444-5.49761736238008i</v>
      </c>
      <c r="EK302" s="223" t="str">
        <f t="shared" ca="1" si="590"/>
        <v>6.54357013468359+3.49761110586706i</v>
      </c>
      <c r="EL302" s="223" t="str">
        <f t="shared" ca="1" si="591"/>
        <v>-1.80283423567237+7.19731771384974i</v>
      </c>
      <c r="EM302" s="223" t="str">
        <f t="shared" ca="1" si="592"/>
        <v>-7.41967610852439-1.81794119313716E-12i</v>
      </c>
      <c r="EN302" s="223"/>
      <c r="EO302" s="223"/>
      <c r="EP302" s="223"/>
    </row>
    <row r="303" spans="1:146">
      <c r="A303" s="249">
        <f t="shared" si="461"/>
        <v>3.9648437500000014E-3</v>
      </c>
      <c r="B303" s="248">
        <v>203</v>
      </c>
      <c r="C303" s="247">
        <f t="shared" si="462"/>
        <v>40600</v>
      </c>
      <c r="N303" s="246">
        <f t="shared" ca="1" si="463"/>
        <v>7.573562891407537</v>
      </c>
      <c r="O303" s="223">
        <f t="shared" ca="1" si="464"/>
        <v>-7.426437108592463</v>
      </c>
      <c r="P303" s="223" t="str">
        <f t="shared" ca="1" si="465"/>
        <v>-1.98072551944659-7.15742233939651i</v>
      </c>
      <c r="Q303" s="223" t="str">
        <f t="shared" ca="1" si="466"/>
        <v>6.36986757840747-3.81795169710573i</v>
      </c>
      <c r="R303" s="223" t="str">
        <f t="shared" ca="1" si="467"/>
        <v>5.37857541262068+5.12082948931435i</v>
      </c>
      <c r="S303" s="223" t="str">
        <f t="shared" ca="1" si="468"/>
        <v>-3.50079821923431+6.54953280441323i</v>
      </c>
      <c r="T303" s="223" t="str">
        <f t="shared" ca="1" si="469"/>
        <v>-7.24599050545082-1.62714158043971i</v>
      </c>
      <c r="U303" s="223" t="str">
        <f t="shared" ca="1" si="470"/>
        <v>-0.364397997457641-7.41749163985562i</v>
      </c>
      <c r="V303" s="223" t="str">
        <f t="shared" ca="1" si="471"/>
        <v>7.05161131601051-2.32953771718589i</v>
      </c>
      <c r="W303" s="223" t="str">
        <f t="shared" ca="1" si="472"/>
        <v>4.12590739492613+6.17485678347062i</v>
      </c>
      <c r="X303" s="223" t="str">
        <f t="shared" ca="1" si="473"/>
        <v>-4.85074703923654+5.62336387665044i</v>
      </c>
      <c r="Y303" s="223" t="str">
        <f t="shared" ca="1" si="474"/>
        <v>-6.71341963222213-3.17521101181855i</v>
      </c>
      <c r="Z303" s="223" t="str">
        <f t="shared" ca="1" si="475"/>
        <v>1.26963771484446-7.31710244570375i</v>
      </c>
      <c r="AA303" s="223" t="str">
        <f t="shared" ca="1" si="476"/>
        <v>7.39067678406289-0.727918128221177i</v>
      </c>
      <c r="AB303" s="223" t="str">
        <f t="shared" ca="1" si="477"/>
        <v>2.67273785452159+6.92881234331588i</v>
      </c>
      <c r="AC303" s="223" t="str">
        <f t="shared" ca="1" si="478"/>
        <v>-5.96497021768868+4.4239234204455i</v>
      </c>
      <c r="AD303" s="223" t="str">
        <f t="shared" ca="1" si="479"/>
        <v>-5.85460516455233-4.56897871466659i</v>
      </c>
      <c r="AE303" s="223" t="str">
        <f t="shared" ca="1" si="480"/>
        <v>2.84197444295966-6.86113324411086i</v>
      </c>
      <c r="AF303" s="223" t="str">
        <f t="shared" ca="1" si="481"/>
        <v>7.37058684526247+0.909075180787042i</v>
      </c>
      <c r="AG303" s="223" t="str">
        <f t="shared" ca="1" si="482"/>
        <v>1.08968464045652+7.34605714055045i</v>
      </c>
      <c r="AH303" s="223" t="str">
        <f t="shared" ca="1" si="483"/>
        <v>-6.78932125479394+3.00949913226146i</v>
      </c>
      <c r="AI303" s="223" t="str">
        <f t="shared" ca="1" si="484"/>
        <v>-4.711281826955-5.7407135161827i</v>
      </c>
      <c r="AJ303" s="223" t="str">
        <f t="shared" ca="1" si="485"/>
        <v>4.27620332017587-6.07174219581135i</v>
      </c>
      <c r="AK303" s="223" t="str">
        <f t="shared" ca="1" si="486"/>
        <v>6.99231778504922+2.50189130874295i</v>
      </c>
      <c r="AL303" s="223" t="str">
        <f t="shared" ca="1" si="487"/>
        <v>-0.546322604993584+7.40631485552378i</v>
      </c>
      <c r="AM303" s="223" t="str">
        <f t="shared" ca="1" si="488"/>
        <v>-7.28374020194855+1.44882600694416i</v>
      </c>
      <c r="AN303" s="223" t="str">
        <f t="shared" ca="1" si="489"/>
        <v>-3.33901026299014-6.63347409669516i</v>
      </c>
      <c r="AO303" s="223" t="str">
        <f t="shared" ca="1" si="490"/>
        <v>5.50262693298755-4.98729034288553i</v>
      </c>
      <c r="AP303" s="223" t="str">
        <f t="shared" ca="1" si="491"/>
        <v>6.27425186829629+3.97312617733942i</v>
      </c>
      <c r="AQ303" s="223" t="str">
        <f t="shared" ca="1" si="492"/>
        <v>-2.1557808992165+7.10665721999116i</v>
      </c>
      <c r="AR303" s="223" t="str">
        <f t="shared" ca="1" si="493"/>
        <v>-2.1557808992165+7.10665721999116i</v>
      </c>
      <c r="AS303" s="223" t="str">
        <f t="shared" ca="1" si="494"/>
        <v>-1.80447702468687-7.20387609521821i</v>
      </c>
      <c r="AT303" s="223" t="str">
        <f t="shared" ca="1" si="495"/>
        <v>6.46164631847487-3.66047742553062i</v>
      </c>
      <c r="AU303" s="223" t="str">
        <f t="shared" ca="1" si="496"/>
        <v>5.25128403954111+5.25128403954119i</v>
      </c>
      <c r="AV303" s="223" t="str">
        <f t="shared" ca="1" si="497"/>
        <v>-3.66047742553071+6.46164631847482i</v>
      </c>
      <c r="AW303" s="223" t="str">
        <f t="shared" ca="1" si="498"/>
        <v>-7.20387609521819-1.80447702468697i</v>
      </c>
      <c r="AX303" s="223" t="str">
        <f t="shared" ca="1" si="499"/>
        <v>-0.182253890195227-7.42420040458149i</v>
      </c>
      <c r="AY303" s="223" t="str">
        <f t="shared" ca="1" si="500"/>
        <v>7.10665721999119-2.1557808992164i</v>
      </c>
      <c r="AZ303" s="223" t="str">
        <f t="shared" ca="1" si="501"/>
        <v>3.97312617733933+6.27425186829635i</v>
      </c>
      <c r="BA303" s="223" t="str">
        <f t="shared" ca="1" si="502"/>
        <v>-4.9872903428856+5.50262693298748i</v>
      </c>
      <c r="BB303" s="223" t="str">
        <f t="shared" ca="1" si="503"/>
        <v>-6.63347409669516-3.33901026299014i</v>
      </c>
      <c r="BC303" s="223" t="str">
        <f t="shared" ca="1" si="504"/>
        <v>1.44882600694427-7.28374020194852i</v>
      </c>
      <c r="BD303" s="223" t="str">
        <f t="shared" ca="1" si="505"/>
        <v>7.40631485552379-0.546322604993374i</v>
      </c>
      <c r="BE303" s="223" t="str">
        <f t="shared" ca="1" si="506"/>
        <v>2.50189130874285+6.99231778504926i</v>
      </c>
      <c r="BF303" s="223" t="str">
        <f t="shared" ca="1" si="507"/>
        <v>-6.07174219581141+4.27620332017579i</v>
      </c>
      <c r="BG303" s="223" t="str">
        <f t="shared" ca="1" si="508"/>
        <v>-5.74071351618411-4.71128182695329i</v>
      </c>
      <c r="BH303" s="223" t="str">
        <f t="shared" ca="1" si="509"/>
        <v>3.00949913226358-6.78932125479299i</v>
      </c>
      <c r="BI303" s="223" t="str">
        <f t="shared" ca="1" si="510"/>
        <v>7.34605714055055+1.08968464045589i</v>
      </c>
      <c r="BJ303" s="223" t="str">
        <f t="shared" ca="1" si="511"/>
        <v>0.909075180784109+7.37058684526283i</v>
      </c>
      <c r="BK303" s="223" t="str">
        <f t="shared" ca="1" si="512"/>
        <v>-6.86113324411091+2.84197444295956i</v>
      </c>
      <c r="BL303" s="223" t="str">
        <f t="shared" ca="1" si="513"/>
        <v>-4.56897871466875-5.85460516455064i</v>
      </c>
      <c r="BM303" s="223" t="str">
        <f t="shared" ca="1" si="514"/>
        <v>4.42392342044609-5.96497021768824i</v>
      </c>
      <c r="BN303" s="223" t="str">
        <f t="shared" ca="1" si="515"/>
        <v>6.92881234331664+2.67273785451963i</v>
      </c>
      <c r="BO303" s="223" t="str">
        <f t="shared" ca="1" si="516"/>
        <v>-0.727918128223592+7.39067678406265i</v>
      </c>
      <c r="BP303" s="223" t="str">
        <f t="shared" ca="1" si="517"/>
        <v>-7.3171024457035+1.26963771484586i</v>
      </c>
      <c r="BQ303" s="223" t="str">
        <f t="shared" ca="1" si="518"/>
        <v>-3.17521101181573-6.71341963222345i</v>
      </c>
      <c r="BR303" s="223" t="str">
        <f t="shared" ca="1" si="519"/>
        <v>5.62336387664996-4.85074703923711i</v>
      </c>
      <c r="BS303" s="223" t="str">
        <f t="shared" ca="1" si="520"/>
        <v>6.17485678347273+4.12590739492296i</v>
      </c>
      <c r="BT303" s="223" t="str">
        <f t="shared" ca="1" si="521"/>
        <v>-2.3295377171866+7.05161131601028i</v>
      </c>
      <c r="BU303" s="223" t="str">
        <f t="shared" ca="1" si="522"/>
        <v>-7.41749163985575-0.364397997454954i</v>
      </c>
      <c r="BV303" s="223" t="str">
        <f t="shared" ca="1" si="523"/>
        <v>-1.62714158043834-7.24599050545112i</v>
      </c>
      <c r="BW303" s="223" t="str">
        <f t="shared" ca="1" si="524"/>
        <v>6.54953280441263-3.50079821923543i</v>
      </c>
      <c r="BX303" s="223" t="str">
        <f t="shared" ca="1" si="525"/>
        <v>5.12082948931254+5.37857541262241i</v>
      </c>
      <c r="BY303" s="223" t="str">
        <f t="shared" ca="1" si="526"/>
        <v>-3.8179516971051+6.36986757840785i</v>
      </c>
      <c r="BZ303" s="223" t="str">
        <f t="shared" ca="1" si="527"/>
        <v>-7.15742233939558-1.98072551944995i</v>
      </c>
      <c r="CA303" s="223" t="str">
        <f t="shared" ca="1" si="528"/>
        <v>1.05541655033265E-13-7.42643710859246i</v>
      </c>
      <c r="CB303" s="223" t="str">
        <f t="shared" ca="1" si="529"/>
        <v>7.15742233939564-1.98072551944975i</v>
      </c>
      <c r="CC303" s="223" t="str">
        <f t="shared" ca="1" si="530"/>
        <v>3.81795169710492+6.36986757840796i</v>
      </c>
      <c r="CD303" s="223" t="str">
        <f t="shared" ca="1" si="531"/>
        <v>-5.12082948931269+5.37857541262226i</v>
      </c>
      <c r="CE303" s="223" t="str">
        <f t="shared" ca="1" si="532"/>
        <v>-6.54953280441253-3.50079821923562i</v>
      </c>
      <c r="CF303" s="223" t="str">
        <f t="shared" ca="1" si="533"/>
        <v>1.62714158043855-7.24599050545108i</v>
      </c>
      <c r="CG303" s="223" t="str">
        <f t="shared" ca="1" si="534"/>
        <v>7.41749163985576-0.364397997454743i</v>
      </c>
      <c r="CH303" s="223" t="str">
        <f t="shared" ca="1" si="535"/>
        <v>2.3295377171864+7.05161131601035i</v>
      </c>
      <c r="CI303" s="223" t="str">
        <f t="shared" ca="1" si="536"/>
        <v>-6.17485678347284+4.12590739492279i</v>
      </c>
      <c r="CJ303" s="223" t="str">
        <f t="shared" ca="1" si="537"/>
        <v>-5.62336387664982-4.85074703923726i</v>
      </c>
      <c r="CK303" s="223" t="str">
        <f t="shared" ca="1" si="538"/>
        <v>3.17521101181592-6.71341963222337i</v>
      </c>
      <c r="CL303" s="223" t="str">
        <f t="shared" ca="1" si="539"/>
        <v>7.31710244570347+1.26963771484607i</v>
      </c>
      <c r="CM303" s="223" t="str">
        <f t="shared" ca="1" si="540"/>
        <v>0.727918128223382+7.39067678406267i</v>
      </c>
      <c r="CN303" s="223" t="str">
        <f t="shared" ca="1" si="541"/>
        <v>-6.92881234331672+2.67273785451943i</v>
      </c>
      <c r="CO303" s="223" t="str">
        <f t="shared" ca="1" si="542"/>
        <v>-4.42392342044609-5.96497021768824i</v>
      </c>
      <c r="CP303" s="223" t="str">
        <f t="shared" ca="1" si="543"/>
        <v>4.56897871466892-5.85460516455051i</v>
      </c>
      <c r="CQ303" s="223" t="str">
        <f t="shared" ca="1" si="544"/>
        <v>6.86113324411091+2.84197444295956i</v>
      </c>
      <c r="CR303" s="223" t="str">
        <f t="shared" ca="1" si="545"/>
        <v>-0.909075180784324+7.37058684526281i</v>
      </c>
      <c r="CS303" s="223" t="str">
        <f t="shared" ca="1" si="546"/>
        <v>-7.34605714055061+1.08968464045548i</v>
      </c>
      <c r="CT303" s="223" t="str">
        <f t="shared" ca="1" si="547"/>
        <v>-3.00949913226339-6.78932125479308i</v>
      </c>
      <c r="CU303" s="223" t="str">
        <f t="shared" ca="1" si="548"/>
        <v>5.74071351618424-4.71128182695313i</v>
      </c>
      <c r="CV303" s="223" t="str">
        <f t="shared" ca="1" si="549"/>
        <v>6.07174219581129+4.27620332017596i</v>
      </c>
      <c r="CW303" s="223" t="str">
        <f t="shared" ca="1" si="550"/>
        <v>-2.50189130874305+6.99231778504919i</v>
      </c>
      <c r="CX303" s="223" t="str">
        <f t="shared" ca="1" si="551"/>
        <v>-7.40631485552378-0.546322604993584i</v>
      </c>
      <c r="CY303" s="223" t="str">
        <f t="shared" ca="1" si="552"/>
        <v>-1.44882600694406-7.28374020194856i</v>
      </c>
      <c r="CZ303" s="223" t="str">
        <f t="shared" ca="1" si="553"/>
        <v>6.63347409669516-3.33901026299014i</v>
      </c>
      <c r="DA303" s="223" t="str">
        <f t="shared" ca="1" si="554"/>
        <v>4.98729034288529+5.50262693298776i</v>
      </c>
      <c r="DB303" s="223" t="str">
        <f t="shared" ca="1" si="555"/>
        <v>-3.97312617733933+6.27425186829635i</v>
      </c>
      <c r="DC303" s="223" t="str">
        <f t="shared" ca="1" si="556"/>
        <v>-7.10665721999107-2.15578089921681i</v>
      </c>
      <c r="DD303" s="223" t="str">
        <f t="shared" ca="1" si="557"/>
        <v>0.18225389019565-7.42420040458147i</v>
      </c>
      <c r="DE303" s="223" t="str">
        <f t="shared" ca="1" si="558"/>
        <v>7.20387609521824-1.80447702468676i</v>
      </c>
      <c r="DF303" s="223" t="str">
        <f t="shared" ca="1" si="559"/>
        <v>3.66047742553035+6.46164631847503i</v>
      </c>
      <c r="DG303" s="223" t="str">
        <f t="shared" ca="1" si="560"/>
        <v>-5.25128403954126+5.25128403954103i</v>
      </c>
      <c r="DH303" s="223" t="str">
        <f t="shared" ca="1" si="561"/>
        <v>-6.46164631847487-3.66047742553062i</v>
      </c>
      <c r="DI303" s="223" t="str">
        <f t="shared" ca="1" si="562"/>
        <v>1.80447702468707-7.20387609521816i</v>
      </c>
      <c r="DJ303" s="223" t="str">
        <f t="shared" ca="1" si="563"/>
        <v>7.42420040458148-0.182253890195333i</v>
      </c>
      <c r="DK303" s="223" t="str">
        <f t="shared" ca="1" si="564"/>
        <v>2.1557808992165+7.10665721999116i</v>
      </c>
      <c r="DL303" s="223" t="str">
        <f t="shared" ca="1" si="565"/>
        <v>-6.27425186829652+3.97312617733906i</v>
      </c>
      <c r="DM303" s="223" t="str">
        <f t="shared" ca="1" si="566"/>
        <v>-5.50262693298755-4.98729034288553i</v>
      </c>
      <c r="DN303" s="223" t="str">
        <f t="shared" ca="1" si="567"/>
        <v>3.33901026299005-6.63347409669521i</v>
      </c>
      <c r="DO303" s="223" t="str">
        <f t="shared" ca="1" si="568"/>
        <v>7.2837402019485+1.44882600694437i</v>
      </c>
      <c r="DP303" s="223" t="str">
        <f t="shared" ca="1" si="569"/>
        <v>0.546322604993689+7.40631485552377i</v>
      </c>
      <c r="DQ303" s="223" t="str">
        <f t="shared" ca="1" si="570"/>
        <v>-6.9923177850493+2.50189130874275i</v>
      </c>
      <c r="DR303" s="223" t="str">
        <f t="shared" ca="1" si="571"/>
        <v>-4.27620332017605-6.07174219581123i</v>
      </c>
      <c r="DS303" s="223" t="str">
        <f t="shared" ca="1" si="572"/>
        <v>4.71128182695337-5.74071351618404i</v>
      </c>
      <c r="DT303" s="223" t="str">
        <f t="shared" ca="1" si="573"/>
        <v>6.78932125479278+3.00949913226406i</v>
      </c>
      <c r="DU303" s="223" t="str">
        <f t="shared" ca="1" si="574"/>
        <v>-1.08968464045579+7.34605714055057i</v>
      </c>
      <c r="DV303" s="223" t="str">
        <f t="shared" ca="1" si="575"/>
        <v>-7.3705868452629+0.909075180783589i</v>
      </c>
      <c r="DW303" s="223" t="str">
        <f t="shared" ca="1" si="576"/>
        <v>-2.84197444295966-6.86113324411086i</v>
      </c>
      <c r="DX303" s="223" t="str">
        <f t="shared" ca="1" si="577"/>
        <v>5.85460516455071-4.56897871466867i</v>
      </c>
      <c r="DY303" s="223" t="str">
        <f t="shared" ca="1" si="578"/>
        <v>5.96497021768831+4.42392342044601i</v>
      </c>
      <c r="DZ303" s="223" t="str">
        <f t="shared" ca="1" si="579"/>
        <v>-2.67273785451972+6.9288123433166i</v>
      </c>
      <c r="EA303" s="223" t="str">
        <f t="shared" ca="1" si="580"/>
        <v>-7.39067678406268-0.727918128223277i</v>
      </c>
      <c r="EB303" s="223" t="str">
        <f t="shared" ca="1" si="581"/>
        <v>-1.26963771484576-7.31710244570352i</v>
      </c>
      <c r="EC303" s="223" t="str">
        <f t="shared" ca="1" si="582"/>
        <v>6.71341963222332-3.17521101181602i</v>
      </c>
      <c r="ED303" s="223" t="str">
        <f t="shared" ca="1" si="583"/>
        <v>4.85074703923703+5.62336387665002i</v>
      </c>
      <c r="EE303" s="223" t="str">
        <f t="shared" ca="1" si="584"/>
        <v>-4.1259073949234+6.17485678347244i</v>
      </c>
      <c r="EF303" s="223" t="str">
        <f t="shared" ca="1" si="585"/>
        <v>-7.05161131601024-2.3295377171867i</v>
      </c>
      <c r="EG303" s="223" t="str">
        <f t="shared" ca="1" si="586"/>
        <v>0.364397997455059-7.41749163985575i</v>
      </c>
      <c r="EH303" s="223" t="str">
        <f t="shared" ca="1" si="587"/>
        <v>7.24599050545114-1.62714158043823i</v>
      </c>
      <c r="EI303" s="223" t="str">
        <f t="shared" ca="1" si="588"/>
        <v>3.50079821923534+6.54953280441268i</v>
      </c>
      <c r="EJ303" s="223" t="str">
        <f t="shared" ca="1" si="589"/>
        <v>-5.37857541262218+5.12082948931277i</v>
      </c>
      <c r="EK303" s="223" t="str">
        <f t="shared" ca="1" si="590"/>
        <v>-6.36986757840779-3.81795169710519i</v>
      </c>
      <c r="EL303" s="223" t="str">
        <f t="shared" ca="1" si="591"/>
        <v>1.98072551944964-7.15742233939567i</v>
      </c>
      <c r="EM303" s="223" t="str">
        <f t="shared" ca="1" si="592"/>
        <v>7.42643710859246+2.11083310066531E-13i</v>
      </c>
      <c r="EN303" s="223"/>
      <c r="EO303" s="223"/>
      <c r="EP303" s="223"/>
    </row>
    <row r="304" spans="1:146">
      <c r="A304" s="249">
        <f t="shared" si="461"/>
        <v>3.9843750000000009E-3</v>
      </c>
      <c r="B304" s="248">
        <v>204</v>
      </c>
      <c r="C304" s="247">
        <f t="shared" si="462"/>
        <v>40800</v>
      </c>
      <c r="N304" s="246">
        <f t="shared" ca="1" si="463"/>
        <v>7.5679394982098218</v>
      </c>
      <c r="O304" s="223">
        <f t="shared" ca="1" si="464"/>
        <v>-7.4320605017901782</v>
      </c>
      <c r="P304" s="223" t="str">
        <f t="shared" ca="1" si="465"/>
        <v>-2.15741328409777-7.11203847176519i</v>
      </c>
      <c r="Q304" s="223" t="str">
        <f t="shared" ca="1" si="466"/>
        <v>6.1795324640324-4.12903158479557i</v>
      </c>
      <c r="R304" s="223" t="str">
        <f t="shared" ca="1" si="467"/>
        <v>5.74506045790812+4.71484926983357i</v>
      </c>
      <c r="S304" s="223" t="str">
        <f t="shared" ca="1" si="468"/>
        <v>-2.8441264223703+6.86632858198941i</v>
      </c>
      <c r="T304" s="223" t="str">
        <f t="shared" ca="1" si="469"/>
        <v>-7.39627309908531-0.728469317141495i</v>
      </c>
      <c r="U304" s="223" t="str">
        <f t="shared" ca="1" si="470"/>
        <v>-1.44992307653762-7.28925554322205i</v>
      </c>
      <c r="V304" s="223" t="str">
        <f t="shared" ca="1" si="471"/>
        <v>6.55449219445238-3.50344906843707i</v>
      </c>
      <c r="W304" s="223" t="str">
        <f t="shared" ca="1" si="472"/>
        <v>5.2552603790047+5.25526037900436i</v>
      </c>
      <c r="X304" s="223" t="str">
        <f t="shared" ca="1" si="473"/>
        <v>-3.50344906843724+6.55449219445228i</v>
      </c>
      <c r="Y304" s="223" t="str">
        <f t="shared" ca="1" si="474"/>
        <v>-7.28925554322201-1.44992307653781i</v>
      </c>
      <c r="Z304" s="223" t="str">
        <f t="shared" ca="1" si="475"/>
        <v>-0.72846931714201-7.39627309908526i</v>
      </c>
      <c r="AA304" s="223" t="str">
        <f t="shared" ca="1" si="476"/>
        <v>6.86632858198949-2.84412642237012i</v>
      </c>
      <c r="AB304" s="223" t="str">
        <f t="shared" ca="1" si="477"/>
        <v>4.71484926983338+5.74506045790828i</v>
      </c>
      <c r="AC304" s="223" t="str">
        <f t="shared" ca="1" si="478"/>
        <v>-4.12903158479513+6.17953246403269i</v>
      </c>
      <c r="AD304" s="223" t="str">
        <f t="shared" ca="1" si="479"/>
        <v>-7.1120384717652-2.15741328409774i</v>
      </c>
      <c r="AE304" s="223" t="str">
        <f t="shared" ca="1" si="480"/>
        <v>2.47652568027671E-13-7.43206050179018i</v>
      </c>
      <c r="AF304" s="223" t="str">
        <f t="shared" ca="1" si="481"/>
        <v>7.1120384717651-2.15741328409807i</v>
      </c>
      <c r="AG304" s="223" t="str">
        <f t="shared" ca="1" si="482"/>
        <v>4.12903158479542+6.17953246403249i</v>
      </c>
      <c r="AH304" s="223" t="str">
        <f t="shared" ca="1" si="483"/>
        <v>-4.71484926983376+5.74506045790797i</v>
      </c>
      <c r="AI304" s="223" t="str">
        <f t="shared" ca="1" si="484"/>
        <v>-6.86632858199047-2.84412642236775i</v>
      </c>
      <c r="AJ304" s="223" t="str">
        <f t="shared" ca="1" si="485"/>
        <v>0.728469317144605-7.39627309908501i</v>
      </c>
      <c r="AK304" s="223" t="str">
        <f t="shared" ca="1" si="486"/>
        <v>7.28925554322224-1.44992307653665i</v>
      </c>
      <c r="AL304" s="223" t="str">
        <f t="shared" ca="1" si="487"/>
        <v>3.5034490684382+6.55449219445177i</v>
      </c>
      <c r="AM304" s="223" t="str">
        <f t="shared" ca="1" si="488"/>
        <v>-5.25526037900236+5.2552603790067i</v>
      </c>
      <c r="AN304" s="223" t="str">
        <f t="shared" ca="1" si="489"/>
        <v>-6.55449219445112-3.50344906843942i</v>
      </c>
      <c r="AO304" s="223" t="str">
        <f t="shared" ca="1" si="490"/>
        <v>1.4499230765381-7.28925554322195i</v>
      </c>
      <c r="AP304" s="223" t="str">
        <f t="shared" ca="1" si="491"/>
        <v>7.39627309908514-0.728469317143235i</v>
      </c>
      <c r="AQ304" s="223" t="str">
        <f t="shared" ca="1" si="492"/>
        <v>2.84412642237331+6.86632858198817i</v>
      </c>
      <c r="AR304" s="223" t="str">
        <f t="shared" ca="1" si="493"/>
        <v>2.84412642237331+6.86632858198817i</v>
      </c>
      <c r="AS304" s="223" t="str">
        <f t="shared" ca="1" si="494"/>
        <v>-6.17953246403261-4.12903158479525i</v>
      </c>
      <c r="AT304" s="223" t="str">
        <f t="shared" ca="1" si="495"/>
        <v>2.15741328409575-7.11203847176581i</v>
      </c>
      <c r="AU304" s="223" t="str">
        <f t="shared" ca="1" si="496"/>
        <v>7.43206050179018+3.45255123277023E-12i</v>
      </c>
      <c r="AV304" s="223" t="str">
        <f t="shared" ca="1" si="497"/>
        <v>2.15741328409642+7.1120384717656i</v>
      </c>
      <c r="AW304" s="223" t="str">
        <f t="shared" ca="1" si="498"/>
        <v>-6.17953246403223+4.12903158479583i</v>
      </c>
      <c r="AX304" s="223" t="str">
        <f t="shared" ca="1" si="499"/>
        <v>-5.74506045790975-4.71484926983159i</v>
      </c>
      <c r="AY304" s="223" t="str">
        <f t="shared" ca="1" si="500"/>
        <v>2.84412642237266-6.86632858198844i</v>
      </c>
      <c r="AZ304" s="223" t="str">
        <f t="shared" ca="1" si="501"/>
        <v>7.39627309908521+0.72846931714254i</v>
      </c>
      <c r="BA304" s="223" t="str">
        <f t="shared" ca="1" si="502"/>
        <v>1.44992307653858+7.28925554322186i</v>
      </c>
      <c r="BB304" s="223" t="str">
        <f t="shared" ca="1" si="503"/>
        <v>-6.55449219445084+3.50344906843994i</v>
      </c>
      <c r="BC304" s="223" t="str">
        <f t="shared" ca="1" si="504"/>
        <v>-5.25526037900286-5.2552603790062i</v>
      </c>
      <c r="BD304" s="223" t="str">
        <f t="shared" ca="1" si="505"/>
        <v>3.50344906843758-6.5544921944521i</v>
      </c>
      <c r="BE304" s="223" t="str">
        <f t="shared" ca="1" si="506"/>
        <v>7.28925554322238+1.44992307653596i</v>
      </c>
      <c r="BF304" s="223" t="str">
        <f t="shared" ca="1" si="507"/>
        <v>0.728469317145406+7.39627309908493i</v>
      </c>
      <c r="BG304" s="223" t="str">
        <f t="shared" ca="1" si="508"/>
        <v>-6.86632858199025+2.8441264223683i</v>
      </c>
      <c r="BH304" s="223" t="str">
        <f t="shared" ca="1" si="509"/>
        <v>-4.71484926983365-5.74506045790806i</v>
      </c>
      <c r="BI304" s="223" t="str">
        <f t="shared" ca="1" si="510"/>
        <v>4.1290315847936-6.1795324640337i</v>
      </c>
      <c r="BJ304" s="223" t="str">
        <f t="shared" ca="1" si="511"/>
        <v>7.11203847176423+2.15741328410094i</v>
      </c>
      <c r="BK304" s="223" t="str">
        <f t="shared" ca="1" si="512"/>
        <v>-1.27103736421067E-12+7.43206050179018i</v>
      </c>
      <c r="BL304" s="223" t="str">
        <f t="shared" ca="1" si="513"/>
        <v>-7.11203847176503+2.1574132840983i</v>
      </c>
      <c r="BM304" s="223" t="str">
        <f t="shared" ca="1" si="514"/>
        <v>-4.12903158479746-6.17953246403113i</v>
      </c>
      <c r="BN304" s="223" t="str">
        <f t="shared" ca="1" si="515"/>
        <v>4.71484926983578-5.74506045790631i</v>
      </c>
      <c r="BO304" s="223" t="str">
        <f t="shared" ca="1" si="516"/>
        <v>6.86632858198911+2.84412642237104i</v>
      </c>
      <c r="BP304" s="223" t="str">
        <f t="shared" ca="1" si="517"/>
        <v>-0.728469317140578+7.3962730990854i</v>
      </c>
      <c r="BQ304" s="223" t="str">
        <f t="shared" ca="1" si="518"/>
        <v>-7.28925554322147+1.44992307654051i</v>
      </c>
      <c r="BR304" s="223" t="str">
        <f t="shared" ca="1" si="519"/>
        <v>-3.50344906843516-6.55449219445339i</v>
      </c>
      <c r="BS304" s="223" t="str">
        <f t="shared" ca="1" si="520"/>
        <v>5.25526037900466-5.2552603790044i</v>
      </c>
      <c r="BT304" s="223" t="str">
        <f t="shared" ca="1" si="521"/>
        <v>6.55449219445303+3.50344906843584i</v>
      </c>
      <c r="BU304" s="223" t="str">
        <f t="shared" ca="1" si="522"/>
        <v>-1.44992307653424+7.28925554322272i</v>
      </c>
      <c r="BV304" s="223" t="str">
        <f t="shared" ca="1" si="523"/>
        <v>-7.39627309908548+0.728469317139799i</v>
      </c>
      <c r="BW304" s="223" t="str">
        <f t="shared" ca="1" si="524"/>
        <v>-2.84412642237032-6.86632858198941i</v>
      </c>
      <c r="BX304" s="223" t="str">
        <f t="shared" ca="1" si="525"/>
        <v>5.74506045790681-4.71484926983518i</v>
      </c>
      <c r="BY304" s="223" t="str">
        <f t="shared" ca="1" si="526"/>
        <v>6.17953246403069+4.12903158479811i</v>
      </c>
      <c r="BZ304" s="223" t="str">
        <f t="shared" ca="1" si="527"/>
        <v>-2.15741328409925+7.11203847176474i</v>
      </c>
      <c r="CA304" s="223" t="str">
        <f t="shared" ca="1" si="528"/>
        <v>-7.43206050179018+6.99244640297819E-13i</v>
      </c>
      <c r="CB304" s="223" t="str">
        <f t="shared" ca="1" si="529"/>
        <v>-2.15741328410019-7.11203847176445i</v>
      </c>
      <c r="CC304" s="223" t="str">
        <f t="shared" ca="1" si="530"/>
        <v>6.17953246403414-4.12903158479296i</v>
      </c>
      <c r="CD304" s="223" t="str">
        <f t="shared" ca="1" si="531"/>
        <v>5.7450604579077+4.71484926983409i</v>
      </c>
      <c r="CE304" s="223" t="str">
        <f t="shared" ca="1" si="532"/>
        <v>-2.84412642236902+6.86632858198994i</v>
      </c>
      <c r="CF304" s="223" t="str">
        <f t="shared" ca="1" si="533"/>
        <v>-7.39627309908562-0.728469317138407i</v>
      </c>
      <c r="CG304" s="223" t="str">
        <f t="shared" ca="1" si="534"/>
        <v>-1.4499230765352-7.28925554322253i</v>
      </c>
      <c r="CH304" s="223" t="str">
        <f t="shared" ca="1" si="535"/>
        <v>6.55449219445237-3.50344906843708i</v>
      </c>
      <c r="CI304" s="223" t="str">
        <f t="shared" ca="1" si="536"/>
        <v>5.25526037900565+5.25526037900341i</v>
      </c>
      <c r="CJ304" s="223" t="str">
        <f t="shared" ca="1" si="537"/>
        <v>-3.50344906844063+6.55449219445047i</v>
      </c>
      <c r="CK304" s="223" t="str">
        <f t="shared" ca="1" si="538"/>
        <v>-7.28925554322175-1.44992307653915i</v>
      </c>
      <c r="CL304" s="223" t="str">
        <f t="shared" ca="1" si="539"/>
        <v>-0.72846931714197-7.39627309908527i</v>
      </c>
      <c r="CM304" s="223" t="str">
        <f t="shared" ca="1" si="540"/>
        <v>6.86632858198874-2.84412642237194i</v>
      </c>
      <c r="CN304" s="223" t="str">
        <f t="shared" ca="1" si="541"/>
        <v>4.71484926983098+5.74506045791025i</v>
      </c>
      <c r="CO304" s="223" t="str">
        <f t="shared" ca="1" si="542"/>
        <v>-4.1290315847963+6.17953246403191i</v>
      </c>
      <c r="CP304" s="223" t="str">
        <f t="shared" ca="1" si="543"/>
        <v>-7.11203847176538-2.15741328409717i</v>
      </c>
      <c r="CQ304" s="223" t="str">
        <f t="shared" ca="1" si="544"/>
        <v>-2.88075850885737E-12-7.43206050179018i</v>
      </c>
      <c r="CR304" s="223" t="str">
        <f t="shared" ca="1" si="545"/>
        <v>7.11203847176603-2.157413284095i</v>
      </c>
      <c r="CS304" s="223" t="str">
        <f t="shared" ca="1" si="546"/>
        <v>4.12903158479477+6.17953246403293i</v>
      </c>
      <c r="CT304" s="223" t="str">
        <f t="shared" ca="1" si="547"/>
        <v>-4.71484926983273+5.74506045790882i</v>
      </c>
      <c r="CU304" s="223" t="str">
        <f t="shared" ca="1" si="548"/>
        <v>-6.86632858199078-2.84412642236701i</v>
      </c>
      <c r="CV304" s="223" t="str">
        <f t="shared" ca="1" si="549"/>
        <v>0.728469317143804-7.39627309908509i</v>
      </c>
      <c r="CW304" s="223" t="str">
        <f t="shared" ca="1" si="550"/>
        <v>7.2892555432221-1.44992307653734i</v>
      </c>
      <c r="CX304" s="223" t="str">
        <f t="shared" ca="1" si="551"/>
        <v>3.50344906843863+6.55449219445154i</v>
      </c>
      <c r="CY304" s="223" t="str">
        <f t="shared" ca="1" si="552"/>
        <v>-5.25526037900725+5.25526037900181i</v>
      </c>
      <c r="CZ304" s="223" t="str">
        <f t="shared" ca="1" si="553"/>
        <v>-6.5544921944515-3.50344906843871i</v>
      </c>
      <c r="DA304" s="223" t="str">
        <f t="shared" ca="1" si="554"/>
        <v>1.44992307653742-7.28925554322209i</v>
      </c>
      <c r="DB304" s="223" t="str">
        <f t="shared" ca="1" si="555"/>
        <v>7.39627309908505-0.728469317144141i</v>
      </c>
      <c r="DC304" s="223" t="str">
        <f t="shared" ca="1" si="556"/>
        <v>2.84412642236693+6.86632858199081i</v>
      </c>
      <c r="DD304" s="223" t="str">
        <f t="shared" ca="1" si="557"/>
        <v>-5.74506045790887+4.71484926983267i</v>
      </c>
      <c r="DE304" s="223" t="str">
        <f t="shared" ca="1" si="558"/>
        <v>-6.17953246403288-4.12903158479484i</v>
      </c>
      <c r="DF304" s="223" t="str">
        <f t="shared" ca="1" si="559"/>
        <v>2.15741328409508-7.11203847176601i</v>
      </c>
      <c r="DG304" s="223" t="str">
        <f t="shared" ca="1" si="560"/>
        <v>7.43206050179018+2.54207472842134E-12i</v>
      </c>
      <c r="DH304" s="223" t="str">
        <f t="shared" ca="1" si="561"/>
        <v>2.15741328409709+7.1120384717654i</v>
      </c>
      <c r="DI304" s="223" t="str">
        <f t="shared" ca="1" si="562"/>
        <v>-6.17953246403195+4.12903158479623i</v>
      </c>
      <c r="DJ304" s="223" t="str">
        <f t="shared" ca="1" si="563"/>
        <v>-5.7450604579102-4.71484926983104i</v>
      </c>
      <c r="DK304" s="223" t="str">
        <f t="shared" ca="1" si="564"/>
        <v>2.84412642237202-6.8663285819887i</v>
      </c>
      <c r="DL304" s="223" t="str">
        <f t="shared" ca="1" si="565"/>
        <v>7.39627309908526+0.728469317142053i</v>
      </c>
      <c r="DM304" s="223" t="str">
        <f t="shared" ca="1" si="566"/>
        <v>1.44992307653948+7.28925554322168i</v>
      </c>
      <c r="DN304" s="223" t="str">
        <f t="shared" ca="1" si="567"/>
        <v>-6.55449219445409+3.50344906843385i</v>
      </c>
      <c r="DO304" s="223" t="str">
        <f t="shared" ca="1" si="568"/>
        <v>-5.25526037900305-5.25526037900601i</v>
      </c>
      <c r="DP304" s="223" t="str">
        <f t="shared" ca="1" si="569"/>
        <v>3.50344906843678-6.55449219445253i</v>
      </c>
      <c r="DQ304" s="223" t="str">
        <f t="shared" ca="1" si="570"/>
        <v>7.28925554322251+1.44992307653528i</v>
      </c>
      <c r="DR304" s="223" t="str">
        <f t="shared" ca="1" si="571"/>
        <v>0.728469317138324+7.39627309908562i</v>
      </c>
      <c r="DS304" s="223" t="str">
        <f t="shared" ca="1" si="572"/>
        <v>-6.86632858198982+2.84412642236934i</v>
      </c>
      <c r="DT304" s="223" t="str">
        <f t="shared" ca="1" si="573"/>
        <v>-4.71484926983435-5.74506045790748i</v>
      </c>
      <c r="DU304" s="223" t="str">
        <f t="shared" ca="1" si="574"/>
        <v>4.12903158479302-6.1795324640341i</v>
      </c>
      <c r="DV304" s="223" t="str">
        <f t="shared" ca="1" si="575"/>
        <v>7.11203847176431+2.15741328410067i</v>
      </c>
      <c r="DW304" s="223" t="str">
        <f t="shared" ca="1" si="576"/>
        <v>-3.60560859861789E-13+7.43206050179018i</v>
      </c>
      <c r="DX304" s="223" t="str">
        <f t="shared" ca="1" si="577"/>
        <v>-7.11203847176477+2.15741328409918i</v>
      </c>
      <c r="DY304" s="223" t="str">
        <f t="shared" ca="1" si="578"/>
        <v>-4.12903158479805-6.17953246403074i</v>
      </c>
      <c r="DZ304" s="223" t="str">
        <f t="shared" ca="1" si="579"/>
        <v>4.71484926983556-5.74506045790649i</v>
      </c>
      <c r="EA304" s="223" t="str">
        <f t="shared" ca="1" si="580"/>
        <v>6.86632858198954+2.84412642237i</v>
      </c>
      <c r="EB304" s="223" t="str">
        <f t="shared" ca="1" si="581"/>
        <v>-0.728469317139882+7.39627309908548i</v>
      </c>
      <c r="EC304" s="223" t="str">
        <f t="shared" ca="1" si="582"/>
        <v>-7.28925554322282+1.44992307653374i</v>
      </c>
      <c r="ED304" s="223" t="str">
        <f t="shared" ca="1" si="583"/>
        <v>-3.50344906843615-6.55449219445287i</v>
      </c>
      <c r="EE304" s="223" t="str">
        <f t="shared" ca="1" si="584"/>
        <v>5.25526037900416-5.2552603790049i</v>
      </c>
      <c r="EF304" s="223" t="str">
        <f t="shared" ca="1" si="585"/>
        <v>6.55449219445336+3.50344906843523i</v>
      </c>
      <c r="EG304" s="223" t="str">
        <f t="shared" ca="1" si="586"/>
        <v>-1.44992307654101+7.28925554322137i</v>
      </c>
      <c r="EH304" s="223" t="str">
        <f t="shared" ca="1" si="587"/>
        <v>-7.39627309908537+0.728469317140916i</v>
      </c>
      <c r="EI304" s="223" t="str">
        <f t="shared" ca="1" si="588"/>
        <v>-2.84412642237096-6.86632858198914i</v>
      </c>
      <c r="EJ304" s="223" t="str">
        <f t="shared" ca="1" si="589"/>
        <v>5.74506045790637-4.71484926983571i</v>
      </c>
      <c r="EK304" s="223" t="str">
        <f t="shared" ca="1" si="590"/>
        <v>6.17953246403085+4.12903158479788i</v>
      </c>
      <c r="EL304" s="223" t="str">
        <f t="shared" ca="1" si="591"/>
        <v>-2.15741328409818+7.11203847176506i</v>
      </c>
      <c r="EM304" s="223" t="str">
        <f t="shared" ca="1" si="592"/>
        <v>-7.43206050179018+1.39848928059564E-12i</v>
      </c>
      <c r="EN304" s="223"/>
      <c r="EO304" s="223"/>
      <c r="EP304" s="223"/>
    </row>
    <row r="305" spans="1:146">
      <c r="A305" s="249">
        <f t="shared" si="461"/>
        <v>4.0039062500000005E-3</v>
      </c>
      <c r="B305" s="248">
        <v>205</v>
      </c>
      <c r="C305" s="247">
        <f t="shared" si="462"/>
        <v>41000</v>
      </c>
      <c r="N305" s="246">
        <f t="shared" ca="1" si="463"/>
        <v>7.5631916607341667</v>
      </c>
      <c r="O305" s="223">
        <f t="shared" ca="1" si="464"/>
        <v>-7.4368083392658333</v>
      </c>
      <c r="P305" s="223" t="str">
        <f t="shared" ca="1" si="465"/>
        <v>-2.33279098287388-7.06145909180222i</v>
      </c>
      <c r="Q305" s="223" t="str">
        <f t="shared" ca="1" si="466"/>
        <v>5.97330046827641-4.43010155534415i</v>
      </c>
      <c r="R305" s="223" t="str">
        <f t="shared" ca="1" si="467"/>
        <v>6.08022155650275+4.28217515975387i</v>
      </c>
      <c r="S305" s="223" t="str">
        <f t="shared" ca="1" si="468"/>
        <v>-2.15879150856716+7.11658186895311i</v>
      </c>
      <c r="T305" s="223" t="str">
        <f t="shared" ca="1" si="469"/>
        <v>-7.43456851163414+0.182508412934902i</v>
      </c>
      <c r="U305" s="223" t="str">
        <f t="shared" ca="1" si="470"/>
        <v>-2.50538527112116-7.0020827557394i</v>
      </c>
      <c r="V305" s="223" t="str">
        <f t="shared" ca="1" si="471"/>
        <v>5.86278128720407-4.57535942340967i</v>
      </c>
      <c r="W305" s="223" t="str">
        <f t="shared" ca="1" si="472"/>
        <v>6.1834801466176+4.13166934196819i</v>
      </c>
      <c r="X305" s="223" t="str">
        <f t="shared" ca="1" si="473"/>
        <v>-1.98349165897812+7.16741788329229i</v>
      </c>
      <c r="Y305" s="223" t="str">
        <f t="shared" ca="1" si="474"/>
        <v>-7.42785037792746+0.364906889626282i</v>
      </c>
      <c r="Z305" s="223" t="str">
        <f t="shared" ca="1" si="475"/>
        <v>-2.67647040896353-6.93848862684925i</v>
      </c>
      <c r="AA305" s="223" t="str">
        <f t="shared" ca="1" si="476"/>
        <v>5.74873058590785-4.7178612660422i</v>
      </c>
      <c r="AB305" s="223" t="str">
        <f t="shared" ca="1" si="477"/>
        <v>6.28301403950731+3.97867476106402i</v>
      </c>
      <c r="AC305" s="223" t="str">
        <f t="shared" ca="1" si="478"/>
        <v>-1.8069970281812+7.2139365131056i</v>
      </c>
      <c r="AD305" s="223" t="str">
        <f t="shared" ca="1" si="479"/>
        <v>-7.41665798489834+0.547085560052072i</v>
      </c>
      <c r="AE305" s="223" t="str">
        <f t="shared" ca="1" si="480"/>
        <v>-2.84594334111124-6.8707150118571i</v>
      </c>
      <c r="AF305" s="223" t="str">
        <f t="shared" ca="1" si="481"/>
        <v>5.6312170642651-4.85752124546084i</v>
      </c>
      <c r="AG305" s="223" t="str">
        <f t="shared" ca="1" si="482"/>
        <v>6.37876327967708+3.82328357525533i</v>
      </c>
      <c r="AH305" s="223" t="str">
        <f t="shared" ca="1" si="483"/>
        <v>-1.62941392994187+7.25610973731001i</v>
      </c>
      <c r="AI305" s="223" t="str">
        <f t="shared" ca="1" si="484"/>
        <v>-7.40099807442583+0.728934686593387i</v>
      </c>
      <c r="AJ305" s="223" t="str">
        <f t="shared" ca="1" si="485"/>
        <v>-3.01370198340761-6.79880273505408i</v>
      </c>
      <c r="AK305" s="223" t="str">
        <f t="shared" ca="1" si="486"/>
        <v>5.51031150802753-4.99425523571565i</v>
      </c>
      <c r="AL305" s="223" t="str">
        <f t="shared" ca="1" si="487"/>
        <v>6.47067019136482+3.66558938638203i</v>
      </c>
      <c r="AM305" s="223" t="str">
        <f t="shared" ca="1" si="488"/>
        <v>-1.45084933367728+7.29391215233238i</v>
      </c>
      <c r="AN305" s="223" t="str">
        <f t="shared" ca="1" si="489"/>
        <v>-7.38088007945398+0.910344730139792i</v>
      </c>
      <c r="AO305" s="223" t="str">
        <f t="shared" ca="1" si="490"/>
        <v>-3.17964528431464-6.72279511370899i</v>
      </c>
      <c r="AP305" s="223" t="str">
        <f t="shared" ca="1" si="491"/>
        <v>5.38608674618446-5.12798087336038i</v>
      </c>
      <c r="AQ305" s="223" t="str">
        <f t="shared" ca="1" si="492"/>
        <v>6.55867941328073+3.50568718353212i</v>
      </c>
      <c r="AR305" s="223" t="str">
        <f t="shared" ca="1" si="493"/>
        <v>6.55867941328073+3.50568718353212i</v>
      </c>
      <c r="AS305" s="223" t="str">
        <f t="shared" ca="1" si="494"/>
        <v>-7.35631611831207+1.0912064160533i</v>
      </c>
      <c r="AT305" s="223" t="str">
        <f t="shared" ca="1" si="495"/>
        <v>-3.34367328580386-6.64273793196566i</v>
      </c>
      <c r="AU305" s="223" t="str">
        <f t="shared" ca="1" si="496"/>
        <v>5.258617607079-5.25861760708007i</v>
      </c>
      <c r="AV305" s="223" t="str">
        <f t="shared" ca="1" si="497"/>
        <v>6.64273793196634+3.34367328580252i</v>
      </c>
      <c r="AW305" s="223" t="str">
        <f t="shared" ca="1" si="498"/>
        <v>-1.09120641605202+7.35631611831226i</v>
      </c>
      <c r="AX305" s="223" t="str">
        <f t="shared" ca="1" si="499"/>
        <v>-7.32732098740976+1.27141080003214i</v>
      </c>
      <c r="AY305" s="223" t="str">
        <f t="shared" ca="1" si="500"/>
        <v>-3.50568718353345-6.55867941328002i</v>
      </c>
      <c r="AZ305" s="223" t="str">
        <f t="shared" ca="1" si="501"/>
        <v>5.1279808733648-5.38608674618025i</v>
      </c>
      <c r="BA305" s="223" t="str">
        <f t="shared" ca="1" si="502"/>
        <v>6.72279511370638+3.17964528432016i</v>
      </c>
      <c r="BB305" s="223" t="str">
        <f t="shared" ca="1" si="503"/>
        <v>-0.910344730138297+7.38088007945416i</v>
      </c>
      <c r="BC305" s="223" t="str">
        <f t="shared" ca="1" si="504"/>
        <v>-7.29391215233211+1.45084933367865i</v>
      </c>
      <c r="BD305" s="223" t="str">
        <f t="shared" ca="1" si="505"/>
        <v>-3.66558938638324-6.47067019136414i</v>
      </c>
      <c r="BE305" s="223" t="str">
        <f t="shared" ca="1" si="506"/>
        <v>4.99425523571453-5.51031150802854i</v>
      </c>
      <c r="BF305" s="223" t="str">
        <f t="shared" ca="1" si="507"/>
        <v>6.79880273505469+3.01370198340624i</v>
      </c>
      <c r="BG305" s="223" t="str">
        <f t="shared" ca="1" si="508"/>
        <v>-0.728934686591995+7.40099807442597i</v>
      </c>
      <c r="BH305" s="223" t="str">
        <f t="shared" ca="1" si="509"/>
        <v>-7.25610973730941+1.62941392994457i</v>
      </c>
      <c r="BI305" s="223" t="str">
        <f t="shared" ca="1" si="510"/>
        <v>-3.82328357525853-6.37876327967517i</v>
      </c>
      <c r="BJ305" s="223" t="str">
        <f t="shared" ca="1" si="511"/>
        <v>4.85752124546314-5.63121706426311i</v>
      </c>
      <c r="BK305" s="223" t="str">
        <f t="shared" ca="1" si="512"/>
        <v>6.87071501185593+2.84594334111404i</v>
      </c>
      <c r="BL305" s="223" t="str">
        <f t="shared" ca="1" si="513"/>
        <v>-0.547085560054471+7.41665798489816i</v>
      </c>
      <c r="BM305" s="223" t="str">
        <f t="shared" ca="1" si="514"/>
        <v>-7.21393651310595+1.80699702817979i</v>
      </c>
      <c r="BN305" s="223" t="str">
        <f t="shared" ca="1" si="515"/>
        <v>-3.9786747610635-6.28301403950764i</v>
      </c>
      <c r="BO305" s="223" t="str">
        <f t="shared" ca="1" si="516"/>
        <v>4.71786126604214-5.7487305859079i</v>
      </c>
      <c r="BP305" s="223" t="str">
        <f t="shared" ca="1" si="517"/>
        <v>6.93848862684953+2.67647040896281i</v>
      </c>
      <c r="BQ305" s="223" t="str">
        <f t="shared" ca="1" si="518"/>
        <v>-0.364906889624832+7.42785037792753i</v>
      </c>
      <c r="BR305" s="223" t="str">
        <f t="shared" ca="1" si="519"/>
        <v>-7.16741788329172+1.98349165898018i</v>
      </c>
      <c r="BS305" s="223" t="str">
        <f t="shared" ca="1" si="520"/>
        <v>-4.13166934197054-6.18348014661603i</v>
      </c>
      <c r="BT305" s="223" t="str">
        <f t="shared" ca="1" si="521"/>
        <v>4.57535942341256-5.86278128720181i</v>
      </c>
      <c r="BU305" s="223" t="str">
        <f t="shared" ca="1" si="522"/>
        <v>7.00208275573838+2.505385271124i</v>
      </c>
      <c r="BV305" s="223" t="str">
        <f t="shared" ca="1" si="523"/>
        <v>-0.182508412937228+7.43456851163408i</v>
      </c>
      <c r="BW305" s="223" t="str">
        <f t="shared" ca="1" si="524"/>
        <v>-7.11658186895358+2.15879150856559i</v>
      </c>
      <c r="BX305" s="223" t="str">
        <f t="shared" ca="1" si="525"/>
        <v>-4.28217515975308-6.08022155650331i</v>
      </c>
      <c r="BY305" s="223" t="str">
        <f t="shared" ca="1" si="526"/>
        <v>4.43010155534403-5.9733004682765i</v>
      </c>
      <c r="BZ305" s="223" t="str">
        <f t="shared" ca="1" si="527"/>
        <v>7.06145909180247+2.33279098287309i</v>
      </c>
      <c r="CA305" s="223" t="str">
        <f t="shared" ca="1" si="528"/>
        <v>1.5050717271438E-12+7.43680833926583i</v>
      </c>
      <c r="CB305" s="223" t="str">
        <f t="shared" ca="1" si="529"/>
        <v>-7.06145909180153+2.33279098287595i</v>
      </c>
      <c r="CC305" s="223" t="str">
        <f t="shared" ca="1" si="530"/>
        <v>-4.43010155534645-5.9733004682747i</v>
      </c>
      <c r="CD305" s="223" t="str">
        <f t="shared" ca="1" si="531"/>
        <v>4.28217515975684-6.08022155650066i</v>
      </c>
      <c r="CE305" s="223" t="str">
        <f t="shared" ca="1" si="532"/>
        <v>7.11658186895225+2.15879150857i</v>
      </c>
      <c r="CF305" s="223" t="str">
        <f t="shared" ca="1" si="533"/>
        <v>0.18250841293263+7.43456851163419i</v>
      </c>
      <c r="CG305" s="223" t="str">
        <f t="shared" ca="1" si="534"/>
        <v>-7.00208275573992+2.50538527111967i</v>
      </c>
      <c r="CH305" s="223" t="str">
        <f t="shared" ca="1" si="535"/>
        <v>-4.57535942340894-5.86278128720463i</v>
      </c>
      <c r="CI305" s="223" t="str">
        <f t="shared" ca="1" si="536"/>
        <v>4.13166934196839-6.18348014661747i</v>
      </c>
      <c r="CJ305" s="223" t="str">
        <f t="shared" ca="1" si="537"/>
        <v>7.16741788329252+1.98349165897727i</v>
      </c>
      <c r="CK305" s="223" t="str">
        <f t="shared" ca="1" si="538"/>
        <v>0.364906889627839+7.42785037792739i</v>
      </c>
      <c r="CL305" s="223" t="str">
        <f t="shared" ca="1" si="539"/>
        <v>-6.93848862684844+2.67647040896563i</v>
      </c>
      <c r="CM305" s="223" t="str">
        <f t="shared" ca="1" si="540"/>
        <v>-4.71786126604447-5.74873058590599i</v>
      </c>
      <c r="CN305" s="223" t="str">
        <f t="shared" ca="1" si="541"/>
        <v>3.97867476106095-6.28301403950926i</v>
      </c>
      <c r="CO305" s="223" t="str">
        <f t="shared" ca="1" si="542"/>
        <v>7.21393651310488+1.80699702818404i</v>
      </c>
      <c r="CP305" s="223" t="str">
        <f t="shared" ca="1" si="543"/>
        <v>0.547085560049884+7.41665798489851i</v>
      </c>
      <c r="CQ305" s="223" t="str">
        <f t="shared" ca="1" si="544"/>
        <v>-6.87071501185769+2.8459433411098i</v>
      </c>
      <c r="CR305" s="223" t="str">
        <f t="shared" ca="1" si="545"/>
        <v>-4.85752124545966-5.63121706426612i</v>
      </c>
      <c r="CS305" s="223" t="str">
        <f t="shared" ca="1" si="546"/>
        <v>3.82328357525612-6.3787632796766i</v>
      </c>
      <c r="CT305" s="223" t="str">
        <f t="shared" ca="1" si="547"/>
        <v>7.25610973730998+1.62941392994204i</v>
      </c>
      <c r="CU305" s="223" t="str">
        <f t="shared" ca="1" si="548"/>
        <v>0.72893468659499+7.40099807442567i</v>
      </c>
      <c r="CV305" s="223" t="str">
        <f t="shared" ca="1" si="549"/>
        <v>-6.79880273505347+3.01370198340899i</v>
      </c>
      <c r="CW305" s="223" t="str">
        <f t="shared" ca="1" si="550"/>
        <v>-4.99425523571677-5.51031150802652i</v>
      </c>
      <c r="CX305" s="223" t="str">
        <f t="shared" ca="1" si="551"/>
        <v>3.66558938638081-6.47067019136551i</v>
      </c>
      <c r="CY305" s="223" t="str">
        <f t="shared" ca="1" si="552"/>
        <v>7.29391215233126+1.45084933368296i</v>
      </c>
      <c r="CZ305" s="223" t="str">
        <f t="shared" ca="1" si="553"/>
        <v>0.910344730133947+7.3808800794547i</v>
      </c>
      <c r="DA305" s="223" t="str">
        <f t="shared" ca="1" si="554"/>
        <v>-6.72279511370835+3.179645284316i</v>
      </c>
      <c r="DB305" s="223" t="str">
        <f t="shared" ca="1" si="555"/>
        <v>-5.12798087336147-5.38608674618343i</v>
      </c>
      <c r="DC305" s="223" t="str">
        <f t="shared" ca="1" si="556"/>
        <v>3.50568718353098-6.55867941328134i</v>
      </c>
      <c r="DD305" s="223" t="str">
        <f t="shared" ca="1" si="557"/>
        <v>7.32732098741023+1.27141080002939i</v>
      </c>
      <c r="DE305" s="223" t="str">
        <f t="shared" ca="1" si="558"/>
        <v>1.09120641605458+7.35631611831188i</v>
      </c>
      <c r="DF305" s="223" t="str">
        <f t="shared" ca="1" si="559"/>
        <v>-6.64273793196499+3.34367328580521i</v>
      </c>
      <c r="DG305" s="223" t="str">
        <f t="shared" ca="1" si="560"/>
        <v>-5.25861760708113-5.25861760707794i</v>
      </c>
      <c r="DH305" s="223" t="str">
        <f t="shared" ca="1" si="561"/>
        <v>3.34367328580117-6.64273793196702i</v>
      </c>
      <c r="DI305" s="223" t="str">
        <f t="shared" ca="1" si="562"/>
        <v>7.35631611831136+1.09120641605806i</v>
      </c>
      <c r="DJ305" s="223" t="str">
        <f t="shared" ca="1" si="563"/>
        <v>1.27141080002634+7.32732098741076i</v>
      </c>
      <c r="DK305" s="223" t="str">
        <f t="shared" ca="1" si="564"/>
        <v>-6.5586794132828+3.50568718352825i</v>
      </c>
      <c r="DL305" s="223" t="str">
        <f t="shared" ca="1" si="565"/>
        <v>-5.38608674618129-5.12798087336372i</v>
      </c>
      <c r="DM305" s="223" t="str">
        <f t="shared" ca="1" si="566"/>
        <v>3.17964528431841-6.72279511370721i</v>
      </c>
      <c r="DN305" s="223" t="str">
        <f t="shared" ca="1" si="567"/>
        <v>7.38088007945437+0.910344730136594i</v>
      </c>
      <c r="DO305" s="223" t="str">
        <f t="shared" ca="1" si="568"/>
        <v>1.45084933368034+7.29391215233178i</v>
      </c>
      <c r="DP305" s="223" t="str">
        <f t="shared" ca="1" si="569"/>
        <v>-6.47067019136329+3.66558938638474i</v>
      </c>
      <c r="DQ305" s="223" t="str">
        <f t="shared" ca="1" si="570"/>
        <v>-5.51031150802955-4.99425523571342i</v>
      </c>
      <c r="DR305" s="223" t="str">
        <f t="shared" ca="1" si="571"/>
        <v>3.01370198340486-6.7988027350553i</v>
      </c>
      <c r="DS305" s="223" t="str">
        <f t="shared" ca="1" si="572"/>
        <v>7.40099807442612+0.728934686590497i</v>
      </c>
      <c r="DT305" s="223" t="str">
        <f t="shared" ca="1" si="573"/>
        <v>1.62941392993862+7.25610973731075i</v>
      </c>
      <c r="DU305" s="223" t="str">
        <f t="shared" ca="1" si="574"/>
        <v>-6.37876327967841+3.8232835752531i</v>
      </c>
      <c r="DV305" s="223" t="str">
        <f t="shared" ca="1" si="575"/>
        <v>-5.63121706426382-4.85752124546232i</v>
      </c>
      <c r="DW305" s="223" t="str">
        <f t="shared" ca="1" si="576"/>
        <v>2.84594334111305-6.87071501185635i</v>
      </c>
      <c r="DX305" s="223" t="str">
        <f t="shared" ca="1" si="577"/>
        <v>7.41665798489831+0.547085560052548i</v>
      </c>
      <c r="DY305" s="223" t="str">
        <f t="shared" ca="1" si="578"/>
        <v>1.80699702818146+7.21393651310553i</v>
      </c>
      <c r="DZ305" s="223" t="str">
        <f t="shared" ca="1" si="579"/>
        <v>-6.28301403950684+3.97867476106477i</v>
      </c>
      <c r="EA305" s="223" t="str">
        <f t="shared" ca="1" si="580"/>
        <v>-5.74873058590886-4.71786126604098i</v>
      </c>
      <c r="EB305" s="223" t="str">
        <f t="shared" ca="1" si="581"/>
        <v>2.67647040896141-6.93848862685007i</v>
      </c>
      <c r="EC305" s="223" t="str">
        <f t="shared" ca="1" si="582"/>
        <v>7.4278503779276+0.364906889623328i</v>
      </c>
      <c r="ED305" s="223" t="str">
        <f t="shared" ca="1" si="583"/>
        <v>1.98349165897429+7.16741788329335i</v>
      </c>
      <c r="EE305" s="223" t="str">
        <f t="shared" ca="1" si="584"/>
        <v>-6.18348014661941+4.13166934196547i</v>
      </c>
      <c r="EF305" s="223" t="str">
        <f t="shared" ca="1" si="585"/>
        <v>-5.86278128720248-4.57535942341171i</v>
      </c>
      <c r="EG305" s="223" t="str">
        <f t="shared" ca="1" si="586"/>
        <v>2.50538527112299-7.00208275573874i</v>
      </c>
      <c r="EH305" s="223" t="str">
        <f t="shared" ca="1" si="587"/>
        <v>7.4345685116341+0.182508412936146i</v>
      </c>
      <c r="EI305" s="223" t="str">
        <f t="shared" ca="1" si="588"/>
        <v>2.15879150856744+7.11658186895303i</v>
      </c>
      <c r="EJ305" s="223" t="str">
        <f t="shared" ca="1" si="589"/>
        <v>-6.0802215565022+4.28217515975465i</v>
      </c>
      <c r="EK305" s="223" t="str">
        <f t="shared" ca="1" si="590"/>
        <v>-5.9733004682774-4.43010155534282i</v>
      </c>
      <c r="EL305" s="223" t="str">
        <f t="shared" ca="1" si="591"/>
        <v>2.33279098287166-7.06145909180295i</v>
      </c>
      <c r="EM305" s="223" t="str">
        <f t="shared" ca="1" si="592"/>
        <v>7.43680833926583-3.0101434542876E-12i</v>
      </c>
      <c r="EN305" s="223"/>
      <c r="EO305" s="223"/>
      <c r="EP305" s="223"/>
    </row>
    <row r="306" spans="1:146">
      <c r="A306" s="249">
        <f t="shared" si="461"/>
        <v>4.0234375000000001E-3</v>
      </c>
      <c r="B306" s="248">
        <v>206</v>
      </c>
      <c r="C306" s="247">
        <f t="shared" si="462"/>
        <v>41200</v>
      </c>
      <c r="N306" s="246">
        <f t="shared" ca="1" si="463"/>
        <v>7.5591320939918258</v>
      </c>
      <c r="O306" s="223">
        <f t="shared" ca="1" si="464"/>
        <v>-7.4408679060081742</v>
      </c>
      <c r="P306" s="223" t="str">
        <f t="shared" ca="1" si="465"/>
        <v>-2.50675289796595-7.00590501671282i</v>
      </c>
      <c r="Q306" s="223" t="str">
        <f t="shared" ca="1" si="466"/>
        <v>5.75186867343584-4.72043662792012i</v>
      </c>
      <c r="R306" s="223" t="str">
        <f t="shared" ca="1" si="467"/>
        <v>6.38224528621595+3.8253706096582i</v>
      </c>
      <c r="S306" s="223" t="str">
        <f t="shared" ca="1" si="468"/>
        <v>-1.45164131586257+7.29789371563763i</v>
      </c>
      <c r="T306" s="223" t="str">
        <f t="shared" ca="1" si="469"/>
        <v>-7.36033174637408+1.09180207820849i</v>
      </c>
      <c r="U306" s="223" t="str">
        <f t="shared" ca="1" si="470"/>
        <v>-3.50760085004528-6.56225963151597i</v>
      </c>
      <c r="V306" s="223" t="str">
        <f t="shared" ca="1" si="471"/>
        <v>4.99698147411367-5.51331944857427i</v>
      </c>
      <c r="W306" s="223" t="str">
        <f t="shared" ca="1" si="472"/>
        <v>6.8744655624811+2.84749687004637i</v>
      </c>
      <c r="X306" s="223" t="str">
        <f t="shared" ca="1" si="473"/>
        <v>-0.365106083125068+7.43190505474387i</v>
      </c>
      <c r="Y306" s="223" t="str">
        <f t="shared" ca="1" si="474"/>
        <v>-7.12046663211456+2.15996993858842i</v>
      </c>
      <c r="Z306" s="223" t="str">
        <f t="shared" ca="1" si="475"/>
        <v>-4.43251983642909-5.97656114285842i</v>
      </c>
      <c r="AA306" s="223" t="str">
        <f t="shared" ca="1" si="476"/>
        <v>4.13392471640892-6.18685555300315i</v>
      </c>
      <c r="AB306" s="223" t="str">
        <f t="shared" ca="1" si="477"/>
        <v>7.21787441972025+1.80798342243795i</v>
      </c>
      <c r="AC306" s="223" t="str">
        <f t="shared" ca="1" si="478"/>
        <v>0.729332593716681+7.40503809324469i</v>
      </c>
      <c r="AD306" s="223" t="str">
        <f t="shared" ca="1" si="479"/>
        <v>-6.72646491857724+3.18138097275572i</v>
      </c>
      <c r="AE306" s="223" t="str">
        <f t="shared" ca="1" si="480"/>
        <v>-5.26148815425183-5.26148815425162i</v>
      </c>
      <c r="AF306" s="223" t="str">
        <f t="shared" ca="1" si="481"/>
        <v>3.18138097275601-6.7264649185771i</v>
      </c>
      <c r="AG306" s="223" t="str">
        <f t="shared" ca="1" si="482"/>
        <v>7.40503809324465+0.729332593717108i</v>
      </c>
      <c r="AH306" s="223" t="str">
        <f t="shared" ca="1" si="483"/>
        <v>1.80798342243836+7.21787441972016i</v>
      </c>
      <c r="AI306" s="223" t="str">
        <f t="shared" ca="1" si="484"/>
        <v>-6.186855553005+4.13392471640615i</v>
      </c>
      <c r="AJ306" s="223" t="str">
        <f t="shared" ca="1" si="485"/>
        <v>-5.97656114286043-4.43251983642638i</v>
      </c>
      <c r="AK306" s="223" t="str">
        <f t="shared" ca="1" si="486"/>
        <v>2.15996993858595-7.12046663211531i</v>
      </c>
      <c r="AL306" s="223" t="str">
        <f t="shared" ca="1" si="487"/>
        <v>7.43190505474375-0.365106083127595i</v>
      </c>
      <c r="AM306" s="223" t="str">
        <f t="shared" ca="1" si="488"/>
        <v>2.84749687004808+6.87446556248039i</v>
      </c>
      <c r="AN306" s="223" t="str">
        <f t="shared" ca="1" si="489"/>
        <v>-5.51331944857357+4.99698147411444i</v>
      </c>
      <c r="AO306" s="223" t="str">
        <f t="shared" ca="1" si="490"/>
        <v>-6.56225963151615-3.50760085004494i</v>
      </c>
      <c r="AP306" s="223" t="str">
        <f t="shared" ca="1" si="491"/>
        <v>1.09180207820805-7.36033174637414i</v>
      </c>
      <c r="AQ306" s="223" t="str">
        <f t="shared" ca="1" si="492"/>
        <v>7.29789371563772-1.45164131586212i</v>
      </c>
      <c r="AR306" s="223" t="str">
        <f t="shared" ca="1" si="493"/>
        <v>7.29789371563772-1.45164131586212i</v>
      </c>
      <c r="AS306" s="223" t="str">
        <f t="shared" ca="1" si="494"/>
        <v>-4.72043662792153+5.75186867343469i</v>
      </c>
      <c r="AT306" s="223" t="str">
        <f t="shared" ca="1" si="495"/>
        <v>-7.00590501671208-2.50675289796801i</v>
      </c>
      <c r="AU306" s="223" t="str">
        <f t="shared" ca="1" si="496"/>
        <v>2.65082267365841E-12-7.44086790600817i</v>
      </c>
      <c r="AV306" s="223" t="str">
        <f t="shared" ca="1" si="497"/>
        <v>7.00590501671387-2.50675289796301i</v>
      </c>
      <c r="AW306" s="223" t="str">
        <f t="shared" ca="1" si="498"/>
        <v>4.72043662791759+5.75186867343792i</v>
      </c>
      <c r="AX306" s="223" t="str">
        <f t="shared" ca="1" si="499"/>
        <v>-3.82537060965543+6.38224528621761i</v>
      </c>
      <c r="AY306" s="223" t="str">
        <f t="shared" ca="1" si="500"/>
        <v>-7.29789371563813-1.45164131586006i</v>
      </c>
      <c r="AZ306" s="223" t="str">
        <f t="shared" ca="1" si="501"/>
        <v>-1.09180207821034-7.3603317463738i</v>
      </c>
      <c r="BA306" s="223" t="str">
        <f t="shared" ca="1" si="502"/>
        <v>6.56225963151506-3.50760085004698i</v>
      </c>
      <c r="BB306" s="223" t="str">
        <f t="shared" ca="1" si="503"/>
        <v>5.51331944857498+4.99698147411288i</v>
      </c>
      <c r="BC306" s="223" t="str">
        <f t="shared" ca="1" si="504"/>
        <v>-2.84749687004604+6.87446556248123i</v>
      </c>
      <c r="BD306" s="223" t="str">
        <f t="shared" ca="1" si="505"/>
        <v>-7.43190505474386-0.365106083125391i</v>
      </c>
      <c r="BE306" s="223" t="str">
        <f t="shared" ca="1" si="506"/>
        <v>-2.15996993858796-7.1204666321147i</v>
      </c>
      <c r="BF306" s="223" t="str">
        <f t="shared" ca="1" si="507"/>
        <v>5.97656114285911-4.43251983642815i</v>
      </c>
      <c r="BG306" s="223" t="str">
        <f t="shared" ca="1" si="508"/>
        <v>6.18685555300211+4.13392471641047i</v>
      </c>
      <c r="BH306" s="223" t="str">
        <f t="shared" ca="1" si="509"/>
        <v>-1.80798342244042+7.21787441971964i</v>
      </c>
      <c r="BI306" s="223" t="str">
        <f t="shared" ca="1" si="510"/>
        <v>-7.40503809324495+0.729332593714042i</v>
      </c>
      <c r="BJ306" s="223" t="str">
        <f t="shared" ca="1" si="511"/>
        <v>-3.18138097275265-6.72646491857869i</v>
      </c>
      <c r="BK306" s="223" t="str">
        <f t="shared" ca="1" si="512"/>
        <v>5.26148815424923-5.26148815425422i</v>
      </c>
      <c r="BL306" s="223" t="str">
        <f t="shared" ca="1" si="513"/>
        <v>6.72646491857854+3.18138097275296i</v>
      </c>
      <c r="BM306" s="223" t="str">
        <f t="shared" ca="1" si="514"/>
        <v>-0.729332593714591+7.4050380932449i</v>
      </c>
      <c r="BN306" s="223" t="str">
        <f t="shared" ca="1" si="515"/>
        <v>-7.21787441971972+1.8079834224401i</v>
      </c>
      <c r="BO306" s="223" t="str">
        <f t="shared" ca="1" si="516"/>
        <v>-4.13392471641019-6.18685555300231i</v>
      </c>
      <c r="BP306" s="223" t="str">
        <f t="shared" ca="1" si="517"/>
        <v>4.43251983642842-5.97656114285891i</v>
      </c>
      <c r="BQ306" s="223" t="str">
        <f t="shared" ca="1" si="518"/>
        <v>7.1204666321146+2.15996993858828i</v>
      </c>
      <c r="BR306" s="223" t="str">
        <f t="shared" ca="1" si="519"/>
        <v>0.365106083124841+7.43190505474389i</v>
      </c>
      <c r="BS306" s="223" t="str">
        <f t="shared" ca="1" si="520"/>
        <v>-6.87446556248145+2.84749687004553i</v>
      </c>
      <c r="BT306" s="223" t="str">
        <f t="shared" ca="1" si="521"/>
        <v>-4.99698147411248-5.51331944857534i</v>
      </c>
      <c r="BU306" s="223" t="str">
        <f t="shared" ca="1" si="522"/>
        <v>3.50760085004728-6.5622596315149i</v>
      </c>
      <c r="BV306" s="223" t="str">
        <f t="shared" ca="1" si="523"/>
        <v>7.36033174637376+1.09180207821067i</v>
      </c>
      <c r="BW306" s="223" t="str">
        <f t="shared" ca="1" si="524"/>
        <v>1.45164131585973+7.2978937156382i</v>
      </c>
      <c r="BX306" s="223" t="str">
        <f t="shared" ca="1" si="525"/>
        <v>-6.38224528621778+3.82537060965514i</v>
      </c>
      <c r="BY306" s="223" t="str">
        <f t="shared" ca="1" si="526"/>
        <v>-5.7518686734377-4.72043662791785i</v>
      </c>
      <c r="BZ306" s="223" t="str">
        <f t="shared" ca="1" si="527"/>
        <v>2.50675289796333-7.00590501671375i</v>
      </c>
      <c r="CA306" s="223" t="str">
        <f t="shared" ca="1" si="528"/>
        <v>7.44086790600817-2.31171333192817E-12i</v>
      </c>
      <c r="CB306" s="223" t="str">
        <f t="shared" ca="1" si="529"/>
        <v>2.50675289796769+7.00590501671219i</v>
      </c>
      <c r="CC306" s="223" t="str">
        <f t="shared" ca="1" si="530"/>
        <v>-5.75186867343504+4.7204366279211i</v>
      </c>
      <c r="CD306" s="223" t="str">
        <f t="shared" ca="1" si="531"/>
        <v>-6.38224528621625-3.8253706096577i</v>
      </c>
      <c r="CE306" s="223" t="str">
        <f t="shared" ca="1" si="532"/>
        <v>1.45164131586267-7.29789371563761i</v>
      </c>
      <c r="CF306" s="223" t="str">
        <f t="shared" ca="1" si="533"/>
        <v>7.3603317463742-1.09180207820772i</v>
      </c>
      <c r="CG306" s="223" t="str">
        <f t="shared" ca="1" si="534"/>
        <v>3.50760085004464+6.56225963151631i</v>
      </c>
      <c r="CH306" s="223" t="str">
        <f t="shared" ca="1" si="535"/>
        <v>-4.99698147411469+5.51331944857334i</v>
      </c>
      <c r="CI306" s="223" t="str">
        <f t="shared" ca="1" si="536"/>
        <v>-6.8744655624803-2.84749687004829i</v>
      </c>
      <c r="CJ306" s="223" t="str">
        <f t="shared" ca="1" si="537"/>
        <v>0.365106083128251-7.43190505474372i</v>
      </c>
      <c r="CK306" s="223" t="str">
        <f t="shared" ca="1" si="538"/>
        <v>7.12046663211546-2.15996993858542i</v>
      </c>
      <c r="CL306" s="223" t="str">
        <f t="shared" ca="1" si="539"/>
        <v>4.43251983643213+5.97656114285616i</v>
      </c>
      <c r="CM306" s="223" t="str">
        <f t="shared" ca="1" si="540"/>
        <v>-4.13392471640634+6.18685555300488i</v>
      </c>
      <c r="CN306" s="223" t="str">
        <f t="shared" ca="1" si="541"/>
        <v>-7.21787441972074-1.80798342243602i</v>
      </c>
      <c r="CO306" s="223" t="str">
        <f t="shared" ca="1" si="542"/>
        <v>-0.729332593718771-7.40503809324449i</v>
      </c>
      <c r="CP306" s="223" t="str">
        <f t="shared" ca="1" si="543"/>
        <v>6.72646491857666-3.18138097275695i</v>
      </c>
      <c r="CQ306" s="223" t="str">
        <f t="shared" ca="1" si="544"/>
        <v>5.26148815425235+5.2614881542511i</v>
      </c>
      <c r="CR306" s="223" t="str">
        <f t="shared" ca="1" si="545"/>
        <v>-3.18138097275535+6.72646491857741i</v>
      </c>
      <c r="CS306" s="223" t="str">
        <f t="shared" ca="1" si="546"/>
        <v>-7.40503809324466-0.729332593717018i</v>
      </c>
      <c r="CT306" s="223" t="str">
        <f t="shared" ca="1" si="547"/>
        <v>-1.80798342243773-7.21787441972031i</v>
      </c>
      <c r="CU306" s="223" t="str">
        <f t="shared" ca="1" si="548"/>
        <v>6.18685555300389-4.1339247164078i</v>
      </c>
      <c r="CV306" s="223" t="str">
        <f t="shared" ca="1" si="549"/>
        <v>5.97656114285721+4.43251983643072i</v>
      </c>
      <c r="CW306" s="223" t="str">
        <f t="shared" ca="1" si="550"/>
        <v>-2.15996993859103+7.12046663211377i</v>
      </c>
      <c r="CX306" s="223" t="str">
        <f t="shared" ca="1" si="551"/>
        <v>-7.43190505474401+0.365106083122405i</v>
      </c>
      <c r="CY306" s="223" t="str">
        <f t="shared" ca="1" si="552"/>
        <v>-2.84749687004328-6.87446556248238i</v>
      </c>
      <c r="CZ306" s="223" t="str">
        <f t="shared" ca="1" si="553"/>
        <v>5.51331944857216-4.99698147411599i</v>
      </c>
      <c r="DA306" s="223" t="str">
        <f t="shared" ca="1" si="554"/>
        <v>6.56225963151714+3.50760085004309i</v>
      </c>
      <c r="DB306" s="223" t="str">
        <f t="shared" ca="1" si="555"/>
        <v>-1.09180207820598+7.36033174637445i</v>
      </c>
      <c r="DC306" s="223" t="str">
        <f t="shared" ca="1" si="556"/>
        <v>-7.29789371563727+1.45164131586439i</v>
      </c>
      <c r="DD306" s="223" t="str">
        <f t="shared" ca="1" si="557"/>
        <v>-3.82537060965921-6.38224528621534i</v>
      </c>
      <c r="DE306" s="223" t="str">
        <f t="shared" ca="1" si="558"/>
        <v>4.72043662791974-5.75186867343615i</v>
      </c>
      <c r="DF306" s="223" t="str">
        <f t="shared" ca="1" si="559"/>
        <v>7.00590501671279+2.50675289796603i</v>
      </c>
      <c r="DG306" s="223" t="str">
        <f t="shared" ca="1" si="560"/>
        <v>-5.50591527264831E-13+7.44086790600817i</v>
      </c>
      <c r="DH306" s="223" t="str">
        <f t="shared" ca="1" si="561"/>
        <v>-7.00590501671316+2.50675289796499i</v>
      </c>
      <c r="DI306" s="223" t="str">
        <f t="shared" ca="1" si="562"/>
        <v>-4.72043662791921-5.75186867343659i</v>
      </c>
      <c r="DJ306" s="223" t="str">
        <f t="shared" ca="1" si="563"/>
        <v>3.8253706096598-6.38224528621499i</v>
      </c>
      <c r="DK306" s="223" t="str">
        <f t="shared" ca="1" si="564"/>
        <v>7.29789371563714+1.45164131586505i</v>
      </c>
      <c r="DL306" s="223" t="str">
        <f t="shared" ca="1" si="565"/>
        <v>1.09180207820531+7.36033174637455i</v>
      </c>
      <c r="DM306" s="223" t="str">
        <f t="shared" ca="1" si="566"/>
        <v>-6.56225963151766+3.50760085004212i</v>
      </c>
      <c r="DN306" s="223" t="str">
        <f t="shared" ca="1" si="567"/>
        <v>-5.51331944857653-4.99698147411117i</v>
      </c>
      <c r="DO306" s="223" t="str">
        <f t="shared" ca="1" si="568"/>
        <v>2.8474968700439-6.87446556248212i</v>
      </c>
      <c r="DP306" s="223" t="str">
        <f t="shared" ca="1" si="569"/>
        <v>7.43190505474397+0.365106083123082i</v>
      </c>
      <c r="DQ306" s="223" t="str">
        <f t="shared" ca="1" si="570"/>
        <v>2.15996993859037+7.12046663211396i</v>
      </c>
      <c r="DR306" s="223" t="str">
        <f t="shared" ca="1" si="571"/>
        <v>-5.97656114285761+4.43251983643018i</v>
      </c>
      <c r="DS306" s="223" t="str">
        <f t="shared" ca="1" si="572"/>
        <v>-6.18685555300352-4.13392471640837i</v>
      </c>
      <c r="DT306" s="223" t="str">
        <f t="shared" ca="1" si="573"/>
        <v>1.80798342243798-7.21787441972025i</v>
      </c>
      <c r="DU306" s="223" t="str">
        <f t="shared" ca="1" si="574"/>
        <v>7.40503809324477-0.729332593715922i</v>
      </c>
      <c r="DV306" s="223" t="str">
        <f t="shared" ca="1" si="575"/>
        <v>3.18138097275436+6.72646491857788i</v>
      </c>
      <c r="DW306" s="223" t="str">
        <f t="shared" ca="1" si="576"/>
        <v>-5.26148815425313+5.26148815425032i</v>
      </c>
      <c r="DX306" s="223" t="str">
        <f t="shared" ca="1" si="577"/>
        <v>-6.72646491857619-3.18138097275794i</v>
      </c>
      <c r="DY306" s="223" t="str">
        <f t="shared" ca="1" si="578"/>
        <v>0.729332593719866-7.40503809324438i</v>
      </c>
      <c r="DZ306" s="223" t="str">
        <f t="shared" ca="1" si="579"/>
        <v>7.217874419721-1.80798342243495i</v>
      </c>
      <c r="EA306" s="223" t="str">
        <f t="shared" ca="1" si="580"/>
        <v>4.1339247164121+6.18685555300102i</v>
      </c>
      <c r="EB306" s="223" t="str">
        <f t="shared" ca="1" si="581"/>
        <v>-4.43251983642657+5.97656114286029i</v>
      </c>
      <c r="EC306" s="223" t="str">
        <f t="shared" ca="1" si="582"/>
        <v>-7.12046663211527-2.15996993858607i</v>
      </c>
      <c r="ED306" s="223" t="str">
        <f t="shared" ca="1" si="583"/>
        <v>-0.365106083127573-7.43190505474375i</v>
      </c>
      <c r="EE306" s="223" t="str">
        <f t="shared" ca="1" si="584"/>
        <v>6.8744655624804-2.84749687004805i</v>
      </c>
      <c r="EF306" s="223" t="str">
        <f t="shared" ca="1" si="585"/>
        <v>4.99698147411387+5.51331944857408i</v>
      </c>
      <c r="EG306" s="223" t="str">
        <f t="shared" ca="1" si="586"/>
        <v>-3.50760085004561+6.56225963151579i</v>
      </c>
      <c r="EH306" s="223" t="str">
        <f t="shared" ca="1" si="587"/>
        <v>-7.36033174637403-1.09180207820881i</v>
      </c>
      <c r="EI306" s="223" t="str">
        <f t="shared" ca="1" si="588"/>
        <v>-1.45164131586158-7.29789371563783i</v>
      </c>
      <c r="EJ306" s="223" t="str">
        <f t="shared" ca="1" si="589"/>
        <v>6.38224528621681-3.82537060965676i</v>
      </c>
      <c r="EK306" s="223" t="str">
        <f t="shared" ca="1" si="590"/>
        <v>5.75186867343434+4.72043662792195i</v>
      </c>
      <c r="EL306" s="223" t="str">
        <f t="shared" ca="1" si="591"/>
        <v>-2.50675289796833+7.00590501671196i</v>
      </c>
      <c r="EM306" s="223" t="str">
        <f t="shared" ca="1" si="592"/>
        <v>-7.44086790600817-2.98993201538866E-12i</v>
      </c>
      <c r="EN306" s="223"/>
      <c r="EO306" s="223"/>
      <c r="EP306" s="223"/>
    </row>
    <row r="307" spans="1:146">
      <c r="A307" s="249">
        <f t="shared" si="461"/>
        <v>4.0429687499999997E-3</v>
      </c>
      <c r="B307" s="248">
        <v>207</v>
      </c>
      <c r="C307" s="247">
        <f t="shared" si="462"/>
        <v>41400</v>
      </c>
      <c r="N307" s="246">
        <f t="shared" ca="1" si="463"/>
        <v>7.5556233986626946</v>
      </c>
      <c r="O307" s="223">
        <f t="shared" ca="1" si="464"/>
        <v>-7.4443766013373054</v>
      </c>
      <c r="P307" s="223" t="str">
        <f t="shared" ca="1" si="465"/>
        <v>-2.67919418891847-6.94554976086154i</v>
      </c>
      <c r="Q307" s="223" t="str">
        <f t="shared" ca="1" si="466"/>
        <v>5.51591922032693-4.99933776988175i</v>
      </c>
      <c r="R307" s="223" t="str">
        <f t="shared" ca="1" si="467"/>
        <v>6.64949808756565+3.34707606217712i</v>
      </c>
      <c r="S307" s="223" t="str">
        <f t="shared" ca="1" si="468"/>
        <v>-0.729676505999182+7.40852989324678i</v>
      </c>
      <c r="T307" s="223" t="str">
        <f t="shared" ca="1" si="469"/>
        <v>-7.17471199313653+1.98551021102415i</v>
      </c>
      <c r="U307" s="223" t="str">
        <f t="shared" ca="1" si="470"/>
        <v>-4.43460996379659-5.97937935337225i</v>
      </c>
      <c r="V307" s="223" t="str">
        <f t="shared" ca="1" si="471"/>
        <v>3.98272376325869-6.2894081127013i</v>
      </c>
      <c r="W307" s="223" t="str">
        <f t="shared" ca="1" si="472"/>
        <v>7.30133499236979+1.45232582836457i</v>
      </c>
      <c r="X307" s="223" t="str">
        <f t="shared" ca="1" si="473"/>
        <v>1.27270468440765+7.33477782682102i</v>
      </c>
      <c r="Y307" s="223" t="str">
        <f t="shared" ca="1" si="474"/>
        <v>-6.38525479458374+3.82717443955507i</v>
      </c>
      <c r="Z307" s="223" t="str">
        <f t="shared" ca="1" si="475"/>
        <v>-5.86874769957146-4.58001565732183i</v>
      </c>
      <c r="AA307" s="223" t="str">
        <f t="shared" ca="1" si="476"/>
        <v>2.16098845908007-7.12382424420066i</v>
      </c>
      <c r="AB307" s="223" t="str">
        <f t="shared" ca="1" si="477"/>
        <v>7.42420574043581-0.54764231594923i</v>
      </c>
      <c r="AC307" s="223" t="str">
        <f t="shared" ca="1" si="478"/>
        <v>3.1828811333149+6.72963674158765i</v>
      </c>
      <c r="AD307" s="223" t="str">
        <f t="shared" ca="1" si="479"/>
        <v>-5.13319949691379+5.3915680379109i</v>
      </c>
      <c r="AE307" s="223" t="str">
        <f t="shared" ca="1" si="480"/>
        <v>-6.87770717428149-2.84883958961809i</v>
      </c>
      <c r="AF307" s="223" t="str">
        <f t="shared" ca="1" si="481"/>
        <v>0.182694147384362-7.44213449428656i</v>
      </c>
      <c r="AG307" s="223" t="str">
        <f t="shared" ca="1" si="482"/>
        <v>7.00920860797647-2.50793494182105i</v>
      </c>
      <c r="AH307" s="223" t="str">
        <f t="shared" ca="1" si="483"/>
        <v>4.86246462871391+5.63694781925861i</v>
      </c>
      <c r="AI307" s="223" t="str">
        <f t="shared" ca="1" si="484"/>
        <v>-3.5092548375734+6.56535402453714i</v>
      </c>
      <c r="AJ307" s="223" t="str">
        <f t="shared" ca="1" si="485"/>
        <v>-7.38839142467266-0.91127116620786i</v>
      </c>
      <c r="AK307" s="223" t="str">
        <f t="shared" ca="1" si="486"/>
        <v>-1.80883596585801-7.22127796384801i</v>
      </c>
      <c r="AL307" s="223" t="str">
        <f t="shared" ca="1" si="487"/>
        <v>6.08640925263271-4.28653302705173i</v>
      </c>
      <c r="AM307" s="223" t="str">
        <f t="shared" ca="1" si="488"/>
        <v>6.18977292654866+4.13587404308975i</v>
      </c>
      <c r="AN307" s="223" t="str">
        <f t="shared" ca="1" si="489"/>
        <v>-1.63107214554844+7.26349410673365i</v>
      </c>
      <c r="AO307" s="223" t="str">
        <f t="shared" ca="1" si="490"/>
        <v>-7.36380246537466+1.09231691073624i</v>
      </c>
      <c r="AP307" s="223" t="str">
        <f t="shared" ca="1" si="491"/>
        <v>-3.66931976907961-6.47725523773612i</v>
      </c>
      <c r="AQ307" s="223" t="str">
        <f t="shared" ca="1" si="492"/>
        <v>4.72266252067235-5.75458093160354i</v>
      </c>
      <c r="AR307" s="223" t="str">
        <f t="shared" ca="1" si="493"/>
        <v>4.72266252067235-5.75458093160354i</v>
      </c>
      <c r="AS307" s="223" t="str">
        <f t="shared" ca="1" si="494"/>
        <v>0.3652782466427+7.43540952369592i</v>
      </c>
      <c r="AT307" s="223" t="str">
        <f t="shared" ca="1" si="495"/>
        <v>-6.80572171407228+3.01676895587704i</v>
      </c>
      <c r="AU307" s="223" t="str">
        <f t="shared" ca="1" si="496"/>
        <v>-5.26396917651318-5.26396917651097i</v>
      </c>
      <c r="AV307" s="223" t="str">
        <f t="shared" ca="1" si="497"/>
        <v>3.01676895587419-6.80572171407354i</v>
      </c>
      <c r="AW307" s="223" t="str">
        <f t="shared" ca="1" si="498"/>
        <v>7.4354095236957+0.365278246647192i</v>
      </c>
      <c r="AX307" s="223" t="str">
        <f t="shared" ca="1" si="499"/>
        <v>2.33516500849554+7.06864536991611i</v>
      </c>
      <c r="AY307" s="223" t="str">
        <f t="shared" ca="1" si="500"/>
        <v>-5.75458093160169+4.7226625206746i</v>
      </c>
      <c r="AZ307" s="223" t="str">
        <f t="shared" ca="1" si="501"/>
        <v>-6.47725523773765-3.66931976907689i</v>
      </c>
      <c r="BA307" s="223" t="str">
        <f t="shared" ca="1" si="502"/>
        <v>1.09231691074047-7.36380246537404i</v>
      </c>
      <c r="BB307" s="223" t="str">
        <f t="shared" ca="1" si="503"/>
        <v>7.26349410673461-1.63107214554416i</v>
      </c>
      <c r="BC307" s="223" t="str">
        <f t="shared" ca="1" si="504"/>
        <v>4.13587404309217+6.18977292654705i</v>
      </c>
      <c r="BD307" s="223" t="str">
        <f t="shared" ca="1" si="505"/>
        <v>-4.28653302704936+6.08640925263439i</v>
      </c>
      <c r="BE307" s="223" t="str">
        <f t="shared" ca="1" si="506"/>
        <v>-7.22127796384692-1.80883596586237i</v>
      </c>
      <c r="BF307" s="223" t="str">
        <f t="shared" ca="1" si="507"/>
        <v>-0.911271166203289-7.38839142467323i</v>
      </c>
      <c r="BG307" s="223" t="str">
        <f t="shared" ca="1" si="508"/>
        <v>6.56535402453572-3.50925483757606i</v>
      </c>
      <c r="BH307" s="223" t="str">
        <f t="shared" ca="1" si="509"/>
        <v>5.63694781925864+4.86246462871387i</v>
      </c>
      <c r="BI307" s="223" t="str">
        <f t="shared" ca="1" si="510"/>
        <v>-2.5079349418225+7.00920860797595i</v>
      </c>
      <c r="BJ307" s="223" t="str">
        <f t="shared" ca="1" si="511"/>
        <v>-7.44213449428666+0.182694147380605i</v>
      </c>
      <c r="BK307" s="223" t="str">
        <f t="shared" ca="1" si="512"/>
        <v>-2.84883958962009-6.87770717428065i</v>
      </c>
      <c r="BL307" s="223" t="str">
        <f t="shared" ca="1" si="513"/>
        <v>5.39156803791036-5.13319949691436i</v>
      </c>
      <c r="BM307" s="223" t="str">
        <f t="shared" ca="1" si="514"/>
        <v>6.72963674158704+3.18288113331619i</v>
      </c>
      <c r="BN307" s="223" t="str">
        <f t="shared" ca="1" si="515"/>
        <v>-0.547642315952133+7.4242057404356i</v>
      </c>
      <c r="BO307" s="223" t="str">
        <f t="shared" ca="1" si="516"/>
        <v>-7.12382424420003+2.16098845908215i</v>
      </c>
      <c r="BP307" s="223" t="str">
        <f t="shared" ca="1" si="517"/>
        <v>-4.58001565732254-5.86874769957091i</v>
      </c>
      <c r="BQ307" s="223" t="str">
        <f t="shared" ca="1" si="518"/>
        <v>3.82717443955644-6.38525479458293i</v>
      </c>
      <c r="BR307" s="223" t="str">
        <f t="shared" ca="1" si="519"/>
        <v>7.33477782682052+1.27270468441051i</v>
      </c>
      <c r="BS307" s="223" t="str">
        <f t="shared" ca="1" si="520"/>
        <v>1.4523258283668+7.30133499236935i</v>
      </c>
      <c r="BT307" s="223" t="str">
        <f t="shared" ca="1" si="521"/>
        <v>-6.28940811270079+3.9827237632595i</v>
      </c>
      <c r="BU307" s="223" t="str">
        <f t="shared" ca="1" si="522"/>
        <v>-5.97937935337178-4.43460996379723i</v>
      </c>
      <c r="BV307" s="223" t="str">
        <f t="shared" ca="1" si="523"/>
        <v>1.98551021102688-7.17471199313577i</v>
      </c>
      <c r="BW307" s="223" t="str">
        <f t="shared" ca="1" si="524"/>
        <v>7.40852989324648-0.729676506002233i</v>
      </c>
      <c r="BX307" s="223" t="str">
        <f t="shared" ca="1" si="525"/>
        <v>3.34707606217764+6.64949808756539i</v>
      </c>
      <c r="BY307" s="223" t="str">
        <f t="shared" ca="1" si="526"/>
        <v>-4.99933776988228+5.51591922032646i</v>
      </c>
      <c r="BZ307" s="223" t="str">
        <f t="shared" ca="1" si="527"/>
        <v>-6.94554976086066-2.67919418892078i</v>
      </c>
      <c r="CA307" s="223" t="str">
        <f t="shared" ca="1" si="528"/>
        <v>-3.11900340949751E-12-7.44437660133731i</v>
      </c>
      <c r="CB307" s="223" t="str">
        <f t="shared" ca="1" si="529"/>
        <v>6.94554976086115-2.6791941889195i</v>
      </c>
      <c r="CC307" s="223" t="str">
        <f t="shared" ca="1" si="530"/>
        <v>4.99933776988126+5.51591922032738i</v>
      </c>
      <c r="CD307" s="223" t="str">
        <f t="shared" ca="1" si="531"/>
        <v>-3.34707606217925+6.64949808756458i</v>
      </c>
      <c r="CE307" s="223" t="str">
        <f t="shared" ca="1" si="532"/>
        <v>-7.40852989324709-0.729676505996025i</v>
      </c>
      <c r="CF307" s="223" t="str">
        <f t="shared" ca="1" si="533"/>
        <v>-1.98551021102555-7.17471199313615i</v>
      </c>
      <c r="CG307" s="223" t="str">
        <f t="shared" ca="1" si="534"/>
        <v>5.9793793533726-4.43460996379612i</v>
      </c>
      <c r="CH307" s="223" t="str">
        <f t="shared" ca="1" si="535"/>
        <v>6.28940811270005+3.98272376326066i</v>
      </c>
      <c r="CI307" s="223" t="str">
        <f t="shared" ca="1" si="536"/>
        <v>-1.4523258283611+7.30133499237048i</v>
      </c>
      <c r="CJ307" s="223" t="str">
        <f t="shared" ca="1" si="537"/>
        <v>-7.33477782682075+1.27270468440916i</v>
      </c>
      <c r="CK307" s="223" t="str">
        <f t="shared" ca="1" si="538"/>
        <v>-3.82717443955526-6.38525479458363i</v>
      </c>
      <c r="CL307" s="223" t="str">
        <f t="shared" ca="1" si="539"/>
        <v>4.58001565732363-5.86874769957006i</v>
      </c>
      <c r="CM307" s="223" t="str">
        <f t="shared" ca="1" si="540"/>
        <v>7.12382424419963+2.16098845908346i</v>
      </c>
      <c r="CN307" s="223" t="str">
        <f t="shared" ca="1" si="541"/>
        <v>0.547642315950758+7.4242057404357i</v>
      </c>
      <c r="CO307" s="223" t="str">
        <f t="shared" ca="1" si="542"/>
        <v>-6.72963674158771+3.18288113331475i</v>
      </c>
      <c r="CP307" s="223" t="str">
        <f t="shared" ca="1" si="543"/>
        <v>-5.3915680379094-5.13319949691536i</v>
      </c>
      <c r="CQ307" s="223" t="str">
        <f t="shared" ca="1" si="544"/>
        <v>2.84883958962175-6.87770717427997i</v>
      </c>
      <c r="CR307" s="223" t="str">
        <f t="shared" ca="1" si="545"/>
        <v>7.44213449428662+0.182694147381984i</v>
      </c>
      <c r="CS307" s="223" t="str">
        <f t="shared" ca="1" si="546"/>
        <v>2.507934941821+7.00920860797649i</v>
      </c>
      <c r="CT307" s="223" t="str">
        <f t="shared" ca="1" si="547"/>
        <v>-5.63694781925955+4.86246462871283i</v>
      </c>
      <c r="CU307" s="223" t="str">
        <f t="shared" ca="1" si="548"/>
        <v>-6.56535402453497-3.50925483757747i</v>
      </c>
      <c r="CV307" s="223" t="str">
        <f t="shared" ca="1" si="549"/>
        <v>0.911271166205076-7.38839142467301i</v>
      </c>
      <c r="CW307" s="223" t="str">
        <f t="shared" ca="1" si="550"/>
        <v>7.22127796384731-1.80883596586083i</v>
      </c>
      <c r="CX307" s="223" t="str">
        <f t="shared" ca="1" si="551"/>
        <v>4.28653302704823+6.08640925263517i</v>
      </c>
      <c r="CY307" s="223" t="str">
        <f t="shared" ca="1" si="552"/>
        <v>-4.1358740430935+6.18977292654616i</v>
      </c>
      <c r="CZ307" s="223" t="str">
        <f t="shared" ca="1" si="553"/>
        <v>-7.26349410673426-1.63107214554571i</v>
      </c>
      <c r="DA307" s="223" t="str">
        <f t="shared" ca="1" si="554"/>
        <v>-1.09231691073911-7.36380246537424i</v>
      </c>
      <c r="DB307" s="223" t="str">
        <f t="shared" ca="1" si="555"/>
        <v>6.47725523773844-3.66931976907551i</v>
      </c>
      <c r="DC307" s="223" t="str">
        <f t="shared" ca="1" si="556"/>
        <v>5.75458093160068+4.72266252067583i</v>
      </c>
      <c r="DD307" s="223" t="str">
        <f t="shared" ca="1" si="557"/>
        <v>-2.33516500849001+7.06864536991793i</v>
      </c>
      <c r="DE307" s="223" t="str">
        <f t="shared" ca="1" si="558"/>
        <v>-7.43540952369577+0.365278246645815i</v>
      </c>
      <c r="DF307" s="223" t="str">
        <f t="shared" ca="1" si="559"/>
        <v>-3.01676895587273-6.80572171407419i</v>
      </c>
      <c r="DG307" s="223" t="str">
        <f t="shared" ca="1" si="560"/>
        <v>5.26396917651415-5.26396917650999i</v>
      </c>
      <c r="DH307" s="223" t="str">
        <f t="shared" ca="1" si="561"/>
        <v>6.80572171407472+3.01676895587153i</v>
      </c>
      <c r="DI307" s="223" t="str">
        <f t="shared" ca="1" si="562"/>
        <v>-0.365278246644077+7.43540952369585i</v>
      </c>
      <c r="DJ307" s="223" t="str">
        <f t="shared" ca="1" si="563"/>
        <v>-7.06864536991752+2.33516500849126i</v>
      </c>
      <c r="DK307" s="223" t="str">
        <f t="shared" ca="1" si="564"/>
        <v>-4.72266252067129-5.75458093160441i</v>
      </c>
      <c r="DL307" s="223" t="str">
        <f t="shared" ca="1" si="565"/>
        <v>3.66931976907436-6.47725523773909i</v>
      </c>
      <c r="DM307" s="223" t="str">
        <f t="shared" ca="1" si="566"/>
        <v>7.36380246537449+1.09231691073739i</v>
      </c>
      <c r="DN307" s="223" t="str">
        <f t="shared" ca="1" si="567"/>
        <v>1.63107214554741+7.26349410673388i</v>
      </c>
      <c r="DO307" s="223" t="str">
        <f t="shared" ca="1" si="568"/>
        <v>-6.18977292654966+4.13587404308826i</v>
      </c>
      <c r="DP307" s="223" t="str">
        <f t="shared" ca="1" si="569"/>
        <v>-6.08640925263618-4.28653302704681i</v>
      </c>
      <c r="DQ307" s="223" t="str">
        <f t="shared" ca="1" si="570"/>
        <v>1.80883596585914-7.22127796384773i</v>
      </c>
      <c r="DR307" s="223" t="str">
        <f t="shared" ca="1" si="571"/>
        <v>7.38839142467289-0.911271166205969i</v>
      </c>
      <c r="DS307" s="223" t="str">
        <f t="shared" ca="1" si="572"/>
        <v>3.50925483757191+6.56535402453794i</v>
      </c>
      <c r="DT307" s="223" t="str">
        <f t="shared" ca="1" si="573"/>
        <v>-4.86246462871728+5.63694781925571i</v>
      </c>
      <c r="DU307" s="223" t="str">
        <f t="shared" ca="1" si="574"/>
        <v>-7.00920860797707-2.50793494181936i</v>
      </c>
      <c r="DV307" s="223" t="str">
        <f t="shared" ca="1" si="575"/>
        <v>-0.182694147383301-7.44213449428659i</v>
      </c>
      <c r="DW307" s="223" t="str">
        <f t="shared" ca="1" si="576"/>
        <v>6.87770717428238-2.84883958961593i</v>
      </c>
      <c r="DX307" s="223" t="str">
        <f t="shared" ca="1" si="577"/>
        <v>5.13319949691111+5.39156803791345i</v>
      </c>
      <c r="DY307" s="223" t="str">
        <f t="shared" ca="1" si="578"/>
        <v>-3.18288113331318+6.72963674158846i</v>
      </c>
      <c r="DZ307" s="223" t="str">
        <f t="shared" ca="1" si="579"/>
        <v>-7.4242057404358-0.547642315949445i</v>
      </c>
      <c r="EA307" s="223" t="str">
        <f t="shared" ca="1" si="580"/>
        <v>-2.16098845907784-7.12382424420134i</v>
      </c>
      <c r="EB307" s="223" t="str">
        <f t="shared" ca="1" si="581"/>
        <v>5.86874769957367-4.58001565731899i</v>
      </c>
      <c r="EC307" s="223" t="str">
        <f t="shared" ca="1" si="582"/>
        <v>6.38525479458431+3.82717443955413i</v>
      </c>
      <c r="ED307" s="223" t="str">
        <f t="shared" ca="1" si="583"/>
        <v>-1.27270468440785+7.33477782682098i</v>
      </c>
      <c r="EE307" s="223" t="str">
        <f t="shared" ca="1" si="584"/>
        <v>-7.30133499237022+1.45232582836238i</v>
      </c>
      <c r="EF307" s="223" t="str">
        <f t="shared" ca="1" si="585"/>
        <v>-3.98272376325569-6.2894081127032i</v>
      </c>
      <c r="EG307" s="223" t="str">
        <f t="shared" ca="1" si="586"/>
        <v>4.43460996379507-5.97937935337339i</v>
      </c>
      <c r="EH307" s="223" t="str">
        <f t="shared" ca="1" si="587"/>
        <v>7.1747119931365+1.98551021102428i</v>
      </c>
      <c r="EI307" s="223" t="str">
        <f t="shared" ca="1" si="588"/>
        <v>0.729676505997757+7.40852989324692i</v>
      </c>
      <c r="EJ307" s="223" t="str">
        <f t="shared" ca="1" si="589"/>
        <v>-6.64949808756722+3.347076062174i</v>
      </c>
      <c r="EK307" s="223" t="str">
        <f t="shared" ca="1" si="590"/>
        <v>-5.51591922032827-4.99933776988028i</v>
      </c>
      <c r="EL307" s="223" t="str">
        <f t="shared" ca="1" si="591"/>
        <v>2.67919418891827-6.94554976086162i</v>
      </c>
      <c r="EM307" s="223" t="str">
        <f t="shared" ca="1" si="592"/>
        <v>7.44437660133731+1.37894189253845E-12i</v>
      </c>
      <c r="EN307" s="223"/>
      <c r="EO307" s="223"/>
      <c r="EP307" s="223"/>
    </row>
    <row r="308" spans="1:146">
      <c r="A308" s="249">
        <f t="shared" si="461"/>
        <v>4.0624999999999993E-3</v>
      </c>
      <c r="B308" s="248">
        <v>208</v>
      </c>
      <c r="C308" s="247">
        <f t="shared" si="462"/>
        <v>41600</v>
      </c>
      <c r="N308" s="246">
        <f t="shared" ca="1" si="463"/>
        <v>7.5525624944865415</v>
      </c>
      <c r="O308" s="223">
        <f t="shared" ca="1" si="464"/>
        <v>-7.4474375055134585</v>
      </c>
      <c r="P308" s="223" t="str">
        <f t="shared" ca="1" si="465"/>
        <v>-2.85001094693436-6.88053508100081i</v>
      </c>
      <c r="Q308" s="223" t="str">
        <f t="shared" ca="1" si="466"/>
        <v>5.26613356261174-5.26613356261145i</v>
      </c>
      <c r="R308" s="223" t="str">
        <f t="shared" ca="1" si="467"/>
        <v>6.88053508100068+2.85001094693468i</v>
      </c>
      <c r="S308" s="223" t="str">
        <f t="shared" ca="1" si="468"/>
        <v>3.24801922963729E-13+7.44743750551346i</v>
      </c>
      <c r="T308" s="223" t="str">
        <f t="shared" ca="1" si="469"/>
        <v>-6.88053508100071+2.8500109469346i</v>
      </c>
      <c r="U308" s="223" t="str">
        <f t="shared" ca="1" si="470"/>
        <v>-5.26613356261168-5.26613356261151i</v>
      </c>
      <c r="V308" s="223" t="str">
        <f t="shared" ca="1" si="471"/>
        <v>2.85001094693436-6.88053508100081i</v>
      </c>
      <c r="W308" s="223" t="str">
        <f t="shared" ca="1" si="472"/>
        <v>7.44743750551346+9.12373208123294E-14i</v>
      </c>
      <c r="X308" s="223" t="str">
        <f t="shared" ca="1" si="473"/>
        <v>2.85001094693424+6.88053508100086i</v>
      </c>
      <c r="Y308" s="223" t="str">
        <f t="shared" ca="1" si="474"/>
        <v>-5.2661335626118+5.26613356261138i</v>
      </c>
      <c r="Z308" s="223" t="str">
        <f t="shared" ca="1" si="475"/>
        <v>-6.88053508100065-2.85001094693474i</v>
      </c>
      <c r="AA308" s="223" t="str">
        <f t="shared" ca="1" si="476"/>
        <v>-2.33564602151399E-13-7.44743750551346i</v>
      </c>
      <c r="AB308" s="223" t="str">
        <f t="shared" ca="1" si="477"/>
        <v>6.88053508100075-2.85001094693449i</v>
      </c>
      <c r="AC308" s="223" t="str">
        <f t="shared" ca="1" si="478"/>
        <v>5.26613356261165+5.26613356261154i</v>
      </c>
      <c r="AD308" s="223" t="str">
        <f t="shared" ca="1" si="479"/>
        <v>-2.85001094693444+6.88053508100078i</v>
      </c>
      <c r="AE308" s="223" t="str">
        <f t="shared" ca="1" si="480"/>
        <v>-7.44743750551346-1.82474641624659E-13i</v>
      </c>
      <c r="AF308" s="223" t="str">
        <f t="shared" ca="1" si="481"/>
        <v>-2.8500109469341-6.88053508100092i</v>
      </c>
      <c r="AG308" s="223" t="str">
        <f t="shared" ca="1" si="482"/>
        <v>5.26613356261183-5.26613356261135i</v>
      </c>
      <c r="AH308" s="223" t="str">
        <f t="shared" ca="1" si="483"/>
        <v>6.8805350810009+2.85001094693414i</v>
      </c>
      <c r="AI308" s="223" t="str">
        <f t="shared" ca="1" si="484"/>
        <v>-2.08019621888029E-12+7.44743750551346i</v>
      </c>
      <c r="AJ308" s="223" t="str">
        <f t="shared" ca="1" si="485"/>
        <v>-6.88053508099994+2.85001094693646i</v>
      </c>
      <c r="AK308" s="223" t="str">
        <f t="shared" ca="1" si="486"/>
        <v>-5.26613356261106-5.26613356261212i</v>
      </c>
      <c r="AL308" s="223" t="str">
        <f t="shared" ca="1" si="487"/>
        <v>2.8500109469311-6.88053508100216i</v>
      </c>
      <c r="AM308" s="223" t="str">
        <f t="shared" ca="1" si="488"/>
        <v>7.44743750551346-4.67129204302799E-13i</v>
      </c>
      <c r="AN308" s="223" t="str">
        <f t="shared" ca="1" si="489"/>
        <v>2.85001094693197+6.8805350810018i</v>
      </c>
      <c r="AO308" s="223" t="str">
        <f t="shared" ca="1" si="490"/>
        <v>-5.2661335626104+5.26613356261279i</v>
      </c>
      <c r="AP308" s="223" t="str">
        <f t="shared" ca="1" si="491"/>
        <v>-6.8805350810003-2.85001094693559i</v>
      </c>
      <c r="AQ308" s="223" t="str">
        <f t="shared" ca="1" si="492"/>
        <v>-3.12028907987729E-12-7.44743750551346i</v>
      </c>
      <c r="AR308" s="223" t="str">
        <f t="shared" ca="1" si="493"/>
        <v>-3.12028907987729E-12-7.44743750551346i</v>
      </c>
      <c r="AS308" s="223" t="str">
        <f t="shared" ca="1" si="494"/>
        <v>5.26613356260942+5.26613356261376i</v>
      </c>
      <c r="AT308" s="223" t="str">
        <f t="shared" ca="1" si="495"/>
        <v>-2.85001094693334+6.88053508100123i</v>
      </c>
      <c r="AU308" s="223" t="str">
        <f t="shared" ca="1" si="496"/>
        <v>-7.44743750551346-1.84663161672889E-12i</v>
      </c>
      <c r="AV308" s="223" t="str">
        <f t="shared" ca="1" si="497"/>
        <v>-2.85001094693677-6.88053508099982i</v>
      </c>
      <c r="AW308" s="223" t="str">
        <f t="shared" ca="1" si="498"/>
        <v>5.26613356261204-5.26613356261115i</v>
      </c>
      <c r="AX308" s="223" t="str">
        <f t="shared" ca="1" si="499"/>
        <v>6.88053508099941+2.85001094693773i</v>
      </c>
      <c r="AY308" s="223" t="str">
        <f t="shared" ca="1" si="500"/>
        <v>8.06528258845598E-13+7.44743750551346i</v>
      </c>
      <c r="AZ308" s="223" t="str">
        <f t="shared" ca="1" si="501"/>
        <v>-6.88053508100172+2.85001094693218i</v>
      </c>
      <c r="BA308" s="223" t="str">
        <f t="shared" ca="1" si="502"/>
        <v>-5.26613356261303-5.26613356261016i</v>
      </c>
      <c r="BB308" s="223" t="str">
        <f t="shared" ca="1" si="503"/>
        <v>2.85001094693547-6.88053508100035i</v>
      </c>
      <c r="BC308" s="223" t="str">
        <f t="shared" ca="1" si="504"/>
        <v>7.44743750551346-3.24801922963729E-12i</v>
      </c>
      <c r="BD308" s="223" t="str">
        <f t="shared" ca="1" si="505"/>
        <v>2.85001094693463+6.8805350810007i</v>
      </c>
      <c r="BE308" s="223" t="str">
        <f t="shared" ca="1" si="506"/>
        <v>-5.26613356261367+5.26613356260951i</v>
      </c>
      <c r="BF308" s="223" t="str">
        <f t="shared" ca="1" si="507"/>
        <v>-6.88053508100137-2.85001094693302i</v>
      </c>
      <c r="BG308" s="223" t="str">
        <f t="shared" ca="1" si="508"/>
        <v>1.5072325621861E-12-7.44743750551346i</v>
      </c>
      <c r="BH308" s="223" t="str">
        <f t="shared" ca="1" si="509"/>
        <v>6.88053508099976-2.85001094693689i</v>
      </c>
      <c r="BI308" s="223" t="str">
        <f t="shared" ca="1" si="510"/>
        <v>5.26613356261139+5.2661335626118i</v>
      </c>
      <c r="BJ308" s="223" t="str">
        <f t="shared" ca="1" si="511"/>
        <v>-2.85001094693761+6.88053508099947i</v>
      </c>
      <c r="BK308" s="223" t="str">
        <f t="shared" ca="1" si="512"/>
        <v>-7.44743750551346+9.34258408605599E-13i</v>
      </c>
      <c r="BL308" s="223" t="str">
        <f t="shared" ca="1" si="513"/>
        <v>-2.85001094693249-6.88053508100158i</v>
      </c>
      <c r="BM308" s="223" t="str">
        <f t="shared" ca="1" si="514"/>
        <v>5.26613356261007-5.26613356261312i</v>
      </c>
      <c r="BN308" s="223" t="str">
        <f t="shared" ca="1" si="515"/>
        <v>6.8805350810004+2.85001094693536i</v>
      </c>
      <c r="BO308" s="223" t="str">
        <f t="shared" ca="1" si="516"/>
        <v>3.37574937939729E-12+7.44743750551346i</v>
      </c>
      <c r="BP308" s="223" t="str">
        <f t="shared" ca="1" si="517"/>
        <v>-6.88053508100057+2.85001094693495i</v>
      </c>
      <c r="BQ308" s="223" t="str">
        <f t="shared" ca="1" si="518"/>
        <v>-5.26613356260976-5.26613356261343i</v>
      </c>
      <c r="BR308" s="223" t="str">
        <f t="shared" ca="1" si="519"/>
        <v>2.85001094693271-6.88053508100149i</v>
      </c>
      <c r="BS308" s="223" t="str">
        <f t="shared" ca="1" si="520"/>
        <v>7.44743750551346+1.37950241242609E-12i</v>
      </c>
      <c r="BT308" s="223" t="str">
        <f t="shared" ca="1" si="521"/>
        <v>2.8500109469372+6.88053508099964i</v>
      </c>
      <c r="BU308" s="223" t="str">
        <f t="shared" ca="1" si="522"/>
        <v>-5.26613356261171+5.26613356261148i</v>
      </c>
      <c r="BV308" s="223" t="str">
        <f t="shared" ca="1" si="523"/>
        <v>-6.88053508099951-2.85001094693749i</v>
      </c>
      <c r="BW308" s="223" t="str">
        <f t="shared" ca="1" si="524"/>
        <v>-1.0619885583656E-12-7.44743750551346i</v>
      </c>
      <c r="BX308" s="223" t="str">
        <f t="shared" ca="1" si="525"/>
        <v>6.88053508100145-2.85001094693281i</v>
      </c>
      <c r="BY308" s="223" t="str">
        <f t="shared" ca="1" si="526"/>
        <v>5.2661335626132+5.26613356260998i</v>
      </c>
      <c r="BZ308" s="223" t="str">
        <f t="shared" ca="1" si="527"/>
        <v>-2.85001094693485+6.88053508100061i</v>
      </c>
      <c r="CA308" s="223" t="str">
        <f t="shared" ca="1" si="528"/>
        <v>-7.44743750551346+3.92681733872288E-12i</v>
      </c>
      <c r="CB308" s="223" t="str">
        <f t="shared" ca="1" si="529"/>
        <v>-2.85001094693506-6.88053508100052i</v>
      </c>
      <c r="CC308" s="223" t="str">
        <f t="shared" ca="1" si="530"/>
        <v>5.26613356261334-5.26613356260985i</v>
      </c>
      <c r="CD308" s="223" t="str">
        <f t="shared" ca="1" si="531"/>
        <v>6.88053508100154+2.85001094693259i</v>
      </c>
      <c r="CE308" s="223" t="str">
        <f t="shared" ca="1" si="532"/>
        <v>-1.25177226266609E-12+7.44743750551346i</v>
      </c>
      <c r="CF308" s="223" t="str">
        <f t="shared" ca="1" si="533"/>
        <v>-6.88053508099959+2.85001094693732i</v>
      </c>
      <c r="CG308" s="223" t="str">
        <f t="shared" ca="1" si="534"/>
        <v>-5.26613356261157-5.26613356261161i</v>
      </c>
      <c r="CH308" s="223" t="str">
        <f t="shared" ca="1" si="535"/>
        <v>2.85001094693699-6.88053508099973i</v>
      </c>
      <c r="CI308" s="223" t="str">
        <f t="shared" ca="1" si="536"/>
        <v>7.44743750551346-1.6130565176912E-12i</v>
      </c>
      <c r="CJ308" s="223" t="str">
        <f t="shared" ca="1" si="537"/>
        <v>2.85001094693293+6.8805350810014i</v>
      </c>
      <c r="CK308" s="223" t="str">
        <f t="shared" ca="1" si="538"/>
        <v>-5.26613356260959+5.2661335626136i</v>
      </c>
      <c r="CL308" s="223" t="str">
        <f t="shared" ca="1" si="539"/>
        <v>-6.88053508100066-2.85001094693473i</v>
      </c>
      <c r="CM308" s="223" t="str">
        <f t="shared" ca="1" si="540"/>
        <v>3.56553308369778E-12-7.44743750551346i</v>
      </c>
      <c r="CN308" s="223" t="str">
        <f t="shared" ca="1" si="541"/>
        <v>6.88053508100047-2.85001094693518i</v>
      </c>
      <c r="CO308" s="223" t="str">
        <f t="shared" ca="1" si="542"/>
        <v>5.26613356260993+5.26613356261325i</v>
      </c>
      <c r="CP308" s="223" t="str">
        <f t="shared" ca="1" si="543"/>
        <v>-2.85001094693247+6.88053508100159i</v>
      </c>
      <c r="CQ308" s="223" t="str">
        <f t="shared" ca="1" si="544"/>
        <v>-7.44743750551346-7.00704303340498E-13i</v>
      </c>
      <c r="CR308" s="223" t="str">
        <f t="shared" ca="1" si="545"/>
        <v>-2.85001094693744-6.88053508099953i</v>
      </c>
      <c r="CS308" s="223" t="str">
        <f t="shared" ca="1" si="546"/>
        <v>5.26613356261122-5.26613356261196i</v>
      </c>
      <c r="CT308" s="223" t="str">
        <f t="shared" ca="1" si="547"/>
        <v>6.88053508099977+2.85001094693687i</v>
      </c>
      <c r="CU308" s="223" t="str">
        <f t="shared" ca="1" si="548"/>
        <v>1.7407866674512E-12+7.44743750551346i</v>
      </c>
      <c r="CV308" s="223" t="str">
        <f t="shared" ca="1" si="549"/>
        <v>-6.88053508100136+2.85001094693305i</v>
      </c>
      <c r="CW308" s="223" t="str">
        <f t="shared" ca="1" si="550"/>
        <v>-5.26613356261369-5.2661335626095i</v>
      </c>
      <c r="CX308" s="223" t="str">
        <f t="shared" ca="1" si="551"/>
        <v>2.85001094693461-6.88053508100071i</v>
      </c>
      <c r="CY308" s="223" t="str">
        <f t="shared" ca="1" si="552"/>
        <v>7.44743750551346+3.01446512437219E-12i</v>
      </c>
      <c r="CZ308" s="223" t="str">
        <f t="shared" ca="1" si="553"/>
        <v>2.8500109469353+6.88053508100042i</v>
      </c>
      <c r="DA308" s="223" t="str">
        <f t="shared" ca="1" si="554"/>
        <v>-5.26613356261286+5.26613356261032i</v>
      </c>
      <c r="DB308" s="223" t="str">
        <f t="shared" ca="1" si="555"/>
        <v>-6.8805350810018-2.85001094693197i</v>
      </c>
      <c r="DC308" s="223" t="str">
        <f t="shared" ca="1" si="556"/>
        <v>5.72974153580497E-13-7.44743750551346i</v>
      </c>
      <c r="DD308" s="223" t="str">
        <f t="shared" ca="1" si="557"/>
        <v>6.88053508100224-2.85001094693091i</v>
      </c>
      <c r="DE308" s="223" t="str">
        <f t="shared" ca="1" si="558"/>
        <v>5.26613356261205+5.26613356261113i</v>
      </c>
      <c r="DF308" s="223" t="str">
        <f t="shared" ca="1" si="559"/>
        <v>-2.85001094693675+6.88053508099982i</v>
      </c>
      <c r="DG308" s="223" t="str">
        <f t="shared" ca="1" si="560"/>
        <v>-7.44743750551346+1.8685168172112E-12i</v>
      </c>
      <c r="DH308" s="223" t="str">
        <f t="shared" ca="1" si="561"/>
        <v>-2.85001094693317-6.88053508100131i</v>
      </c>
      <c r="DI308" s="223" t="str">
        <f t="shared" ca="1" si="562"/>
        <v>5.26613356260941-5.26613356261378i</v>
      </c>
      <c r="DJ308" s="223" t="str">
        <f t="shared" ca="1" si="563"/>
        <v>6.88053508100075+2.85001094693449i</v>
      </c>
      <c r="DK308" s="223" t="str">
        <f t="shared" ca="1" si="564"/>
        <v>-2.88673497461219E-12+7.44743750551346i</v>
      </c>
      <c r="DL308" s="223" t="str">
        <f t="shared" ca="1" si="565"/>
        <v>-6.88053508100021+2.85001094693581i</v>
      </c>
      <c r="DM308" s="223" t="str">
        <f t="shared" ca="1" si="566"/>
        <v>-5.26613356261011-5.26613356261307i</v>
      </c>
      <c r="DN308" s="223" t="str">
        <f t="shared" ca="1" si="567"/>
        <v>2.85001094693185-6.88053508100185i</v>
      </c>
      <c r="DO308" s="223" t="str">
        <f t="shared" ca="1" si="568"/>
        <v>7.44743750551346+2.19061942549029E-14i</v>
      </c>
      <c r="DP308" s="223" t="str">
        <f t="shared" ca="1" si="569"/>
        <v>2.85001094693103+6.88053508100219i</v>
      </c>
      <c r="DQ308" s="223" t="str">
        <f t="shared" ca="1" si="570"/>
        <v>-5.26613356261075+5.26613356261244i</v>
      </c>
      <c r="DR308" s="223" t="str">
        <f t="shared" ca="1" si="571"/>
        <v>-6.88053508099987-2.85001094693663i</v>
      </c>
      <c r="DS308" s="223" t="str">
        <f t="shared" ca="1" si="572"/>
        <v>-2.41958477653679E-12-7.44743750551346i</v>
      </c>
      <c r="DT308" s="223" t="str">
        <f t="shared" ca="1" si="573"/>
        <v>6.88053508100126-2.85001094693328i</v>
      </c>
      <c r="DU308" s="223" t="str">
        <f t="shared" ca="1" si="574"/>
        <v>5.26613356261416+5.26613356260902i</v>
      </c>
      <c r="DV308" s="223" t="str">
        <f t="shared" ca="1" si="575"/>
        <v>-2.85001094693438+6.88053508100081i</v>
      </c>
      <c r="DW308" s="223" t="str">
        <f t="shared" ca="1" si="576"/>
        <v>-7.44743750551346-2.75900482485219E-12i</v>
      </c>
      <c r="DX308" s="223" t="str">
        <f t="shared" ca="1" si="577"/>
        <v>-2.85001094693553-6.88053508100032i</v>
      </c>
      <c r="DY308" s="223" t="str">
        <f t="shared" ca="1" si="578"/>
        <v>5.26613356261268-5.2661335626105i</v>
      </c>
      <c r="DZ308" s="223" t="str">
        <f t="shared" ca="1" si="579"/>
        <v>6.88053508100207+2.85001094693134i</v>
      </c>
      <c r="EA308" s="223" t="str">
        <f t="shared" ca="1" si="580"/>
        <v>-3.17513854060494E-13+7.44743750551346i</v>
      </c>
      <c r="EB308" s="223" t="str">
        <f t="shared" ca="1" si="581"/>
        <v>-6.88053508100198+2.85001094693153i</v>
      </c>
      <c r="EC308" s="223" t="str">
        <f t="shared" ca="1" si="582"/>
        <v>-5.26613356261223-5.26613356261096i</v>
      </c>
      <c r="ED308" s="223" t="str">
        <f t="shared" ca="1" si="583"/>
        <v>2.85001094693612-6.88053508100008i</v>
      </c>
      <c r="EE308" s="223" t="str">
        <f t="shared" ca="1" si="584"/>
        <v>7.44743750551346-2.12397711673119E-12i</v>
      </c>
      <c r="EF308" s="223" t="str">
        <f t="shared" ca="1" si="585"/>
        <v>2.85001094693379+6.88053508100105i</v>
      </c>
      <c r="EG308" s="223" t="str">
        <f t="shared" ca="1" si="586"/>
        <v>-5.26613356260923+5.26613356261396i</v>
      </c>
      <c r="EH308" s="223" t="str">
        <f t="shared" ca="1" si="587"/>
        <v>-6.88053508100102-2.85001094693387i</v>
      </c>
      <c r="EI308" s="223" t="str">
        <f t="shared" ca="1" si="588"/>
        <v>2.20793686552659E-12-7.44743750551346i</v>
      </c>
      <c r="EJ308" s="223" t="str">
        <f t="shared" ca="1" si="589"/>
        <v>6.88053508100011-2.85001094693605i</v>
      </c>
      <c r="EK308" s="223" t="str">
        <f t="shared" ca="1" si="590"/>
        <v>5.2661335626109+5.26613356261229i</v>
      </c>
      <c r="EL308" s="223" t="str">
        <f t="shared" ca="1" si="591"/>
        <v>-2.85001094693161+6.88053508100195i</v>
      </c>
      <c r="EM308" s="223" t="str">
        <f t="shared" ca="1" si="592"/>
        <v>-7.44743750551346+2.335541052651E-13i</v>
      </c>
      <c r="EN308" s="223"/>
      <c r="EO308" s="223"/>
      <c r="EP308" s="223"/>
    </row>
    <row r="309" spans="1:146">
      <c r="A309" s="249">
        <f t="shared" si="461"/>
        <v>4.0820312499999989E-3</v>
      </c>
      <c r="B309" s="248">
        <v>209</v>
      </c>
      <c r="C309" s="247">
        <f t="shared" si="462"/>
        <v>41800</v>
      </c>
      <c r="N309" s="246">
        <f t="shared" ca="1" si="463"/>
        <v>7.5498705393773067</v>
      </c>
      <c r="O309" s="223">
        <f t="shared" ca="1" si="464"/>
        <v>-7.4501294606226933</v>
      </c>
      <c r="P309" s="223" t="str">
        <f t="shared" ca="1" si="465"/>
        <v>-3.01910025213-6.81098103415556i</v>
      </c>
      <c r="Q309" s="223" t="str">
        <f t="shared" ca="1" si="466"/>
        <v>5.00320115405057-5.52018180788868i</v>
      </c>
      <c r="R309" s="223" t="str">
        <f t="shared" ca="1" si="467"/>
        <v>7.07410787192776+2.33696957540484i</v>
      </c>
      <c r="S309" s="223" t="str">
        <f t="shared" ca="1" si="468"/>
        <v>0.730240384814964+7.41425505094231i</v>
      </c>
      <c r="T309" s="223" t="str">
        <f t="shared" ca="1" si="469"/>
        <v>-6.48226072576364+3.67215534301864i</v>
      </c>
      <c r="U309" s="223" t="str">
        <f t="shared" ca="1" si="470"/>
        <v>-5.98400009327796-4.43803693807155i</v>
      </c>
      <c r="V309" s="223" t="str">
        <f t="shared" ca="1" si="471"/>
        <v>1.6323326041516-7.26910718379237i</v>
      </c>
      <c r="W309" s="223" t="str">
        <f t="shared" ca="1" si="472"/>
        <v>7.30697731207716-1.45344815553489i</v>
      </c>
      <c r="X309" s="223" t="str">
        <f t="shared" ca="1" si="473"/>
        <v>4.28984557055023+6.09111270301813i</v>
      </c>
      <c r="Y309" s="223" t="str">
        <f t="shared" ca="1" si="474"/>
        <v>-3.83013200030116+6.39018918658182i</v>
      </c>
      <c r="Z309" s="223" t="str">
        <f t="shared" ca="1" si="475"/>
        <v>-7.39410101977892-0.911975377596611i</v>
      </c>
      <c r="AA309" s="223" t="str">
        <f t="shared" ca="1" si="476"/>
        <v>-2.16265842598076-7.12932938729672i</v>
      </c>
      <c r="AB309" s="223" t="str">
        <f t="shared" ca="1" si="477"/>
        <v>5.64130393520206-4.86622224016864i</v>
      </c>
      <c r="AC309" s="223" t="str">
        <f t="shared" ca="1" si="478"/>
        <v>6.73483726478651+3.18534079760411i</v>
      </c>
      <c r="AD309" s="223" t="str">
        <f t="shared" ca="1" si="479"/>
        <v>-0.182835329618187+7.4478856209183i</v>
      </c>
      <c r="AE309" s="223" t="str">
        <f t="shared" ca="1" si="480"/>
        <v>-6.88302212322853+2.85104111355568i</v>
      </c>
      <c r="AF309" s="223" t="str">
        <f t="shared" ca="1" si="481"/>
        <v>-5.39573452946664-5.13716632663959i</v>
      </c>
      <c r="AG309" s="223" t="str">
        <f t="shared" ca="1" si="482"/>
        <v>2.50987302174233-7.01462517849444i</v>
      </c>
      <c r="AH309" s="223" t="str">
        <f t="shared" ca="1" si="483"/>
        <v>7.42994301209977-0.548065522531737i</v>
      </c>
      <c r="AI309" s="223" t="str">
        <f t="shared" ca="1" si="484"/>
        <v>3.51196671667082+6.5704275934702i</v>
      </c>
      <c r="AJ309" s="223" t="str">
        <f t="shared" ca="1" si="485"/>
        <v>-4.58355499809208+5.87328294563639i</v>
      </c>
      <c r="AK309" s="223" t="str">
        <f t="shared" ca="1" si="486"/>
        <v>-7.22685841714968-1.8102337966437i</v>
      </c>
      <c r="AL309" s="223" t="str">
        <f t="shared" ca="1" si="487"/>
        <v>-1.27368820409357-7.34044599045529i</v>
      </c>
      <c r="AM309" s="223" t="str">
        <f t="shared" ca="1" si="488"/>
        <v>6.19455625422779-4.13907016046425i</v>
      </c>
      <c r="AN309" s="223" t="str">
        <f t="shared" ca="1" si="489"/>
        <v>6.29426843638053+3.9858015292814i</v>
      </c>
      <c r="AO309" s="223" t="str">
        <f t="shared" ca="1" si="490"/>
        <v>-1.09316103051243+7.36949305864434i</v>
      </c>
      <c r="AP309" s="223" t="str">
        <f t="shared" ca="1" si="491"/>
        <v>-7.1802564612252+1.98704457198925i</v>
      </c>
      <c r="AQ309" s="223" t="str">
        <f t="shared" ca="1" si="492"/>
        <v>-4.72631209596668-5.75902795196874i</v>
      </c>
      <c r="AR309" s="223" t="str">
        <f t="shared" ca="1" si="493"/>
        <v>-4.72631209596668-5.75902795196874i</v>
      </c>
      <c r="AS309" s="223" t="str">
        <f t="shared" ca="1" si="494"/>
        <v>7.44115545341041+0.365560526067504i</v>
      </c>
      <c r="AT309" s="223" t="str">
        <f t="shared" ca="1" si="495"/>
        <v>2.68126461442035+6.95091713714784i</v>
      </c>
      <c r="AU309" s="223" t="str">
        <f t="shared" ca="1" si="496"/>
        <v>-5.26803706232246+5.26803706232551i</v>
      </c>
      <c r="AV309" s="223" t="str">
        <f t="shared" ca="1" si="497"/>
        <v>-6.95091713714672-2.68126461442324i</v>
      </c>
      <c r="AW309" s="223" t="str">
        <f t="shared" ca="1" si="498"/>
        <v>-0.365560526072021-7.44115545341018i</v>
      </c>
      <c r="AX309" s="223" t="str">
        <f t="shared" ca="1" si="499"/>
        <v>6.65463668128229-3.34966261288662i</v>
      </c>
      <c r="AY309" s="223" t="str">
        <f t="shared" ca="1" si="500"/>
        <v>5.7590279519669+4.72631209596891i</v>
      </c>
      <c r="AZ309" s="223" t="str">
        <f t="shared" ca="1" si="501"/>
        <v>-1.98704457198489+7.18025646122641i</v>
      </c>
      <c r="BA309" s="223" t="str">
        <f t="shared" ca="1" si="502"/>
        <v>-7.36949305864477+1.09316103050958i</v>
      </c>
      <c r="BB309" s="223" t="str">
        <f t="shared" ca="1" si="503"/>
        <v>-3.98580152928522-6.29426843637811i</v>
      </c>
      <c r="BC309" s="223" t="str">
        <f t="shared" ca="1" si="504"/>
        <v>4.13907016046665-6.19455625422619i</v>
      </c>
      <c r="BD309" s="223" t="str">
        <f t="shared" ca="1" si="505"/>
        <v>7.34044599045477+1.27368820409652i</v>
      </c>
      <c r="BE309" s="223" t="str">
        <f t="shared" ca="1" si="506"/>
        <v>1.81023379664798+7.2268584171486i</v>
      </c>
      <c r="BF309" s="223" t="str">
        <f t="shared" ca="1" si="507"/>
        <v>-5.87328294563824+4.58355499808972i</v>
      </c>
      <c r="BG309" s="223" t="str">
        <f t="shared" ca="1" si="508"/>
        <v>-6.57042759347228-3.51196671666692i</v>
      </c>
      <c r="BH309" s="223" t="str">
        <f t="shared" ca="1" si="509"/>
        <v>0.548065522533983-7.4299430120996i</v>
      </c>
      <c r="BI309" s="223" t="str">
        <f t="shared" ca="1" si="510"/>
        <v>7.01462517849414-2.5098730217432i</v>
      </c>
      <c r="BJ309" s="223" t="str">
        <f t="shared" ca="1" si="511"/>
        <v>5.13716632663688+5.39573452946921i</v>
      </c>
      <c r="BK309" s="223" t="str">
        <f t="shared" ca="1" si="512"/>
        <v>-2.85104111355561+6.88302212322856i</v>
      </c>
      <c r="BL309" s="223" t="str">
        <f t="shared" ca="1" si="513"/>
        <v>-7.44788562091823+0.182835329621226i</v>
      </c>
      <c r="BM309" s="223" t="str">
        <f t="shared" ca="1" si="514"/>
        <v>-3.18534079760264-6.7348372647872i</v>
      </c>
      <c r="BN309" s="223" t="str">
        <f t="shared" ca="1" si="515"/>
        <v>4.86622224016746-5.64130393520308i</v>
      </c>
      <c r="BO309" s="223" t="str">
        <f t="shared" ca="1" si="516"/>
        <v>7.12932938729588+2.16265842598352i</v>
      </c>
      <c r="BP309" s="223" t="str">
        <f t="shared" ca="1" si="517"/>
        <v>0.911975377596849+7.3941010197789i</v>
      </c>
      <c r="BQ309" s="223" t="str">
        <f t="shared" ca="1" si="518"/>
        <v>-6.39018918658028+3.83013200030373i</v>
      </c>
      <c r="BR309" s="223" t="str">
        <f t="shared" ca="1" si="519"/>
        <v>-6.09111270301771-4.28984557055081i</v>
      </c>
      <c r="BS309" s="223" t="str">
        <f t="shared" ca="1" si="520"/>
        <v>1.45344815553253-7.30697731207763i</v>
      </c>
      <c r="BT309" s="223" t="str">
        <f t="shared" ca="1" si="521"/>
        <v>7.26910718379282-1.63233260414961i</v>
      </c>
      <c r="BU309" s="223" t="str">
        <f t="shared" ca="1" si="522"/>
        <v>4.43803693807213+5.98400009327754i</v>
      </c>
      <c r="BV309" s="223" t="str">
        <f t="shared" ca="1" si="523"/>
        <v>-3.67215534302192+6.48226072576179i</v>
      </c>
      <c r="BW309" s="223" t="str">
        <f t="shared" ca="1" si="524"/>
        <v>-7.41425505094225-0.730240384815572i</v>
      </c>
      <c r="BX309" s="223" t="str">
        <f t="shared" ca="1" si="525"/>
        <v>-2.33696957540758-7.07410787192685i</v>
      </c>
      <c r="BY309" s="223" t="str">
        <f t="shared" ca="1" si="526"/>
        <v>5.52018180788974-5.00320115404941i</v>
      </c>
      <c r="BZ309" s="223" t="str">
        <f t="shared" ca="1" si="527"/>
        <v>6.81098103415614+3.01910025212869i</v>
      </c>
      <c r="CA309" s="223" t="str">
        <f t="shared" ca="1" si="528"/>
        <v>-2.88777518454303E-12+7.45012946062269i</v>
      </c>
      <c r="CB309" s="223" t="str">
        <f t="shared" ca="1" si="529"/>
        <v>-6.81098103415557+3.01910025213i</v>
      </c>
      <c r="CC309" s="223" t="str">
        <f t="shared" ca="1" si="530"/>
        <v>-5.52018180789069-5.00320115404836i</v>
      </c>
      <c r="CD309" s="223" t="str">
        <f t="shared" ca="1" si="531"/>
        <v>2.33696957540623-7.0741078719273i</v>
      </c>
      <c r="CE309" s="223" t="str">
        <f t="shared" ca="1" si="532"/>
        <v>7.41425505094206-0.73024038481741i</v>
      </c>
      <c r="CF309" s="223" t="str">
        <f t="shared" ca="1" si="533"/>
        <v>3.67215534301689+6.48226072576464i</v>
      </c>
      <c r="CG309" s="223" t="str">
        <f t="shared" ca="1" si="534"/>
        <v>-4.43803693807098+5.98400009327839i</v>
      </c>
      <c r="CH309" s="223" t="str">
        <f t="shared" ca="1" si="535"/>
        <v>-7.26910718379322-1.63233260414781i</v>
      </c>
      <c r="CI309" s="223" t="str">
        <f t="shared" ca="1" si="536"/>
        <v>-1.45344815553434-7.30697731207727i</v>
      </c>
      <c r="CJ309" s="223" t="str">
        <f t="shared" ca="1" si="537"/>
        <v>6.09111270301689-4.28984557055198i</v>
      </c>
      <c r="CK309" s="223" t="str">
        <f t="shared" ca="1" si="538"/>
        <v>6.39018918658101+3.83013200030251i</v>
      </c>
      <c r="CL309" s="223" t="str">
        <f t="shared" ca="1" si="539"/>
        <v>-0.911975377595016+7.39410101977912i</v>
      </c>
      <c r="CM309" s="223" t="str">
        <f t="shared" ca="1" si="540"/>
        <v>-7.12932938729756+2.16265842597799i</v>
      </c>
      <c r="CN309" s="223" t="str">
        <f t="shared" ca="1" si="541"/>
        <v>-4.86622224016854-5.64130393520215i</v>
      </c>
      <c r="CO309" s="223" t="str">
        <f t="shared" ca="1" si="542"/>
        <v>3.18534079760136-6.73483726478781i</v>
      </c>
      <c r="CP309" s="223" t="str">
        <f t="shared" ca="1" si="543"/>
        <v>7.44788562091826+0.182835329619592i</v>
      </c>
      <c r="CQ309" s="223" t="str">
        <f t="shared" ca="1" si="544"/>
        <v>2.85104111355731+6.88302212322785i</v>
      </c>
      <c r="CR309" s="223" t="str">
        <f t="shared" ca="1" si="545"/>
        <v>-5.13716632664107+5.39573452946523i</v>
      </c>
      <c r="CS309" s="223" t="str">
        <f t="shared" ca="1" si="546"/>
        <v>-7.01462517849469-2.50987302174166i</v>
      </c>
      <c r="CT309" s="223" t="str">
        <f t="shared" ca="1" si="547"/>
        <v>-0.548065522535615-7.42994301209949i</v>
      </c>
      <c r="CU309" s="223" t="str">
        <f t="shared" ca="1" si="548"/>
        <v>6.57042759347151-3.51196671666837i</v>
      </c>
      <c r="CV309" s="223" t="str">
        <f t="shared" ca="1" si="549"/>
        <v>5.87328294563911+4.5835549980886i</v>
      </c>
      <c r="CW309" s="223" t="str">
        <f t="shared" ca="1" si="550"/>
        <v>-1.8102337966466+7.22685841714895i</v>
      </c>
      <c r="CX309" s="223" t="str">
        <f t="shared" ca="1" si="551"/>
        <v>-7.3404459904545+1.27368820409813i</v>
      </c>
      <c r="CY309" s="223" t="str">
        <f t="shared" ca="1" si="552"/>
        <v>-4.13907016046184-6.1945562542294i</v>
      </c>
      <c r="CZ309" s="223" t="str">
        <f t="shared" ca="1" si="553"/>
        <v>3.98580152928402-6.29426843637887i</v>
      </c>
      <c r="DA309" s="223" t="str">
        <f t="shared" ca="1" si="554"/>
        <v>7.36949305864501+1.09316103050796i</v>
      </c>
      <c r="DB309" s="223" t="str">
        <f t="shared" ca="1" si="555"/>
        <v>1.98704457198647+7.18025646122597i</v>
      </c>
      <c r="DC309" s="223" t="str">
        <f t="shared" ca="1" si="556"/>
        <v>-5.75902795196574+4.72631209597033i</v>
      </c>
      <c r="DD309" s="223" t="str">
        <f t="shared" ca="1" si="557"/>
        <v>-6.65463668127979-3.34966261289159i</v>
      </c>
      <c r="DE309" s="223" t="str">
        <f t="shared" ca="1" si="558"/>
        <v>0.365560526070388-7.44115545341026i</v>
      </c>
      <c r="DF309" s="223" t="str">
        <f t="shared" ca="1" si="559"/>
        <v>6.95091713714613-2.68126461442476i</v>
      </c>
      <c r="DG309" s="223" t="str">
        <f t="shared" ca="1" si="560"/>
        <v>5.26803706232361+5.26803706232435i</v>
      </c>
      <c r="DH309" s="223" t="str">
        <f t="shared" ca="1" si="561"/>
        <v>-2.68126461441902+6.95091713714835i</v>
      </c>
      <c r="DI309" s="223" t="str">
        <f t="shared" ca="1" si="562"/>
        <v>-7.44115545341034+0.365560526068926i</v>
      </c>
      <c r="DJ309" s="223" t="str">
        <f t="shared" ca="1" si="563"/>
        <v>-3.34966261289065-6.65463668128026i</v>
      </c>
      <c r="DK309" s="223" t="str">
        <f t="shared" ca="1" si="564"/>
        <v>4.72631209597147-5.7590279519648i</v>
      </c>
      <c r="DL309" s="223" t="str">
        <f t="shared" ca="1" si="565"/>
        <v>7.18025646122569+1.98704457198747i</v>
      </c>
      <c r="DM309" s="223" t="str">
        <f t="shared" ca="1" si="566"/>
        <v>1.09316103051405+7.3694930586441i</v>
      </c>
      <c r="DN309" s="223" t="str">
        <f t="shared" ca="1" si="567"/>
        <v>-6.29426843637988+3.98580152928243i</v>
      </c>
      <c r="DO309" s="223" t="str">
        <f t="shared" ca="1" si="568"/>
        <v>-6.19455625422882-4.13907016046271i</v>
      </c>
      <c r="DP309" s="223" t="str">
        <f t="shared" ca="1" si="569"/>
        <v>1.27368820409957-7.34044599045424i</v>
      </c>
      <c r="DQ309" s="223" t="str">
        <f t="shared" ca="1" si="570"/>
        <v>7.2268584171492-1.81023379664559i</v>
      </c>
      <c r="DR309" s="223" t="str">
        <f t="shared" ca="1" si="571"/>
        <v>4.58355499808744+5.87328294564001i</v>
      </c>
      <c r="DS309" s="223" t="str">
        <f t="shared" ca="1" si="572"/>
        <v>-3.51196671666966+6.57042759347082i</v>
      </c>
      <c r="DT309" s="223" t="str">
        <f t="shared" ca="1" si="573"/>
        <v>-7.42994301209997-0.54806552252905i</v>
      </c>
      <c r="DU309" s="223" t="str">
        <f t="shared" ca="1" si="574"/>
        <v>-2.50987302174028-7.01462517849518i</v>
      </c>
      <c r="DV309" s="223" t="str">
        <f t="shared" ca="1" si="575"/>
        <v>5.39573452946624-5.13716632664i</v>
      </c>
      <c r="DW309" s="223" t="str">
        <f t="shared" ca="1" si="576"/>
        <v>6.88302212322745+2.85104111355827i</v>
      </c>
      <c r="DX309" s="223" t="str">
        <f t="shared" ca="1" si="577"/>
        <v>0.182835329618128+7.4478856209183i</v>
      </c>
      <c r="DY309" s="223" t="str">
        <f t="shared" ca="1" si="578"/>
        <v>-6.73483726478825+3.18534079760042i</v>
      </c>
      <c r="DZ309" s="223" t="str">
        <f t="shared" ca="1" si="579"/>
        <v>-5.6413039352012-4.86622224016964i</v>
      </c>
      <c r="EA309" s="223" t="str">
        <f t="shared" ca="1" si="580"/>
        <v>2.16265842597939-7.12932938729713i</v>
      </c>
      <c r="EB309" s="223" t="str">
        <f t="shared" ca="1" si="581"/>
        <v>7.39410101977925-0.911975377593981i</v>
      </c>
      <c r="EC309" s="223" t="str">
        <f t="shared" ca="1" si="582"/>
        <v>3.83013200030125+6.39018918658176i</v>
      </c>
      <c r="ED309" s="223" t="str">
        <f t="shared" ca="1" si="583"/>
        <v>-4.28984557054728+6.0911127030202i</v>
      </c>
      <c r="EE309" s="223" t="str">
        <f t="shared" ca="1" si="584"/>
        <v>-7.30697731207707-1.45344815553536i</v>
      </c>
      <c r="EF309" s="223" t="str">
        <f t="shared" ca="1" si="585"/>
        <v>-1.63233260415381-7.26910718379187i</v>
      </c>
      <c r="EG309" s="223" t="str">
        <f t="shared" ca="1" si="586"/>
        <v>5.984000093279-4.43803693807014i</v>
      </c>
      <c r="EH309" s="223" t="str">
        <f t="shared" ca="1" si="587"/>
        <v>6.48226072576412+3.6721553430178i</v>
      </c>
      <c r="EI309" s="223" t="str">
        <f t="shared" ca="1" si="588"/>
        <v>-0.730240384818867+7.41425505094192i</v>
      </c>
      <c r="EJ309" s="223" t="str">
        <f t="shared" ca="1" si="589"/>
        <v>-7.07410787192763+2.33696957540524i</v>
      </c>
      <c r="EK309" s="223" t="str">
        <f t="shared" ca="1" si="590"/>
        <v>-5.00320115405292-5.52018180788656i</v>
      </c>
      <c r="EL309" s="223" t="str">
        <f t="shared" ca="1" si="591"/>
        <v>3.01910025213172-6.8109810341548i</v>
      </c>
      <c r="EM309" s="223" t="str">
        <f t="shared" ca="1" si="592"/>
        <v>7.45012946062269-1.84728456186752E-12i</v>
      </c>
      <c r="EN309" s="223"/>
      <c r="EO309" s="223"/>
      <c r="EP309" s="223"/>
    </row>
    <row r="310" spans="1:146">
      <c r="A310" s="249">
        <f t="shared" si="461"/>
        <v>4.1015624999999984E-3</v>
      </c>
      <c r="B310" s="248">
        <v>210</v>
      </c>
      <c r="C310" s="247">
        <f t="shared" si="462"/>
        <v>42000</v>
      </c>
      <c r="N310" s="246">
        <f t="shared" ca="1" si="463"/>
        <v>7.5474862043294699</v>
      </c>
      <c r="O310" s="223">
        <f t="shared" ca="1" si="464"/>
        <v>-7.4525137956705301</v>
      </c>
      <c r="P310" s="223" t="str">
        <f t="shared" ca="1" si="465"/>
        <v>-3.18636023219835-6.73699267814092i</v>
      </c>
      <c r="Q310" s="223" t="str">
        <f t="shared" ca="1" si="466"/>
        <v>4.72782470211035-5.76087106788328i</v>
      </c>
      <c r="R310" s="223" t="str">
        <f t="shared" ca="1" si="467"/>
        <v>7.22917129666398+1.81081314280332i</v>
      </c>
      <c r="S310" s="223" t="str">
        <f t="shared" ca="1" si="468"/>
        <v>1.45391331622687+7.30931583279569i</v>
      </c>
      <c r="T310" s="223" t="str">
        <f t="shared" ca="1" si="469"/>
        <v>-5.98591520914586+4.43945728480136i</v>
      </c>
      <c r="U310" s="223" t="str">
        <f t="shared" ca="1" si="470"/>
        <v>-6.57253038925121-3.51309068443i</v>
      </c>
      <c r="V310" s="223" t="str">
        <f t="shared" ca="1" si="471"/>
        <v>0.365677519846402-7.44353691642209i</v>
      </c>
      <c r="W310" s="223" t="str">
        <f t="shared" ca="1" si="472"/>
        <v>6.8852249615781-2.85195355907514i</v>
      </c>
      <c r="X310" s="223" t="str">
        <f t="shared" ca="1" si="473"/>
        <v>5.52194848362549+5.00480237560343i</v>
      </c>
      <c r="Y310" s="223" t="str">
        <f t="shared" ca="1" si="474"/>
        <v>-2.16335056191097+7.13161105367778i</v>
      </c>
      <c r="Z310" s="223" t="str">
        <f t="shared" ca="1" si="475"/>
        <v>-7.37185158686576+1.09351088512386i</v>
      </c>
      <c r="AA310" s="223" t="str">
        <f t="shared" ca="1" si="476"/>
        <v>-4.14039482604274-6.19653875636537i</v>
      </c>
      <c r="AB310" s="223" t="str">
        <f t="shared" ca="1" si="477"/>
        <v>3.83135779349209-6.39223429896832i</v>
      </c>
      <c r="AC310" s="223" t="str">
        <f t="shared" ca="1" si="478"/>
        <v>7.41662790476518+0.730474090517927i</v>
      </c>
      <c r="AD310" s="223" t="str">
        <f t="shared" ca="1" si="479"/>
        <v>2.51067628002684+7.01687013500821i</v>
      </c>
      <c r="AE310" s="223" t="str">
        <f t="shared" ca="1" si="480"/>
        <v>-5.26972304180478+5.26972304180508i</v>
      </c>
      <c r="AF310" s="223" t="str">
        <f t="shared" ca="1" si="481"/>
        <v>-7.01687013500811-2.51067628002712i</v>
      </c>
      <c r="AG310" s="223" t="str">
        <f t="shared" ca="1" si="482"/>
        <v>-0.730474090518367-7.41662790476514i</v>
      </c>
      <c r="AH310" s="223" t="str">
        <f t="shared" ca="1" si="483"/>
        <v>6.39223429896848-3.83135779349183i</v>
      </c>
      <c r="AI310" s="223" t="str">
        <f t="shared" ca="1" si="484"/>
        <v>6.19653875636517+4.14039482604304i</v>
      </c>
      <c r="AJ310" s="223" t="str">
        <f t="shared" ca="1" si="485"/>
        <v>-1.09351088512274+7.37185158686592i</v>
      </c>
      <c r="AK310" s="223" t="str">
        <f t="shared" ca="1" si="486"/>
        <v>-7.13161105367702+2.16335056191347i</v>
      </c>
      <c r="AL310" s="223" t="str">
        <f t="shared" ca="1" si="487"/>
        <v>-5.00480237560152-5.52194848362722i</v>
      </c>
      <c r="AM310" s="223" t="str">
        <f t="shared" ca="1" si="488"/>
        <v>2.85195355907615-6.88522496157769i</v>
      </c>
      <c r="AN310" s="223" t="str">
        <f t="shared" ca="1" si="489"/>
        <v>7.44353691642204-0.365677519847531i</v>
      </c>
      <c r="AO310" s="223" t="str">
        <f t="shared" ca="1" si="490"/>
        <v>3.51309068443238+6.57253038924995i</v>
      </c>
      <c r="AP310" s="223" t="str">
        <f t="shared" ca="1" si="491"/>
        <v>-4.43945728480345+5.98591520914431i</v>
      </c>
      <c r="AQ310" s="223" t="str">
        <f t="shared" ca="1" si="492"/>
        <v>-7.30931583279549-1.45391331622787i</v>
      </c>
      <c r="AR310" s="223" t="str">
        <f t="shared" ca="1" si="493"/>
        <v>-7.30931583279549-1.45391331622787i</v>
      </c>
      <c r="AS310" s="223" t="str">
        <f t="shared" ca="1" si="494"/>
        <v>5.76087106788158-4.72782470211242i</v>
      </c>
      <c r="AT310" s="223" t="str">
        <f t="shared" ca="1" si="495"/>
        <v>6.73699267813964+3.18636023220105i</v>
      </c>
      <c r="AU310" s="223" t="str">
        <f t="shared" ca="1" si="496"/>
        <v>-1.04080907662505E-12+7.45251379567053i</v>
      </c>
      <c r="AV310" s="223" t="str">
        <f t="shared" ca="1" si="497"/>
        <v>-6.73699267814063+3.18636023219898i</v>
      </c>
      <c r="AW310" s="223" t="str">
        <f t="shared" ca="1" si="498"/>
        <v>-5.76087106788497-4.7278247021083i</v>
      </c>
      <c r="AX310" s="223" t="str">
        <f t="shared" ca="1" si="499"/>
        <v>1.81081314280661-7.22917129666315i</v>
      </c>
      <c r="AY310" s="223" t="str">
        <f t="shared" ca="1" si="500"/>
        <v>7.3093158327959-1.45391331622583i</v>
      </c>
      <c r="AZ310" s="223" t="str">
        <f t="shared" ca="1" si="501"/>
        <v>4.43945728480161+5.98591520914567i</v>
      </c>
      <c r="BA310" s="223" t="str">
        <f t="shared" ca="1" si="502"/>
        <v>-3.51309068442767+6.57253038925246i</v>
      </c>
      <c r="BB310" s="223" t="str">
        <f t="shared" ca="1" si="503"/>
        <v>-7.44353691642193-0.365677519849822i</v>
      </c>
      <c r="BC310" s="223" t="str">
        <f t="shared" ca="1" si="504"/>
        <v>-2.85195355907413-6.88522496157852i</v>
      </c>
      <c r="BD310" s="223" t="str">
        <f t="shared" ca="1" si="505"/>
        <v>5.00480237560307-5.52194848362582i</v>
      </c>
      <c r="BE310" s="223" t="str">
        <f t="shared" ca="1" si="506"/>
        <v>7.13161105367853+2.16335056190847i</v>
      </c>
      <c r="BF310" s="223" t="str">
        <f t="shared" ca="1" si="507"/>
        <v>1.09351088512069+7.37185158686623i</v>
      </c>
      <c r="BG310" s="223" t="str">
        <f t="shared" ca="1" si="508"/>
        <v>-6.19653875636639+4.14039482604122i</v>
      </c>
      <c r="BH310" s="223" t="str">
        <f t="shared" ca="1" si="509"/>
        <v>-6.39223429896854-3.83135779349171i</v>
      </c>
      <c r="BI310" s="223" t="str">
        <f t="shared" ca="1" si="510"/>
        <v>0.730474090516117-7.41662790476536i</v>
      </c>
      <c r="BJ310" s="223" t="str">
        <f t="shared" ca="1" si="511"/>
        <v>7.01687013500931-2.51067628002377i</v>
      </c>
      <c r="BK310" s="223" t="str">
        <f t="shared" ca="1" si="512"/>
        <v>5.26972304180375+5.26972304180611i</v>
      </c>
      <c r="BL310" s="223" t="str">
        <f t="shared" ca="1" si="513"/>
        <v>-2.5106762800267+7.01687013500826i</v>
      </c>
      <c r="BM310" s="223" t="str">
        <f t="shared" ca="1" si="514"/>
        <v>-7.41662790476496+0.730474090520177i</v>
      </c>
      <c r="BN310" s="223" t="str">
        <f t="shared" ca="1" si="515"/>
        <v>-3.83135779348903-6.39223429897015i</v>
      </c>
      <c r="BO310" s="223" t="str">
        <f t="shared" ca="1" si="516"/>
        <v>4.140394826044-6.19653875636453i</v>
      </c>
      <c r="BP310" s="223" t="str">
        <f t="shared" ca="1" si="517"/>
        <v>7.37185158686574+1.09351088512398i</v>
      </c>
      <c r="BQ310" s="223" t="str">
        <f t="shared" ca="1" si="518"/>
        <v>2.16335056191258+7.13161105367729i</v>
      </c>
      <c r="BR310" s="223" t="str">
        <f t="shared" ca="1" si="519"/>
        <v>-5.52194848362806+5.0048023756006i</v>
      </c>
      <c r="BS310" s="223" t="str">
        <f t="shared" ca="1" si="520"/>
        <v>-6.88522496157733-2.85195355907702i</v>
      </c>
      <c r="BT310" s="223" t="str">
        <f t="shared" ca="1" si="521"/>
        <v>-0.365677519846492-7.44353691642209i</v>
      </c>
      <c r="BU310" s="223" t="str">
        <f t="shared" ca="1" si="522"/>
        <v>6.57253038925054-3.51309068443127i</v>
      </c>
      <c r="BV310" s="223" t="str">
        <f t="shared" ca="1" si="523"/>
        <v>5.98591520914823+4.43945728479816i</v>
      </c>
      <c r="BW310" s="223" t="str">
        <f t="shared" ca="1" si="524"/>
        <v>-1.45391331622909+7.30931583279524i</v>
      </c>
      <c r="BX310" s="223" t="str">
        <f t="shared" ca="1" si="525"/>
        <v>-7.22917129666391+1.81081314280357i</v>
      </c>
      <c r="BY310" s="223" t="str">
        <f t="shared" ca="1" si="526"/>
        <v>-4.72782470211162-5.76087106788225i</v>
      </c>
      <c r="BZ310" s="223" t="str">
        <f t="shared" ca="1" si="527"/>
        <v>3.18636023219529-6.73699267814237i</v>
      </c>
      <c r="CA310" s="223" t="str">
        <f t="shared" ca="1" si="528"/>
        <v>7.45251379567053+2.08161815325009E-12i</v>
      </c>
      <c r="CB310" s="223" t="str">
        <f t="shared" ca="1" si="529"/>
        <v>3.18636023219804+6.73699267814107i</v>
      </c>
      <c r="CC310" s="223" t="str">
        <f t="shared" ca="1" si="530"/>
        <v>-4.72782470210927+5.76087106788418i</v>
      </c>
      <c r="CD310" s="223" t="str">
        <f t="shared" ca="1" si="531"/>
        <v>-7.22917129666475-1.81081314280022i</v>
      </c>
      <c r="CE310" s="223" t="str">
        <f t="shared" ca="1" si="532"/>
        <v>-1.4539133162246-7.30931583279615i</v>
      </c>
      <c r="CF310" s="223" t="str">
        <f t="shared" ca="1" si="533"/>
        <v>5.98591520914616-4.43945728480094i</v>
      </c>
      <c r="CG310" s="223" t="str">
        <f t="shared" ca="1" si="534"/>
        <v>6.57253038925197+3.51309068442859i</v>
      </c>
      <c r="CH310" s="223" t="str">
        <f t="shared" ca="1" si="535"/>
        <v>-0.365677519843456+7.44353691642224i</v>
      </c>
      <c r="CI310" s="223" t="str">
        <f t="shared" ca="1" si="536"/>
        <v>-6.88522496157892+2.85195355907317i</v>
      </c>
      <c r="CJ310" s="223" t="str">
        <f t="shared" ca="1" si="537"/>
        <v>-5.52194848362497-5.004802375604i</v>
      </c>
      <c r="CK310" s="223" t="str">
        <f t="shared" ca="1" si="538"/>
        <v>2.16335056190967-7.13161105367817i</v>
      </c>
      <c r="CL310" s="223" t="str">
        <f t="shared" ca="1" si="539"/>
        <v>7.3718515868653-1.09351088512698i</v>
      </c>
      <c r="CM310" s="223" t="str">
        <f t="shared" ca="1" si="540"/>
        <v>4.14039482604018+6.19653875636708i</v>
      </c>
      <c r="CN310" s="223" t="str">
        <f t="shared" ca="1" si="541"/>
        <v>-3.8313577934926+6.39223429896801i</v>
      </c>
      <c r="CO310" s="223" t="str">
        <f t="shared" ca="1" si="542"/>
        <v>-7.41662790476526-0.730474090517153i</v>
      </c>
      <c r="CP310" s="223" t="str">
        <f t="shared" ca="1" si="543"/>
        <v>-2.51067628002956-7.01687013500724i</v>
      </c>
      <c r="CQ310" s="223" t="str">
        <f t="shared" ca="1" si="544"/>
        <v>5.26972304180684-5.26972304180302i</v>
      </c>
      <c r="CR310" s="223" t="str">
        <f t="shared" ca="1" si="545"/>
        <v>7.01687013500784+2.51067628002788i</v>
      </c>
      <c r="CS310" s="223" t="str">
        <f t="shared" ca="1" si="546"/>
        <v>0.730474090519352+7.41662790476504i</v>
      </c>
      <c r="CT310" s="223" t="str">
        <f t="shared" ca="1" si="547"/>
        <v>-6.39223429896687+3.8313577934945i</v>
      </c>
      <c r="CU310" s="223" t="str">
        <f t="shared" ca="1" si="548"/>
        <v>-6.19653875636407-4.14039482604468i</v>
      </c>
      <c r="CV310" s="223" t="str">
        <f t="shared" ca="1" si="549"/>
        <v>1.0935108851248-7.37185158686562i</v>
      </c>
      <c r="CW310" s="223" t="str">
        <f t="shared" ca="1" si="550"/>
        <v>7.13161105367765-2.16335056191138i</v>
      </c>
      <c r="CX310" s="223" t="str">
        <f t="shared" ca="1" si="551"/>
        <v>5.00480237560532+5.52194848362377i</v>
      </c>
      <c r="CY310" s="223" t="str">
        <f t="shared" ca="1" si="552"/>
        <v>-2.85195355907817+6.88522496157685i</v>
      </c>
      <c r="CZ310" s="223" t="str">
        <f t="shared" ca="1" si="553"/>
        <v>-7.44353691642215+0.36567751984524i</v>
      </c>
      <c r="DA310" s="223" t="str">
        <f t="shared" ca="1" si="554"/>
        <v>-3.51309068443054-6.57253038925092i</v>
      </c>
      <c r="DB310" s="223" t="str">
        <f t="shared" ca="1" si="555"/>
        <v>4.43945728479917-5.98591520914748i</v>
      </c>
      <c r="DC310" s="223" t="str">
        <f t="shared" ca="1" si="556"/>
        <v>7.30931583279509+1.45391331622991i</v>
      </c>
      <c r="DD310" s="223" t="str">
        <f t="shared" ca="1" si="557"/>
        <v>1.81081314280236+7.22917129666422i</v>
      </c>
      <c r="DE310" s="223" t="str">
        <f t="shared" ca="1" si="558"/>
        <v>-5.76087106788305+4.72782470211065i</v>
      </c>
      <c r="DF310" s="223" t="str">
        <f t="shared" ca="1" si="559"/>
        <v>-6.73699267814202-3.18636023219605i</v>
      </c>
      <c r="DG310" s="223" t="str">
        <f t="shared" ca="1" si="560"/>
        <v>3.33424041150177E-12-7.45251379567053i</v>
      </c>
      <c r="DH310" s="223" t="str">
        <f t="shared" ca="1" si="561"/>
        <v>6.73699267814142-3.18636023219729i</v>
      </c>
      <c r="DI310" s="223" t="str">
        <f t="shared" ca="1" si="562"/>
        <v>5.76087106788365+4.72782470210991i</v>
      </c>
      <c r="DJ310" s="223" t="str">
        <f t="shared" ca="1" si="563"/>
        <v>-1.81081314280144+7.22917129666445i</v>
      </c>
      <c r="DK310" s="223" t="str">
        <f t="shared" ca="1" si="564"/>
        <v>-7.30931583279638+1.45391331622337i</v>
      </c>
      <c r="DL310" s="223" t="str">
        <f t="shared" ca="1" si="565"/>
        <v>-4.43945728480028-5.98591520914666i</v>
      </c>
      <c r="DM310" s="223" t="str">
        <f t="shared" ca="1" si="566"/>
        <v>3.51309068442932-6.57253038925158i</v>
      </c>
      <c r="DN310" s="223" t="str">
        <f t="shared" ca="1" si="567"/>
        <v>7.4435369164222+0.365677519844284i</v>
      </c>
      <c r="DO310" s="223" t="str">
        <f t="shared" ca="1" si="568"/>
        <v>2.85195355907906+6.88522496157648i</v>
      </c>
      <c r="DP310" s="223" t="str">
        <f t="shared" ca="1" si="569"/>
        <v>-5.00480237560492+5.52194848362413i</v>
      </c>
      <c r="DQ310" s="223" t="str">
        <f t="shared" ca="1" si="570"/>
        <v>-7.13161105367781-2.16335056191087i</v>
      </c>
      <c r="DR310" s="223" t="str">
        <f t="shared" ca="1" si="571"/>
        <v>-1.09351088512616-7.37185158686542i</v>
      </c>
      <c r="DS310" s="223" t="str">
        <f t="shared" ca="1" si="572"/>
        <v>6.19653875636754-4.14039482603949i</v>
      </c>
      <c r="DT310" s="223" t="str">
        <f t="shared" ca="1" si="573"/>
        <v>6.39223429896737+3.83135779349367i</v>
      </c>
      <c r="DU310" s="223" t="str">
        <f t="shared" ca="1" si="574"/>
        <v>-0.730474090518399+7.41662790476514i</v>
      </c>
      <c r="DV310" s="223" t="str">
        <f t="shared" ca="1" si="575"/>
        <v>-7.01687013500766+2.51067628002839i</v>
      </c>
      <c r="DW310" s="223" t="str">
        <f t="shared" ca="1" si="576"/>
        <v>-5.26972304180243-5.26972304180743i</v>
      </c>
      <c r="DX310" s="223" t="str">
        <f t="shared" ca="1" si="577"/>
        <v>2.51067628002866-7.01687013500756i</v>
      </c>
      <c r="DY310" s="223" t="str">
        <f t="shared" ca="1" si="578"/>
        <v>7.41662790476516-0.730474090518105i</v>
      </c>
      <c r="DZ310" s="223" t="str">
        <f t="shared" ca="1" si="579"/>
        <v>3.83135779349343+6.39223429896752i</v>
      </c>
      <c r="EA310" s="223" t="str">
        <f t="shared" ca="1" si="580"/>
        <v>-4.14039482603973+6.19653875636738i</v>
      </c>
      <c r="EB310" s="223" t="str">
        <f t="shared" ca="1" si="581"/>
        <v>-7.3718515868655-1.09351088512562i</v>
      </c>
      <c r="EC310" s="223" t="str">
        <f t="shared" ca="1" si="582"/>
        <v>-2.16335056191059-7.13161105367789i</v>
      </c>
      <c r="ED310" s="223" t="str">
        <f t="shared" ca="1" si="583"/>
        <v>5.52194848362433-5.00480237560471i</v>
      </c>
      <c r="EE310" s="223" t="str">
        <f t="shared" ca="1" si="584"/>
        <v>6.88522496157637+2.85195355907933i</v>
      </c>
      <c r="EF310" s="223" t="str">
        <f t="shared" ca="1" si="585"/>
        <v>0.365677519843989+7.44353691642221i</v>
      </c>
      <c r="EG310" s="223" t="str">
        <f t="shared" ca="1" si="586"/>
        <v>-6.57253038925132+3.51309068442981i</v>
      </c>
      <c r="EH310" s="223" t="str">
        <f t="shared" ca="1" si="587"/>
        <v>-5.98591520914699-4.43945728479983i</v>
      </c>
      <c r="EI310" s="223" t="str">
        <f t="shared" ca="1" si="588"/>
        <v>1.45391331622366-7.30931583279633i</v>
      </c>
      <c r="EJ310" s="223" t="str">
        <f t="shared" ca="1" si="589"/>
        <v>7.22917129666452-1.81081314280115i</v>
      </c>
      <c r="EK310" s="223" t="str">
        <f t="shared" ca="1" si="590"/>
        <v>4.72782470210968+5.76087106788384i</v>
      </c>
      <c r="EL310" s="223" t="str">
        <f t="shared" ca="1" si="591"/>
        <v>-3.18636023219756+6.7369926781413i</v>
      </c>
      <c r="EM310" s="223" t="str">
        <f t="shared" ca="1" si="592"/>
        <v>-7.45251379567053+3.46203823205831E-12i</v>
      </c>
      <c r="EN310" s="223"/>
      <c r="EO310" s="223"/>
      <c r="EP310" s="223"/>
    </row>
    <row r="311" spans="1:146">
      <c r="A311" s="249">
        <f t="shared" si="461"/>
        <v>4.121093749999998E-3</v>
      </c>
      <c r="B311" s="248">
        <v>211</v>
      </c>
      <c r="C311" s="247">
        <f t="shared" si="462"/>
        <v>42200</v>
      </c>
      <c r="N311" s="246">
        <f t="shared" ca="1" si="463"/>
        <v>7.5453610695172353</v>
      </c>
      <c r="O311" s="223">
        <f t="shared" ca="1" si="464"/>
        <v>-7.4546389304827647</v>
      </c>
      <c r="P311" s="223" t="str">
        <f t="shared" ca="1" si="465"/>
        <v>-3.35169012162932-6.65866464934536i</v>
      </c>
      <c r="Q311" s="223" t="str">
        <f t="shared" ca="1" si="466"/>
        <v>4.4407232261311-5.98762213343235i</v>
      </c>
      <c r="R311" s="223" t="str">
        <f t="shared" ca="1" si="467"/>
        <v>7.34488907028691+1.27445915158122i</v>
      </c>
      <c r="S311" s="223" t="str">
        <f t="shared" ca="1" si="468"/>
        <v>2.16396745598374+7.13364468089857i</v>
      </c>
      <c r="T311" s="223" t="str">
        <f t="shared" ca="1" si="469"/>
        <v>-5.39900049985871+5.14027578894311i</v>
      </c>
      <c r="U311" s="223" t="str">
        <f t="shared" ca="1" si="470"/>
        <v>-7.01887104307823-2.51139221638261i</v>
      </c>
      <c r="V311" s="223" t="str">
        <f t="shared" ca="1" si="471"/>
        <v>-0.912527384846936-7.39857657632694i</v>
      </c>
      <c r="W311" s="223" t="str">
        <f t="shared" ca="1" si="472"/>
        <v>6.19830574138396-4.14157548768531i</v>
      </c>
      <c r="X311" s="223" t="str">
        <f t="shared" ca="1" si="473"/>
        <v>6.48618435682553+3.67437805256088i</v>
      </c>
      <c r="Y311" s="223" t="str">
        <f t="shared" ca="1" si="474"/>
        <v>-0.365781795269778+7.44565949141635i</v>
      </c>
      <c r="Z311" s="223" t="str">
        <f t="shared" ca="1" si="475"/>
        <v>-6.81510363549459+3.02092767562178i</v>
      </c>
      <c r="AA311" s="223" t="str">
        <f t="shared" ca="1" si="476"/>
        <v>-5.76251381930801-4.72917287336311i</v>
      </c>
      <c r="AB311" s="223" t="str">
        <f t="shared" ca="1" si="477"/>
        <v>1.63332063459066-7.27350708314012i</v>
      </c>
      <c r="AC311" s="223" t="str">
        <f t="shared" ca="1" si="478"/>
        <v>7.23123274384913-1.8113295084422i</v>
      </c>
      <c r="AD311" s="223" t="str">
        <f t="shared" ca="1" si="479"/>
        <v>4.86916770341746+5.64471854567307i</v>
      </c>
      <c r="AE311" s="223" t="str">
        <f t="shared" ca="1" si="480"/>
        <v>-2.85276681295957+6.88718833013486i</v>
      </c>
      <c r="AF311" s="223" t="str">
        <f t="shared" ca="1" si="481"/>
        <v>-7.43444026335591+0.548397259713877i</v>
      </c>
      <c r="AG311" s="223" t="str">
        <f t="shared" ca="1" si="482"/>
        <v>-3.8324503311305-6.39405708789708i</v>
      </c>
      <c r="AH311" s="223" t="str">
        <f t="shared" ca="1" si="483"/>
        <v>3.9882140849258-6.29807827806774i</v>
      </c>
      <c r="AI311" s="223" t="str">
        <f t="shared" ca="1" si="484"/>
        <v>7.41874280647205+0.730682390158999i</v>
      </c>
      <c r="AJ311" s="223" t="str">
        <f t="shared" ca="1" si="485"/>
        <v>2.68288755023833+6.95512444005464i</v>
      </c>
      <c r="AK311" s="223" t="str">
        <f t="shared" ca="1" si="486"/>
        <v>-5.0062295289188+5.52352310465438i</v>
      </c>
      <c r="AL311" s="223" t="str">
        <f t="shared" ca="1" si="487"/>
        <v>-7.18460258034568-1.98824730513071i</v>
      </c>
      <c r="AM311" s="223" t="str">
        <f t="shared" ca="1" si="488"/>
        <v>-1.45432790946045-7.31140013373866i</v>
      </c>
      <c r="AN311" s="223" t="str">
        <f t="shared" ca="1" si="489"/>
        <v>5.87683797009291-4.58632936640441i</v>
      </c>
      <c r="AO311" s="223" t="str">
        <f t="shared" ca="1" si="490"/>
        <v>6.73891377725744+3.18726884441195i</v>
      </c>
      <c r="AP311" s="223" t="str">
        <f t="shared" ca="1" si="491"/>
        <v>0.182945997548927+7.45239373261035i</v>
      </c>
      <c r="AQ311" s="223" t="str">
        <f t="shared" ca="1" si="492"/>
        <v>-6.57440459083149+3.51409246604625i</v>
      </c>
      <c r="AR311" s="223" t="str">
        <f t="shared" ca="1" si="493"/>
        <v>-6.57440459083149+3.51409246604625i</v>
      </c>
      <c r="AS311" s="223" t="str">
        <f t="shared" ca="1" si="494"/>
        <v>1.09382270716133-7.3739537203028i</v>
      </c>
      <c r="AT311" s="223" t="str">
        <f t="shared" ca="1" si="495"/>
        <v>7.07838974063857-2.33838411376144i</v>
      </c>
      <c r="AU311" s="223" t="str">
        <f t="shared" ca="1" si="496"/>
        <v>5.27122573904369+5.2712257390395i</v>
      </c>
      <c r="AV311" s="223" t="str">
        <f t="shared" ca="1" si="497"/>
        <v>-2.33838411375581+7.07838974064043i</v>
      </c>
      <c r="AW311" s="223" t="str">
        <f t="shared" ca="1" si="498"/>
        <v>-7.37395372030301+1.09382270715985i</v>
      </c>
      <c r="AX311" s="223" t="str">
        <f t="shared" ca="1" si="499"/>
        <v>-4.29244216023208-6.09479957709286i</v>
      </c>
      <c r="AY311" s="223" t="str">
        <f t="shared" ca="1" si="500"/>
        <v>3.51409246604756-6.57440459083079i</v>
      </c>
      <c r="AZ311" s="223" t="str">
        <f t="shared" ca="1" si="501"/>
        <v>7.45239373261032+0.182945997550413i</v>
      </c>
      <c r="BA311" s="223" t="str">
        <f t="shared" ca="1" si="502"/>
        <v>3.18726884441061+6.73891377725808i</v>
      </c>
      <c r="BB311" s="223" t="str">
        <f t="shared" ca="1" si="503"/>
        <v>-4.58632936640558+5.876837970092i</v>
      </c>
      <c r="BC311" s="223" t="str">
        <f t="shared" ca="1" si="504"/>
        <v>-7.31140013373839-1.4543279094618i</v>
      </c>
      <c r="BD311" s="223" t="str">
        <f t="shared" ca="1" si="505"/>
        <v>-1.98824730512938-7.18460258034604i</v>
      </c>
      <c r="BE311" s="223" t="str">
        <f t="shared" ca="1" si="506"/>
        <v>5.5235231046553-5.00622952891777i</v>
      </c>
      <c r="BF311" s="223" t="str">
        <f t="shared" ca="1" si="507"/>
        <v>6.95512444005415+2.68288755023962i</v>
      </c>
      <c r="BG311" s="223" t="str">
        <f t="shared" ca="1" si="508"/>
        <v>0.730682390157625+7.41874280647218i</v>
      </c>
      <c r="BH311" s="223" t="str">
        <f t="shared" ca="1" si="509"/>
        <v>-6.2980782780661+3.9882140849284i</v>
      </c>
      <c r="BI311" s="223" t="str">
        <f t="shared" ca="1" si="510"/>
        <v>-6.39405708789866-3.83245033112787i</v>
      </c>
      <c r="BJ311" s="223" t="str">
        <f t="shared" ca="1" si="511"/>
        <v>0.548397259717472-7.43444026335564i</v>
      </c>
      <c r="BK311" s="223" t="str">
        <f t="shared" ca="1" si="512"/>
        <v>6.88718833013595-2.85276681295692i</v>
      </c>
      <c r="BL311" s="223" t="str">
        <f t="shared" ca="1" si="513"/>
        <v>5.64471854567168+4.86916770341907i</v>
      </c>
      <c r="BM311" s="223" t="str">
        <f t="shared" ca="1" si="514"/>
        <v>-1.81132950844447+7.23123274384855i</v>
      </c>
      <c r="BN311" s="223" t="str">
        <f t="shared" ca="1" si="515"/>
        <v>-7.27350708314047+1.6333206345891i</v>
      </c>
      <c r="BO311" s="223" t="str">
        <f t="shared" ca="1" si="516"/>
        <v>-4.72917287336249-5.76251381930851i</v>
      </c>
      <c r="BP311" s="223" t="str">
        <f t="shared" ca="1" si="517"/>
        <v>3.02092767562183-6.81510363549457i</v>
      </c>
      <c r="BQ311" s="223" t="str">
        <f t="shared" ca="1" si="518"/>
        <v>7.44565949141635-0.365781795269721i</v>
      </c>
      <c r="BR311" s="223" t="str">
        <f t="shared" ca="1" si="519"/>
        <v>3.67437805256148+6.48618435682518i</v>
      </c>
      <c r="BS311" s="223" t="str">
        <f t="shared" ca="1" si="520"/>
        <v>-4.14157548768412+6.19830574138476i</v>
      </c>
      <c r="BT311" s="223" t="str">
        <f t="shared" ca="1" si="521"/>
        <v>-7.39857657632721-0.912527384844781i</v>
      </c>
      <c r="BU311" s="223" t="str">
        <f t="shared" ca="1" si="522"/>
        <v>-2.51139221638467-7.01887104307749i</v>
      </c>
      <c r="BV311" s="223" t="str">
        <f t="shared" ca="1" si="523"/>
        <v>5.14027578894097-5.39900049986073i</v>
      </c>
      <c r="BW311" s="223" t="str">
        <f t="shared" ca="1" si="524"/>
        <v>7.13364468089755+2.16396745598711i</v>
      </c>
      <c r="BX311" s="223" t="str">
        <f t="shared" ca="1" si="525"/>
        <v>1.27445915157849+7.34488907028738i</v>
      </c>
      <c r="BY311" s="223" t="str">
        <f t="shared" ca="1" si="526"/>
        <v>-5.98762213343401+4.44072322612887i</v>
      </c>
      <c r="BZ311" s="223" t="str">
        <f t="shared" ca="1" si="527"/>
        <v>-6.65866464934453-3.35169012163099i</v>
      </c>
      <c r="CA311" s="223" t="str">
        <f t="shared" ca="1" si="528"/>
        <v>1.27490036292659E-12-7.45463893048276i</v>
      </c>
      <c r="CB311" s="223" t="str">
        <f t="shared" ca="1" si="529"/>
        <v>6.65866464934567-3.35169012162871i</v>
      </c>
      <c r="CC311" s="223" t="str">
        <f t="shared" ca="1" si="530"/>
        <v>5.98762213343249+4.44072322613092i</v>
      </c>
      <c r="CD311" s="223" t="str">
        <f t="shared" ca="1" si="531"/>
        <v>-1.274459151581+7.34488907028695i</v>
      </c>
      <c r="CE311" s="223" t="str">
        <f t="shared" ca="1" si="532"/>
        <v>-7.13364468089829+2.16396745598468i</v>
      </c>
      <c r="CF311" s="223" t="str">
        <f t="shared" ca="1" si="533"/>
        <v>-5.14027578894434-5.39900049985753i</v>
      </c>
      <c r="CG311" s="223" t="str">
        <f t="shared" ca="1" si="534"/>
        <v>2.5113922163803-7.01887104307906i</v>
      </c>
      <c r="CH311" s="223" t="str">
        <f t="shared" ca="1" si="535"/>
        <v>7.39857657632663-0.912527384849403i</v>
      </c>
      <c r="CI311" s="223" t="str">
        <f t="shared" ca="1" si="536"/>
        <v>4.14157548768799+6.19830574138217i</v>
      </c>
      <c r="CJ311" s="223" t="str">
        <f t="shared" ca="1" si="537"/>
        <v>-3.67437805256407+6.48618435682372i</v>
      </c>
      <c r="CK311" s="223" t="str">
        <f t="shared" ca="1" si="538"/>
        <v>-7.44565949141621-0.365781795272691i</v>
      </c>
      <c r="CL311" s="223" t="str">
        <f t="shared" ca="1" si="539"/>
        <v>-3.02092767561911-6.81510363549578i</v>
      </c>
      <c r="CM311" s="223" t="str">
        <f t="shared" ca="1" si="540"/>
        <v>4.72917287336479-5.76251381930663i</v>
      </c>
      <c r="CN311" s="223" t="str">
        <f t="shared" ca="1" si="541"/>
        <v>7.27350708313983+1.633320634592i</v>
      </c>
      <c r="CO311" s="223" t="str">
        <f t="shared" ca="1" si="542"/>
        <v>1.81132950844159+7.23123274384928i</v>
      </c>
      <c r="CP311" s="223" t="str">
        <f t="shared" ca="1" si="543"/>
        <v>-5.64471854567349+4.86916770341698i</v>
      </c>
      <c r="CQ311" s="223" t="str">
        <f t="shared" ca="1" si="544"/>
        <v>-6.88718833013489-2.85276681295947i</v>
      </c>
      <c r="CR311" s="223" t="str">
        <f t="shared" ca="1" si="545"/>
        <v>-0.548397259714719-7.43444026335585i</v>
      </c>
      <c r="CS311" s="223" t="str">
        <f t="shared" ca="1" si="546"/>
        <v>6.39405708789626-3.83245033113187i</v>
      </c>
      <c r="CT311" s="223" t="str">
        <f t="shared" ca="1" si="547"/>
        <v>6.29807827806858+3.98821408492446i</v>
      </c>
      <c r="CU311" s="223" t="str">
        <f t="shared" ca="1" si="548"/>
        <v>-0.730682390152994+7.41874280647264i</v>
      </c>
      <c r="CV311" s="223" t="str">
        <f t="shared" ca="1" si="549"/>
        <v>-6.95512444005247+2.68288755024396i</v>
      </c>
      <c r="CW311" s="223" t="str">
        <f t="shared" ca="1" si="550"/>
        <v>-5.5235231046533-5.00622952891998i</v>
      </c>
      <c r="CX311" s="223" t="str">
        <f t="shared" ca="1" si="551"/>
        <v>1.98824730513224-7.18460258034524i</v>
      </c>
      <c r="CY311" s="223" t="str">
        <f t="shared" ca="1" si="552"/>
        <v>7.31140013373897-1.45432790945888i</v>
      </c>
      <c r="CZ311" s="223" t="str">
        <f t="shared" ca="1" si="553"/>
        <v>4.58632936640324+5.87683797009382i</v>
      </c>
      <c r="DA311" s="223" t="str">
        <f t="shared" ca="1" si="554"/>
        <v>-3.18726884441329+6.7389137772568i</v>
      </c>
      <c r="DB311" s="223" t="str">
        <f t="shared" ca="1" si="555"/>
        <v>-7.45239373261039+0.18294599754744i</v>
      </c>
      <c r="DC311" s="223" t="str">
        <f t="shared" ca="1" si="556"/>
        <v>-3.51409246604494-6.57440459083219i</v>
      </c>
      <c r="DD311" s="223" t="str">
        <f t="shared" ca="1" si="557"/>
        <v>4.29244216023451-6.09479957709115i</v>
      </c>
      <c r="DE311" s="223" t="str">
        <f t="shared" ca="1" si="558"/>
        <v>7.37395372030258+1.0938227071628i</v>
      </c>
      <c r="DF311" s="223" t="str">
        <f t="shared" ca="1" si="559"/>
        <v>2.33838411376003+7.07838974063903i</v>
      </c>
      <c r="DG311" s="223" t="str">
        <f t="shared" ca="1" si="560"/>
        <v>-5.27122573904055+5.27122573904264i</v>
      </c>
      <c r="DH311" s="223" t="str">
        <f t="shared" ca="1" si="561"/>
        <v>-7.07838974063996-2.33838411375723i</v>
      </c>
      <c r="DI311" s="223" t="str">
        <f t="shared" ca="1" si="562"/>
        <v>-1.09382270716572-7.37395372030215i</v>
      </c>
      <c r="DJ311" s="223" t="str">
        <f t="shared" ca="1" si="563"/>
        <v>6.09479957708945-4.29244216023693i</v>
      </c>
      <c r="DK311" s="223" t="str">
        <f t="shared" ca="1" si="564"/>
        <v>6.57440459083359+3.51409246604234i</v>
      </c>
      <c r="DL311" s="223" t="str">
        <f t="shared" ca="1" si="565"/>
        <v>-0.182945997552111+7.45239373261027i</v>
      </c>
      <c r="DM311" s="223" t="str">
        <f t="shared" ca="1" si="566"/>
        <v>-6.7389137772588+3.18726884440907i</v>
      </c>
      <c r="DN311" s="223" t="str">
        <f t="shared" ca="1" si="567"/>
        <v>-5.87683797009095-4.58632936640692i</v>
      </c>
      <c r="DO311" s="223" t="str">
        <f t="shared" ca="1" si="568"/>
        <v>1.45432790946346-7.31140013373805i</v>
      </c>
      <c r="DP311" s="223" t="str">
        <f t="shared" ca="1" si="569"/>
        <v>7.1846025803465-1.98824730512774i</v>
      </c>
      <c r="DQ311" s="223" t="str">
        <f t="shared" ca="1" si="570"/>
        <v>5.00622952891651+5.52352310465644i</v>
      </c>
      <c r="DR311" s="223" t="str">
        <f t="shared" ca="1" si="571"/>
        <v>-2.6828875502412+6.95512444005353i</v>
      </c>
      <c r="DS311" s="223" t="str">
        <f t="shared" ca="1" si="572"/>
        <v>-7.41874280647235+0.730682390155935i</v>
      </c>
      <c r="DT311" s="223" t="str">
        <f t="shared" ca="1" si="573"/>
        <v>-3.98821408492696-6.298078278067i</v>
      </c>
      <c r="DU311" s="223" t="str">
        <f t="shared" ca="1" si="574"/>
        <v>3.83245033112933-6.39405708789778i</v>
      </c>
      <c r="DV311" s="223" t="str">
        <f t="shared" ca="1" si="575"/>
        <v>7.43444026335607+0.548397259711771i</v>
      </c>
      <c r="DW311" s="223" t="str">
        <f t="shared" ca="1" si="576"/>
        <v>2.8527668129622+6.88718833013376i</v>
      </c>
      <c r="DX311" s="223" t="str">
        <f t="shared" ca="1" si="577"/>
        <v>-4.86916770341474+5.64471854567542i</v>
      </c>
      <c r="DY311" s="223" t="str">
        <f t="shared" ca="1" si="578"/>
        <v>-7.23123274384835-1.81132950844529i</v>
      </c>
      <c r="DZ311" s="223" t="str">
        <f t="shared" ca="1" si="579"/>
        <v>-1.63332063458827-7.27350708314066i</v>
      </c>
      <c r="EA311" s="223" t="str">
        <f t="shared" ca="1" si="580"/>
        <v>5.76251381930906-4.72917287336183i</v>
      </c>
      <c r="EB311" s="223" t="str">
        <f t="shared" ca="1" si="581"/>
        <v>6.81510363549422+3.0209276756226i</v>
      </c>
      <c r="EC311" s="223" t="str">
        <f t="shared" ca="1" si="582"/>
        <v>0.365781795268871+7.4456594914164i</v>
      </c>
      <c r="ED311" s="223" t="str">
        <f t="shared" ca="1" si="583"/>
        <v>-6.48618435682561+3.67437805256074i</v>
      </c>
      <c r="EE311" s="223" t="str">
        <f t="shared" ca="1" si="584"/>
        <v>-6.19830574138428-4.14157548768483i</v>
      </c>
      <c r="EF311" s="223" t="str">
        <f t="shared" ca="1" si="585"/>
        <v>0.912527384845631-7.3985765763271i</v>
      </c>
      <c r="EG311" s="223" t="str">
        <f t="shared" ca="1" si="586"/>
        <v>7.01887104307778-2.51139221638388i</v>
      </c>
      <c r="EH311" s="223" t="str">
        <f t="shared" ca="1" si="587"/>
        <v>5.39900049986014+5.14027578894159i</v>
      </c>
      <c r="EI311" s="223" t="str">
        <f t="shared" ca="1" si="588"/>
        <v>-2.16396745598104+7.13364468089939i</v>
      </c>
      <c r="EJ311" s="223" t="str">
        <f t="shared" ca="1" si="589"/>
        <v>-7.3448890702876+1.27445915157723i</v>
      </c>
      <c r="EK311" s="223" t="str">
        <f t="shared" ca="1" si="590"/>
        <v>-4.44072322612785-5.98762213343477i</v>
      </c>
      <c r="EL311" s="223" t="str">
        <f t="shared" ca="1" si="591"/>
        <v>3.35169012163213-6.65866464934396i</v>
      </c>
      <c r="EM311" s="223" t="str">
        <f t="shared" ca="1" si="592"/>
        <v>7.45463893048276+2.54980072585318E-12i</v>
      </c>
      <c r="EN311" s="223"/>
      <c r="EO311" s="223"/>
      <c r="EP311" s="223"/>
    </row>
    <row r="312" spans="1:146">
      <c r="A312" s="249">
        <f t="shared" si="461"/>
        <v>4.1406249999999976E-3</v>
      </c>
      <c r="B312" s="248">
        <v>212</v>
      </c>
      <c r="C312" s="247">
        <f t="shared" si="462"/>
        <v>42400</v>
      </c>
      <c r="N312" s="246">
        <f t="shared" ca="1" si="463"/>
        <v>7.5434564001076172</v>
      </c>
      <c r="O312" s="223">
        <f t="shared" ca="1" si="464"/>
        <v>-7.4565435998923828</v>
      </c>
      <c r="P312" s="223" t="str">
        <f t="shared" ca="1" si="465"/>
        <v>-3.51499032099001-6.57608435928575i</v>
      </c>
      <c r="Q312" s="223" t="str">
        <f t="shared" ca="1" si="466"/>
        <v>4.14263366531297-6.19988941611959i</v>
      </c>
      <c r="R312" s="223" t="str">
        <f t="shared" ca="1" si="467"/>
        <v>7.42063830437823+0.730869080404022i</v>
      </c>
      <c r="S312" s="223" t="str">
        <f t="shared" ca="1" si="468"/>
        <v>2.8534956983869+6.88894801521854i</v>
      </c>
      <c r="T312" s="223" t="str">
        <f t="shared" ca="1" si="469"/>
        <v>-4.730381182845+5.76398614867194i</v>
      </c>
      <c r="U312" s="223" t="str">
        <f t="shared" ca="1" si="470"/>
        <v>-7.31326820545941-1.45469949203007i</v>
      </c>
      <c r="V312" s="223" t="str">
        <f t="shared" ca="1" si="471"/>
        <v>-2.16452035232884-7.1354673358828i</v>
      </c>
      <c r="W312" s="223" t="str">
        <f t="shared" ca="1" si="472"/>
        <v>5.27257254369683-5.27257254369727i</v>
      </c>
      <c r="X312" s="223" t="str">
        <f t="shared" ca="1" si="473"/>
        <v>7.13546733588296+2.16452035232829i</v>
      </c>
      <c r="Y312" s="223" t="str">
        <f t="shared" ca="1" si="474"/>
        <v>1.45469949202994+7.31326820545944i</v>
      </c>
      <c r="Z312" s="223" t="str">
        <f t="shared" ca="1" si="475"/>
        <v>-5.76398614867203+4.73038118284489i</v>
      </c>
      <c r="AA312" s="223" t="str">
        <f t="shared" ca="1" si="476"/>
        <v>-6.88894801521848-2.85349569838706i</v>
      </c>
      <c r="AB312" s="223" t="str">
        <f t="shared" ca="1" si="477"/>
        <v>-0.730869080403867-7.42063830437824i</v>
      </c>
      <c r="AC312" s="223" t="str">
        <f t="shared" ca="1" si="478"/>
        <v>6.19988941611967-4.14263366531285i</v>
      </c>
      <c r="AD312" s="223" t="str">
        <f t="shared" ca="1" si="479"/>
        <v>6.57608435928564+3.5149903209902i</v>
      </c>
      <c r="AE312" s="223" t="str">
        <f t="shared" ca="1" si="480"/>
        <v>-1.16927113660157E-13+7.45654359989238i</v>
      </c>
      <c r="AF312" s="223" t="str">
        <f t="shared" ca="1" si="481"/>
        <v>-6.57608435928581+3.51499032098989i</v>
      </c>
      <c r="AG312" s="223" t="str">
        <f t="shared" ca="1" si="482"/>
        <v>-6.19988941611948-4.14263366531313i</v>
      </c>
      <c r="AH312" s="223" t="str">
        <f t="shared" ca="1" si="483"/>
        <v>0.730869080404204-7.42063830437821i</v>
      </c>
      <c r="AI312" s="223" t="str">
        <f t="shared" ca="1" si="484"/>
        <v>6.88894801521832-2.85349569838743i</v>
      </c>
      <c r="AJ312" s="223" t="str">
        <f t="shared" ca="1" si="485"/>
        <v>5.76398614867185+4.73038118284511i</v>
      </c>
      <c r="AK312" s="223" t="str">
        <f t="shared" ca="1" si="486"/>
        <v>-1.45469949203094+7.31326820545923i</v>
      </c>
      <c r="AL312" s="223" t="str">
        <f t="shared" ca="1" si="487"/>
        <v>-7.13546733588326+2.1645203523273i</v>
      </c>
      <c r="AM312" s="223" t="str">
        <f t="shared" ca="1" si="488"/>
        <v>-5.27257254369554-5.27257254369856i</v>
      </c>
      <c r="AN312" s="223" t="str">
        <f t="shared" ca="1" si="489"/>
        <v>2.16452035233119-7.13546733588208i</v>
      </c>
      <c r="AO312" s="223" t="str">
        <f t="shared" ca="1" si="490"/>
        <v>7.31326820546005-1.45469949202686i</v>
      </c>
      <c r="AP312" s="223" t="str">
        <f t="shared" ca="1" si="491"/>
        <v>4.73038118284771+5.76398614866972i</v>
      </c>
      <c r="AQ312" s="223" t="str">
        <f t="shared" ca="1" si="492"/>
        <v>-2.85349569838443+6.88894801521957i</v>
      </c>
      <c r="AR312" s="223" t="str">
        <f t="shared" ca="1" si="493"/>
        <v>-2.85349569838443+6.88894801521957i</v>
      </c>
      <c r="AS312" s="223" t="str">
        <f t="shared" ca="1" si="494"/>
        <v>-4.14263366531399-6.19988941611891i</v>
      </c>
      <c r="AT312" s="223" t="str">
        <f t="shared" ca="1" si="495"/>
        <v>3.51499032098974-6.57608435928589i</v>
      </c>
      <c r="AU312" s="223" t="str">
        <f t="shared" ca="1" si="496"/>
        <v>7.45654359989238+2.33854227320315E-13i</v>
      </c>
      <c r="AV312" s="223" t="str">
        <f t="shared" ca="1" si="497"/>
        <v>3.51499032098914+6.57608435928621i</v>
      </c>
      <c r="AW312" s="223" t="str">
        <f t="shared" ca="1" si="498"/>
        <v>-4.14263366531455+6.19988941611853i</v>
      </c>
      <c r="AX312" s="223" t="str">
        <f t="shared" ca="1" si="499"/>
        <v>-7.42063830437798-0.730869080406535i</v>
      </c>
      <c r="AY312" s="223" t="str">
        <f t="shared" ca="1" si="500"/>
        <v>-2.8534956983838-6.88894801521983i</v>
      </c>
      <c r="AZ312" s="223" t="str">
        <f t="shared" ca="1" si="501"/>
        <v>4.73038118284233-5.76398614867413i</v>
      </c>
      <c r="BA312" s="223" t="str">
        <f t="shared" ca="1" si="502"/>
        <v>7.31326820545992+1.45469949202752i</v>
      </c>
      <c r="BB312" s="223" t="str">
        <f t="shared" ca="1" si="503"/>
        <v>2.16452035233074+7.13546733588221i</v>
      </c>
      <c r="BC312" s="223" t="str">
        <f t="shared" ca="1" si="504"/>
        <v>-5.27257254369602+5.27257254369809i</v>
      </c>
      <c r="BD312" s="223" t="str">
        <f t="shared" ca="1" si="505"/>
        <v>-7.13546733588313-2.16452035232775i</v>
      </c>
      <c r="BE312" s="223" t="str">
        <f t="shared" ca="1" si="506"/>
        <v>-1.45469949203038-7.31326820545935i</v>
      </c>
      <c r="BF312" s="223" t="str">
        <f t="shared" ca="1" si="507"/>
        <v>5.76398614867228-4.73038118284459i</v>
      </c>
      <c r="BG312" s="223" t="str">
        <f t="shared" ca="1" si="508"/>
        <v>6.8889480152181+2.85349569838796i</v>
      </c>
      <c r="BH312" s="223" t="str">
        <f t="shared" ca="1" si="509"/>
        <v>0.730869080402052+7.42063830437842i</v>
      </c>
      <c r="BI312" s="223" t="str">
        <f t="shared" ca="1" si="510"/>
        <v>-6.19988941612103+4.1426336653108i</v>
      </c>
      <c r="BJ312" s="223" t="str">
        <f t="shared" ca="1" si="511"/>
        <v>-6.57608435928408-3.51499032099311i</v>
      </c>
      <c r="BK312" s="223" t="str">
        <f t="shared" ca="1" si="512"/>
        <v>-3.35795368116693E-12-7.45654359989238i</v>
      </c>
      <c r="BL312" s="223" t="str">
        <f t="shared" ca="1" si="513"/>
        <v>6.57608435928452-3.51499032099231i</v>
      </c>
      <c r="BM312" s="223" t="str">
        <f t="shared" ca="1" si="514"/>
        <v>6.19988941612053+4.14263366531156i</v>
      </c>
      <c r="BN312" s="223" t="str">
        <f t="shared" ca="1" si="515"/>
        <v>-0.730869080402961+7.42063830437833i</v>
      </c>
      <c r="BO312" s="223" t="str">
        <f t="shared" ca="1" si="516"/>
        <v>-6.88894801521837+2.85349569838731i</v>
      </c>
      <c r="BP312" s="223" t="str">
        <f t="shared" ca="1" si="517"/>
        <v>-5.76398614867156-4.73038118284546i</v>
      </c>
      <c r="BQ312" s="223" t="str">
        <f t="shared" ca="1" si="518"/>
        <v>1.45469949203128-7.31326820545917i</v>
      </c>
      <c r="BR312" s="223" t="str">
        <f t="shared" ca="1" si="519"/>
        <v>7.13546733588333-2.16452035232708i</v>
      </c>
      <c r="BS312" s="223" t="str">
        <f t="shared" ca="1" si="520"/>
        <v>5.27257254369523+5.27257254369888i</v>
      </c>
      <c r="BT312" s="223" t="str">
        <f t="shared" ca="1" si="521"/>
        <v>-2.16452035233162+7.13546733588195i</v>
      </c>
      <c r="BU312" s="223" t="str">
        <f t="shared" ca="1" si="522"/>
        <v>-7.31326820545869+1.4546994920337i</v>
      </c>
      <c r="BV312" s="223" t="str">
        <f t="shared" ca="1" si="523"/>
        <v>-4.73038118284736-5.76398614867001i</v>
      </c>
      <c r="BW312" s="223" t="str">
        <f t="shared" ca="1" si="524"/>
        <v>2.85349569838464-6.88894801521948i</v>
      </c>
      <c r="BX312" s="223" t="str">
        <f t="shared" ca="1" si="525"/>
        <v>7.42063830437806-0.730869080405837i</v>
      </c>
      <c r="BY312" s="223" t="str">
        <f t="shared" ca="1" si="526"/>
        <v>4.14263366531361+6.19988941611916i</v>
      </c>
      <c r="BZ312" s="223" t="str">
        <f t="shared" ca="1" si="527"/>
        <v>-3.51499032098994+6.57608435928578i</v>
      </c>
      <c r="CA312" s="223" t="str">
        <f t="shared" ca="1" si="528"/>
        <v>-7.45654359989238-4.67708454640629E-13i</v>
      </c>
      <c r="CB312" s="223" t="str">
        <f t="shared" ca="1" si="529"/>
        <v>-3.51499032098874-6.57608435928642i</v>
      </c>
      <c r="CC312" s="223" t="str">
        <f t="shared" ca="1" si="530"/>
        <v>4.14263366531475-6.1998894161184i</v>
      </c>
      <c r="CD312" s="223" t="str">
        <f t="shared" ca="1" si="531"/>
        <v>7.42063830437796+0.730869080406768i</v>
      </c>
      <c r="CE312" s="223" t="str">
        <f t="shared" ca="1" si="532"/>
        <v>2.85349569838339+6.88894801522i</v>
      </c>
      <c r="CF312" s="223" t="str">
        <f t="shared" ca="1" si="533"/>
        <v>-4.73038118284251+5.76398614867398i</v>
      </c>
      <c r="CG312" s="223" t="str">
        <f t="shared" ca="1" si="534"/>
        <v>-7.31326820545983-1.45469949202796i</v>
      </c>
      <c r="CH312" s="223" t="str">
        <f t="shared" ca="1" si="535"/>
        <v>-2.16452035233031-7.13546733588235i</v>
      </c>
      <c r="CI312" s="223" t="str">
        <f t="shared" ca="1" si="536"/>
        <v>5.27257254369619-5.27257254369792i</v>
      </c>
      <c r="CJ312" s="223" t="str">
        <f t="shared" ca="1" si="537"/>
        <v>7.13546733588306+2.16452035232797i</v>
      </c>
      <c r="CK312" s="223" t="str">
        <f t="shared" ca="1" si="538"/>
        <v>1.45469949202995+7.31326820545944i</v>
      </c>
      <c r="CL312" s="223" t="str">
        <f t="shared" ca="1" si="539"/>
        <v>-5.76398614867243+4.73038118284441i</v>
      </c>
      <c r="CM312" s="223" t="str">
        <f t="shared" ca="1" si="540"/>
        <v>-6.88894801521801-2.85349569838818i</v>
      </c>
      <c r="CN312" s="223" t="str">
        <f t="shared" ca="1" si="541"/>
        <v>-0.730869080401608-7.42063830437847i</v>
      </c>
      <c r="CO312" s="223" t="str">
        <f t="shared" ca="1" si="542"/>
        <v>6.19988941612128-4.14263366531044i</v>
      </c>
      <c r="CP312" s="223" t="str">
        <f t="shared" ca="1" si="543"/>
        <v>6.57608435928737+3.51499032098696i</v>
      </c>
      <c r="CQ312" s="223" t="str">
        <f t="shared" ca="1" si="544"/>
        <v>2.91217173829533E-12+7.45654359989238i</v>
      </c>
      <c r="CR312" s="223" t="str">
        <f t="shared" ca="1" si="545"/>
        <v>-6.57608435928463+3.5149903209921i</v>
      </c>
      <c r="CS312" s="223" t="str">
        <f t="shared" ca="1" si="546"/>
        <v>-6.19988941612051-4.14263366531159i</v>
      </c>
      <c r="CT312" s="223" t="str">
        <f t="shared" ca="1" si="547"/>
        <v>0.730869080403404-7.4206383043783i</v>
      </c>
      <c r="CU312" s="223" t="str">
        <f t="shared" ca="1" si="548"/>
        <v>6.88894801521854-2.8534956983869i</v>
      </c>
      <c r="CV312" s="223" t="str">
        <f t="shared" ca="1" si="549"/>
        <v>5.76398614867155+4.73038118284547i</v>
      </c>
      <c r="CW312" s="223" t="str">
        <f t="shared" ca="1" si="550"/>
        <v>-1.45469949203171+7.31326820545909i</v>
      </c>
      <c r="CX312" s="223" t="str">
        <f t="shared" ca="1" si="551"/>
        <v>-7.13546733588346+2.16452035232665i</v>
      </c>
      <c r="CY312" s="223" t="str">
        <f t="shared" ca="1" si="552"/>
        <v>-5.27257254369522-5.27257254369889i</v>
      </c>
      <c r="CZ312" s="223" t="str">
        <f t="shared" ca="1" si="553"/>
        <v>2.16452035233204-7.13546733588182i</v>
      </c>
      <c r="DA312" s="223" t="str">
        <f t="shared" ca="1" si="554"/>
        <v>7.3132682054587-1.45469949203367i</v>
      </c>
      <c r="DB312" s="223" t="str">
        <f t="shared" ca="1" si="555"/>
        <v>4.73038118284702+5.76398614867028i</v>
      </c>
      <c r="DC312" s="223" t="str">
        <f t="shared" ca="1" si="556"/>
        <v>-2.85349569838505+6.8889480152193i</v>
      </c>
      <c r="DD312" s="223" t="str">
        <f t="shared" ca="1" si="557"/>
        <v>-7.42063830437809+0.730869080405394i</v>
      </c>
      <c r="DE312" s="223" t="str">
        <f t="shared" ca="1" si="558"/>
        <v>-4.1426336653136-6.19988941611917i</v>
      </c>
      <c r="DF312" s="223" t="str">
        <f t="shared" ca="1" si="559"/>
        <v>3.51499032099034-6.57608435928557i</v>
      </c>
      <c r="DG312" s="223" t="str">
        <f t="shared" ca="1" si="560"/>
        <v>7.45654359989238+9.13490397512227E-13i</v>
      </c>
      <c r="DH312" s="223" t="str">
        <f t="shared" ca="1" si="561"/>
        <v>3.51499032098873+6.57608435928643i</v>
      </c>
      <c r="DI312" s="223" t="str">
        <f t="shared" ca="1" si="562"/>
        <v>-4.14263366531512+6.19988941611816i</v>
      </c>
      <c r="DJ312" s="223" t="str">
        <f t="shared" ca="1" si="563"/>
        <v>-7.42063830437796-0.730869080406789i</v>
      </c>
      <c r="DK312" s="223" t="str">
        <f t="shared" ca="1" si="564"/>
        <v>-2.85349569839003-6.88894801521725i</v>
      </c>
      <c r="DL312" s="223" t="str">
        <f t="shared" ca="1" si="565"/>
        <v>4.73038118284286-5.7639861486737i</v>
      </c>
      <c r="DM312" s="223" t="str">
        <f t="shared" ca="1" si="566"/>
        <v>7.31326820545982+1.45469949202798i</v>
      </c>
      <c r="DN312" s="223" t="str">
        <f t="shared" ca="1" si="567"/>
        <v>2.16452035233029+7.13546733588235i</v>
      </c>
      <c r="DO312" s="223" t="str">
        <f t="shared" ca="1" si="568"/>
        <v>-5.27257254369621+5.2725725436979i</v>
      </c>
      <c r="DP312" s="223" t="str">
        <f t="shared" ca="1" si="569"/>
        <v>-7.1354673358828-2.16452035232881i</v>
      </c>
      <c r="DQ312" s="223" t="str">
        <f t="shared" ca="1" si="570"/>
        <v>-1.45469949202951-7.31326820545952i</v>
      </c>
      <c r="DR312" s="223" t="str">
        <f t="shared" ca="1" si="571"/>
        <v>5.76398614867271-4.73038118284406i</v>
      </c>
      <c r="DS312" s="223" t="str">
        <f t="shared" ca="1" si="572"/>
        <v>6.88894801521784+2.85349569838859i</v>
      </c>
      <c r="DT312" s="223" t="str">
        <f t="shared" ca="1" si="573"/>
        <v>0.730869080401586+7.42063830437847i</v>
      </c>
      <c r="DU312" s="223" t="str">
        <f t="shared" ca="1" si="574"/>
        <v>-6.1998894161213+4.14263366531042i</v>
      </c>
      <c r="DV312" s="223" t="str">
        <f t="shared" ca="1" si="575"/>
        <v>-6.57608435928716-3.51499032098736i</v>
      </c>
      <c r="DW312" s="223" t="str">
        <f t="shared" ca="1" si="576"/>
        <v>-2.46638979542374E-12-7.45654359989238i</v>
      </c>
      <c r="DX312" s="223" t="str">
        <f t="shared" ca="1" si="577"/>
        <v>6.57608435928484-3.5149903209917i</v>
      </c>
      <c r="DY312" s="223" t="str">
        <f t="shared" ca="1" si="578"/>
        <v>6.19988941612027+4.14263366531195i</v>
      </c>
      <c r="DZ312" s="223" t="str">
        <f t="shared" ca="1" si="579"/>
        <v>-0.730869080403427+7.42063830437829i</v>
      </c>
      <c r="EA312" s="223" t="str">
        <f t="shared" ca="1" si="580"/>
        <v>-6.88894801521855+2.85349569838688i</v>
      </c>
      <c r="EB312" s="223" t="str">
        <f t="shared" ca="1" si="581"/>
        <v>-5.763986148671-4.73038118284614i</v>
      </c>
      <c r="EC312" s="223" t="str">
        <f t="shared" ca="1" si="582"/>
        <v>1.45469949203215-7.313268205459i</v>
      </c>
      <c r="ED312" s="223" t="str">
        <f t="shared" ca="1" si="583"/>
        <v>7.13546733588359-2.16452035232623i</v>
      </c>
      <c r="EE312" s="223" t="str">
        <f t="shared" ca="1" si="584"/>
        <v>5.2725725436949+5.27257254369921i</v>
      </c>
      <c r="EF312" s="223" t="str">
        <f t="shared" ca="1" si="585"/>
        <v>-2.16452035233207+7.13546733588181i</v>
      </c>
      <c r="EG312" s="223" t="str">
        <f t="shared" ca="1" si="586"/>
        <v>-7.3132682054587+1.45469949203365i</v>
      </c>
      <c r="EH312" s="223" t="str">
        <f t="shared" ca="1" si="587"/>
        <v>-4.73038118284667-5.76398614867057i</v>
      </c>
      <c r="EI312" s="223" t="str">
        <f t="shared" ca="1" si="588"/>
        <v>2.85349569838546-6.88894801521914i</v>
      </c>
      <c r="EJ312" s="223" t="str">
        <f t="shared" ca="1" si="589"/>
        <v>7.42063830437814-0.73086908040495i</v>
      </c>
      <c r="EK312" s="223" t="str">
        <f t="shared" ca="1" si="590"/>
        <v>4.14263366531323+6.19988941611942i</v>
      </c>
      <c r="EL312" s="223" t="str">
        <f t="shared" ca="1" si="591"/>
        <v>-3.51499032099035+6.57608435928556i</v>
      </c>
      <c r="EM312" s="223" t="str">
        <f t="shared" ca="1" si="592"/>
        <v>-7.45654359989238-9.3541690928126E-13i</v>
      </c>
      <c r="EN312" s="223"/>
      <c r="EO312" s="223"/>
      <c r="EP312" s="223"/>
    </row>
    <row r="313" spans="1:146">
      <c r="A313" s="249">
        <f t="shared" si="461"/>
        <v>4.1601562499999972E-3</v>
      </c>
      <c r="B313" s="248">
        <v>213</v>
      </c>
      <c r="C313" s="247">
        <f t="shared" si="462"/>
        <v>42600</v>
      </c>
      <c r="N313" s="246">
        <f t="shared" ca="1" si="463"/>
        <v>7.5417408424018566</v>
      </c>
      <c r="O313" s="223">
        <f t="shared" ca="1" si="464"/>
        <v>-7.4582591575981434</v>
      </c>
      <c r="P313" s="223" t="str">
        <f t="shared" ca="1" si="465"/>
        <v>-3.67616245596139-6.48933426934354i</v>
      </c>
      <c r="Q313" s="223" t="str">
        <f t="shared" ca="1" si="466"/>
        <v>3.83431149982563-6.39716226026834i</v>
      </c>
      <c r="R313" s="223" t="str">
        <f t="shared" ca="1" si="467"/>
        <v>7.45601286938101+0.18303484236969i</v>
      </c>
      <c r="S313" s="223" t="str">
        <f t="shared" ca="1" si="468"/>
        <v>3.51579902929464+6.57759734610652i</v>
      </c>
      <c r="T313" s="223" t="str">
        <f t="shared" ca="1" si="469"/>
        <v>-3.99015089781632+6.30113683985296i</v>
      </c>
      <c r="U313" s="223" t="str">
        <f t="shared" ca="1" si="470"/>
        <v>-7.44927535780965-0.36595943139445i</v>
      </c>
      <c r="V313" s="223" t="str">
        <f t="shared" ca="1" si="471"/>
        <v>-3.35331781675666-6.6618983241805i</v>
      </c>
      <c r="W313" s="223" t="str">
        <f t="shared" ca="1" si="472"/>
        <v>4.14358677810752-6.20131585021995i</v>
      </c>
      <c r="X313" s="223" t="str">
        <f t="shared" ca="1" si="473"/>
        <v>7.43805068130908+0.548663580141817i</v>
      </c>
      <c r="Y313" s="223" t="str">
        <f t="shared" ca="1" si="474"/>
        <v>3.18881669095377+6.74218642380876i</v>
      </c>
      <c r="Z313" s="223" t="str">
        <f t="shared" ca="1" si="475"/>
        <v>-4.29452671666226+6.0977594198009i</v>
      </c>
      <c r="AA313" s="223" t="str">
        <f t="shared" ca="1" si="476"/>
        <v>-7.42234560120473-0.731037234464411i</v>
      </c>
      <c r="AB313" s="223" t="str">
        <f t="shared" ca="1" si="477"/>
        <v>-3.02239474121451-6.81841328244156i</v>
      </c>
      <c r="AC313" s="223" t="str">
        <f t="shared" ca="1" si="478"/>
        <v>4.44287979290559-5.99052992711728i</v>
      </c>
      <c r="AD313" s="223" t="str">
        <f t="shared" ca="1" si="479"/>
        <v>7.40216957764959+0.912970539292205i</v>
      </c>
      <c r="AE313" s="223" t="str">
        <f t="shared" ca="1" si="480"/>
        <v>2.85415221389771+6.89053298386992i</v>
      </c>
      <c r="AF313" s="223" t="str">
        <f t="shared" ca="1" si="481"/>
        <v>-4.58855664449168+5.87969196320589i</v>
      </c>
      <c r="AG313" s="223" t="str">
        <f t="shared" ca="1" si="482"/>
        <v>-7.37753476392583-1.09435390480519i</v>
      </c>
      <c r="AH313" s="223" t="str">
        <f t="shared" ca="1" si="483"/>
        <v>-2.68419045201088-6.95850208588243i</v>
      </c>
      <c r="AI313" s="223" t="str">
        <f t="shared" ca="1" si="484"/>
        <v>4.73146952113403-5.76531229271028i</v>
      </c>
      <c r="AJ313" s="223" t="str">
        <f t="shared" ca="1" si="485"/>
        <v>7.34845599912458+1.27507807244364i</v>
      </c>
      <c r="AK313" s="223" t="str">
        <f t="shared" ca="1" si="486"/>
        <v>2.51261183416561+7.02227964643302i</v>
      </c>
      <c r="AL313" s="223" t="str">
        <f t="shared" ca="1" si="487"/>
        <v>-4.87153233745502+5.6474598136708i</v>
      </c>
      <c r="AM313" s="223" t="str">
        <f t="shared" ca="1" si="488"/>
        <v>-7.31495079920432-1.45503418073824i</v>
      </c>
      <c r="AN313" s="223" t="str">
        <f t="shared" ca="1" si="489"/>
        <v>-2.33951971290396-7.08182724830466i</v>
      </c>
      <c r="AO313" s="223" t="str">
        <f t="shared" ca="1" si="490"/>
        <v>5.00866072485422-5.52620551601181i</v>
      </c>
      <c r="AP313" s="223" t="str">
        <f t="shared" ca="1" si="491"/>
        <v>7.27703934644762+1.6341138308422i</v>
      </c>
      <c r="AQ313" s="223" t="str">
        <f t="shared" ca="1" si="492"/>
        <v>2.16501835244037+7.13710902225074i</v>
      </c>
      <c r="AR313" s="223" t="str">
        <f t="shared" ca="1" si="493"/>
        <v>2.16501835244037+7.13710902225074i</v>
      </c>
      <c r="AS313" s="223" t="str">
        <f t="shared" ca="1" si="494"/>
        <v>-7.23474447729467-1.81220915187813i</v>
      </c>
      <c r="AT313" s="223" t="str">
        <f t="shared" ca="1" si="495"/>
        <v>-1.98921286588377-7.18809166859321i</v>
      </c>
      <c r="AU313" s="223" t="str">
        <f t="shared" ca="1" si="496"/>
        <v>5.27378562618689-5.27378562618174i</v>
      </c>
      <c r="AV313" s="223" t="str">
        <f t="shared" ca="1" si="497"/>
        <v>7.18809166859324+1.98921286588365i</v>
      </c>
      <c r="AW313" s="223" t="str">
        <f t="shared" ca="1" si="498"/>
        <v>1.81220915187825+7.23474447729464i</v>
      </c>
      <c r="AX313" s="223" t="str">
        <f t="shared" ca="1" si="499"/>
        <v>-5.40162243878794+5.14277208231896i</v>
      </c>
      <c r="AY313" s="223" t="str">
        <f t="shared" ca="1" si="500"/>
        <v>-7.13710902225078-2.16501835244024i</v>
      </c>
      <c r="AZ313" s="223" t="str">
        <f t="shared" ca="1" si="501"/>
        <v>-1.63411383084232-7.27703934644759i</v>
      </c>
      <c r="BA313" s="223" t="str">
        <f t="shared" ca="1" si="502"/>
        <v>5.52620551601173-5.00866072485432i</v>
      </c>
      <c r="BB313" s="223" t="str">
        <f t="shared" ca="1" si="503"/>
        <v>7.0818272483047+2.33951971290384i</v>
      </c>
      <c r="BC313" s="223" t="str">
        <f t="shared" ca="1" si="504"/>
        <v>1.45503418073837+7.3149507992043i</v>
      </c>
      <c r="BD313" s="223" t="str">
        <f t="shared" ca="1" si="505"/>
        <v>-5.64745981367071+4.87153233745511i</v>
      </c>
      <c r="BE313" s="223" t="str">
        <f t="shared" ca="1" si="506"/>
        <v>-7.02227964643311-2.51261183416538i</v>
      </c>
      <c r="BF313" s="223" t="str">
        <f t="shared" ca="1" si="507"/>
        <v>-1.27507807244387-7.34845599912453i</v>
      </c>
      <c r="BG313" s="223" t="str">
        <f t="shared" ca="1" si="508"/>
        <v>5.76531229271013-4.73146952113421i</v>
      </c>
      <c r="BH313" s="223" t="str">
        <f t="shared" ca="1" si="509"/>
        <v>6.95850208588244+2.68419045201086i</v>
      </c>
      <c r="BI313" s="223" t="str">
        <f t="shared" ca="1" si="510"/>
        <v>1.09435390480386+7.37753476392603i</v>
      </c>
      <c r="BJ313" s="223" t="str">
        <f t="shared" ca="1" si="511"/>
        <v>-5.87969196320809+4.58855664448885i</v>
      </c>
      <c r="BK313" s="223" t="str">
        <f t="shared" ca="1" si="512"/>
        <v>-6.89053298387054-2.85415221389622i</v>
      </c>
      <c r="BL313" s="223" t="str">
        <f t="shared" ca="1" si="513"/>
        <v>-0.912970539292332-7.40216957764957i</v>
      </c>
      <c r="BM313" s="223" t="str">
        <f t="shared" ca="1" si="514"/>
        <v>5.99052992711859-4.44287979290381i</v>
      </c>
      <c r="BN313" s="223" t="str">
        <f t="shared" ca="1" si="515"/>
        <v>6.81841328244277+3.02239474121178i</v>
      </c>
      <c r="BO313" s="223" t="str">
        <f t="shared" ca="1" si="516"/>
        <v>0.731037234466121+7.42234560120456i</v>
      </c>
      <c r="BP313" s="223" t="str">
        <f t="shared" ca="1" si="517"/>
        <v>-6.09775941980128+4.29452671666172i</v>
      </c>
      <c r="BQ313" s="223" t="str">
        <f t="shared" ca="1" si="518"/>
        <v>-6.74218642380761-3.1888166909562i</v>
      </c>
      <c r="BR313" s="223" t="str">
        <f t="shared" ca="1" si="519"/>
        <v>-0.548663580145115-7.43805068130884i</v>
      </c>
      <c r="BS313" s="223" t="str">
        <f t="shared" ca="1" si="520"/>
        <v>6.20131585021946-4.14358677810825i</v>
      </c>
      <c r="BT313" s="223" t="str">
        <f t="shared" ca="1" si="521"/>
        <v>6.66189832418015+3.35331781675734i</v>
      </c>
      <c r="BU313" s="223" t="str">
        <f t="shared" ca="1" si="522"/>
        <v>0.365959431391667+7.44927535780978i</v>
      </c>
      <c r="BV313" s="223" t="str">
        <f t="shared" ca="1" si="523"/>
        <v>-6.30113683985166+3.99015089781837i</v>
      </c>
      <c r="BW313" s="223" t="str">
        <f t="shared" ca="1" si="524"/>
        <v>-6.57759734610688-3.51579902929396i</v>
      </c>
      <c r="BX313" s="223" t="str">
        <f t="shared" ca="1" si="525"/>
        <v>-0.183034842368467-7.45601286938104i</v>
      </c>
      <c r="BY313" s="223" t="str">
        <f t="shared" ca="1" si="526"/>
        <v>6.39716226027021-3.83431149982251i</v>
      </c>
      <c r="BZ313" s="223" t="str">
        <f t="shared" ca="1" si="527"/>
        <v>6.48933426934458+3.67616245595956i</v>
      </c>
      <c r="CA313" s="223" t="str">
        <f t="shared" ca="1" si="528"/>
        <v>3.39887373555928E-13+7.45825915759814i</v>
      </c>
      <c r="CB313" s="223" t="str">
        <f t="shared" ca="1" si="529"/>
        <v>-6.48933426934445+3.67616245595978i</v>
      </c>
      <c r="CC313" s="223" t="str">
        <f t="shared" ca="1" si="530"/>
        <v>-6.39716226026642-3.83431149982883i</v>
      </c>
      <c r="CD313" s="223" t="str">
        <f t="shared" ca="1" si="531"/>
        <v>0.183034842368211-7.45601286938105i</v>
      </c>
      <c r="CE313" s="223" t="str">
        <f t="shared" ca="1" si="532"/>
        <v>6.57759734610676-3.51579902929418i</v>
      </c>
      <c r="CF313" s="223" t="str">
        <f t="shared" ca="1" si="533"/>
        <v>6.3011368398518+3.99015089781816i</v>
      </c>
      <c r="CG313" s="223" t="str">
        <f t="shared" ca="1" si="534"/>
        <v>-0.365959431391411+7.4492753578098i</v>
      </c>
      <c r="CH313" s="223" t="str">
        <f t="shared" ca="1" si="535"/>
        <v>-6.66189832418004+3.35331781675757i</v>
      </c>
      <c r="CI313" s="223" t="str">
        <f t="shared" ca="1" si="536"/>
        <v>-6.2013158502196-4.14358677810804i</v>
      </c>
      <c r="CJ313" s="223" t="str">
        <f t="shared" ca="1" si="537"/>
        <v>0.54866358014486-7.43805068130886i</v>
      </c>
      <c r="CK313" s="223" t="str">
        <f t="shared" ca="1" si="538"/>
        <v>6.74218642380751-3.18881669095643i</v>
      </c>
      <c r="CL313" s="223" t="str">
        <f t="shared" ca="1" si="539"/>
        <v>6.09775941980143+4.29452671666151i</v>
      </c>
      <c r="CM313" s="223" t="str">
        <f t="shared" ca="1" si="540"/>
        <v>-0.731037234465866+7.42234560120458i</v>
      </c>
      <c r="CN313" s="223" t="str">
        <f t="shared" ca="1" si="541"/>
        <v>-6.81841328244267+3.02239474121201i</v>
      </c>
      <c r="CO313" s="223" t="str">
        <f t="shared" ca="1" si="542"/>
        <v>-5.99052992711875-4.44287979290361i</v>
      </c>
      <c r="CP313" s="223" t="str">
        <f t="shared" ca="1" si="543"/>
        <v>0.912970539292078-7.4021695776496i</v>
      </c>
      <c r="CQ313" s="223" t="str">
        <f t="shared" ca="1" si="544"/>
        <v>6.89053298387037-2.85415221389665i</v>
      </c>
      <c r="CR313" s="223" t="str">
        <f t="shared" ca="1" si="545"/>
        <v>5.87969196320368+4.5885566444945i</v>
      </c>
      <c r="CS313" s="223" t="str">
        <f t="shared" ca="1" si="546"/>
        <v>-1.0943539048036+7.37753476392607i</v>
      </c>
      <c r="CT313" s="223" t="str">
        <f t="shared" ca="1" si="547"/>
        <v>-6.95850208588243+2.6841904520109i</v>
      </c>
      <c r="CU313" s="223" t="str">
        <f t="shared" ca="1" si="548"/>
        <v>-5.76531229271043-4.73146952113385i</v>
      </c>
      <c r="CV313" s="223" t="str">
        <f t="shared" ca="1" si="549"/>
        <v>1.27507807244341-7.34845599912462i</v>
      </c>
      <c r="CW313" s="223" t="str">
        <f t="shared" ca="1" si="550"/>
        <v>7.02227964643302-2.51261183416562i</v>
      </c>
      <c r="CX313" s="223" t="str">
        <f t="shared" ca="1" si="551"/>
        <v>5.64745981367102+4.87153233745476i</v>
      </c>
      <c r="CY313" s="223" t="str">
        <f t="shared" ca="1" si="552"/>
        <v>-1.45503418073812+7.31495079920435i</v>
      </c>
      <c r="CZ313" s="223" t="str">
        <f t="shared" ca="1" si="553"/>
        <v>-7.08182724830462+2.33951971290408i</v>
      </c>
      <c r="DA313" s="223" t="str">
        <f t="shared" ca="1" si="554"/>
        <v>-5.52620551601176-5.00866072485428i</v>
      </c>
      <c r="DB313" s="223" t="str">
        <f t="shared" ca="1" si="555"/>
        <v>1.63411383084207-7.27703934644765i</v>
      </c>
      <c r="DC313" s="223" t="str">
        <f t="shared" ca="1" si="556"/>
        <v>7.13710902225071-2.16501835244048i</v>
      </c>
      <c r="DD313" s="223" t="str">
        <f t="shared" ca="1" si="557"/>
        <v>5.40162243878811+5.14277208231877i</v>
      </c>
      <c r="DE313" s="223" t="str">
        <f t="shared" ca="1" si="558"/>
        <v>-1.8122091518778+7.23474447729475i</v>
      </c>
      <c r="DF313" s="223" t="str">
        <f t="shared" ca="1" si="559"/>
        <v>-7.18809166859317+1.9892128658839i</v>
      </c>
      <c r="DG313" s="223" t="str">
        <f t="shared" ca="1" si="560"/>
        <v>-5.27378562618198-5.27378562618665i</v>
      </c>
      <c r="DH313" s="223" t="str">
        <f t="shared" ca="1" si="561"/>
        <v>1.98921286588332-7.18809166859333i</v>
      </c>
      <c r="DI313" s="223" t="str">
        <f t="shared" ca="1" si="562"/>
        <v>7.2347444772946-1.81220915187838i</v>
      </c>
      <c r="DJ313" s="223" t="str">
        <f t="shared" ca="1" si="563"/>
        <v>5.1427720823192+5.4016224387877i</v>
      </c>
      <c r="DK313" s="223" t="str">
        <f t="shared" ca="1" si="564"/>
        <v>-2.16501835244032+7.13710902225076i</v>
      </c>
      <c r="DL313" s="223" t="str">
        <f t="shared" ca="1" si="565"/>
        <v>-7.27703934644752+1.63411383084265i</v>
      </c>
      <c r="DM313" s="223" t="str">
        <f t="shared" ca="1" si="566"/>
        <v>-5.00866072485472-5.52620551601135i</v>
      </c>
      <c r="DN313" s="223" t="str">
        <f t="shared" ca="1" si="567"/>
        <v>2.33951971290392-7.08182724830467i</v>
      </c>
      <c r="DO313" s="223" t="str">
        <f t="shared" ca="1" si="568"/>
        <v>7.31495079920423-1.4550341807387i</v>
      </c>
      <c r="DP313" s="223" t="str">
        <f t="shared" ca="1" si="569"/>
        <v>4.87153233745553+5.64745981367036i</v>
      </c>
      <c r="DQ313" s="223" t="str">
        <f t="shared" ca="1" si="570"/>
        <v>-2.51261183416546+7.02227964643308i</v>
      </c>
      <c r="DR313" s="223" t="str">
        <f t="shared" ca="1" si="571"/>
        <v>-7.34845599912451+1.27507807244399i</v>
      </c>
      <c r="DS313" s="223" t="str">
        <f t="shared" ca="1" si="572"/>
        <v>-4.73146952113398-5.76531229271032i</v>
      </c>
      <c r="DT313" s="223" t="str">
        <f t="shared" ca="1" si="573"/>
        <v>2.68419045201074-6.95850208588249i</v>
      </c>
      <c r="DU313" s="223" t="str">
        <f t="shared" ca="1" si="574"/>
        <v>7.37753476392598-1.09435390480419i</v>
      </c>
      <c r="DV313" s="223" t="str">
        <f t="shared" ca="1" si="575"/>
        <v>4.58855664448928+5.87969196320775i</v>
      </c>
      <c r="DW313" s="223" t="str">
        <f t="shared" ca="1" si="576"/>
        <v>-2.8541522138961+6.89053298387059i</v>
      </c>
      <c r="DX313" s="223" t="str">
        <f t="shared" ca="1" si="577"/>
        <v>-7.40216957764953+0.912970539292675i</v>
      </c>
      <c r="DY313" s="223" t="str">
        <f t="shared" ca="1" si="578"/>
        <v>-4.44287979290374-5.99052992711865i</v>
      </c>
      <c r="DZ313" s="223" t="str">
        <f t="shared" ca="1" si="579"/>
        <v>3.02239474121147-6.81841328244291i</v>
      </c>
      <c r="EA313" s="223" t="str">
        <f t="shared" ca="1" si="580"/>
        <v>7.42234560120452-0.731037234466459i</v>
      </c>
      <c r="EB313" s="223" t="str">
        <f t="shared" ca="1" si="581"/>
        <v>4.29452671666164+6.09775941980133i</v>
      </c>
      <c r="EC313" s="223" t="str">
        <f t="shared" ca="1" si="582"/>
        <v>-3.18881669095627+6.74218642380758i</v>
      </c>
      <c r="ED313" s="223" t="str">
        <f t="shared" ca="1" si="583"/>
        <v>-7.43805068130938+0.548663580137844i</v>
      </c>
      <c r="EE313" s="223" t="str">
        <f t="shared" ca="1" si="584"/>
        <v>-4.14358677810818-6.2013158502195i</v>
      </c>
      <c r="EF313" s="223" t="str">
        <f t="shared" ca="1" si="585"/>
        <v>3.35331781675704-6.66189832418031i</v>
      </c>
      <c r="EG313" s="223" t="str">
        <f t="shared" ca="1" si="586"/>
        <v>7.44927535780977-0.365959431392006i</v>
      </c>
      <c r="EH313" s="223" t="str">
        <f t="shared" ca="1" si="587"/>
        <v>3.99015089781831+6.3011368398517i</v>
      </c>
      <c r="EI313" s="223" t="str">
        <f t="shared" ca="1" si="588"/>
        <v>-3.51579902929366+6.57759734610704i</v>
      </c>
      <c r="EJ313" s="223" t="str">
        <f t="shared" ca="1" si="589"/>
        <v>-7.45601286938103+0.183034842368807i</v>
      </c>
      <c r="EK313" s="223" t="str">
        <f t="shared" ca="1" si="590"/>
        <v>-3.83431149982244-6.39716226027025i</v>
      </c>
      <c r="EL313" s="223" t="str">
        <f t="shared" ca="1" si="591"/>
        <v>3.67616245595926-6.48933426934475i</v>
      </c>
      <c r="EM313" s="223" t="str">
        <f t="shared" ca="1" si="592"/>
        <v>7.45825915759814-6.79774747111855E-13i</v>
      </c>
      <c r="EN313" s="223"/>
      <c r="EO313" s="223"/>
      <c r="EP313" s="223"/>
    </row>
    <row r="314" spans="1:146">
      <c r="A314" s="249">
        <f t="shared" si="461"/>
        <v>4.1796874999999968E-3</v>
      </c>
      <c r="B314" s="248">
        <v>214</v>
      </c>
      <c r="C314" s="247">
        <f t="shared" si="462"/>
        <v>42800</v>
      </c>
      <c r="N314" s="246">
        <f t="shared" ca="1" si="463"/>
        <v>7.5401887477743808</v>
      </c>
      <c r="O314" s="223">
        <f t="shared" ca="1" si="464"/>
        <v>-7.4598112522256192</v>
      </c>
      <c r="P314" s="223" t="str">
        <f t="shared" ca="1" si="465"/>
        <v>-3.83510943593269-6.39849353623585i</v>
      </c>
      <c r="Q314" s="223" t="str">
        <f t="shared" ca="1" si="466"/>
        <v>3.51653068163682-6.57896617136301i</v>
      </c>
      <c r="R314" s="223" t="str">
        <f t="shared" ca="1" si="467"/>
        <v>7.45082558287117-0.366035589068169i</v>
      </c>
      <c r="S314" s="223" t="str">
        <f t="shared" ca="1" si="468"/>
        <v>4.14444907568097+6.20260636973839i</v>
      </c>
      <c r="T314" s="223" t="str">
        <f t="shared" ca="1" si="469"/>
        <v>-3.18948029691744+6.74358950073382i</v>
      </c>
      <c r="U314" s="223" t="str">
        <f t="shared" ca="1" si="470"/>
        <v>-7.42389022207234+0.731189366341343i</v>
      </c>
      <c r="V314" s="223" t="str">
        <f t="shared" ca="1" si="471"/>
        <v>-4.44380437459533-5.9917765812119i</v>
      </c>
      <c r="W314" s="223" t="str">
        <f t="shared" ca="1" si="472"/>
        <v>2.85474617479734-6.89196693232867i</v>
      </c>
      <c r="X314" s="223" t="str">
        <f t="shared" ca="1" si="473"/>
        <v>7.37907005947256-1.09458164438638i</v>
      </c>
      <c r="Y314" s="223" t="str">
        <f t="shared" ca="1" si="474"/>
        <v>4.73245415954058+5.76651207808316i</v>
      </c>
      <c r="Z314" s="223" t="str">
        <f t="shared" ca="1" si="475"/>
        <v>-2.51313471909588+7.02374101191857i</v>
      </c>
      <c r="AA314" s="223" t="str">
        <f t="shared" ca="1" si="476"/>
        <v>-7.31647307076931+1.45533697937605i</v>
      </c>
      <c r="AB314" s="223" t="str">
        <f t="shared" ca="1" si="477"/>
        <v>-5.00970304790091-5.52735554227193i</v>
      </c>
      <c r="AC314" s="223" t="str">
        <f t="shared" ca="1" si="478"/>
        <v>2.16546890173152-7.13859428420369i</v>
      </c>
      <c r="AD314" s="223" t="str">
        <f t="shared" ca="1" si="479"/>
        <v>7.23625005759123-1.81258628010995i</v>
      </c>
      <c r="AE314" s="223" t="str">
        <f t="shared" ca="1" si="480"/>
        <v>5.27488312282058+5.27488312282032i</v>
      </c>
      <c r="AF314" s="223" t="str">
        <f t="shared" ca="1" si="481"/>
        <v>-1.81258628011022+7.23625005759117i</v>
      </c>
      <c r="AG314" s="223" t="str">
        <f t="shared" ca="1" si="482"/>
        <v>-7.13859428420377+2.16546890173126i</v>
      </c>
      <c r="AH314" s="223" t="str">
        <f t="shared" ca="1" si="483"/>
        <v>-5.52735554227225-5.00970304790056i</v>
      </c>
      <c r="AI314" s="223" t="str">
        <f t="shared" ca="1" si="484"/>
        <v>1.45533697937414-7.31647307076969i</v>
      </c>
      <c r="AJ314" s="223" t="str">
        <f t="shared" ca="1" si="485"/>
        <v>7.02374101191891-2.51313471909492i</v>
      </c>
      <c r="AK314" s="223" t="str">
        <f t="shared" ca="1" si="486"/>
        <v>5.76651207808538+4.73245415953788i</v>
      </c>
      <c r="AL314" s="223" t="str">
        <f t="shared" ca="1" si="487"/>
        <v>-1.09458164438665+7.37907005947252i</v>
      </c>
      <c r="AM314" s="223" t="str">
        <f t="shared" ca="1" si="488"/>
        <v>-6.89196693232992+2.85474617479434i</v>
      </c>
      <c r="AN314" s="223" t="str">
        <f t="shared" ca="1" si="489"/>
        <v>-5.99177658121215-4.443804374595i</v>
      </c>
      <c r="AO314" s="223" t="str">
        <f t="shared" ca="1" si="490"/>
        <v>0.731189366343937-7.42389022207209i</v>
      </c>
      <c r="AP314" s="223" t="str">
        <f t="shared" ca="1" si="491"/>
        <v>6.74358950073297-3.18948029691924i</v>
      </c>
      <c r="AQ314" s="223" t="str">
        <f t="shared" ca="1" si="492"/>
        <v>6.20260636973738+4.14444907568248i</v>
      </c>
      <c r="AR314" s="223" t="str">
        <f t="shared" ca="1" si="493"/>
        <v>6.20260636973738+4.14444907568248i</v>
      </c>
      <c r="AS314" s="223" t="str">
        <f t="shared" ca="1" si="494"/>
        <v>-6.57896617136312+3.51653068163662i</v>
      </c>
      <c r="AT314" s="223" t="str">
        <f t="shared" ca="1" si="495"/>
        <v>-6.39849353623394-3.83510943593589i</v>
      </c>
      <c r="AU314" s="223" t="str">
        <f t="shared" ca="1" si="496"/>
        <v>-3.61894226066082E-13-7.45981125222562i</v>
      </c>
      <c r="AV314" s="223" t="str">
        <f t="shared" ca="1" si="497"/>
        <v>6.39849353623727-3.83510943593032i</v>
      </c>
      <c r="AW314" s="223" t="str">
        <f t="shared" ca="1" si="498"/>
        <v>6.57896617136356+3.51653068163579i</v>
      </c>
      <c r="AX314" s="223" t="str">
        <f t="shared" ca="1" si="499"/>
        <v>0.366035589066308+7.45082558287126i</v>
      </c>
      <c r="AY314" s="223" t="str">
        <f t="shared" ca="1" si="500"/>
        <v>-6.20260636973686+4.14444907568325i</v>
      </c>
      <c r="AZ314" s="223" t="str">
        <f t="shared" ca="1" si="501"/>
        <v>-6.74358950073337-3.18948029691839i</v>
      </c>
      <c r="BA314" s="223" t="str">
        <f t="shared" ca="1" si="502"/>
        <v>-0.731189366344657-7.42389022207201i</v>
      </c>
      <c r="BB314" s="223" t="str">
        <f t="shared" ca="1" si="503"/>
        <v>5.99177658121159-4.44380437459575i</v>
      </c>
      <c r="BC314" s="223" t="str">
        <f t="shared" ca="1" si="504"/>
        <v>6.89196693232743+2.85474617480033i</v>
      </c>
      <c r="BD314" s="223" t="str">
        <f t="shared" ca="1" si="505"/>
        <v>1.09458164438747+7.3790700594724i</v>
      </c>
      <c r="BE314" s="223" t="str">
        <f t="shared" ca="1" si="506"/>
        <v>-5.76651207808472+4.73245415953869i</v>
      </c>
      <c r="BF314" s="223" t="str">
        <f t="shared" ca="1" si="507"/>
        <v>-7.02374101191922-2.51313471909404i</v>
      </c>
      <c r="BG314" s="223" t="str">
        <f t="shared" ca="1" si="508"/>
        <v>-1.45533697937496-7.31647307076954i</v>
      </c>
      <c r="BH314" s="223" t="str">
        <f t="shared" ca="1" si="509"/>
        <v>5.52735554227013-5.00970304790291i</v>
      </c>
      <c r="BI314" s="223" t="str">
        <f t="shared" ca="1" si="510"/>
        <v>7.13859428420361+2.16546890173179i</v>
      </c>
      <c r="BJ314" s="223" t="str">
        <f t="shared" ca="1" si="511"/>
        <v>1.81258628010671+7.23625005759204i</v>
      </c>
      <c r="BK314" s="223" t="str">
        <f t="shared" ca="1" si="512"/>
        <v>-5.27488312281991+5.27488312282098i</v>
      </c>
      <c r="BL314" s="223" t="str">
        <f t="shared" ca="1" si="513"/>
        <v>-7.23625005759051-1.81258628011285i</v>
      </c>
      <c r="BM314" s="223" t="str">
        <f t="shared" ca="1" si="514"/>
        <v>-2.16546890173302-7.13859428420324i</v>
      </c>
      <c r="BN314" s="223" t="str">
        <f t="shared" ca="1" si="515"/>
        <v>5.00970304790194-5.527355542271i</v>
      </c>
      <c r="BO314" s="223" t="str">
        <f t="shared" ca="1" si="516"/>
        <v>7.31647307076978+1.45533697937368i</v>
      </c>
      <c r="BP314" s="223" t="str">
        <f t="shared" ca="1" si="517"/>
        <v>2.51313471909527+7.02374101191878i</v>
      </c>
      <c r="BQ314" s="223" t="str">
        <f t="shared" ca="1" si="518"/>
        <v>-4.73245415954342+5.76651207808084i</v>
      </c>
      <c r="BR314" s="223" t="str">
        <f t="shared" ca="1" si="519"/>
        <v>-7.37907005947259-1.09458164438619i</v>
      </c>
      <c r="BS314" s="223" t="str">
        <f t="shared" ca="1" si="520"/>
        <v>-2.85474617479468-6.89196693232978i</v>
      </c>
      <c r="BT314" s="223" t="str">
        <f t="shared" ca="1" si="521"/>
        <v>4.44380437459454-5.99177658121249i</v>
      </c>
      <c r="BU314" s="223" t="str">
        <f t="shared" ca="1" si="522"/>
        <v>7.42389022207214+0.731189366343366i</v>
      </c>
      <c r="BV314" s="223" t="str">
        <f t="shared" ca="1" si="523"/>
        <v>3.18948029691976+6.74358950073272i</v>
      </c>
      <c r="BW314" s="223" t="str">
        <f t="shared" ca="1" si="524"/>
        <v>-4.144449075682+6.20260636973769i</v>
      </c>
      <c r="BX314" s="223" t="str">
        <f t="shared" ca="1" si="525"/>
        <v>-7.45082558287133-0.3660355890648i</v>
      </c>
      <c r="BY314" s="223" t="str">
        <f t="shared" ca="1" si="526"/>
        <v>-3.51653068163712-6.57896617136285i</v>
      </c>
      <c r="BZ314" s="223" t="str">
        <f t="shared" ca="1" si="527"/>
        <v>3.8351094359354-6.39849353623424i</v>
      </c>
      <c r="CA314" s="223" t="str">
        <f t="shared" ca="1" si="528"/>
        <v>7.45981125222562-7.23788452132164E-13i</v>
      </c>
      <c r="CB314" s="223" t="str">
        <f t="shared" ca="1" si="529"/>
        <v>3.83510943593082+6.39849353623697i</v>
      </c>
      <c r="CC314" s="223" t="str">
        <f t="shared" ca="1" si="530"/>
        <v>-3.51653068163547+6.57896617136373i</v>
      </c>
      <c r="CD314" s="223" t="str">
        <f t="shared" ca="1" si="531"/>
        <v>-7.45082558287124+0.366035589066669i</v>
      </c>
      <c r="CE314" s="223" t="str">
        <f t="shared" ca="1" si="532"/>
        <v>-4.14444907568355-6.20260636973665i</v>
      </c>
      <c r="CF314" s="223" t="str">
        <f t="shared" ca="1" si="533"/>
        <v>3.18948029691806-6.74358950073353i</v>
      </c>
      <c r="CG314" s="223" t="str">
        <f t="shared" ca="1" si="534"/>
        <v>7.42389022207271-0.731189366337632i</v>
      </c>
      <c r="CH314" s="223" t="str">
        <f t="shared" ca="1" si="535"/>
        <v>4.44380437459604+5.99177658121137i</v>
      </c>
      <c r="CI314" s="223" t="str">
        <f t="shared" ca="1" si="536"/>
        <v>-2.85474617479999+6.89196693232758i</v>
      </c>
      <c r="CJ314" s="223" t="str">
        <f t="shared" ca="1" si="537"/>
        <v>-7.37907005947232+1.09458164438803i</v>
      </c>
      <c r="CK314" s="223" t="str">
        <f t="shared" ca="1" si="538"/>
        <v>-4.73245415953897-5.76651207808449i</v>
      </c>
      <c r="CL314" s="223" t="str">
        <f t="shared" ca="1" si="539"/>
        <v>2.5131347190935-7.02374101191942i</v>
      </c>
      <c r="CM314" s="223" t="str">
        <f t="shared" ca="1" si="540"/>
        <v>7.31647307076942-1.45533697937551i</v>
      </c>
      <c r="CN314" s="223" t="str">
        <f t="shared" ca="1" si="541"/>
        <v>5.00970304790333+5.52735554226974i</v>
      </c>
      <c r="CO314" s="223" t="str">
        <f t="shared" ca="1" si="542"/>
        <v>-2.16546890173123+7.13859428420378i</v>
      </c>
      <c r="CP314" s="223" t="str">
        <f t="shared" ca="1" si="543"/>
        <v>-7.23625005759191+1.81258628010726i</v>
      </c>
      <c r="CQ314" s="223" t="str">
        <f t="shared" ca="1" si="544"/>
        <v>-5.27488312282138-5.27488312281951i</v>
      </c>
      <c r="CR314" s="223" t="str">
        <f t="shared" ca="1" si="545"/>
        <v>1.81258628011208-7.2362500575907i</v>
      </c>
      <c r="CS314" s="223" t="str">
        <f t="shared" ca="1" si="546"/>
        <v>7.13859428420314-2.16546890173338i</v>
      </c>
      <c r="CT314" s="223" t="str">
        <f t="shared" ca="1" si="547"/>
        <v>5.52735554227152+5.00970304790136i</v>
      </c>
      <c r="CU314" s="223" t="str">
        <f t="shared" ca="1" si="548"/>
        <v>-1.45533697937333+7.31647307076986i</v>
      </c>
      <c r="CV314" s="223" t="str">
        <f t="shared" ca="1" si="549"/>
        <v>-7.02374101191866+2.5131347190956i</v>
      </c>
      <c r="CW314" s="223" t="str">
        <f t="shared" ca="1" si="550"/>
        <v>-5.76651207808134-4.73245415954282i</v>
      </c>
      <c r="CX314" s="223" t="str">
        <f t="shared" ca="1" si="551"/>
        <v>1.09458164438583-7.37907005947265i</v>
      </c>
      <c r="CY314" s="223" t="str">
        <f t="shared" ca="1" si="552"/>
        <v>6.89196693232964-2.85474617479501i</v>
      </c>
      <c r="CZ314" s="223" t="str">
        <f t="shared" ca="1" si="553"/>
        <v>5.9917765812127+4.44380437459425i</v>
      </c>
      <c r="DA314" s="223" t="str">
        <f t="shared" ca="1" si="554"/>
        <v>-0.731189366343005+7.42389022207218i</v>
      </c>
      <c r="DB314" s="223" t="str">
        <f t="shared" ca="1" si="555"/>
        <v>-6.74358950073257+3.18948029692009i</v>
      </c>
      <c r="DC314" s="223" t="str">
        <f t="shared" ca="1" si="556"/>
        <v>-6.20260636973789-4.14444907568169i</v>
      </c>
      <c r="DD314" s="223" t="str">
        <f t="shared" ca="1" si="557"/>
        <v>0.366035589072062-7.45082558287098i</v>
      </c>
      <c r="DE314" s="223" t="str">
        <f t="shared" ca="1" si="558"/>
        <v>6.57896617136268-3.51653068163744i</v>
      </c>
      <c r="DF314" s="223" t="str">
        <f t="shared" ca="1" si="559"/>
        <v>6.39849353623442+3.83510943593508i</v>
      </c>
      <c r="DG314" s="223" t="str">
        <f t="shared" ca="1" si="560"/>
        <v>1.50972385383108E-12+7.45981125222562i</v>
      </c>
      <c r="DH314" s="223" t="str">
        <f t="shared" ca="1" si="561"/>
        <v>-6.39849353623679+3.83510943593113i</v>
      </c>
      <c r="DI314" s="223" t="str">
        <f t="shared" ca="1" si="562"/>
        <v>-6.5789661713639-3.51653068163515i</v>
      </c>
      <c r="DJ314" s="223" t="str">
        <f t="shared" ca="1" si="563"/>
        <v>-0.366035589067454-7.4508255828712i</v>
      </c>
      <c r="DK314" s="223" t="str">
        <f t="shared" ca="1" si="564"/>
        <v>6.20260636973645-4.14444907568385i</v>
      </c>
      <c r="DL314" s="223" t="str">
        <f t="shared" ca="1" si="565"/>
        <v>6.74358950073386+3.18948029691735i</v>
      </c>
      <c r="DM314" s="223" t="str">
        <f t="shared" ca="1" si="566"/>
        <v>0.731189366337993+7.42389022207267i</v>
      </c>
      <c r="DN314" s="223" t="str">
        <f t="shared" ca="1" si="567"/>
        <v>-5.9917765812109+4.44380437459667i</v>
      </c>
      <c r="DO314" s="223" t="str">
        <f t="shared" ca="1" si="568"/>
        <v>-6.89196693232771-2.85474617479966i</v>
      </c>
      <c r="DP314" s="223" t="str">
        <f t="shared" ca="1" si="569"/>
        <v>-1.09458164438881-7.3790700594722i</v>
      </c>
      <c r="DQ314" s="223" t="str">
        <f t="shared" ca="1" si="570"/>
        <v>5.76651207808426-4.73245415953925i</v>
      </c>
      <c r="DR314" s="223" t="str">
        <f t="shared" ca="1" si="571"/>
        <v>7.02374101191968+2.51313471909276i</v>
      </c>
      <c r="DS314" s="223" t="str">
        <f t="shared" ca="1" si="572"/>
        <v>1.45533697937587+7.31647307076935i</v>
      </c>
      <c r="DT314" s="223" t="str">
        <f t="shared" ca="1" si="573"/>
        <v>-5.52735554227434+5.00970304789826i</v>
      </c>
      <c r="DU314" s="223" t="str">
        <f t="shared" ca="1" si="574"/>
        <v>-7.13859428420389-2.16546890173089i</v>
      </c>
      <c r="DV314" s="223" t="str">
        <f t="shared" ca="1" si="575"/>
        <v>-1.81258628010803-7.23625005759172i</v>
      </c>
      <c r="DW314" s="223" t="str">
        <f t="shared" ca="1" si="576"/>
        <v>5.27488312281925-5.27488312282164i</v>
      </c>
      <c r="DX314" s="223" t="str">
        <f t="shared" ca="1" si="577"/>
        <v>7.23625005759069+1.81258628011214i</v>
      </c>
      <c r="DY314" s="223" t="str">
        <f t="shared" ca="1" si="578"/>
        <v>2.16546890173412+7.1385942842029i</v>
      </c>
      <c r="DZ314" s="223" t="str">
        <f t="shared" ca="1" si="579"/>
        <v>-5.00970304790141+5.52735554227149i</v>
      </c>
      <c r="EA314" s="223" t="str">
        <f t="shared" ca="1" si="580"/>
        <v>-7.31647307077001-1.45533697937255i</v>
      </c>
      <c r="EB314" s="223" t="str">
        <f t="shared" ca="1" si="581"/>
        <v>-2.51313471909594-7.02374101191854i</v>
      </c>
      <c r="EC314" s="223" t="str">
        <f t="shared" ca="1" si="582"/>
        <v>4.73245415954253-5.76651207808156i</v>
      </c>
      <c r="ED314" s="223" t="str">
        <f t="shared" ca="1" si="583"/>
        <v>7.3790700594727+1.09458164438547i</v>
      </c>
      <c r="EE314" s="223" t="str">
        <f t="shared" ca="1" si="584"/>
        <v>2.85474617479573+6.89196693232934i</v>
      </c>
      <c r="EF314" s="223" t="str">
        <f t="shared" ca="1" si="585"/>
        <v>-4.44380437459396+5.99177658121292i</v>
      </c>
      <c r="EG314" s="223" t="str">
        <f t="shared" ca="1" si="586"/>
        <v>-7.42389022207225-0.731189366342224i</v>
      </c>
      <c r="EH314" s="223" t="str">
        <f t="shared" ca="1" si="587"/>
        <v>-3.18948029692041-6.74358950073242i</v>
      </c>
      <c r="EI314" s="223" t="str">
        <f t="shared" ca="1" si="588"/>
        <v>4.14444907568104-6.20260636973833i</v>
      </c>
      <c r="EJ314" s="223" t="str">
        <f t="shared" ca="1" si="589"/>
        <v>7.45082558287099+0.3660355890717i</v>
      </c>
      <c r="EK314" s="223" t="str">
        <f t="shared" ca="1" si="590"/>
        <v>3.51653068163813+6.57896617136231i</v>
      </c>
      <c r="EL314" s="223" t="str">
        <f t="shared" ca="1" si="591"/>
        <v>-3.83510943593478+6.39849353623461i</v>
      </c>
      <c r="EM314" s="223" t="str">
        <f t="shared" ca="1" si="592"/>
        <v>-7.45981125222562+1.44757690426433E-12i</v>
      </c>
      <c r="EN314" s="223"/>
      <c r="EO314" s="223"/>
      <c r="EP314" s="223"/>
    </row>
    <row r="315" spans="1:146">
      <c r="A315" s="249">
        <f t="shared" si="461"/>
        <v>4.1992187499999964E-3</v>
      </c>
      <c r="B315" s="248">
        <v>215</v>
      </c>
      <c r="C315" s="247">
        <f t="shared" si="462"/>
        <v>43000</v>
      </c>
      <c r="N315" s="246">
        <f t="shared" ca="1" si="463"/>
        <v>7.5387789335185058</v>
      </c>
      <c r="O315" s="223">
        <f t="shared" ca="1" si="464"/>
        <v>-7.4612210664814942</v>
      </c>
      <c r="P315" s="223" t="str">
        <f t="shared" ca="1" si="465"/>
        <v>-3.9917355120191-6.3036392191331i</v>
      </c>
      <c r="Q315" s="223" t="str">
        <f t="shared" ca="1" si="466"/>
        <v>3.19008307018356-6.74486395772631i</v>
      </c>
      <c r="R315" s="223" t="str">
        <f t="shared" ca="1" si="467"/>
        <v>7.40510921159966-0.91333310855848i</v>
      </c>
      <c r="S315" s="223" t="str">
        <f t="shared" ca="1" si="468"/>
        <v>4.73334853623604+5.76760187924057i</v>
      </c>
      <c r="T315" s="223" t="str">
        <f t="shared" ca="1" si="469"/>
        <v>-2.34044880963499+7.08463966425854i</v>
      </c>
      <c r="U315" s="223" t="str">
        <f t="shared" ca="1" si="470"/>
        <v>-7.23761762148064+1.81292883703144i</v>
      </c>
      <c r="V315" s="223" t="str">
        <f t="shared" ca="1" si="471"/>
        <v>-5.40376759265505-5.14481443858554i</v>
      </c>
      <c r="W315" s="223" t="str">
        <f t="shared" ca="1" si="472"/>
        <v>1.45561202049373-7.31785579583948i</v>
      </c>
      <c r="X315" s="223" t="str">
        <f t="shared" ca="1" si="473"/>
        <v>6.96126552554116-2.68525642831731i</v>
      </c>
      <c r="Y315" s="223" t="str">
        <f t="shared" ca="1" si="474"/>
        <v>5.99290895464017+4.44464419996707i</v>
      </c>
      <c r="Z315" s="223" t="str">
        <f t="shared" ca="1" si="475"/>
        <v>-0.5488814716761+7.44100456477201i</v>
      </c>
      <c r="AA315" s="223" t="str">
        <f t="shared" ca="1" si="476"/>
        <v>-6.58020951653384+3.51719526347695i</v>
      </c>
      <c r="AB315" s="223" t="str">
        <f t="shared" ca="1" si="477"/>
        <v>-6.49191138773189-3.67762237549537i</v>
      </c>
      <c r="AC315" s="223" t="str">
        <f t="shared" ca="1" si="478"/>
        <v>-0.366104765375147-7.45223369894402i</v>
      </c>
      <c r="AD315" s="223" t="str">
        <f t="shared" ca="1" si="479"/>
        <v>6.1001810315219-4.29623220805949i</v>
      </c>
      <c r="AE315" s="223" t="str">
        <f t="shared" ca="1" si="480"/>
        <v>6.89326943086431+2.8552856873558i</v>
      </c>
      <c r="AF315" s="223" t="str">
        <f t="shared" ca="1" si="481"/>
        <v>1.27558444598379+7.35137430172559i</v>
      </c>
      <c r="AG315" s="223" t="str">
        <f t="shared" ca="1" si="482"/>
        <v>-5.52840014573161+5.01064982128884i</v>
      </c>
      <c r="AH315" s="223" t="str">
        <f t="shared" ca="1" si="483"/>
        <v>-7.19094628548458-1.99000284476753i</v>
      </c>
      <c r="AI315" s="223" t="str">
        <f t="shared" ca="1" si="484"/>
        <v>-2.16587814920694-7.13994339233129i</v>
      </c>
      <c r="AJ315" s="223" t="str">
        <f t="shared" ca="1" si="485"/>
        <v>4.87346697589874-5.6497025972817i</v>
      </c>
      <c r="AK315" s="223" t="str">
        <f t="shared" ca="1" si="486"/>
        <v>7.38046461461751+1.0947885071036i</v>
      </c>
      <c r="AL315" s="223" t="str">
        <f t="shared" ca="1" si="487"/>
        <v>3.02359502906314+6.82112108843788i</v>
      </c>
      <c r="AM315" s="223" t="str">
        <f t="shared" ca="1" si="488"/>
        <v>-4.14523232651307+6.20377858745283i</v>
      </c>
      <c r="AN315" s="223" t="str">
        <f t="shared" ca="1" si="489"/>
        <v>-7.45897388619275-0.18310753125366i</v>
      </c>
      <c r="AO315" s="223" t="str">
        <f t="shared" ca="1" si="490"/>
        <v>-3.83583422531196-6.39970277425699i</v>
      </c>
      <c r="AP315" s="223" t="str">
        <f t="shared" ca="1" si="491"/>
        <v>3.35464952455007-6.664543973172i</v>
      </c>
      <c r="AQ315" s="223" t="str">
        <f t="shared" ca="1" si="492"/>
        <v>7.42529324768719-0.731327552303514i</v>
      </c>
      <c r="AR315" s="223" t="str">
        <f t="shared" ca="1" si="493"/>
        <v>7.42529324768719-0.731327552303514i</v>
      </c>
      <c r="AS315" s="223" t="str">
        <f t="shared" ca="1" si="494"/>
        <v>-2.51360967121518+7.02506841416372i</v>
      </c>
      <c r="AT315" s="223" t="str">
        <f t="shared" ca="1" si="495"/>
        <v>-7.27992928725398+1.63476278875223i</v>
      </c>
      <c r="AU315" s="223" t="str">
        <f t="shared" ca="1" si="496"/>
        <v>-5.27588001203898-5.275880012043i</v>
      </c>
      <c r="AV315" s="223" t="str">
        <f t="shared" ca="1" si="497"/>
        <v>1.63476278875053-7.27992928725436i</v>
      </c>
      <c r="AW315" s="223" t="str">
        <f t="shared" ca="1" si="498"/>
        <v>7.0250684141632-2.51360967121662i</v>
      </c>
      <c r="AX315" s="223" t="str">
        <f t="shared" ca="1" si="499"/>
        <v>5.88202697349211+4.59037890440632i</v>
      </c>
      <c r="AY315" s="223" t="str">
        <f t="shared" ca="1" si="500"/>
        <v>-0.731327552301779+7.42529324768736i</v>
      </c>
      <c r="AZ315" s="223" t="str">
        <f t="shared" ca="1" si="501"/>
        <v>-6.66454397317455+3.354649524545i</v>
      </c>
      <c r="BA315" s="223" t="str">
        <f t="shared" ca="1" si="502"/>
        <v>-6.39970277425789-3.83583422531046i</v>
      </c>
      <c r="BB315" s="223" t="str">
        <f t="shared" ca="1" si="503"/>
        <v>-0.183107531255191-7.45897388619271i</v>
      </c>
      <c r="BC315" s="223" t="str">
        <f t="shared" ca="1" si="504"/>
        <v>6.20377858745192-4.14523232651444i</v>
      </c>
      <c r="BD315" s="223" t="str">
        <f t="shared" ca="1" si="505"/>
        <v>6.82112108843858+3.02359502906155i</v>
      </c>
      <c r="BE315" s="223" t="str">
        <f t="shared" ca="1" si="506"/>
        <v>1.09478850709799+7.38046461461834i</v>
      </c>
      <c r="BF315" s="223" t="str">
        <f t="shared" ca="1" si="507"/>
        <v>-5.64970259728064+4.87346697589998i</v>
      </c>
      <c r="BG315" s="223" t="str">
        <f t="shared" ca="1" si="508"/>
        <v>-7.13994339233176-2.16587814920537i</v>
      </c>
      <c r="BH315" s="223" t="str">
        <f t="shared" ca="1" si="509"/>
        <v>-1.99000284476921-7.19094628548411i</v>
      </c>
      <c r="BI315" s="223" t="str">
        <f t="shared" ca="1" si="510"/>
        <v>5.0106498212881-5.52840014573228i</v>
      </c>
      <c r="BJ315" s="223" t="str">
        <f t="shared" ca="1" si="511"/>
        <v>7.35137430172497+1.2755844459874i</v>
      </c>
      <c r="BK315" s="223" t="str">
        <f t="shared" ca="1" si="512"/>
        <v>2.85528568735525+6.89326943086454i</v>
      </c>
      <c r="BL315" s="223" t="str">
        <f t="shared" ca="1" si="513"/>
        <v>-4.29623220805737+6.10018103152339i</v>
      </c>
      <c r="BM315" s="223" t="str">
        <f t="shared" ca="1" si="514"/>
        <v>-7.45223369894391-0.366104765377323i</v>
      </c>
      <c r="BN315" s="223" t="str">
        <f t="shared" ca="1" si="515"/>
        <v>-3.67762237549624-6.4919113877314i</v>
      </c>
      <c r="BO315" s="223" t="str">
        <f t="shared" ca="1" si="516"/>
        <v>3.51719526347359-6.58020951653564i</v>
      </c>
      <c r="BP315" s="223" t="str">
        <f t="shared" ca="1" si="517"/>
        <v>7.44100456477206-0.548881471675513i</v>
      </c>
      <c r="BQ315" s="223" t="str">
        <f t="shared" ca="1" si="518"/>
        <v>4.4446441999692+5.99290895463859i</v>
      </c>
      <c r="BR315" s="223" t="str">
        <f t="shared" ca="1" si="519"/>
        <v>-2.68525642831934+6.96126552554038i</v>
      </c>
      <c r="BS315" s="223" t="str">
        <f t="shared" ca="1" si="520"/>
        <v>-7.31785579583941+1.45561202049403i</v>
      </c>
      <c r="BT315" s="223" t="str">
        <f t="shared" ca="1" si="521"/>
        <v>-5.14481443858258-5.40376759265787i</v>
      </c>
      <c r="BU315" s="223" t="str">
        <f t="shared" ca="1" si="522"/>
        <v>1.8129288370327-7.23761762148032i</v>
      </c>
      <c r="BV315" s="223" t="str">
        <f t="shared" ca="1" si="523"/>
        <v>7.08463966425807-2.34044880963643i</v>
      </c>
      <c r="BW315" s="223" t="str">
        <f t="shared" ca="1" si="524"/>
        <v>5.76760187923873+4.73334853623828i</v>
      </c>
      <c r="BX315" s="223" t="str">
        <f t="shared" ca="1" si="525"/>
        <v>-0.913333108558159+7.4051092115997i</v>
      </c>
      <c r="BY315" s="223" t="str">
        <f t="shared" ca="1" si="526"/>
        <v>-6.74486395772497+3.19008307018639i</v>
      </c>
      <c r="BZ315" s="223" t="str">
        <f t="shared" ca="1" si="527"/>
        <v>-6.30363921913245-3.9917355120201i</v>
      </c>
      <c r="CA315" s="223" t="str">
        <f t="shared" ca="1" si="528"/>
        <v>-1.53194943961245E-12-7.46122106648149i</v>
      </c>
      <c r="CB315" s="223" t="str">
        <f t="shared" ca="1" si="529"/>
        <v>6.30363921913467-3.9917355120166i</v>
      </c>
      <c r="CC315" s="223" t="str">
        <f t="shared" ca="1" si="530"/>
        <v>6.74486395772647+3.19008307018324i</v>
      </c>
      <c r="CD315" s="223" t="str">
        <f t="shared" ca="1" si="531"/>
        <v>0.913333108561621+7.40510921159927i</v>
      </c>
      <c r="CE315" s="223" t="str">
        <f t="shared" ca="1" si="532"/>
        <v>-5.76760187924137+4.73334853623507i</v>
      </c>
      <c r="CF315" s="223" t="str">
        <f t="shared" ca="1" si="533"/>
        <v>-7.08463966425903-2.34044880963352i</v>
      </c>
      <c r="CG315" s="223" t="str">
        <f t="shared" ca="1" si="534"/>
        <v>-1.81292883702868-7.23761762148133i</v>
      </c>
      <c r="CH315" s="223" t="str">
        <f t="shared" ca="1" si="535"/>
        <v>5.14481443858528-5.40376759265531i</v>
      </c>
      <c r="CI315" s="223" t="str">
        <f t="shared" ca="1" si="536"/>
        <v>7.3178557958401+1.45561202049061i</v>
      </c>
      <c r="CJ315" s="223" t="str">
        <f t="shared" ca="1" si="537"/>
        <v>2.68525642831547+6.96126552554187i</v>
      </c>
      <c r="CK315" s="223" t="str">
        <f t="shared" ca="1" si="538"/>
        <v>-4.4446441999664+5.99290895464067i</v>
      </c>
      <c r="CL315" s="223" t="str">
        <f t="shared" ca="1" si="539"/>
        <v>-7.44100456477175-0.548881471679648i</v>
      </c>
      <c r="CM315" s="223" t="str">
        <f t="shared" ca="1" si="540"/>
        <v>-3.51719526347666-6.58020951653399i</v>
      </c>
      <c r="CN315" s="223" t="str">
        <f t="shared" ca="1" si="541"/>
        <v>3.67762237549321-6.49191138773312i</v>
      </c>
      <c r="CO315" s="223" t="str">
        <f t="shared" ca="1" si="542"/>
        <v>7.45223369894411-0.366104765373182i</v>
      </c>
      <c r="CP315" s="223" t="str">
        <f t="shared" ca="1" si="543"/>
        <v>4.29623220806022+6.10018103152138i</v>
      </c>
      <c r="CQ315" s="223" t="str">
        <f t="shared" ca="1" si="544"/>
        <v>-2.85528568735908+6.89326943086295i</v>
      </c>
      <c r="CR315" s="223" t="str">
        <f t="shared" ca="1" si="545"/>
        <v>-7.35137430172571+1.27558444598311i</v>
      </c>
      <c r="CS315" s="223" t="str">
        <f t="shared" ca="1" si="546"/>
        <v>-5.01064982129069-5.52840014572994i</v>
      </c>
      <c r="CT315" s="223" t="str">
        <f t="shared" ca="1" si="547"/>
        <v>1.990002844773-7.19094628548306i</v>
      </c>
      <c r="CU315" s="223" t="str">
        <f t="shared" ca="1" si="548"/>
        <v>7.13994339233081-2.1658781492085i</v>
      </c>
      <c r="CV315" s="223" t="str">
        <f t="shared" ca="1" si="549"/>
        <v>5.64970259727793+4.87346697590312i</v>
      </c>
      <c r="CW315" s="223" t="str">
        <f t="shared" ca="1" si="550"/>
        <v>-1.09478850710208+7.38046461461773i</v>
      </c>
      <c r="CX315" s="223" t="str">
        <f t="shared" ca="1" si="551"/>
        <v>-6.82112108843717+3.02359502906474i</v>
      </c>
      <c r="CY315" s="223" t="str">
        <f t="shared" ca="1" si="552"/>
        <v>-6.20377858744973-4.14523232651771i</v>
      </c>
      <c r="CZ315" s="223" t="str">
        <f t="shared" ca="1" si="553"/>
        <v>0.183107531251917-7.4589738861928i</v>
      </c>
      <c r="DA315" s="223" t="str">
        <f t="shared" ca="1" si="554"/>
        <v>6.39970277425599-3.83583422531364i</v>
      </c>
      <c r="DB315" s="223" t="str">
        <f t="shared" ca="1" si="555"/>
        <v>6.66454397317269+3.3546495245487i</v>
      </c>
      <c r="DC315" s="223" t="str">
        <f t="shared" ca="1" si="556"/>
        <v>0.73132755230525+7.42529324768702i</v>
      </c>
      <c r="DD315" s="223" t="str">
        <f t="shared" ca="1" si="557"/>
        <v>-5.88202697349453+4.59037890440321i</v>
      </c>
      <c r="DE315" s="223" t="str">
        <f t="shared" ca="1" si="558"/>
        <v>-7.02506841416431-2.51360967121354i</v>
      </c>
      <c r="DF315" s="223" t="str">
        <f t="shared" ca="1" si="559"/>
        <v>-1.63476278875373-7.27992928725364i</v>
      </c>
      <c r="DG315" s="223" t="str">
        <f t="shared" ca="1" si="560"/>
        <v>5.27588001204191-5.27588001204007i</v>
      </c>
      <c r="DH315" s="223" t="str">
        <f t="shared" ca="1" si="561"/>
        <v>7.27992928725475+1.63476278874882i</v>
      </c>
      <c r="DI315" s="223" t="str">
        <f t="shared" ca="1" si="562"/>
        <v>2.51360967121148+7.02506841416505i</v>
      </c>
      <c r="DJ315" s="223" t="str">
        <f t="shared" ca="1" si="563"/>
        <v>-4.59037890440494+5.88202697349318i</v>
      </c>
      <c r="DK315" s="223" t="str">
        <f t="shared" ca="1" si="564"/>
        <v>-7.42529324768751-0.731327552300254i</v>
      </c>
      <c r="DL315" s="223" t="str">
        <f t="shared" ca="1" si="565"/>
        <v>-3.35464952454675-6.66454397317367i</v>
      </c>
      <c r="DM315" s="223" t="str">
        <f t="shared" ca="1" si="566"/>
        <v>3.83583422530897-6.39970277425878i</v>
      </c>
      <c r="DN315" s="223" t="str">
        <f t="shared" ca="1" si="567"/>
        <v>7.45897388619286-0.183107531249303i</v>
      </c>
      <c r="DO315" s="223" t="str">
        <f t="shared" ca="1" si="568"/>
        <v>4.14523232651554+6.20377858745119i</v>
      </c>
      <c r="DP315" s="223" t="str">
        <f t="shared" ca="1" si="569"/>
        <v>-3.02359502905976+6.82112108843938i</v>
      </c>
      <c r="DQ315" s="223" t="str">
        <f t="shared" ca="1" si="570"/>
        <v>-7.38046461461811+1.0947885070995i</v>
      </c>
      <c r="DR315" s="223" t="str">
        <f t="shared" ca="1" si="571"/>
        <v>-4.87346697590114-5.64970259727964i</v>
      </c>
      <c r="DS315" s="223" t="str">
        <f t="shared" ca="1" si="572"/>
        <v>2.1658781492106-7.13994339233017i</v>
      </c>
      <c r="DT315" s="223" t="str">
        <f t="shared" ca="1" si="573"/>
        <v>7.19094628548364-1.99000284477089i</v>
      </c>
      <c r="DU315" s="223" t="str">
        <f t="shared" ca="1" si="574"/>
        <v>5.52840014573331+5.01064982128697i</v>
      </c>
      <c r="DV315" s="223" t="str">
        <f t="shared" ca="1" si="575"/>
        <v>-1.27558444598526+7.35137430172534i</v>
      </c>
      <c r="DW315" s="223" t="str">
        <f t="shared" ca="1" si="576"/>
        <v>-6.89326943086379+2.85528568735706i</v>
      </c>
      <c r="DX315" s="223" t="str">
        <f t="shared" ca="1" si="577"/>
        <v>-6.10018103151988-4.29623220806236i</v>
      </c>
      <c r="DY315" s="223" t="str">
        <f t="shared" ca="1" si="578"/>
        <v>0.366104765375793-7.45223369894399i</v>
      </c>
      <c r="DZ315" s="223" t="str">
        <f t="shared" ca="1" si="579"/>
        <v>6.49191138773043-3.67762237549794i</v>
      </c>
      <c r="EA315" s="223" t="str">
        <f t="shared" ca="1" si="580"/>
        <v>6.58020951653296+3.5171952634786i</v>
      </c>
      <c r="EB315" s="223" t="str">
        <f t="shared" ca="1" si="581"/>
        <v>0.548881471677041+7.44100456477194i</v>
      </c>
      <c r="EC315" s="223" t="str">
        <f t="shared" ca="1" si="582"/>
        <v>-5.99290895464198+4.44464419996464i</v>
      </c>
      <c r="ED315" s="223" t="str">
        <f t="shared" ca="1" si="583"/>
        <v>-6.96126552554108-2.68525642831752i</v>
      </c>
      <c r="EE315" s="223" t="str">
        <f t="shared" ca="1" si="584"/>
        <v>-1.45561202049553-7.31785579583911i</v>
      </c>
      <c r="EF315" s="223" t="str">
        <f t="shared" ca="1" si="585"/>
        <v>5.40376759265711-5.14481443858338i</v>
      </c>
      <c r="EG315" s="223" t="str">
        <f t="shared" ca="1" si="586"/>
        <v>7.2376176214808+1.8129288370308i</v>
      </c>
      <c r="EH315" s="223" t="str">
        <f t="shared" ca="1" si="587"/>
        <v>2.34044880963103+7.08463966425985i</v>
      </c>
      <c r="EI315" s="223" t="str">
        <f t="shared" ca="1" si="588"/>
        <v>-4.73334853623709+5.76760187923971i</v>
      </c>
      <c r="EJ315" s="223" t="str">
        <f t="shared" ca="1" si="589"/>
        <v>-7.40510921159994-0.913333108556219i</v>
      </c>
      <c r="EK315" s="223" t="str">
        <f t="shared" ca="1" si="590"/>
        <v>-3.19008307018126-6.7448639577274i</v>
      </c>
      <c r="EL315" s="223" t="str">
        <f t="shared" ca="1" si="591"/>
        <v>3.99173551201881-6.30363921913328i</v>
      </c>
      <c r="EM315" s="223" t="str">
        <f t="shared" ca="1" si="592"/>
        <v>7.46122106648149-3.06389887922489E-12i</v>
      </c>
      <c r="EN315" s="223"/>
      <c r="EO315" s="223"/>
      <c r="EP315" s="223"/>
    </row>
    <row r="316" spans="1:146">
      <c r="A316" s="249">
        <f t="shared" si="461"/>
        <v>4.2187499999999959E-3</v>
      </c>
      <c r="B316" s="248">
        <v>216</v>
      </c>
      <c r="C316" s="247">
        <f t="shared" si="462"/>
        <v>43200</v>
      </c>
      <c r="N316" s="246">
        <f t="shared" ca="1" si="463"/>
        <v>7.5374937532748199</v>
      </c>
      <c r="O316" s="223">
        <f t="shared" ca="1" si="464"/>
        <v>-7.4625062467251801</v>
      </c>
      <c r="P316" s="223" t="str">
        <f t="shared" ca="1" si="465"/>
        <v>-4.14594633440337-6.20484717576989i</v>
      </c>
      <c r="Q316" s="223" t="str">
        <f t="shared" ca="1" si="466"/>
        <v>2.85577750454239-6.89445678258715i</v>
      </c>
      <c r="R316" s="223" t="str">
        <f t="shared" ca="1" si="467"/>
        <v>7.31911628170526-1.45586274672078i</v>
      </c>
      <c r="S316" s="223" t="str">
        <f t="shared" ca="1" si="468"/>
        <v>5.27678877170632+5.27678877170637i</v>
      </c>
      <c r="T316" s="223" t="str">
        <f t="shared" ca="1" si="469"/>
        <v>-1.45586274672084+7.31911628170524i</v>
      </c>
      <c r="U316" s="223" t="str">
        <f t="shared" ca="1" si="470"/>
        <v>-6.89445678258689+2.85577750454302i</v>
      </c>
      <c r="V316" s="223" t="str">
        <f t="shared" ca="1" si="471"/>
        <v>-6.20484717576976-4.14594633440356i</v>
      </c>
      <c r="W316" s="223" t="str">
        <f t="shared" ca="1" si="472"/>
        <v>7.86229853493806E-14-7.46250624672518i</v>
      </c>
      <c r="X316" s="223" t="str">
        <f t="shared" ca="1" si="473"/>
        <v>6.20484717576985-4.14594633440343i</v>
      </c>
      <c r="Y316" s="223" t="str">
        <f t="shared" ca="1" si="474"/>
        <v>6.89445678258712+2.85577750454245i</v>
      </c>
      <c r="Z316" s="223" t="str">
        <f t="shared" ca="1" si="475"/>
        <v>1.45586274672071+7.31911628170527i</v>
      </c>
      <c r="AA316" s="223" t="str">
        <f t="shared" ca="1" si="476"/>
        <v>-5.27678877170641+5.27678877170628i</v>
      </c>
      <c r="AB316" s="223" t="str">
        <f t="shared" ca="1" si="477"/>
        <v>-7.31911628170523-1.45586274672089i</v>
      </c>
      <c r="AC316" s="223" t="str">
        <f t="shared" ca="1" si="478"/>
        <v>-2.85577750454292-6.89445678258693i</v>
      </c>
      <c r="AD316" s="223" t="str">
        <f t="shared" ca="1" si="479"/>
        <v>4.14594633440358-6.20484717576975i</v>
      </c>
      <c r="AE316" s="223" t="str">
        <f t="shared" ca="1" si="480"/>
        <v>7.46250624672518+1.57245970698761E-13i</v>
      </c>
      <c r="AF316" s="223" t="str">
        <f t="shared" ca="1" si="481"/>
        <v>4.14594633440341+6.20484717576986i</v>
      </c>
      <c r="AG316" s="223" t="str">
        <f t="shared" ca="1" si="482"/>
        <v>-2.85577750454252+6.89445678258709i</v>
      </c>
      <c r="AH316" s="223" t="str">
        <f t="shared" ca="1" si="483"/>
        <v>-7.31911628170484+1.45586274672288i</v>
      </c>
      <c r="AI316" s="223" t="str">
        <f t="shared" ca="1" si="484"/>
        <v>-5.27678877170885-5.27678877170384i</v>
      </c>
      <c r="AJ316" s="223" t="str">
        <f t="shared" ca="1" si="485"/>
        <v>1.45586274672321-7.31911628170477i</v>
      </c>
      <c r="AK316" s="223" t="str">
        <f t="shared" ca="1" si="486"/>
        <v>6.89445678258723-2.85577750454221i</v>
      </c>
      <c r="AL316" s="223" t="str">
        <f t="shared" ca="1" si="487"/>
        <v>6.2048471757705+4.14594633440246i</v>
      </c>
      <c r="AM316" s="223" t="str">
        <f t="shared" ca="1" si="488"/>
        <v>2.78651591833157E-12+7.46250624672518i</v>
      </c>
      <c r="AN316" s="223" t="str">
        <f t="shared" ca="1" si="489"/>
        <v>-6.20484717577152+4.14594633440092i</v>
      </c>
      <c r="AO316" s="223" t="str">
        <f t="shared" ca="1" si="490"/>
        <v>-6.89445678258652-2.85577750454392i</v>
      </c>
      <c r="AP316" s="223" t="str">
        <f t="shared" ca="1" si="491"/>
        <v>-1.45586274672129-7.31911628170515i</v>
      </c>
      <c r="AQ316" s="223" t="str">
        <f t="shared" ca="1" si="492"/>
        <v>5.27678877170498-5.27678877170771i</v>
      </c>
      <c r="AR316" s="223" t="str">
        <f t="shared" ca="1" si="493"/>
        <v>5.27678877170498-5.27678877170771i</v>
      </c>
      <c r="AS316" s="223" t="str">
        <f t="shared" ca="1" si="494"/>
        <v>2.85577750454081+6.8944567825878i</v>
      </c>
      <c r="AT316" s="223" t="str">
        <f t="shared" ca="1" si="495"/>
        <v>-4.14594633440372+6.20484717576966i</v>
      </c>
      <c r="AU316" s="223" t="str">
        <f t="shared" ca="1" si="496"/>
        <v>-7.46250624672518+1.17018834777146E-12i</v>
      </c>
      <c r="AV316" s="223" t="str">
        <f t="shared" ca="1" si="497"/>
        <v>-4.14594633440584-6.20484717576824i</v>
      </c>
      <c r="AW316" s="223" t="str">
        <f t="shared" ca="1" si="498"/>
        <v>2.85577750454531-6.89445678258594i</v>
      </c>
      <c r="AX316" s="223" t="str">
        <f t="shared" ca="1" si="499"/>
        <v>7.31911628170545-1.45586274671981i</v>
      </c>
      <c r="AY316" s="223" t="str">
        <f t="shared" ca="1" si="500"/>
        <v>5.27678877170664+5.27678877170605i</v>
      </c>
      <c r="AZ316" s="223" t="str">
        <f t="shared" ca="1" si="501"/>
        <v>-1.455862746719+7.31911628170561i</v>
      </c>
      <c r="BA316" s="223" t="str">
        <f t="shared" ca="1" si="502"/>
        <v>-6.89445678258838+2.85577750453942i</v>
      </c>
      <c r="BB316" s="223" t="str">
        <f t="shared" ca="1" si="503"/>
        <v>-6.20484717576882-4.14594633440497i</v>
      </c>
      <c r="BC316" s="223" t="str">
        <f t="shared" ca="1" si="504"/>
        <v>3.40090630705153E-13-7.46250624672518i</v>
      </c>
      <c r="BD316" s="223" t="str">
        <f t="shared" ca="1" si="505"/>
        <v>6.2048471757692-4.1459463344044i</v>
      </c>
      <c r="BE316" s="223" t="str">
        <f t="shared" ca="1" si="506"/>
        <v>6.8944567825882+2.85577750453985i</v>
      </c>
      <c r="BF316" s="223" t="str">
        <f t="shared" ca="1" si="507"/>
        <v>1.45586274671833+7.31911628170574i</v>
      </c>
      <c r="BG316" s="223" t="str">
        <f t="shared" ca="1" si="508"/>
        <v>-5.27678877170712+5.27678877170557i</v>
      </c>
      <c r="BH316" s="223" t="str">
        <f t="shared" ca="1" si="509"/>
        <v>-7.31911628170532-1.45586274672047i</v>
      </c>
      <c r="BI316" s="223" t="str">
        <f t="shared" ca="1" si="510"/>
        <v>-2.85577750454469-6.8944567825862i</v>
      </c>
      <c r="BJ316" s="223" t="str">
        <f t="shared" ca="1" si="511"/>
        <v>4.14594633440622-6.20484717576798i</v>
      </c>
      <c r="BK316" s="223" t="str">
        <f t="shared" ca="1" si="512"/>
        <v>7.46250624672518+1.85036960918177E-12i</v>
      </c>
      <c r="BL316" s="223" t="str">
        <f t="shared" ca="1" si="513"/>
        <v>4.14594633440315+6.20484717577004i</v>
      </c>
      <c r="BM316" s="223" t="str">
        <f t="shared" ca="1" si="514"/>
        <v>-2.85577750454144+6.89445678258754i</v>
      </c>
      <c r="BN316" s="223" t="str">
        <f t="shared" ca="1" si="515"/>
        <v>-7.31911628170463+1.45586274672391i</v>
      </c>
      <c r="BO316" s="223" t="str">
        <f t="shared" ca="1" si="516"/>
        <v>-5.27678877170451-5.27678877170819i</v>
      </c>
      <c r="BP316" s="223" t="str">
        <f t="shared" ca="1" si="517"/>
        <v>1.45586274672196-7.31911628170502i</v>
      </c>
      <c r="BQ316" s="223" t="str">
        <f t="shared" ca="1" si="518"/>
        <v>6.89445678258678-2.85577750454329i</v>
      </c>
      <c r="BR316" s="223" t="str">
        <f t="shared" ca="1" si="519"/>
        <v>6.20484717577115+4.14594633440149i</v>
      </c>
      <c r="BS316" s="223" t="str">
        <f t="shared" ca="1" si="520"/>
        <v>-3.36064858765838E-12+7.46250624672518i</v>
      </c>
      <c r="BT316" s="223" t="str">
        <f t="shared" ca="1" si="521"/>
        <v>-6.20484717577088+4.1459463344019i</v>
      </c>
      <c r="BU316" s="223" t="str">
        <f t="shared" ca="1" si="522"/>
        <v>-6.89445678258697-2.85577750454284i</v>
      </c>
      <c r="BV316" s="223" t="str">
        <f t="shared" ca="1" si="523"/>
        <v>-1.45586274672244-7.31911628170493i</v>
      </c>
      <c r="BW316" s="223" t="str">
        <f t="shared" ca="1" si="524"/>
        <v>5.27678877170416-5.27678877170854i</v>
      </c>
      <c r="BX316" s="223" t="str">
        <f t="shared" ca="1" si="525"/>
        <v>7.31911628170473+1.45586274672344i</v>
      </c>
      <c r="BY316" s="223" t="str">
        <f t="shared" ca="1" si="526"/>
        <v>2.8557775045419+6.89445678258735i</v>
      </c>
      <c r="BZ316" s="223" t="str">
        <f t="shared" ca="1" si="527"/>
        <v>-4.14594633440274+6.20484717577031i</v>
      </c>
      <c r="CA316" s="223" t="str">
        <f t="shared" ca="1" si="528"/>
        <v>-7.46250624672518+2.34037669554293E-12i</v>
      </c>
      <c r="CB316" s="223" t="str">
        <f t="shared" ca="1" si="529"/>
        <v>-4.14594633440064-6.20484717577172i</v>
      </c>
      <c r="CC316" s="223" t="str">
        <f t="shared" ca="1" si="530"/>
        <v>2.85577750454423-6.89445678258638i</v>
      </c>
      <c r="CD316" s="223" t="str">
        <f t="shared" ca="1" si="531"/>
        <v>7.31911628170522-1.45586274672095i</v>
      </c>
      <c r="CE316" s="223" t="str">
        <f t="shared" ca="1" si="532"/>
        <v>5.27678877170747+5.27678877170522i</v>
      </c>
      <c r="CF316" s="223" t="str">
        <f t="shared" ca="1" si="533"/>
        <v>-1.45586274671785+7.31911628170584i</v>
      </c>
      <c r="CG316" s="223" t="str">
        <f t="shared" ca="1" si="534"/>
        <v>-6.89445678258794+2.8557775045405i</v>
      </c>
      <c r="CH316" s="223" t="str">
        <f t="shared" ca="1" si="535"/>
        <v>-6.20484717576947-4.145946334404i</v>
      </c>
      <c r="CI316" s="223" t="str">
        <f t="shared" ca="1" si="536"/>
        <v>-8.30097717066309E-13-7.46250624672518i</v>
      </c>
      <c r="CJ316" s="223" t="str">
        <f t="shared" ca="1" si="537"/>
        <v>6.20484717576855-4.14594633440538i</v>
      </c>
      <c r="CK316" s="223" t="str">
        <f t="shared" ca="1" si="538"/>
        <v>6.89445678258581+2.85577750454563i</v>
      </c>
      <c r="CL316" s="223" t="str">
        <f t="shared" ca="1" si="539"/>
        <v>1.45586274671947+7.31911628170552i</v>
      </c>
      <c r="CM316" s="223" t="str">
        <f t="shared" ca="1" si="540"/>
        <v>-5.27678877170629+5.2767887717064i</v>
      </c>
      <c r="CN316" s="223" t="str">
        <f t="shared" ca="1" si="541"/>
        <v>-7.31911628170555-1.45586274671933i</v>
      </c>
      <c r="CO316" s="223" t="str">
        <f t="shared" ca="1" si="542"/>
        <v>-2.85577750454577-6.89445678258575i</v>
      </c>
      <c r="CP316" s="223" t="str">
        <f t="shared" ca="1" si="543"/>
        <v>4.14594633440525-6.20484717576863i</v>
      </c>
      <c r="CQ316" s="223" t="str">
        <f t="shared" ca="1" si="544"/>
        <v>7.46250624672518+6.80181261410307E-13i</v>
      </c>
      <c r="CR316" s="223" t="str">
        <f t="shared" ca="1" si="545"/>
        <v>4.14594633440412+6.20484717576939i</v>
      </c>
      <c r="CS316" s="223" t="str">
        <f t="shared" ca="1" si="546"/>
        <v>-2.85577750454036+6.89445678258799i</v>
      </c>
      <c r="CT316" s="223" t="str">
        <f t="shared" ca="1" si="547"/>
        <v>-7.31911628170581+1.45586274671799i</v>
      </c>
      <c r="CU316" s="223" t="str">
        <f t="shared" ca="1" si="548"/>
        <v>-5.27678877170534-5.27678877170736i</v>
      </c>
      <c r="CV316" s="223" t="str">
        <f t="shared" ca="1" si="549"/>
        <v>1.45586274672081-7.31911628170525i</v>
      </c>
      <c r="CW316" s="223" t="str">
        <f t="shared" ca="1" si="550"/>
        <v>6.89445678258633-2.85577750454437i</v>
      </c>
      <c r="CX316" s="223" t="str">
        <f t="shared" ca="1" si="551"/>
        <v>6.20484717576779+4.14594633440651i</v>
      </c>
      <c r="CY316" s="223" t="str">
        <f t="shared" ca="1" si="552"/>
        <v>-2.19046023988692E-12+7.46250624672518i</v>
      </c>
      <c r="CZ316" s="223" t="str">
        <f t="shared" ca="1" si="553"/>
        <v>-6.20484717577023+4.14594633440287i</v>
      </c>
      <c r="DA316" s="223" t="str">
        <f t="shared" ca="1" si="554"/>
        <v>-6.89445678258741-2.85577750454175i</v>
      </c>
      <c r="DB316" s="223" t="str">
        <f t="shared" ca="1" si="555"/>
        <v>-1.45586274672359-7.3191162817047i</v>
      </c>
      <c r="DC316" s="223" t="str">
        <f t="shared" ca="1" si="556"/>
        <v>5.27678877170843-5.27678877170426i</v>
      </c>
      <c r="DD316" s="223" t="str">
        <f t="shared" ca="1" si="557"/>
        <v>7.31911628170496+1.45586274672229i</v>
      </c>
      <c r="DE316" s="223" t="str">
        <f t="shared" ca="1" si="558"/>
        <v>2.85577750454298+6.89445678258691i</v>
      </c>
      <c r="DF316" s="223" t="str">
        <f t="shared" ca="1" si="559"/>
        <v>-4.14594633440177+6.20484717577096i</v>
      </c>
      <c r="DG316" s="223" t="str">
        <f t="shared" ca="1" si="560"/>
        <v>-7.46250624672518-3.70073921836354E-12i</v>
      </c>
      <c r="DH316" s="223" t="str">
        <f t="shared" ca="1" si="561"/>
        <v>-4.14594633440161-6.20484717577107i</v>
      </c>
      <c r="DI316" s="223" t="str">
        <f t="shared" ca="1" si="562"/>
        <v>2.85577750454315-6.89445678258684i</v>
      </c>
      <c r="DJ316" s="223" t="str">
        <f t="shared" ca="1" si="563"/>
        <v>7.31911628170499-1.4558627467221i</v>
      </c>
      <c r="DK316" s="223" t="str">
        <f t="shared" ca="1" si="564"/>
        <v>5.2767887717083+5.27678877170439i</v>
      </c>
      <c r="DL316" s="223" t="str">
        <f t="shared" ca="1" si="565"/>
        <v>-1.45586274672419+7.31911628170458i</v>
      </c>
      <c r="DM316" s="223" t="str">
        <f t="shared" ca="1" si="566"/>
        <v>-6.89445678258732+2.85577750454197i</v>
      </c>
      <c r="DN316" s="223" t="str">
        <f t="shared" ca="1" si="567"/>
        <v>-6.20484717577036-4.14594633440267i</v>
      </c>
      <c r="DO316" s="223" t="str">
        <f t="shared" ca="1" si="568"/>
        <v>-2.42448043317177E-12-7.46250624672518i</v>
      </c>
      <c r="DP316" s="223" t="str">
        <f t="shared" ca="1" si="569"/>
        <v>6.20484717577191-4.14594633440035i</v>
      </c>
      <c r="DQ316" s="223" t="str">
        <f t="shared" ca="1" si="570"/>
        <v>6.89445678258626+2.85577750454455i</v>
      </c>
      <c r="DR316" s="223" t="str">
        <f t="shared" ca="1" si="571"/>
        <v>1.45586274672062+7.31911628170529i</v>
      </c>
      <c r="DS316" s="223" t="str">
        <f t="shared" ca="1" si="572"/>
        <v>-5.27678877170547+5.27678877170722i</v>
      </c>
      <c r="DT316" s="223" t="str">
        <f t="shared" ca="1" si="573"/>
        <v>-7.31911628170577-1.45586274671818i</v>
      </c>
      <c r="DU316" s="223" t="str">
        <f t="shared" ca="1" si="574"/>
        <v>-2.85577750453979-6.89445678258823i</v>
      </c>
      <c r="DV316" s="223" t="str">
        <f t="shared" ca="1" si="575"/>
        <v>4.14594633440393-6.20484717576952i</v>
      </c>
      <c r="DW316" s="223" t="str">
        <f t="shared" ca="1" si="576"/>
        <v>7.46250624672518-9.14201454695155E-13i</v>
      </c>
      <c r="DX316" s="223" t="str">
        <f t="shared" ca="1" si="577"/>
        <v>4.14594633440545+6.2048471757685i</v>
      </c>
      <c r="DY316" s="223" t="str">
        <f t="shared" ca="1" si="578"/>
        <v>-2.85577750454594+6.89445678258568i</v>
      </c>
      <c r="DZ316" s="223" t="str">
        <f t="shared" ca="1" si="579"/>
        <v>-7.31911628170558+1.45586274671914i</v>
      </c>
      <c r="EA316" s="223" t="str">
        <f t="shared" ca="1" si="580"/>
        <v>-5.27678877170616-5.27678877170654i</v>
      </c>
      <c r="EB316" s="223" t="str">
        <f t="shared" ca="1" si="581"/>
        <v>1.45586274671966-7.31911628170548i</v>
      </c>
      <c r="EC316" s="223" t="str">
        <f t="shared" ca="1" si="582"/>
        <v>6.89445678258588-2.85577750454546i</v>
      </c>
      <c r="ED316" s="223" t="str">
        <f t="shared" ca="1" si="583"/>
        <v>6.20484717576821+4.14594633440589i</v>
      </c>
      <c r="EE316" s="223" t="str">
        <f t="shared" ca="1" si="584"/>
        <v>-5.96077523781464E-13+7.46250624672518i</v>
      </c>
      <c r="EF316" s="223" t="str">
        <f t="shared" ca="1" si="585"/>
        <v>-6.20484717576934+4.14594633440419i</v>
      </c>
      <c r="EG316" s="223" t="str">
        <f t="shared" ca="1" si="586"/>
        <v>-6.89445678258803-2.85577750454028i</v>
      </c>
      <c r="EH316" s="223" t="str">
        <f t="shared" ca="1" si="587"/>
        <v>-1.45586274671766-7.31911628170588i</v>
      </c>
      <c r="EI316" s="223" t="str">
        <f t="shared" ca="1" si="588"/>
        <v>5.2767887717076-5.27678877170509i</v>
      </c>
      <c r="EJ316" s="223" t="str">
        <f t="shared" ca="1" si="589"/>
        <v>7.31911628170518+1.45586274672114i</v>
      </c>
      <c r="EK316" s="223" t="str">
        <f t="shared" ca="1" si="590"/>
        <v>2.85577750454406+6.89445678258646i</v>
      </c>
      <c r="EL316" s="223" t="str">
        <f t="shared" ca="1" si="591"/>
        <v>-4.1459463344008+6.20484717577161i</v>
      </c>
      <c r="EM316" s="223" t="str">
        <f t="shared" ca="1" si="592"/>
        <v>-7.46250624672518-2.95474523892607E-12i</v>
      </c>
      <c r="EN316" s="223"/>
      <c r="EO316" s="223"/>
      <c r="EP316" s="223"/>
    </row>
    <row r="317" spans="1:146">
      <c r="A317" s="249">
        <f t="shared" si="461"/>
        <v>4.2382812499999955E-3</v>
      </c>
      <c r="B317" s="248">
        <v>217</v>
      </c>
      <c r="C317" s="247">
        <f t="shared" si="462"/>
        <v>43400</v>
      </c>
      <c r="N317" s="246">
        <f t="shared" ca="1" si="463"/>
        <v>7.5363183904289146</v>
      </c>
      <c r="O317" s="223">
        <f t="shared" ca="1" si="464"/>
        <v>-7.4636816095710854</v>
      </c>
      <c r="P317" s="223" t="str">
        <f t="shared" ca="1" si="465"/>
        <v>-4.29764900892579-6.10219273418407i</v>
      </c>
      <c r="Q317" s="223" t="str">
        <f t="shared" ca="1" si="466"/>
        <v>2.51443860321456-7.02738512390733i</v>
      </c>
      <c r="R317" s="223" t="str">
        <f t="shared" ca="1" si="467"/>
        <v>7.19331769802227-1.99065910300311i</v>
      </c>
      <c r="S317" s="223" t="str">
        <f t="shared" ca="1" si="468"/>
        <v>5.76950390476974+4.73490948824751i</v>
      </c>
      <c r="T317" s="223" t="str">
        <f t="shared" ca="1" si="469"/>
        <v>-0.549062480455197+7.44345844091347i</v>
      </c>
      <c r="U317" s="223" t="str">
        <f t="shared" ca="1" si="470"/>
        <v>-6.40181325246191+3.83709919726513i</v>
      </c>
      <c r="V317" s="223" t="str">
        <f t="shared" ca="1" si="471"/>
        <v>-6.82337054093484-3.02459214277763i</v>
      </c>
      <c r="W317" s="223" t="str">
        <f t="shared" ca="1" si="472"/>
        <v>-1.45609204863731-7.32026906028356i</v>
      </c>
      <c r="X317" s="223" t="str">
        <f t="shared" ca="1" si="473"/>
        <v>5.14651108280778-5.40554963381026i</v>
      </c>
      <c r="Y317" s="223" t="str">
        <f t="shared" ca="1" si="474"/>
        <v>7.38289852604388+1.09514954375586i</v>
      </c>
      <c r="Z317" s="223" t="str">
        <f t="shared" ca="1" si="475"/>
        <v>3.35575581259783+6.66674179005498i</v>
      </c>
      <c r="AA317" s="223" t="str">
        <f t="shared" ca="1" si="476"/>
        <v>-3.51835515545971+6.58237952180666i</v>
      </c>
      <c r="AB317" s="223" t="str">
        <f t="shared" ca="1" si="477"/>
        <v>-7.40755125026006+0.91363430529959i</v>
      </c>
      <c r="AC317" s="223" t="str">
        <f t="shared" ca="1" si="478"/>
        <v>-5.01230222103421-5.53022328790305i</v>
      </c>
      <c r="AD317" s="223" t="str">
        <f t="shared" ca="1" si="479"/>
        <v>1.63530189679304-7.2823300443879i</v>
      </c>
      <c r="AE317" s="223" t="str">
        <f t="shared" ca="1" si="480"/>
        <v>6.89554267626373-2.85622729643061i</v>
      </c>
      <c r="AF317" s="223" t="str">
        <f t="shared" ca="1" si="481"/>
        <v>6.30571801773485+3.99305189671555i</v>
      </c>
      <c r="AG317" s="223" t="str">
        <f t="shared" ca="1" si="482"/>
        <v>0.366225498501679+7.45469127820172i</v>
      </c>
      <c r="AH317" s="223" t="str">
        <f t="shared" ca="1" si="483"/>
        <v>-5.88396673384766+4.59189270824393i</v>
      </c>
      <c r="AI317" s="223" t="str">
        <f t="shared" ca="1" si="484"/>
        <v>-7.14229798526143-2.1665924071639i</v>
      </c>
      <c r="AJ317" s="223" t="str">
        <f t="shared" ca="1" si="485"/>
        <v>-2.3412206370743-7.08697601926146i</v>
      </c>
      <c r="AK317" s="223" t="str">
        <f t="shared" ca="1" si="486"/>
        <v>4.44610994377337-5.99488528138189i</v>
      </c>
      <c r="AL317" s="223" t="str">
        <f t="shared" ca="1" si="487"/>
        <v>7.46143368821284+0.183167916001021i</v>
      </c>
      <c r="AM317" s="223" t="str">
        <f t="shared" ca="1" si="488"/>
        <v>4.14659933101535+6.20582445425849i</v>
      </c>
      <c r="AN317" s="223" t="str">
        <f t="shared" ca="1" si="489"/>
        <v>-2.68614196555972+6.96356119452601i</v>
      </c>
      <c r="AO317" s="223" t="str">
        <f t="shared" ca="1" si="490"/>
        <v>-7.24000442517658+1.81352670023719i</v>
      </c>
      <c r="AP317" s="223" t="str">
        <f t="shared" ca="1" si="491"/>
        <v>-5.65156574227712-4.87507413582289i</v>
      </c>
      <c r="AQ317" s="223" t="str">
        <f t="shared" ca="1" si="492"/>
        <v>0.731568727704159-7.42774194258895i</v>
      </c>
      <c r="AR317" s="223" t="str">
        <f t="shared" ca="1" si="493"/>
        <v>0.731568727704159-7.42774194258895i</v>
      </c>
      <c r="AS317" s="223" t="str">
        <f t="shared" ca="1" si="494"/>
        <v>6.74708826233334+3.19113508791672i</v>
      </c>
      <c r="AT317" s="223" t="str">
        <f t="shared" ca="1" si="495"/>
        <v>1.27600510507533+7.35379861982033i</v>
      </c>
      <c r="AU317" s="223" t="str">
        <f t="shared" ca="1" si="496"/>
        <v>-5.27761987874648+5.2776198787436i</v>
      </c>
      <c r="AV317" s="223" t="str">
        <f t="shared" ca="1" si="497"/>
        <v>-7.3537986198196-1.27600510507955i</v>
      </c>
      <c r="AW317" s="223" t="str">
        <f t="shared" ca="1" si="498"/>
        <v>-3.19113508791286-6.74708826233517i</v>
      </c>
      <c r="AX317" s="223" t="str">
        <f t="shared" ca="1" si="499"/>
        <v>3.678835172737-6.49405227426472i</v>
      </c>
      <c r="AY317" s="223" t="str">
        <f t="shared" ca="1" si="500"/>
        <v>7.42774194258936-0.731568727699904i</v>
      </c>
      <c r="AZ317" s="223" t="str">
        <f t="shared" ca="1" si="501"/>
        <v>4.87507413582527+5.65156574227506i</v>
      </c>
      <c r="BA317" s="223" t="str">
        <f t="shared" ca="1" si="502"/>
        <v>-1.81352670023393+7.24000442517739i</v>
      </c>
      <c r="BB317" s="223" t="str">
        <f t="shared" ca="1" si="503"/>
        <v>-6.96356119452488+2.68614196556266i</v>
      </c>
      <c r="BC317" s="223" t="str">
        <f t="shared" ca="1" si="504"/>
        <v>-6.2058244542603-4.14659933101264i</v>
      </c>
      <c r="BD317" s="223" t="str">
        <f t="shared" ca="1" si="505"/>
        <v>-0.183167916004275-7.46143368821276i</v>
      </c>
      <c r="BE317" s="223" t="str">
        <f t="shared" ca="1" si="506"/>
        <v>5.99488528138001-4.4461099437759i</v>
      </c>
      <c r="BF317" s="223" t="str">
        <f t="shared" ca="1" si="507"/>
        <v>7.08697601926244+2.34122063707132i</v>
      </c>
      <c r="BG317" s="223" t="str">
        <f t="shared" ca="1" si="508"/>
        <v>2.16659240716701+7.14229798526048i</v>
      </c>
      <c r="BH317" s="223" t="str">
        <f t="shared" ca="1" si="509"/>
        <v>-4.59189270824128+5.88396673384973i</v>
      </c>
      <c r="BI317" s="223" t="str">
        <f t="shared" ca="1" si="510"/>
        <v>-7.45469127820188-0.366225498498534i</v>
      </c>
      <c r="BJ317" s="223" t="str">
        <f t="shared" ca="1" si="511"/>
        <v>-3.99305189671266-6.30571801773668i</v>
      </c>
      <c r="BK317" s="223" t="str">
        <f t="shared" ca="1" si="512"/>
        <v>2.85622729643387-6.89554267626238i</v>
      </c>
      <c r="BL317" s="223" t="str">
        <f t="shared" ca="1" si="513"/>
        <v>7.28233004438846-1.63530189679053i</v>
      </c>
      <c r="BM317" s="223" t="str">
        <f t="shared" ca="1" si="514"/>
        <v>5.53022328790111+5.01230222103635i</v>
      </c>
      <c r="BN317" s="223" t="str">
        <f t="shared" ca="1" si="515"/>
        <v>-0.913634305301628+7.40755125025981i</v>
      </c>
      <c r="BO317" s="223" t="str">
        <f t="shared" ca="1" si="516"/>
        <v>-6.58237952180725+3.5183551554586i</v>
      </c>
      <c r="BP317" s="223" t="str">
        <f t="shared" ca="1" si="517"/>
        <v>-6.66674179005444-3.35575581259891i</v>
      </c>
      <c r="BQ317" s="223" t="str">
        <f t="shared" ca="1" si="518"/>
        <v>-1.09514954375546-7.38289852604394i</v>
      </c>
      <c r="BR317" s="223" t="str">
        <f t="shared" ca="1" si="519"/>
        <v>5.40554963381051-5.14651108280753i</v>
      </c>
      <c r="BS317" s="223" t="str">
        <f t="shared" ca="1" si="520"/>
        <v>7.32026906028358+1.45609204863723i</v>
      </c>
      <c r="BT317" s="223" t="str">
        <f t="shared" ca="1" si="521"/>
        <v>3.02459214277774+6.82337054093479i</v>
      </c>
      <c r="BU317" s="223" t="str">
        <f t="shared" ca="1" si="522"/>
        <v>-3.83709919726431+6.4018132524624i</v>
      </c>
      <c r="BV317" s="223" t="str">
        <f t="shared" ca="1" si="523"/>
        <v>-7.4434584409134+0.549062480456196i</v>
      </c>
      <c r="BW317" s="223" t="str">
        <f t="shared" ca="1" si="524"/>
        <v>-4.73490948824892-5.76950390476858i</v>
      </c>
      <c r="BX317" s="223" t="str">
        <f t="shared" ca="1" si="525"/>
        <v>1.9906591030013-7.19331769802278i</v>
      </c>
      <c r="BY317" s="223" t="str">
        <f t="shared" ca="1" si="526"/>
        <v>7.02738512390643-2.5144386032171i</v>
      </c>
      <c r="BZ317" s="223" t="str">
        <f t="shared" ca="1" si="527"/>
        <v>6.10219273418563+4.29764900892356i</v>
      </c>
      <c r="CA317" s="223" t="str">
        <f t="shared" ca="1" si="528"/>
        <v>3.14903597898346E-12+7.46368160957109i</v>
      </c>
      <c r="CB317" s="223" t="str">
        <f t="shared" ca="1" si="529"/>
        <v>-6.1021927341864+4.29764900892247i</v>
      </c>
      <c r="CC317" s="223" t="str">
        <f t="shared" ca="1" si="530"/>
        <v>-7.02738512390611-2.51443860321796i</v>
      </c>
      <c r="CD317" s="223" t="str">
        <f t="shared" ca="1" si="531"/>
        <v>-1.99065910300042-7.19331769802302i</v>
      </c>
      <c r="CE317" s="223" t="str">
        <f t="shared" ca="1" si="532"/>
        <v>4.73490948824963-5.769503904768i</v>
      </c>
      <c r="CF317" s="223" t="str">
        <f t="shared" ca="1" si="533"/>
        <v>7.44345844091333+0.549062480457108i</v>
      </c>
      <c r="CG317" s="223" t="str">
        <f t="shared" ca="1" si="534"/>
        <v>3.83709919726353+6.40181325246287i</v>
      </c>
      <c r="CH317" s="223" t="str">
        <f t="shared" ca="1" si="535"/>
        <v>-3.02459214277858+6.82337054093442i</v>
      </c>
      <c r="CI317" s="223" t="str">
        <f t="shared" ca="1" si="536"/>
        <v>-7.32026906028384+1.45609204863593i</v>
      </c>
      <c r="CJ317" s="223" t="str">
        <f t="shared" ca="1" si="537"/>
        <v>-5.40554963380988-5.14651108280819i</v>
      </c>
      <c r="CK317" s="223" t="str">
        <f t="shared" ca="1" si="538"/>
        <v>1.09514954375636-7.38289852604381i</v>
      </c>
      <c r="CL317" s="223" t="str">
        <f t="shared" ca="1" si="539"/>
        <v>6.66674179005485-3.35575581259809i</v>
      </c>
      <c r="CM317" s="223" t="str">
        <f t="shared" ca="1" si="540"/>
        <v>6.58237952180683+3.51835515545941i</v>
      </c>
      <c r="CN317" s="223" t="str">
        <f t="shared" ca="1" si="541"/>
        <v>0.913634305300717+7.40755125025992i</v>
      </c>
      <c r="CO317" s="223" t="str">
        <f t="shared" ca="1" si="542"/>
        <v>-5.530223287902+5.01230222103536i</v>
      </c>
      <c r="CP317" s="223" t="str">
        <f t="shared" ca="1" si="543"/>
        <v>-7.28233004438826-1.63530189679142i</v>
      </c>
      <c r="CQ317" s="223" t="str">
        <f t="shared" ca="1" si="544"/>
        <v>-2.85622729643283-6.8955426762628i</v>
      </c>
      <c r="CR317" s="223" t="str">
        <f t="shared" ca="1" si="545"/>
        <v>3.99305189671343-6.30571801773619i</v>
      </c>
      <c r="CS317" s="223" t="str">
        <f t="shared" ca="1" si="546"/>
        <v>7.45469127820156-0.366225498505036i</v>
      </c>
      <c r="CT317" s="223" t="str">
        <f t="shared" ca="1" si="547"/>
        <v>4.59189270824658+5.88396673384559i</v>
      </c>
      <c r="CU317" s="223" t="str">
        <f t="shared" ca="1" si="548"/>
        <v>-2.16659240716099+7.14229798526231i</v>
      </c>
      <c r="CV317" s="223" t="str">
        <f t="shared" ca="1" si="549"/>
        <v>-7.08697601926274+2.34122063707045i</v>
      </c>
      <c r="CW317" s="223" t="str">
        <f t="shared" ca="1" si="550"/>
        <v>-5.99488528137947-4.44610994377663i</v>
      </c>
      <c r="CX317" s="223" t="str">
        <f t="shared" ca="1" si="551"/>
        <v>0.183167916005401-7.46143368821273i</v>
      </c>
      <c r="CY317" s="223" t="str">
        <f t="shared" ca="1" si="552"/>
        <v>6.20582445426092-4.14659933101171i</v>
      </c>
      <c r="CZ317" s="223" t="str">
        <f t="shared" ca="1" si="553"/>
        <v>6.96356119452448+2.68614196556372i</v>
      </c>
      <c r="DA317" s="223" t="str">
        <f t="shared" ca="1" si="554"/>
        <v>1.81352670023304+7.24000442517762i</v>
      </c>
      <c r="DB317" s="223" t="str">
        <f t="shared" ca="1" si="555"/>
        <v>-4.87507413582597+5.65156574227446i</v>
      </c>
      <c r="DC317" s="223" t="str">
        <f t="shared" ca="1" si="556"/>
        <v>-7.42774194258927-0.731568727700814i</v>
      </c>
      <c r="DD317" s="223" t="str">
        <f t="shared" ca="1" si="557"/>
        <v>-3.67883517273603-6.49405227426527i</v>
      </c>
      <c r="DE317" s="223" t="str">
        <f t="shared" ca="1" si="558"/>
        <v>3.19113508791388-6.74708826233469i</v>
      </c>
      <c r="DF317" s="223" t="str">
        <f t="shared" ca="1" si="559"/>
        <v>7.35379861981978-1.27600510507844i</v>
      </c>
      <c r="DG317" s="223" t="str">
        <f t="shared" ca="1" si="560"/>
        <v>5.27761987874583+5.27761987874425i</v>
      </c>
      <c r="DH317" s="223" t="str">
        <f t="shared" ca="1" si="561"/>
        <v>-1.27600510507665+7.3537986198201i</v>
      </c>
      <c r="DI317" s="223" t="str">
        <f t="shared" ca="1" si="562"/>
        <v>-6.74708826233391+3.19113508791551i</v>
      </c>
      <c r="DJ317" s="223" t="str">
        <f t="shared" ca="1" si="563"/>
        <v>-6.49405227426616-3.67883517273445i</v>
      </c>
      <c r="DK317" s="223" t="str">
        <f t="shared" ca="1" si="564"/>
        <v>-0.731568727703038-7.42774194258905i</v>
      </c>
      <c r="DL317" s="223" t="str">
        <f t="shared" ca="1" si="565"/>
        <v>5.65156574227301-4.87507413582766i</v>
      </c>
      <c r="DM317" s="223" t="str">
        <f t="shared" ca="1" si="566"/>
        <v>7.24000442517816+1.81352670023088i</v>
      </c>
      <c r="DN317" s="223" t="str">
        <f t="shared" ca="1" si="567"/>
        <v>2.68614196555868+6.96356119452642i</v>
      </c>
      <c r="DO317" s="223" t="str">
        <f t="shared" ca="1" si="568"/>
        <v>-4.1465993310162+6.20582445425792i</v>
      </c>
      <c r="DP317" s="223" t="str">
        <f t="shared" ca="1" si="569"/>
        <v>-7.46143368821286+0.183167916i</v>
      </c>
      <c r="DQ317" s="223" t="str">
        <f t="shared" ca="1" si="570"/>
        <v>-4.44610994377263-5.99488528138243i</v>
      </c>
      <c r="DR317" s="223" t="str">
        <f t="shared" ca="1" si="571"/>
        <v>2.34122063707518-7.08697601926117i</v>
      </c>
      <c r="DS317" s="223" t="str">
        <f t="shared" ca="1" si="572"/>
        <v>7.14229798526166-2.16659240716312i</v>
      </c>
      <c r="DT317" s="223" t="str">
        <f t="shared" ca="1" si="573"/>
        <v>5.88396673384722+4.59189270824448i</v>
      </c>
      <c r="DU317" s="223" t="str">
        <f t="shared" ca="1" si="574"/>
        <v>-0.366225498502381+7.45469127820169i</v>
      </c>
      <c r="DV317" s="223" t="str">
        <f t="shared" ca="1" si="575"/>
        <v>-6.30571801773477+3.99305189671568i</v>
      </c>
      <c r="DW317" s="223" t="str">
        <f t="shared" ca="1" si="576"/>
        <v>-6.8955426762635-2.85622729643116i</v>
      </c>
      <c r="DX317" s="223" t="str">
        <f t="shared" ca="1" si="577"/>
        <v>-1.63530189679319-7.28233004438787i</v>
      </c>
      <c r="DY317" s="223" t="str">
        <f t="shared" ca="1" si="578"/>
        <v>5.01230222103402-5.53022328790322i</v>
      </c>
      <c r="DZ317" s="223" t="str">
        <f t="shared" ca="1" si="579"/>
        <v>7.4075512502602+0.913634305298501i</v>
      </c>
      <c r="EA317" s="223" t="str">
        <f t="shared" ca="1" si="580"/>
        <v>3.51835515546138+6.58237952180577i</v>
      </c>
      <c r="EB317" s="223" t="str">
        <f t="shared" ca="1" si="581"/>
        <v>-3.35575581259609+6.66674179005585i</v>
      </c>
      <c r="EC317" s="223" t="str">
        <f t="shared" ca="1" si="582"/>
        <v>-7.38289852604348+1.09514954375857i</v>
      </c>
      <c r="ED317" s="223" t="str">
        <f t="shared" ca="1" si="583"/>
        <v>-5.14651108280981-5.40554963380834i</v>
      </c>
      <c r="EE317" s="223" t="str">
        <f t="shared" ca="1" si="584"/>
        <v>1.45609204864122-7.32026906028279i</v>
      </c>
      <c r="EF317" s="223" t="str">
        <f t="shared" ca="1" si="585"/>
        <v>6.82337054093644-3.02459214277403i</v>
      </c>
      <c r="EG317" s="223" t="str">
        <f t="shared" ca="1" si="586"/>
        <v>6.40181325246031+3.8370991972678i</v>
      </c>
      <c r="EH317" s="223" t="str">
        <f t="shared" ca="1" si="587"/>
        <v>0.549062480452143+7.4434584409137i</v>
      </c>
      <c r="EI317" s="223" t="str">
        <f t="shared" ca="1" si="588"/>
        <v>-5.76950390477116+4.73490948824578i</v>
      </c>
      <c r="EJ317" s="223" t="str">
        <f t="shared" ca="1" si="589"/>
        <v>-7.19331769802169-1.99065910300522i</v>
      </c>
      <c r="EK317" s="223" t="str">
        <f t="shared" ca="1" si="590"/>
        <v>-2.51443860321327-7.02738512390779i</v>
      </c>
      <c r="EL317" s="223" t="str">
        <f t="shared" ca="1" si="591"/>
        <v>4.29764900892723-6.10219273418304i</v>
      </c>
      <c r="EM317" s="223" t="str">
        <f t="shared" ca="1" si="592"/>
        <v>7.46368160957109+1.33862928161115E-12i</v>
      </c>
      <c r="EN317" s="223"/>
      <c r="EO317" s="223"/>
      <c r="EP317" s="223"/>
    </row>
    <row r="318" spans="1:146">
      <c r="A318" s="249">
        <f t="shared" si="461"/>
        <v>4.2578124999999951E-3</v>
      </c>
      <c r="B318" s="248">
        <v>218</v>
      </c>
      <c r="C318" s="247">
        <f t="shared" si="462"/>
        <v>43600</v>
      </c>
      <c r="N318" s="246">
        <f t="shared" ca="1" si="463"/>
        <v>7.5352403144911362</v>
      </c>
      <c r="O318" s="223">
        <f t="shared" ca="1" si="464"/>
        <v>-7.4647596855088638</v>
      </c>
      <c r="P318" s="223" t="str">
        <f t="shared" ca="1" si="465"/>
        <v>-4.44675215286081-5.9957512000938i</v>
      </c>
      <c r="Q318" s="223" t="str">
        <f t="shared" ca="1" si="466"/>
        <v>2.1669053560903-7.14332963961104i</v>
      </c>
      <c r="R318" s="223" t="str">
        <f t="shared" ca="1" si="467"/>
        <v>7.02840017990847-2.51480179605888i</v>
      </c>
      <c r="S318" s="223" t="str">
        <f t="shared" ca="1" si="468"/>
        <v>6.20672084164186+4.14719827791329i</v>
      </c>
      <c r="T318" s="223" t="str">
        <f t="shared" ca="1" si="469"/>
        <v>0.366278397181112+7.4557680555498i</v>
      </c>
      <c r="U318" s="223" t="str">
        <f t="shared" ca="1" si="470"/>
        <v>-5.77033726873909+4.73559341238235i</v>
      </c>
      <c r="V318" s="223" t="str">
        <f t="shared" ca="1" si="471"/>
        <v>-7.24105019253025-1.81378865131967i</v>
      </c>
      <c r="W318" s="223" t="str">
        <f t="shared" ca="1" si="472"/>
        <v>-2.85663985823085-6.89653868855713i</v>
      </c>
      <c r="X318" s="223" t="str">
        <f t="shared" ca="1" si="473"/>
        <v>3.83765343906333-6.40273794903741i</v>
      </c>
      <c r="Y318" s="223" t="str">
        <f t="shared" ca="1" si="474"/>
        <v>7.42881482729675-0.731674397621215i</v>
      </c>
      <c r="Z318" s="223" t="str">
        <f t="shared" ca="1" si="475"/>
        <v>5.0130262125846+5.53102208948203i</v>
      </c>
      <c r="AA318" s="223" t="str">
        <f t="shared" ca="1" si="476"/>
        <v>-1.45630237081893+7.32132642129454i</v>
      </c>
      <c r="AB318" s="223" t="str">
        <f t="shared" ca="1" si="477"/>
        <v>-6.7480628314396+3.19159602477221i</v>
      </c>
      <c r="AC318" s="223" t="str">
        <f t="shared" ca="1" si="478"/>
        <v>-6.58333029990052-3.51886335693931i</v>
      </c>
      <c r="AD318" s="223" t="str">
        <f t="shared" ca="1" si="479"/>
        <v>-1.09530773034963-7.38396493343751i</v>
      </c>
      <c r="AE318" s="223" t="str">
        <f t="shared" ca="1" si="480"/>
        <v>5.2783821935511-5.27838219355145i</v>
      </c>
      <c r="AF318" s="223" t="str">
        <f t="shared" ca="1" si="481"/>
        <v>7.38396493343747+1.09530773034988i</v>
      </c>
      <c r="AG318" s="223" t="str">
        <f t="shared" ca="1" si="482"/>
        <v>3.51886335693919+6.58333029990058i</v>
      </c>
      <c r="AH318" s="223" t="str">
        <f t="shared" ca="1" si="483"/>
        <v>-3.19159602477378+6.74806283143886i</v>
      </c>
      <c r="AI318" s="223" t="str">
        <f t="shared" ca="1" si="484"/>
        <v>-7.32132642129502+1.45630237081651i</v>
      </c>
      <c r="AJ318" s="223" t="str">
        <f t="shared" ca="1" si="485"/>
        <v>-5.53102208947986-5.01302621258699i</v>
      </c>
      <c r="AK318" s="223" t="str">
        <f t="shared" ca="1" si="486"/>
        <v>0.731674397617715-7.42881482729709i</v>
      </c>
      <c r="AL318" s="223" t="str">
        <f t="shared" ca="1" si="487"/>
        <v>6.40273794903636-3.83765343906508i</v>
      </c>
      <c r="AM318" s="223" t="str">
        <f t="shared" ca="1" si="488"/>
        <v>6.8965386885576+2.85663985822971i</v>
      </c>
      <c r="AN318" s="223" t="str">
        <f t="shared" ca="1" si="489"/>
        <v>1.81378865132015+7.24105019253013i</v>
      </c>
      <c r="AO318" s="223" t="str">
        <f t="shared" ca="1" si="490"/>
        <v>-4.73559341238258+5.77033726873889i</v>
      </c>
      <c r="AP318" s="223" t="str">
        <f t="shared" ca="1" si="491"/>
        <v>-7.45576805554975-0.366278397182181i</v>
      </c>
      <c r="AQ318" s="223" t="str">
        <f t="shared" ca="1" si="492"/>
        <v>-4.14719827791193-6.20672084164277i</v>
      </c>
      <c r="AR318" s="223" t="str">
        <f t="shared" ca="1" si="493"/>
        <v>-4.14719827791193-6.20672084164277i</v>
      </c>
      <c r="AS318" s="223" t="str">
        <f t="shared" ca="1" si="494"/>
        <v>7.14332963961217-2.16690535608656i</v>
      </c>
      <c r="AT318" s="223" t="str">
        <f t="shared" ca="1" si="495"/>
        <v>5.99575120009552+4.44675215285848i</v>
      </c>
      <c r="AU318" s="223" t="str">
        <f t="shared" ca="1" si="496"/>
        <v>1.97894912760788E-12+7.46475968550886i</v>
      </c>
      <c r="AV318" s="223" t="str">
        <f t="shared" ca="1" si="497"/>
        <v>-5.99575120009316+4.44675215286166i</v>
      </c>
      <c r="AW318" s="223" t="str">
        <f t="shared" ca="1" si="498"/>
        <v>-7.14332963961116-2.16690535608988i</v>
      </c>
      <c r="AX318" s="223" t="str">
        <f t="shared" ca="1" si="499"/>
        <v>-2.51480179605858-7.02840017990858i</v>
      </c>
      <c r="AY318" s="223" t="str">
        <f t="shared" ca="1" si="500"/>
        <v>4.14719827791464-6.20672084164096i</v>
      </c>
      <c r="AZ318" s="223" t="str">
        <f t="shared" ca="1" si="501"/>
        <v>7.45576805554991-0.366278397178717i</v>
      </c>
      <c r="BA318" s="223" t="str">
        <f t="shared" ca="1" si="502"/>
        <v>4.73559341237991+5.7703372687411i</v>
      </c>
      <c r="BB318" s="223" t="str">
        <f t="shared" ca="1" si="503"/>
        <v>-1.81378865131631+7.24105019253109i</v>
      </c>
      <c r="BC318" s="223" t="str">
        <f t="shared" ca="1" si="504"/>
        <v>-6.89653868855608+2.85663985823337i</v>
      </c>
      <c r="BD318" s="223" t="str">
        <f t="shared" ca="1" si="505"/>
        <v>-6.4027379490384-3.83765343906168i</v>
      </c>
      <c r="BE318" s="223" t="str">
        <f t="shared" ca="1" si="506"/>
        <v>-0.731674397621653-7.42881482729671i</v>
      </c>
      <c r="BF318" s="223" t="str">
        <f t="shared" ca="1" si="507"/>
        <v>5.53102208948226-5.01302621258434i</v>
      </c>
      <c r="BG318" s="223" t="str">
        <f t="shared" ca="1" si="508"/>
        <v>7.32132642129437+1.45630237081981i</v>
      </c>
      <c r="BH318" s="223" t="str">
        <f t="shared" ca="1" si="509"/>
        <v>3.19159602477074+6.74806283144029i</v>
      </c>
      <c r="BI318" s="223" t="str">
        <f t="shared" ca="1" si="510"/>
        <v>-3.51886335694149+6.58333029989934i</v>
      </c>
      <c r="BJ318" s="223" t="str">
        <f t="shared" ca="1" si="511"/>
        <v>-7.38396493343798+1.09530773034644i</v>
      </c>
      <c r="BK318" s="223" t="str">
        <f t="shared" ca="1" si="512"/>
        <v>-5.27838219355338-5.27838219354918i</v>
      </c>
      <c r="BL318" s="223" t="str">
        <f t="shared" ca="1" si="513"/>
        <v>1.09530773034771-7.38396493343779i</v>
      </c>
      <c r="BM318" s="223" t="str">
        <f t="shared" ca="1" si="514"/>
        <v>6.58333029990005-3.51886335694018i</v>
      </c>
      <c r="BN318" s="223" t="str">
        <f t="shared" ca="1" si="515"/>
        <v>6.74806283143975+3.19159602477189i</v>
      </c>
      <c r="BO318" s="223" t="str">
        <f t="shared" ca="1" si="516"/>
        <v>1.45630237081834+7.32132642129466i</v>
      </c>
      <c r="BP318" s="223" t="str">
        <f t="shared" ca="1" si="517"/>
        <v>-5.01302621258544+5.53102208948126i</v>
      </c>
      <c r="BQ318" s="223" t="str">
        <f t="shared" ca="1" si="518"/>
        <v>-7.42881482729654-0.731674397623347i</v>
      </c>
      <c r="BR318" s="223" t="str">
        <f t="shared" ca="1" si="519"/>
        <v>-3.8376534390604-6.40273794903917i</v>
      </c>
      <c r="BS318" s="223" t="str">
        <f t="shared" ca="1" si="520"/>
        <v>2.85663985822788-6.89653868855835i</v>
      </c>
      <c r="BT318" s="223" t="str">
        <f t="shared" ca="1" si="521"/>
        <v>7.24105019252959-1.81378865132227i</v>
      </c>
      <c r="BU318" s="223" t="str">
        <f t="shared" ca="1" si="522"/>
        <v>5.77033726874016+4.73559341238105i</v>
      </c>
      <c r="BV318" s="223" t="str">
        <f t="shared" ca="1" si="523"/>
        <v>-0.366278397179993+7.45576805554985i</v>
      </c>
      <c r="BW318" s="223" t="str">
        <f t="shared" ca="1" si="524"/>
        <v>-6.20672084164178+4.1471982779134i</v>
      </c>
      <c r="BX318" s="223" t="str">
        <f t="shared" ca="1" si="525"/>
        <v>-7.02840017990808-2.51480179605998i</v>
      </c>
      <c r="BY318" s="223" t="str">
        <f t="shared" ca="1" si="526"/>
        <v>-2.16690535608825-7.14332963961166i</v>
      </c>
      <c r="BZ318" s="223" t="str">
        <f t="shared" ca="1" si="527"/>
        <v>4.44675215286285-5.99575120009227i</v>
      </c>
      <c r="CA318" s="223" t="str">
        <f t="shared" ca="1" si="528"/>
        <v>7.46475968550886+3.25558359026136E-12i</v>
      </c>
      <c r="CB318" s="223" t="str">
        <f t="shared" ca="1" si="529"/>
        <v>4.44675215286342+5.99575120009186i</v>
      </c>
      <c r="CC318" s="223" t="str">
        <f t="shared" ca="1" si="530"/>
        <v>-2.16690535608798+7.14332963961174i</v>
      </c>
      <c r="CD318" s="223" t="str">
        <f t="shared" ca="1" si="531"/>
        <v>-7.02840017990784+2.51480179606064i</v>
      </c>
      <c r="CE318" s="223" t="str">
        <f t="shared" ca="1" si="532"/>
        <v>-6.20672084164194-4.14719827791317i</v>
      </c>
      <c r="CF318" s="223" t="str">
        <f t="shared" ca="1" si="533"/>
        <v>-0.366278397180694-7.45576805554982i</v>
      </c>
      <c r="CG318" s="223" t="str">
        <f t="shared" ca="1" si="534"/>
        <v>5.77033726873998-4.73559341238127i</v>
      </c>
      <c r="CH318" s="223" t="str">
        <f t="shared" ca="1" si="535"/>
        <v>7.24105019252977+1.81378865132159i</v>
      </c>
      <c r="CI318" s="223" t="str">
        <f t="shared" ca="1" si="536"/>
        <v>2.85663985822853+6.89653868855808i</v>
      </c>
      <c r="CJ318" s="223" t="str">
        <f t="shared" ca="1" si="537"/>
        <v>-3.8376534390598+6.40273794903953i</v>
      </c>
      <c r="CK318" s="223" t="str">
        <f t="shared" ca="1" si="538"/>
        <v>-7.42881482729651+0.731674397623623i</v>
      </c>
      <c r="CL318" s="223" t="str">
        <f t="shared" ca="1" si="539"/>
        <v>-5.01302621258596-5.53102208948079i</v>
      </c>
      <c r="CM318" s="223" t="str">
        <f t="shared" ca="1" si="540"/>
        <v>1.45630237081808-7.32132642129472i</v>
      </c>
      <c r="CN318" s="223" t="str">
        <f t="shared" ca="1" si="541"/>
        <v>6.74806283143945-3.19159602477252i</v>
      </c>
      <c r="CO318" s="223" t="str">
        <f t="shared" ca="1" si="542"/>
        <v>6.58333029990018+3.51886335693994i</v>
      </c>
      <c r="CP318" s="223" t="str">
        <f t="shared" ca="1" si="543"/>
        <v>1.09530773034841+7.38396493343769i</v>
      </c>
      <c r="CQ318" s="223" t="str">
        <f t="shared" ca="1" si="544"/>
        <v>-5.27838219355288+5.27838219354968i</v>
      </c>
      <c r="CR318" s="223" t="str">
        <f t="shared" ca="1" si="545"/>
        <v>-7.38396493343696-1.0953077303533i</v>
      </c>
      <c r="CS318" s="223" t="str">
        <f t="shared" ca="1" si="546"/>
        <v>-3.51886335694193-6.58333029989911i</v>
      </c>
      <c r="CT318" s="223" t="str">
        <f t="shared" ca="1" si="547"/>
        <v>3.19159602477011-6.74806283144059i</v>
      </c>
      <c r="CU318" s="223" t="str">
        <f t="shared" ca="1" si="548"/>
        <v>7.32132642129427-1.45630237082029i</v>
      </c>
      <c r="CV318" s="223" t="str">
        <f t="shared" ca="1" si="549"/>
        <v>5.53102208948259+5.01302621258397i</v>
      </c>
      <c r="CW318" s="223" t="str">
        <f t="shared" ca="1" si="550"/>
        <v>-0.731674397621377+7.42881482729673i</v>
      </c>
      <c r="CX318" s="223" t="str">
        <f t="shared" ca="1" si="551"/>
        <v>-6.40273794903815+3.8376534390621i</v>
      </c>
      <c r="CY318" s="223" t="str">
        <f t="shared" ca="1" si="552"/>
        <v>-6.89653868855635-2.85663985823272i</v>
      </c>
      <c r="CZ318" s="223" t="str">
        <f t="shared" ca="1" si="553"/>
        <v>-1.81378865131678-7.24105019253097i</v>
      </c>
      <c r="DA318" s="223" t="str">
        <f t="shared" ca="1" si="554"/>
        <v>4.7355934123851-5.77033726873684i</v>
      </c>
      <c r="DB318" s="223" t="str">
        <f t="shared" ca="1" si="555"/>
        <v>7.45576805554995+0.366278397178016i</v>
      </c>
      <c r="DC318" s="223" t="str">
        <f t="shared" ca="1" si="556"/>
        <v>4.14719827791505+6.20672084164068i</v>
      </c>
      <c r="DD318" s="223" t="str">
        <f t="shared" ca="1" si="557"/>
        <v>-2.51480179605812+7.02840017990874i</v>
      </c>
      <c r="DE318" s="223" t="str">
        <f t="shared" ca="1" si="558"/>
        <v>-7.14332963961109+2.16690535609014i</v>
      </c>
      <c r="DF318" s="223" t="str">
        <f t="shared" ca="1" si="559"/>
        <v>-5.99575120009345-4.44675215286126i</v>
      </c>
      <c r="DG318" s="223" t="str">
        <f t="shared" ca="1" si="560"/>
        <v>1.70095692415213E-12-7.46475968550886i</v>
      </c>
      <c r="DH318" s="223" t="str">
        <f t="shared" ca="1" si="561"/>
        <v>5.99575120009523-4.44675215285887i</v>
      </c>
      <c r="DI318" s="223" t="str">
        <f t="shared" ca="1" si="562"/>
        <v>7.14332963961022+2.16690535609299i</v>
      </c>
      <c r="DJ318" s="223" t="str">
        <f t="shared" ca="1" si="563"/>
        <v>2.5148017960621+7.02840017990732i</v>
      </c>
      <c r="DK318" s="223" t="str">
        <f t="shared" ca="1" si="564"/>
        <v>-4.14719827791153+6.20672084164304i</v>
      </c>
      <c r="DL318" s="223" t="str">
        <f t="shared" ca="1" si="565"/>
        <v>-7.45576805554972+0.366278397182671i</v>
      </c>
      <c r="DM318" s="223" t="str">
        <f t="shared" ca="1" si="566"/>
        <v>-4.73559341238312-5.77033726873845i</v>
      </c>
      <c r="DN318" s="223" t="str">
        <f t="shared" ca="1" si="567"/>
        <v>1.81378865131926-7.24105019253035i</v>
      </c>
      <c r="DO318" s="223" t="str">
        <f t="shared" ca="1" si="568"/>
        <v>6.89653868855749-2.85663985822996i</v>
      </c>
      <c r="DP318" s="223" t="str">
        <f t="shared" ca="1" si="569"/>
        <v>6.40273794903661+3.83765343906465i</v>
      </c>
      <c r="DQ318" s="223" t="str">
        <f t="shared" ca="1" si="570"/>
        <v>0.731674397618414+7.42881482729703i</v>
      </c>
      <c r="DR318" s="223" t="str">
        <f t="shared" ca="1" si="571"/>
        <v>-5.5310220894843+5.01302621258208i</v>
      </c>
      <c r="DS318" s="223" t="str">
        <f t="shared" ca="1" si="572"/>
        <v>-7.3213264212951-1.45630237081613i</v>
      </c>
      <c r="DT318" s="223" t="str">
        <f t="shared" ca="1" si="573"/>
        <v>-3.19159602477432-6.74806283143861i</v>
      </c>
      <c r="DU318" s="223" t="str">
        <f t="shared" ca="1" si="574"/>
        <v>3.51886335693782-6.58333029990131i</v>
      </c>
      <c r="DV318" s="223" t="str">
        <f t="shared" ca="1" si="575"/>
        <v>7.38396493343734-1.09530773035078i</v>
      </c>
      <c r="DW318" s="223" t="str">
        <f t="shared" ca="1" si="576"/>
        <v>5.27838219355077+5.27838219355178i</v>
      </c>
      <c r="DX318" s="223" t="str">
        <f t="shared" ca="1" si="577"/>
        <v>-1.09530773035135+7.38396493343725i</v>
      </c>
      <c r="DY318" s="223" t="str">
        <f t="shared" ca="1" si="578"/>
        <v>-6.58333029990158+3.51886335693731i</v>
      </c>
      <c r="DZ318" s="223" t="str">
        <f t="shared" ca="1" si="579"/>
        <v>-6.74806283143836-3.19159602477484i</v>
      </c>
      <c r="EA318" s="223" t="str">
        <f t="shared" ca="1" si="580"/>
        <v>-1.45630237082223-7.32132642129389i</v>
      </c>
      <c r="EB318" s="223" t="str">
        <f t="shared" ca="1" si="581"/>
        <v>5.01302621258251-5.53102208948392i</v>
      </c>
      <c r="EC318" s="223" t="str">
        <f t="shared" ca="1" si="582"/>
        <v>7.42881482729697+0.731674397618986i</v>
      </c>
      <c r="ED318" s="223" t="str">
        <f t="shared" ca="1" si="583"/>
        <v>3.83765343906417+6.40273794903691i</v>
      </c>
      <c r="EE318" s="223" t="str">
        <f t="shared" ca="1" si="584"/>
        <v>-2.85663985823128+6.89653868855695i</v>
      </c>
      <c r="EF318" s="223" t="str">
        <f t="shared" ca="1" si="585"/>
        <v>-7.24105019253049+1.8137886513187i</v>
      </c>
      <c r="EG318" s="223" t="str">
        <f t="shared" ca="1" si="586"/>
        <v>-5.77033726873809-4.73559341238357i</v>
      </c>
      <c r="EH318" s="223" t="str">
        <f t="shared" ca="1" si="587"/>
        <v>0.366278397183245-7.4557680555497i</v>
      </c>
      <c r="EI318" s="223" t="str">
        <f t="shared" ca="1" si="588"/>
        <v>6.20672084164383-4.14719827791034i</v>
      </c>
      <c r="EJ318" s="223" t="str">
        <f t="shared" ca="1" si="589"/>
        <v>7.02840017990941+2.51480179605625i</v>
      </c>
      <c r="EK318" s="223" t="str">
        <f t="shared" ca="1" si="590"/>
        <v>2.16690535609244+7.14332963961039i</v>
      </c>
      <c r="EL318" s="223" t="str">
        <f t="shared" ca="1" si="591"/>
        <v>-4.44675215285934+5.99575120009489i</v>
      </c>
      <c r="EM318" s="223" t="str">
        <f t="shared" ca="1" si="592"/>
        <v>-7.46475968550886+2.77992203455741E-13i</v>
      </c>
      <c r="EN318" s="223"/>
      <c r="EO318" s="223"/>
      <c r="EP318" s="223"/>
    </row>
    <row r="319" spans="1:146">
      <c r="A319" s="249">
        <f t="shared" si="461"/>
        <v>4.2773437499999947E-3</v>
      </c>
      <c r="B319" s="248">
        <v>219</v>
      </c>
      <c r="C319" s="247">
        <f t="shared" si="462"/>
        <v>43800</v>
      </c>
      <c r="N319" s="246">
        <f t="shared" ca="1" si="463"/>
        <v>7.5342488582319938</v>
      </c>
      <c r="O319" s="223">
        <f t="shared" ca="1" si="464"/>
        <v>-7.4657511417680062</v>
      </c>
      <c r="P319" s="223" t="str">
        <f t="shared" ca="1" si="465"/>
        <v>-4.59316594982908-5.88559824216205i</v>
      </c>
      <c r="Q319" s="223" t="str">
        <f t="shared" ca="1" si="466"/>
        <v>1.81402955553959-7.24201193608787i</v>
      </c>
      <c r="R319" s="223" t="str">
        <f t="shared" ca="1" si="467"/>
        <v>6.82526252745897-3.02543080272459i</v>
      </c>
      <c r="S319" s="223" t="str">
        <f t="shared" ca="1" si="468"/>
        <v>6.58420468625804+3.51933072618473i</v>
      </c>
      <c r="T319" s="223" t="str">
        <f t="shared" ca="1" si="469"/>
        <v>1.27635891621078+7.35583768362377i</v>
      </c>
      <c r="U319" s="223" t="str">
        <f t="shared" ca="1" si="470"/>
        <v>-5.01369203391377+5.53175671011298i</v>
      </c>
      <c r="V319" s="223" t="str">
        <f t="shared" ca="1" si="471"/>
        <v>-7.44552236562327-0.549214724687951i</v>
      </c>
      <c r="W319" s="223" t="str">
        <f t="shared" ca="1" si="472"/>
        <v>-4.14774910149843-6.20754520739312i</v>
      </c>
      <c r="X319" s="223" t="str">
        <f t="shared" ca="1" si="473"/>
        <v>2.34186981153466-7.08894109840341i</v>
      </c>
      <c r="Y319" s="223" t="str">
        <f t="shared" ca="1" si="474"/>
        <v>7.02933367966495-2.51513580761324i</v>
      </c>
      <c r="Z319" s="223" t="str">
        <f t="shared" ca="1" si="475"/>
        <v>6.30746646938954+3.99415909151563i</v>
      </c>
      <c r="AA319" s="223" t="str">
        <f t="shared" ca="1" si="476"/>
        <v>0.731771577327953+7.42980150942307i</v>
      </c>
      <c r="AB319" s="223" t="str">
        <f t="shared" ca="1" si="477"/>
        <v>-5.40704848646721+5.14793810916593i</v>
      </c>
      <c r="AC319" s="223" t="str">
        <f t="shared" ca="1" si="478"/>
        <v>-7.38494565867963-1.09545320719741i</v>
      </c>
      <c r="AD319" s="223" t="str">
        <f t="shared" ca="1" si="479"/>
        <v>-3.67985524141484-6.49585294730738i</v>
      </c>
      <c r="AE319" s="223" t="str">
        <f t="shared" ca="1" si="480"/>
        <v>2.85701927211535-6.89745467470224i</v>
      </c>
      <c r="AF319" s="223" t="str">
        <f t="shared" ca="1" si="481"/>
        <v>7.19531226362092-1.99121107364252i</v>
      </c>
      <c r="AG319" s="223" t="str">
        <f t="shared" ca="1" si="482"/>
        <v>5.99654754522846+4.44734276266456i</v>
      </c>
      <c r="AH319" s="223" t="str">
        <f t="shared" ca="1" si="483"/>
        <v>0.183218704861984+7.46350259710539i</v>
      </c>
      <c r="AI319" s="223" t="str">
        <f t="shared" ca="1" si="484"/>
        <v>-5.77110367479023+4.73622238557619i</v>
      </c>
      <c r="AJ319" s="223" t="str">
        <f t="shared" ca="1" si="485"/>
        <v>-7.28434929136057-1.63575533386414i</v>
      </c>
      <c r="AK319" s="223" t="str">
        <f t="shared" ca="1" si="486"/>
        <v>-3.19201992694373-6.74895909728341i</v>
      </c>
      <c r="AL319" s="223" t="str">
        <f t="shared" ca="1" si="487"/>
        <v>3.356686297718-6.66859034650671i</v>
      </c>
      <c r="AM319" s="223" t="str">
        <f t="shared" ca="1" si="488"/>
        <v>7.3222988269995-1.45649579434067i</v>
      </c>
      <c r="AN319" s="223" t="str">
        <f t="shared" ca="1" si="489"/>
        <v>5.65313281036173+4.87642589805505i</v>
      </c>
      <c r="AO319" s="223" t="str">
        <f t="shared" ca="1" si="490"/>
        <v>-0.366327045637225+7.45675831755629i</v>
      </c>
      <c r="AP319" s="223" t="str">
        <f t="shared" ca="1" si="491"/>
        <v>-6.10388475227748+4.29884066251877i</v>
      </c>
      <c r="AQ319" s="223" t="str">
        <f t="shared" ca="1" si="492"/>
        <v>-7.14427840409652-2.16719316065053i</v>
      </c>
      <c r="AR319" s="223" t="str">
        <f t="shared" ca="1" si="493"/>
        <v>-7.14427840409652-2.16719316065053i</v>
      </c>
      <c r="AS319" s="223" t="str">
        <f t="shared" ca="1" si="494"/>
        <v>3.83816314944416-6.40358834943809i</v>
      </c>
      <c r="AT319" s="223" t="str">
        <f t="shared" ca="1" si="495"/>
        <v>7.4096052186116-0.913887638133953i</v>
      </c>
      <c r="AU319" s="223" t="str">
        <f t="shared" ca="1" si="496"/>
        <v>5.27908325899435+5.27908325899639i</v>
      </c>
      <c r="AV319" s="223" t="str">
        <f t="shared" ca="1" si="497"/>
        <v>-0.913887638136589+7.40960521861127i</v>
      </c>
      <c r="AW319" s="223" t="str">
        <f t="shared" ca="1" si="498"/>
        <v>-6.40358834943564+3.83816314944825i</v>
      </c>
      <c r="AX319" s="223" t="str">
        <f t="shared" ca="1" si="499"/>
        <v>-6.96549205316165-2.68688677992805i</v>
      </c>
      <c r="AY319" s="223" t="str">
        <f t="shared" ca="1" si="500"/>
        <v>-2.16719316064798-7.14427840409729i</v>
      </c>
      <c r="AZ319" s="223" t="str">
        <f t="shared" ca="1" si="501"/>
        <v>4.29884066251487-6.10388475228023i</v>
      </c>
      <c r="BA319" s="223" t="str">
        <f t="shared" ca="1" si="502"/>
        <v>7.45675831755643-0.366327045634569i</v>
      </c>
      <c r="BB319" s="223" t="str">
        <f t="shared" ca="1" si="503"/>
        <v>4.87642589805287+5.6531328103636i</v>
      </c>
      <c r="BC319" s="223" t="str">
        <f t="shared" ca="1" si="504"/>
        <v>-1.45649579434327+7.32229882699898i</v>
      </c>
      <c r="BD319" s="223" t="str">
        <f t="shared" ca="1" si="505"/>
        <v>-6.66859034650452+3.35668629772236i</v>
      </c>
      <c r="BE319" s="223" t="str">
        <f t="shared" ca="1" si="506"/>
        <v>-6.74895909728223-3.19201992694623i</v>
      </c>
      <c r="BF319" s="223" t="str">
        <f t="shared" ca="1" si="507"/>
        <v>-1.63575533386154-7.28434929136116i</v>
      </c>
      <c r="BG319" s="223" t="str">
        <f t="shared" ca="1" si="508"/>
        <v>4.73622238557259-5.77110367479318i</v>
      </c>
      <c r="BH319" s="223" t="str">
        <f t="shared" ca="1" si="509"/>
        <v>7.46350259710533+0.183218704864643i</v>
      </c>
      <c r="BI319" s="223" t="str">
        <f t="shared" ca="1" si="510"/>
        <v>4.4473427626637+5.9965475452291i</v>
      </c>
      <c r="BJ319" s="223" t="str">
        <f t="shared" ca="1" si="511"/>
        <v>-1.9912110736458+7.19531226362002i</v>
      </c>
      <c r="BK319" s="223" t="str">
        <f t="shared" ca="1" si="512"/>
        <v>-6.89745467470155+2.85701927211701i</v>
      </c>
      <c r="BL319" s="223" t="str">
        <f t="shared" ca="1" si="513"/>
        <v>-6.49585294730712-3.67985524141531i</v>
      </c>
      <c r="BM319" s="223" t="str">
        <f t="shared" ca="1" si="514"/>
        <v>-1.09545320719457-7.38494565868006i</v>
      </c>
      <c r="BN319" s="223" t="str">
        <f t="shared" ca="1" si="515"/>
        <v>5.14793810916417-5.40704848646889i</v>
      </c>
      <c r="BO319" s="223" t="str">
        <f t="shared" ca="1" si="516"/>
        <v>7.42980150942312+0.731771577327433i</v>
      </c>
      <c r="BP319" s="223" t="str">
        <f t="shared" ca="1" si="517"/>
        <v>3.99415909151405+6.30746646939054i</v>
      </c>
      <c r="BQ319" s="223" t="str">
        <f t="shared" ca="1" si="518"/>
        <v>-2.51513580761649+7.02933367966379i</v>
      </c>
      <c r="BR319" s="223" t="str">
        <f t="shared" ca="1" si="519"/>
        <v>-7.08894109840283+2.34186981153642i</v>
      </c>
      <c r="BS319" s="223" t="str">
        <f t="shared" ca="1" si="520"/>
        <v>-6.20754520739282-4.14774910149887i</v>
      </c>
      <c r="BT319" s="223" t="str">
        <f t="shared" ca="1" si="521"/>
        <v>-0.549214724685087-7.44552236562348i</v>
      </c>
      <c r="BU319" s="223" t="str">
        <f t="shared" ca="1" si="522"/>
        <v>5.53175671011134-5.01369203391557i</v>
      </c>
      <c r="BV319" s="223" t="str">
        <f t="shared" ca="1" si="523"/>
        <v>7.35583768362386+1.27635891621029i</v>
      </c>
      <c r="BW319" s="223" t="str">
        <f t="shared" ca="1" si="524"/>
        <v>3.51933072618309+6.58420468625892i</v>
      </c>
      <c r="BX319" s="223" t="str">
        <f t="shared" ca="1" si="525"/>
        <v>-3.02543080272077+6.82526252746066i</v>
      </c>
      <c r="BY319" s="223" t="str">
        <f t="shared" ca="1" si="526"/>
        <v>-7.24201193608742+1.81402955554137i</v>
      </c>
      <c r="BZ319" s="223" t="str">
        <f t="shared" ca="1" si="527"/>
        <v>-5.88559824216168-4.59316594982955i</v>
      </c>
      <c r="CA319" s="223" t="str">
        <f t="shared" ca="1" si="528"/>
        <v>2.87188001886838E-12-7.46575114176801i</v>
      </c>
      <c r="CB319" s="223" t="str">
        <f t="shared" ca="1" si="529"/>
        <v>5.88559824216052-4.59316594983104i</v>
      </c>
      <c r="CC319" s="223" t="str">
        <f t="shared" ca="1" si="530"/>
        <v>7.24201193608798+1.81402955553912i</v>
      </c>
      <c r="CD319" s="223" t="str">
        <f t="shared" ca="1" si="531"/>
        <v>3.02543080272289+6.82526252745972i</v>
      </c>
      <c r="CE319" s="223" t="str">
        <f t="shared" ca="1" si="532"/>
        <v>-3.51933072618104+6.58420468626001i</v>
      </c>
      <c r="CF319" s="223" t="str">
        <f t="shared" ca="1" si="533"/>
        <v>-7.35583768362346+1.27635891621258i</v>
      </c>
      <c r="CG319" s="223" t="str">
        <f t="shared" ca="1" si="534"/>
        <v>-5.53175671011261-5.01369203391417i</v>
      </c>
      <c r="CH319" s="223" t="str">
        <f t="shared" ca="1" si="535"/>
        <v>0.549214724690815-7.44552236562305i</v>
      </c>
      <c r="CI319" s="223" t="str">
        <f t="shared" ca="1" si="536"/>
        <v>6.20754520739177-4.14774910150045i</v>
      </c>
      <c r="CJ319" s="223" t="str">
        <f t="shared" ca="1" si="537"/>
        <v>7.08894109840356+2.34186981153421i</v>
      </c>
      <c r="CK319" s="223" t="str">
        <f t="shared" ca="1" si="538"/>
        <v>2.51513580761148+7.02933367966558i</v>
      </c>
      <c r="CL319" s="223" t="str">
        <f t="shared" ca="1" si="539"/>
        <v>-3.9941590915121+6.30746646939178i</v>
      </c>
      <c r="CM319" s="223" t="str">
        <f t="shared" ca="1" si="540"/>
        <v>-7.42980150942289+0.731771577329741i</v>
      </c>
      <c r="CN319" s="223" t="str">
        <f t="shared" ca="1" si="541"/>
        <v>-5.14793810916555-5.40704848646758i</v>
      </c>
      <c r="CO319" s="223" t="str">
        <f t="shared" ca="1" si="542"/>
        <v>1.09545320720025-7.38494565867921i</v>
      </c>
      <c r="CP319" s="223" t="str">
        <f t="shared" ca="1" si="543"/>
        <v>6.49585294730618-3.67985524141696i</v>
      </c>
      <c r="CQ319" s="223" t="str">
        <f t="shared" ca="1" si="544"/>
        <v>6.89745467470244+2.85701927211486i</v>
      </c>
      <c r="CR319" s="223" t="str">
        <f t="shared" ca="1" si="545"/>
        <v>1.99121107364067+7.19531226362144i</v>
      </c>
      <c r="CS319" s="223" t="str">
        <f t="shared" ca="1" si="546"/>
        <v>-4.44734276266797+5.99654754522593i</v>
      </c>
      <c r="CT319" s="223" t="str">
        <f t="shared" ca="1" si="547"/>
        <v>-7.46350259710527+0.18321870486675i</v>
      </c>
      <c r="CU319" s="223" t="str">
        <f t="shared" ca="1" si="548"/>
        <v>-4.73622238557405-5.77110367479198i</v>
      </c>
      <c r="CV319" s="223" t="str">
        <f t="shared" ca="1" si="549"/>
        <v>1.63575533386653-7.28434929136004i</v>
      </c>
      <c r="CW319" s="223" t="str">
        <f t="shared" ca="1" si="550"/>
        <v>6.74895909728141-3.19201992694795i</v>
      </c>
      <c r="CX319" s="223" t="str">
        <f t="shared" ca="1" si="551"/>
        <v>6.66859034650556+3.35668629772028i</v>
      </c>
      <c r="CY319" s="223" t="str">
        <f t="shared" ca="1" si="552"/>
        <v>1.45649579433806+7.32229882700002i</v>
      </c>
      <c r="CZ319" s="223" t="str">
        <f t="shared" ca="1" si="553"/>
        <v>-4.87642589805128+5.65313281036498i</v>
      </c>
      <c r="DA319" s="223" t="str">
        <f t="shared" ca="1" si="554"/>
        <v>-7.45675831755653-0.366327045632464i</v>
      </c>
      <c r="DB319" s="223" t="str">
        <f t="shared" ca="1" si="555"/>
        <v>-4.29884066251642-6.10388475227914i</v>
      </c>
      <c r="DC319" s="223" t="str">
        <f t="shared" ca="1" si="556"/>
        <v>2.16719316065286-7.14427840409581i</v>
      </c>
      <c r="DD319" s="223" t="str">
        <f t="shared" ca="1" si="557"/>
        <v>6.96549205316097-2.68688677992982i</v>
      </c>
      <c r="DE319" s="223" t="str">
        <f t="shared" ca="1" si="558"/>
        <v>6.40358834943682+3.83816314944626i</v>
      </c>
      <c r="DF319" s="223" t="str">
        <f t="shared" ca="1" si="559"/>
        <v>0.91388763813131+7.40960521861192i</v>
      </c>
      <c r="DG319" s="223" t="str">
        <f t="shared" ca="1" si="560"/>
        <v>-5.27908325899286+5.27908325899787i</v>
      </c>
      <c r="DH319" s="223" t="str">
        <f t="shared" ca="1" si="561"/>
        <v>-7.40960521861191-0.913887638131437i</v>
      </c>
      <c r="DI319" s="223" t="str">
        <f t="shared" ca="1" si="562"/>
        <v>-3.83816314944578-6.40358834943711i</v>
      </c>
      <c r="DJ319" s="223" t="str">
        <f t="shared" ca="1" si="563"/>
        <v>2.68688677993033-6.96549205316077i</v>
      </c>
      <c r="DK319" s="223" t="str">
        <f t="shared" ca="1" si="564"/>
        <v>7.14427840409596-2.16719316065234i</v>
      </c>
      <c r="DL319" s="223" t="str">
        <f t="shared" ca="1" si="565"/>
        <v>6.10388475227881+4.29884066251687i</v>
      </c>
      <c r="DM319" s="223" t="str">
        <f t="shared" ca="1" si="566"/>
        <v>0.366327045631489+7.45675831755658i</v>
      </c>
      <c r="DN319" s="223" t="str">
        <f t="shared" ca="1" si="567"/>
        <v>-5.65313281036534+4.87642589805086i</v>
      </c>
      <c r="DO319" s="223" t="str">
        <f t="shared" ca="1" si="568"/>
        <v>-7.322298827-1.45649579433818i</v>
      </c>
      <c r="DP319" s="223" t="str">
        <f t="shared" ca="1" si="569"/>
        <v>-3.35668629771979-6.66859034650581i</v>
      </c>
      <c r="DQ319" s="223" t="str">
        <f t="shared" ca="1" si="570"/>
        <v>3.19201992694844-6.74895909728118i</v>
      </c>
      <c r="DR319" s="223" t="str">
        <f t="shared" ca="1" si="571"/>
        <v>7.28434929136016-1.63575533386598i</v>
      </c>
      <c r="DS319" s="223" t="str">
        <f t="shared" ca="1" si="572"/>
        <v>5.77110367479163+4.73622238557448i</v>
      </c>
      <c r="DT319" s="223" t="str">
        <f t="shared" ca="1" si="573"/>
        <v>-0.183218704867726+7.46350259710525i</v>
      </c>
      <c r="DU319" s="223" t="str">
        <f t="shared" ca="1" si="574"/>
        <v>-5.99654754522626+4.44734276266753i</v>
      </c>
      <c r="DV319" s="223" t="str">
        <f t="shared" ca="1" si="575"/>
        <v>-7.1953122636214-1.9912110736408i</v>
      </c>
      <c r="DW319" s="223" t="str">
        <f t="shared" ca="1" si="576"/>
        <v>-2.85701927211435-6.89745467470265i</v>
      </c>
      <c r="DX319" s="223" t="str">
        <f t="shared" ca="1" si="577"/>
        <v>3.67985524141744-6.49585294730591i</v>
      </c>
      <c r="DY319" s="223" t="str">
        <f t="shared" ca="1" si="578"/>
        <v>7.38494565867936-1.09545320719929i</v>
      </c>
      <c r="DZ319" s="223" t="str">
        <f t="shared" ca="1" si="579"/>
        <v>5.4070484864672+5.14793810916594i</v>
      </c>
      <c r="EA319" s="223" t="str">
        <f t="shared" ca="1" si="580"/>
        <v>-0.731771577330713+7.42980150942279i</v>
      </c>
      <c r="EB319" s="223" t="str">
        <f t="shared" ca="1" si="581"/>
        <v>-6.30746646938799+3.99415909151808i</v>
      </c>
      <c r="EC319" s="223" t="str">
        <f t="shared" ca="1" si="582"/>
        <v>-7.02933367966554-2.5151358076116i</v>
      </c>
      <c r="ED319" s="223" t="str">
        <f t="shared" ca="1" si="583"/>
        <v>-2.34186981153369-7.08894109840373i</v>
      </c>
      <c r="EE319" s="223" t="str">
        <f t="shared" ca="1" si="584"/>
        <v>4.1477491015009-6.20754520739146i</v>
      </c>
      <c r="EF319" s="223" t="str">
        <f t="shared" ca="1" si="585"/>
        <v>7.44552236562312-0.549214724689841i</v>
      </c>
      <c r="EG319" s="223" t="str">
        <f t="shared" ca="1" si="586"/>
        <v>5.01369203391376+5.53175671011298i</v>
      </c>
      <c r="EH319" s="223" t="str">
        <f t="shared" ca="1" si="587"/>
        <v>-1.27635891621354+7.35583768362329i</v>
      </c>
      <c r="EI319" s="223" t="str">
        <f t="shared" ca="1" si="588"/>
        <v>-6.58420468625668+3.51933072618729i</v>
      </c>
      <c r="EJ319" s="223" t="str">
        <f t="shared" ca="1" si="589"/>
        <v>-6.82526252745967-3.02543080272301i</v>
      </c>
      <c r="EK319" s="223" t="str">
        <f t="shared" ca="1" si="590"/>
        <v>-1.81402955553859-7.24201193608812i</v>
      </c>
      <c r="EL319" s="223" t="str">
        <f t="shared" ca="1" si="591"/>
        <v>4.59316594983148-5.88559824216018i</v>
      </c>
      <c r="EM319" s="223" t="str">
        <f t="shared" ca="1" si="592"/>
        <v>7.46575114176801-1.89505870898058E-12i</v>
      </c>
      <c r="EN319" s="223"/>
      <c r="EO319" s="223"/>
      <c r="EP319" s="223"/>
    </row>
    <row r="320" spans="1:146">
      <c r="A320" s="249">
        <f t="shared" si="461"/>
        <v>4.2968749999999943E-3</v>
      </c>
      <c r="B320" s="248">
        <v>220</v>
      </c>
      <c r="C320" s="247">
        <f t="shared" si="462"/>
        <v>44000</v>
      </c>
      <c r="N320" s="246">
        <f t="shared" ca="1" si="463"/>
        <v>7.5333348854051758</v>
      </c>
      <c r="O320" s="223">
        <f t="shared" ca="1" si="464"/>
        <v>-7.4666651145948242</v>
      </c>
      <c r="P320" s="223" t="str">
        <f t="shared" ca="1" si="465"/>
        <v>-4.73680220379795-5.77181018534066i</v>
      </c>
      <c r="Q320" s="223" t="str">
        <f t="shared" ca="1" si="466"/>
        <v>1.456674101593-7.32319523809489i</v>
      </c>
      <c r="R320" s="223" t="str">
        <f t="shared" ca="1" si="467"/>
        <v>6.58501073832912-3.51976156999271i</v>
      </c>
      <c r="S320" s="223" t="str">
        <f t="shared" ca="1" si="468"/>
        <v>6.89829907549012+2.85736903437402i</v>
      </c>
      <c r="T320" s="223" t="str">
        <f t="shared" ca="1" si="469"/>
        <v>2.16745847295741+7.14515302156031i</v>
      </c>
      <c r="U320" s="223" t="str">
        <f t="shared" ca="1" si="470"/>
        <v>-4.14825687759503+6.20830514802493i</v>
      </c>
      <c r="V320" s="223" t="str">
        <f t="shared" ca="1" si="471"/>
        <v>-7.43071108122088+0.731861162331088i</v>
      </c>
      <c r="W320" s="223" t="str">
        <f t="shared" ca="1" si="472"/>
        <v>-5.27972953537926-5.2797295353788i</v>
      </c>
      <c r="X320" s="223" t="str">
        <f t="shared" ca="1" si="473"/>
        <v>0.731861162331179-7.43071108122086i</v>
      </c>
      <c r="Y320" s="223" t="str">
        <f t="shared" ca="1" si="474"/>
        <v>6.20830514802498-4.14825687759495i</v>
      </c>
      <c r="Z320" s="223" t="str">
        <f t="shared" ca="1" si="475"/>
        <v>7.14515302156028+2.16745847295753i</v>
      </c>
      <c r="AA320" s="223" t="str">
        <f t="shared" ca="1" si="476"/>
        <v>2.85736903437396+6.89829907549014i</v>
      </c>
      <c r="AB320" s="223" t="str">
        <f t="shared" ca="1" si="477"/>
        <v>-3.51976156999277+6.58501073832909i</v>
      </c>
      <c r="AC320" s="223" t="str">
        <f t="shared" ca="1" si="478"/>
        <v>-7.3231952380949+1.45667410159292i</v>
      </c>
      <c r="AD320" s="223" t="str">
        <f t="shared" ca="1" si="479"/>
        <v>-5.77181018534042-4.73680220379824i</v>
      </c>
      <c r="AE320" s="223" t="str">
        <f t="shared" ca="1" si="480"/>
        <v>9.14736845973905E-14-7.46666511459482i</v>
      </c>
      <c r="AF320" s="223" t="str">
        <f t="shared" ca="1" si="481"/>
        <v>5.77181018534054-4.7368022037981i</v>
      </c>
      <c r="AG320" s="223" t="str">
        <f t="shared" ca="1" si="482"/>
        <v>7.32319523809486+1.4566741015931i</v>
      </c>
      <c r="AH320" s="223" t="str">
        <f t="shared" ca="1" si="483"/>
        <v>3.51976156999457+6.58501073832812i</v>
      </c>
      <c r="AI320" s="223" t="str">
        <f t="shared" ca="1" si="484"/>
        <v>-2.85736903437481+6.89829907548979i</v>
      </c>
      <c r="AJ320" s="223" t="str">
        <f t="shared" ca="1" si="485"/>
        <v>-7.14515302155949+2.16745847296014i</v>
      </c>
      <c r="AK320" s="223" t="str">
        <f t="shared" ca="1" si="486"/>
        <v>-6.20830514802485-4.14825687759515i</v>
      </c>
      <c r="AL320" s="223" t="str">
        <f t="shared" ca="1" si="487"/>
        <v>-0.731861162327249-7.43071108122125i</v>
      </c>
      <c r="AM320" s="223" t="str">
        <f t="shared" ca="1" si="488"/>
        <v>5.27972953537882-5.27972953537923i</v>
      </c>
      <c r="AN320" s="223" t="str">
        <f t="shared" ca="1" si="489"/>
        <v>7.43071108122057+0.731861162334174i</v>
      </c>
      <c r="AO320" s="223" t="str">
        <f t="shared" ca="1" si="490"/>
        <v>4.14825687759554+6.20830514802459i</v>
      </c>
      <c r="AP320" s="223" t="str">
        <f t="shared" ca="1" si="491"/>
        <v>-2.16745847295969+7.14515302155962i</v>
      </c>
      <c r="AQ320" s="223" t="str">
        <f t="shared" ca="1" si="492"/>
        <v>-6.89829907548961+2.85736903437524i</v>
      </c>
      <c r="AR320" s="223" t="str">
        <f t="shared" ca="1" si="493"/>
        <v>-6.89829907548961+2.85736903437524i</v>
      </c>
      <c r="AS320" s="223" t="str">
        <f t="shared" ca="1" si="494"/>
        <v>-1.45667410159501-7.32319523809448i</v>
      </c>
      <c r="AT320" s="223" t="str">
        <f t="shared" ca="1" si="495"/>
        <v>4.73680220379889-5.77181018533989i</v>
      </c>
      <c r="AU320" s="223" t="str">
        <f t="shared" ca="1" si="496"/>
        <v>7.46666511459482-2.78806803902129E-12i</v>
      </c>
      <c r="AV320" s="223" t="str">
        <f t="shared" ca="1" si="497"/>
        <v>4.73680220379746+5.77181018534107i</v>
      </c>
      <c r="AW320" s="223" t="str">
        <f t="shared" ca="1" si="498"/>
        <v>-1.45667410158955+7.32319523809557i</v>
      </c>
      <c r="AX320" s="223" t="str">
        <f t="shared" ca="1" si="499"/>
        <v>-6.58501073832922+3.51976156999252i</v>
      </c>
      <c r="AY320" s="223" t="str">
        <f t="shared" ca="1" si="500"/>
        <v>-6.8982990754889-2.85736903437695i</v>
      </c>
      <c r="AZ320" s="223" t="str">
        <f t="shared" ca="1" si="501"/>
        <v>-2.16745847295792-7.14515302156016i</v>
      </c>
      <c r="BA320" s="223" t="str">
        <f t="shared" ca="1" si="502"/>
        <v>4.14825687759708-6.20830514802357i</v>
      </c>
      <c r="BB320" s="223" t="str">
        <f t="shared" ca="1" si="503"/>
        <v>7.43071108122075-0.731861162332332i</v>
      </c>
      <c r="BC320" s="223" t="str">
        <f t="shared" ca="1" si="504"/>
        <v>5.27972953537752+5.27972953538054i</v>
      </c>
      <c r="BD320" s="223" t="str">
        <f t="shared" ca="1" si="505"/>
        <v>-0.731861162329197+7.43071108122107i</v>
      </c>
      <c r="BE320" s="223" t="str">
        <f t="shared" ca="1" si="506"/>
        <v>-6.20830514802594+4.14825687759352i</v>
      </c>
      <c r="BF320" s="223" t="str">
        <f t="shared" ca="1" si="507"/>
        <v>-7.14515302156108-2.1674584729549i</v>
      </c>
      <c r="BG320" s="223" t="str">
        <f t="shared" ca="1" si="508"/>
        <v>-2.857369034373-6.89829907549054i</v>
      </c>
      <c r="BH320" s="223" t="str">
        <f t="shared" ca="1" si="509"/>
        <v>3.51976156998975-6.5850107383307i</v>
      </c>
      <c r="BI320" s="223" t="str">
        <f t="shared" ca="1" si="510"/>
        <v>7.32319523809495-1.45667410159264i</v>
      </c>
      <c r="BJ320" s="223" t="str">
        <f t="shared" ca="1" si="511"/>
        <v>5.77181018534307+4.73680220379503i</v>
      </c>
      <c r="BK320" s="223" t="str">
        <f t="shared" ca="1" si="512"/>
        <v>5.74440491412423E-13+7.46666511459482i</v>
      </c>
      <c r="BL320" s="223" t="str">
        <f t="shared" ca="1" si="513"/>
        <v>-5.77181018534247+4.73680220379575i</v>
      </c>
      <c r="BM320" s="223" t="str">
        <f t="shared" ca="1" si="514"/>
        <v>-7.32319523809509-1.45667410159193i</v>
      </c>
      <c r="BN320" s="223" t="str">
        <f t="shared" ca="1" si="515"/>
        <v>-3.51976156999039-6.58501073833036i</v>
      </c>
      <c r="BO320" s="223" t="str">
        <f t="shared" ca="1" si="516"/>
        <v>2.85736903437214-6.8982990754909i</v>
      </c>
      <c r="BP320" s="223" t="str">
        <f t="shared" ca="1" si="517"/>
        <v>7.1451530215608-2.1674584729558i</v>
      </c>
      <c r="BQ320" s="223" t="str">
        <f t="shared" ca="1" si="518"/>
        <v>6.20830514802634+4.14825687759292i</v>
      </c>
      <c r="BR320" s="223" t="str">
        <f t="shared" ca="1" si="519"/>
        <v>0.731861162329917+7.43071108122099i</v>
      </c>
      <c r="BS320" s="223" t="str">
        <f t="shared" ca="1" si="520"/>
        <v>-5.27972953537685+5.27972953538121i</v>
      </c>
      <c r="BT320" s="223" t="str">
        <f t="shared" ca="1" si="521"/>
        <v>-7.43071108122085-0.7318611623314i</v>
      </c>
      <c r="BU320" s="223" t="str">
        <f t="shared" ca="1" si="522"/>
        <v>-4.14825687759768-6.20830514802316i</v>
      </c>
      <c r="BV320" s="223" t="str">
        <f t="shared" ca="1" si="523"/>
        <v>2.16745847295723-7.14515302156037i</v>
      </c>
      <c r="BW320" s="223" t="str">
        <f t="shared" ca="1" si="524"/>
        <v>6.89829907549147-2.85736903437076i</v>
      </c>
      <c r="BX320" s="223" t="str">
        <f t="shared" ca="1" si="525"/>
        <v>6.58501073832966+3.5197615699917i</v>
      </c>
      <c r="BY320" s="223" t="str">
        <f t="shared" ca="1" si="526"/>
        <v>1.45667410159047+7.32319523809539i</v>
      </c>
      <c r="BZ320" s="223" t="str">
        <f t="shared" ca="1" si="527"/>
        <v>-4.7368022037969+5.77181018534153i</v>
      </c>
      <c r="CA320" s="223" t="str">
        <f t="shared" ca="1" si="528"/>
        <v>-7.46666511459482-2.06361782879875E-12i</v>
      </c>
      <c r="CB320" s="223" t="str">
        <f t="shared" ca="1" si="529"/>
        <v>-4.73680220379962-5.7718101853393i</v>
      </c>
      <c r="CC320" s="223" t="str">
        <f t="shared" ca="1" si="530"/>
        <v>1.4566741015941-7.32319523809466i</v>
      </c>
      <c r="CD320" s="223" t="str">
        <f t="shared" ca="1" si="531"/>
        <v>6.585010738328-3.51976156999479i</v>
      </c>
      <c r="CE320" s="223" t="str">
        <f t="shared" ca="1" si="532"/>
        <v>6.89829907548989+2.85736903437457i</v>
      </c>
      <c r="CF320" s="223" t="str">
        <f t="shared" ca="1" si="533"/>
        <v>2.16745847296059+7.14515302155935i</v>
      </c>
      <c r="CG320" s="223" t="str">
        <f t="shared" ca="1" si="534"/>
        <v>-4.14825687759476+6.20830514802511i</v>
      </c>
      <c r="CH320" s="223" t="str">
        <f t="shared" ca="1" si="535"/>
        <v>-7.43071108122121+0.731861162327715i</v>
      </c>
      <c r="CI320" s="223" t="str">
        <f t="shared" ca="1" si="536"/>
        <v>-5.27972953537934-5.27972953537872i</v>
      </c>
      <c r="CJ320" s="223" t="str">
        <f t="shared" ca="1" si="537"/>
        <v>0.731861162334025-7.43071108122059i</v>
      </c>
      <c r="CK320" s="223" t="str">
        <f t="shared" ca="1" si="538"/>
        <v>6.20830514802439-4.14825687759584i</v>
      </c>
      <c r="CL320" s="223" t="str">
        <f t="shared" ca="1" si="539"/>
        <v>7.14515302155972+2.16745847295935i</v>
      </c>
      <c r="CM320" s="223" t="str">
        <f t="shared" ca="1" si="540"/>
        <v>2.85736903437577+6.89829907548939i</v>
      </c>
      <c r="CN320" s="223" t="str">
        <f t="shared" ca="1" si="541"/>
        <v>-3.51976156999365+6.58501073832862i</v>
      </c>
      <c r="CO320" s="223" t="str">
        <f t="shared" ca="1" si="542"/>
        <v>-7.32319523809441+1.45667410159537i</v>
      </c>
      <c r="CP320" s="223" t="str">
        <f t="shared" ca="1" si="543"/>
        <v>-5.77181018534012-4.73680220379861i</v>
      </c>
      <c r="CQ320" s="223" t="str">
        <f t="shared" ca="1" si="544"/>
        <v>-3.36250853043372E-12-7.46666511459482i</v>
      </c>
      <c r="CR320" s="223" t="str">
        <f t="shared" ca="1" si="545"/>
        <v>5.7718101853407-4.7368022037979i</v>
      </c>
      <c r="CS320" s="223" t="str">
        <f t="shared" ca="1" si="546"/>
        <v>7.32319523809424+1.45667410159627i</v>
      </c>
      <c r="CT320" s="223" t="str">
        <f t="shared" ca="1" si="547"/>
        <v>3.51976156999284+6.58501073832904i</v>
      </c>
      <c r="CU320" s="223" t="str">
        <f t="shared" ca="1" si="548"/>
        <v>-2.85736903437662+6.89829907548904i</v>
      </c>
      <c r="CV320" s="223" t="str">
        <f t="shared" ca="1" si="549"/>
        <v>-7.14515302155999+2.16745847295847i</v>
      </c>
      <c r="CW320" s="223" t="str">
        <f t="shared" ca="1" si="550"/>
        <v>-6.20830514802388-4.1482568775966i</v>
      </c>
      <c r="CX320" s="223" t="str">
        <f t="shared" ca="1" si="551"/>
        <v>-0.731861162332693-7.43071108122072i</v>
      </c>
      <c r="CY320" s="223" t="str">
        <f t="shared" ca="1" si="552"/>
        <v>5.27972953538029-5.27972953537777i</v>
      </c>
      <c r="CZ320" s="223" t="str">
        <f t="shared" ca="1" si="553"/>
        <v>7.43071108122112+0.731861162328625i</v>
      </c>
      <c r="DA320" s="223" t="str">
        <f t="shared" ca="1" si="554"/>
        <v>4.148256877594+6.20830514802562i</v>
      </c>
      <c r="DB320" s="223" t="str">
        <f t="shared" ca="1" si="555"/>
        <v>-2.16745847295456+7.14515302156118i</v>
      </c>
      <c r="DC320" s="223" t="str">
        <f t="shared" ca="1" si="556"/>
        <v>-6.8982990754904+2.85736903437334i</v>
      </c>
      <c r="DD320" s="223" t="str">
        <f t="shared" ca="1" si="557"/>
        <v>-6.58501073832737-3.51976156999597i</v>
      </c>
      <c r="DE320" s="223" t="str">
        <f t="shared" ca="1" si="558"/>
        <v>-1.4566741015932-7.32319523809484i</v>
      </c>
      <c r="DF320" s="223" t="str">
        <f t="shared" ca="1" si="559"/>
        <v>4.73680220380065-5.77181018533845i</v>
      </c>
      <c r="DG320" s="223" t="str">
        <f t="shared" ca="1" si="560"/>
        <v>7.46666511459482-1.14888098282484E-12i</v>
      </c>
      <c r="DH320" s="223" t="str">
        <f t="shared" ca="1" si="561"/>
        <v>4.73680220379586+5.77181018534237i</v>
      </c>
      <c r="DI320" s="223" t="str">
        <f t="shared" ca="1" si="562"/>
        <v>-1.45667410159178+7.32319523809512i</v>
      </c>
      <c r="DJ320" s="223" t="str">
        <f t="shared" ca="1" si="563"/>
        <v>-6.58501073833009+3.51976156999089i</v>
      </c>
      <c r="DK320" s="223" t="str">
        <f t="shared" ca="1" si="564"/>
        <v>-6.89829907549096-2.857369034372i</v>
      </c>
      <c r="DL320" s="223" t="str">
        <f t="shared" ca="1" si="565"/>
        <v>-2.16745847295635-7.14515302156064i</v>
      </c>
      <c r="DM320" s="223" t="str">
        <f t="shared" ca="1" si="566"/>
        <v>4.14825687759244-6.20830514802666i</v>
      </c>
      <c r="DN320" s="223" t="str">
        <f t="shared" ca="1" si="567"/>
        <v>7.43071108122098-0.731861162330067i</v>
      </c>
      <c r="DO320" s="223" t="str">
        <f t="shared" ca="1" si="568"/>
        <v>5.27972953538161+5.27972953537645i</v>
      </c>
      <c r="DP320" s="223" t="str">
        <f t="shared" ca="1" si="569"/>
        <v>-0.73186116233125+7.43071108122086i</v>
      </c>
      <c r="DQ320" s="223" t="str">
        <f t="shared" ca="1" si="570"/>
        <v>-6.20830514802685+4.14825687759216i</v>
      </c>
      <c r="DR320" s="223" t="str">
        <f t="shared" ca="1" si="571"/>
        <v>-7.14515302156054-2.16745847295668i</v>
      </c>
      <c r="DS320" s="223" t="str">
        <f t="shared" ca="1" si="572"/>
        <v>-2.8573690343709-6.89829907549141i</v>
      </c>
      <c r="DT320" s="223" t="str">
        <f t="shared" ca="1" si="573"/>
        <v>3.5197615699912-6.58501073832993i</v>
      </c>
      <c r="DU320" s="223" t="str">
        <f t="shared" ca="1" si="574"/>
        <v>7.32319523809536-1.45667410159062i</v>
      </c>
      <c r="DV320" s="223" t="str">
        <f t="shared" ca="1" si="575"/>
        <v>5.77181018534216+4.73680220379613i</v>
      </c>
      <c r="DW320" s="223" t="str">
        <f t="shared" ca="1" si="576"/>
        <v>-1.48917733738633E-12+7.46666511459482i</v>
      </c>
      <c r="DX320" s="223" t="str">
        <f t="shared" ca="1" si="577"/>
        <v>-5.7718101853392+4.73680220379973i</v>
      </c>
      <c r="DY320" s="223" t="str">
        <f t="shared" ca="1" si="578"/>
        <v>-7.32319523809477-1.45667410159354i</v>
      </c>
      <c r="DZ320" s="223" t="str">
        <f t="shared" ca="1" si="579"/>
        <v>-3.5197615699953-6.58501073832773i</v>
      </c>
      <c r="EA320" s="223" t="str">
        <f t="shared" ca="1" si="580"/>
        <v>2.85736903437365-6.89829907549027i</v>
      </c>
      <c r="EB320" s="223" t="str">
        <f t="shared" ca="1" si="581"/>
        <v>7.1451530215614-2.16745847295383i</v>
      </c>
      <c r="EC320" s="223" t="str">
        <f t="shared" ca="1" si="582"/>
        <v>6.20830514802519+4.14825687759464i</v>
      </c>
      <c r="ED320" s="223" t="str">
        <f t="shared" ca="1" si="583"/>
        <v>0.731861162328287+7.43071108122115i</v>
      </c>
      <c r="EE320" s="223" t="str">
        <f t="shared" ca="1" si="584"/>
        <v>-5.27972953537832+5.27972953537974i</v>
      </c>
      <c r="EF320" s="223" t="str">
        <f t="shared" ca="1" si="585"/>
        <v>-7.43071108122068-0.731861162333031i</v>
      </c>
      <c r="EG320" s="223" t="str">
        <f t="shared" ca="1" si="586"/>
        <v>-4.14825687759632-6.20830514802407i</v>
      </c>
      <c r="EH320" s="223" t="str">
        <f t="shared" ca="1" si="587"/>
        <v>2.16745847295921-7.14515302155977i</v>
      </c>
      <c r="EI320" s="223" t="str">
        <f t="shared" ca="1" si="588"/>
        <v>6.89829907548917-2.8573690343763i</v>
      </c>
      <c r="EJ320" s="223" t="str">
        <f t="shared" ca="1" si="589"/>
        <v>6.58501073832868+3.51976156999352i</v>
      </c>
      <c r="EK320" s="223" t="str">
        <f t="shared" ca="1" si="590"/>
        <v>1.45667410159552+7.32319523809439i</v>
      </c>
      <c r="EL320" s="223" t="str">
        <f t="shared" ca="1" si="591"/>
        <v>-4.73680220379817+5.77181018534048i</v>
      </c>
      <c r="EM320" s="223" t="str">
        <f t="shared" ca="1" si="592"/>
        <v>-7.46666511459482+3.51251824924384E-12i</v>
      </c>
      <c r="EN320" s="223"/>
      <c r="EO320" s="223"/>
      <c r="EP320" s="223"/>
    </row>
    <row r="321" spans="1:146">
      <c r="A321" s="249">
        <f t="shared" si="461"/>
        <v>4.3164062499999939E-3</v>
      </c>
      <c r="B321" s="248">
        <v>221</v>
      </c>
      <c r="C321" s="247">
        <f t="shared" si="462"/>
        <v>44200</v>
      </c>
      <c r="N321" s="246">
        <f t="shared" ca="1" si="463"/>
        <v>7.5324905272041347</v>
      </c>
      <c r="O321" s="223">
        <f t="shared" ca="1" si="464"/>
        <v>-7.4675094727958653</v>
      </c>
      <c r="P321" s="223" t="str">
        <f t="shared" ca="1" si="465"/>
        <v>-4.87757439213035-5.65446423417199i</v>
      </c>
      <c r="Q321" s="223" t="str">
        <f t="shared" ca="1" si="466"/>
        <v>1.09571120794292-7.3866849584292i</v>
      </c>
      <c r="R321" s="223" t="str">
        <f t="shared" ca="1" si="467"/>
        <v>6.30895200162748-3.99509979443024i</v>
      </c>
      <c r="S321" s="223" t="str">
        <f t="shared" ca="1" si="468"/>
        <v>7.1459610219807+2.16770357720526i</v>
      </c>
      <c r="T321" s="223" t="str">
        <f t="shared" ca="1" si="469"/>
        <v>3.02614335110025+6.82687001083862i</v>
      </c>
      <c r="U321" s="223" t="str">
        <f t="shared" ca="1" si="470"/>
        <v>-3.19277171033254+6.75054860970545i</v>
      </c>
      <c r="V321" s="223" t="str">
        <f t="shared" ca="1" si="471"/>
        <v>-7.19700690098136+1.99168004295935i</v>
      </c>
      <c r="W321" s="223" t="str">
        <f t="shared" ca="1" si="472"/>
        <v>-6.20900720621108-4.14872597787742i</v>
      </c>
      <c r="X321" s="223" t="str">
        <f t="shared" ca="1" si="473"/>
        <v>-0.914102876621132-7.41135032617194i</v>
      </c>
      <c r="Y321" s="223" t="str">
        <f t="shared" ca="1" si="474"/>
        <v>5.01487285686086-5.53305954746704i</v>
      </c>
      <c r="Z321" s="223" t="str">
        <f t="shared" ca="1" si="475"/>
        <v>7.46526039855674+0.183261856468905i</v>
      </c>
      <c r="AA321" s="223" t="str">
        <f t="shared" ca="1" si="476"/>
        <v>4.7373378589699+5.77246288305663i</v>
      </c>
      <c r="AB321" s="223" t="str">
        <f t="shared" ca="1" si="477"/>
        <v>-1.27665952380434+7.35757012787345i</v>
      </c>
      <c r="AC321" s="223" t="str">
        <f t="shared" ca="1" si="478"/>
        <v>-6.40509652026502+3.8390671122533i</v>
      </c>
      <c r="AD321" s="223" t="str">
        <f t="shared" ca="1" si="479"/>
        <v>-7.09061068326509-2.34242136787192i</v>
      </c>
      <c r="AE321" s="223" t="str">
        <f t="shared" ca="1" si="480"/>
        <v>-2.85769215626805-6.89907916075037i</v>
      </c>
      <c r="AF321" s="223" t="str">
        <f t="shared" ca="1" si="481"/>
        <v>3.35747686327191-6.67016093050908i</v>
      </c>
      <c r="AG321" s="223" t="str">
        <f t="shared" ca="1" si="482"/>
        <v>7.24371757213829-1.8144567951293i</v>
      </c>
      <c r="AH321" s="223" t="str">
        <f t="shared" ca="1" si="483"/>
        <v>6.10532233702382+4.29985312392574i</v>
      </c>
      <c r="AI321" s="223" t="str">
        <f t="shared" ca="1" si="484"/>
        <v>0.731943923910687+7.43155137360607i</v>
      </c>
      <c r="AJ321" s="223" t="str">
        <f t="shared" ca="1" si="485"/>
        <v>-5.14915054970182+5.40832195258395i</v>
      </c>
      <c r="AK321" s="223" t="str">
        <f t="shared" ca="1" si="486"/>
        <v>-7.45851453059766-0.366413322846593i</v>
      </c>
      <c r="AL321" s="223" t="str">
        <f t="shared" ca="1" si="487"/>
        <v>-4.59424773062158-5.88698441614842i</v>
      </c>
      <c r="AM321" s="223" t="str">
        <f t="shared" ca="1" si="488"/>
        <v>1.45683882770675-7.32402337218977i</v>
      </c>
      <c r="AN321" s="223" t="str">
        <f t="shared" ca="1" si="489"/>
        <v>6.49738284825959-3.68072191960192i</v>
      </c>
      <c r="AO321" s="223" t="str">
        <f t="shared" ca="1" si="490"/>
        <v>7.03098922580812+2.51572817149748i</v>
      </c>
      <c r="AP321" s="223" t="str">
        <f t="shared" ca="1" si="491"/>
        <v>2.68751959453768+6.96713256334857i</v>
      </c>
      <c r="AQ321" s="223" t="str">
        <f t="shared" ca="1" si="492"/>
        <v>-3.52015959769043+6.58575539578293i</v>
      </c>
      <c r="AR321" s="223" t="str">
        <f t="shared" ca="1" si="493"/>
        <v>-3.52015959769043+6.58575539578293i</v>
      </c>
      <c r="AS321" s="223" t="str">
        <f t="shared" ca="1" si="494"/>
        <v>-5.99795984995345-4.44839019923414i</v>
      </c>
      <c r="AT321" s="223" t="str">
        <f t="shared" ca="1" si="495"/>
        <v>-0.549344075539325-7.44727593237728i</v>
      </c>
      <c r="AU321" s="223" t="str">
        <f t="shared" ca="1" si="496"/>
        <v>5.28032658678918-5.28032658678829i</v>
      </c>
      <c r="AV321" s="223" t="str">
        <f t="shared" ca="1" si="497"/>
        <v>7.4472759323772+0.549344075540366i</v>
      </c>
      <c r="AW321" s="223" t="str">
        <f t="shared" ca="1" si="498"/>
        <v>4.44839019923314+5.99795984995419i</v>
      </c>
      <c r="AX321" s="223" t="str">
        <f t="shared" ca="1" si="499"/>
        <v>-1.63614058637239+7.28606489868989i</v>
      </c>
      <c r="AY321" s="223" t="str">
        <f t="shared" ca="1" si="500"/>
        <v>-6.58575539578001+3.52015959769587i</v>
      </c>
      <c r="AZ321" s="223" t="str">
        <f t="shared" ca="1" si="501"/>
        <v>-6.9671325633482-2.68751959453865i</v>
      </c>
      <c r="BA321" s="223" t="str">
        <f t="shared" ca="1" si="502"/>
        <v>-2.5157281714963-7.03098922580855i</v>
      </c>
      <c r="BB321" s="223" t="str">
        <f t="shared" ca="1" si="503"/>
        <v>3.68072191960283-6.49738284825908i</v>
      </c>
      <c r="BC321" s="223" t="str">
        <f t="shared" ca="1" si="504"/>
        <v>7.32402337219002-1.45683882770551i</v>
      </c>
      <c r="BD321" s="223" t="str">
        <f t="shared" ca="1" si="505"/>
        <v>5.88698441614778+4.5942477306224i</v>
      </c>
      <c r="BE321" s="223" t="str">
        <f t="shared" ca="1" si="506"/>
        <v>0.366413322845445+7.45851453059772i</v>
      </c>
      <c r="BF321" s="223" t="str">
        <f t="shared" ca="1" si="507"/>
        <v>-5.40832195258467+5.14915054970106i</v>
      </c>
      <c r="BG321" s="223" t="str">
        <f t="shared" ca="1" si="508"/>
        <v>-7.43155137360668-0.731943923904439i</v>
      </c>
      <c r="BH321" s="223" t="str">
        <f t="shared" ca="1" si="509"/>
        <v>-4.29985312392472-6.10532233702454i</v>
      </c>
      <c r="BI321" s="223" t="str">
        <f t="shared" ca="1" si="510"/>
        <v>1.81445679512825-7.24371757213856i</v>
      </c>
      <c r="BJ321" s="223" t="str">
        <f t="shared" ca="1" si="511"/>
        <v>6.67016093050721-3.35747686327562i</v>
      </c>
      <c r="BK321" s="223" t="str">
        <f t="shared" ca="1" si="512"/>
        <v>6.89907916074985+2.85769215626931i</v>
      </c>
      <c r="BL321" s="223" t="str">
        <f t="shared" ca="1" si="513"/>
        <v>2.34242136787375+7.09061068326448i</v>
      </c>
      <c r="BM321" s="223" t="str">
        <f t="shared" ca="1" si="514"/>
        <v>-3.83906711225574+6.40509652026355i</v>
      </c>
      <c r="BN321" s="223" t="str">
        <f t="shared" ca="1" si="515"/>
        <v>-7.35757012787337+1.27665952380478i</v>
      </c>
      <c r="BO321" s="223" t="str">
        <f t="shared" ca="1" si="516"/>
        <v>-5.77246288305826-4.73733785896792i</v>
      </c>
      <c r="BP321" s="223" t="str">
        <f t="shared" ca="1" si="517"/>
        <v>-0.183261856467174-7.46526039855678i</v>
      </c>
      <c r="BQ321" s="223" t="str">
        <f t="shared" ca="1" si="518"/>
        <v>5.53305954746628-5.0148728568617i</v>
      </c>
      <c r="BR321" s="223" t="str">
        <f t="shared" ca="1" si="519"/>
        <v>7.41135032617234+0.914102876617899i</v>
      </c>
      <c r="BS321" s="223" t="str">
        <f t="shared" ca="1" si="520"/>
        <v>4.14872597787651+6.20900720621168i</v>
      </c>
      <c r="BT321" s="223" t="str">
        <f t="shared" ca="1" si="521"/>
        <v>-1.99168004295764+7.19700690098184i</v>
      </c>
      <c r="BU321" s="223" t="str">
        <f t="shared" ca="1" si="522"/>
        <v>-6.75054860970656+3.1927717103302i</v>
      </c>
      <c r="BV321" s="223" t="str">
        <f t="shared" ca="1" si="523"/>
        <v>-6.82687001083844-3.02614335110065i</v>
      </c>
      <c r="BW321" s="223" t="str">
        <f t="shared" ca="1" si="524"/>
        <v>-2.16770357720759-7.14596102197999i</v>
      </c>
      <c r="BX321" s="223" t="str">
        <f t="shared" ca="1" si="525"/>
        <v>3.99509979443186-6.30895200162646i</v>
      </c>
      <c r="BY321" s="223" t="str">
        <f t="shared" ca="1" si="526"/>
        <v>7.38668495842907-1.09571120794387i</v>
      </c>
      <c r="BZ321" s="223" t="str">
        <f t="shared" ca="1" si="527"/>
        <v>5.65446423417443+4.87757439212752i</v>
      </c>
      <c r="CA321" s="223" t="str">
        <f t="shared" ca="1" si="528"/>
        <v>-1.25514597770333E-12+7.46750947279587i</v>
      </c>
      <c r="CB321" s="223" t="str">
        <f t="shared" ca="1" si="529"/>
        <v>-5.65446423417081+4.87757439213173i</v>
      </c>
      <c r="CC321" s="223" t="str">
        <f t="shared" ca="1" si="530"/>
        <v>-7.38668495842869-1.09571120794635i</v>
      </c>
      <c r="CD321" s="223" t="str">
        <f t="shared" ca="1" si="531"/>
        <v>-3.99509979442974-6.3089520016278i</v>
      </c>
      <c r="CE321" s="223" t="str">
        <f t="shared" ca="1" si="532"/>
        <v>2.16770357720268-7.14596102198149i</v>
      </c>
      <c r="CF321" s="223" t="str">
        <f t="shared" ca="1" si="533"/>
        <v>6.82687001083946-3.02614335109836i</v>
      </c>
      <c r="CG321" s="223" t="str">
        <f t="shared" ca="1" si="534"/>
        <v>6.75054860970567+3.19277171033209i</v>
      </c>
      <c r="CH321" s="223" t="str">
        <f t="shared" ca="1" si="535"/>
        <v>1.99168004296259+7.19700690098047i</v>
      </c>
      <c r="CI321" s="223" t="str">
        <f t="shared" ca="1" si="536"/>
        <v>-4.14872597787824+6.20900720621053i</v>
      </c>
      <c r="CJ321" s="223" t="str">
        <f t="shared" ca="1" si="537"/>
        <v>-7.41135032617171+0.914102876622992i</v>
      </c>
      <c r="CK321" s="223" t="str">
        <f t="shared" ca="1" si="538"/>
        <v>-5.53305954746488-5.01487285686325i</v>
      </c>
      <c r="CL321" s="223" t="str">
        <f t="shared" ca="1" si="539"/>
        <v>0.183261856469259-7.46526039855673i</v>
      </c>
      <c r="CM321" s="223" t="str">
        <f t="shared" ca="1" si="540"/>
        <v>5.772462883055-4.73733785897188i</v>
      </c>
      <c r="CN321" s="223" t="str">
        <f t="shared" ca="1" si="541"/>
        <v>7.35757012787301+1.27665952380684i</v>
      </c>
      <c r="CO321" s="223" t="str">
        <f t="shared" ca="1" si="542"/>
        <v>3.83906711225359+6.40509652026484i</v>
      </c>
      <c r="CP321" s="223" t="str">
        <f t="shared" ca="1" si="543"/>
        <v>-2.34242136786888+7.09061068326609i</v>
      </c>
      <c r="CQ321" s="223" t="str">
        <f t="shared" ca="1" si="544"/>
        <v>-6.89907916075081+2.85769215626699i</v>
      </c>
      <c r="CR321" s="223" t="str">
        <f t="shared" ca="1" si="545"/>
        <v>-6.67016093050952-3.35747686327105i</v>
      </c>
      <c r="CS321" s="223" t="str">
        <f t="shared" ca="1" si="546"/>
        <v>-1.81445679512602-7.24371757213912i</v>
      </c>
      <c r="CT321" s="223" t="str">
        <f t="shared" ca="1" si="547"/>
        <v>4.29985312392677-6.10532233702309i</v>
      </c>
      <c r="CU321" s="223" t="str">
        <f t="shared" ca="1" si="548"/>
        <v>7.43155137360616-0.731943923909755i</v>
      </c>
      <c r="CV321" s="223" t="str">
        <f t="shared" ca="1" si="549"/>
        <v>5.40832195258308+5.14915054970272i</v>
      </c>
      <c r="CW321" s="223" t="str">
        <f t="shared" ca="1" si="550"/>
        <v>-0.366413322847528+7.45851453059762i</v>
      </c>
      <c r="CX321" s="223" t="str">
        <f t="shared" ca="1" si="551"/>
        <v>-5.8869844161445+4.59424773062662i</v>
      </c>
      <c r="CY321" s="223" t="str">
        <f t="shared" ca="1" si="552"/>
        <v>-7.32402337218953-1.45683882770798i</v>
      </c>
      <c r="CZ321" s="223" t="str">
        <f t="shared" ca="1" si="553"/>
        <v>-3.68072191960101-6.49738284826011i</v>
      </c>
      <c r="DA321" s="223" t="str">
        <f t="shared" ca="1" si="554"/>
        <v>2.51572817149866-7.0309892258077i</v>
      </c>
      <c r="DB321" s="223" t="str">
        <f t="shared" ca="1" si="555"/>
        <v>6.96713256334894-2.68751959453671i</v>
      </c>
      <c r="DC321" s="223" t="str">
        <f t="shared" ca="1" si="556"/>
        <v>6.58575539578243+3.52015959769135i</v>
      </c>
      <c r="DD321" s="223" t="str">
        <f t="shared" ca="1" si="557"/>
        <v>1.63614058637035+7.28606489869036i</v>
      </c>
      <c r="DE321" s="223" t="str">
        <f t="shared" ca="1" si="558"/>
        <v>-4.44839019923498+5.99795984995283i</v>
      </c>
      <c r="DF321" s="223" t="str">
        <f t="shared" ca="1" si="559"/>
        <v>-7.44727593237682+0.549344075545481i</v>
      </c>
      <c r="DG321" s="223" t="str">
        <f t="shared" ca="1" si="560"/>
        <v>-5.28032658678725-5.28032658679022i</v>
      </c>
      <c r="DH321" s="223" t="str">
        <f t="shared" ca="1" si="561"/>
        <v>0.549344075541194-7.44727593237714i</v>
      </c>
      <c r="DI321" s="223" t="str">
        <f t="shared" ca="1" si="562"/>
        <v>5.99795984995481-4.4483901992323i</v>
      </c>
      <c r="DJ321" s="223" t="str">
        <f t="shared" ca="1" si="563"/>
        <v>7.28606489868962+1.63614058637361i</v>
      </c>
      <c r="DK321" s="223" t="str">
        <f t="shared" ca="1" si="564"/>
        <v>3.52015959769477+6.58575539578061i</v>
      </c>
      <c r="DL321" s="223" t="str">
        <f t="shared" ca="1" si="565"/>
        <v>-2.68751959453942+6.9671325633479i</v>
      </c>
      <c r="DM321" s="223" t="str">
        <f t="shared" ca="1" si="566"/>
        <v>-7.03098922580882+2.51572817149552i</v>
      </c>
      <c r="DN321" s="223" t="str">
        <f t="shared" ca="1" si="567"/>
        <v>-6.49738284826223-3.68072191959727i</v>
      </c>
      <c r="DO321" s="223" t="str">
        <f t="shared" ca="1" si="568"/>
        <v>-1.45683882770428-7.32402337219026i</v>
      </c>
      <c r="DP321" s="223" t="str">
        <f t="shared" ca="1" si="569"/>
        <v>4.59424773062356-5.88698441614688i</v>
      </c>
      <c r="DQ321" s="223" t="str">
        <f t="shared" ca="1" si="570"/>
        <v>7.45851453059776-0.366413322844615i</v>
      </c>
      <c r="DR321" s="223" t="str">
        <f t="shared" ca="1" si="571"/>
        <v>5.1491505497003+5.40832195258539i</v>
      </c>
      <c r="DS321" s="223" t="str">
        <f t="shared" ca="1" si="572"/>
        <v>-0.731943923905477+7.43155137360658i</v>
      </c>
      <c r="DT321" s="223" t="str">
        <f t="shared" ca="1" si="573"/>
        <v>-6.10532233702527+4.29985312392369i</v>
      </c>
      <c r="DU321" s="223" t="str">
        <f t="shared" ca="1" si="574"/>
        <v>-7.2437175721382-1.81445679512967i</v>
      </c>
      <c r="DV321" s="223" t="str">
        <f t="shared" ca="1" si="575"/>
        <v>-3.35747686327489-6.67016093050759i</v>
      </c>
      <c r="DW321" s="223" t="str">
        <f t="shared" ca="1" si="576"/>
        <v>2.85769215627008-6.89907916074953i</v>
      </c>
      <c r="DX321" s="223" t="str">
        <f t="shared" ca="1" si="577"/>
        <v>7.09061068326488-2.34242136787257i</v>
      </c>
      <c r="DY321" s="223" t="str">
        <f t="shared" ca="1" si="578"/>
        <v>6.40509652026291+3.83906711225682i</v>
      </c>
      <c r="DZ321" s="223" t="str">
        <f t="shared" ca="1" si="579"/>
        <v>1.27665952380313+7.35757012787365i</v>
      </c>
      <c r="EA321" s="223" t="str">
        <f t="shared" ca="1" si="580"/>
        <v>-4.73733785896856+5.77246288305773i</v>
      </c>
      <c r="EB321" s="223" t="str">
        <f t="shared" ca="1" si="581"/>
        <v>-7.46526039855681+0.183261856465919i</v>
      </c>
      <c r="EC321" s="223" t="str">
        <f t="shared" ca="1" si="582"/>
        <v>-5.01487285686077-5.53305954746712i</v>
      </c>
      <c r="ED321" s="223" t="str">
        <f t="shared" ca="1" si="583"/>
        <v>0.914102876619146-7.41135032617219i</v>
      </c>
      <c r="EE321" s="223" t="str">
        <f t="shared" ca="1" si="584"/>
        <v>6.20900720621215-4.14872597787581i</v>
      </c>
      <c r="EF321" s="223" t="str">
        <f t="shared" ca="1" si="585"/>
        <v>7.19700690098162+1.99168004295845i</v>
      </c>
      <c r="EG321" s="223" t="str">
        <f t="shared" ca="1" si="586"/>
        <v>3.19277171033597+6.75054860970383i</v>
      </c>
      <c r="EH321" s="223" t="str">
        <f t="shared" ca="1" si="587"/>
        <v>-3.0261433511018+6.82687001083794i</v>
      </c>
      <c r="EI321" s="223" t="str">
        <f t="shared" ca="1" si="588"/>
        <v>-7.14596102198036+2.16770357720639i</v>
      </c>
      <c r="EJ321" s="223" t="str">
        <f t="shared" ca="1" si="589"/>
        <v>-6.30895200162602-3.99509979443257i</v>
      </c>
      <c r="EK321" s="223" t="str">
        <f t="shared" ca="1" si="590"/>
        <v>-1.09571120794305-7.38668495842919i</v>
      </c>
      <c r="EL321" s="223" t="str">
        <f t="shared" ca="1" si="591"/>
        <v>4.87757439212847-5.65446423417361i</v>
      </c>
      <c r="EM321" s="223" t="str">
        <f t="shared" ca="1" si="592"/>
        <v>7.46750947279587+2.51029195540666E-12i</v>
      </c>
      <c r="EN321" s="223"/>
      <c r="EO321" s="223"/>
      <c r="EP321" s="223"/>
    </row>
    <row r="322" spans="1:146">
      <c r="A322" s="249">
        <f t="shared" si="461"/>
        <v>4.3359374999999934E-3</v>
      </c>
      <c r="B322" s="248">
        <v>222</v>
      </c>
      <c r="C322" s="247">
        <f t="shared" si="462"/>
        <v>44400</v>
      </c>
      <c r="N322" s="246">
        <f t="shared" ca="1" si="463"/>
        <v>7.5317089714257914</v>
      </c>
      <c r="O322" s="223">
        <f t="shared" ca="1" si="464"/>
        <v>-7.4682910285742086</v>
      </c>
      <c r="P322" s="223" t="str">
        <f t="shared" ca="1" si="465"/>
        <v>-5.01539771764267-5.53363864210039i</v>
      </c>
      <c r="Q322" s="223" t="str">
        <f t="shared" ca="1" si="466"/>
        <v>0.732020529769718-7.43232916598005i</v>
      </c>
      <c r="R322" s="223" t="str">
        <f t="shared" ca="1" si="467"/>
        <v>5.99858760144011-4.44885577146877i</v>
      </c>
      <c r="S322" s="223" t="str">
        <f t="shared" ca="1" si="468"/>
        <v>7.3247899105931+1.45699130167463i</v>
      </c>
      <c r="T322" s="223" t="str">
        <f t="shared" ca="1" si="469"/>
        <v>3.83946891222369+6.40576688301641i</v>
      </c>
      <c r="U322" s="223" t="str">
        <f t="shared" ca="1" si="470"/>
        <v>-2.16793045087198+7.14670892422967i</v>
      </c>
      <c r="V322" s="223" t="str">
        <f t="shared" ca="1" si="471"/>
        <v>-6.7512551277609+3.19310586848669i</v>
      </c>
      <c r="W322" s="223" t="str">
        <f t="shared" ca="1" si="472"/>
        <v>-6.89980122413744-2.85799124471604i</v>
      </c>
      <c r="X322" s="223" t="str">
        <f t="shared" ca="1" si="473"/>
        <v>-2.51599146970692-7.0317250950136i</v>
      </c>
      <c r="Y322" s="223" t="str">
        <f t="shared" ca="1" si="474"/>
        <v>3.52052802053661-6.58644466644173i</v>
      </c>
      <c r="Z322" s="223" t="str">
        <f t="shared" ca="1" si="475"/>
        <v>7.24447570566936-1.81464669769309i</v>
      </c>
      <c r="AA322" s="223" t="str">
        <f t="shared" ca="1" si="476"/>
        <v>6.20965704609128+4.14916018700303i</v>
      </c>
      <c r="AB322" s="223" t="str">
        <f t="shared" ca="1" si="477"/>
        <v>1.09582588599363+7.38745805504629i</v>
      </c>
      <c r="AC322" s="223" t="str">
        <f t="shared" ca="1" si="478"/>
        <v>-4.73783367270689+5.77306703384317i</v>
      </c>
      <c r="AD322" s="223" t="str">
        <f t="shared" ca="1" si="479"/>
        <v>-7.45929514495776+0.366451671972737i</v>
      </c>
      <c r="AE322" s="223" t="str">
        <f t="shared" ca="1" si="480"/>
        <v>-5.2808792301797-5.28087923017926i</v>
      </c>
      <c r="AF322" s="223" t="str">
        <f t="shared" ca="1" si="481"/>
        <v>0.366451671972112-7.45929514495779i</v>
      </c>
      <c r="AG322" s="223" t="str">
        <f t="shared" ca="1" si="482"/>
        <v>5.77306703384284-4.7378336727073i</v>
      </c>
      <c r="AH322" s="223" t="str">
        <f t="shared" ca="1" si="483"/>
        <v>7.38745805504615+1.09582588599458i</v>
      </c>
      <c r="AI322" s="223" t="str">
        <f t="shared" ca="1" si="484"/>
        <v>4.14916018700346+6.20965704609099i</v>
      </c>
      <c r="AJ322" s="223" t="str">
        <f t="shared" ca="1" si="485"/>
        <v>-1.81464669769109+7.24447570566986i</v>
      </c>
      <c r="AK322" s="223" t="str">
        <f t="shared" ca="1" si="486"/>
        <v>-6.58644466644005+3.52052802053973i</v>
      </c>
      <c r="AL322" s="223" t="str">
        <f t="shared" ca="1" si="487"/>
        <v>-7.03172509501279-2.51599146970919i</v>
      </c>
      <c r="AM322" s="223" t="str">
        <f t="shared" ca="1" si="488"/>
        <v>-2.85799124471515-6.8998012241378i</v>
      </c>
      <c r="AN322" s="223" t="str">
        <f t="shared" ca="1" si="489"/>
        <v>3.19310586848622-6.75125512776112i</v>
      </c>
      <c r="AO322" s="223" t="str">
        <f t="shared" ca="1" si="490"/>
        <v>7.14670892422909-2.1679304508739i</v>
      </c>
      <c r="AP322" s="223" t="str">
        <f t="shared" ca="1" si="491"/>
        <v>6.40576688301822+3.83946891222067i</v>
      </c>
      <c r="AQ322" s="223" t="str">
        <f t="shared" ca="1" si="492"/>
        <v>1.45699130167228+7.32478991059357i</v>
      </c>
      <c r="AR322" s="223" t="str">
        <f t="shared" ca="1" si="493"/>
        <v>1.45699130167228+7.32478991059357i</v>
      </c>
      <c r="AS322" s="223" t="str">
        <f t="shared" ca="1" si="494"/>
        <v>-7.43232916597999+0.732020529770315i</v>
      </c>
      <c r="AT322" s="223" t="str">
        <f t="shared" ca="1" si="495"/>
        <v>-5.5336386421018-5.01539771764112i</v>
      </c>
      <c r="AU322" s="223" t="str">
        <f t="shared" ca="1" si="496"/>
        <v>-3.59746501105053E-12-7.46829102857421i</v>
      </c>
      <c r="AV322" s="223" t="str">
        <f t="shared" ca="1" si="497"/>
        <v>5.53363864210196-5.01539771764095i</v>
      </c>
      <c r="AW322" s="223" t="str">
        <f t="shared" ca="1" si="498"/>
        <v>7.43232916597996+0.732020529770548i</v>
      </c>
      <c r="AX322" s="223" t="str">
        <f t="shared" ca="1" si="499"/>
        <v>4.44885577146914+5.99858760143983i</v>
      </c>
      <c r="AY322" s="223" t="str">
        <f t="shared" ca="1" si="500"/>
        <v>-1.45699130167272+7.32478991059348i</v>
      </c>
      <c r="AZ322" s="223" t="str">
        <f t="shared" ca="1" si="501"/>
        <v>-6.40576688301464+3.83946891222666i</v>
      </c>
      <c r="BA322" s="223" t="str">
        <f t="shared" ca="1" si="502"/>
        <v>-7.14670892422896-2.16793045087432i</v>
      </c>
      <c r="BB322" s="223" t="str">
        <f t="shared" ca="1" si="503"/>
        <v>-3.19310586848582-6.75125512776132i</v>
      </c>
      <c r="BC322" s="223" t="str">
        <f t="shared" ca="1" si="504"/>
        <v>2.85799124471556-6.89980122413763i</v>
      </c>
      <c r="BD322" s="223" t="str">
        <f t="shared" ca="1" si="505"/>
        <v>7.03172509501291-2.51599146970887i</v>
      </c>
      <c r="BE322" s="223" t="str">
        <f t="shared" ca="1" si="506"/>
        <v>6.58644466644339+3.52052802053348i</v>
      </c>
      <c r="BF322" s="223" t="str">
        <f t="shared" ca="1" si="507"/>
        <v>1.81464669769077+7.24447570566994i</v>
      </c>
      <c r="BG322" s="223" t="str">
        <f t="shared" ca="1" si="508"/>
        <v>-4.14916018700374+6.2096570460908i</v>
      </c>
      <c r="BH322" s="223" t="str">
        <f t="shared" ca="1" si="509"/>
        <v>-7.38745805504619+1.09582588599425i</v>
      </c>
      <c r="BI322" s="223" t="str">
        <f t="shared" ca="1" si="510"/>
        <v>-5.7730670338445-4.73783367270526i</v>
      </c>
      <c r="BJ322" s="223" t="str">
        <f t="shared" ca="1" si="511"/>
        <v>-0.366451671968697-7.45929514495796i</v>
      </c>
      <c r="BK322" s="223" t="str">
        <f t="shared" ca="1" si="512"/>
        <v>5.28087923018106-5.28087923017789i</v>
      </c>
      <c r="BL322" s="223" t="str">
        <f t="shared" ca="1" si="513"/>
        <v>7.45929514495774+0.366451671973183i</v>
      </c>
      <c r="BM322" s="223" t="str">
        <f t="shared" ca="1" si="514"/>
        <v>4.7378336727077+5.77306703384251i</v>
      </c>
      <c r="BN322" s="223" t="str">
        <f t="shared" ca="1" si="515"/>
        <v>-1.09582588599113+7.38745805504666i</v>
      </c>
      <c r="BO322" s="223" t="str">
        <f t="shared" ca="1" si="516"/>
        <v>-6.20965704609305+4.14916018700036i</v>
      </c>
      <c r="BP322" s="223" t="str">
        <f t="shared" ca="1" si="517"/>
        <v>-7.24447570566895-1.81464669769471i</v>
      </c>
      <c r="BQ322" s="223" t="str">
        <f t="shared" ca="1" si="518"/>
        <v>-3.52052802053644-6.58644466644181i</v>
      </c>
      <c r="BR322" s="223" t="str">
        <f t="shared" ca="1" si="519"/>
        <v>2.5159914697057-7.03172509501404i</v>
      </c>
      <c r="BS322" s="223" t="str">
        <f t="shared" ca="1" si="520"/>
        <v>6.89980122413635-2.85799124471867i</v>
      </c>
      <c r="BT322" s="223" t="str">
        <f t="shared" ca="1" si="521"/>
        <v>6.75125512775949+3.19310586848969i</v>
      </c>
      <c r="BU322" s="223" t="str">
        <f t="shared" ca="1" si="522"/>
        <v>2.16793045087023+7.1467089242302i</v>
      </c>
      <c r="BV322" s="223" t="str">
        <f t="shared" ca="1" si="523"/>
        <v>-3.83946891222396+6.40576688301626i</v>
      </c>
      <c r="BW322" s="223" t="str">
        <f t="shared" ca="1" si="524"/>
        <v>-7.32478991059287+1.4569913016758i</v>
      </c>
      <c r="BX322" s="223" t="str">
        <f t="shared" ca="1" si="525"/>
        <v>-5.99858760144171-4.44885577146661i</v>
      </c>
      <c r="BY322" s="223" t="str">
        <f t="shared" ca="1" si="526"/>
        <v>-0.73202052976629-7.43232916598039i</v>
      </c>
      <c r="BZ322" s="223" t="str">
        <f t="shared" ca="1" si="527"/>
        <v>5.01539771764411-5.53363864209908i</v>
      </c>
      <c r="CA322" s="223" t="str">
        <f t="shared" ca="1" si="528"/>
        <v>7.46829102857421+4.46487489908791E-13i</v>
      </c>
      <c r="CB322" s="223" t="str">
        <f t="shared" ca="1" si="529"/>
        <v>5.01539771764346+5.53363864209969i</v>
      </c>
      <c r="CC322" s="223" t="str">
        <f t="shared" ca="1" si="530"/>
        <v>-0.732020529767179+7.4323291659803i</v>
      </c>
      <c r="CD322" s="223" t="str">
        <f t="shared" ca="1" si="531"/>
        <v>-5.99858760144199+4.44885577146624i</v>
      </c>
      <c r="CE322" s="223" t="str">
        <f t="shared" ca="1" si="532"/>
        <v>-7.32478991059278-1.45699130167626i</v>
      </c>
      <c r="CF322" s="223" t="str">
        <f t="shared" ca="1" si="533"/>
        <v>-3.83946891222356-6.4057668830165i</v>
      </c>
      <c r="CG322" s="223" t="str">
        <f t="shared" ca="1" si="534"/>
        <v>2.16793045087108-7.14670892422995i</v>
      </c>
      <c r="CH322" s="223" t="str">
        <f t="shared" ca="1" si="535"/>
        <v>6.75125512775987-3.19310586848888i</v>
      </c>
      <c r="CI322" s="223" t="str">
        <f t="shared" ca="1" si="536"/>
        <v>6.89980122413617+2.8579912447191i</v>
      </c>
      <c r="CJ322" s="223" t="str">
        <f t="shared" ca="1" si="537"/>
        <v>2.51599146970526+7.0317250950142i</v>
      </c>
      <c r="CK322" s="223" t="str">
        <f t="shared" ca="1" si="538"/>
        <v>-3.52052802053686+6.58644466644159i</v>
      </c>
      <c r="CL322" s="223" t="str">
        <f t="shared" ca="1" si="539"/>
        <v>-7.24447570566907+1.81464669769425i</v>
      </c>
      <c r="CM322" s="223" t="str">
        <f t="shared" ca="1" si="540"/>
        <v>-6.20965704609279-4.14916018700075i</v>
      </c>
      <c r="CN322" s="223" t="str">
        <f t="shared" ca="1" si="541"/>
        <v>-1.09582588599024-7.38745805504679i</v>
      </c>
      <c r="CO322" s="223" t="str">
        <f t="shared" ca="1" si="542"/>
        <v>4.73783367270839-5.77306703384194i</v>
      </c>
      <c r="CP322" s="223" t="str">
        <f t="shared" ca="1" si="543"/>
        <v>7.45929514495778-0.366451671972291i</v>
      </c>
      <c r="CQ322" s="223" t="str">
        <f t="shared" ca="1" si="544"/>
        <v>5.28087923018044+5.28087923017852i</v>
      </c>
      <c r="CR322" s="223" t="str">
        <f t="shared" ca="1" si="545"/>
        <v>-0.36645167196959+7.45929514495791i</v>
      </c>
      <c r="CS322" s="223" t="str">
        <f t="shared" ca="1" si="546"/>
        <v>-5.77306703384507+4.73783367270457i</v>
      </c>
      <c r="CT322" s="223" t="str">
        <f t="shared" ca="1" si="547"/>
        <v>-7.38745805504607-1.09582588599513i</v>
      </c>
      <c r="CU322" s="223" t="str">
        <f t="shared" ca="1" si="548"/>
        <v>-4.149160187003-6.20965704609129i</v>
      </c>
      <c r="CV322" s="223" t="str">
        <f t="shared" ca="1" si="549"/>
        <v>1.81464669769163-7.24447570566972i</v>
      </c>
      <c r="CW322" s="223" t="str">
        <f t="shared" ca="1" si="550"/>
        <v>6.58644466644031-3.52052802053925i</v>
      </c>
      <c r="CX322" s="223" t="str">
        <f t="shared" ca="1" si="551"/>
        <v>7.03172509501267+2.51599146970951i</v>
      </c>
      <c r="CY322" s="223" t="str">
        <f t="shared" ca="1" si="552"/>
        <v>2.85799124471493+6.89980122413789i</v>
      </c>
      <c r="CZ322" s="223" t="str">
        <f t="shared" ca="1" si="553"/>
        <v>-3.19310586848643+6.75125512776102i</v>
      </c>
      <c r="DA322" s="223" t="str">
        <f t="shared" ca="1" si="554"/>
        <v>-7.14670892422916+2.16793045087367i</v>
      </c>
      <c r="DB322" s="223" t="str">
        <f t="shared" ca="1" si="555"/>
        <v>-6.4057668830181-3.83946891222087i</v>
      </c>
      <c r="DC322" s="223" t="str">
        <f t="shared" ca="1" si="556"/>
        <v>-1.45699130167183-7.32478991059366i</v>
      </c>
      <c r="DD322" s="223" t="str">
        <f t="shared" ca="1" si="557"/>
        <v>4.44885577146986-5.9985876014393i</v>
      </c>
      <c r="DE322" s="223" t="str">
        <f t="shared" ca="1" si="558"/>
        <v>7.43232916598003-0.732020529769869i</v>
      </c>
      <c r="DF322" s="223" t="str">
        <f t="shared" ca="1" si="559"/>
        <v>5.5336386421015+5.01539771764145i</v>
      </c>
      <c r="DG322" s="223" t="str">
        <f t="shared" ca="1" si="560"/>
        <v>3.15097752114174E-12+7.46829102857421i</v>
      </c>
      <c r="DH322" s="223" t="str">
        <f t="shared" ca="1" si="561"/>
        <v>-5.5336386421024+5.01539771764046i</v>
      </c>
      <c r="DI322" s="223" t="str">
        <f t="shared" ca="1" si="562"/>
        <v>-7.4323291659799-0.732020529771203i</v>
      </c>
      <c r="DJ322" s="223" t="str">
        <f t="shared" ca="1" si="563"/>
        <v>-4.44885577146879-5.9985876014401i</v>
      </c>
      <c r="DK322" s="223" t="str">
        <f t="shared" ca="1" si="564"/>
        <v>1.45699130167315-7.3247899105934i</v>
      </c>
      <c r="DL322" s="223" t="str">
        <f t="shared" ca="1" si="565"/>
        <v>6.40576688301487-3.83946891222628i</v>
      </c>
      <c r="DM322" s="223" t="str">
        <f t="shared" ca="1" si="566"/>
        <v>7.14670892422877+2.16793045087495i</v>
      </c>
      <c r="DN322" s="223" t="str">
        <f t="shared" ca="1" si="567"/>
        <v>3.19310586848522+6.75125512776159i</v>
      </c>
      <c r="DO322" s="223" t="str">
        <f t="shared" ca="1" si="568"/>
        <v>-2.85799124471617+6.89980122413739i</v>
      </c>
      <c r="DP322" s="223" t="str">
        <f t="shared" ca="1" si="569"/>
        <v>-7.03172509501313+2.51599146970825i</v>
      </c>
      <c r="DQ322" s="223" t="str">
        <f t="shared" ca="1" si="570"/>
        <v>-6.58644466644308-3.52052802053406i</v>
      </c>
      <c r="DR322" s="223" t="str">
        <f t="shared" ca="1" si="571"/>
        <v>-1.81464669769074-7.24447570566995i</v>
      </c>
      <c r="DS322" s="223" t="str">
        <f t="shared" ca="1" si="572"/>
        <v>4.14916018700376-6.20965704609078i</v>
      </c>
      <c r="DT322" s="223" t="str">
        <f t="shared" ca="1" si="573"/>
        <v>7.3874580550462-1.09582588599422i</v>
      </c>
      <c r="DU322" s="223" t="str">
        <f t="shared" ca="1" si="574"/>
        <v>5.7730670338445+4.73783367270528i</v>
      </c>
      <c r="DV322" s="223" t="str">
        <f t="shared" ca="1" si="575"/>
        <v>0.366451671968676+7.45929514495796i</v>
      </c>
      <c r="DW322" s="223" t="str">
        <f t="shared" ca="1" si="576"/>
        <v>-5.28087923018108+5.28087923017788i</v>
      </c>
      <c r="DX322" s="223" t="str">
        <f t="shared" ca="1" si="577"/>
        <v>-7.45929514495774-0.366451671973204i</v>
      </c>
      <c r="DY322" s="223" t="str">
        <f t="shared" ca="1" si="578"/>
        <v>-4.73783367270768-5.77306703384252i</v>
      </c>
      <c r="DZ322" s="223" t="str">
        <f t="shared" ca="1" si="579"/>
        <v>1.09582588599115-7.38745805504666i</v>
      </c>
      <c r="EA322" s="223" t="str">
        <f t="shared" ca="1" si="580"/>
        <v>6.20965704608906-4.14916018700634i</v>
      </c>
      <c r="EB322" s="223" t="str">
        <f t="shared" ca="1" si="581"/>
        <v>7.24447570566885+1.81464669769514i</v>
      </c>
      <c r="EC322" s="223" t="str">
        <f t="shared" ca="1" si="582"/>
        <v>3.52052802053606+6.58644466644202i</v>
      </c>
      <c r="ED322" s="223" t="str">
        <f t="shared" ca="1" si="583"/>
        <v>-2.51599146970612+7.03172509501388i</v>
      </c>
      <c r="EE322" s="223" t="str">
        <f t="shared" ca="1" si="584"/>
        <v>-6.89980122413652+2.85799124471826i</v>
      </c>
      <c r="EF322" s="223" t="str">
        <f t="shared" ca="1" si="585"/>
        <v>-6.75125512776256-3.19310586848318i</v>
      </c>
      <c r="EG322" s="223" t="str">
        <f t="shared" ca="1" si="586"/>
        <v>-2.1679304508698-7.14670892423033i</v>
      </c>
      <c r="EH322" s="223" t="str">
        <f t="shared" ca="1" si="587"/>
        <v>3.83946891222435-6.40576688301602i</v>
      </c>
      <c r="EI322" s="223" t="str">
        <f t="shared" ca="1" si="588"/>
        <v>7.32478991059295-1.45699130167537i</v>
      </c>
      <c r="EJ322" s="223" t="str">
        <f t="shared" ca="1" si="589"/>
        <v>5.99858760144144+4.44885577146698i</v>
      </c>
      <c r="EK322" s="223" t="str">
        <f t="shared" ca="1" si="590"/>
        <v>0.73202052977345+7.43232916597968i</v>
      </c>
      <c r="EL322" s="223" t="str">
        <f t="shared" ca="1" si="591"/>
        <v>-5.01539771764445+5.53363864209878i</v>
      </c>
      <c r="EM322" s="223" t="str">
        <f t="shared" ca="1" si="592"/>
        <v>-7.46829102857421-8.92974979817578E-13i</v>
      </c>
      <c r="EN322" s="223"/>
      <c r="EO322" s="223"/>
      <c r="EP322" s="223"/>
    </row>
    <row r="323" spans="1:146">
      <c r="A323" s="249">
        <f t="shared" si="461"/>
        <v>4.355468749999993E-3</v>
      </c>
      <c r="B323" s="248">
        <v>223</v>
      </c>
      <c r="C323" s="247">
        <f t="shared" si="462"/>
        <v>44600</v>
      </c>
      <c r="N323" s="246">
        <f t="shared" ca="1" si="463"/>
        <v>7.5309842924443062</v>
      </c>
      <c r="O323" s="223">
        <f t="shared" ca="1" si="464"/>
        <v>-7.4690157075556938</v>
      </c>
      <c r="P323" s="223" t="str">
        <f t="shared" ca="1" si="465"/>
        <v>-5.15018915963768-5.40941283871588i</v>
      </c>
      <c r="Q323" s="223" t="str">
        <f t="shared" ca="1" si="466"/>
        <v>0.36648723028498-7.46001895103168i</v>
      </c>
      <c r="R323" s="223" t="str">
        <f t="shared" ca="1" si="467"/>
        <v>5.65560476845708-4.87855822377055i</v>
      </c>
      <c r="S323" s="223" t="str">
        <f t="shared" ca="1" si="468"/>
        <v>7.43305035543418+0.732091560730971i</v>
      </c>
      <c r="T323" s="223" t="str">
        <f t="shared" ca="1" si="469"/>
        <v>4.59517441383094+5.88817185093872i</v>
      </c>
      <c r="U323" s="223" t="str">
        <f t="shared" ca="1" si="470"/>
        <v>-1.09593221848426+7.38817489047206i</v>
      </c>
      <c r="V323" s="223" t="str">
        <f t="shared" ca="1" si="471"/>
        <v>-6.10655381168805+4.30072042623929i</v>
      </c>
      <c r="W323" s="223" t="str">
        <f t="shared" ca="1" si="472"/>
        <v>-7.32550066507108-1.45713267953088i</v>
      </c>
      <c r="X323" s="223" t="str">
        <f t="shared" ca="1" si="473"/>
        <v>-3.99590562644159-6.31022454943452i</v>
      </c>
      <c r="Y323" s="223" t="str">
        <f t="shared" ca="1" si="474"/>
        <v>1.81482278032204-7.24517866693002i</v>
      </c>
      <c r="Z323" s="223" t="str">
        <f t="shared" ca="1" si="475"/>
        <v>6.498693403531-3.68146433998978i</v>
      </c>
      <c r="AA323" s="223" t="str">
        <f t="shared" ca="1" si="476"/>
        <v>7.14740239877745+2.16814081407642i</v>
      </c>
      <c r="AB323" s="223" t="str">
        <f t="shared" ca="1" si="477"/>
        <v>3.35815408348539+6.67150633599969i</v>
      </c>
      <c r="AC323" s="223" t="str">
        <f t="shared" ca="1" si="478"/>
        <v>-2.51623560670294+7.03240741220771i</v>
      </c>
      <c r="AD323" s="223" t="str">
        <f t="shared" ca="1" si="479"/>
        <v>-6.82824702535039+3.02675373965362i</v>
      </c>
      <c r="AE323" s="223" t="str">
        <f t="shared" ca="1" si="480"/>
        <v>-6.90047074021604-2.8582685673561i</v>
      </c>
      <c r="AF323" s="223" t="str">
        <f t="shared" ca="1" si="481"/>
        <v>-2.68806168095148-6.96853786953289i</v>
      </c>
      <c r="AG323" s="223" t="str">
        <f t="shared" ca="1" si="482"/>
        <v>3.19341570867633-6.75191022980111i</v>
      </c>
      <c r="AH323" s="223" t="str">
        <f t="shared" ca="1" si="483"/>
        <v>7.09204089561709-2.34289384620994i</v>
      </c>
      <c r="AI323" s="223" t="str">
        <f t="shared" ca="1" si="484"/>
        <v>6.58708377624398+3.52086963184623i</v>
      </c>
      <c r="AJ323" s="223" t="str">
        <f t="shared" ca="1" si="485"/>
        <v>1.99208177498319+7.19845857399301i</v>
      </c>
      <c r="AK323" s="223" t="str">
        <f t="shared" ca="1" si="486"/>
        <v>-3.8398414716785+6.40638846091084i</v>
      </c>
      <c r="AL323" s="223" t="str">
        <f t="shared" ca="1" si="487"/>
        <v>-7.28753453515375+1.63647060427465i</v>
      </c>
      <c r="AM323" s="223" t="str">
        <f t="shared" ca="1" si="488"/>
        <v>-6.210259594642-4.14956279707522i</v>
      </c>
      <c r="AN323" s="223" t="str">
        <f t="shared" ca="1" si="489"/>
        <v>-1.27691703254254-7.35905418730671i</v>
      </c>
      <c r="AO323" s="223" t="str">
        <f t="shared" ca="1" si="490"/>
        <v>4.44928746223495-5.99916966905526i</v>
      </c>
      <c r="AP323" s="223" t="str">
        <f t="shared" ca="1" si="491"/>
        <v>7.41284523334546-0.914287255834419i</v>
      </c>
      <c r="AQ323" s="223" t="str">
        <f t="shared" ca="1" si="492"/>
        <v>5.77362721827061+4.73829340418662i</v>
      </c>
      <c r="AR323" s="223" t="str">
        <f t="shared" ca="1" si="493"/>
        <v>5.77362721827061+4.73829340418662i</v>
      </c>
      <c r="AS323" s="223" t="str">
        <f t="shared" ca="1" si="494"/>
        <v>-5.01588438230232+5.53417559380703i</v>
      </c>
      <c r="AT323" s="223" t="str">
        <f t="shared" ca="1" si="495"/>
        <v>-7.46676617966682+0.183298821320369i</v>
      </c>
      <c r="AU323" s="223" t="str">
        <f t="shared" ca="1" si="496"/>
        <v>-5.2813916556016-5.28139165560134i</v>
      </c>
      <c r="AV323" s="223" t="str">
        <f t="shared" ca="1" si="497"/>
        <v>0.183298821320007-7.46676617966683i</v>
      </c>
      <c r="AW323" s="223" t="str">
        <f t="shared" ca="1" si="498"/>
        <v>5.53417559380678-5.01588438230259i</v>
      </c>
      <c r="AX323" s="223" t="str">
        <f t="shared" ca="1" si="499"/>
        <v>7.44877808592859+0.54945488104453i</v>
      </c>
      <c r="AY323" s="223" t="str">
        <f t="shared" ca="1" si="500"/>
        <v>4.73829340418707+5.77362721827025i</v>
      </c>
      <c r="AZ323" s="223" t="str">
        <f t="shared" ca="1" si="501"/>
        <v>-0.914287255834061+7.4128452333455i</v>
      </c>
      <c r="BA323" s="223" t="str">
        <f t="shared" ca="1" si="502"/>
        <v>-5.99916966905505+4.44928746223524i</v>
      </c>
      <c r="BB323" s="223" t="str">
        <f t="shared" ca="1" si="503"/>
        <v>-7.35905418730677-1.27691703254218i</v>
      </c>
      <c r="BC323" s="223" t="str">
        <f t="shared" ca="1" si="504"/>
        <v>-4.14956279707552-6.21025959464179i</v>
      </c>
      <c r="BD323" s="223" t="str">
        <f t="shared" ca="1" si="505"/>
        <v>1.6364706042742-7.28753453515386i</v>
      </c>
      <c r="BE323" s="223" t="str">
        <f t="shared" ca="1" si="506"/>
        <v>6.4063884609106-3.8398414716789i</v>
      </c>
      <c r="BF323" s="223" t="str">
        <f t="shared" ca="1" si="507"/>
        <v>7.19845857399311+1.99208177498284i</v>
      </c>
      <c r="BG323" s="223" t="str">
        <f t="shared" ca="1" si="508"/>
        <v>3.52086963184665+6.58708377624376i</v>
      </c>
      <c r="BH323" s="223" t="str">
        <f t="shared" ca="1" si="509"/>
        <v>-2.34289384620959+7.0920408956172i</v>
      </c>
      <c r="BI323" s="223" t="str">
        <f t="shared" ca="1" si="510"/>
        <v>-6.75191022979969+3.19341570867935i</v>
      </c>
      <c r="BJ323" s="223" t="str">
        <f t="shared" ca="1" si="511"/>
        <v>-6.96853786953164-2.68806168095472i</v>
      </c>
      <c r="BK323" s="223" t="str">
        <f t="shared" ca="1" si="512"/>
        <v>-2.858268567353-6.90047074021733i</v>
      </c>
      <c r="BL323" s="223" t="str">
        <f t="shared" ca="1" si="513"/>
        <v>3.02675373965659-6.82824702534908i</v>
      </c>
      <c r="BM323" s="223" t="str">
        <f t="shared" ca="1" si="514"/>
        <v>7.03240741220888-2.51623560669968i</v>
      </c>
      <c r="BN323" s="223" t="str">
        <f t="shared" ca="1" si="515"/>
        <v>6.67150633599852+3.35815408348772i</v>
      </c>
      <c r="BO323" s="223" t="str">
        <f t="shared" ca="1" si="516"/>
        <v>2.16814081407403+7.14740239877818i</v>
      </c>
      <c r="BP323" s="223" t="str">
        <f t="shared" ca="1" si="517"/>
        <v>-3.68146433999218+6.49869340352963i</v>
      </c>
      <c r="BQ323" s="223" t="str">
        <f t="shared" ca="1" si="518"/>
        <v>-7.24517866693048+1.81482278032018i</v>
      </c>
      <c r="BR323" s="223" t="str">
        <f t="shared" ca="1" si="519"/>
        <v>-6.31022454943358-3.99590562644307i</v>
      </c>
      <c r="BS323" s="223" t="str">
        <f t="shared" ca="1" si="520"/>
        <v>-1.45713267952926-7.3255006650714i</v>
      </c>
      <c r="BT323" s="223" t="str">
        <f t="shared" ca="1" si="521"/>
        <v>4.30072042624025-6.10655381168737i</v>
      </c>
      <c r="BU323" s="223" t="str">
        <f t="shared" ca="1" si="522"/>
        <v>7.38817489047222-1.0959322184832i</v>
      </c>
      <c r="BV323" s="223" t="str">
        <f t="shared" ca="1" si="523"/>
        <v>5.88817185093814+4.59517441383168i</v>
      </c>
      <c r="BW323" s="223" t="str">
        <f t="shared" ca="1" si="524"/>
        <v>0.732091560730487+7.43305035543423i</v>
      </c>
      <c r="BX323" s="223" t="str">
        <f t="shared" ca="1" si="525"/>
        <v>-4.87855822377082+5.65560476845685i</v>
      </c>
      <c r="BY323" s="223" t="str">
        <f t="shared" ca="1" si="526"/>
        <v>-7.46001895103168+0.366487230284758i</v>
      </c>
      <c r="BZ323" s="223" t="str">
        <f t="shared" ca="1" si="527"/>
        <v>-5.40941283871589-5.15018915963767i</v>
      </c>
      <c r="CA323" s="223" t="str">
        <f t="shared" ca="1" si="528"/>
        <v>-3.62337518199786E-13-7.46901570755569i</v>
      </c>
      <c r="CB323" s="223" t="str">
        <f t="shared" ca="1" si="529"/>
        <v>5.40941283871539-5.15018915963819i</v>
      </c>
      <c r="CC323" s="223" t="str">
        <f t="shared" ca="1" si="530"/>
        <v>7.46001895103172+0.366487230284034i</v>
      </c>
      <c r="CD323" s="223" t="str">
        <f t="shared" ca="1" si="531"/>
        <v>4.87855822377136+5.65560476845638i</v>
      </c>
      <c r="CE323" s="223" t="str">
        <f t="shared" ca="1" si="532"/>
        <v>-0.732091560729766+7.43305035543429i</v>
      </c>
      <c r="CF323" s="223" t="str">
        <f t="shared" ca="1" si="533"/>
        <v>-5.88817185093744+4.59517441383259i</v>
      </c>
      <c r="CG323" s="223" t="str">
        <f t="shared" ca="1" si="534"/>
        <v>-7.38817489047232-1.09593221848248i</v>
      </c>
      <c r="CH323" s="223" t="str">
        <f t="shared" ca="1" si="535"/>
        <v>-4.30072042624085-6.10655381168695i</v>
      </c>
      <c r="CI323" s="223" t="str">
        <f t="shared" ca="1" si="536"/>
        <v>1.45713267952813-7.32550066507163i</v>
      </c>
      <c r="CJ323" s="223" t="str">
        <f t="shared" ca="1" si="537"/>
        <v>6.31022454943319-3.99590562644368i</v>
      </c>
      <c r="CK323" s="223" t="str">
        <f t="shared" ca="1" si="538"/>
        <v>7.24517866693066+1.81482278031948i</v>
      </c>
      <c r="CL323" s="223" t="str">
        <f t="shared" ca="1" si="539"/>
        <v>3.68146433999282+6.49869340352928i</v>
      </c>
      <c r="CM323" s="223" t="str">
        <f t="shared" ca="1" si="540"/>
        <v>-2.16814081407334+7.14740239877839i</v>
      </c>
      <c r="CN323" s="223" t="str">
        <f t="shared" ca="1" si="541"/>
        <v>-6.6715063359982+3.35815408348837i</v>
      </c>
      <c r="CO323" s="223" t="str">
        <f t="shared" ca="1" si="542"/>
        <v>-7.03240741220655-2.5162356067062i</v>
      </c>
      <c r="CP323" s="223" t="str">
        <f t="shared" ca="1" si="543"/>
        <v>-3.02675373965065-6.82824702535171i</v>
      </c>
      <c r="CQ323" s="223" t="str">
        <f t="shared" ca="1" si="544"/>
        <v>2.858268567359-6.90047074021485i</v>
      </c>
      <c r="CR323" s="223" t="str">
        <f t="shared" ca="1" si="545"/>
        <v>6.96853786953413-2.68806168094826i</v>
      </c>
      <c r="CS323" s="223" t="str">
        <f t="shared" ca="1" si="546"/>
        <v>6.7519102298+3.19341570867869i</v>
      </c>
      <c r="CT323" s="223" t="str">
        <f t="shared" ca="1" si="547"/>
        <v>2.34289384621048+7.09204089561691i</v>
      </c>
      <c r="CU323" s="223" t="str">
        <f t="shared" ca="1" si="548"/>
        <v>-3.52086963184601+6.58708377624411i</v>
      </c>
      <c r="CV323" s="223" t="str">
        <f t="shared" ca="1" si="549"/>
        <v>-7.19845857399292+1.99208177498353i</v>
      </c>
      <c r="CW323" s="223" t="str">
        <f t="shared" ca="1" si="550"/>
        <v>-6.40638846091108-3.8398414716781i</v>
      </c>
      <c r="CX323" s="223" t="str">
        <f t="shared" ca="1" si="551"/>
        <v>-1.63647060427491-7.28753453515369i</v>
      </c>
      <c r="CY323" s="223" t="str">
        <f t="shared" ca="1" si="552"/>
        <v>4.14956279707492-6.2102595946422i</v>
      </c>
      <c r="CZ323" s="223" t="str">
        <f t="shared" ca="1" si="553"/>
        <v>7.35905418730661-1.27691703254311i</v>
      </c>
      <c r="DA323" s="223" t="str">
        <f t="shared" ca="1" si="554"/>
        <v>5.99916966905535+4.44928746223482i</v>
      </c>
      <c r="DB323" s="223" t="str">
        <f t="shared" ca="1" si="555"/>
        <v>0.914287255834778+7.41284523334541i</v>
      </c>
      <c r="DC323" s="223" t="str">
        <f t="shared" ca="1" si="556"/>
        <v>-4.73829340418635+5.77362721827084i</v>
      </c>
      <c r="DD323" s="223" t="str">
        <f t="shared" ca="1" si="557"/>
        <v>-7.44877808592853+0.549454881045464i</v>
      </c>
      <c r="DE323" s="223" t="str">
        <f t="shared" ca="1" si="558"/>
        <v>-5.53417559380726-5.01588438230205i</v>
      </c>
      <c r="DF323" s="223" t="str">
        <f t="shared" ca="1" si="559"/>
        <v>-0.183298821320731-7.46676617966681i</v>
      </c>
      <c r="DG323" s="223" t="str">
        <f t="shared" ca="1" si="560"/>
        <v>5.28139165560094-5.281391655602i</v>
      </c>
      <c r="DH323" s="223" t="str">
        <f t="shared" ca="1" si="561"/>
        <v>7.46676617966685+0.183298821319219i</v>
      </c>
      <c r="DI323" s="223" t="str">
        <f t="shared" ca="1" si="562"/>
        <v>5.01588438230318+5.53417559380626i</v>
      </c>
      <c r="DJ323" s="223" t="str">
        <f t="shared" ca="1" si="563"/>
        <v>-0.549454881044381+7.4487780859286i</v>
      </c>
      <c r="DK323" s="223" t="str">
        <f t="shared" ca="1" si="564"/>
        <v>-5.77362721827015+4.73829340418718i</v>
      </c>
      <c r="DL323" s="223" t="str">
        <f t="shared" ca="1" si="565"/>
        <v>-7.41284523334555-0.914287255833695i</v>
      </c>
      <c r="DM323" s="223" t="str">
        <f t="shared" ca="1" si="566"/>
        <v>-4.44928746223569-5.9991696690547i</v>
      </c>
      <c r="DN323" s="223" t="str">
        <f t="shared" ca="1" si="567"/>
        <v>1.27691703254161-7.35905418730687i</v>
      </c>
      <c r="DO323" s="223" t="str">
        <f t="shared" ca="1" si="568"/>
        <v>6.21025959464136-4.14956279707617i</v>
      </c>
      <c r="DP323" s="223" t="str">
        <f t="shared" ca="1" si="569"/>
        <v>7.28753453515384+1.63647060427426i</v>
      </c>
      <c r="DQ323" s="223" t="str">
        <f t="shared" ca="1" si="570"/>
        <v>3.83984147167903+6.40638846091052i</v>
      </c>
      <c r="DR323" s="223" t="str">
        <f t="shared" ca="1" si="571"/>
        <v>-1.99208177498249+7.19845857399321i</v>
      </c>
      <c r="DS323" s="223" t="str">
        <f t="shared" ca="1" si="572"/>
        <v>-6.58708377624719+3.52086963184022i</v>
      </c>
      <c r="DT323" s="223" t="str">
        <f t="shared" ca="1" si="573"/>
        <v>-7.09204089561499-2.3428938462163i</v>
      </c>
      <c r="DU323" s="223" t="str">
        <f t="shared" ca="1" si="574"/>
        <v>-3.19341570867315-6.75191022980262i</v>
      </c>
      <c r="DV323" s="223" t="str">
        <f t="shared" ca="1" si="575"/>
        <v>2.68806168095398-6.96853786953192i</v>
      </c>
      <c r="DW323" s="223" t="str">
        <f t="shared" ca="1" si="576"/>
        <v>6.90047074021703-2.85826856735373i</v>
      </c>
      <c r="DX323" s="223" t="str">
        <f t="shared" ca="1" si="577"/>
        <v>6.82824702534906+3.02675373965665i</v>
      </c>
      <c r="DY323" s="223" t="str">
        <f t="shared" ca="1" si="578"/>
        <v>2.51623560670003+7.03240741220875i</v>
      </c>
      <c r="DZ323" s="223" t="str">
        <f t="shared" ca="1" si="579"/>
        <v>-3.3581540834874+6.67150633599868i</v>
      </c>
      <c r="EA323" s="223" t="str">
        <f t="shared" ca="1" si="580"/>
        <v>-7.14740239877808+2.16814081407438i</v>
      </c>
      <c r="EB323" s="223" t="str">
        <f t="shared" ca="1" si="581"/>
        <v>-6.49869340353002-3.6814643399915i</v>
      </c>
      <c r="EC323" s="223" t="str">
        <f t="shared" ca="1" si="582"/>
        <v>-1.81482278032094-7.2451786669303i</v>
      </c>
      <c r="ED323" s="223" t="str">
        <f t="shared" ca="1" si="583"/>
        <v>3.99590562644312-6.31022454943355i</v>
      </c>
      <c r="EE323" s="223" t="str">
        <f t="shared" ca="1" si="584"/>
        <v>7.32550066507142-1.4571326795292i</v>
      </c>
      <c r="EF323" s="223" t="str">
        <f t="shared" ca="1" si="585"/>
        <v>6.10655381168758+4.30072042623996i</v>
      </c>
      <c r="EG323" s="223" t="str">
        <f t="shared" ca="1" si="586"/>
        <v>1.09593221848356+7.38817489047217i</v>
      </c>
      <c r="EH323" s="223" t="str">
        <f t="shared" ca="1" si="587"/>
        <v>-4.59517441383139+5.88817185093837i</v>
      </c>
      <c r="EI323" s="223" t="str">
        <f t="shared" ca="1" si="588"/>
        <v>-7.43305035543415+0.73209156073127i</v>
      </c>
      <c r="EJ323" s="223" t="str">
        <f t="shared" ca="1" si="589"/>
        <v>-5.65560476845736-4.87855822377022i</v>
      </c>
      <c r="EK323" s="223" t="str">
        <f t="shared" ca="1" si="590"/>
        <v>-0.366487230284696-7.46001895103169i</v>
      </c>
      <c r="EL323" s="223" t="str">
        <f t="shared" ca="1" si="591"/>
        <v>5.15018915963741-5.40941283871615i</v>
      </c>
      <c r="EM323" s="223" t="str">
        <f t="shared" ca="1" si="592"/>
        <v>7.46901570755569-7.2467503639957E-13i</v>
      </c>
      <c r="EN323" s="223"/>
      <c r="EO323" s="223"/>
      <c r="EP323" s="223"/>
    </row>
    <row r="324" spans="1:146">
      <c r="A324" s="249">
        <f t="shared" si="461"/>
        <v>4.3749999999999926E-3</v>
      </c>
      <c r="B324" s="248">
        <v>224</v>
      </c>
      <c r="C324" s="247">
        <f t="shared" si="462"/>
        <v>44800</v>
      </c>
      <c r="N324" s="246">
        <f t="shared" ca="1" si="463"/>
        <v>7.5303113130771333</v>
      </c>
      <c r="O324" s="223">
        <f t="shared" ca="1" si="464"/>
        <v>-7.4696886869228667</v>
      </c>
      <c r="P324" s="223" t="str">
        <f t="shared" ca="1" si="465"/>
        <v>-5.28186752387561-5.28186752387559i</v>
      </c>
      <c r="Q324" s="223" t="str">
        <f t="shared" ca="1" si="466"/>
        <v>-1.82560639077184E-13-7.46968868692287i</v>
      </c>
      <c r="R324" s="223" t="str">
        <f t="shared" ca="1" si="467"/>
        <v>5.28186752387567-5.28186752387553i</v>
      </c>
      <c r="S324" s="223" t="str">
        <f t="shared" ca="1" si="468"/>
        <v>7.46968868692287-3.65121278154369E-13i</v>
      </c>
      <c r="T324" s="223" t="str">
        <f t="shared" ca="1" si="469"/>
        <v>5.28186752387565+5.28186752387555i</v>
      </c>
      <c r="U324" s="223" t="str">
        <f t="shared" ca="1" si="470"/>
        <v>-2.08641540239195E-13+7.46968868692287i</v>
      </c>
      <c r="V324" s="223" t="str">
        <f t="shared" ca="1" si="471"/>
        <v>-5.28186752387543+5.28186752387577i</v>
      </c>
      <c r="W324" s="223" t="str">
        <f t="shared" ca="1" si="472"/>
        <v>-7.46968868692287-6.58873989236292E-14i</v>
      </c>
      <c r="X324" s="223" t="str">
        <f t="shared" ca="1" si="473"/>
        <v>-5.28186752387538-5.28186752387582i</v>
      </c>
      <c r="Y324" s="223" t="str">
        <f t="shared" ca="1" si="474"/>
        <v>-1.29942072740762E-13-7.46968868692287i</v>
      </c>
      <c r="Z324" s="223" t="str">
        <f t="shared" ca="1" si="475"/>
        <v>5.28186752387572-5.28186752387547i</v>
      </c>
      <c r="AA324" s="223" t="str">
        <f t="shared" ca="1" si="476"/>
        <v>7.46968868692287-3.25771544405152E-13i</v>
      </c>
      <c r="AB324" s="223" t="str">
        <f t="shared" ca="1" si="477"/>
        <v>5.28186752387565+5.28186752387554i</v>
      </c>
      <c r="AC324" s="223" t="str">
        <f t="shared" ca="1" si="478"/>
        <v>-2.74528939162825E-13+7.46968868692287i</v>
      </c>
      <c r="AD324" s="223" t="str">
        <f t="shared" ca="1" si="479"/>
        <v>-5.28186752387544+5.28186752387575i</v>
      </c>
      <c r="AE324" s="223" t="str">
        <f t="shared" ca="1" si="480"/>
        <v>-7.46968868692287-1.31774797847258E-13i</v>
      </c>
      <c r="AF324" s="223" t="str">
        <f t="shared" ca="1" si="481"/>
        <v>-5.28186752387585-5.28186752387534i</v>
      </c>
      <c r="AG324" s="223" t="str">
        <f t="shared" ca="1" si="482"/>
        <v>-1.17130004165957E-13-7.46968868692287i</v>
      </c>
      <c r="AH324" s="223" t="str">
        <f t="shared" ca="1" si="483"/>
        <v>5.28186752387358-5.28186752387761i</v>
      </c>
      <c r="AI324" s="223" t="str">
        <f t="shared" ca="1" si="484"/>
        <v>7.46968868692287-1.7459933952486E-12i</v>
      </c>
      <c r="AJ324" s="223" t="str">
        <f t="shared" ca="1" si="485"/>
        <v>5.28186752387613+5.28186752387506i</v>
      </c>
      <c r="AK324" s="223" t="str">
        <f t="shared" ca="1" si="486"/>
        <v>-3.40416338086453E-13+7.46968868692287i</v>
      </c>
      <c r="AL324" s="223" t="str">
        <f t="shared" ca="1" si="487"/>
        <v>-5.28186752387653+5.28186752387466i</v>
      </c>
      <c r="AM324" s="223" t="str">
        <f t="shared" ca="1" si="488"/>
        <v>-7.46968868692287-2.32067541072386E-12i</v>
      </c>
      <c r="AN324" s="223" t="str">
        <f t="shared" ca="1" si="489"/>
        <v>-5.28186752387326-5.28186752387794i</v>
      </c>
      <c r="AO324" s="223" t="str">
        <f t="shared" ca="1" si="490"/>
        <v>-3.12961176547415E-12-7.46968868692287i</v>
      </c>
      <c r="AP324" s="223" t="str">
        <f t="shared" ca="1" si="491"/>
        <v>5.28186752387423-5.28186752387696i</v>
      </c>
      <c r="AQ324" s="223" t="str">
        <f t="shared" ca="1" si="492"/>
        <v>7.46968868692287-9.37051371441433E-13i</v>
      </c>
      <c r="AR324" s="223" t="str">
        <f t="shared" ca="1" si="493"/>
        <v>7.46968868692287-9.37051371441433E-13i</v>
      </c>
      <c r="AS324" s="223" t="str">
        <f t="shared" ca="1" si="494"/>
        <v>-1.04320770119598E-12+7.46968868692287i</v>
      </c>
      <c r="AT324" s="223" t="str">
        <f t="shared" ca="1" si="495"/>
        <v>-5.28186752387703+5.28186752387416i</v>
      </c>
      <c r="AU324" s="223" t="str">
        <f t="shared" ca="1" si="496"/>
        <v>-7.46968868692287-3.23576809522868E-12i</v>
      </c>
      <c r="AV324" s="223" t="str">
        <f t="shared" ca="1" si="497"/>
        <v>-5.28186752387786-5.28186752387333i</v>
      </c>
      <c r="AW324" s="223" t="str">
        <f t="shared" ca="1" si="498"/>
        <v>-2.21451908096933E-12-7.46968868692287i</v>
      </c>
      <c r="AX324" s="223" t="str">
        <f t="shared" ca="1" si="499"/>
        <v>5.28186752387473-5.28186752387646i</v>
      </c>
      <c r="AY324" s="223" t="str">
        <f t="shared" ca="1" si="500"/>
        <v>7.46968868692287-2.34260008331913E-13i</v>
      </c>
      <c r="AZ324" s="223" t="str">
        <f t="shared" ca="1" si="501"/>
        <v>5.28186752387506+5.28186752387613i</v>
      </c>
      <c r="BA324" s="223" t="str">
        <f t="shared" ca="1" si="502"/>
        <v>-1.95830038570079E-12+7.46968868692287i</v>
      </c>
      <c r="BB324" s="223" t="str">
        <f t="shared" ca="1" si="503"/>
        <v>-5.28186752387768+5.28186752387351i</v>
      </c>
      <c r="BC324" s="223" t="str">
        <f t="shared" ca="1" si="504"/>
        <v>-7.46968868692287+3.49198679049722E-12i</v>
      </c>
      <c r="BD324" s="223" t="str">
        <f t="shared" ca="1" si="505"/>
        <v>-5.28186752387736-5.28186752387383i</v>
      </c>
      <c r="BE324" s="223" t="str">
        <f t="shared" ca="1" si="506"/>
        <v>-1.5117277178598E-12-7.46968868692287i</v>
      </c>
      <c r="BF324" s="223" t="str">
        <f t="shared" ca="1" si="507"/>
        <v>5.28186752387523-5.28186752387597i</v>
      </c>
      <c r="BG324" s="223" t="str">
        <f t="shared" ca="1" si="508"/>
        <v>7.46968868692287+6.80832676172907E-13i</v>
      </c>
      <c r="BH324" s="223" t="str">
        <f t="shared" ca="1" si="509"/>
        <v>5.28186752387441+5.28186752387678i</v>
      </c>
      <c r="BI324" s="223" t="str">
        <f t="shared" ca="1" si="510"/>
        <v>-2.66109174881032E-12+7.46968868692287i</v>
      </c>
      <c r="BJ324" s="223" t="str">
        <f t="shared" ca="1" si="511"/>
        <v>-5.28186752387833+5.28186752387287i</v>
      </c>
      <c r="BK324" s="223" t="str">
        <f t="shared" ca="1" si="512"/>
        <v>-7.46968868692287+2.5768941059924E-12i</v>
      </c>
      <c r="BL324" s="223" t="str">
        <f t="shared" ca="1" si="513"/>
        <v>-5.28186752387687-5.28186752387432i</v>
      </c>
      <c r="BM324" s="223" t="str">
        <f t="shared" ca="1" si="514"/>
        <v>-5.96635033354982E-13-7.46968868692287i</v>
      </c>
      <c r="BN324" s="223" t="str">
        <f t="shared" ca="1" si="515"/>
        <v>5.28186752387573-5.28186752387547i</v>
      </c>
      <c r="BO324" s="223" t="str">
        <f t="shared" ca="1" si="516"/>
        <v>7.46968868692287+1.38362403928243E-12i</v>
      </c>
      <c r="BP324" s="223" t="str">
        <f t="shared" ca="1" si="517"/>
        <v>5.28186752387377+5.28186752387742i</v>
      </c>
      <c r="BQ324" s="223" t="str">
        <f t="shared" ca="1" si="518"/>
        <v>-3.36388311191984E-12+7.46968868692287i</v>
      </c>
      <c r="BR324" s="223" t="str">
        <f t="shared" ca="1" si="519"/>
        <v>-5.28186752387342+5.28186752387777i</v>
      </c>
      <c r="BS324" s="223" t="str">
        <f t="shared" ca="1" si="520"/>
        <v>-7.46968868692287+1.87410274288287E-12i</v>
      </c>
      <c r="BT324" s="223" t="str">
        <f t="shared" ca="1" si="521"/>
        <v>-5.28186752387637-5.28186752387482i</v>
      </c>
      <c r="BU324" s="223" t="str">
        <f t="shared" ca="1" si="522"/>
        <v>1.0615632975454E-13-7.46968868692287i</v>
      </c>
      <c r="BV324" s="223" t="str">
        <f t="shared" ca="1" si="523"/>
        <v>5.28186752387652-5.28186752387467i</v>
      </c>
      <c r="BW324" s="223" t="str">
        <f t="shared" ca="1" si="524"/>
        <v>7.46968868692287+2.08641540239195E-12i</v>
      </c>
      <c r="BX324" s="223" t="str">
        <f t="shared" ca="1" si="525"/>
        <v>5.28186752387327+5.28186752387792i</v>
      </c>
      <c r="BY324" s="223" t="str">
        <f t="shared" ca="1" si="526"/>
        <v>3.15157045241076E-12+7.46968868692287i</v>
      </c>
      <c r="BZ324" s="223" t="str">
        <f t="shared" ca="1" si="527"/>
        <v>-5.28186752387392+5.28186752387727i</v>
      </c>
      <c r="CA324" s="223" t="str">
        <f t="shared" ca="1" si="528"/>
        <v>-7.46968868692287+1.17131137977335E-12i</v>
      </c>
      <c r="CB324" s="223" t="str">
        <f t="shared" ca="1" si="529"/>
        <v>-5.28186752387558-5.28186752387562i</v>
      </c>
      <c r="CC324" s="223" t="str">
        <f t="shared" ca="1" si="530"/>
        <v>8.08947692864064E-13-7.46968868692287i</v>
      </c>
      <c r="CD324" s="223" t="str">
        <f t="shared" ca="1" si="531"/>
        <v>5.28186752387702-5.28186752387417i</v>
      </c>
      <c r="CE324" s="223" t="str">
        <f t="shared" ca="1" si="532"/>
        <v>7.46968868692287+2.78920676550147E-12i</v>
      </c>
      <c r="CF324" s="223" t="str">
        <f t="shared" ca="1" si="533"/>
        <v>5.28186752387818+5.28186752387302i</v>
      </c>
      <c r="CG324" s="223" t="str">
        <f t="shared" ca="1" si="534"/>
        <v>2.44877908930124E-12+7.46968868692287i</v>
      </c>
      <c r="CH324" s="223" t="str">
        <f t="shared" ca="1" si="535"/>
        <v>-5.28186752387472+5.28186752387647i</v>
      </c>
      <c r="CI324" s="223" t="str">
        <f t="shared" ca="1" si="536"/>
        <v>-7.46968868692287+4.68520016663826E-13i</v>
      </c>
      <c r="CJ324" s="223" t="str">
        <f t="shared" ca="1" si="537"/>
        <v>-5.28186752387508-5.28186752387612i</v>
      </c>
      <c r="CK324" s="223" t="str">
        <f t="shared" ca="1" si="538"/>
        <v>1.51173905597359E-12-7.46968868692287i</v>
      </c>
      <c r="CL324" s="223" t="str">
        <f t="shared" ca="1" si="539"/>
        <v>5.28186752387751-5.28186752387368i</v>
      </c>
      <c r="CM324" s="223" t="str">
        <f t="shared" ca="1" si="540"/>
        <v>7.46968868692287+3.91660077140159E-12i</v>
      </c>
      <c r="CN324" s="223" t="str">
        <f t="shared" ca="1" si="541"/>
        <v>5.28186752387738+5.28186752387382i</v>
      </c>
      <c r="CO324" s="223" t="str">
        <f t="shared" ca="1" si="542"/>
        <v>1.74598772619172E-12+7.46968868692287i</v>
      </c>
      <c r="CP324" s="223" t="str">
        <f t="shared" ca="1" si="543"/>
        <v>-5.28186752387521+5.28186752387598i</v>
      </c>
      <c r="CQ324" s="223" t="str">
        <f t="shared" ca="1" si="544"/>
        <v>-7.46968868692287-2.34271346445696E-13i</v>
      </c>
      <c r="CR324" s="223" t="str">
        <f t="shared" ca="1" si="545"/>
        <v>-5.28186752387458-5.28186752387662i</v>
      </c>
      <c r="CS324" s="223" t="str">
        <f t="shared" ca="1" si="546"/>
        <v>2.6391330618737E-12-7.46968868692287i</v>
      </c>
      <c r="CT324" s="223" t="str">
        <f t="shared" ca="1" si="547"/>
        <v>5.28186752387801-5.28186752387318i</v>
      </c>
      <c r="CU324" s="223" t="str">
        <f t="shared" ca="1" si="548"/>
        <v>7.46968868692287-3.02345543571961E-12i</v>
      </c>
      <c r="CV324" s="223" t="str">
        <f t="shared" ca="1" si="549"/>
        <v>5.28186752387689+5.28186752387431i</v>
      </c>
      <c r="CW324" s="223" t="str">
        <f t="shared" ca="1" si="550"/>
        <v>1.0431963630822E-12+7.46968868692287i</v>
      </c>
      <c r="CX324" s="223" t="str">
        <f t="shared" ca="1" si="551"/>
        <v>-5.28186752387571+5.28186752387548i</v>
      </c>
      <c r="CY324" s="223" t="str">
        <f t="shared" ca="1" si="552"/>
        <v>-7.46968868692287-1.36166535234582E-12i</v>
      </c>
      <c r="CZ324" s="223" t="str">
        <f t="shared" ca="1" si="553"/>
        <v>-5.28186752387408-5.28186752387711i</v>
      </c>
      <c r="DA324" s="223" t="str">
        <f t="shared" ca="1" si="554"/>
        <v>3.34192442498322E-12-7.46968868692287i</v>
      </c>
      <c r="DB324" s="223" t="str">
        <f t="shared" ca="1" si="555"/>
        <v>5.2818675238734-5.28186752387779i</v>
      </c>
      <c r="DC324" s="223" t="str">
        <f t="shared" ca="1" si="556"/>
        <v>7.46968868692287-2.32066407261008E-12i</v>
      </c>
      <c r="DD324" s="223" t="str">
        <f t="shared" ca="1" si="557"/>
        <v>5.28186752387639+5.28186752387481i</v>
      </c>
      <c r="DE324" s="223" t="str">
        <f t="shared" ca="1" si="558"/>
        <v>-8.41976428179247E-14+7.46968868692287i</v>
      </c>
      <c r="DF324" s="223" t="str">
        <f t="shared" ca="1" si="559"/>
        <v>-5.28186752387621+5.28186752387499i</v>
      </c>
      <c r="DG324" s="223" t="str">
        <f t="shared" ca="1" si="560"/>
        <v>-7.46968868692287-1.63985407266474E-12i</v>
      </c>
      <c r="DH324" s="223" t="str">
        <f t="shared" ca="1" si="561"/>
        <v>-5.28186752387329-5.28186752387791i</v>
      </c>
      <c r="DI324" s="223" t="str">
        <f t="shared" ca="1" si="562"/>
        <v>4.04471578809275E-12-7.46968868692287i</v>
      </c>
      <c r="DJ324" s="223" t="str">
        <f t="shared" ca="1" si="563"/>
        <v>5.28186752387361-5.28186752387759i</v>
      </c>
      <c r="DK324" s="223" t="str">
        <f t="shared" ca="1" si="564"/>
        <v>7.46968868692287-1.19327006670997E-12i</v>
      </c>
      <c r="DL324" s="223" t="str">
        <f t="shared" ca="1" si="565"/>
        <v>5.28186752387589+5.2818675238753i</v>
      </c>
      <c r="DM324" s="223" t="str">
        <f t="shared" ca="1" si="566"/>
        <v>-3.62386363136852E-13+7.46968868692287i</v>
      </c>
      <c r="DN324" s="223" t="str">
        <f t="shared" ca="1" si="567"/>
        <v>-5.281867523877+5.28186752387419i</v>
      </c>
      <c r="DO324" s="223" t="str">
        <f t="shared" ca="1" si="568"/>
        <v>-7.46968868692287-2.76724807856486E-12i</v>
      </c>
      <c r="DP324" s="223" t="str">
        <f t="shared" ca="1" si="569"/>
        <v>-5.28186752387309-5.2818675238781i</v>
      </c>
      <c r="DQ324" s="223" t="str">
        <f t="shared" ca="1" si="570"/>
        <v>-2.47073777623785E-12-7.46968868692287i</v>
      </c>
      <c r="DR324" s="223" t="str">
        <f t="shared" ca="1" si="571"/>
        <v>5.2818675238744-5.2818675238768i</v>
      </c>
      <c r="DS324" s="223" t="str">
        <f t="shared" ca="1" si="572"/>
        <v>7.46968868692287-9.1508134639104E-13i</v>
      </c>
      <c r="DT324" s="223" t="str">
        <f t="shared" ca="1" si="573"/>
        <v>5.28186752387509+5.2818675238761i</v>
      </c>
      <c r="DU324" s="223" t="str">
        <f t="shared" ca="1" si="574"/>
        <v>-1.48978036903697E-12+7.46968868692287i</v>
      </c>
      <c r="DV324" s="223" t="str">
        <f t="shared" ca="1" si="575"/>
        <v>-5.2818675238772+5.28186752387399i</v>
      </c>
      <c r="DW324" s="223" t="str">
        <f t="shared" ca="1" si="576"/>
        <v>-7.46968868692287-3.89464208446498E-12i</v>
      </c>
      <c r="DX324" s="223" t="str">
        <f t="shared" ca="1" si="577"/>
        <v>-5.2818675238777-5.28186752387349i</v>
      </c>
      <c r="DY324" s="223" t="str">
        <f t="shared" ca="1" si="578"/>
        <v>-2.19254905591893E-12-7.46968868692287i</v>
      </c>
      <c r="DZ324" s="223" t="str">
        <f t="shared" ca="1" si="579"/>
        <v>5.2818675238752-5.281867523876i</v>
      </c>
      <c r="EA324" s="223" t="str">
        <f t="shared" ca="1" si="580"/>
        <v>7.46968868692287+2.12312659509081E-13i</v>
      </c>
      <c r="EB324" s="223" t="str">
        <f t="shared" ca="1" si="581"/>
        <v>5.2818675238749+5.2818675238763i</v>
      </c>
      <c r="EC324" s="223" t="str">
        <f t="shared" ca="1" si="582"/>
        <v>-2.61717437493709E-12+7.46968868692287i</v>
      </c>
      <c r="ED324" s="223" t="str">
        <f t="shared" ca="1" si="583"/>
        <v>-5.281867523878+5.2818675238732i</v>
      </c>
      <c r="EE324" s="223" t="str">
        <f t="shared" ca="1" si="584"/>
        <v>-7.46968868692287-4.1728308047839E-12i</v>
      </c>
      <c r="EF324" s="223" t="str">
        <f t="shared" ca="1" si="585"/>
        <v>-5.2818675238769-5.28186752387429i</v>
      </c>
      <c r="EG324" s="223" t="str">
        <f t="shared" ca="1" si="586"/>
        <v>-1.06515505001881E-12-7.46968868692287i</v>
      </c>
      <c r="EH324" s="223" t="str">
        <f t="shared" ca="1" si="587"/>
        <v>5.28186752387539-5.2818675238758i</v>
      </c>
      <c r="EI324" s="223" t="str">
        <f t="shared" ca="1" si="588"/>
        <v>7.46968868692287+1.3397066654092E-12i</v>
      </c>
      <c r="EJ324" s="223" t="str">
        <f t="shared" ca="1" si="589"/>
        <v>5.2818675238741+5.28186752387709i</v>
      </c>
      <c r="EK324" s="223" t="str">
        <f t="shared" ca="1" si="590"/>
        <v>-2.89536309525602E-12+7.46968868692287i</v>
      </c>
      <c r="EL324" s="223" t="str">
        <f t="shared" ca="1" si="591"/>
        <v>-5.28186752387339+5.2818675238778i</v>
      </c>
      <c r="EM324" s="223" t="str">
        <f t="shared" ca="1" si="592"/>
        <v>-7.46968868692287+2.3426227595467E-12i</v>
      </c>
      <c r="EN324" s="223"/>
      <c r="EO324" s="223"/>
      <c r="EP324" s="223"/>
    </row>
    <row r="325" spans="1:146">
      <c r="A325" s="249">
        <f t="shared" si="461"/>
        <v>4.3945312499999922E-3</v>
      </c>
      <c r="B325" s="248">
        <v>225</v>
      </c>
      <c r="C325" s="247">
        <f t="shared" si="462"/>
        <v>45000</v>
      </c>
      <c r="N325" s="246">
        <f t="shared" ca="1" si="463"/>
        <v>7.5296854915788973</v>
      </c>
      <c r="O325" s="223">
        <f t="shared" ca="1" si="464"/>
        <v>-7.4703145084211027</v>
      </c>
      <c r="P325" s="223" t="str">
        <f t="shared" ca="1" si="465"/>
        <v>-5.41035349145401-5.1510847354939i</v>
      </c>
      <c r="Q325" s="223" t="str">
        <f t="shared" ca="1" si="466"/>
        <v>-0.366550959422469-7.46131618743458i</v>
      </c>
      <c r="R325" s="223" t="str">
        <f t="shared" ca="1" si="467"/>
        <v>4.87940656522439-5.65658823196208i</v>
      </c>
      <c r="S325" s="223" t="str">
        <f t="shared" ca="1" si="468"/>
        <v>7.43434290221843-0.732218865477617i</v>
      </c>
      <c r="T325" s="223" t="str">
        <f t="shared" ca="1" si="469"/>
        <v>5.88919575596079+4.5959734771537i</v>
      </c>
      <c r="U325" s="223" t="str">
        <f t="shared" ca="1" si="470"/>
        <v>1.09612279215178+7.38945963377919i</v>
      </c>
      <c r="V325" s="223" t="str">
        <f t="shared" ca="1" si="471"/>
        <v>-4.30146828641619+6.10761569155121i</v>
      </c>
      <c r="W325" s="223" t="str">
        <f t="shared" ca="1" si="472"/>
        <v>-7.32677450984206+1.45738606300987i</v>
      </c>
      <c r="X325" s="223" t="str">
        <f t="shared" ca="1" si="473"/>
        <v>-6.31132184597628-3.99660048181319i</v>
      </c>
      <c r="Y325" s="223" t="str">
        <f t="shared" ca="1" si="474"/>
        <v>-1.81513836319023-7.24643854436108i</v>
      </c>
      <c r="Z325" s="223" t="str">
        <f t="shared" ca="1" si="475"/>
        <v>3.68210451658865-6.49982347326789i</v>
      </c>
      <c r="AA325" s="223" t="str">
        <f t="shared" ca="1" si="476"/>
        <v>7.14864527371367-2.16851783606637i</v>
      </c>
      <c r="AB325" s="223" t="str">
        <f t="shared" ca="1" si="477"/>
        <v>6.67266645649512+3.3587380390694i</v>
      </c>
      <c r="AC325" s="223" t="str">
        <f t="shared" ca="1" si="478"/>
        <v>2.51667315953565+7.03363029045454i</v>
      </c>
      <c r="AD325" s="223" t="str">
        <f t="shared" ca="1" si="479"/>
        <v>-3.02728006742332+6.8294344017721i</v>
      </c>
      <c r="AE325" s="223" t="str">
        <f t="shared" ca="1" si="480"/>
        <v>-6.90167067575247+2.85876559692909i</v>
      </c>
      <c r="AF325" s="223" t="str">
        <f t="shared" ca="1" si="481"/>
        <v>-6.9697496413877-2.68852911293571i</v>
      </c>
      <c r="AG325" s="223" t="str">
        <f t="shared" ca="1" si="482"/>
        <v>-3.19397101760123-6.75308433187756i</v>
      </c>
      <c r="AH325" s="223" t="str">
        <f t="shared" ca="1" si="483"/>
        <v>2.34330125632759-7.09327414363919i</v>
      </c>
      <c r="AI325" s="223" t="str">
        <f t="shared" ca="1" si="484"/>
        <v>6.5882292163472-3.5214818823325i</v>
      </c>
      <c r="AJ325" s="223" t="str">
        <f t="shared" ca="1" si="485"/>
        <v>7.19971032717975+1.99242818174911i</v>
      </c>
      <c r="AK325" s="223" t="str">
        <f t="shared" ca="1" si="486"/>
        <v>3.84050918876707+6.40750247957209i</v>
      </c>
      <c r="AL325" s="223" t="str">
        <f t="shared" ca="1" si="487"/>
        <v>-1.63675517315758+7.28880177792405i</v>
      </c>
      <c r="AM325" s="223" t="str">
        <f t="shared" ca="1" si="488"/>
        <v>-6.21133950809659+4.1502843721708i</v>
      </c>
      <c r="AN325" s="223" t="str">
        <f t="shared" ca="1" si="489"/>
        <v>-7.36033386676142-1.27713907799102i</v>
      </c>
      <c r="AO325" s="223" t="str">
        <f t="shared" ca="1" si="490"/>
        <v>-4.45006115700603-6.00021287569307i</v>
      </c>
      <c r="AP325" s="223" t="str">
        <f t="shared" ca="1" si="491"/>
        <v>0.914446242928851-7.41413426662345i</v>
      </c>
      <c r="AQ325" s="223" t="str">
        <f t="shared" ca="1" si="492"/>
        <v>5.77463120491508-4.73911735473472i</v>
      </c>
      <c r="AR325" s="223" t="str">
        <f t="shared" ca="1" si="493"/>
        <v>5.77463120491508-4.73911735473472i</v>
      </c>
      <c r="AS325" s="223" t="str">
        <f t="shared" ca="1" si="494"/>
        <v>5.01675660365235+5.53513794177141i</v>
      </c>
      <c r="AT325" s="223" t="str">
        <f t="shared" ca="1" si="495"/>
        <v>-0.18333069548585+7.46806458935777i</v>
      </c>
      <c r="AU325" s="223" t="str">
        <f t="shared" ca="1" si="496"/>
        <v>-5.28231004650011+5.28231004650151i</v>
      </c>
      <c r="AV325" s="223" t="str">
        <f t="shared" ca="1" si="497"/>
        <v>-7.46806458935773+0.183330695487829i</v>
      </c>
      <c r="AW325" s="223" t="str">
        <f t="shared" ca="1" si="498"/>
        <v>-5.53513794177273-5.01675660365088i</v>
      </c>
      <c r="AX325" s="223" t="str">
        <f t="shared" ca="1" si="499"/>
        <v>-0.549550426765839-7.45007336763661i</v>
      </c>
      <c r="AY325" s="223" t="str">
        <f t="shared" ca="1" si="500"/>
        <v>4.73911735473319-5.77463120491634i</v>
      </c>
      <c r="AZ325" s="223" t="str">
        <f t="shared" ca="1" si="501"/>
        <v>7.41413426662415-0.914446242923226i</v>
      </c>
      <c r="BA325" s="223" t="str">
        <f t="shared" ca="1" si="502"/>
        <v>6.00021287569425+4.45006115700444i</v>
      </c>
      <c r="BB325" s="223" t="str">
        <f t="shared" ca="1" si="503"/>
        <v>1.27713907799297+7.36033386676107i</v>
      </c>
      <c r="BC325" s="223" t="str">
        <f t="shared" ca="1" si="504"/>
        <v>-4.15028437217533+6.21133950809357i</v>
      </c>
      <c r="BD325" s="223" t="str">
        <f t="shared" ca="1" si="505"/>
        <v>-7.28880177792364+1.63675517315941i</v>
      </c>
      <c r="BE325" s="223" t="str">
        <f t="shared" ca="1" si="506"/>
        <v>-6.40750247957311-3.84050918876538i</v>
      </c>
      <c r="BF325" s="223" t="str">
        <f t="shared" ca="1" si="507"/>
        <v>-1.99242818174386-7.1997103271812i</v>
      </c>
      <c r="BG325" s="223" t="str">
        <f t="shared" ca="1" si="508"/>
        <v>3.52148188233085-6.58822921634808i</v>
      </c>
      <c r="BH325" s="223" t="str">
        <f t="shared" ca="1" si="509"/>
        <v>7.09327414363854-2.34330125632957i</v>
      </c>
      <c r="BI325" s="223" t="str">
        <f t="shared" ca="1" si="510"/>
        <v>6.75308433187682+3.19397101760279i</v>
      </c>
      <c r="BJ325" s="223" t="str">
        <f t="shared" ca="1" si="511"/>
        <v>2.68852911293241+6.96974964138897i</v>
      </c>
      <c r="BK325" s="223" t="str">
        <f t="shared" ca="1" si="512"/>
        <v>-2.85876559692804+6.9016706757529i</v>
      </c>
      <c r="BL325" s="223" t="str">
        <f t="shared" ca="1" si="513"/>
        <v>-6.82943440177259+3.02728006742222i</v>
      </c>
      <c r="BM325" s="223" t="str">
        <f t="shared" ca="1" si="514"/>
        <v>-7.03363029045339-2.51667315953889i</v>
      </c>
      <c r="BN325" s="223" t="str">
        <f t="shared" ca="1" si="515"/>
        <v>-3.35873803907107-6.67266645649427i</v>
      </c>
      <c r="BO325" s="223" t="str">
        <f t="shared" ca="1" si="516"/>
        <v>2.16851783606671-7.14864527371357i</v>
      </c>
      <c r="BP325" s="223" t="str">
        <f t="shared" ca="1" si="517"/>
        <v>6.49982347326922-3.68210451658631i</v>
      </c>
      <c r="BQ325" s="223" t="str">
        <f t="shared" ca="1" si="518"/>
        <v>7.24643854436173+1.81513836318763i</v>
      </c>
      <c r="BR325" s="223" t="str">
        <f t="shared" ca="1" si="519"/>
        <v>3.99660048181352+6.31132184597607i</v>
      </c>
      <c r="BS325" s="223" t="str">
        <f t="shared" ca="1" si="520"/>
        <v>-1.45738606301173+7.32677450984169i</v>
      </c>
      <c r="BT325" s="223" t="str">
        <f t="shared" ca="1" si="521"/>
        <v>-6.10761569154922+4.30146828641902i</v>
      </c>
      <c r="BU325" s="223" t="str">
        <f t="shared" ca="1" si="522"/>
        <v>-7.38945963377937-1.09612279215061i</v>
      </c>
      <c r="BV325" s="223" t="str">
        <f t="shared" ca="1" si="523"/>
        <v>-4.59597347715222-5.88919575596194i</v>
      </c>
      <c r="BW325" s="223" t="str">
        <f t="shared" ca="1" si="524"/>
        <v>0.732218865481748-7.43434290221802i</v>
      </c>
      <c r="BX325" s="223" t="str">
        <f t="shared" ca="1" si="525"/>
        <v>5.65658823196129-4.87940656522531i</v>
      </c>
      <c r="BY325" s="223" t="str">
        <f t="shared" ca="1" si="526"/>
        <v>7.46131618743453+0.366550959423552i</v>
      </c>
      <c r="BZ325" s="223" t="str">
        <f t="shared" ca="1" si="527"/>
        <v>5.1510847354915+5.41035349145629i</v>
      </c>
      <c r="CA325" s="223" t="str">
        <f t="shared" ca="1" si="528"/>
        <v>1.98041850218842E-12+7.4703145084211i</v>
      </c>
      <c r="CB325" s="223" t="str">
        <f t="shared" ca="1" si="529"/>
        <v>-5.15108473549417+5.41035349145375i</v>
      </c>
      <c r="CC325" s="223" t="str">
        <f t="shared" ca="1" si="530"/>
        <v>-7.4613161874347+0.366550959419874i</v>
      </c>
      <c r="CD325" s="223" t="str">
        <f t="shared" ca="1" si="531"/>
        <v>-5.65658823196388-4.87940656522231i</v>
      </c>
      <c r="CE325" s="223" t="str">
        <f t="shared" ca="1" si="532"/>
        <v>-0.732218865478083-7.43434290221838i</v>
      </c>
      <c r="CF325" s="223" t="str">
        <f t="shared" ca="1" si="533"/>
        <v>4.59597347715513-5.88919575595967i</v>
      </c>
      <c r="CG325" s="223" t="str">
        <f t="shared" ca="1" si="534"/>
        <v>7.38945963377879-1.09612279215453i</v>
      </c>
      <c r="CH325" s="223" t="str">
        <f t="shared" ca="1" si="535"/>
        <v>6.1076156915515+4.30146828641579i</v>
      </c>
      <c r="CI325" s="223" t="str">
        <f t="shared" ca="1" si="536"/>
        <v>1.45738606300812+7.32677450984241i</v>
      </c>
      <c r="CJ325" s="223" t="str">
        <f t="shared" ca="1" si="537"/>
        <v>-3.99660048181017+6.31132184597819i</v>
      </c>
      <c r="CK325" s="223" t="str">
        <f t="shared" ca="1" si="538"/>
        <v>-7.24643854436076+1.81513836319148i</v>
      </c>
      <c r="CL325" s="223" t="str">
        <f t="shared" ca="1" si="539"/>
        <v>-6.4998234732674-3.68210451658952i</v>
      </c>
      <c r="CM325" s="223" t="str">
        <f t="shared" ca="1" si="540"/>
        <v>-2.16851783606319-7.14864527371464i</v>
      </c>
      <c r="CN325" s="223" t="str">
        <f t="shared" ca="1" si="541"/>
        <v>3.35873803906754-6.67266645649605i</v>
      </c>
      <c r="CO325" s="223" t="str">
        <f t="shared" ca="1" si="542"/>
        <v>7.03363029045463-2.51667315953542i</v>
      </c>
      <c r="CP325" s="223" t="str">
        <f t="shared" ca="1" si="543"/>
        <v>6.8294344017711+3.02728006742559i</v>
      </c>
      <c r="CQ325" s="223" t="str">
        <f t="shared" ca="1" si="544"/>
        <v>2.8587655969317+6.90167067575139i</v>
      </c>
      <c r="CR325" s="223" t="str">
        <f t="shared" ca="1" si="545"/>
        <v>-2.68852911293585+6.96974964138764i</v>
      </c>
      <c r="CS325" s="223" t="str">
        <f t="shared" ca="1" si="546"/>
        <v>-6.7530843318783+3.19397101759966i</v>
      </c>
      <c r="CT325" s="223" t="str">
        <f t="shared" ca="1" si="547"/>
        <v>-7.09327414363985-2.34330125632561i</v>
      </c>
      <c r="CU325" s="223" t="str">
        <f t="shared" ca="1" si="548"/>
        <v>-3.52148188233434-6.58822921634621i</v>
      </c>
      <c r="CV325" s="223" t="str">
        <f t="shared" ca="1" si="549"/>
        <v>1.99242818174721-7.19971032718028i</v>
      </c>
      <c r="CW325" s="223" t="str">
        <f t="shared" ca="1" si="550"/>
        <v>6.40750247957096-3.84050918876896i</v>
      </c>
      <c r="CX325" s="223" t="str">
        <f t="shared" ca="1" si="551"/>
        <v>7.2888017779245+1.63675517315554i</v>
      </c>
      <c r="CY325" s="223" t="str">
        <f t="shared" ca="1" si="552"/>
        <v>4.15028437217245+6.21133950809549i</v>
      </c>
      <c r="CZ325" s="223" t="str">
        <f t="shared" ca="1" si="553"/>
        <v>-1.27713907799639+7.36033386676048i</v>
      </c>
      <c r="DA325" s="223" t="str">
        <f t="shared" ca="1" si="554"/>
        <v>-6.00021287569177+4.4500611570078i</v>
      </c>
      <c r="DB325" s="223" t="str">
        <f t="shared" ca="1" si="555"/>
        <v>-7.41413426662372-0.914446242926678i</v>
      </c>
      <c r="DC325" s="223" t="str">
        <f t="shared" ca="1" si="556"/>
        <v>-4.7391173547305-5.77463120491854i</v>
      </c>
      <c r="DD325" s="223" t="str">
        <f t="shared" ca="1" si="557"/>
        <v>0.549550426761677-7.45007336763692i</v>
      </c>
      <c r="DE325" s="223" t="str">
        <f t="shared" ca="1" si="558"/>
        <v>5.53513794177022-5.01675660365366i</v>
      </c>
      <c r="DF325" s="223" t="str">
        <f t="shared" ca="1" si="559"/>
        <v>7.46806458935764+0.183330695491298i</v>
      </c>
      <c r="DG325" s="223" t="str">
        <f t="shared" ca="1" si="560"/>
        <v>5.28231004650277+5.28231004649886i</v>
      </c>
      <c r="DH325" s="223" t="str">
        <f t="shared" ca="1" si="561"/>
        <v>0.183330695490021+7.46806458935767i</v>
      </c>
      <c r="DI325" s="223" t="str">
        <f t="shared" ca="1" si="562"/>
        <v>-5.01675660365523+5.53513794176879i</v>
      </c>
      <c r="DJ325" s="223" t="str">
        <f t="shared" ca="1" si="563"/>
        <v>-7.45007336763645+0.549550426768026i</v>
      </c>
      <c r="DK325" s="223" t="str">
        <f t="shared" ca="1" si="564"/>
        <v>-5.77463120491746-4.73911735473182i</v>
      </c>
      <c r="DL325" s="223" t="str">
        <f t="shared" ca="1" si="565"/>
        <v>-0.914446242925408-7.41413426662388i</v>
      </c>
      <c r="DM325" s="223" t="str">
        <f t="shared" ca="1" si="566"/>
        <v>4.45006115700916-6.00021287569076i</v>
      </c>
      <c r="DN325" s="223" t="str">
        <f t="shared" ca="1" si="567"/>
        <v>7.3603338667607-1.27713907799514i</v>
      </c>
      <c r="DO325" s="223" t="str">
        <f t="shared" ca="1" si="568"/>
        <v>6.21133950809455+4.15028437217386i</v>
      </c>
      <c r="DP325" s="223" t="str">
        <f t="shared" ca="1" si="569"/>
        <v>1.6367551731543+7.28880177792478i</v>
      </c>
      <c r="DQ325" s="223" t="str">
        <f t="shared" ca="1" si="570"/>
        <v>-3.84050918876386+6.40750247957402i</v>
      </c>
      <c r="DR325" s="223" t="str">
        <f t="shared" ca="1" si="571"/>
        <v>-7.19971032718062+1.99242818174598i</v>
      </c>
      <c r="DS325" s="223" t="str">
        <f t="shared" ca="1" si="572"/>
        <v>-6.58822921634541-3.52148188233584i</v>
      </c>
      <c r="DT325" s="223" t="str">
        <f t="shared" ca="1" si="573"/>
        <v>-2.34330125633165-7.09327414363786i</v>
      </c>
      <c r="DU325" s="223" t="str">
        <f t="shared" ca="1" si="574"/>
        <v>3.1939710176012-6.75308433187757i</v>
      </c>
      <c r="DV325" s="223" t="str">
        <f t="shared" ca="1" si="575"/>
        <v>6.96974964138811-2.68852911293466i</v>
      </c>
      <c r="DW325" s="223" t="str">
        <f t="shared" ca="1" si="576"/>
        <v>6.90167067575366+2.85876559692621i</v>
      </c>
      <c r="DX325" s="223" t="str">
        <f t="shared" ca="1" si="577"/>
        <v>3.02728006742442+6.82943440177162i</v>
      </c>
      <c r="DY325" s="223" t="str">
        <f t="shared" ca="1" si="578"/>
        <v>-2.51667315953702+7.03363029045405i</v>
      </c>
      <c r="DZ325" s="223" t="str">
        <f t="shared" ca="1" si="579"/>
        <v>-6.67266645649663+3.35873803906639i</v>
      </c>
      <c r="EA325" s="223" t="str">
        <f t="shared" ca="1" si="580"/>
        <v>-7.14864527371414-2.16851783606482i</v>
      </c>
      <c r="EB325" s="223" t="str">
        <f t="shared" ca="1" si="581"/>
        <v>-3.68210451658841-6.49982347326803i</v>
      </c>
      <c r="EC325" s="223" t="str">
        <f t="shared" ca="1" si="582"/>
        <v>1.81513836319313-7.24643854436035i</v>
      </c>
      <c r="ED325" s="223" t="str">
        <f t="shared" ca="1" si="583"/>
        <v>6.31132184597478-3.99660048181555i</v>
      </c>
      <c r="EE325" s="223" t="str">
        <f t="shared" ca="1" si="584"/>
        <v>7.32677450984208+1.45738606300978i</v>
      </c>
      <c r="EF325" s="223" t="str">
        <f t="shared" ca="1" si="585"/>
        <v>4.30146828641474+6.10761569155224i</v>
      </c>
      <c r="EG325" s="223" t="str">
        <f t="shared" ca="1" si="586"/>
        <v>-1.09612279214865+7.38945963377967i</v>
      </c>
      <c r="EH325" s="223" t="str">
        <f t="shared" ca="1" si="587"/>
        <v>-5.88919575596046+4.59597347715412i</v>
      </c>
      <c r="EI325" s="223" t="str">
        <f t="shared" ca="1" si="588"/>
        <v>-7.43434290221822-0.732218865479777i</v>
      </c>
      <c r="EJ325" s="223" t="str">
        <f t="shared" ca="1" si="589"/>
        <v>-4.87940656522134-5.65658823196471i</v>
      </c>
      <c r="EK325" s="223" t="str">
        <f t="shared" ca="1" si="590"/>
        <v>0.366550959421574-7.46131618743462i</v>
      </c>
      <c r="EL325" s="223" t="str">
        <f t="shared" ca="1" si="591"/>
        <v>5.41035349145463-5.15108473549324i</v>
      </c>
      <c r="EM325" s="223" t="str">
        <f t="shared" ca="1" si="592"/>
        <v>7.4703145084211+3.6826508948579E-12i</v>
      </c>
      <c r="EN325" s="223"/>
      <c r="EO325" s="223"/>
      <c r="EP325" s="223"/>
    </row>
    <row r="326" spans="1:146">
      <c r="A326" s="249">
        <f t="shared" si="461"/>
        <v>4.4140624999999918E-3</v>
      </c>
      <c r="B326" s="248">
        <v>226</v>
      </c>
      <c r="C326" s="247">
        <f t="shared" si="462"/>
        <v>45200</v>
      </c>
      <c r="N326" s="246">
        <f t="shared" ca="1" si="463"/>
        <v>7.529102828595831</v>
      </c>
      <c r="O326" s="223">
        <f t="shared" ca="1" si="464"/>
        <v>-7.470897171404169</v>
      </c>
      <c r="P326" s="223" t="str">
        <f t="shared" ca="1" si="465"/>
        <v>-5.53556966656311-5.01714789619772i</v>
      </c>
      <c r="Q326" s="223" t="str">
        <f t="shared" ca="1" si="466"/>
        <v>-0.732275976437551-7.43492275951992i</v>
      </c>
      <c r="R326" s="223" t="str">
        <f t="shared" ca="1" si="467"/>
        <v>4.45040824894018-6.00068087498911i</v>
      </c>
      <c r="S326" s="223" t="str">
        <f t="shared" ca="1" si="468"/>
        <v>7.32734597711937-1.45749973491851i</v>
      </c>
      <c r="T326" s="223" t="str">
        <f t="shared" ca="1" si="469"/>
        <v>6.40800224628348+3.84080873740423i</v>
      </c>
      <c r="U326" s="223" t="str">
        <f t="shared" ca="1" si="470"/>
        <v>2.16868697420251+7.14920284742426i</v>
      </c>
      <c r="V326" s="223" t="str">
        <f t="shared" ca="1" si="471"/>
        <v>-3.1942201381281+6.75361105297542i</v>
      </c>
      <c r="W326" s="223" t="str">
        <f t="shared" ca="1" si="472"/>
        <v>-6.90220898615687+2.85898857239937i</v>
      </c>
      <c r="X326" s="223" t="str">
        <f t="shared" ca="1" si="473"/>
        <v>-7.03417889332818-2.51686945278277i</v>
      </c>
      <c r="Y326" s="223" t="str">
        <f t="shared" ca="1" si="474"/>
        <v>-3.52175654776258-6.58874307922127i</v>
      </c>
      <c r="Z326" s="223" t="str">
        <f t="shared" ca="1" si="475"/>
        <v>1.81527993874632-7.24700374566482i</v>
      </c>
      <c r="AA326" s="223" t="str">
        <f t="shared" ca="1" si="476"/>
        <v>6.21182397465981-4.15060808238219i</v>
      </c>
      <c r="AB326" s="223" t="str">
        <f t="shared" ca="1" si="477"/>
        <v>7.39003599031531+1.09620828656751i</v>
      </c>
      <c r="AC326" s="223" t="str">
        <f t="shared" ca="1" si="478"/>
        <v>4.73948699221594+5.77508160949356i</v>
      </c>
      <c r="AD326" s="223" t="str">
        <f t="shared" ca="1" si="479"/>
        <v>-0.366579549339925+7.46189814857457i</v>
      </c>
      <c r="AE326" s="223" t="str">
        <f t="shared" ca="1" si="480"/>
        <v>-5.28272205144709+5.28272205144747i</v>
      </c>
      <c r="AF326" s="223" t="str">
        <f t="shared" ca="1" si="481"/>
        <v>-7.46189814857457+0.366579549339834i</v>
      </c>
      <c r="AG326" s="223" t="str">
        <f t="shared" ca="1" si="482"/>
        <v>-5.77508160949344-4.73948699221609i</v>
      </c>
      <c r="AH326" s="223" t="str">
        <f t="shared" ca="1" si="483"/>
        <v>-1.09620828656669-7.39003599031543i</v>
      </c>
      <c r="AI326" s="223" t="str">
        <f t="shared" ca="1" si="484"/>
        <v>4.15060808237988-6.21182397466136i</v>
      </c>
      <c r="AJ326" s="223" t="str">
        <f t="shared" ca="1" si="485"/>
        <v>7.24700374566484-1.81527993874623i</v>
      </c>
      <c r="AK326" s="223" t="str">
        <f t="shared" ca="1" si="486"/>
        <v>6.58874307922296+3.52175654775943i</v>
      </c>
      <c r="AL326" s="223" t="str">
        <f t="shared" ca="1" si="487"/>
        <v>2.51686945278258+7.03417889332825i</v>
      </c>
      <c r="AM326" s="223" t="str">
        <f t="shared" ca="1" si="488"/>
        <v>-2.85898857240303+6.90220898615535i</v>
      </c>
      <c r="AN326" s="223" t="str">
        <f t="shared" ca="1" si="489"/>
        <v>-6.7536110529755+3.19422013812792i</v>
      </c>
      <c r="AO326" s="223" t="str">
        <f t="shared" ca="1" si="490"/>
        <v>-7.14920284742336-2.16868697420549i</v>
      </c>
      <c r="AP326" s="223" t="str">
        <f t="shared" ca="1" si="491"/>
        <v>-3.8408087374048-6.40800224628313i</v>
      </c>
      <c r="AQ326" s="223" t="str">
        <f t="shared" ca="1" si="492"/>
        <v>1.45749973492164-7.32734597711874i</v>
      </c>
      <c r="AR326" s="223" t="str">
        <f t="shared" ca="1" si="493"/>
        <v>1.45749973492164-7.32734597711874i</v>
      </c>
      <c r="AS326" s="223" t="str">
        <f t="shared" ca="1" si="494"/>
        <v>7.43492275951969+0.732275976439874i</v>
      </c>
      <c r="AT326" s="223" t="str">
        <f t="shared" ca="1" si="495"/>
        <v>5.01714789619868+5.53556966656224i</v>
      </c>
      <c r="AU326" s="223" t="str">
        <f t="shared" ca="1" si="496"/>
        <v>-2.42721950576523E-12+7.47089717140417i</v>
      </c>
      <c r="AV326" s="223" t="str">
        <f t="shared" ca="1" si="497"/>
        <v>-5.01714789619661+5.53556966656411i</v>
      </c>
      <c r="AW326" s="223" t="str">
        <f t="shared" ca="1" si="498"/>
        <v>-7.43492275952014+0.732275976435255i</v>
      </c>
      <c r="AX326" s="223" t="str">
        <f t="shared" ca="1" si="499"/>
        <v>-6.00068087499043-4.45040824893839i</v>
      </c>
      <c r="AY326" s="223" t="str">
        <f t="shared" ca="1" si="500"/>
        <v>-1.45749973491688-7.32734597711969i</v>
      </c>
      <c r="AZ326" s="223" t="str">
        <f t="shared" ca="1" si="501"/>
        <v>3.84080873740241-6.40800224628457i</v>
      </c>
      <c r="BA326" s="223" t="str">
        <f t="shared" ca="1" si="502"/>
        <v>7.1492028474247-2.16868697420105i</v>
      </c>
      <c r="BB326" s="223" t="str">
        <f t="shared" ca="1" si="503"/>
        <v>6.7536110529766+3.19422013812559i</v>
      </c>
      <c r="BC326" s="223" t="str">
        <f t="shared" ca="1" si="504"/>
        <v>2.85898857239855+6.90220898615721i</v>
      </c>
      <c r="BD326" s="223" t="str">
        <f t="shared" ca="1" si="505"/>
        <v>-2.51686945278006+7.03417889332916i</v>
      </c>
      <c r="BE326" s="223" t="str">
        <f t="shared" ca="1" si="506"/>
        <v>-6.58874307922164+3.52175654776189i</v>
      </c>
      <c r="BF326" s="223" t="str">
        <f t="shared" ca="1" si="507"/>
        <v>-7.24700374566549-1.81527993874363i</v>
      </c>
      <c r="BG326" s="223" t="str">
        <f t="shared" ca="1" si="508"/>
        <v>-4.15060808238211-6.21182397465987i</v>
      </c>
      <c r="BH326" s="223" t="str">
        <f t="shared" ca="1" si="509"/>
        <v>1.09620828656393-7.39003599031584i</v>
      </c>
      <c r="BI326" s="223" t="str">
        <f t="shared" ca="1" si="510"/>
        <v>5.77508160949368-4.73948699221579i</v>
      </c>
      <c r="BJ326" s="223" t="str">
        <f t="shared" ca="1" si="511"/>
        <v>7.46189814857438+0.366579549343623i</v>
      </c>
      <c r="BK326" s="223" t="str">
        <f t="shared" ca="1" si="512"/>
        <v>5.28272205144741+5.28272205144715i</v>
      </c>
      <c r="BL326" s="223" t="str">
        <f t="shared" ca="1" si="513"/>
        <v>0.366579549336773+7.46189814857472i</v>
      </c>
      <c r="BM326" s="223" t="str">
        <f t="shared" ca="1" si="514"/>
        <v>-4.73948699221567+5.77508160949378i</v>
      </c>
      <c r="BN326" s="223" t="str">
        <f t="shared" ca="1" si="515"/>
        <v>-7.39003599031579+1.09620828656429i</v>
      </c>
      <c r="BO326" s="223" t="str">
        <f t="shared" ca="1" si="516"/>
        <v>-6.21182397465995-4.15060808238198i</v>
      </c>
      <c r="BP326" s="223" t="str">
        <f t="shared" ca="1" si="517"/>
        <v>-1.81527993874378-7.24700374566546i</v>
      </c>
      <c r="BQ326" s="223" t="str">
        <f t="shared" ca="1" si="518"/>
        <v>3.52175654776138-6.58874307922191i</v>
      </c>
      <c r="BR326" s="223" t="str">
        <f t="shared" ca="1" si="519"/>
        <v>7.03417889332911-2.5168694527802i</v>
      </c>
      <c r="BS326" s="223" t="str">
        <f t="shared" ca="1" si="520"/>
        <v>6.90220898615735+2.85898857239821i</v>
      </c>
      <c r="BT326" s="223" t="str">
        <f t="shared" ca="1" si="521"/>
        <v>3.19422013812592+6.75361105297645i</v>
      </c>
      <c r="BU326" s="223" t="str">
        <f t="shared" ca="1" si="522"/>
        <v>-2.1686869742007+7.14920284742481i</v>
      </c>
      <c r="BV326" s="223" t="str">
        <f t="shared" ca="1" si="523"/>
        <v>-6.40800224628439+3.84080873740272i</v>
      </c>
      <c r="BW326" s="223" t="str">
        <f t="shared" ca="1" si="524"/>
        <v>-7.32734597711972-1.45749973491674i</v>
      </c>
      <c r="BX326" s="223" t="str">
        <f t="shared" ca="1" si="525"/>
        <v>-4.45040824893869-6.00068087499022i</v>
      </c>
      <c r="BY326" s="223" t="str">
        <f t="shared" ca="1" si="526"/>
        <v>0.732275976434682-7.4349227595202i</v>
      </c>
      <c r="BZ326" s="223" t="str">
        <f t="shared" ca="1" si="527"/>
        <v>5.53556966656401-5.01714789619673i</v>
      </c>
      <c r="CA326" s="223" t="str">
        <f t="shared" ca="1" si="528"/>
        <v>7.47089717140417-2.7896450577123E-12i</v>
      </c>
      <c r="CB326" s="223" t="str">
        <f t="shared" ca="1" si="529"/>
        <v>5.53556966656262+5.01714789619826i</v>
      </c>
      <c r="CC326" s="223" t="str">
        <f t="shared" ca="1" si="530"/>
        <v>0.732275976440235+7.43492275951965i</v>
      </c>
      <c r="CD326" s="223" t="str">
        <f t="shared" ca="1" si="531"/>
        <v>-4.45040824894034+6.00068087498898i</v>
      </c>
      <c r="CE326" s="223" t="str">
        <f t="shared" ca="1" si="532"/>
        <v>-7.32734597711871+1.45749973492179i</v>
      </c>
      <c r="CF326" s="223" t="str">
        <f t="shared" ca="1" si="533"/>
        <v>-6.40800224628332-3.84080873740449i</v>
      </c>
      <c r="CG326" s="223" t="str">
        <f t="shared" ca="1" si="534"/>
        <v>-2.16868697419872-7.14920284742541i</v>
      </c>
      <c r="CH326" s="223" t="str">
        <f t="shared" ca="1" si="535"/>
        <v>3.19422013812778-6.75361105297556i</v>
      </c>
      <c r="CI326" s="223" t="str">
        <f t="shared" ca="1" si="536"/>
        <v>6.90220898615814-2.85898857239631i</v>
      </c>
      <c r="CJ326" s="223" t="str">
        <f t="shared" ca="1" si="537"/>
        <v>7.03417889332842+2.51686945278214i</v>
      </c>
      <c r="CK326" s="223" t="str">
        <f t="shared" ca="1" si="538"/>
        <v>3.52175654775957+6.58874307922288i</v>
      </c>
      <c r="CL326" s="223" t="str">
        <f t="shared" ca="1" si="539"/>
        <v>-1.81527993874578+7.24700374566496i</v>
      </c>
      <c r="CM326" s="223" t="str">
        <f t="shared" ca="1" si="540"/>
        <v>-6.2118239746611+4.15060808238027i</v>
      </c>
      <c r="CN326" s="223" t="str">
        <f t="shared" ca="1" si="541"/>
        <v>-7.39003599031548-1.09620828656633i</v>
      </c>
      <c r="CO326" s="223" t="str">
        <f t="shared" ca="1" si="542"/>
        <v>-4.73948699221407-5.77508160949509i</v>
      </c>
      <c r="CP326" s="223" t="str">
        <f t="shared" ca="1" si="543"/>
        <v>0.366579549338836-7.46189814857462i</v>
      </c>
      <c r="CQ326" s="223" t="str">
        <f t="shared" ca="1" si="544"/>
        <v>5.28272205144887-5.2827220514457i</v>
      </c>
      <c r="CR326" s="223" t="str">
        <f t="shared" ca="1" si="545"/>
        <v>7.46189814857447-0.366579549341984i</v>
      </c>
      <c r="CS326" s="223" t="str">
        <f t="shared" ca="1" si="546"/>
        <v>5.77508160949224+4.73948699221755i</v>
      </c>
      <c r="CT326" s="223" t="str">
        <f t="shared" ca="1" si="547"/>
        <v>1.09620828656945+7.39003599031502i</v>
      </c>
      <c r="CU326" s="223" t="str">
        <f t="shared" ca="1" si="548"/>
        <v>-4.15060808238365+6.21182397465884i</v>
      </c>
      <c r="CV326" s="223" t="str">
        <f t="shared" ca="1" si="549"/>
        <v>-7.24700374566419+1.81527993874883i</v>
      </c>
      <c r="CW326" s="223" t="str">
        <f t="shared" ca="1" si="550"/>
        <v>-6.58874307922077-3.52175654776353i</v>
      </c>
      <c r="CX326" s="223" t="str">
        <f t="shared" ca="1" si="551"/>
        <v>-2.51686945278511-7.03417889332735i</v>
      </c>
      <c r="CY326" s="223" t="str">
        <f t="shared" ca="1" si="552"/>
        <v>2.85898857240046-6.90220898615642i</v>
      </c>
      <c r="CZ326" s="223" t="str">
        <f t="shared" ca="1" si="553"/>
        <v>6.7536110529744-3.19422013813025i</v>
      </c>
      <c r="DA326" s="223" t="str">
        <f t="shared" ca="1" si="554"/>
        <v>7.14920284742411+2.16868697420303i</v>
      </c>
      <c r="DB326" s="223" t="str">
        <f t="shared" ca="1" si="555"/>
        <v>3.8408087374072+6.40800224628171i</v>
      </c>
      <c r="DC326" s="223" t="str">
        <f t="shared" ca="1" si="556"/>
        <v>-1.45749973491911+7.32734597711924i</v>
      </c>
      <c r="DD326" s="223" t="str">
        <f t="shared" ca="1" si="557"/>
        <v>-6.00068087499166+4.45040824893674i</v>
      </c>
      <c r="DE326" s="223" t="str">
        <f t="shared" ca="1" si="558"/>
        <v>-7.43492275951992-0.732275976437521i</v>
      </c>
      <c r="DF326" s="223" t="str">
        <f t="shared" ca="1" si="559"/>
        <v>-5.01714789619524-5.53556966656535i</v>
      </c>
      <c r="DG326" s="223" t="str">
        <f t="shared" ca="1" si="560"/>
        <v>-3.62425551947069E-13-7.47089717140417i</v>
      </c>
      <c r="DH326" s="223" t="str">
        <f t="shared" ca="1" si="561"/>
        <v>5.01714789620037-5.53556966656071i</v>
      </c>
      <c r="DI326" s="223" t="str">
        <f t="shared" ca="1" si="562"/>
        <v>7.43492275951985-0.732275976438242i</v>
      </c>
      <c r="DJ326" s="223" t="str">
        <f t="shared" ca="1" si="563"/>
        <v>6.00068087498753+4.45040824894229i</v>
      </c>
      <c r="DK326" s="223" t="str">
        <f t="shared" ca="1" si="564"/>
        <v>1.45749973491941+7.32734597711918i</v>
      </c>
      <c r="DL326" s="223" t="str">
        <f t="shared" ca="1" si="565"/>
        <v>-3.84080873740621+6.4080022462823i</v>
      </c>
      <c r="DM326" s="223" t="str">
        <f t="shared" ca="1" si="566"/>
        <v>-7.1492028474239+2.16868697420372i</v>
      </c>
      <c r="DN326" s="223" t="str">
        <f t="shared" ca="1" si="567"/>
        <v>-6.75361105297453-3.19422013812998i</v>
      </c>
      <c r="DO326" s="223" t="str">
        <f t="shared" ca="1" si="568"/>
        <v>-2.85898857240073-6.9022089861563i</v>
      </c>
      <c r="DP326" s="223" t="str">
        <f t="shared" ca="1" si="569"/>
        <v>2.51686945278443-7.03417889332759i</v>
      </c>
      <c r="DQ326" s="223" t="str">
        <f t="shared" ca="1" si="570"/>
        <v>6.58874307922042-3.52175654776416i</v>
      </c>
      <c r="DR326" s="223" t="str">
        <f t="shared" ca="1" si="571"/>
        <v>7.24700374566427+1.81527993874854i</v>
      </c>
      <c r="DS326" s="223" t="str">
        <f t="shared" ca="1" si="572"/>
        <v>4.15060808238461+6.2118239746582i</v>
      </c>
      <c r="DT326" s="223" t="str">
        <f t="shared" ca="1" si="573"/>
        <v>-1.09620828656873+7.39003599031513i</v>
      </c>
      <c r="DU326" s="223" t="str">
        <f t="shared" ca="1" si="574"/>
        <v>-5.77508160949205+4.73948699221778i</v>
      </c>
      <c r="DV326" s="223" t="str">
        <f t="shared" ca="1" si="575"/>
        <v>-7.46189814857453-0.366579549340836i</v>
      </c>
      <c r="DW326" s="223" t="str">
        <f t="shared" ca="1" si="576"/>
        <v>-5.28272205144939-5.28272205144518i</v>
      </c>
      <c r="DX326" s="223" t="str">
        <f t="shared" ca="1" si="577"/>
        <v>-0.366579549339136-7.46189814857461i</v>
      </c>
      <c r="DY326" s="223" t="str">
        <f t="shared" ca="1" si="578"/>
        <v>4.73948699221909-5.77508160949097i</v>
      </c>
      <c r="DZ326" s="223" t="str">
        <f t="shared" ca="1" si="579"/>
        <v>7.39003599031537-1.09620828656705i</v>
      </c>
      <c r="EA326" s="223" t="str">
        <f t="shared" ca="1" si="580"/>
        <v>6.2118239746615+4.15060808237967i</v>
      </c>
      <c r="EB326" s="223" t="str">
        <f t="shared" ca="1" si="581"/>
        <v>1.81527993874689+7.24700374566468i</v>
      </c>
      <c r="EC326" s="223" t="str">
        <f t="shared" ca="1" si="582"/>
        <v>-3.52175654776566+6.58874307921963i</v>
      </c>
      <c r="ED326" s="223" t="str">
        <f t="shared" ca="1" si="583"/>
        <v>-7.03417889332817+2.51686945278283i</v>
      </c>
      <c r="EE326" s="223" t="str">
        <f t="shared" ca="1" si="584"/>
        <v>-6.90220898615565-2.85898857240231i</v>
      </c>
      <c r="EF326" s="223" t="str">
        <f t="shared" ca="1" si="585"/>
        <v>-3.19422013812844-6.75361105297526i</v>
      </c>
      <c r="EG326" s="223" t="str">
        <f t="shared" ca="1" si="586"/>
        <v>2.16868697420535-7.1492028474234i</v>
      </c>
      <c r="EH326" s="223" t="str">
        <f t="shared" ca="1" si="587"/>
        <v>6.40800224628317-3.84080873740475i</v>
      </c>
      <c r="EI326" s="223" t="str">
        <f t="shared" ca="1" si="588"/>
        <v>7.32734597711885+1.45749973492108i</v>
      </c>
      <c r="EJ326" s="223" t="str">
        <f t="shared" ca="1" si="589"/>
        <v>4.45040824894093+6.00068087498855i</v>
      </c>
      <c r="EK326" s="223" t="str">
        <f t="shared" ca="1" si="590"/>
        <v>-0.732275976439936+7.43492275951968i</v>
      </c>
      <c r="EL326" s="223" t="str">
        <f t="shared" ca="1" si="591"/>
        <v>-5.53556966656185+5.01714789619911i</v>
      </c>
      <c r="EM326" s="223" t="str">
        <f t="shared" ca="1" si="592"/>
        <v>-7.47089717140417-2.06479395381816E-12i</v>
      </c>
      <c r="EN326" s="223"/>
      <c r="EO326" s="223"/>
      <c r="EP326" s="223"/>
    </row>
    <row r="327" spans="1:146">
      <c r="A327" s="249">
        <f t="shared" si="461"/>
        <v>4.4335937499999914E-3</v>
      </c>
      <c r="B327" s="248">
        <v>227</v>
      </c>
      <c r="C327" s="247">
        <f t="shared" si="462"/>
        <v>45400</v>
      </c>
      <c r="N327" s="246">
        <f t="shared" ca="1" si="463"/>
        <v>7.5285597900905721</v>
      </c>
      <c r="O327" s="223">
        <f t="shared" ca="1" si="464"/>
        <v>-7.4714402099094279</v>
      </c>
      <c r="P327" s="223" t="str">
        <f t="shared" ca="1" si="465"/>
        <v>-5.65744062308769-4.8801418428657i</v>
      </c>
      <c r="Q327" s="223" t="str">
        <f t="shared" ca="1" si="466"/>
        <v>-1.09628796686489-7.39057315124874i</v>
      </c>
      <c r="R327" s="223" t="str">
        <f t="shared" ca="1" si="467"/>
        <v>3.9972027294306-6.31227289889181i</v>
      </c>
      <c r="S327" s="223" t="str">
        <f t="shared" ca="1" si="468"/>
        <v>7.14972250287384-2.16884460995961i</v>
      </c>
      <c r="T327" s="223" t="str">
        <f t="shared" ca="1" si="469"/>
        <v>6.8304635290547+3.02773624817372i</v>
      </c>
      <c r="U327" s="223" t="str">
        <f t="shared" ca="1" si="470"/>
        <v>3.19445231700662+6.75410195397008i</v>
      </c>
      <c r="V327" s="223" t="str">
        <f t="shared" ca="1" si="471"/>
        <v>-1.99272842069408+7.20079525133228i</v>
      </c>
      <c r="W327" s="223" t="str">
        <f t="shared" ca="1" si="472"/>
        <v>-6.21227549467499+4.15090977841147i</v>
      </c>
      <c r="X327" s="223" t="str">
        <f t="shared" ca="1" si="473"/>
        <v>-7.41525150231296-0.914584040805906i</v>
      </c>
      <c r="Y327" s="223" t="str">
        <f t="shared" ca="1" si="474"/>
        <v>-5.01751257856881-5.53597203155464i</v>
      </c>
      <c r="Z327" s="223" t="str">
        <f t="shared" ca="1" si="475"/>
        <v>-0.183358321586386-7.46918995180578i</v>
      </c>
      <c r="AA327" s="223" t="str">
        <f t="shared" ca="1" si="476"/>
        <v>4.73983149219671-5.77550138393471i</v>
      </c>
      <c r="AB327" s="223" t="str">
        <f t="shared" ca="1" si="477"/>
        <v>7.36144299526954-1.27733153004555i</v>
      </c>
      <c r="AC327" s="223" t="str">
        <f t="shared" ca="1" si="478"/>
        <v>6.40846802594581+3.84108791498992i</v>
      </c>
      <c r="AD327" s="223" t="str">
        <f t="shared" ca="1" si="479"/>
        <v>2.34365436833037+7.09434302892505i</v>
      </c>
      <c r="AE327" s="223" t="str">
        <f t="shared" ca="1" si="480"/>
        <v>-2.85919638423854+6.90271068831721i</v>
      </c>
      <c r="AF327" s="223" t="str">
        <f t="shared" ca="1" si="481"/>
        <v>-6.67367196042053+3.35924416721205i</v>
      </c>
      <c r="AG327" s="223" t="str">
        <f t="shared" ca="1" si="482"/>
        <v>-7.24753050998714-1.81541188633791i</v>
      </c>
      <c r="AH327" s="223" t="str">
        <f t="shared" ca="1" si="483"/>
        <v>-4.30211647455253-6.10853604799343i</v>
      </c>
      <c r="AI327" s="223" t="str">
        <f t="shared" ca="1" si="484"/>
        <v>0.732329203518472-7.43546318314639i</v>
      </c>
      <c r="AJ327" s="223" t="str">
        <f t="shared" ca="1" si="485"/>
        <v>5.41116877747126-5.15186095231341i</v>
      </c>
      <c r="AK327" s="223" t="str">
        <f t="shared" ca="1" si="486"/>
        <v>7.46244053296626-0.366606194974573i</v>
      </c>
      <c r="AL327" s="223" t="str">
        <f t="shared" ca="1" si="487"/>
        <v>5.89008319870821+4.59666604427021i</v>
      </c>
      <c r="AM327" s="223" t="str">
        <f t="shared" ca="1" si="488"/>
        <v>1.45760567647852+7.32787858129138i</v>
      </c>
      <c r="AN327" s="223" t="str">
        <f t="shared" ca="1" si="489"/>
        <v>-3.68265937281881+6.50080293148786i</v>
      </c>
      <c r="AO327" s="223" t="str">
        <f t="shared" ca="1" si="490"/>
        <v>-7.03469018800966+2.51705239694609i</v>
      </c>
      <c r="AP327" s="223" t="str">
        <f t="shared" ca="1" si="491"/>
        <v>-6.9707999127711-2.68893424731098i</v>
      </c>
      <c r="AQ327" s="223" t="str">
        <f t="shared" ca="1" si="492"/>
        <v>-3.52201253434073-6.58922199642706i</v>
      </c>
      <c r="AR327" s="223" t="str">
        <f t="shared" ca="1" si="493"/>
        <v>-3.52201253434073-6.58922199642706i</v>
      </c>
      <c r="AS327" s="223" t="str">
        <f t="shared" ca="1" si="494"/>
        <v>6.0011170476087-4.45073173659699i</v>
      </c>
      <c r="AT327" s="223" t="str">
        <f t="shared" ca="1" si="495"/>
        <v>7.45119601898805+0.549633238503764i</v>
      </c>
      <c r="AU327" s="223" t="str">
        <f t="shared" ca="1" si="496"/>
        <v>5.28310603765807+5.28310603765553i</v>
      </c>
      <c r="AV327" s="223" t="str">
        <f t="shared" ca="1" si="497"/>
        <v>0.549633238499942+7.45119601898833i</v>
      </c>
      <c r="AW327" s="223" t="str">
        <f t="shared" ca="1" si="498"/>
        <v>-4.45073173660024+6.00111704760629i</v>
      </c>
      <c r="AX327" s="223" t="str">
        <f t="shared" ca="1" si="499"/>
        <v>-7.28990012726369+1.63700181575109i</v>
      </c>
      <c r="AY327" s="223" t="str">
        <f t="shared" ca="1" si="500"/>
        <v>-6.58922199642515-3.5220125343443i</v>
      </c>
      <c r="AZ327" s="223" t="str">
        <f t="shared" ca="1" si="501"/>
        <v>-2.68893424731434-6.97079991276981i</v>
      </c>
      <c r="BA327" s="223" t="str">
        <f t="shared" ca="1" si="502"/>
        <v>2.5170523969427-7.03469018801087i</v>
      </c>
      <c r="BB327" s="223" t="str">
        <f t="shared" ca="1" si="503"/>
        <v>6.50080293148986-3.68265937281529i</v>
      </c>
      <c r="BC327" s="223" t="str">
        <f t="shared" ca="1" si="504"/>
        <v>7.32787858129205+1.4576056764752i</v>
      </c>
      <c r="BD327" s="223" t="str">
        <f t="shared" ca="1" si="505"/>
        <v>4.59666604427288+5.89008319870612i</v>
      </c>
      <c r="BE327" s="223" t="str">
        <f t="shared" ca="1" si="506"/>
        <v>-0.366606194978614+7.46244053296606i</v>
      </c>
      <c r="BF327" s="223" t="str">
        <f t="shared" ca="1" si="507"/>
        <v>-5.15186095231081+5.41116877747374i</v>
      </c>
      <c r="BG327" s="223" t="str">
        <f t="shared" ca="1" si="508"/>
        <v>-7.43546318314605+0.732329203521948i</v>
      </c>
      <c r="BH327" s="223" t="str">
        <f t="shared" ca="1" si="509"/>
        <v>-6.10853604799116-4.30211647455575i</v>
      </c>
      <c r="BI327" s="223" t="str">
        <f t="shared" ca="1" si="510"/>
        <v>-1.8154118863413-7.2475305099863i</v>
      </c>
      <c r="BJ327" s="223" t="str">
        <f t="shared" ca="1" si="511"/>
        <v>3.35924416720902-6.67367196042206i</v>
      </c>
      <c r="BK327" s="223" t="str">
        <f t="shared" ca="1" si="512"/>
        <v>6.90271068831754-2.85919638423775i</v>
      </c>
      <c r="BL327" s="223" t="str">
        <f t="shared" ca="1" si="513"/>
        <v>7.09434302892544+2.34365436832917i</v>
      </c>
      <c r="BM327" s="223" t="str">
        <f t="shared" ca="1" si="514"/>
        <v>3.841087914987+6.40846802594756i</v>
      </c>
      <c r="BN327" s="223" t="str">
        <f t="shared" ca="1" si="515"/>
        <v>-1.27733153004629+7.36144299526941i</v>
      </c>
      <c r="BO327" s="223" t="str">
        <f t="shared" ca="1" si="516"/>
        <v>-5.77550138393337+4.73983149219834i</v>
      </c>
      <c r="BP327" s="223" t="str">
        <f t="shared" ca="1" si="517"/>
        <v>-7.4691899518057-0.183358321589688i</v>
      </c>
      <c r="BQ327" s="223" t="str">
        <f t="shared" ca="1" si="518"/>
        <v>-5.53597203155438-5.0175125785691i</v>
      </c>
      <c r="BR327" s="223" t="str">
        <f t="shared" ca="1" si="519"/>
        <v>-0.914584040807685-7.41525150231274i</v>
      </c>
      <c r="BS327" s="223" t="str">
        <f t="shared" ca="1" si="520"/>
        <v>4.15090977841351-6.21227549467363i</v>
      </c>
      <c r="BT327" s="223" t="str">
        <f t="shared" ca="1" si="521"/>
        <v>7.20079525133235-1.99272842069382i</v>
      </c>
      <c r="BU327" s="223" t="str">
        <f t="shared" ca="1" si="522"/>
        <v>6.75410195397121+3.19445231700423i</v>
      </c>
      <c r="BV327" s="223" t="str">
        <f t="shared" ca="1" si="523"/>
        <v>3.02773624817155+6.83046352905566i</v>
      </c>
      <c r="BW327" s="223" t="str">
        <f t="shared" ca="1" si="524"/>
        <v>-2.16884460995906+7.14972250287401i</v>
      </c>
      <c r="BX327" s="223" t="str">
        <f t="shared" ca="1" si="525"/>
        <v>-6.31227289889034+3.99720272943292i</v>
      </c>
      <c r="BY327" s="223" t="str">
        <f t="shared" ca="1" si="526"/>
        <v>-7.39057315124851-1.0962879668664i</v>
      </c>
      <c r="BZ327" s="223" t="str">
        <f t="shared" ca="1" si="527"/>
        <v>-4.88014184286648-5.65744062308702i</v>
      </c>
      <c r="CA327" s="223" t="str">
        <f t="shared" ca="1" si="528"/>
        <v>-3.59897872693447E-12-7.47144020990943i</v>
      </c>
      <c r="CB327" s="223" t="str">
        <f t="shared" ca="1" si="529"/>
        <v>4.88014184286682-5.65744062308672i</v>
      </c>
      <c r="CC327" s="223" t="str">
        <f t="shared" ca="1" si="530"/>
        <v>7.39057315124857-1.09628796686596i</v>
      </c>
      <c r="CD327" s="223" t="str">
        <f t="shared" ca="1" si="531"/>
        <v>6.3122728988901+3.9972027294333i</v>
      </c>
      <c r="CE327" s="223" t="str">
        <f t="shared" ca="1" si="532"/>
        <v>2.16884460995863+7.14972250287414i</v>
      </c>
      <c r="CF327" s="223" t="str">
        <f t="shared" ca="1" si="533"/>
        <v>-3.02773624817196+6.83046352905548i</v>
      </c>
      <c r="CG327" s="223" t="str">
        <f t="shared" ca="1" si="534"/>
        <v>-6.7541019539714+3.19445231700383i</v>
      </c>
      <c r="CH327" s="223" t="str">
        <f t="shared" ca="1" si="535"/>
        <v>-7.20079525133224-1.99272842069424i</v>
      </c>
      <c r="CI327" s="223" t="str">
        <f t="shared" ca="1" si="536"/>
        <v>-4.15090977841314-6.21227549467388i</v>
      </c>
      <c r="CJ327" s="223" t="str">
        <f t="shared" ca="1" si="537"/>
        <v>0.914584040808551-7.41525150231263i</v>
      </c>
      <c r="CK327" s="223" t="str">
        <f t="shared" ca="1" si="538"/>
        <v>5.53597203155467-5.01751257856877i</v>
      </c>
      <c r="CL327" s="223" t="str">
        <f t="shared" ca="1" si="539"/>
        <v>7.46918995180571-0.183358321589241i</v>
      </c>
      <c r="CM327" s="223" t="str">
        <f t="shared" ca="1" si="540"/>
        <v>5.77550138393309+4.73983149219869i</v>
      </c>
      <c r="CN327" s="223" t="str">
        <f t="shared" ca="1" si="541"/>
        <v>1.27733153004585+7.36144299526948i</v>
      </c>
      <c r="CO327" s="223" t="str">
        <f t="shared" ca="1" si="542"/>
        <v>-3.84108791498775+6.40846802594711i</v>
      </c>
      <c r="CP327" s="223" t="str">
        <f t="shared" ca="1" si="543"/>
        <v>-7.09434302892559+2.34365436832875i</v>
      </c>
      <c r="CQ327" s="223" t="str">
        <f t="shared" ca="1" si="544"/>
        <v>-6.90271068831737-2.85919638423816i</v>
      </c>
      <c r="CR327" s="223" t="str">
        <f t="shared" ca="1" si="545"/>
        <v>-3.35924416721508-6.67367196041901i</v>
      </c>
      <c r="CS327" s="223" t="str">
        <f t="shared" ca="1" si="546"/>
        <v>1.81541188634174-7.24753050998618i</v>
      </c>
      <c r="CT327" s="223" t="str">
        <f t="shared" ca="1" si="547"/>
        <v>6.10853604799142-4.30211647455539i</v>
      </c>
      <c r="CU327" s="223" t="str">
        <f t="shared" ca="1" si="548"/>
        <v>7.43546318314673+0.732329203514996i</v>
      </c>
      <c r="CV327" s="223" t="str">
        <f t="shared" ca="1" si="549"/>
        <v>5.15186095231064+5.4111687774739i</v>
      </c>
      <c r="CW327" s="223" t="str">
        <f t="shared" ca="1" si="550"/>
        <v>0.366606194978168+7.46244053296608i</v>
      </c>
      <c r="CX327" s="223" t="str">
        <f t="shared" ca="1" si="551"/>
        <v>-4.5966660442734+5.89008319870572i</v>
      </c>
      <c r="CY327" s="223" t="str">
        <f t="shared" ca="1" si="552"/>
        <v>-7.32787858129217+1.45760567647455i</v>
      </c>
      <c r="CZ327" s="223" t="str">
        <f t="shared" ca="1" si="553"/>
        <v>-6.50080293148954-3.68265937281586i</v>
      </c>
      <c r="DA327" s="223" t="str">
        <f t="shared" ca="1" si="554"/>
        <v>-2.51705239694228-7.03469018801102i</v>
      </c>
      <c r="DB327" s="223" t="str">
        <f t="shared" ca="1" si="555"/>
        <v>2.68893424731475-6.97079991276964i</v>
      </c>
      <c r="DC327" s="223" t="str">
        <f t="shared" ca="1" si="556"/>
        <v>6.58922199642546-3.52201253434372i</v>
      </c>
      <c r="DD327" s="223" t="str">
        <f t="shared" ca="1" si="557"/>
        <v>7.28990012726349+1.63700181575194i</v>
      </c>
      <c r="DE327" s="223" t="str">
        <f t="shared" ca="1" si="558"/>
        <v>4.45073173659954+6.00111704760681i</v>
      </c>
      <c r="DF327" s="223" t="str">
        <f t="shared" ca="1" si="559"/>
        <v>-0.549633238499963+7.45119601898833i</v>
      </c>
      <c r="DG327" s="223" t="str">
        <f t="shared" ca="1" si="560"/>
        <v>-5.28310603765824+5.28310603765536i</v>
      </c>
      <c r="DH327" s="223" t="str">
        <f t="shared" ca="1" si="561"/>
        <v>-7.45119601898806+0.549633238503531i</v>
      </c>
      <c r="DI327" s="223" t="str">
        <f t="shared" ca="1" si="562"/>
        <v>-6.00111704760844-4.45073173659735i</v>
      </c>
      <c r="DJ327" s="223" t="str">
        <f t="shared" ca="1" si="563"/>
        <v>-1.63700181574714-7.28990012726457i</v>
      </c>
      <c r="DK327" s="223" t="str">
        <f t="shared" ca="1" si="564"/>
        <v>3.52201253434132-6.58922199642675i</v>
      </c>
      <c r="DL327" s="223" t="str">
        <f t="shared" ca="1" si="565"/>
        <v>6.97079991276866-2.6889342473173i</v>
      </c>
      <c r="DM327" s="223" t="str">
        <f t="shared" ca="1" si="566"/>
        <v>7.03469018800966+2.51705239694611i</v>
      </c>
      <c r="DN327" s="223" t="str">
        <f t="shared" ca="1" si="567"/>
        <v>3.68265937281861+6.50080293148798i</v>
      </c>
      <c r="DO327" s="223" t="str">
        <f t="shared" ca="1" si="568"/>
        <v>-1.45760567647896+7.3278785812913i</v>
      </c>
      <c r="DP327" s="223" t="str">
        <f t="shared" ca="1" si="569"/>
        <v>-5.89008319870848+4.59666604426986i</v>
      </c>
      <c r="DQ327" s="223" t="str">
        <f t="shared" ca="1" si="570"/>
        <v>-7.46244053296623-0.366606194975019i</v>
      </c>
      <c r="DR327" s="223" t="str">
        <f t="shared" ca="1" si="571"/>
        <v>-5.4111687774708-5.15186095231389i</v>
      </c>
      <c r="DS327" s="223" t="str">
        <f t="shared" ca="1" si="572"/>
        <v>-0.732329203517711-7.43546318314647i</v>
      </c>
      <c r="DT327" s="223" t="str">
        <f t="shared" ca="1" si="573"/>
        <v>4.30211647455315-6.10853604799299i</v>
      </c>
      <c r="DU327" s="223" t="str">
        <f t="shared" ca="1" si="574"/>
        <v>7.24753050998717-1.81541188633779i</v>
      </c>
      <c r="DV327" s="223" t="str">
        <f t="shared" ca="1" si="575"/>
        <v>6.67367196042043+3.35924416721226i</v>
      </c>
      <c r="DW327" s="223" t="str">
        <f t="shared" ca="1" si="576"/>
        <v>2.85919638424107+6.90271068831617i</v>
      </c>
      <c r="DX327" s="223" t="str">
        <f t="shared" ca="1" si="577"/>
        <v>-2.34365436833301+7.09434302892417i</v>
      </c>
      <c r="DY327" s="223" t="str">
        <f t="shared" ca="1" si="578"/>
        <v>-6.40846802594572+3.84108791499009i</v>
      </c>
      <c r="DZ327" s="223" t="str">
        <f t="shared" ca="1" si="579"/>
        <v>-7.36144299526995-1.27733153004317i</v>
      </c>
      <c r="EA327" s="223" t="str">
        <f t="shared" ca="1" si="580"/>
        <v>-4.73983149219489-5.77550138393621i</v>
      </c>
      <c r="EB327" s="223" t="str">
        <f t="shared" ca="1" si="581"/>
        <v>0.183358321586514-7.46918995180578i</v>
      </c>
      <c r="EC327" s="223" t="str">
        <f t="shared" ca="1" si="582"/>
        <v>5.01751257857179-5.53597203155195i</v>
      </c>
      <c r="ED327" s="223" t="str">
        <f t="shared" ca="1" si="583"/>
        <v>7.41525150231318-0.914584040804091i</v>
      </c>
      <c r="EE327" s="223" t="str">
        <f t="shared" ca="1" si="584"/>
        <v>6.21227549467563+4.15090977841052i</v>
      </c>
      <c r="EF327" s="223" t="str">
        <f t="shared" ca="1" si="585"/>
        <v>1.99272842069729+7.20079525133139i</v>
      </c>
      <c r="EG327" s="223" t="str">
        <f t="shared" ca="1" si="586"/>
        <v>-3.19445231700789+6.75410195396948i</v>
      </c>
      <c r="EH327" s="223" t="str">
        <f t="shared" ca="1" si="587"/>
        <v>-6.83046352905437+3.02773624817445i</v>
      </c>
      <c r="EI327" s="223" t="str">
        <f t="shared" ca="1" si="588"/>
        <v>-7.14972250287296-2.16884460996253i</v>
      </c>
      <c r="EJ327" s="223" t="str">
        <f t="shared" ca="1" si="589"/>
        <v>-3.99720272942986-6.31227289889228i</v>
      </c>
      <c r="EK327" s="223" t="str">
        <f t="shared" ca="1" si="590"/>
        <v>1.09628796686285-7.39057315124904i</v>
      </c>
      <c r="EL327" s="223" t="str">
        <f t="shared" ca="1" si="591"/>
        <v>5.65744062308965-4.88014184286342i</v>
      </c>
      <c r="EM327" s="223" t="str">
        <f t="shared" ca="1" si="592"/>
        <v>7.47144020990943+4.46682242347626E-13i</v>
      </c>
      <c r="EN327" s="223"/>
      <c r="EO327" s="223"/>
      <c r="EP327" s="223"/>
    </row>
    <row r="328" spans="1:146">
      <c r="A328" s="249">
        <f t="shared" si="461"/>
        <v>4.4531249999999909E-3</v>
      </c>
      <c r="B328" s="248">
        <v>228</v>
      </c>
      <c r="C328" s="247">
        <f t="shared" si="462"/>
        <v>45600</v>
      </c>
      <c r="N328" s="246">
        <f t="shared" ca="1" si="463"/>
        <v>7.5280532431360019</v>
      </c>
      <c r="O328" s="223">
        <f t="shared" ca="1" si="464"/>
        <v>-7.4719467568639981</v>
      </c>
      <c r="P328" s="223" t="str">
        <f t="shared" ca="1" si="465"/>
        <v>-5.77589295002568-4.74015284218285i</v>
      </c>
      <c r="Q328" s="223" t="str">
        <f t="shared" ca="1" si="466"/>
        <v>-1.45770449888368-7.32837539508892i</v>
      </c>
      <c r="R328" s="223" t="str">
        <f t="shared" ca="1" si="467"/>
        <v>3.52225131892301-6.58966873095724i</v>
      </c>
      <c r="S328" s="223" t="str">
        <f t="shared" ca="1" si="468"/>
        <v>6.90317867668067-2.85939023136607i</v>
      </c>
      <c r="T328" s="223" t="str">
        <f t="shared" ca="1" si="469"/>
        <v>7.15020723808663+2.16899165277877i</v>
      </c>
      <c r="U328" s="223" t="str">
        <f t="shared" ca="1" si="470"/>
        <v>4.15119120082089+6.21269667307503i</v>
      </c>
      <c r="V328" s="223" t="str">
        <f t="shared" ca="1" si="471"/>
        <v>-0.732378853802777+7.43596729093888i</v>
      </c>
      <c r="W328" s="223" t="str">
        <f t="shared" ca="1" si="472"/>
        <v>-5.28346422044365+5.28346422044308i</v>
      </c>
      <c r="X328" s="223" t="str">
        <f t="shared" ca="1" si="473"/>
        <v>-7.43596729093888+0.732378853802764i</v>
      </c>
      <c r="Y328" s="223" t="str">
        <f t="shared" ca="1" si="474"/>
        <v>-6.212696673075-4.15119120082095i</v>
      </c>
      <c r="Z328" s="223" t="str">
        <f t="shared" ca="1" si="475"/>
        <v>-2.16899165277873-7.15020723808664i</v>
      </c>
      <c r="AA328" s="223" t="str">
        <f t="shared" ca="1" si="476"/>
        <v>2.85939023136613-6.90317867668065i</v>
      </c>
      <c r="AB328" s="223" t="str">
        <f t="shared" ca="1" si="477"/>
        <v>6.58966873095693-3.52225131892359i</v>
      </c>
      <c r="AC328" s="223" t="str">
        <f t="shared" ca="1" si="478"/>
        <v>7.32837539508892+1.45770449888369i</v>
      </c>
      <c r="AD328" s="223" t="str">
        <f t="shared" ca="1" si="479"/>
        <v>4.74015284218293+5.7758929500256i</v>
      </c>
      <c r="AE328" s="223" t="str">
        <f t="shared" ca="1" si="480"/>
        <v>-6.59081266449142E-14+7.471946756864i</v>
      </c>
      <c r="AF328" s="223" t="str">
        <f t="shared" ca="1" si="481"/>
        <v>-4.74015284218304+5.77589295002552i</v>
      </c>
      <c r="AG328" s="223" t="str">
        <f t="shared" ca="1" si="482"/>
        <v>-7.32837539508849+1.45770449888586i</v>
      </c>
      <c r="AH328" s="223" t="str">
        <f t="shared" ca="1" si="483"/>
        <v>-6.58966873095862-3.52225131892042i</v>
      </c>
      <c r="AI328" s="223" t="str">
        <f t="shared" ca="1" si="484"/>
        <v>-2.85939023136326-6.90317867668184i</v>
      </c>
      <c r="AJ328" s="223" t="str">
        <f t="shared" ca="1" si="485"/>
        <v>2.16899165278028-7.15020723808618i</v>
      </c>
      <c r="AK328" s="223" t="str">
        <f t="shared" ca="1" si="486"/>
        <v>6.21269667307504-4.15119120082089i</v>
      </c>
      <c r="AL328" s="223" t="str">
        <f t="shared" ca="1" si="487"/>
        <v>7.43596729093901+0.732378853801469i</v>
      </c>
      <c r="AM328" s="223" t="str">
        <f t="shared" ca="1" si="488"/>
        <v>5.28346422044513+5.2834642204416i</v>
      </c>
      <c r="AN328" s="223" t="str">
        <f t="shared" ca="1" si="489"/>
        <v>0.732378853799053+7.43596729093925i</v>
      </c>
      <c r="AO328" s="223" t="str">
        <f t="shared" ca="1" si="490"/>
        <v>-4.1511912008229+6.21269667307369i</v>
      </c>
      <c r="AP328" s="223" t="str">
        <f t="shared" ca="1" si="491"/>
        <v>-7.15020723808688+2.16899165277795i</v>
      </c>
      <c r="AQ328" s="223" t="str">
        <f t="shared" ca="1" si="492"/>
        <v>-6.90317867668095-2.85939023136541i</v>
      </c>
      <c r="AR328" s="223" t="str">
        <f t="shared" ca="1" si="493"/>
        <v>-6.90317867668095-2.85939023136541i</v>
      </c>
      <c r="AS328" s="223" t="str">
        <f t="shared" ca="1" si="494"/>
        <v>1.45770449888084-7.32837539508948i</v>
      </c>
      <c r="AT328" s="223" t="str">
        <f t="shared" ca="1" si="495"/>
        <v>5.7758929500276-4.7401528421805i</v>
      </c>
      <c r="AU328" s="223" t="str">
        <f t="shared" ca="1" si="496"/>
        <v>7.471946756864+1.6183747505111E-12i</v>
      </c>
      <c r="AV328" s="223" t="str">
        <f t="shared" ca="1" si="497"/>
        <v>5.77589295002554+4.74015284218301i</v>
      </c>
      <c r="AW328" s="223" t="str">
        <f t="shared" ca="1" si="498"/>
        <v>1.45770449888495+7.32837539508867i</v>
      </c>
      <c r="AX328" s="223" t="str">
        <f t="shared" ca="1" si="499"/>
        <v>-3.52225131892114+6.58966873095824i</v>
      </c>
      <c r="AY328" s="223" t="str">
        <f t="shared" ca="1" si="500"/>
        <v>-6.90317867668211+2.85939023136262i</v>
      </c>
      <c r="AZ328" s="223" t="str">
        <f t="shared" ca="1" si="501"/>
        <v>-7.15020723808594-2.16899165278105i</v>
      </c>
      <c r="BA328" s="223" t="str">
        <f t="shared" ca="1" si="502"/>
        <v>-4.15119120082021-6.21269667307549i</v>
      </c>
      <c r="BB328" s="223" t="str">
        <f t="shared" ca="1" si="503"/>
        <v>0.732378853802063-7.43596729093895i</v>
      </c>
      <c r="BC328" s="223" t="str">
        <f t="shared" ca="1" si="504"/>
        <v>5.28346422044217-5.28346422044456i</v>
      </c>
      <c r="BD328" s="223" t="str">
        <f t="shared" ca="1" si="505"/>
        <v>7.4359672909386-0.732378853805645i</v>
      </c>
      <c r="BE328" s="223" t="str">
        <f t="shared" ca="1" si="506"/>
        <v>6.21269667307324+4.15119120082358i</v>
      </c>
      <c r="BF328" s="223" t="str">
        <f t="shared" ca="1" si="507"/>
        <v>2.16899165277718+7.15020723808711i</v>
      </c>
      <c r="BG328" s="223" t="str">
        <f t="shared" ca="1" si="508"/>
        <v>-2.85939023136616+6.90317867668063i</v>
      </c>
      <c r="BH328" s="223" t="str">
        <f t="shared" ca="1" si="509"/>
        <v>-6.58966873095664+3.52225131892412i</v>
      </c>
      <c r="BI328" s="223" t="str">
        <f t="shared" ca="1" si="510"/>
        <v>-7.32837539508929-1.45770449888185i</v>
      </c>
      <c r="BJ328" s="223" t="str">
        <f t="shared" ca="1" si="511"/>
        <v>-4.74015284218562-5.7758929500234i</v>
      </c>
      <c r="BK328" s="223" t="str">
        <f t="shared" ca="1" si="512"/>
        <v>2.2151966261636E-12-7.471946756864i</v>
      </c>
      <c r="BL328" s="223" t="str">
        <f t="shared" ca="1" si="513"/>
        <v>4.74015284218379-5.7758929500249i</v>
      </c>
      <c r="BM328" s="223" t="str">
        <f t="shared" ca="1" si="514"/>
        <v>7.32837539508882-1.45770449888416i</v>
      </c>
      <c r="BN328" s="223" t="str">
        <f t="shared" ca="1" si="515"/>
        <v>6.58966873095786+3.52225131892185i</v>
      </c>
      <c r="BO328" s="223" t="str">
        <f t="shared" ca="1" si="516"/>
        <v>2.85939023136873+6.90317867667957i</v>
      </c>
      <c r="BP328" s="223" t="str">
        <f t="shared" ca="1" si="517"/>
        <v>-2.16899165278183+7.15020723808571i</v>
      </c>
      <c r="BQ328" s="223" t="str">
        <f t="shared" ca="1" si="518"/>
        <v>-6.21269667307594+4.15119120081954i</v>
      </c>
      <c r="BR328" s="223" t="str">
        <f t="shared" ca="1" si="519"/>
        <v>-7.43596729093888-0.732378853802868i</v>
      </c>
      <c r="BS328" s="223" t="str">
        <f t="shared" ca="1" si="520"/>
        <v>-5.28346422044414-5.28346422044259i</v>
      </c>
      <c r="BT328" s="223" t="str">
        <f t="shared" ca="1" si="521"/>
        <v>-0.732378853804628-7.4359672909387i</v>
      </c>
      <c r="BU328" s="223" t="str">
        <f t="shared" ca="1" si="522"/>
        <v>4.15119120081807-6.21269667307693i</v>
      </c>
      <c r="BV328" s="223" t="str">
        <f t="shared" ca="1" si="523"/>
        <v>7.15020723808728-2.16899165277661i</v>
      </c>
      <c r="BW328" s="223" t="str">
        <f t="shared" ca="1" si="524"/>
        <v>6.90317867668024+2.8593902313671i</v>
      </c>
      <c r="BX328" s="223" t="str">
        <f t="shared" ca="1" si="525"/>
        <v>3.52225131892341+6.58966873095702i</v>
      </c>
      <c r="BY328" s="223" t="str">
        <f t="shared" ca="1" si="526"/>
        <v>-1.45770449888243+7.32837539508917i</v>
      </c>
      <c r="BZ328" s="223" t="str">
        <f t="shared" ca="1" si="527"/>
        <v>-5.77589295002377+4.74015284218516i</v>
      </c>
      <c r="CA328" s="223" t="str">
        <f t="shared" ca="1" si="528"/>
        <v>-7.471946756864-3.23674950102219E-12i</v>
      </c>
      <c r="CB328" s="223" t="str">
        <f t="shared" ca="1" si="529"/>
        <v>-5.77589295002452-4.74015284218425i</v>
      </c>
      <c r="CC328" s="223" t="str">
        <f t="shared" ca="1" si="530"/>
        <v>-1.45770449888358-7.32837539508894i</v>
      </c>
      <c r="CD328" s="223" t="str">
        <f t="shared" ca="1" si="531"/>
        <v>3.52225131892238-6.58966873095757i</v>
      </c>
      <c r="CE328" s="223" t="str">
        <f t="shared" ca="1" si="532"/>
        <v>6.90317867667996-2.85939023136779i</v>
      </c>
      <c r="CF328" s="223" t="str">
        <f t="shared" ca="1" si="533"/>
        <v>7.15020723808763+2.16899165277549i</v>
      </c>
      <c r="CG328" s="223" t="str">
        <f t="shared" ca="1" si="534"/>
        <v>4.15119120081869+6.21269667307651i</v>
      </c>
      <c r="CH328" s="223" t="str">
        <f t="shared" ca="1" si="535"/>
        <v>-0.732378853803885+7.43596729093877i</v>
      </c>
      <c r="CI328" s="223" t="str">
        <f t="shared" ca="1" si="536"/>
        <v>-5.28346422044331+5.28346422044342i</v>
      </c>
      <c r="CJ328" s="223" t="str">
        <f t="shared" ca="1" si="537"/>
        <v>-7.43596729093876+0.732378853804034i</v>
      </c>
      <c r="CK328" s="223" t="str">
        <f t="shared" ca="1" si="538"/>
        <v>-6.21269667307659-4.15119120081856i</v>
      </c>
      <c r="CL328" s="223" t="str">
        <f t="shared" ca="1" si="539"/>
        <v>-2.16899165277564-7.15020723808758i</v>
      </c>
      <c r="CM328" s="223" t="str">
        <f t="shared" ca="1" si="540"/>
        <v>2.85939023136765-6.90317867668001i</v>
      </c>
      <c r="CN328" s="223" t="str">
        <f t="shared" ca="1" si="541"/>
        <v>6.5896687309573-3.52225131892288i</v>
      </c>
      <c r="CO328" s="223" t="str">
        <f t="shared" ca="1" si="542"/>
        <v>7.32837539508906+1.45770449888301i</v>
      </c>
      <c r="CP328" s="223" t="str">
        <f t="shared" ca="1" si="543"/>
        <v>4.74015284218437+5.77589295002442i</v>
      </c>
      <c r="CQ328" s="223" t="str">
        <f t="shared" ca="1" si="544"/>
        <v>3.3868556098286E-12+7.471946756864i</v>
      </c>
      <c r="CR328" s="223" t="str">
        <f t="shared" ca="1" si="545"/>
        <v>-4.74015284218505+5.77589295002387i</v>
      </c>
      <c r="CS328" s="223" t="str">
        <f t="shared" ca="1" si="546"/>
        <v>-7.32837539508914+1.45770449888258i</v>
      </c>
      <c r="CT328" s="223" t="str">
        <f t="shared" ca="1" si="547"/>
        <v>-6.5896687309571-3.52225131892327i</v>
      </c>
      <c r="CU328" s="223" t="str">
        <f t="shared" ca="1" si="548"/>
        <v>-2.85939023136724-6.90317867668019i</v>
      </c>
      <c r="CV328" s="223" t="str">
        <f t="shared" ca="1" si="549"/>
        <v>2.16899165277606-7.15020723808745i</v>
      </c>
      <c r="CW328" s="223" t="str">
        <f t="shared" ca="1" si="550"/>
        <v>6.21269667307684-4.15119120081819i</v>
      </c>
      <c r="CX328" s="223" t="str">
        <f t="shared" ca="1" si="551"/>
        <v>7.43596729093871+0.732378853804479i</v>
      </c>
      <c r="CY328" s="223" t="str">
        <f t="shared" ca="1" si="552"/>
        <v>5.28346422044299+5.28346422044373i</v>
      </c>
      <c r="CZ328" s="223" t="str">
        <f t="shared" ca="1" si="553"/>
        <v>0.732378853803017+7.43596729093886i</v>
      </c>
      <c r="DA328" s="223" t="str">
        <f t="shared" ca="1" si="554"/>
        <v>-4.15119120081941+6.21269667307602i</v>
      </c>
      <c r="DB328" s="223" t="str">
        <f t="shared" ca="1" si="555"/>
        <v>-7.15020723808566+2.16899165278197i</v>
      </c>
      <c r="DC328" s="223" t="str">
        <f t="shared" ca="1" si="556"/>
        <v>-6.90317867667979-2.8593902313682i</v>
      </c>
      <c r="DD328" s="223" t="str">
        <f t="shared" ca="1" si="557"/>
        <v>-3.52225131892235-6.58966873095758i</v>
      </c>
      <c r="DE328" s="223" t="str">
        <f t="shared" ca="1" si="558"/>
        <v>1.4577044988836-7.32837539508894i</v>
      </c>
      <c r="DF328" s="223" t="str">
        <f t="shared" ca="1" si="559"/>
        <v>5.77589295002507-4.74015284218358i</v>
      </c>
      <c r="DG328" s="223" t="str">
        <f t="shared" ca="1" si="560"/>
        <v>7.471946756864-2.36530273497001E-12i</v>
      </c>
      <c r="DH328" s="223" t="str">
        <f t="shared" ca="1" si="561"/>
        <v>5.77589295002322+4.74015284218584i</v>
      </c>
      <c r="DI328" s="223" t="str">
        <f t="shared" ca="1" si="562"/>
        <v>1.45770449888158+7.32837539508934i</v>
      </c>
      <c r="DJ328" s="223" t="str">
        <f t="shared" ca="1" si="563"/>
        <v>-3.52225131892418+6.58966873095661i</v>
      </c>
      <c r="DK328" s="223" t="str">
        <f t="shared" ca="1" si="564"/>
        <v>-6.90317867668058+2.8593902313663i</v>
      </c>
      <c r="DL328" s="223" t="str">
        <f t="shared" ca="1" si="565"/>
        <v>-7.15020723808716-2.16899165277704i</v>
      </c>
      <c r="DM328" s="223" t="str">
        <f t="shared" ca="1" si="566"/>
        <v>-4.1511912008237-6.21269667307316i</v>
      </c>
      <c r="DN328" s="223" t="str">
        <f t="shared" ca="1" si="567"/>
        <v>0.732378853805495-7.43596729093862i</v>
      </c>
      <c r="DO328" s="223" t="str">
        <f t="shared" ca="1" si="568"/>
        <v>5.28346422044446-5.28346422044227i</v>
      </c>
      <c r="DP328" s="223" t="str">
        <f t="shared" ca="1" si="569"/>
        <v>7.43596729093891-0.732378853802424i</v>
      </c>
      <c r="DQ328" s="223" t="str">
        <f t="shared" ca="1" si="570"/>
        <v>6.21269667307569+4.15119120081991i</v>
      </c>
      <c r="DR328" s="223" t="str">
        <f t="shared" ca="1" si="571"/>
        <v>2.1689916527814+7.15020723808583i</v>
      </c>
      <c r="DS328" s="223" t="str">
        <f t="shared" ca="1" si="572"/>
        <v>-2.85939023136915+6.9031786766794i</v>
      </c>
      <c r="DT328" s="223" t="str">
        <f t="shared" ca="1" si="573"/>
        <v>-6.58966873095807+3.52225131892146i</v>
      </c>
      <c r="DU328" s="223" t="str">
        <f t="shared" ca="1" si="574"/>
        <v>-7.32837539508873-1.4577044988846i</v>
      </c>
      <c r="DV328" s="223" t="str">
        <f t="shared" ca="1" si="575"/>
        <v>-4.74015284218345-5.77589295002518i</v>
      </c>
      <c r="DW328" s="223" t="str">
        <f t="shared" ca="1" si="576"/>
        <v>-2.19321185852358E-12-7.471946756864i</v>
      </c>
      <c r="DX328" s="223" t="str">
        <f t="shared" ca="1" si="577"/>
        <v>4.74015284218596-5.77589295002312i</v>
      </c>
      <c r="DY328" s="223" t="str">
        <f t="shared" ca="1" si="578"/>
        <v>7.32837539508937-1.45770449888141i</v>
      </c>
      <c r="DZ328" s="223" t="str">
        <f t="shared" ca="1" si="579"/>
        <v>6.58966873095653+3.52225131892433i</v>
      </c>
      <c r="EA328" s="223" t="str">
        <f t="shared" ca="1" si="580"/>
        <v>2.85939023136535+6.90317867668097i</v>
      </c>
      <c r="EB328" s="223" t="str">
        <f t="shared" ca="1" si="581"/>
        <v>-2.16899165277801+7.15020723808686i</v>
      </c>
      <c r="EC328" s="223" t="str">
        <f t="shared" ca="1" si="582"/>
        <v>-6.21269667307373+4.15119120082285i</v>
      </c>
      <c r="ED328" s="223" t="str">
        <f t="shared" ca="1" si="583"/>
        <v>-7.43596729093852-0.732378853806512i</v>
      </c>
      <c r="EE328" s="223" t="str">
        <f t="shared" ca="1" si="584"/>
        <v>-5.28346422044155-5.28346422044518i</v>
      </c>
      <c r="EF328" s="223" t="str">
        <f t="shared" ca="1" si="585"/>
        <v>-0.732378853801407-7.43596729093902i</v>
      </c>
      <c r="EG328" s="223" t="str">
        <f t="shared" ca="1" si="586"/>
        <v>4.15119120082076-6.21269667307512i</v>
      </c>
      <c r="EH328" s="223" t="str">
        <f t="shared" ca="1" si="587"/>
        <v>7.15020723808613-2.16899165278042i</v>
      </c>
      <c r="EI328" s="223" t="str">
        <f t="shared" ca="1" si="588"/>
        <v>6.90317867668193+2.85939023136303i</v>
      </c>
      <c r="EJ328" s="223" t="str">
        <f t="shared" ca="1" si="589"/>
        <v>3.52225131892055+6.58966873095854i</v>
      </c>
      <c r="EK328" s="223" t="str">
        <f t="shared" ca="1" si="590"/>
        <v>-1.4577044988856+7.32837539508854i</v>
      </c>
      <c r="EL328" s="223" t="str">
        <f t="shared" ca="1" si="591"/>
        <v>-5.77589295002583+4.74015284218266i</v>
      </c>
      <c r="EM328" s="223" t="str">
        <f t="shared" ca="1" si="592"/>
        <v>-7.471946756864+1.171658983665E-12i</v>
      </c>
      <c r="EN328" s="223"/>
      <c r="EO328" s="223"/>
      <c r="EP328" s="223"/>
    </row>
    <row r="329" spans="1:146">
      <c r="A329" s="249">
        <f t="shared" si="461"/>
        <v>4.4726562499999905E-3</v>
      </c>
      <c r="B329" s="248">
        <v>229</v>
      </c>
      <c r="C329" s="247">
        <f t="shared" si="462"/>
        <v>45800</v>
      </c>
      <c r="N329" s="246">
        <f t="shared" ca="1" si="463"/>
        <v>7.5275804021448876</v>
      </c>
      <c r="O329" s="223">
        <f t="shared" ca="1" si="464"/>
        <v>-7.4724195978551124</v>
      </c>
      <c r="P329" s="223" t="str">
        <f t="shared" ca="1" si="465"/>
        <v>-5.89085529569612-4.59726859467425i</v>
      </c>
      <c r="Q329" s="223" t="str">
        <f t="shared" ca="1" si="466"/>
        <v>-1.81564985819967-7.24848054690283i</v>
      </c>
      <c r="R329" s="223" t="str">
        <f t="shared" ca="1" si="467"/>
        <v>3.02813313663123-6.8313588950695i</v>
      </c>
      <c r="S329" s="223" t="str">
        <f t="shared" ca="1" si="468"/>
        <v>6.59008573948166-3.52247421462382i</v>
      </c>
      <c r="T329" s="223" t="str">
        <f t="shared" ca="1" si="469"/>
        <v>7.36240796431554+1.27749896805915i</v>
      </c>
      <c r="U329" s="223" t="str">
        <f t="shared" ca="1" si="470"/>
        <v>5.01817029531376+5.53669771015537i</v>
      </c>
      <c r="V329" s="223" t="str">
        <f t="shared" ca="1" si="471"/>
        <v>0.549705286749609+7.45217275323973i</v>
      </c>
      <c r="W329" s="223" t="str">
        <f t="shared" ca="1" si="472"/>
        <v>-4.15145389720068+6.21308982599048i</v>
      </c>
      <c r="X329" s="223" t="str">
        <f t="shared" ca="1" si="473"/>
        <v>-7.09527298537913+2.34396158444595i</v>
      </c>
      <c r="Y329" s="223" t="str">
        <f t="shared" ca="1" si="474"/>
        <v>-7.03561232491779-2.51738234280653i</v>
      </c>
      <c r="Z329" s="223" t="str">
        <f t="shared" ca="1" si="475"/>
        <v>-3.99772669965027-6.31310033828962i</v>
      </c>
      <c r="AA329" s="223" t="str">
        <f t="shared" ca="1" si="476"/>
        <v>0.732425200324116-7.43643785507143i</v>
      </c>
      <c r="AB329" s="223" t="str">
        <f t="shared" ca="1" si="477"/>
        <v>5.15253628000875-5.41187809633613i</v>
      </c>
      <c r="AC329" s="223" t="str">
        <f t="shared" ca="1" si="478"/>
        <v>7.3915419387987-1.09643167292315i</v>
      </c>
      <c r="AD329" s="223" t="str">
        <f t="shared" ca="1" si="479"/>
        <v>6.50165508419935+3.6831421113655i</v>
      </c>
      <c r="AE329" s="223" t="str">
        <f t="shared" ca="1" si="480"/>
        <v>2.85957117977919+6.90361552479463i</v>
      </c>
      <c r="AF329" s="223" t="str">
        <f t="shared" ca="1" si="481"/>
        <v>-1.99298963595353+7.20173916199351i</v>
      </c>
      <c r="AG329" s="223" t="str">
        <f t="shared" ca="1" si="482"/>
        <v>-6.00190369937995+4.45131515731907i</v>
      </c>
      <c r="AH329" s="223" t="str">
        <f t="shared" ca="1" si="483"/>
        <v>-7.47016904477816-0.183382356968561i</v>
      </c>
      <c r="AI329" s="223" t="str">
        <f t="shared" ca="1" si="484"/>
        <v>-5.77625846105557-4.74045280933089i</v>
      </c>
      <c r="AJ329" s="223" t="str">
        <f t="shared" ca="1" si="485"/>
        <v>-1.63721640086412-7.29085571816852i</v>
      </c>
      <c r="AK329" s="223" t="str">
        <f t="shared" ca="1" si="486"/>
        <v>3.19487105930961-6.75498731018757i</v>
      </c>
      <c r="AL329" s="223" t="str">
        <f t="shared" ca="1" si="487"/>
        <v>6.67454677353298-3.35968451113042i</v>
      </c>
      <c r="AM329" s="223" t="str">
        <f t="shared" ca="1" si="488"/>
        <v>7.32883915057329+1.45779674558331i</v>
      </c>
      <c r="AN329" s="223" t="str">
        <f t="shared" ca="1" si="489"/>
        <v>4.88078155247603+5.65818222430304i</v>
      </c>
      <c r="AO329" s="223" t="str">
        <f t="shared" ca="1" si="490"/>
        <v>0.366654251267395+7.46341874119607i</v>
      </c>
      <c r="AP329" s="223" t="str">
        <f t="shared" ca="1" si="491"/>
        <v>-4.30268041415451+6.10933678070381i</v>
      </c>
      <c r="AQ329" s="223" t="str">
        <f t="shared" ca="1" si="492"/>
        <v>-7.15065971870278+2.16912891127535i</v>
      </c>
      <c r="AR329" s="223" t="str">
        <f t="shared" ca="1" si="493"/>
        <v>-7.15065971870278+2.16912891127535i</v>
      </c>
      <c r="AS329" s="223" t="str">
        <f t="shared" ca="1" si="494"/>
        <v>-3.84159142102248-6.40930807500589i</v>
      </c>
      <c r="AT329" s="223" t="str">
        <f t="shared" ca="1" si="495"/>
        <v>0.914703928342982-7.41622352480581i</v>
      </c>
      <c r="AU329" s="223" t="str">
        <f t="shared" ca="1" si="496"/>
        <v>5.28379856951276-5.28379856951645i</v>
      </c>
      <c r="AV329" s="223" t="str">
        <f t="shared" ca="1" si="497"/>
        <v>7.41622352480519-0.914703928347951i</v>
      </c>
      <c r="AW329" s="223" t="str">
        <f t="shared" ca="1" si="498"/>
        <v>6.40930807500846+3.84159142101818i</v>
      </c>
      <c r="AX329" s="223" t="str">
        <f t="shared" ca="1" si="499"/>
        <v>2.68928672417743+6.97171367466939i</v>
      </c>
      <c r="AY329" s="223" t="str">
        <f t="shared" ca="1" si="500"/>
        <v>-2.16912891127056+7.15065971870424i</v>
      </c>
      <c r="AZ329" s="223" t="str">
        <f t="shared" ca="1" si="501"/>
        <v>-6.10933678070093+4.3026804141586i</v>
      </c>
      <c r="BA329" s="223" t="str">
        <f t="shared" ca="1" si="502"/>
        <v>-7.46341874119631-0.366654251262396i</v>
      </c>
      <c r="BB329" s="223" t="str">
        <f t="shared" ca="1" si="503"/>
        <v>-5.6581822243063-4.88078155247224i</v>
      </c>
      <c r="BC329" s="223" t="str">
        <f t="shared" ca="1" si="504"/>
        <v>-1.45779674558822-7.32883915057231i</v>
      </c>
      <c r="BD329" s="223" t="str">
        <f t="shared" ca="1" si="505"/>
        <v>3.35968451112595-6.67454677353523i</v>
      </c>
      <c r="BE329" s="223" t="str">
        <f t="shared" ca="1" si="506"/>
        <v>6.75498731018543-3.19487105931413i</v>
      </c>
      <c r="BF329" s="223" t="str">
        <f t="shared" ca="1" si="507"/>
        <v>7.2908557181696+1.63721640085935i</v>
      </c>
      <c r="BG329" s="223" t="str">
        <f t="shared" ca="1" si="508"/>
        <v>4.74045280933485+5.77625846105232i</v>
      </c>
      <c r="BH329" s="223" t="str">
        <f t="shared" ca="1" si="509"/>
        <v>0.183382356973672+7.47016904477803i</v>
      </c>
      <c r="BI329" s="223" t="str">
        <f t="shared" ca="1" si="510"/>
        <v>-4.4513151573211+6.00190369937844i</v>
      </c>
      <c r="BJ329" s="223" t="str">
        <f t="shared" ca="1" si="511"/>
        <v>-7.2017391619926+1.99298963595681i</v>
      </c>
      <c r="BK329" s="223" t="str">
        <f t="shared" ca="1" si="512"/>
        <v>-6.90361552479309-2.8595711797829i</v>
      </c>
      <c r="BL329" s="223" t="str">
        <f t="shared" ca="1" si="513"/>
        <v>-3.68314211136209-6.50165508420128i</v>
      </c>
      <c r="BM329" s="223" t="str">
        <f t="shared" ca="1" si="514"/>
        <v>1.0964316729265-7.39154193879821i</v>
      </c>
      <c r="BN329" s="223" t="str">
        <f t="shared" ca="1" si="515"/>
        <v>5.41187809633831-5.15253628000645i</v>
      </c>
      <c r="BO329" s="223" t="str">
        <f t="shared" ca="1" si="516"/>
        <v>7.43643785507171-0.732425200321172i</v>
      </c>
      <c r="BP329" s="223" t="str">
        <f t="shared" ca="1" si="517"/>
        <v>6.3131003382879+3.99772669965299i</v>
      </c>
      <c r="BQ329" s="223" t="str">
        <f t="shared" ca="1" si="518"/>
        <v>2.5173823428037+7.0356123249188i</v>
      </c>
      <c r="BR329" s="223" t="str">
        <f t="shared" ca="1" si="519"/>
        <v>-2.34396158444901+7.09527298537812i</v>
      </c>
      <c r="BS329" s="223" t="str">
        <f t="shared" ca="1" si="520"/>
        <v>-6.21308982599215+4.15145389719818i</v>
      </c>
      <c r="BT329" s="223" t="str">
        <f t="shared" ca="1" si="521"/>
        <v>-7.45217275323949-0.549705286752877i</v>
      </c>
      <c r="BU329" s="223" t="str">
        <f t="shared" ca="1" si="522"/>
        <v>-5.53669771015332-5.01817029531603i</v>
      </c>
      <c r="BV329" s="223" t="str">
        <f t="shared" ca="1" si="523"/>
        <v>-1.2774989680559-7.36240796431611i</v>
      </c>
      <c r="BW329" s="223" t="str">
        <f t="shared" ca="1" si="524"/>
        <v>3.52247421462589-6.59008573948054i</v>
      </c>
      <c r="BX329" s="223" t="str">
        <f t="shared" ca="1" si="525"/>
        <v>6.83135889507054-3.02813313662886i</v>
      </c>
      <c r="BY329" s="223" t="str">
        <f t="shared" ca="1" si="526"/>
        <v>7.24848054690225+1.81564985820198i</v>
      </c>
      <c r="BZ329" s="223" t="str">
        <f t="shared" ca="1" si="527"/>
        <v>4.59726859467212+5.89085529569778i</v>
      </c>
      <c r="CA329" s="223" t="str">
        <f t="shared" ca="1" si="528"/>
        <v>-2.42771736748401E-12+7.47241959785511i</v>
      </c>
      <c r="CB329" s="223" t="str">
        <f t="shared" ca="1" si="529"/>
        <v>-4.59726859467595+5.8908552956948i</v>
      </c>
      <c r="CC329" s="223" t="str">
        <f t="shared" ca="1" si="530"/>
        <v>-7.24848054690343+1.81564985819728i</v>
      </c>
      <c r="CD329" s="223" t="str">
        <f t="shared" ca="1" si="531"/>
        <v>-6.83135889506858-3.0281331366333i</v>
      </c>
      <c r="CE329" s="223" t="str">
        <f t="shared" ca="1" si="532"/>
        <v>-3.52247421462161-6.59008573948284i</v>
      </c>
      <c r="CF329" s="223" t="str">
        <f t="shared" ca="1" si="533"/>
        <v>1.27749896806068-7.36240796431528i</v>
      </c>
      <c r="CG329" s="223" t="str">
        <f t="shared" ca="1" si="534"/>
        <v>5.53669771015658-5.01817029531243i</v>
      </c>
      <c r="CH329" s="223" t="str">
        <f t="shared" ca="1" si="535"/>
        <v>7.45217275323985-0.549705286748034i</v>
      </c>
      <c r="CI329" s="223" t="str">
        <f t="shared" ca="1" si="536"/>
        <v>6.21308982598945+4.15145389720222i</v>
      </c>
      <c r="CJ329" s="223" t="str">
        <f t="shared" ca="1" si="537"/>
        <v>2.3439615844444+7.09527298537963i</v>
      </c>
      <c r="CK329" s="223" t="str">
        <f t="shared" ca="1" si="538"/>
        <v>-2.51738234280826+7.03561232491716i</v>
      </c>
      <c r="CL329" s="223" t="str">
        <f t="shared" ca="1" si="539"/>
        <v>-6.3131003382905+3.99772669964888i</v>
      </c>
      <c r="CM329" s="223" t="str">
        <f t="shared" ca="1" si="540"/>
        <v>-7.43643785507124-0.732425200326004i</v>
      </c>
      <c r="CN329" s="223" t="str">
        <f t="shared" ca="1" si="541"/>
        <v>-5.41187809633496-5.15253628000997i</v>
      </c>
      <c r="CO329" s="223" t="str">
        <f t="shared" ca="1" si="542"/>
        <v>-1.0964316729217-7.39154193879892i</v>
      </c>
      <c r="CP329" s="223" t="str">
        <f t="shared" ca="1" si="543"/>
        <v>3.68314211136631-6.50165508419888i</v>
      </c>
      <c r="CQ329" s="223" t="str">
        <f t="shared" ca="1" si="544"/>
        <v>6.90361552479495-2.85957117977842i</v>
      </c>
      <c r="CR329" s="223" t="str">
        <f t="shared" ca="1" si="545"/>
        <v>7.20173916199323+1.99298963595453i</v>
      </c>
      <c r="CS329" s="223" t="str">
        <f t="shared" ca="1" si="546"/>
        <v>4.4513151573172+6.00190369938133i</v>
      </c>
      <c r="CT329" s="223" t="str">
        <f t="shared" ca="1" si="547"/>
        <v>-0.183382356971095+7.4701690447781i</v>
      </c>
      <c r="CU329" s="223" t="str">
        <f t="shared" ca="1" si="548"/>
        <v>-4.74045280933269+5.77625846105409i</v>
      </c>
      <c r="CV329" s="223" t="str">
        <f t="shared" ca="1" si="549"/>
        <v>-7.29085571816908+1.63721640086166i</v>
      </c>
      <c r="CW329" s="223" t="str">
        <f t="shared" ca="1" si="550"/>
        <v>-6.75498731018653-3.1948710593118i</v>
      </c>
      <c r="CX329" s="223" t="str">
        <f t="shared" ca="1" si="551"/>
        <v>-3.35968451112806-6.67454677353416i</v>
      </c>
      <c r="CY329" s="223" t="str">
        <f t="shared" ca="1" si="552"/>
        <v>1.4577967455857-7.32883915057282i</v>
      </c>
      <c r="CZ329" s="223" t="str">
        <f t="shared" ca="1" si="553"/>
        <v>5.65818222430476-4.88078155247403i</v>
      </c>
      <c r="DA329" s="223" t="str">
        <f t="shared" ca="1" si="554"/>
        <v>7.46341874119619-0.36665425126497i</v>
      </c>
      <c r="DB329" s="223" t="str">
        <f t="shared" ca="1" si="555"/>
        <v>6.10933678070253+4.30268041415632i</v>
      </c>
      <c r="DC329" s="223" t="str">
        <f t="shared" ca="1" si="556"/>
        <v>2.16912891127303+7.15065971870349i</v>
      </c>
      <c r="DD329" s="223" t="str">
        <f t="shared" ca="1" si="557"/>
        <v>-2.68928672417483+6.9717136746704i</v>
      </c>
      <c r="DE329" s="223" t="str">
        <f t="shared" ca="1" si="558"/>
        <v>-6.40930807500692+3.84159142102076i</v>
      </c>
      <c r="DF329" s="223" t="str">
        <f t="shared" ca="1" si="559"/>
        <v>-7.41622352480548-0.914703928345605i</v>
      </c>
      <c r="DG329" s="223" t="str">
        <f t="shared" ca="1" si="560"/>
        <v>-5.28379856951459-5.28379856951462i</v>
      </c>
      <c r="DH329" s="223" t="str">
        <f t="shared" ca="1" si="561"/>
        <v>-0.914703928345538-7.41622352480549i</v>
      </c>
      <c r="DI329" s="223" t="str">
        <f t="shared" ca="1" si="562"/>
        <v>3.84159142102008-6.40930807500733i</v>
      </c>
      <c r="DJ329" s="223" t="str">
        <f t="shared" ca="1" si="563"/>
        <v>6.97171367467042-2.68928672417477i</v>
      </c>
      <c r="DK329" s="223" t="str">
        <f t="shared" ca="1" si="564"/>
        <v>7.15065971870347+2.16912891127309i</v>
      </c>
      <c r="DL329" s="223" t="str">
        <f t="shared" ca="1" si="565"/>
        <v>4.30268041415662+6.10933678070232i</v>
      </c>
      <c r="DM329" s="223" t="str">
        <f t="shared" ca="1" si="566"/>
        <v>-0.366654251264608+7.4634187411962i</v>
      </c>
      <c r="DN329" s="223" t="str">
        <f t="shared" ca="1" si="567"/>
        <v>-4.88078155247376+5.658182224305i</v>
      </c>
      <c r="DO329" s="223" t="str">
        <f t="shared" ca="1" si="568"/>
        <v>-7.32883915057283+1.45779674558564i</v>
      </c>
      <c r="DP329" s="223" t="str">
        <f t="shared" ca="1" si="569"/>
        <v>-6.67454677353414-3.35968451112812i</v>
      </c>
      <c r="DQ329" s="223" t="str">
        <f t="shared" ca="1" si="570"/>
        <v>-3.19487105931212-6.75498731018638i</v>
      </c>
      <c r="DR329" s="223" t="str">
        <f t="shared" ca="1" si="571"/>
        <v>1.6372164008613-7.29085571816916i</v>
      </c>
      <c r="DS329" s="223" t="str">
        <f t="shared" ca="1" si="572"/>
        <v>5.77625846105413-4.74045280933264i</v>
      </c>
      <c r="DT329" s="223" t="str">
        <f t="shared" ca="1" si="573"/>
        <v>7.4701690447781-0.183382356971033i</v>
      </c>
      <c r="DU329" s="223" t="str">
        <f t="shared" ca="1" si="574"/>
        <v>6.00190369938155+4.45131515731691i</v>
      </c>
      <c r="DV329" s="223" t="str">
        <f t="shared" ca="1" si="575"/>
        <v>1.99298963595488+7.20173916199313i</v>
      </c>
      <c r="DW329" s="223" t="str">
        <f t="shared" ca="1" si="576"/>
        <v>-2.85957117977848+6.90361552479493i</v>
      </c>
      <c r="DX329" s="223" t="str">
        <f t="shared" ca="1" si="577"/>
        <v>-6.50165508419891+3.68314211136626i</v>
      </c>
      <c r="DY329" s="223" t="str">
        <f t="shared" ca="1" si="578"/>
        <v>-7.39154193879897-1.09643167292134i</v>
      </c>
      <c r="DZ329" s="223" t="str">
        <f t="shared" ca="1" si="579"/>
        <v>-5.15253628001024-5.41187809633471i</v>
      </c>
      <c r="EA329" s="223" t="str">
        <f t="shared" ca="1" si="580"/>
        <v>-0.732425200326364-7.43643785507121i</v>
      </c>
      <c r="EB329" s="223" t="str">
        <f t="shared" ca="1" si="581"/>
        <v>3.99772669964894-6.31310033829047i</v>
      </c>
      <c r="EC329" s="223" t="str">
        <f t="shared" ca="1" si="582"/>
        <v>7.03561232491719-2.5173823428082i</v>
      </c>
      <c r="ED329" s="223" t="str">
        <f t="shared" ca="1" si="583"/>
        <v>7.09527298537975+2.34396158444405i</v>
      </c>
      <c r="EE329" s="223" t="str">
        <f t="shared" ca="1" si="584"/>
        <v>4.15145389720252+6.21308982598925i</v>
      </c>
      <c r="EF329" s="223" t="str">
        <f t="shared" ca="1" si="585"/>
        <v>-0.549705286748096+7.45217275323984i</v>
      </c>
      <c r="EG329" s="223" t="str">
        <f t="shared" ca="1" si="586"/>
        <v>-5.01817029531247+5.53669771015653i</v>
      </c>
      <c r="EH329" s="223" t="str">
        <f t="shared" ca="1" si="587"/>
        <v>-7.36240796431522+1.27749896806104i</v>
      </c>
      <c r="EI329" s="223" t="str">
        <f t="shared" ca="1" si="588"/>
        <v>-6.590085739483-3.52247421462129i</v>
      </c>
      <c r="EJ329" s="223" t="str">
        <f t="shared" ca="1" si="589"/>
        <v>-3.02813313663325-6.8313588950686i</v>
      </c>
      <c r="EK329" s="223" t="str">
        <f t="shared" ca="1" si="590"/>
        <v>1.81564985819734-7.24848054690341i</v>
      </c>
      <c r="EL329" s="223" t="str">
        <f t="shared" ca="1" si="591"/>
        <v>5.89085529569457-4.59726859467623i</v>
      </c>
      <c r="EM329" s="223" t="str">
        <f t="shared" ca="1" si="592"/>
        <v>7.47241959785511-2.79020705291459E-12i</v>
      </c>
      <c r="EN329" s="223"/>
      <c r="EO329" s="223"/>
      <c r="EP329" s="223"/>
    </row>
    <row r="330" spans="1:146">
      <c r="A330" s="249">
        <f t="shared" si="461"/>
        <v>4.4921874999999901E-3</v>
      </c>
      <c r="B330" s="248">
        <v>230</v>
      </c>
      <c r="C330" s="247">
        <f t="shared" si="462"/>
        <v>46000</v>
      </c>
      <c r="N330" s="246">
        <f t="shared" ca="1" si="463"/>
        <v>7.5271387836169801</v>
      </c>
      <c r="O330" s="223">
        <f t="shared" ca="1" si="464"/>
        <v>-7.4728612163830199</v>
      </c>
      <c r="P330" s="223" t="str">
        <f t="shared" ca="1" si="465"/>
        <v>-6.00225841070846-4.45157822916784i</v>
      </c>
      <c r="Q330" s="223" t="str">
        <f t="shared" ca="1" si="466"/>
        <v>-2.169257106365-7.15108232128581i</v>
      </c>
      <c r="R330" s="223" t="str">
        <f t="shared" ca="1" si="467"/>
        <v>2.51753111960753-7.03602812822186i</v>
      </c>
      <c r="S330" s="223" t="str">
        <f t="shared" ca="1" si="468"/>
        <v>6.21345701837688-4.15169924730882i</v>
      </c>
      <c r="T330" s="223" t="str">
        <f t="shared" ca="1" si="469"/>
        <v>7.46385982777521+0.366675920459469i</v>
      </c>
      <c r="U330" s="223" t="str">
        <f t="shared" ca="1" si="470"/>
        <v>5.77659983679326+4.74073296916011i</v>
      </c>
      <c r="V330" s="223" t="str">
        <f t="shared" ca="1" si="471"/>
        <v>1.81575716274875+7.24890893067696i</v>
      </c>
      <c r="W330" s="223" t="str">
        <f t="shared" ca="1" si="472"/>
        <v>-2.85974017987326+6.90402352711373i</v>
      </c>
      <c r="X330" s="223" t="str">
        <f t="shared" ca="1" si="473"/>
        <v>-6.40968686385329+3.84181845831736i</v>
      </c>
      <c r="Y330" s="223" t="str">
        <f t="shared" ca="1" si="474"/>
        <v>-7.4368773470854-0.732468486509533i</v>
      </c>
      <c r="Z330" s="223" t="str">
        <f t="shared" ca="1" si="475"/>
        <v>-5.53702492790014-5.01846686819133i</v>
      </c>
      <c r="AA330" s="223" t="str">
        <f t="shared" ca="1" si="476"/>
        <v>-1.45788290108591-7.32927228352466i</v>
      </c>
      <c r="AB330" s="223" t="str">
        <f t="shared" ca="1" si="477"/>
        <v>3.19505987556199-6.75538652860777i</v>
      </c>
      <c r="AC330" s="223" t="str">
        <f t="shared" ca="1" si="478"/>
        <v>6.59047521225242-3.52268239215629i</v>
      </c>
      <c r="AD330" s="223" t="str">
        <f t="shared" ca="1" si="479"/>
        <v>7.39197877747293+1.09649647181891i</v>
      </c>
      <c r="AE330" s="223" t="str">
        <f t="shared" ca="1" si="480"/>
        <v>5.28411084097063+5.28411084097014i</v>
      </c>
      <c r="AF330" s="223" t="str">
        <f t="shared" ca="1" si="481"/>
        <v>1.09649647181884+7.39197877747294i</v>
      </c>
      <c r="AG330" s="223" t="str">
        <f t="shared" ca="1" si="482"/>
        <v>-3.52268239215569+6.59047521225273i</v>
      </c>
      <c r="AH330" s="223" t="str">
        <f t="shared" ca="1" si="483"/>
        <v>-6.7553865286078+3.19505987556193i</v>
      </c>
      <c r="AI330" s="223" t="str">
        <f t="shared" ca="1" si="484"/>
        <v>-7.32927228352436-1.45788290108743i</v>
      </c>
      <c r="AJ330" s="223" t="str">
        <f t="shared" ca="1" si="485"/>
        <v>-5.01846686818903-5.53702492790221i</v>
      </c>
      <c r="AK330" s="223" t="str">
        <f t="shared" ca="1" si="486"/>
        <v>-0.732468486505715-7.43687734708577i</v>
      </c>
      <c r="AL330" s="223" t="str">
        <f t="shared" ca="1" si="487"/>
        <v>3.84181845831555-6.40968686385438i</v>
      </c>
      <c r="AM330" s="223" t="str">
        <f t="shared" ca="1" si="488"/>
        <v>6.90402352711317-2.85974017987462i</v>
      </c>
      <c r="AN330" s="223" t="str">
        <f t="shared" ca="1" si="489"/>
        <v>7.24890893067692+1.81575716274886i</v>
      </c>
      <c r="AO330" s="223" t="str">
        <f t="shared" ca="1" si="490"/>
        <v>4.74073296915953+5.77659983679374i</v>
      </c>
      <c r="AP330" s="223" t="str">
        <f t="shared" ca="1" si="491"/>
        <v>0.366675920457096+7.46385982777533i</v>
      </c>
      <c r="AQ330" s="223" t="str">
        <f t="shared" ca="1" si="492"/>
        <v>-4.15169924731194+6.21345701837479i</v>
      </c>
      <c r="AR330" s="223" t="str">
        <f t="shared" ca="1" si="493"/>
        <v>-4.15169924731194+6.21345701837479i</v>
      </c>
      <c r="AS330" s="223" t="str">
        <f t="shared" ca="1" si="494"/>
        <v>-7.15108232128623-2.16925710636362i</v>
      </c>
      <c r="AT330" s="223" t="str">
        <f t="shared" ca="1" si="495"/>
        <v>-4.45157822916807-6.00225841070829i</v>
      </c>
      <c r="AU330" s="223" t="str">
        <f t="shared" ca="1" si="496"/>
        <v>8.0928802864656E-13-7.47286121638302i</v>
      </c>
      <c r="AV330" s="223" t="str">
        <f t="shared" ca="1" si="497"/>
        <v>4.45157822916954-6.0022584107072i</v>
      </c>
      <c r="AW330" s="223" t="str">
        <f t="shared" ca="1" si="498"/>
        <v>7.1510823212867-2.16925710636207i</v>
      </c>
      <c r="AX330" s="223" t="str">
        <f t="shared" ca="1" si="499"/>
        <v>7.03602812822287+2.51753111960472i</v>
      </c>
      <c r="AY330" s="223" t="str">
        <f t="shared" ca="1" si="500"/>
        <v>4.1516992473106+6.21345701837569i</v>
      </c>
      <c r="AZ330" s="223" t="str">
        <f t="shared" ca="1" si="501"/>
        <v>-0.366675920458713+7.46385982777525i</v>
      </c>
      <c r="BA330" s="223" t="str">
        <f t="shared" ca="1" si="502"/>
        <v>-4.74073296916077+5.77659983679271i</v>
      </c>
      <c r="BB330" s="223" t="str">
        <f t="shared" ca="1" si="503"/>
        <v>-7.24890893067732+1.81575716274729i</v>
      </c>
      <c r="BC330" s="223" t="str">
        <f t="shared" ca="1" si="504"/>
        <v>-6.90402352711255-2.85974017987611i</v>
      </c>
      <c r="BD330" s="223" t="str">
        <f t="shared" ca="1" si="505"/>
        <v>-3.84181845832055-6.40968686385139i</v>
      </c>
      <c r="BE330" s="223" t="str">
        <f t="shared" ca="1" si="506"/>
        <v>0.732468486507432-7.43687734708561i</v>
      </c>
      <c r="BF330" s="223" t="str">
        <f t="shared" ca="1" si="507"/>
        <v>5.01846686819023-5.53702492790112i</v>
      </c>
      <c r="BG330" s="223" t="str">
        <f t="shared" ca="1" si="508"/>
        <v>7.32927228352469-1.45788290108574i</v>
      </c>
      <c r="BH330" s="223" t="str">
        <f t="shared" ca="1" si="509"/>
        <v>6.7553865286071+3.19505987556339i</v>
      </c>
      <c r="BI330" s="223" t="str">
        <f t="shared" ca="1" si="510"/>
        <v>3.52268239215436+6.59047521225345i</v>
      </c>
      <c r="BJ330" s="223" t="str">
        <f t="shared" ca="1" si="511"/>
        <v>-1.09649647181551+7.39197877747343i</v>
      </c>
      <c r="BK330" s="223" t="str">
        <f t="shared" ca="1" si="512"/>
        <v>-5.28411084096854+5.28411084097223i</v>
      </c>
      <c r="BL330" s="223" t="str">
        <f t="shared" ca="1" si="513"/>
        <v>-7.39197877747273+1.09649647182025i</v>
      </c>
      <c r="BM330" s="223" t="str">
        <f t="shared" ca="1" si="514"/>
        <v>-6.59047521225231-3.5226823921565i</v>
      </c>
      <c r="BN330" s="223" t="str">
        <f t="shared" ca="1" si="515"/>
        <v>-3.19505987556101-6.75538652860823i</v>
      </c>
      <c r="BO330" s="223" t="str">
        <f t="shared" ca="1" si="516"/>
        <v>1.45788290108812-7.32927228352422i</v>
      </c>
      <c r="BP330" s="223" t="str">
        <f t="shared" ca="1" si="517"/>
        <v>5.53702492790275-5.01846686818843i</v>
      </c>
      <c r="BQ330" s="223" t="str">
        <f t="shared" ca="1" si="518"/>
        <v>7.43687734708511-0.732468486512413i</v>
      </c>
      <c r="BR330" s="223" t="str">
        <f t="shared" ca="1" si="519"/>
        <v>6.40968686385396+3.84181845831625i</v>
      </c>
      <c r="BS330" s="223" t="str">
        <f t="shared" ca="1" si="520"/>
        <v>2.85974017987368+6.90402352711356i</v>
      </c>
      <c r="BT330" s="223" t="str">
        <f t="shared" ca="1" si="521"/>
        <v>-1.81575716274945+7.24890893067678i</v>
      </c>
      <c r="BU330" s="223" t="str">
        <f t="shared" ca="1" si="522"/>
        <v>-5.77659983679426+4.7407329691589i</v>
      </c>
      <c r="BV330" s="223" t="str">
        <f t="shared" ca="1" si="523"/>
        <v>-7.46385982777537+0.366675920456288i</v>
      </c>
      <c r="BW330" s="223" t="str">
        <f t="shared" ca="1" si="524"/>
        <v>-6.21345701837847-4.15169924730644i</v>
      </c>
      <c r="BX330" s="223" t="str">
        <f t="shared" ca="1" si="525"/>
        <v>-2.51753111960943-7.03602812822118i</v>
      </c>
      <c r="BY330" s="223" t="str">
        <f t="shared" ca="1" si="526"/>
        <v>2.1692571063646-7.15108232128593i</v>
      </c>
      <c r="BZ330" s="223" t="str">
        <f t="shared" ca="1" si="527"/>
        <v>6.00225841070864-4.45157822916759i</v>
      </c>
      <c r="CA330" s="223" t="str">
        <f t="shared" ca="1" si="528"/>
        <v>7.47286121638302+1.61857605729312E-12i</v>
      </c>
      <c r="CB330" s="223" t="str">
        <f t="shared" ca="1" si="529"/>
        <v>6.00225841070671+4.45157822917019i</v>
      </c>
      <c r="CC330" s="223" t="str">
        <f t="shared" ca="1" si="530"/>
        <v>2.16925710636841+7.15108232128478i</v>
      </c>
      <c r="CD330" s="223" t="str">
        <f t="shared" ca="1" si="531"/>
        <v>-2.51753111960568+7.03602812822252i</v>
      </c>
      <c r="CE330" s="223" t="str">
        <f t="shared" ca="1" si="532"/>
        <v>-6.21345701837626+4.15169924730975i</v>
      </c>
      <c r="CF330" s="223" t="str">
        <f t="shared" ca="1" si="533"/>
        <v>-7.46385982777521-0.36667592045952i</v>
      </c>
      <c r="CG330" s="223" t="str">
        <f t="shared" ca="1" si="534"/>
        <v>-5.7765998367922-4.7407329691614i</v>
      </c>
      <c r="CH330" s="223" t="str">
        <f t="shared" ca="1" si="535"/>
        <v>-1.81575716274631-7.24890893067757i</v>
      </c>
      <c r="CI330" s="223" t="str">
        <f t="shared" ca="1" si="536"/>
        <v>2.85974017987705-6.90402352711216i</v>
      </c>
      <c r="CJ330" s="223" t="str">
        <f t="shared" ca="1" si="537"/>
        <v>6.40968686385192-3.84181845831966i</v>
      </c>
      <c r="CK330" s="223" t="str">
        <f t="shared" ca="1" si="538"/>
        <v>7.43687734708555+0.732468486508026i</v>
      </c>
      <c r="CL330" s="223" t="str">
        <f t="shared" ca="1" si="539"/>
        <v>5.53702492790058+5.01846686819083i</v>
      </c>
      <c r="CM330" s="223" t="str">
        <f t="shared" ca="1" si="540"/>
        <v>1.45788290108494+7.32927228352485i</v>
      </c>
      <c r="CN330" s="223" t="str">
        <f t="shared" ca="1" si="541"/>
        <v>-3.19505987556432+6.75538652860667i</v>
      </c>
      <c r="CO330" s="223" t="str">
        <f t="shared" ca="1" si="542"/>
        <v>-6.59047521225383+3.52268239215364i</v>
      </c>
      <c r="CP330" s="223" t="str">
        <f t="shared" ca="1" si="543"/>
        <v>-7.39197877747332-1.09649647181631i</v>
      </c>
      <c r="CQ330" s="223" t="str">
        <f t="shared" ca="1" si="544"/>
        <v>-5.28411084097166-5.28411084096911i</v>
      </c>
      <c r="CR330" s="223" t="str">
        <f t="shared" ca="1" si="545"/>
        <v>-1.09649647181945-7.39197877747285i</v>
      </c>
      <c r="CS330" s="223" t="str">
        <f t="shared" ca="1" si="546"/>
        <v>3.52268239215722-6.59047521225193i</v>
      </c>
      <c r="CT330" s="223" t="str">
        <f t="shared" ca="1" si="547"/>
        <v>6.75538652860858-3.19505987556028i</v>
      </c>
      <c r="CU330" s="223" t="str">
        <f t="shared" ca="1" si="548"/>
        <v>7.32927228352407+1.45788290108892i</v>
      </c>
      <c r="CV330" s="223" t="str">
        <f t="shared" ca="1" si="549"/>
        <v>5.0184668681935+5.53702492789816i</v>
      </c>
      <c r="CW330" s="223" t="str">
        <f t="shared" ca="1" si="550"/>
        <v>0.732468486511608+7.4368773470852i</v>
      </c>
      <c r="CX330" s="223" t="str">
        <f t="shared" ca="1" si="551"/>
        <v>-3.84181845831694+6.40968686385354i</v>
      </c>
      <c r="CY330" s="223" t="str">
        <f t="shared" ca="1" si="552"/>
        <v>-6.90402352711387+2.85974017987293i</v>
      </c>
      <c r="CZ330" s="223" t="str">
        <f t="shared" ca="1" si="553"/>
        <v>-7.24890893067658-1.81575716275023i</v>
      </c>
      <c r="DA330" s="223" t="str">
        <f t="shared" ca="1" si="554"/>
        <v>-4.74073296915827-5.77659983679476i</v>
      </c>
      <c r="DB330" s="223" t="str">
        <f t="shared" ca="1" si="555"/>
        <v>-0.366675920455479-7.46385982777542i</v>
      </c>
      <c r="DC330" s="223" t="str">
        <f t="shared" ca="1" si="556"/>
        <v>4.15169924730746-6.21345701837778i</v>
      </c>
      <c r="DD330" s="223" t="str">
        <f t="shared" ca="1" si="557"/>
        <v>7.03602812822145-2.51753111960867i</v>
      </c>
      <c r="DE330" s="223" t="str">
        <f t="shared" ca="1" si="558"/>
        <v>7.15108232128582+2.16925710636497i</v>
      </c>
      <c r="DF330" s="223" t="str">
        <f t="shared" ca="1" si="559"/>
        <v>4.45157822916659+6.00225841070938i</v>
      </c>
      <c r="DG330" s="223" t="str">
        <f t="shared" ca="1" si="560"/>
        <v>-2.42786408593968E-12+7.47286121638302i</v>
      </c>
      <c r="DH330" s="223" t="str">
        <f t="shared" ca="1" si="561"/>
        <v>-4.45157822916504+6.00225841071053i</v>
      </c>
      <c r="DI330" s="223" t="str">
        <f t="shared" ca="1" si="562"/>
        <v>-7.15108232128501+2.16925710636764i</v>
      </c>
      <c r="DJ330" s="223" t="str">
        <f t="shared" ca="1" si="563"/>
        <v>-7.03602812822239-2.51753111960604i</v>
      </c>
      <c r="DK330" s="223" t="str">
        <f t="shared" ca="1" si="564"/>
        <v>-4.15169924730908-6.21345701837671i</v>
      </c>
      <c r="DL330" s="223" t="str">
        <f t="shared" ca="1" si="565"/>
        <v>0.366675920460329-7.46385982777518i</v>
      </c>
      <c r="DM330" s="223" t="str">
        <f t="shared" ca="1" si="566"/>
        <v>4.74073296916235-5.77659983679142i</v>
      </c>
      <c r="DN330" s="223" t="str">
        <f t="shared" ca="1" si="567"/>
        <v>7.24890893067776-1.81575716274552i</v>
      </c>
      <c r="DO330" s="223" t="str">
        <f t="shared" ca="1" si="568"/>
        <v>6.90402352711494+2.85974017987035i</v>
      </c>
      <c r="DP330" s="223" t="str">
        <f t="shared" ca="1" si="569"/>
        <v>3.84181845831898+6.40968686385234i</v>
      </c>
      <c r="DQ330" s="223" t="str">
        <f t="shared" ca="1" si="570"/>
        <v>-0.732468486508832+7.43687734708547i</v>
      </c>
      <c r="DR330" s="223" t="str">
        <f t="shared" ca="1" si="571"/>
        <v>-5.01846686819174+5.53702492789975i</v>
      </c>
      <c r="DS330" s="223" t="str">
        <f t="shared" ca="1" si="572"/>
        <v>-7.32927228352502+1.45788290108415i</v>
      </c>
      <c r="DT330" s="223" t="str">
        <f t="shared" ca="1" si="573"/>
        <v>-6.75538652860651-3.19505987556467i</v>
      </c>
      <c r="DU330" s="223" t="str">
        <f t="shared" ca="1" si="574"/>
        <v>-3.5226823921593-6.5904752122508i</v>
      </c>
      <c r="DV330" s="223" t="str">
        <f t="shared" ca="1" si="575"/>
        <v>1.09649647181669-7.39197877747326i</v>
      </c>
      <c r="DW330" s="223" t="str">
        <f t="shared" ca="1" si="576"/>
        <v>5.28411084096999-5.28411084097078i</v>
      </c>
      <c r="DX330" s="223" t="str">
        <f t="shared" ca="1" si="577"/>
        <v>7.39197877747297-1.09649647181865i</v>
      </c>
      <c r="DY330" s="223" t="str">
        <f t="shared" ca="1" si="578"/>
        <v>6.59047521225174+3.52268239215755i</v>
      </c>
      <c r="DZ330" s="223" t="str">
        <f t="shared" ca="1" si="579"/>
        <v>3.19505987555954+6.75538652860893i</v>
      </c>
      <c r="EA330" s="223" t="str">
        <f t="shared" ca="1" si="580"/>
        <v>-1.45788290108971+7.32927228352391i</v>
      </c>
      <c r="EB330" s="223" t="str">
        <f t="shared" ca="1" si="581"/>
        <v>-5.53702492789899+5.01846686819258i</v>
      </c>
      <c r="EC330" s="223" t="str">
        <f t="shared" ca="1" si="582"/>
        <v>-7.43687734708527+0.732468486510803i</v>
      </c>
      <c r="ED330" s="223" t="str">
        <f t="shared" ca="1" si="583"/>
        <v>-6.40968686385291-3.84181845831801i</v>
      </c>
      <c r="EE330" s="223" t="str">
        <f t="shared" ca="1" si="584"/>
        <v>-2.85974017987218-6.90402352711418i</v>
      </c>
      <c r="EF330" s="223" t="str">
        <f t="shared" ca="1" si="585"/>
        <v>1.81575716275102-7.24890893067639i</v>
      </c>
      <c r="EG330" s="223" t="str">
        <f t="shared" ca="1" si="586"/>
        <v>5.7765998367907-4.74073296916322i</v>
      </c>
      <c r="EH330" s="223" t="str">
        <f t="shared" ca="1" si="587"/>
        <v>7.46385982777508-0.366675920462308i</v>
      </c>
      <c r="EI330" s="223" t="str">
        <f t="shared" ca="1" si="588"/>
        <v>6.21345701837733+4.15169924730813i</v>
      </c>
      <c r="EJ330" s="223" t="str">
        <f t="shared" ca="1" si="589"/>
        <v>2.51753111960791+7.03602812822172i</v>
      </c>
      <c r="EK330" s="223" t="str">
        <f t="shared" ca="1" si="590"/>
        <v>-2.16925710636574+7.15108232128558i</v>
      </c>
      <c r="EL330" s="223" t="str">
        <f t="shared" ca="1" si="591"/>
        <v>-6.00225841070986+4.45157822916594i</v>
      </c>
      <c r="EM330" s="223" t="str">
        <f t="shared" ca="1" si="592"/>
        <v>-7.47286121638302-3.23715211458623E-12i</v>
      </c>
      <c r="EN330" s="223"/>
      <c r="EO330" s="223"/>
      <c r="EP330" s="223"/>
    </row>
    <row r="331" spans="1:146">
      <c r="A331" s="249">
        <f t="shared" si="461"/>
        <v>4.5117187499999897E-3</v>
      </c>
      <c r="B331" s="248">
        <v>231</v>
      </c>
      <c r="C331" s="247">
        <f t="shared" si="462"/>
        <v>46200</v>
      </c>
      <c r="N331" s="246">
        <f t="shared" ca="1" si="463"/>
        <v>7.5267261678761095</v>
      </c>
      <c r="O331" s="223">
        <f t="shared" ca="1" si="464"/>
        <v>-7.4732738321238905</v>
      </c>
      <c r="P331" s="223" t="str">
        <f t="shared" ca="1" si="465"/>
        <v>-6.11003518966763-4.30317228924557i</v>
      </c>
      <c r="Q331" s="223" t="str">
        <f t="shared" ca="1" si="466"/>
        <v>-2.51767012566441-7.03641662412372i</v>
      </c>
      <c r="R331" s="223" t="str">
        <f t="shared" ca="1" si="467"/>
        <v>1.99321747113068-7.2025624525364i</v>
      </c>
      <c r="S331" s="223" t="str">
        <f t="shared" ca="1" si="468"/>
        <v>5.77691879307406-4.74099472981518i</v>
      </c>
      <c r="T331" s="223" t="str">
        <f t="shared" ca="1" si="469"/>
        <v>7.45302467292377-0.549768128120634i</v>
      </c>
      <c r="U331" s="223" t="str">
        <f t="shared" ca="1" si="470"/>
        <v>6.41004077617912+3.84203058520213i</v>
      </c>
      <c r="V331" s="223" t="str">
        <f t="shared" ca="1" si="471"/>
        <v>3.0284793076489+6.83213984437161i</v>
      </c>
      <c r="W331" s="223" t="str">
        <f t="shared" ca="1" si="472"/>
        <v>-1.45796339842406+7.32967697096969i</v>
      </c>
      <c r="X331" s="223" t="str">
        <f t="shared" ca="1" si="473"/>
        <v>-5.41249677301311+5.15312530917213i</v>
      </c>
      <c r="Y331" s="223" t="str">
        <f t="shared" ca="1" si="474"/>
        <v>-7.39238692727143+1.09655701512237i</v>
      </c>
      <c r="Z331" s="223" t="str">
        <f t="shared" ca="1" si="475"/>
        <v>-6.67530979634149-3.3600685845344i</v>
      </c>
      <c r="AA331" s="223" t="str">
        <f t="shared" ca="1" si="476"/>
        <v>-3.52287689787063-6.59083910684801i</v>
      </c>
      <c r="AB331" s="223" t="str">
        <f t="shared" ca="1" si="477"/>
        <v>0.914808495738888-7.41707133483504i</v>
      </c>
      <c r="AC331" s="223" t="str">
        <f t="shared" ca="1" si="478"/>
        <v>5.01874396398683-5.53733065599784i</v>
      </c>
      <c r="AD331" s="223" t="str">
        <f t="shared" ca="1" si="479"/>
        <v>7.29168919636457-1.63740356464983i</v>
      </c>
      <c r="AE331" s="223" t="str">
        <f t="shared" ca="1" si="480"/>
        <v>6.9044047343515+2.85989808108127i</v>
      </c>
      <c r="AF331" s="223" t="str">
        <f t="shared" ca="1" si="481"/>
        <v>3.99818371295072+6.31382204115726i</v>
      </c>
      <c r="AG331" s="223" t="str">
        <f t="shared" ca="1" si="482"/>
        <v>-0.366696166553848+7.46427194650238i</v>
      </c>
      <c r="AH331" s="223" t="str">
        <f t="shared" ca="1" si="483"/>
        <v>-4.59779414658376+5.89152872822902i</v>
      </c>
      <c r="AI331" s="223" t="str">
        <f t="shared" ca="1" si="484"/>
        <v>-7.15147716993051+2.16937688239513i</v>
      </c>
      <c r="AJ331" s="223" t="str">
        <f t="shared" ca="1" si="485"/>
        <v>-7.09608410489031-2.34422954213763i</v>
      </c>
      <c r="AK331" s="223" t="str">
        <f t="shared" ca="1" si="486"/>
        <v>-4.45182402407615-6.00258982678028i</v>
      </c>
      <c r="AL331" s="223" t="str">
        <f t="shared" ca="1" si="487"/>
        <v>-0.183403320931606-7.47102302176743i</v>
      </c>
      <c r="AM331" s="223" t="str">
        <f t="shared" ca="1" si="488"/>
        <v>4.15192848433178-6.2138000958272i</v>
      </c>
      <c r="AN331" s="223" t="str">
        <f t="shared" ca="1" si="489"/>
        <v>6.97251066909239-2.68959415884637i</v>
      </c>
      <c r="AO331" s="223" t="str">
        <f t="shared" ca="1" si="490"/>
        <v>7.24930918084191+1.81585742019267i</v>
      </c>
      <c r="AP331" s="223" t="str">
        <f t="shared" ca="1" si="491"/>
        <v>4.88133951510087+5.65882905804925i</v>
      </c>
      <c r="AQ331" s="223" t="str">
        <f t="shared" ca="1" si="492"/>
        <v>0.732508929922662+7.43728797596888i</v>
      </c>
      <c r="AR331" s="223" t="str">
        <f t="shared" ca="1" si="493"/>
        <v>0.732508929922662+7.43728797596888i</v>
      </c>
      <c r="AS331" s="223" t="str">
        <f t="shared" ca="1" si="494"/>
        <v>-6.75575952881932+3.19523629152442i</v>
      </c>
      <c r="AT331" s="223" t="str">
        <f t="shared" ca="1" si="495"/>
        <v>-7.36324962224169-1.27764500956459i</v>
      </c>
      <c r="AU331" s="223" t="str">
        <f t="shared" ca="1" si="496"/>
        <v>-5.28440260436105-5.28440260435651i</v>
      </c>
      <c r="AV331" s="223" t="str">
        <f t="shared" ca="1" si="497"/>
        <v>-1.27764500956358-7.36324962224187i</v>
      </c>
      <c r="AW331" s="223" t="str">
        <f t="shared" ca="1" si="498"/>
        <v>3.19523629152534-6.75575952881888i</v>
      </c>
      <c r="AX331" s="223" t="str">
        <f t="shared" ca="1" si="499"/>
        <v>6.50239834232252-3.68356316189489i</v>
      </c>
      <c r="AY331" s="223" t="str">
        <f t="shared" ca="1" si="500"/>
        <v>7.43728797596878+0.732508929923679i</v>
      </c>
      <c r="AZ331" s="223" t="str">
        <f t="shared" ca="1" si="501"/>
        <v>5.65882905804858+4.88133951510164i</v>
      </c>
      <c r="BA331" s="223" t="str">
        <f t="shared" ca="1" si="502"/>
        <v>1.8158574201991+7.24930918084031i</v>
      </c>
      <c r="BB331" s="223" t="str">
        <f t="shared" ca="1" si="503"/>
        <v>-2.68959415884733+6.97251066909202i</v>
      </c>
      <c r="BC331" s="223" t="str">
        <f t="shared" ca="1" si="504"/>
        <v>-6.21380009582765+4.15192848433111i</v>
      </c>
      <c r="BD331" s="223" t="str">
        <f t="shared" ca="1" si="505"/>
        <v>-7.4710230217676-0.183403320924983i</v>
      </c>
      <c r="BE331" s="223" t="str">
        <f t="shared" ca="1" si="506"/>
        <v>-6.00258982677974-4.45182402407688i</v>
      </c>
      <c r="BF331" s="223" t="str">
        <f t="shared" ca="1" si="507"/>
        <v>-2.34422954213676-7.0960841048906i</v>
      </c>
      <c r="BG331" s="223" t="str">
        <f t="shared" ca="1" si="508"/>
        <v>2.16937688239601-7.15147716993024i</v>
      </c>
      <c r="BH331" s="223" t="str">
        <f t="shared" ca="1" si="509"/>
        <v>5.89152872822959-4.59779414658303i</v>
      </c>
      <c r="BI331" s="223" t="str">
        <f t="shared" ca="1" si="510"/>
        <v>7.46427194650242-0.366696166552933i</v>
      </c>
      <c r="BJ331" s="223" t="str">
        <f t="shared" ca="1" si="511"/>
        <v>6.31382204115927+3.99818371294755i</v>
      </c>
      <c r="BK331" s="223" t="str">
        <f t="shared" ca="1" si="512"/>
        <v>2.85989808108268+6.90440473435091i</v>
      </c>
      <c r="BL331" s="223" t="str">
        <f t="shared" ca="1" si="513"/>
        <v>-1.63740356465166+7.29168919636416i</v>
      </c>
      <c r="BM331" s="223" t="str">
        <f t="shared" ca="1" si="514"/>
        <v>-5.53733065600059+5.0187439639838i</v>
      </c>
      <c r="BN331" s="223" t="str">
        <f t="shared" ca="1" si="515"/>
        <v>-7.41707133483488+0.914808495740196i</v>
      </c>
      <c r="BO331" s="223" t="str">
        <f t="shared" ca="1" si="516"/>
        <v>-6.59083910684763-3.52287689787135i</v>
      </c>
      <c r="BP331" s="223" t="str">
        <f t="shared" ca="1" si="517"/>
        <v>-3.36006858453097-6.67530979634322i</v>
      </c>
      <c r="BQ331" s="223" t="str">
        <f t="shared" ca="1" si="518"/>
        <v>1.09655701512123-7.39238692727161i</v>
      </c>
      <c r="BR331" s="223" t="str">
        <f t="shared" ca="1" si="519"/>
        <v>5.15312530917291-5.41249677301237i</v>
      </c>
      <c r="BS331" s="223" t="str">
        <f t="shared" ca="1" si="520"/>
        <v>7.32967697097048-1.45796339842009i</v>
      </c>
      <c r="BT331" s="223" t="str">
        <f t="shared" ca="1" si="521"/>
        <v>6.83213984437216+3.02847930764765i</v>
      </c>
      <c r="BU331" s="223" t="str">
        <f t="shared" ca="1" si="522"/>
        <v>3.84203058520144+6.41004077617954i</v>
      </c>
      <c r="BV331" s="223" t="str">
        <f t="shared" ca="1" si="523"/>
        <v>-0.549768128124433+7.45302467292348i</v>
      </c>
      <c r="BW331" s="223" t="str">
        <f t="shared" ca="1" si="524"/>
        <v>-4.74099472981427+5.77691879307482i</v>
      </c>
      <c r="BX331" s="223" t="str">
        <f t="shared" ca="1" si="525"/>
        <v>-7.20256245253667+1.99321747112969i</v>
      </c>
      <c r="BY331" s="223" t="str">
        <f t="shared" ca="1" si="526"/>
        <v>-7.03641662412262-2.51767012566748i</v>
      </c>
      <c r="BZ331" s="223" t="str">
        <f t="shared" ca="1" si="527"/>
        <v>-4.30317228924691-6.11003518966668i</v>
      </c>
      <c r="CA331" s="223" t="str">
        <f t="shared" ca="1" si="528"/>
        <v>8.0933595468601E-13-7.47327383212389i</v>
      </c>
      <c r="CB331" s="223" t="str">
        <f t="shared" ca="1" si="529"/>
        <v>4.30317228924823-6.11003518966576i</v>
      </c>
      <c r="CC331" s="223" t="str">
        <f t="shared" ca="1" si="530"/>
        <v>7.03641662412331-2.51767012566556i</v>
      </c>
      <c r="CD331" s="223" t="str">
        <f t="shared" ca="1" si="531"/>
        <v>7.20256245253613+1.99321747113167i</v>
      </c>
      <c r="CE331" s="223" t="str">
        <f t="shared" ca="1" si="532"/>
        <v>4.7409947298127+5.77691879307611i</v>
      </c>
      <c r="CF331" s="223" t="str">
        <f t="shared" ca="1" si="533"/>
        <v>0.549768128122819+7.4530246729236i</v>
      </c>
      <c r="CG331" s="223" t="str">
        <f t="shared" ca="1" si="534"/>
        <v>-3.84203058520283+6.4100407761787i</v>
      </c>
      <c r="CH331" s="223" t="str">
        <f t="shared" ca="1" si="535"/>
        <v>-6.83213984437282+3.02847930764618i</v>
      </c>
      <c r="CI331" s="223" t="str">
        <f t="shared" ca="1" si="536"/>
        <v>-7.32967697097009-1.45796339842209i</v>
      </c>
      <c r="CJ331" s="223" t="str">
        <f t="shared" ca="1" si="537"/>
        <v>-5.15312530917143-5.41249677301378i</v>
      </c>
      <c r="CK331" s="223" t="str">
        <f t="shared" ca="1" si="538"/>
        <v>-1.0965570151192-7.39238692727191i</v>
      </c>
      <c r="CL331" s="223" t="str">
        <f t="shared" ca="1" si="539"/>
        <v>3.36006858453242-6.67530979634249i</v>
      </c>
      <c r="CM331" s="223" t="str">
        <f t="shared" ca="1" si="540"/>
        <v>6.59083910684839-3.52287689786992i</v>
      </c>
      <c r="CN331" s="223" t="str">
        <f t="shared" ca="1" si="541"/>
        <v>7.41707133483468+0.914808495741803i</v>
      </c>
      <c r="CO331" s="223" t="str">
        <f t="shared" ca="1" si="542"/>
        <v>5.53733065599922+5.01874396398531i</v>
      </c>
      <c r="CP331" s="223" t="str">
        <f t="shared" ca="1" si="543"/>
        <v>1.63740356464966+7.29168919636461i</v>
      </c>
      <c r="CQ331" s="223" t="str">
        <f t="shared" ca="1" si="544"/>
        <v>-2.85989808108417+6.9044047343503i</v>
      </c>
      <c r="CR331" s="223" t="str">
        <f t="shared" ca="1" si="545"/>
        <v>-6.31382204115605+3.99818371295264i</v>
      </c>
      <c r="CS331" s="223" t="str">
        <f t="shared" ca="1" si="546"/>
        <v>-7.46427194650235-0.36669616655455i</v>
      </c>
      <c r="CT331" s="223" t="str">
        <f t="shared" ca="1" si="547"/>
        <v>-5.89152872822859-4.59779414658431i</v>
      </c>
      <c r="CU331" s="223" t="str">
        <f t="shared" ca="1" si="548"/>
        <v>-2.16937688239426-7.15147716993077i</v>
      </c>
      <c r="CV331" s="223" t="str">
        <f t="shared" ca="1" si="549"/>
        <v>2.3442295421385-7.09608410489002i</v>
      </c>
      <c r="CW331" s="223" t="str">
        <f t="shared" ca="1" si="550"/>
        <v>6.00258982678083-4.45182402407541i</v>
      </c>
      <c r="CX331" s="223" t="str">
        <f t="shared" ca="1" si="551"/>
        <v>7.47102302176745-0.183403320930797i</v>
      </c>
      <c r="CY331" s="223" t="str">
        <f t="shared" ca="1" si="552"/>
        <v>6.21380009582675+4.15192848433245i</v>
      </c>
      <c r="CZ331" s="223" t="str">
        <f t="shared" ca="1" si="553"/>
        <v>2.68959415884581+6.9725106690926i</v>
      </c>
      <c r="DA331" s="223" t="str">
        <f t="shared" ca="1" si="554"/>
        <v>-1.81585742019367+7.24930918084167i</v>
      </c>
      <c r="DB331" s="223" t="str">
        <f t="shared" ca="1" si="555"/>
        <v>-5.6588290580495+4.88133951510058i</v>
      </c>
      <c r="DC331" s="223" t="str">
        <f t="shared" ca="1" si="556"/>
        <v>-7.43728797596896+0.732508929921856i</v>
      </c>
      <c r="DD331" s="223" t="str">
        <f t="shared" ca="1" si="557"/>
        <v>-6.50239834232518-3.68356316189019i</v>
      </c>
      <c r="DE331" s="223" t="str">
        <f t="shared" ca="1" si="558"/>
        <v>-3.19523629152388-6.75575952881957i</v>
      </c>
      <c r="DF331" s="223" t="str">
        <f t="shared" ca="1" si="559"/>
        <v>1.2776450095656-7.36324962224152i</v>
      </c>
      <c r="DG331" s="223" t="str">
        <f t="shared" ca="1" si="560"/>
        <v>5.28440260435679-5.28440260436077i</v>
      </c>
      <c r="DH331" s="223" t="str">
        <f t="shared" ca="1" si="561"/>
        <v>7.363249622242-1.27764500956278i</v>
      </c>
      <c r="DI331" s="223" t="str">
        <f t="shared" ca="1" si="562"/>
        <v>6.75575952881835+3.19523629152646i</v>
      </c>
      <c r="DJ331" s="223" t="str">
        <f t="shared" ca="1" si="563"/>
        <v>3.68356316189436+6.50239834232281i</v>
      </c>
      <c r="DK331" s="223" t="str">
        <f t="shared" ca="1" si="564"/>
        <v>-0.732508929924695+7.43728797596868i</v>
      </c>
      <c r="DL331" s="223" t="str">
        <f t="shared" ca="1" si="565"/>
        <v>-4.8813395151021+5.65882905804819i</v>
      </c>
      <c r="DM331" s="223" t="str">
        <f t="shared" ca="1" si="566"/>
        <v>-7.2493091808405+1.81585742019831i</v>
      </c>
      <c r="DN331" s="223" t="str">
        <f t="shared" ca="1" si="567"/>
        <v>-6.97251066909157-2.68959415884848i</v>
      </c>
      <c r="DO331" s="223" t="str">
        <f t="shared" ca="1" si="568"/>
        <v>-4.15192848433044-6.2138000958281i</v>
      </c>
      <c r="DP331" s="223" t="str">
        <f t="shared" ca="1" si="569"/>
        <v>0.183403320926005-7.47102302176757i</v>
      </c>
      <c r="DQ331" s="223" t="str">
        <f t="shared" ca="1" si="570"/>
        <v>4.45182402407736-6.00258982677938i</v>
      </c>
      <c r="DR331" s="223" t="str">
        <f t="shared" ca="1" si="571"/>
        <v>7.09608410489091-2.34422954213579i</v>
      </c>
      <c r="DS331" s="223" t="str">
        <f t="shared" ca="1" si="572"/>
        <v>7.15147716993204+2.16937688239008i</v>
      </c>
      <c r="DT331" s="223" t="str">
        <f t="shared" ca="1" si="573"/>
        <v>4.5977941465824+5.89152872823008i</v>
      </c>
      <c r="DU331" s="223" t="str">
        <f t="shared" ca="1" si="574"/>
        <v>0.366696166551701+7.46427194650248i</v>
      </c>
      <c r="DV331" s="223" t="str">
        <f t="shared" ca="1" si="575"/>
        <v>-3.99818371294823+6.31382204115884i</v>
      </c>
      <c r="DW331" s="223" t="str">
        <f t="shared" ca="1" si="576"/>
        <v>-6.90440473435139+2.85989808108154i</v>
      </c>
      <c r="DX331" s="223" t="str">
        <f t="shared" ca="1" si="577"/>
        <v>-7.29168919636407-1.63740356465203i</v>
      </c>
      <c r="DY331" s="223" t="str">
        <f t="shared" ca="1" si="578"/>
        <v>-5.01874396398886-5.537330655996i</v>
      </c>
      <c r="DZ331" s="223" t="str">
        <f t="shared" ca="1" si="579"/>
        <v>-0.91480849573897-7.41707133483503i</v>
      </c>
      <c r="EA331" s="223" t="str">
        <f t="shared" ca="1" si="580"/>
        <v>3.52287689787206-6.59083910684725i</v>
      </c>
      <c r="EB331" s="223" t="str">
        <f t="shared" ca="1" si="581"/>
        <v>6.67530979634034-3.3600685845367i</v>
      </c>
      <c r="EC331" s="223" t="str">
        <f t="shared" ca="1" si="582"/>
        <v>7.39238692727155+1.09655701512161i</v>
      </c>
      <c r="ED331" s="223" t="str">
        <f t="shared" ca="1" si="583"/>
        <v>5.41249677301182+5.15312530917349i</v>
      </c>
      <c r="EE331" s="223" t="str">
        <f t="shared" ca="1" si="584"/>
        <v>1.45796339842638+7.32967697096924i</v>
      </c>
      <c r="EF331" s="223" t="str">
        <f t="shared" ca="1" si="585"/>
        <v>-3.02847930764839+6.83213984437183i</v>
      </c>
      <c r="EG331" s="223" t="str">
        <f t="shared" ca="1" si="586"/>
        <v>-6.41004077618017+3.84203058520038i</v>
      </c>
      <c r="EH331" s="223" t="str">
        <f t="shared" ca="1" si="587"/>
        <v>-7.45302467292399-0.549768128117614i</v>
      </c>
      <c r="EI331" s="223" t="str">
        <f t="shared" ca="1" si="588"/>
        <v>-5.7769187930743-4.7409947298149i</v>
      </c>
      <c r="EJ331" s="223" t="str">
        <f t="shared" ca="1" si="589"/>
        <v>-1.99321747112933-7.20256245253677i</v>
      </c>
      <c r="EK331" s="223" t="str">
        <f t="shared" ca="1" si="590"/>
        <v>2.51767012566104-7.03641662412493i</v>
      </c>
      <c r="EL331" s="223" t="str">
        <f t="shared" ca="1" si="591"/>
        <v>6.1100351896674-4.3031722892459i</v>
      </c>
      <c r="EM331" s="223" t="str">
        <f t="shared" ca="1" si="592"/>
        <v>7.47327383212389+1.61867190937202E-12i</v>
      </c>
      <c r="EN331" s="223"/>
      <c r="EO331" s="223"/>
      <c r="EP331" s="223"/>
    </row>
    <row r="332" spans="1:146">
      <c r="A332" s="249">
        <f t="shared" si="461"/>
        <v>4.5312499999999893E-3</v>
      </c>
      <c r="B332" s="248">
        <v>232</v>
      </c>
      <c r="C332" s="247">
        <f t="shared" si="462"/>
        <v>46400</v>
      </c>
      <c r="N332" s="246">
        <f t="shared" ca="1" si="463"/>
        <v>7.5263405665776446</v>
      </c>
      <c r="O332" s="223">
        <f t="shared" ca="1" si="464"/>
        <v>-7.4736594334223554</v>
      </c>
      <c r="P332" s="223" t="str">
        <f t="shared" ca="1" si="465"/>
        <v>-6.21412071158894-4.1521427129356i</v>
      </c>
      <c r="Q332" s="223" t="str">
        <f t="shared" ca="1" si="466"/>
        <v>-2.8600456443098-6.90476098349882i</v>
      </c>
      <c r="R332" s="223" t="str">
        <f t="shared" ca="1" si="467"/>
        <v>1.45803862550525-7.33005516304739i</v>
      </c>
      <c r="S332" s="223" t="str">
        <f t="shared" ca="1" si="468"/>
        <v>5.28467526565176-5.28467526565176i</v>
      </c>
      <c r="T332" s="223" t="str">
        <f t="shared" ca="1" si="469"/>
        <v>7.3300551630474-1.45803862550523i</v>
      </c>
      <c r="U332" s="223" t="str">
        <f t="shared" ca="1" si="470"/>
        <v>6.9047609834988+2.86004564430982i</v>
      </c>
      <c r="V332" s="223" t="str">
        <f t="shared" ca="1" si="471"/>
        <v>4.1521427129356+6.21412071158895i</v>
      </c>
      <c r="W332" s="223" t="str">
        <f t="shared" ca="1" si="472"/>
        <v>-8.10295779413327E-19+7.47365943342236i</v>
      </c>
      <c r="X332" s="223" t="str">
        <f t="shared" ca="1" si="473"/>
        <v>-4.15214271293564+6.21412071158892i</v>
      </c>
      <c r="Y332" s="223" t="str">
        <f t="shared" ca="1" si="474"/>
        <v>-6.90476098349882+2.86004564430978i</v>
      </c>
      <c r="Z332" s="223" t="str">
        <f t="shared" ca="1" si="475"/>
        <v>-7.33005516304739-1.45803862550525i</v>
      </c>
      <c r="AA332" s="223" t="str">
        <f t="shared" ca="1" si="476"/>
        <v>-5.28467526565172-5.2846752656518i</v>
      </c>
      <c r="AB332" s="223" t="str">
        <f t="shared" ca="1" si="477"/>
        <v>-1.4580386255052-7.3300551630474i</v>
      </c>
      <c r="AC332" s="223" t="str">
        <f t="shared" ca="1" si="478"/>
        <v>2.86004564430982-6.9047609834988i</v>
      </c>
      <c r="AD332" s="223" t="str">
        <f t="shared" ca="1" si="479"/>
        <v>6.21412071158895-4.1521427129356i</v>
      </c>
      <c r="AE332" s="223" t="str">
        <f t="shared" ca="1" si="480"/>
        <v>7.47365943342236+1.62059155882666E-18i</v>
      </c>
      <c r="AF332" s="223" t="str">
        <f t="shared" ca="1" si="481"/>
        <v>6.21412071158895+4.1521427129356i</v>
      </c>
      <c r="AG332" s="223" t="str">
        <f t="shared" ca="1" si="482"/>
        <v>2.86004564430973+6.90476098349885i</v>
      </c>
      <c r="AH332" s="223" t="str">
        <f t="shared" ca="1" si="483"/>
        <v>-1.45803862550895+7.33005516304666i</v>
      </c>
      <c r="AI332" s="223" t="str">
        <f t="shared" ca="1" si="484"/>
        <v>-5.2846752656518+5.28467526565172i</v>
      </c>
      <c r="AJ332" s="223" t="str">
        <f t="shared" ca="1" si="485"/>
        <v>-7.33005516304668+1.45803862550885i</v>
      </c>
      <c r="AK332" s="223" t="str">
        <f t="shared" ca="1" si="486"/>
        <v>-6.9047609834988-2.86004564430982i</v>
      </c>
      <c r="AL332" s="223" t="str">
        <f t="shared" ca="1" si="487"/>
        <v>-4.1521427129325-6.21412071159102i</v>
      </c>
      <c r="AM332" s="223" t="str">
        <f t="shared" ca="1" si="488"/>
        <v>1.06209519286602E-13-7.47365943342236i</v>
      </c>
      <c r="AN332" s="223" t="str">
        <f t="shared" ca="1" si="489"/>
        <v>4.15214271293868-6.21412071158689i</v>
      </c>
      <c r="AO332" s="223" t="str">
        <f t="shared" ca="1" si="490"/>
        <v>6.90476098349885-2.86004564430973i</v>
      </c>
      <c r="AP332" s="223" t="str">
        <f t="shared" ca="1" si="491"/>
        <v>7.33005516304663+1.45803862550906i</v>
      </c>
      <c r="AQ332" s="223" t="str">
        <f t="shared" ca="1" si="492"/>
        <v>5.28467526565172+5.2846752656518i</v>
      </c>
      <c r="AR332" s="223" t="str">
        <f t="shared" ca="1" si="493"/>
        <v>5.28467526565172+5.2846752656518i</v>
      </c>
      <c r="AS332" s="223" t="str">
        <f t="shared" ca="1" si="494"/>
        <v>-2.86004564430982+6.9047609834988i</v>
      </c>
      <c r="AT332" s="223" t="str">
        <f t="shared" ca="1" si="495"/>
        <v>-6.21412071158695+4.1521427129386i</v>
      </c>
      <c r="AU332" s="223" t="str">
        <f t="shared" ca="1" si="496"/>
        <v>-7.47365943342236-3.24118311765332E-18i</v>
      </c>
      <c r="AV332" s="223" t="str">
        <f t="shared" ca="1" si="497"/>
        <v>-6.21412071159096-4.15214271293259i</v>
      </c>
      <c r="AW332" s="223" t="str">
        <f t="shared" ca="1" si="498"/>
        <v>-2.86004564430982-6.9047609834988i</v>
      </c>
      <c r="AX332" s="223" t="str">
        <f t="shared" ca="1" si="499"/>
        <v>1.45803862550895-7.33005516304666i</v>
      </c>
      <c r="AY332" s="223" t="str">
        <f t="shared" ca="1" si="500"/>
        <v>5.28467526565187-5.28467526565164i</v>
      </c>
      <c r="AZ332" s="223" t="str">
        <f t="shared" ca="1" si="501"/>
        <v>7.33005516304668-1.45803862550885i</v>
      </c>
      <c r="BA332" s="223" t="str">
        <f t="shared" ca="1" si="502"/>
        <v>6.90476098349876+2.86004564430992i</v>
      </c>
      <c r="BB332" s="223" t="str">
        <f t="shared" ca="1" si="503"/>
        <v>4.1521427129325+6.21412071159102i</v>
      </c>
      <c r="BC332" s="223" t="str">
        <f t="shared" ca="1" si="504"/>
        <v>-1.06211139878161E-13+7.47365943342236i</v>
      </c>
      <c r="BD332" s="223" t="str">
        <f t="shared" ca="1" si="505"/>
        <v>-4.15214271293886+6.21412071158677i</v>
      </c>
      <c r="BE332" s="223" t="str">
        <f t="shared" ca="1" si="506"/>
        <v>-6.90476098349885+2.86004564430973i</v>
      </c>
      <c r="BF332" s="223" t="str">
        <f t="shared" ca="1" si="507"/>
        <v>-7.33005516304813-1.45803862550156i</v>
      </c>
      <c r="BG332" s="223" t="str">
        <f t="shared" ca="1" si="508"/>
        <v>-5.28467526565172-5.2846752656518i</v>
      </c>
      <c r="BH332" s="223" t="str">
        <f t="shared" ca="1" si="509"/>
        <v>-1.45803862550895-7.33005516304666i</v>
      </c>
      <c r="BI332" s="223" t="str">
        <f t="shared" ca="1" si="510"/>
        <v>2.86004564431002-6.90476098349873i</v>
      </c>
      <c r="BJ332" s="223" t="str">
        <f t="shared" ca="1" si="511"/>
        <v>6.21412071158683-4.15214271293877i</v>
      </c>
      <c r="BK332" s="223" t="str">
        <f t="shared" ca="1" si="512"/>
        <v>7.47365943342236+2.12419038573205E-13i</v>
      </c>
      <c r="BL332" s="223" t="str">
        <f t="shared" ca="1" si="513"/>
        <v>6.21412071158683+4.15214271293877i</v>
      </c>
      <c r="BM332" s="223" t="str">
        <f t="shared" ca="1" si="514"/>
        <v>2.86004564430963+6.90476098349888i</v>
      </c>
      <c r="BN332" s="223" t="str">
        <f t="shared" ca="1" si="515"/>
        <v>-1.45803862550187+7.33005516304806i</v>
      </c>
      <c r="BO332" s="223" t="str">
        <f t="shared" ca="1" si="516"/>
        <v>-5.28467526565187+5.28467526565164i</v>
      </c>
      <c r="BP332" s="223" t="str">
        <f t="shared" ca="1" si="517"/>
        <v>-7.33005516304672+1.45803862550864i</v>
      </c>
      <c r="BQ332" s="223" t="str">
        <f t="shared" ca="1" si="518"/>
        <v>-6.90476098349876-2.86004564430992i</v>
      </c>
      <c r="BR332" s="223" t="str">
        <f t="shared" ca="1" si="519"/>
        <v>-4.15214271293851-6.21412071158701i</v>
      </c>
      <c r="BS332" s="223" t="str">
        <f t="shared" ca="1" si="520"/>
        <v>1.0621276046972E-13-7.47365943342236i</v>
      </c>
      <c r="BT332" s="223" t="str">
        <f t="shared" ca="1" si="521"/>
        <v>4.15214271293868-6.21412071158689i</v>
      </c>
      <c r="BU332" s="223" t="str">
        <f t="shared" ca="1" si="522"/>
        <v>6.90476098349885-2.86004564430973i</v>
      </c>
      <c r="BV332" s="223" t="str">
        <f t="shared" ca="1" si="523"/>
        <v>7.33005516304668+1.45803862550885i</v>
      </c>
      <c r="BW332" s="223" t="str">
        <f t="shared" ca="1" si="524"/>
        <v>5.28467526565172+5.2846752656518i</v>
      </c>
      <c r="BX332" s="223" t="str">
        <f t="shared" ca="1" si="525"/>
        <v>1.45803862550166+7.33005516304811i</v>
      </c>
      <c r="BY332" s="223" t="str">
        <f t="shared" ca="1" si="526"/>
        <v>-2.86004564430982+6.9047609834988i</v>
      </c>
      <c r="BZ332" s="223" t="str">
        <f t="shared" ca="1" si="527"/>
        <v>-6.21412071158695+4.1521427129386i</v>
      </c>
      <c r="CA332" s="223" t="str">
        <f t="shared" ca="1" si="528"/>
        <v>-7.47365943342236-6.48236623530664E-18i</v>
      </c>
      <c r="CB332" s="223" t="str">
        <f t="shared" ca="1" si="529"/>
        <v>-6.21412071158671-4.15214271293895i</v>
      </c>
      <c r="CC332" s="223" t="str">
        <f t="shared" ca="1" si="530"/>
        <v>-2.86004564430982-6.9047609834988i</v>
      </c>
      <c r="CD332" s="223" t="str">
        <f t="shared" ca="1" si="531"/>
        <v>1.45803862550916-7.33005516304661i</v>
      </c>
      <c r="CE332" s="223" t="str">
        <f t="shared" ca="1" si="532"/>
        <v>5.28467526565172-5.2846752656518i</v>
      </c>
      <c r="CF332" s="223" t="str">
        <f t="shared" ca="1" si="533"/>
        <v>7.33005516304817-1.45803862550135i</v>
      </c>
      <c r="CG332" s="223" t="str">
        <f t="shared" ca="1" si="534"/>
        <v>6.90476098349885+2.86004564430973i</v>
      </c>
      <c r="CH332" s="223" t="str">
        <f t="shared" ca="1" si="535"/>
        <v>4.15214271293868+6.21412071158689i</v>
      </c>
      <c r="CI332" s="223" t="str">
        <f t="shared" ca="1" si="536"/>
        <v>-3.18628557859806E-13+7.47365943342236i</v>
      </c>
      <c r="CJ332" s="223" t="str">
        <f t="shared" ca="1" si="537"/>
        <v>-4.1521427129325+6.21412071159102i</v>
      </c>
      <c r="CK332" s="223" t="str">
        <f t="shared" ca="1" si="538"/>
        <v>-6.90476098349893+2.86004564430953i</v>
      </c>
      <c r="CL332" s="223" t="str">
        <f t="shared" ca="1" si="539"/>
        <v>-7.33005516304813-1.45803862550156i</v>
      </c>
      <c r="CM332" s="223" t="str">
        <f t="shared" ca="1" si="540"/>
        <v>-5.28467526565157-5.28467526565195i</v>
      </c>
      <c r="CN332" s="223" t="str">
        <f t="shared" ca="1" si="541"/>
        <v>-1.45803862550895-7.33005516304666i</v>
      </c>
      <c r="CO332" s="223" t="str">
        <f t="shared" ca="1" si="542"/>
        <v>2.86004564431002-6.90476098349873i</v>
      </c>
      <c r="CP332" s="223" t="str">
        <f t="shared" ca="1" si="543"/>
        <v>6.21412071158707-4.15214271293842i</v>
      </c>
      <c r="CQ332" s="223" t="str">
        <f t="shared" ca="1" si="544"/>
        <v>7.47365943342236+2.12422279756322E-13i</v>
      </c>
      <c r="CR332" s="223" t="str">
        <f t="shared" ca="1" si="545"/>
        <v>6.21412071158683+4.15214271293877i</v>
      </c>
      <c r="CS332" s="223" t="str">
        <f t="shared" ca="1" si="546"/>
        <v>2.86004564430963+6.90476098349888i</v>
      </c>
      <c r="CT332" s="223" t="str">
        <f t="shared" ca="1" si="547"/>
        <v>-1.45803862550187+7.33005516304806i</v>
      </c>
      <c r="CU332" s="223" t="str">
        <f t="shared" ca="1" si="548"/>
        <v>-5.28467526565187+5.28467526565164i</v>
      </c>
      <c r="CV332" s="223" t="str">
        <f t="shared" ca="1" si="549"/>
        <v>-7.33005516304672+1.45803862550864i</v>
      </c>
      <c r="CW332" s="223" t="str">
        <f t="shared" ca="1" si="550"/>
        <v>-6.90476098349876-2.86004564430992i</v>
      </c>
      <c r="CX332" s="223" t="str">
        <f t="shared" ca="1" si="551"/>
        <v>-4.1521427129325-6.21412071159102i</v>
      </c>
      <c r="CY332" s="223" t="str">
        <f t="shared" ca="1" si="552"/>
        <v>1.06216001652837E-13-7.47365943342236i</v>
      </c>
      <c r="CZ332" s="223" t="str">
        <f t="shared" ca="1" si="553"/>
        <v>4.15214271293268-6.2141207115909i</v>
      </c>
      <c r="DA332" s="223" t="str">
        <f t="shared" ca="1" si="554"/>
        <v>6.90476098349885-2.86004564430973i</v>
      </c>
      <c r="DB332" s="223" t="str">
        <f t="shared" ca="1" si="555"/>
        <v>7.33005516304809+1.45803862550176i</v>
      </c>
      <c r="DC332" s="223" t="str">
        <f t="shared" ca="1" si="556"/>
        <v>5.28467526565142+5.2846752656521i</v>
      </c>
      <c r="DD332" s="223" t="str">
        <f t="shared" ca="1" si="557"/>
        <v>1.45803862550166+7.33005516304811i</v>
      </c>
      <c r="DE332" s="223" t="str">
        <f t="shared" ca="1" si="558"/>
        <v>-2.86004564430982+6.9047609834988i</v>
      </c>
      <c r="DF332" s="223" t="str">
        <f t="shared" ca="1" si="559"/>
        <v>-6.21412071158695+4.1521427129386i</v>
      </c>
      <c r="DG332" s="223" t="str">
        <f t="shared" ca="1" si="560"/>
        <v>-7.47365943342236-4.24838077146409E-13i</v>
      </c>
      <c r="DH332" s="223" t="str">
        <f t="shared" ca="1" si="561"/>
        <v>-6.21412071158695-4.1521427129386i</v>
      </c>
      <c r="DI332" s="223" t="str">
        <f t="shared" ca="1" si="562"/>
        <v>-2.86004564430982-6.9047609834988i</v>
      </c>
      <c r="DJ332" s="223" t="str">
        <f t="shared" ca="1" si="563"/>
        <v>1.45803862550166-7.33005516304811i</v>
      </c>
      <c r="DK332" s="223" t="str">
        <f t="shared" ca="1" si="564"/>
        <v>5.28467526565202-5.28467526565149i</v>
      </c>
      <c r="DL332" s="223" t="str">
        <f t="shared" ca="1" si="565"/>
        <v>7.33005516304676-1.45803862550843i</v>
      </c>
      <c r="DM332" s="223" t="str">
        <f t="shared" ca="1" si="566"/>
        <v>6.90476098349885+2.86004564430973i</v>
      </c>
      <c r="DN332" s="223" t="str">
        <f t="shared" ca="1" si="567"/>
        <v>4.15214271293233+6.21412071159113i</v>
      </c>
      <c r="DO332" s="223" t="str">
        <f t="shared" ca="1" si="568"/>
        <v>-3.18631799042924E-13+7.47365943342236i</v>
      </c>
      <c r="DP332" s="223" t="str">
        <f t="shared" ca="1" si="569"/>
        <v>-4.15214271293285+6.21412071159078i</v>
      </c>
      <c r="DQ332" s="223" t="str">
        <f t="shared" ca="1" si="570"/>
        <v>-6.90476098349876+2.86004564430992i</v>
      </c>
      <c r="DR332" s="223" t="str">
        <f t="shared" ca="1" si="571"/>
        <v>-7.33005516304663-1.45803862550906i</v>
      </c>
      <c r="DS332" s="223" t="str">
        <f t="shared" ca="1" si="572"/>
        <v>-5.28467526565157-5.28467526565195i</v>
      </c>
      <c r="DT332" s="223" t="str">
        <f t="shared" ca="1" si="573"/>
        <v>-1.45803862550104-7.33005516304823i</v>
      </c>
      <c r="DU332" s="223" t="str">
        <f t="shared" ca="1" si="574"/>
        <v>2.86004564430963-6.90476098349888i</v>
      </c>
      <c r="DV332" s="223" t="str">
        <f t="shared" ca="1" si="575"/>
        <v>6.21412071159107-4.15214271293241i</v>
      </c>
      <c r="DW332" s="223" t="str">
        <f t="shared" ca="1" si="576"/>
        <v>7.47365943342236+2.1242552093944E-13i</v>
      </c>
      <c r="DX332" s="223" t="str">
        <f t="shared" ca="1" si="577"/>
        <v>6.21412071159084+4.15214271293277i</v>
      </c>
      <c r="DY332" s="223" t="str">
        <f t="shared" ca="1" si="578"/>
        <v>2.86004564430923+6.90476098349905i</v>
      </c>
      <c r="DZ332" s="223" t="str">
        <f t="shared" ca="1" si="579"/>
        <v>-1.45803862550145+7.33005516304814i</v>
      </c>
      <c r="EA332" s="223" t="str">
        <f t="shared" ca="1" si="580"/>
        <v>-5.28467526565187+5.28467526565164i</v>
      </c>
      <c r="EB332" s="223" t="str">
        <f t="shared" ca="1" si="581"/>
        <v>-7.33005516304672+1.45803862550864i</v>
      </c>
      <c r="EC332" s="223" t="str">
        <f t="shared" ca="1" si="582"/>
        <v>-6.9047609834986-2.86004564431032i</v>
      </c>
      <c r="ED332" s="223" t="str">
        <f t="shared" ca="1" si="583"/>
        <v>-4.1521427129325-6.21412071159102i</v>
      </c>
      <c r="EE332" s="223" t="str">
        <f t="shared" ca="1" si="584"/>
        <v>1.06219242835955E-13-7.47365943342236i</v>
      </c>
      <c r="EF332" s="223" t="str">
        <f t="shared" ca="1" si="585"/>
        <v>4.15214271293268-6.2141207115909i</v>
      </c>
      <c r="EG332" s="223" t="str">
        <f t="shared" ca="1" si="586"/>
        <v>6.90476098349901-2.86004564430933i</v>
      </c>
      <c r="EH332" s="223" t="str">
        <f t="shared" ca="1" si="587"/>
        <v>7.33005516304668+1.45803862550885i</v>
      </c>
      <c r="EI332" s="223" t="str">
        <f t="shared" ca="1" si="588"/>
        <v>5.28467526565172+5.2846752656518i</v>
      </c>
      <c r="EJ332" s="223" t="str">
        <f t="shared" ca="1" si="589"/>
        <v>1.45803862550124+7.33005516304819i</v>
      </c>
      <c r="EK332" s="223" t="str">
        <f t="shared" ca="1" si="590"/>
        <v>-2.86004564431022+6.90476098349864i</v>
      </c>
      <c r="EL332" s="223" t="str">
        <f t="shared" ca="1" si="591"/>
        <v>-6.21412071158718+4.15214271293824i</v>
      </c>
      <c r="EM332" s="223" t="str">
        <f t="shared" ca="1" si="592"/>
        <v>-7.47365943342236-1.29647324706133E-17i</v>
      </c>
      <c r="EN332" s="223"/>
      <c r="EO332" s="223"/>
      <c r="EP332" s="223"/>
    </row>
    <row r="333" spans="1:146">
      <c r="A333" s="249">
        <f t="shared" si="461"/>
        <v>4.5507812499999889E-3</v>
      </c>
      <c r="B333" s="248">
        <v>233</v>
      </c>
      <c r="C333" s="247">
        <f t="shared" si="462"/>
        <v>46600</v>
      </c>
      <c r="N333" s="246">
        <f t="shared" ca="1" si="463"/>
        <v>7.5259801950035126</v>
      </c>
      <c r="O333" s="223">
        <f t="shared" ca="1" si="464"/>
        <v>-7.4740198049964874</v>
      </c>
      <c r="P333" s="223" t="str">
        <f t="shared" ca="1" si="465"/>
        <v>-6.3144522789982-3.99858280666215i</v>
      </c>
      <c r="Q333" s="223" t="str">
        <f t="shared" ca="1" si="466"/>
        <v>-3.19555523602477-6.75643388030952i</v>
      </c>
      <c r="R333" s="223" t="str">
        <f t="shared" ca="1" si="467"/>
        <v>0.914899810782022-7.41781169764445i</v>
      </c>
      <c r="S333" s="223" t="str">
        <f t="shared" ca="1" si="468"/>
        <v>4.74146796999575-5.77749543790249i</v>
      </c>
      <c r="T333" s="223" t="str">
        <f t="shared" ca="1" si="469"/>
        <v>7.09679242715453-2.34446354020741i</v>
      </c>
      <c r="U333" s="223" t="str">
        <f t="shared" ca="1" si="470"/>
        <v>7.25003279784154+1.81603867681878i</v>
      </c>
      <c r="V333" s="223" t="str">
        <f t="shared" ca="1" si="471"/>
        <v>5.15363968771296+5.41303704169015i</v>
      </c>
      <c r="W333" s="223" t="str">
        <f t="shared" ca="1" si="472"/>
        <v>1.45810893051194+7.33040861018273i</v>
      </c>
      <c r="X333" s="223" t="str">
        <f t="shared" ca="1" si="473"/>
        <v>-2.68986263078266+6.97320665640985i</v>
      </c>
      <c r="Y333" s="223" t="str">
        <f t="shared" ca="1" si="474"/>
        <v>-6.00318899780871+4.45226839959904i</v>
      </c>
      <c r="Z333" s="223" t="str">
        <f t="shared" ca="1" si="475"/>
        <v>-7.45376862455051+0.549823005290037i</v>
      </c>
      <c r="AA333" s="223" t="str">
        <f t="shared" ca="1" si="476"/>
        <v>-6.59149699618698-3.52322854704853i</v>
      </c>
      <c r="AB333" s="223" t="str">
        <f t="shared" ca="1" si="477"/>
        <v>-3.68393085057227-6.50304740361637i</v>
      </c>
      <c r="AC333" s="223" t="str">
        <f t="shared" ca="1" si="478"/>
        <v>0.366732769708103-7.46501702081796i</v>
      </c>
      <c r="AD333" s="223" t="str">
        <f t="shared" ca="1" si="479"/>
        <v>4.30360182653596-6.11064508575945i</v>
      </c>
      <c r="AE333" s="223" t="str">
        <f t="shared" ca="1" si="480"/>
        <v>6.90509392342034-2.86018355254051i</v>
      </c>
      <c r="AF333" s="223" t="str">
        <f t="shared" ca="1" si="481"/>
        <v>7.3639846126352+1.27777254249407i</v>
      </c>
      <c r="AG333" s="223" t="str">
        <f t="shared" ca="1" si="482"/>
        <v>5.53788338543708+5.01924492874971i</v>
      </c>
      <c r="AH333" s="223" t="str">
        <f t="shared" ca="1" si="483"/>
        <v>1.99341643161454+7.20328140333619i</v>
      </c>
      <c r="AI333" s="223" t="str">
        <f t="shared" ca="1" si="484"/>
        <v>-2.1695934268898+7.15219102146163i</v>
      </c>
      <c r="AJ333" s="223" t="str">
        <f t="shared" ca="1" si="485"/>
        <v>-5.65939391530839+4.88182676432194i</v>
      </c>
      <c r="AK333" s="223" t="str">
        <f t="shared" ca="1" si="486"/>
        <v>-7.3931248261138+1.09666647207777i</v>
      </c>
      <c r="AL333" s="223" t="str">
        <f t="shared" ca="1" si="487"/>
        <v>-6.8328218200479-3.028781606679i</v>
      </c>
      <c r="AM333" s="223" t="str">
        <f t="shared" ca="1" si="488"/>
        <v>-4.15234292465444-6.21442034960237i</v>
      </c>
      <c r="AN333" s="223" t="str">
        <f t="shared" ca="1" si="489"/>
        <v>-0.18342162802096-7.47176876996698i</v>
      </c>
      <c r="AO333" s="223" t="str">
        <f t="shared" ca="1" si="490"/>
        <v>3.84241409190592-6.4106806184525i</v>
      </c>
      <c r="AP333" s="223" t="str">
        <f t="shared" ca="1" si="491"/>
        <v>6.67597611743975-3.36040398238869i</v>
      </c>
      <c r="AQ333" s="223" t="str">
        <f t="shared" ca="1" si="492"/>
        <v>7.43803035677819+0.732582048050503i</v>
      </c>
      <c r="AR333" s="223" t="str">
        <f t="shared" ca="1" si="493"/>
        <v>7.43803035677819+0.732582048050503i</v>
      </c>
      <c r="AS333" s="223" t="str">
        <f t="shared" ca="1" si="494"/>
        <v>2.51792143635493+7.03711899045512i</v>
      </c>
      <c r="AT333" s="223" t="str">
        <f t="shared" ca="1" si="495"/>
        <v>-1.63756700823024+7.29241704368556i</v>
      </c>
      <c r="AU333" s="223" t="str">
        <f t="shared" ca="1" si="496"/>
        <v>-5.28493008683799+5.28493008683316i</v>
      </c>
      <c r="AV333" s="223" t="str">
        <f t="shared" ca="1" si="497"/>
        <v>-7.29241704368543+1.63756700823082i</v>
      </c>
      <c r="AW333" s="223" t="str">
        <f t="shared" ca="1" si="498"/>
        <v>-7.03711899045532-2.51792143635437i</v>
      </c>
      <c r="AX333" s="223" t="str">
        <f t="shared" ca="1" si="499"/>
        <v>-4.59825309265639-5.89211681328159i</v>
      </c>
      <c r="AY333" s="223" t="str">
        <f t="shared" ca="1" si="500"/>
        <v>-0.732582048051308-7.43803035677811i</v>
      </c>
      <c r="AZ333" s="223" t="str">
        <f t="shared" ca="1" si="501"/>
        <v>3.36040398238798-6.67597611744011i</v>
      </c>
      <c r="BA333" s="223" t="str">
        <f t="shared" ca="1" si="502"/>
        <v>6.41068061845602-3.84241409190005i</v>
      </c>
      <c r="BB333" s="223" t="str">
        <f t="shared" ca="1" si="503"/>
        <v>7.47176876996699+0.183421628020364i</v>
      </c>
      <c r="BC333" s="223" t="str">
        <f t="shared" ca="1" si="504"/>
        <v>6.2144203496027+4.15234292465393i</v>
      </c>
      <c r="BD333" s="223" t="str">
        <f t="shared" ca="1" si="505"/>
        <v>3.02878160667275+6.83282182005067i</v>
      </c>
      <c r="BE333" s="223" t="str">
        <f t="shared" ca="1" si="506"/>
        <v>-1.09666647207707+7.39312482611391i</v>
      </c>
      <c r="BF333" s="223" t="str">
        <f t="shared" ca="1" si="507"/>
        <v>-4.88182676432141+5.65939391530886i</v>
      </c>
      <c r="BG333" s="223" t="str">
        <f t="shared" ca="1" si="508"/>
        <v>-7.15219102146358+2.16959342688336i</v>
      </c>
      <c r="BH333" s="223" t="str">
        <f t="shared" ca="1" si="509"/>
        <v>-7.20328140333639-1.99341643161376i</v>
      </c>
      <c r="BI333" s="223" t="str">
        <f t="shared" ca="1" si="510"/>
        <v>-5.01924492875031-5.53788338543654i</v>
      </c>
      <c r="BJ333" s="223" t="str">
        <f t="shared" ca="1" si="511"/>
        <v>-1.2777725424978-7.36398461263455i</v>
      </c>
      <c r="BK333" s="223" t="str">
        <f t="shared" ca="1" si="512"/>
        <v>2.86018355254202-6.90509392341971i</v>
      </c>
      <c r="BL333" s="223" t="str">
        <f t="shared" ca="1" si="513"/>
        <v>6.11064508575868-4.30360182653706i</v>
      </c>
      <c r="BM333" s="223" t="str">
        <f t="shared" ca="1" si="514"/>
        <v>7.46501702081779-0.366732769711776i</v>
      </c>
      <c r="BN333" s="223" t="str">
        <f t="shared" ca="1" si="515"/>
        <v>6.50304740361551+3.68393085057379i</v>
      </c>
      <c r="BO333" s="223" t="str">
        <f t="shared" ca="1" si="516"/>
        <v>3.52322854704897+6.59149699618675i</v>
      </c>
      <c r="BP333" s="223" t="str">
        <f t="shared" ca="1" si="517"/>
        <v>-0.549823005286528+7.45376862455077i</v>
      </c>
      <c r="BQ333" s="223" t="str">
        <f t="shared" ca="1" si="518"/>
        <v>-4.45226839960023+6.00318899780783i</v>
      </c>
      <c r="BR333" s="223" t="str">
        <f t="shared" ca="1" si="519"/>
        <v>-6.97320665640956+2.68986263078341i</v>
      </c>
      <c r="BS333" s="223" t="str">
        <f t="shared" ca="1" si="520"/>
        <v>-7.33040861018346-1.45810893050823i</v>
      </c>
      <c r="BT333" s="223" t="str">
        <f t="shared" ca="1" si="521"/>
        <v>-5.41303704168906-5.1536396877141i</v>
      </c>
      <c r="BU333" s="223" t="str">
        <f t="shared" ca="1" si="522"/>
        <v>-1.8160386768194-7.25003279784138i</v>
      </c>
      <c r="BV333" s="223" t="str">
        <f t="shared" ca="1" si="523"/>
        <v>2.34446354020395-7.09679242715567i</v>
      </c>
      <c r="BW333" s="223" t="str">
        <f t="shared" ca="1" si="524"/>
        <v>5.7774954379036-4.7414679699944i</v>
      </c>
      <c r="BX333" s="223" t="str">
        <f t="shared" ca="1" si="525"/>
        <v>7.41781169764438-0.914899810782538i</v>
      </c>
      <c r="BY333" s="223" t="str">
        <f t="shared" ca="1" si="526"/>
        <v>6.75643388031071+3.19555523602226i</v>
      </c>
      <c r="BZ333" s="223" t="str">
        <f t="shared" ca="1" si="527"/>
        <v>3.99858280666074+6.31445227899909i</v>
      </c>
      <c r="CA333" s="223" t="str">
        <f t="shared" ca="1" si="528"/>
        <v>8.09403776233916E-13+7.47401980499649i</v>
      </c>
      <c r="CB333" s="223" t="str">
        <f t="shared" ca="1" si="529"/>
        <v>-3.99858280665937+6.31445227899996i</v>
      </c>
      <c r="CC333" s="223" t="str">
        <f t="shared" ca="1" si="530"/>
        <v>-6.7564338803102+3.19555523602335i</v>
      </c>
      <c r="CD333" s="223" t="str">
        <f t="shared" ca="1" si="531"/>
        <v>-7.41781169764453-0.91489981078135i</v>
      </c>
      <c r="CE333" s="223" t="str">
        <f t="shared" ca="1" si="532"/>
        <v>-5.77749543790435-4.74146796999348i</v>
      </c>
      <c r="CF333" s="223" t="str">
        <f t="shared" ca="1" si="533"/>
        <v>-2.34446354020508-7.0967924271553i</v>
      </c>
      <c r="CG333" s="223" t="str">
        <f t="shared" ca="1" si="534"/>
        <v>1.81603867681825-7.25003279784167i</v>
      </c>
      <c r="CH333" s="223" t="str">
        <f t="shared" ca="1" si="535"/>
        <v>5.41303704168824-5.15363968771496i</v>
      </c>
      <c r="CI333" s="223" t="str">
        <f t="shared" ca="1" si="536"/>
        <v>7.33040861018315-1.45810893050981i</v>
      </c>
      <c r="CJ333" s="223" t="str">
        <f t="shared" ca="1" si="537"/>
        <v>6.97320665641015+2.6898626307819i</v>
      </c>
      <c r="CK333" s="223" t="str">
        <f t="shared" ca="1" si="538"/>
        <v>4.45226839960153+6.00318899780686i</v>
      </c>
      <c r="CL333" s="223" t="str">
        <f t="shared" ca="1" si="539"/>
        <v>0.549823005287719+7.45376862455068i</v>
      </c>
      <c r="CM333" s="223" t="str">
        <f t="shared" ca="1" si="540"/>
        <v>-3.52322854704791+6.59149699618731i</v>
      </c>
      <c r="CN333" s="223" t="str">
        <f t="shared" ca="1" si="541"/>
        <v>-6.50304740361492+3.68393085057483i</v>
      </c>
      <c r="CO333" s="223" t="str">
        <f t="shared" ca="1" si="542"/>
        <v>-7.46501702081784-0.366732769710583i</v>
      </c>
      <c r="CP333" s="223" t="str">
        <f t="shared" ca="1" si="543"/>
        <v>-6.11064508575937-4.30360182653608i</v>
      </c>
      <c r="CQ333" s="223" t="str">
        <f t="shared" ca="1" si="544"/>
        <v>-2.86018355254312-6.90509392341925i</v>
      </c>
      <c r="CR333" s="223" t="str">
        <f t="shared" ca="1" si="545"/>
        <v>1.27777254249621-7.36398461263483i</v>
      </c>
      <c r="CS333" s="223" t="str">
        <f t="shared" ca="1" si="546"/>
        <v>5.01924492874911-5.53788338543762i</v>
      </c>
      <c r="CT333" s="223" t="str">
        <f t="shared" ca="1" si="547"/>
        <v>7.20328140333597-1.99341643161533i</v>
      </c>
      <c r="CU333" s="223" t="str">
        <f t="shared" ca="1" si="548"/>
        <v>7.15219102146183+2.16959342688913i</v>
      </c>
      <c r="CV333" s="223" t="str">
        <f t="shared" ca="1" si="549"/>
        <v>4.88182676432247+5.65939391530794i</v>
      </c>
      <c r="CW333" s="223" t="str">
        <f t="shared" ca="1" si="550"/>
        <v>1.09666647207846+7.3931248261137i</v>
      </c>
      <c r="CX333" s="223" t="str">
        <f t="shared" ca="1" si="551"/>
        <v>-3.02878160667846+6.83282182004814i</v>
      </c>
      <c r="CY333" s="223" t="str">
        <f t="shared" ca="1" si="552"/>
        <v>-6.21442034960203+4.15234292465493i</v>
      </c>
      <c r="CZ333" s="223" t="str">
        <f t="shared" ca="1" si="553"/>
        <v>-7.47176876996696+0.183421628021557i</v>
      </c>
      <c r="DA333" s="223" t="str">
        <f t="shared" ca="1" si="554"/>
        <v>-6.41068061845292-3.84241409190522i</v>
      </c>
      <c r="DB333" s="223" t="str">
        <f t="shared" ca="1" si="555"/>
        <v>-3.36040398238942-6.67597611743939i</v>
      </c>
      <c r="DC333" s="223" t="str">
        <f t="shared" ca="1" si="556"/>
        <v>0.732582048049698-7.43803035677827i</v>
      </c>
      <c r="DD333" s="223" t="str">
        <f t="shared" ca="1" si="557"/>
        <v>4.59825309266115-5.89211681327788i</v>
      </c>
      <c r="DE333" s="223" t="str">
        <f t="shared" ca="1" si="558"/>
        <v>7.03711899045484-2.5179214363557i</v>
      </c>
      <c r="DF333" s="223" t="str">
        <f t="shared" ca="1" si="559"/>
        <v>7.29241704368573+1.63756700822944i</v>
      </c>
      <c r="DG333" s="223" t="str">
        <f t="shared" ca="1" si="560"/>
        <v>5.28493008683358+5.28493008683757i</v>
      </c>
      <c r="DH333" s="223" t="str">
        <f t="shared" ca="1" si="561"/>
        <v>1.6375670082314+7.2924170436853i</v>
      </c>
      <c r="DI333" s="223" t="str">
        <f t="shared" ca="1" si="562"/>
        <v>-2.51792143635381+7.03711899045552i</v>
      </c>
      <c r="DJ333" s="223" t="str">
        <f t="shared" ca="1" si="563"/>
        <v>-5.89211681328136+4.5982530926567i</v>
      </c>
      <c r="DK333" s="223" t="str">
        <f t="shared" ca="1" si="564"/>
        <v>-7.43803035677807+0.732582048051691i</v>
      </c>
      <c r="DL333" s="223" t="str">
        <f t="shared" ca="1" si="565"/>
        <v>-6.67597611744029-3.36040398238763i</v>
      </c>
      <c r="DM333" s="223" t="str">
        <f t="shared" ca="1" si="566"/>
        <v>-3.84241409190038-6.41068061845582i</v>
      </c>
      <c r="DN333" s="223" t="str">
        <f t="shared" ca="1" si="567"/>
        <v>0.183421628019979-7.47176876996701i</v>
      </c>
      <c r="DO333" s="223" t="str">
        <f t="shared" ca="1" si="568"/>
        <v>4.15234292465362-6.21442034960291i</v>
      </c>
      <c r="DP333" s="223" t="str">
        <f t="shared" ca="1" si="569"/>
        <v>6.83282182005026-3.02878160667369i</v>
      </c>
      <c r="DQ333" s="223" t="str">
        <f t="shared" ca="1" si="570"/>
        <v>7.39312482611406+1.09666647207606i</v>
      </c>
      <c r="DR333" s="223" t="str">
        <f t="shared" ca="1" si="571"/>
        <v>5.65939391530952+4.88182676432063i</v>
      </c>
      <c r="DS333" s="223" t="str">
        <f t="shared" ca="1" si="572"/>
        <v>2.16959342688413+7.15219102146335i</v>
      </c>
      <c r="DT333" s="223" t="str">
        <f t="shared" ca="1" si="573"/>
        <v>-1.99341643161298+7.20328140333661i</v>
      </c>
      <c r="DU333" s="223" t="str">
        <f t="shared" ca="1" si="574"/>
        <v>-5.53788338543599+5.01924492875091i</v>
      </c>
      <c r="DV333" s="223" t="str">
        <f t="shared" ca="1" si="575"/>
        <v>-7.36398461263572+1.27777254249107i</v>
      </c>
      <c r="DW333" s="223" t="str">
        <f t="shared" ca="1" si="576"/>
        <v>-6.90509392342002-2.86018355254127i</v>
      </c>
      <c r="DX333" s="223" t="str">
        <f t="shared" ca="1" si="577"/>
        <v>-4.30360182653771-6.11064508575821i</v>
      </c>
      <c r="DY333" s="223" t="str">
        <f t="shared" ca="1" si="578"/>
        <v>-0.366732769704946-7.46501702081812i</v>
      </c>
      <c r="DZ333" s="223" t="str">
        <f t="shared" ca="1" si="579"/>
        <v>3.68393085057309-6.5030474036159i</v>
      </c>
      <c r="EA333" s="223" t="str">
        <f t="shared" ca="1" si="580"/>
        <v>6.59149699618637-3.52322854704968i</v>
      </c>
      <c r="EB333" s="223" t="str">
        <f t="shared" ca="1" si="581"/>
        <v>7.45376862455027+0.549823005293348i</v>
      </c>
      <c r="EC333" s="223" t="str">
        <f t="shared" ca="1" si="582"/>
        <v>6.00318899780806+4.45226839959992i</v>
      </c>
      <c r="ED333" s="223" t="str">
        <f t="shared" ca="1" si="583"/>
        <v>2.68986263078377+6.97320665640943i</v>
      </c>
      <c r="EE333" s="223" t="str">
        <f t="shared" ca="1" si="584"/>
        <v>-1.45810893051535+7.33040861018205i</v>
      </c>
      <c r="EF333" s="223" t="str">
        <f t="shared" ca="1" si="585"/>
        <v>-5.15363968771382+5.41303704168932i</v>
      </c>
      <c r="EG333" s="223" t="str">
        <f t="shared" ca="1" si="586"/>
        <v>-7.25003279784129+1.81603867681978i</v>
      </c>
      <c r="EH333" s="223" t="str">
        <f t="shared" ca="1" si="587"/>
        <v>-7.09679242715366-2.34446354021004i</v>
      </c>
      <c r="EI333" s="223" t="str">
        <f t="shared" ca="1" si="588"/>
        <v>-4.7414679699947-5.77749543790335i</v>
      </c>
      <c r="EJ333" s="223" t="str">
        <f t="shared" ca="1" si="589"/>
        <v>-0.914899810782919-7.41781169764434i</v>
      </c>
      <c r="EK333" s="223" t="str">
        <f t="shared" ca="1" si="590"/>
        <v>3.19555523602806-6.75643388030797i</v>
      </c>
      <c r="EL333" s="223" t="str">
        <f t="shared" ca="1" si="591"/>
        <v>6.31445227899866-3.99858280666142i</v>
      </c>
      <c r="EM333" s="223" t="str">
        <f t="shared" ca="1" si="592"/>
        <v>7.47401980499649-1.61880755246783E-12i</v>
      </c>
      <c r="EN333" s="223"/>
      <c r="EO333" s="223"/>
      <c r="EP333" s="223"/>
    </row>
    <row r="334" spans="1:146">
      <c r="A334" s="249">
        <f t="shared" si="461"/>
        <v>4.5703124999999884E-3</v>
      </c>
      <c r="B334" s="248">
        <v>234</v>
      </c>
      <c r="C334" s="247">
        <f t="shared" si="462"/>
        <v>46800</v>
      </c>
      <c r="N334" s="246">
        <f t="shared" ca="1" si="463"/>
        <v>7.5256434483494168</v>
      </c>
      <c r="O334" s="223">
        <f t="shared" ca="1" si="464"/>
        <v>-7.4743565516505832</v>
      </c>
      <c r="P334" s="223" t="str">
        <f t="shared" ca="1" si="465"/>
        <v>-6.41096945569368-3.84258721428216i</v>
      </c>
      <c r="Q334" s="223" t="str">
        <f t="shared" ca="1" si="466"/>
        <v>-3.52338728832223-6.59179398022203i</v>
      </c>
      <c r="R334" s="223" t="str">
        <f t="shared" ca="1" si="467"/>
        <v>0.366749293083557-7.46535336184595i</v>
      </c>
      <c r="S334" s="223" t="str">
        <f t="shared" ca="1" si="468"/>
        <v>4.15253001107186-6.21470034421206i</v>
      </c>
      <c r="T334" s="223" t="str">
        <f t="shared" ca="1" si="469"/>
        <v>6.7567382956792-3.19569921377218i</v>
      </c>
      <c r="U334" s="223" t="str">
        <f t="shared" ca="1" si="470"/>
        <v>7.4383654819049+0.73261505499663i</v>
      </c>
      <c r="V334" s="223" t="str">
        <f t="shared" ca="1" si="471"/>
        <v>6.00345947525751+4.45246899934664i</v>
      </c>
      <c r="W334" s="223" t="str">
        <f t="shared" ca="1" si="472"/>
        <v>2.86031241990599+6.90540503676168i</v>
      </c>
      <c r="X334" s="223" t="str">
        <f t="shared" ca="1" si="473"/>
        <v>-1.09671588307198+7.39345792799416i</v>
      </c>
      <c r="Y334" s="223" t="str">
        <f t="shared" ca="1" si="474"/>
        <v>-4.74168159981172+5.77775574658612i</v>
      </c>
      <c r="Z334" s="223" t="str">
        <f t="shared" ca="1" si="475"/>
        <v>-7.03743605226856+2.51803488288638i</v>
      </c>
      <c r="AA334" s="223" t="str">
        <f t="shared" ca="1" si="476"/>
        <v>-7.33073888634436-1.45817462652478i</v>
      </c>
      <c r="AB334" s="223" t="str">
        <f t="shared" ca="1" si="477"/>
        <v>-5.53813289824959-5.01947107398056i</v>
      </c>
      <c r="AC334" s="223" t="str">
        <f t="shared" ca="1" si="478"/>
        <v>-2.16969117928085-7.15251326791869i</v>
      </c>
      <c r="AD334" s="223" t="str">
        <f t="shared" ca="1" si="479"/>
        <v>1.81612049958127-7.25035945262045i</v>
      </c>
      <c r="AE334" s="223" t="str">
        <f t="shared" ca="1" si="480"/>
        <v>5.28516820267847-5.28516820267798i</v>
      </c>
      <c r="AF334" s="223" t="str">
        <f t="shared" ca="1" si="481"/>
        <v>7.25035945262046-1.81612049958123i</v>
      </c>
      <c r="AG334" s="223" t="str">
        <f t="shared" ca="1" si="482"/>
        <v>7.15251326791846+2.1696911792816i</v>
      </c>
      <c r="AH334" s="223" t="str">
        <f t="shared" ca="1" si="483"/>
        <v>5.01947107398061+5.53813289824955i</v>
      </c>
      <c r="AI334" s="223" t="str">
        <f t="shared" ca="1" si="484"/>
        <v>1.4581746265262+7.33073888634407i</v>
      </c>
      <c r="AJ334" s="223" t="str">
        <f t="shared" ca="1" si="485"/>
        <v>-2.51803488288432+7.0374360522693i</v>
      </c>
      <c r="AK334" s="223" t="str">
        <f t="shared" ca="1" si="486"/>
        <v>-5.77775574658854+4.74168159980878i</v>
      </c>
      <c r="AL334" s="223" t="str">
        <f t="shared" ca="1" si="487"/>
        <v>-7.39345792799447+1.09671588306984i</v>
      </c>
      <c r="AM334" s="223" t="str">
        <f t="shared" ca="1" si="488"/>
        <v>-6.90540503676112-2.86031241990735i</v>
      </c>
      <c r="AN334" s="223" t="str">
        <f t="shared" ca="1" si="489"/>
        <v>-4.45246899934656-6.00345947525756i</v>
      </c>
      <c r="AO334" s="223" t="str">
        <f t="shared" ca="1" si="490"/>
        <v>-0.732615054997436-7.43836548190482i</v>
      </c>
      <c r="AP334" s="223" t="str">
        <f t="shared" ca="1" si="491"/>
        <v>3.19569921377017-6.75673829568015i</v>
      </c>
      <c r="AQ334" s="223" t="str">
        <f t="shared" ca="1" si="492"/>
        <v>6.21470034421003-4.1525300110749i</v>
      </c>
      <c r="AR334" s="223" t="str">
        <f t="shared" ca="1" si="493"/>
        <v>6.21470034421003-4.1525300110749i</v>
      </c>
      <c r="AS334" s="223" t="str">
        <f t="shared" ca="1" si="494"/>
        <v>6.59179398022132+3.52338728832354i</v>
      </c>
      <c r="AT334" s="223" t="str">
        <f t="shared" ca="1" si="495"/>
        <v>3.8425872142817+6.41096945569395i</v>
      </c>
      <c r="AU334" s="223" t="str">
        <f t="shared" ca="1" si="496"/>
        <v>8.09443485914598E-13+7.47435655165058i</v>
      </c>
      <c r="AV334" s="223" t="str">
        <f t="shared" ca="1" si="497"/>
        <v>-3.8425872142805+6.41096945569467i</v>
      </c>
      <c r="AW334" s="223" t="str">
        <f t="shared" ca="1" si="498"/>
        <v>-6.59179398022066+3.52338728832478i</v>
      </c>
      <c r="AX334" s="223" t="str">
        <f t="shared" ca="1" si="499"/>
        <v>-7.4653533618458-0.366749293086674i</v>
      </c>
      <c r="AY334" s="223" t="str">
        <f t="shared" ca="1" si="500"/>
        <v>-6.21470034421081-4.15253001107373i</v>
      </c>
      <c r="AZ334" s="223" t="str">
        <f t="shared" ca="1" si="501"/>
        <v>-3.19569921377144-6.75673829567955i</v>
      </c>
      <c r="BA334" s="223" t="str">
        <f t="shared" ca="1" si="502"/>
        <v>0.732615054995825-7.43836548190498i</v>
      </c>
      <c r="BB334" s="223" t="str">
        <f t="shared" ca="1" si="503"/>
        <v>4.45246899934543-6.0034594752584i</v>
      </c>
      <c r="BC334" s="223" t="str">
        <f t="shared" ca="1" si="504"/>
        <v>6.90540503676058-2.86031241990865i</v>
      </c>
      <c r="BD334" s="223" t="str">
        <f t="shared" ca="1" si="505"/>
        <v>7.39345792799359+1.09671588307581i</v>
      </c>
      <c r="BE334" s="223" t="str">
        <f t="shared" ca="1" si="506"/>
        <v>5.77775574658471+4.74168159981344i</v>
      </c>
      <c r="BF334" s="223" t="str">
        <f t="shared" ca="1" si="507"/>
        <v>2.51803488288565+7.03743605226883i</v>
      </c>
      <c r="BG334" s="223" t="str">
        <f t="shared" ca="1" si="508"/>
        <v>-1.45817462652493+7.33073888634433i</v>
      </c>
      <c r="BH334" s="223" t="str">
        <f t="shared" ca="1" si="509"/>
        <v>-5.01947107397964+5.53813289825042i</v>
      </c>
      <c r="BI334" s="223" t="str">
        <f t="shared" ca="1" si="510"/>
        <v>-7.15251326791805+2.16969117928295i</v>
      </c>
      <c r="BJ334" s="223" t="str">
        <f t="shared" ca="1" si="511"/>
        <v>-7.25035945262137-1.8161204995776i</v>
      </c>
      <c r="BK334" s="223" t="str">
        <f t="shared" ca="1" si="512"/>
        <v>-5.28516820267638-5.28516820268007i</v>
      </c>
      <c r="BL334" s="223" t="str">
        <f t="shared" ca="1" si="513"/>
        <v>-1.81612049957995-7.25035945262078i</v>
      </c>
      <c r="BM334" s="223" t="str">
        <f t="shared" ca="1" si="514"/>
        <v>2.16969117928103-7.15251326791863i</v>
      </c>
      <c r="BN334" s="223" t="str">
        <f t="shared" ca="1" si="515"/>
        <v>5.53813289824907-5.01947107398113i</v>
      </c>
      <c r="BO334" s="223" t="str">
        <f t="shared" ca="1" si="516"/>
        <v>7.3307388863439-1.4581746265271i</v>
      </c>
      <c r="BP334" s="223" t="str">
        <f t="shared" ca="1" si="517"/>
        <v>7.03743605226951+2.51803488288375i</v>
      </c>
      <c r="BQ334" s="223" t="str">
        <f t="shared" ca="1" si="518"/>
        <v>4.74168159980924+5.77775574658816i</v>
      </c>
      <c r="BR334" s="223" t="str">
        <f t="shared" ca="1" si="519"/>
        <v>1.09671588307043+7.39345792799439i</v>
      </c>
      <c r="BS334" s="223" t="str">
        <f t="shared" ca="1" si="520"/>
        <v>-2.8603124199066+6.90540503676142i</v>
      </c>
      <c r="BT334" s="223" t="str">
        <f t="shared" ca="1" si="521"/>
        <v>-6.00345947525721+4.45246899934704i</v>
      </c>
      <c r="BU334" s="223" t="str">
        <f t="shared" ca="1" si="522"/>
        <v>-7.43836548190476+0.73261505499803i</v>
      </c>
      <c r="BV334" s="223" t="str">
        <f t="shared" ca="1" si="523"/>
        <v>-6.75673829568049-3.19569921376944i</v>
      </c>
      <c r="BW334" s="223" t="str">
        <f t="shared" ca="1" si="524"/>
        <v>-4.15253001106939-6.21470034421371i</v>
      </c>
      <c r="BX334" s="223" t="str">
        <f t="shared" ca="1" si="525"/>
        <v>-0.366749293081461-7.46535336184606i</v>
      </c>
      <c r="BY334" s="223" t="str">
        <f t="shared" ca="1" si="526"/>
        <v>3.52338728832302-6.59179398022161i</v>
      </c>
      <c r="BZ334" s="223" t="str">
        <f t="shared" ca="1" si="527"/>
        <v>6.41096945569353-3.8425872142824i</v>
      </c>
      <c r="CA334" s="223" t="str">
        <f t="shared" ca="1" si="528"/>
        <v>7.47435655165058-1.6188869718292E-12i</v>
      </c>
      <c r="CB334" s="223" t="str">
        <f t="shared" ca="1" si="529"/>
        <v>6.41096945569497+3.84258721427999i</v>
      </c>
      <c r="CC334" s="223" t="str">
        <f t="shared" ca="1" si="530"/>
        <v>3.52338728831875+6.59179398022389i</v>
      </c>
      <c r="CD334" s="223" t="str">
        <f t="shared" ca="1" si="531"/>
        <v>-0.366749293085865+7.46535336184584i</v>
      </c>
      <c r="CE334" s="223" t="str">
        <f t="shared" ca="1" si="532"/>
        <v>-4.15253001107306+6.21470034421126i</v>
      </c>
      <c r="CF334" s="223" t="str">
        <f t="shared" ca="1" si="533"/>
        <v>-6.75673829567929+3.19569921377198i</v>
      </c>
      <c r="CG334" s="223" t="str">
        <f t="shared" ca="1" si="534"/>
        <v>-7.43836548190504-0.732615054995231i</v>
      </c>
      <c r="CH334" s="223" t="str">
        <f t="shared" ca="1" si="535"/>
        <v>-6.00345947525889-4.45246899934478i</v>
      </c>
      <c r="CI334" s="223" t="str">
        <f t="shared" ca="1" si="536"/>
        <v>-2.8603124199092-6.90540503676035i</v>
      </c>
      <c r="CJ334" s="223" t="str">
        <f t="shared" ca="1" si="537"/>
        <v>1.09671588307521-7.39345792799368i</v>
      </c>
      <c r="CK334" s="223" t="str">
        <f t="shared" ca="1" si="538"/>
        <v>4.74168159981298-5.77775574658509i</v>
      </c>
      <c r="CL334" s="223" t="str">
        <f t="shared" ca="1" si="539"/>
        <v>7.03743605226856-2.51803488288641i</v>
      </c>
      <c r="CM334" s="223" t="str">
        <f t="shared" ca="1" si="540"/>
        <v>7.33073888634453+1.45817462652392i</v>
      </c>
      <c r="CN334" s="223" t="str">
        <f t="shared" ca="1" si="541"/>
        <v>5.53813289825097+5.01947107397904i</v>
      </c>
      <c r="CO334" s="223" t="str">
        <f t="shared" ca="1" si="542"/>
        <v>2.16969117928372+7.15251326791782i</v>
      </c>
      <c r="CP334" s="223" t="str">
        <f t="shared" ca="1" si="543"/>
        <v>-1.81612049958423+7.2503594526197i</v>
      </c>
      <c r="CQ334" s="223" t="str">
        <f t="shared" ca="1" si="544"/>
        <v>-5.2851682026795+5.28516820267695i</v>
      </c>
      <c r="CR334" s="223" t="str">
        <f t="shared" ca="1" si="545"/>
        <v>-7.25035945262068+1.81612049958032i</v>
      </c>
      <c r="CS334" s="223" t="str">
        <f t="shared" ca="1" si="546"/>
        <v>-7.15251326791886-2.16969117928026i</v>
      </c>
      <c r="CT334" s="223" t="str">
        <f t="shared" ca="1" si="547"/>
        <v>-5.01947107398173-5.53813289824853i</v>
      </c>
      <c r="CU334" s="223" t="str">
        <f t="shared" ca="1" si="548"/>
        <v>-1.45817462652748-7.33073888634382i</v>
      </c>
      <c r="CV334" s="223" t="str">
        <f t="shared" ca="1" si="549"/>
        <v>2.5180348828902-7.0374360522672i</v>
      </c>
      <c r="CW334" s="223" t="str">
        <f t="shared" ca="1" si="550"/>
        <v>5.77775574658765-4.74168159980987i</v>
      </c>
      <c r="CX334" s="223" t="str">
        <f t="shared" ca="1" si="551"/>
        <v>7.39345792799427-1.09671588307123i</v>
      </c>
      <c r="CY334" s="223" t="str">
        <f t="shared" ca="1" si="552"/>
        <v>6.90540503676157+2.86031241990624i</v>
      </c>
      <c r="CZ334" s="223" t="str">
        <f t="shared" ca="1" si="553"/>
        <v>4.45246899934769+6.00345947525673i</v>
      </c>
      <c r="DA334" s="223" t="str">
        <f t="shared" ca="1" si="554"/>
        <v>0.732615054998413+7.43836548190472i</v>
      </c>
      <c r="DB334" s="223" t="str">
        <f t="shared" ca="1" si="555"/>
        <v>-3.1956992137691+6.75673829568066i</v>
      </c>
      <c r="DC334" s="223" t="str">
        <f t="shared" ca="1" si="556"/>
        <v>-6.2147003442135+4.15253001106971i</v>
      </c>
      <c r="DD334" s="223" t="str">
        <f t="shared" ca="1" si="557"/>
        <v>-7.46535336184604+0.366749293081845i</v>
      </c>
      <c r="DE334" s="223" t="str">
        <f t="shared" ca="1" si="558"/>
        <v>-6.59179398022199-3.5233872883223i</v>
      </c>
      <c r="DF334" s="223" t="str">
        <f t="shared" ca="1" si="559"/>
        <v>-3.84258721428309-6.41096945569311i</v>
      </c>
      <c r="DG334" s="223" t="str">
        <f t="shared" ca="1" si="560"/>
        <v>-2.42833045774379E-12-7.47435655165058i</v>
      </c>
      <c r="DH334" s="223" t="str">
        <f t="shared" ca="1" si="561"/>
        <v>3.84258721428549-6.41096945569168i</v>
      </c>
      <c r="DI334" s="223" t="str">
        <f t="shared" ca="1" si="562"/>
        <v>6.5917939802233-3.52338728831984i</v>
      </c>
      <c r="DJ334" s="223" t="str">
        <f t="shared" ca="1" si="563"/>
        <v>7.46535336184586+0.366749293085481i</v>
      </c>
      <c r="DK334" s="223" t="str">
        <f t="shared" ca="1" si="564"/>
        <v>6.21470034421148+4.15253001107274i</v>
      </c>
      <c r="DL334" s="223" t="str">
        <f t="shared" ca="1" si="565"/>
        <v>3.19569921377271+6.75673829567895i</v>
      </c>
      <c r="DM334" s="223" t="str">
        <f t="shared" ca="1" si="566"/>
        <v>-0.732615054994425+7.43836548190512i</v>
      </c>
      <c r="DN334" s="223" t="str">
        <f t="shared" ca="1" si="567"/>
        <v>-4.45246899934413+6.00345947525936i</v>
      </c>
      <c r="DO334" s="223" t="str">
        <f t="shared" ca="1" si="568"/>
        <v>-6.9054050367628+2.86031241990327i</v>
      </c>
      <c r="DP334" s="223" t="str">
        <f t="shared" ca="1" si="569"/>
        <v>-7.39345792799386-1.09671588307399i</v>
      </c>
      <c r="DQ334" s="223" t="str">
        <f t="shared" ca="1" si="570"/>
        <v>-5.77775574658533-4.74168159981268i</v>
      </c>
      <c r="DR334" s="223" t="str">
        <f t="shared" ca="1" si="571"/>
        <v>-2.51803488288677-7.03743605226843i</v>
      </c>
      <c r="DS334" s="223" t="str">
        <f t="shared" ca="1" si="572"/>
        <v>1.45817462652355-7.33073888634461i</v>
      </c>
      <c r="DT334" s="223" t="str">
        <f t="shared" ca="1" si="573"/>
        <v>5.01947107397845-5.53813289825151i</v>
      </c>
      <c r="DU334" s="223" t="str">
        <f t="shared" ca="1" si="574"/>
        <v>7.1525132679198-2.16969117927718i</v>
      </c>
      <c r="DV334" s="223" t="str">
        <f t="shared" ca="1" si="575"/>
        <v>7.25035945261991+1.81612049958345i</v>
      </c>
      <c r="DW334" s="223" t="str">
        <f t="shared" ca="1" si="576"/>
        <v>5.28516820267753+5.28516820267893i</v>
      </c>
      <c r="DX334" s="223" t="str">
        <f t="shared" ca="1" si="577"/>
        <v>1.81612049958152+7.25035945262038i</v>
      </c>
      <c r="DY334" s="223" t="str">
        <f t="shared" ca="1" si="578"/>
        <v>-2.16969117927989+7.15251326791898i</v>
      </c>
      <c r="DZ334" s="223" t="str">
        <f t="shared" ca="1" si="579"/>
        <v>-5.53813289824828+5.01947107398201i</v>
      </c>
      <c r="EA334" s="223" t="str">
        <f t="shared" ca="1" si="580"/>
        <v>-7.33073888634366+1.45817462652827i</v>
      </c>
      <c r="EB334" s="223" t="str">
        <f t="shared" ca="1" si="581"/>
        <v>-7.03743605226747-2.51803488288943i</v>
      </c>
      <c r="EC334" s="223" t="str">
        <f t="shared" ca="1" si="582"/>
        <v>-4.74168159981049-5.77775574658713i</v>
      </c>
      <c r="ED334" s="223" t="str">
        <f t="shared" ca="1" si="583"/>
        <v>-1.09671588307203-7.39345792799415i</v>
      </c>
      <c r="EE334" s="223" t="str">
        <f t="shared" ca="1" si="584"/>
        <v>2.8603124199051-6.90540503676204i</v>
      </c>
      <c r="EF334" s="223" t="str">
        <f t="shared" ca="1" si="585"/>
        <v>6.00345947525649-4.452468999348i</v>
      </c>
      <c r="EG334" s="223" t="str">
        <f t="shared" ca="1" si="586"/>
        <v>7.43836548190465-0.732615054999219i</v>
      </c>
      <c r="EH334" s="223" t="str">
        <f t="shared" ca="1" si="587"/>
        <v>6.75673829567774+3.19569921377528i</v>
      </c>
      <c r="EI334" s="223" t="str">
        <f t="shared" ca="1" si="588"/>
        <v>4.15253001107038+6.21470034421305i</v>
      </c>
      <c r="EJ334" s="223" t="str">
        <f t="shared" ca="1" si="589"/>
        <v>0.366749293082653+7.465353361846i</v>
      </c>
      <c r="EK334" s="223" t="str">
        <f t="shared" ca="1" si="590"/>
        <v>-3.52338728832159+6.59179398022237i</v>
      </c>
      <c r="EL334" s="223" t="str">
        <f t="shared" ca="1" si="591"/>
        <v>-6.4109694556927+3.84258721428379i</v>
      </c>
      <c r="EM334" s="223" t="str">
        <f t="shared" ca="1" si="592"/>
        <v>-7.47435655165058+3.23777394365838E-12i</v>
      </c>
      <c r="EN334" s="223"/>
      <c r="EO334" s="223"/>
      <c r="EP334" s="223"/>
    </row>
    <row r="335" spans="1:146">
      <c r="A335" s="249">
        <f t="shared" si="461"/>
        <v>4.589843749999988E-3</v>
      </c>
      <c r="B335" s="248">
        <v>235</v>
      </c>
      <c r="C335" s="247">
        <f t="shared" si="462"/>
        <v>47000</v>
      </c>
      <c r="N335" s="246">
        <f t="shared" ca="1" si="463"/>
        <v>7.5253288813575203</v>
      </c>
      <c r="O335" s="223">
        <f t="shared" ca="1" si="464"/>
        <v>-7.4746711186424797</v>
      </c>
      <c r="P335" s="223" t="str">
        <f t="shared" ca="1" si="465"/>
        <v>-6.50361410314682-3.68425188189106i</v>
      </c>
      <c r="Q335" s="223" t="str">
        <f t="shared" ca="1" si="466"/>
        <v>-3.84274893403578-6.41123926880247i</v>
      </c>
      <c r="R335" s="223" t="str">
        <f t="shared" ca="1" si="467"/>
        <v>-0.18343761205598-7.47241988744953i</v>
      </c>
      <c r="S335" s="223" t="str">
        <f t="shared" ca="1" si="468"/>
        <v>3.52353557417588-6.59207140354116i</v>
      </c>
      <c r="T335" s="223" t="str">
        <f t="shared" ca="1" si="469"/>
        <v>6.31500254365393-3.99893125791283i</v>
      </c>
      <c r="U335" s="223" t="str">
        <f t="shared" ca="1" si="470"/>
        <v>7.46566754992813-0.366764728154374i</v>
      </c>
      <c r="V335" s="223" t="str">
        <f t="shared" ca="1" si="471"/>
        <v>6.67655788661581+3.36069682038357i</v>
      </c>
      <c r="W335" s="223" t="str">
        <f t="shared" ca="1" si="472"/>
        <v>4.15270477512917+6.21496189710664i</v>
      </c>
      <c r="X335" s="223" t="str">
        <f t="shared" ca="1" si="473"/>
        <v>0.549870918893975+7.45441817343397i</v>
      </c>
      <c r="Y335" s="223" t="str">
        <f t="shared" ca="1" si="474"/>
        <v>-3.19583370849189+6.75702266087179i</v>
      </c>
      <c r="Z335" s="223" t="str">
        <f t="shared" ca="1" si="475"/>
        <v>-6.11117758990495+4.30397685826858i</v>
      </c>
      <c r="AA335" s="223" t="str">
        <f t="shared" ca="1" si="476"/>
        <v>-7.4386785341708+0.732645887953086i</v>
      </c>
      <c r="AB335" s="223" t="str">
        <f t="shared" ca="1" si="477"/>
        <v>-6.83341725733854-3.02904554587347i</v>
      </c>
      <c r="AC335" s="223" t="str">
        <f t="shared" ca="1" si="478"/>
        <v>-4.45265638668469-6.00371213783473i</v>
      </c>
      <c r="AD335" s="223" t="str">
        <f t="shared" ca="1" si="479"/>
        <v>-0.914979538525322-7.41845811310868i</v>
      </c>
      <c r="AE335" s="223" t="str">
        <f t="shared" ca="1" si="480"/>
        <v>2.86043279948214-6.9056956587671i</v>
      </c>
      <c r="AF335" s="223" t="str">
        <f t="shared" ca="1" si="481"/>
        <v>5.89263027406548-4.5986538013896i</v>
      </c>
      <c r="AG335" s="223" t="str">
        <f t="shared" ca="1" si="482"/>
        <v>7.39376909027353-1.09676203963474i</v>
      </c>
      <c r="AH335" s="223" t="str">
        <f t="shared" ca="1" si="483"/>
        <v>6.97381432735089+2.69009703533227i</v>
      </c>
      <c r="AI335" s="223" t="str">
        <f t="shared" ca="1" si="484"/>
        <v>4.74188115899747+5.77799891016023i</v>
      </c>
      <c r="AJ335" s="223" t="str">
        <f t="shared" ca="1" si="485"/>
        <v>1.27788389230352+7.36462633740906i</v>
      </c>
      <c r="AK335" s="223" t="str">
        <f t="shared" ca="1" si="486"/>
        <v>-2.51814085731625+7.03773223095214i</v>
      </c>
      <c r="AL335" s="223" t="str">
        <f t="shared" ca="1" si="487"/>
        <v>-5.65988709576383+4.88225218470678i</v>
      </c>
      <c r="AM335" s="223" t="str">
        <f t="shared" ca="1" si="488"/>
        <v>-7.33104740902006+1.45823599549874i</v>
      </c>
      <c r="AN335" s="223" t="str">
        <f t="shared" ca="1" si="489"/>
        <v>-7.09741086781523-2.34466784540715i</v>
      </c>
      <c r="AO335" s="223" t="str">
        <f t="shared" ca="1" si="490"/>
        <v>-5.01968232425912-5.53836597701783i</v>
      </c>
      <c r="AP335" s="223" t="str">
        <f t="shared" ca="1" si="491"/>
        <v>-1.63770971185714-7.29305253179743i</v>
      </c>
      <c r="AQ335" s="223" t="str">
        <f t="shared" ca="1" si="492"/>
        <v>2.16978249326054-7.15281428976092i</v>
      </c>
      <c r="AR335" s="223" t="str">
        <f t="shared" ca="1" si="493"/>
        <v>2.16978249326054-7.15281428976092i</v>
      </c>
      <c r="AS335" s="223" t="str">
        <f t="shared" ca="1" si="494"/>
        <v>7.25066459243445-1.81619693312301i</v>
      </c>
      <c r="AT335" s="223" t="str">
        <f t="shared" ca="1" si="495"/>
        <v>7.20390912383936+1.9935901452736i</v>
      </c>
      <c r="AU335" s="223" t="str">
        <f t="shared" ca="1" si="496"/>
        <v>5.28539063512949+5.28539063513318i</v>
      </c>
      <c r="AV335" s="223" t="str">
        <f t="shared" ca="1" si="497"/>
        <v>1.99359014526857+7.20390912384075i</v>
      </c>
      <c r="AW335" s="223" t="str">
        <f t="shared" ca="1" si="498"/>
        <v>-1.81619693312828+7.25066459243313i</v>
      </c>
      <c r="AX335" s="223" t="str">
        <f t="shared" ca="1" si="499"/>
        <v>-5.15408879488128+5.41350875369638i</v>
      </c>
      <c r="AY335" s="223" t="str">
        <f t="shared" ca="1" si="500"/>
        <v>-7.15281428976244+2.16978249325555i</v>
      </c>
      <c r="AZ335" s="223" t="str">
        <f t="shared" ca="1" si="501"/>
        <v>-7.29305253179628-1.63770971186223i</v>
      </c>
      <c r="BA335" s="223" t="str">
        <f t="shared" ca="1" si="502"/>
        <v>-5.53836597701432-5.01968232426298i</v>
      </c>
      <c r="BB335" s="223" t="str">
        <f t="shared" ca="1" si="503"/>
        <v>-2.34466784540199-7.09741086781694i</v>
      </c>
      <c r="BC335" s="223" t="str">
        <f t="shared" ca="1" si="504"/>
        <v>1.45823599550386-7.33104740901905i</v>
      </c>
      <c r="BD335" s="223" t="str">
        <f t="shared" ca="1" si="505"/>
        <v>4.88225218471073-5.65988709576042i</v>
      </c>
      <c r="BE335" s="223" t="str">
        <f t="shared" ca="1" si="506"/>
        <v>7.0377322309539-2.51814085731134i</v>
      </c>
      <c r="BF335" s="223" t="str">
        <f t="shared" ca="1" si="507"/>
        <v>7.36462633740815+1.27788389230877i</v>
      </c>
      <c r="BG335" s="223" t="str">
        <f t="shared" ca="1" si="508"/>
        <v>5.77799891015685+4.74188115900159i</v>
      </c>
      <c r="BH335" s="223" t="str">
        <f t="shared" ca="1" si="509"/>
        <v>2.6900970353272+6.97381432735284i</v>
      </c>
      <c r="BI335" s="223" t="str">
        <f t="shared" ca="1" si="510"/>
        <v>-1.09676203963989+7.39376909027277i</v>
      </c>
      <c r="BJ335" s="223" t="str">
        <f t="shared" ca="1" si="511"/>
        <v>-4.5986538013866+5.89263027406782i</v>
      </c>
      <c r="BK335" s="223" t="str">
        <f t="shared" ca="1" si="512"/>
        <v>-6.90569565876572+2.86043279948547i</v>
      </c>
      <c r="BL335" s="223" t="str">
        <f t="shared" ca="1" si="513"/>
        <v>-7.41845811310915-0.91497953852154i</v>
      </c>
      <c r="BM335" s="223" t="str">
        <f t="shared" ca="1" si="514"/>
        <v>-6.00371213783649-4.45265638668232i</v>
      </c>
      <c r="BN335" s="223" t="str">
        <f t="shared" ca="1" si="515"/>
        <v>-3.02904554587666-6.83341725733712i</v>
      </c>
      <c r="BO335" s="223" t="str">
        <f t="shared" ca="1" si="516"/>
        <v>0.732645887950035-7.4386785341711i</v>
      </c>
      <c r="BP335" s="223" t="str">
        <f t="shared" ca="1" si="517"/>
        <v>4.30397685826625-6.11117758990659i</v>
      </c>
      <c r="BQ335" s="223" t="str">
        <f t="shared" ca="1" si="518"/>
        <v>6.75702266087046-3.19583370849472i</v>
      </c>
      <c r="BR335" s="223" t="str">
        <f t="shared" ca="1" si="519"/>
        <v>7.45441817343419+0.549870918891023i</v>
      </c>
      <c r="BS335" s="223" t="str">
        <f t="shared" ca="1" si="520"/>
        <v>6.2149618971082+4.15270477512684i</v>
      </c>
      <c r="BT335" s="223" t="str">
        <f t="shared" ca="1" si="521"/>
        <v>3.36069682038631+6.67655788661443i</v>
      </c>
      <c r="BU335" s="223" t="str">
        <f t="shared" ca="1" si="522"/>
        <v>-0.366764728151471+7.46566754992827i</v>
      </c>
      <c r="BV335" s="223" t="str">
        <f t="shared" ca="1" si="523"/>
        <v>-3.99893125791017+6.31500254365562i</v>
      </c>
      <c r="BW335" s="223" t="str">
        <f t="shared" ca="1" si="524"/>
        <v>-6.5920714035401+3.52353557417786i</v>
      </c>
      <c r="BX335" s="223" t="str">
        <f t="shared" ca="1" si="525"/>
        <v>-7.47241988744958-0.183437612053897i</v>
      </c>
      <c r="BY335" s="223" t="str">
        <f t="shared" ca="1" si="526"/>
        <v>-6.41123926880368-3.84274893403377i</v>
      </c>
      <c r="BZ335" s="223" t="str">
        <f t="shared" ca="1" si="527"/>
        <v>-3.68425188189301-6.50361410314571i</v>
      </c>
      <c r="CA335" s="223" t="str">
        <f t="shared" ca="1" si="528"/>
        <v>-2.00355003723456E-12-7.47467111864248i</v>
      </c>
      <c r="CB335" s="223" t="str">
        <f t="shared" ca="1" si="529"/>
        <v>3.68425188188916-6.50361410314789i</v>
      </c>
      <c r="CC335" s="223" t="str">
        <f t="shared" ca="1" si="530"/>
        <v>6.4112392688014-3.84274893403758i</v>
      </c>
      <c r="CD335" s="223" t="str">
        <f t="shared" ca="1" si="531"/>
        <v>7.47241988744947-0.183437612058328i</v>
      </c>
      <c r="CE335" s="223" t="str">
        <f t="shared" ca="1" si="532"/>
        <v>6.59207140354219+3.52353557417395i</v>
      </c>
      <c r="CF335" s="223" t="str">
        <f t="shared" ca="1" si="533"/>
        <v>3.99893125791392+6.31500254365325i</v>
      </c>
      <c r="CG335" s="223" t="str">
        <f t="shared" ca="1" si="534"/>
        <v>0.366764728155897+7.46566754992806i</v>
      </c>
      <c r="CH335" s="223" t="str">
        <f t="shared" ca="1" si="535"/>
        <v>-3.36069682038235+6.67655788661642i</v>
      </c>
      <c r="CI335" s="223" t="str">
        <f t="shared" ca="1" si="536"/>
        <v>-6.21496189710574+4.15270477513053i</v>
      </c>
      <c r="CJ335" s="223" t="str">
        <f t="shared" ca="1" si="537"/>
        <v>-7.45441817343387+0.549870918895443i</v>
      </c>
      <c r="CK335" s="223" t="str">
        <f t="shared" ca="1" si="538"/>
        <v>-6.75702266087236-3.19583370849071i</v>
      </c>
      <c r="CL335" s="223" t="str">
        <f t="shared" ca="1" si="539"/>
        <v>-4.30397685826988-6.11117758990404i</v>
      </c>
      <c r="CM335" s="223" t="str">
        <f t="shared" ca="1" si="540"/>
        <v>-0.732645887954446-7.43867853417067i</v>
      </c>
      <c r="CN335" s="223" t="str">
        <f t="shared" ca="1" si="541"/>
        <v>3.02904554587261-6.83341725733892i</v>
      </c>
      <c r="CO335" s="223" t="str">
        <f t="shared" ca="1" si="542"/>
        <v>6.00371213783385-4.45265638668588i</v>
      </c>
      <c r="CP335" s="223" t="str">
        <f t="shared" ca="1" si="543"/>
        <v>7.4184581131086-0.914979538525942i</v>
      </c>
      <c r="CQ335" s="223" t="str">
        <f t="shared" ca="1" si="544"/>
        <v>6.90569565876742+2.86043279948137i</v>
      </c>
      <c r="CR335" s="223" t="str">
        <f t="shared" ca="1" si="545"/>
        <v>4.59865380139009+5.89263027406509i</v>
      </c>
      <c r="CS335" s="223" t="str">
        <f t="shared" ca="1" si="546"/>
        <v>1.09676203963672+7.39376909027324i</v>
      </c>
      <c r="CT335" s="223" t="str">
        <f t="shared" ca="1" si="547"/>
        <v>-2.6900970353302+6.97381432735169i</v>
      </c>
      <c r="CU335" s="223" t="str">
        <f t="shared" ca="1" si="548"/>
        <v>-5.7779989101589+4.7418811589991i</v>
      </c>
      <c r="CV335" s="223" t="str">
        <f t="shared" ca="1" si="549"/>
        <v>-7.36462633740867+1.27788389230581i</v>
      </c>
      <c r="CW335" s="223" t="str">
        <f t="shared" ca="1" si="550"/>
        <v>-7.03773223095289-2.51814085731417i</v>
      </c>
      <c r="CX335" s="223" t="str">
        <f t="shared" ca="1" si="551"/>
        <v>-4.88225218470829-5.65988709576252i</v>
      </c>
      <c r="CY335" s="223" t="str">
        <f t="shared" ca="1" si="552"/>
        <v>-1.45823599550092-7.33104740901963i</v>
      </c>
      <c r="CZ335" s="223" t="str">
        <f t="shared" ca="1" si="553"/>
        <v>2.34466784540464-7.09741086781606i</v>
      </c>
      <c r="DA335" s="223" t="str">
        <f t="shared" ca="1" si="554"/>
        <v>5.53836597701648-5.0196823242606i</v>
      </c>
      <c r="DB335" s="223" t="str">
        <f t="shared" ca="1" si="555"/>
        <v>7.29305253179694-1.6377097118593i</v>
      </c>
      <c r="DC335" s="223" t="str">
        <f t="shared" ca="1" si="556"/>
        <v>7.15281428976163+2.16978249325822i</v>
      </c>
      <c r="DD335" s="223" t="str">
        <f t="shared" ca="1" si="557"/>
        <v>5.15408879487879+5.41350875369874i</v>
      </c>
      <c r="DE335" s="223" t="str">
        <f t="shared" ca="1" si="558"/>
        <v>1.81619693312517+7.25066459243391i</v>
      </c>
      <c r="DF335" s="223" t="str">
        <f t="shared" ca="1" si="559"/>
        <v>-1.99359014527126+7.20390912384001i</v>
      </c>
      <c r="DG335" s="223" t="str">
        <f t="shared" ca="1" si="560"/>
        <v>-5.28539063513191+5.28539063513075i</v>
      </c>
      <c r="DH335" s="223" t="str">
        <f t="shared" ca="1" si="561"/>
        <v>-7.20390912384022+1.9935901452705i</v>
      </c>
      <c r="DI335" s="223" t="str">
        <f t="shared" ca="1" si="562"/>
        <v>-7.25066459243372-1.81619693312593i</v>
      </c>
      <c r="DJ335" s="223" t="str">
        <f t="shared" ca="1" si="563"/>
        <v>-5.41350875369819-5.15408879487937i</v>
      </c>
      <c r="DK335" s="223" t="str">
        <f t="shared" ca="1" si="564"/>
        <v>-2.16978249325747-7.15281428976186i</v>
      </c>
      <c r="DL335" s="223" t="str">
        <f t="shared" ca="1" si="565"/>
        <v>1.63770971186007-7.29305253179677i</v>
      </c>
      <c r="DM335" s="223" t="str">
        <f t="shared" ca="1" si="566"/>
        <v>5.01968232426118-5.53836597701595i</v>
      </c>
      <c r="DN335" s="223" t="str">
        <f t="shared" ca="1" si="567"/>
        <v>7.09741086781631-2.34466784540389i</v>
      </c>
      <c r="DO335" s="223" t="str">
        <f t="shared" ca="1" si="568"/>
        <v>7.33104740901948+1.4582359955017i</v>
      </c>
      <c r="DP335" s="223" t="str">
        <f t="shared" ca="1" si="569"/>
        <v>5.659887095762+4.88225218470889i</v>
      </c>
      <c r="DQ335" s="223" t="str">
        <f t="shared" ca="1" si="570"/>
        <v>2.51814085731302+7.0377322309533i</v>
      </c>
      <c r="DR335" s="223" t="str">
        <f t="shared" ca="1" si="571"/>
        <v>-1.27788389230659+7.36462633740853i</v>
      </c>
      <c r="DS335" s="223" t="str">
        <f t="shared" ca="1" si="572"/>
        <v>-4.74188115899971+5.7779989101584i</v>
      </c>
      <c r="DT335" s="223" t="str">
        <f t="shared" ca="1" si="573"/>
        <v>-6.97381432735212+2.69009703532907i</v>
      </c>
      <c r="DU335" s="223" t="str">
        <f t="shared" ca="1" si="574"/>
        <v>-7.39376909027306-1.09676203963791i</v>
      </c>
      <c r="DV335" s="223" t="str">
        <f t="shared" ca="1" si="575"/>
        <v>-5.89263027406461-4.59865380139071i</v>
      </c>
      <c r="DW335" s="223" t="str">
        <f t="shared" ca="1" si="576"/>
        <v>-2.86043279948103-6.90569565876756i</v>
      </c>
      <c r="DX335" s="223" t="str">
        <f t="shared" ca="1" si="577"/>
        <v>0.914979538527146-7.41845811310845i</v>
      </c>
      <c r="DY335" s="223" t="str">
        <f t="shared" ca="1" si="578"/>
        <v>4.45265638668651-6.00371213783338i</v>
      </c>
      <c r="DZ335" s="223" t="str">
        <f t="shared" ca="1" si="579"/>
        <v>6.83341725733907-3.02904554587227i</v>
      </c>
      <c r="EA335" s="223" t="str">
        <f t="shared" ca="1" si="580"/>
        <v>7.43867853417055+0.732645887955653i</v>
      </c>
      <c r="EB335" s="223" t="str">
        <f t="shared" ca="1" si="581"/>
        <v>6.11117758990359+4.30397685827052i</v>
      </c>
      <c r="EC335" s="223" t="str">
        <f t="shared" ca="1" si="582"/>
        <v>3.19583370848999+6.7570226608727i</v>
      </c>
      <c r="ED335" s="223" t="str">
        <f t="shared" ca="1" si="583"/>
        <v>-0.549870918896652+7.45441817343378i</v>
      </c>
      <c r="EE335" s="223" t="str">
        <f t="shared" ca="1" si="584"/>
        <v>-4.15270477513118+6.2149618971053i</v>
      </c>
      <c r="EF335" s="223" t="str">
        <f t="shared" ca="1" si="585"/>
        <v>-6.67655788661678+3.36069682038165i</v>
      </c>
      <c r="EG335" s="223" t="str">
        <f t="shared" ca="1" si="586"/>
        <v>-7.46566754992803-0.36676472815626i</v>
      </c>
      <c r="EH335" s="223" t="str">
        <f t="shared" ca="1" si="587"/>
        <v>-6.3150025436526-3.99893125791494i</v>
      </c>
      <c r="EI335" s="223" t="str">
        <f t="shared" ca="1" si="588"/>
        <v>-3.52353557417326-6.59207140354256i</v>
      </c>
      <c r="EJ335" s="223" t="str">
        <f t="shared" ca="1" si="589"/>
        <v>0.18343761205869-7.47241988744946i</v>
      </c>
      <c r="EK335" s="223" t="str">
        <f t="shared" ca="1" si="590"/>
        <v>3.84274893403862-6.41123926880078i</v>
      </c>
      <c r="EL335" s="223" t="str">
        <f t="shared" ca="1" si="591"/>
        <v>6.50361410314828-3.68425188188847i</v>
      </c>
      <c r="EM335" s="223" t="str">
        <f t="shared" ca="1" si="592"/>
        <v>7.47467111864248+2.79107370543135E-12i</v>
      </c>
      <c r="EN335" s="223"/>
      <c r="EO335" s="223"/>
      <c r="EP335" s="223"/>
    </row>
    <row r="336" spans="1:146">
      <c r="A336" s="249">
        <f t="shared" si="461"/>
        <v>4.6093749999999876E-3</v>
      </c>
      <c r="B336" s="248">
        <v>236</v>
      </c>
      <c r="C336" s="247">
        <f t="shared" si="462"/>
        <v>47200</v>
      </c>
      <c r="N336" s="246">
        <f t="shared" ca="1" si="463"/>
        <v>7.5250351907666371</v>
      </c>
      <c r="O336" s="223">
        <f t="shared" ca="1" si="464"/>
        <v>-7.4749648092333629</v>
      </c>
      <c r="P336" s="223" t="str">
        <f t="shared" ca="1" si="465"/>
        <v>-6.59233041551854-3.52367401896178i</v>
      </c>
      <c r="Q336" s="223" t="str">
        <f t="shared" ca="1" si="466"/>
        <v>-4.15286794087934-6.21520609190828i</v>
      </c>
      <c r="R336" s="223" t="str">
        <f t="shared" ca="1" si="467"/>
        <v>-0.732674674664816-7.43897081056123i</v>
      </c>
      <c r="S336" s="223" t="str">
        <f t="shared" ca="1" si="468"/>
        <v>2.86054519000586-6.90596699349277i</v>
      </c>
      <c r="T336" s="223" t="str">
        <f t="shared" ca="1" si="469"/>
        <v>5.77822593605602-4.74206747433719i</v>
      </c>
      <c r="U336" s="223" t="str">
        <f t="shared" ca="1" si="470"/>
        <v>7.3313354564282-1.45829329169268i</v>
      </c>
      <c r="V336" s="223" t="str">
        <f t="shared" ca="1" si="471"/>
        <v>7.15309533413428+2.16986774713657i</v>
      </c>
      <c r="W336" s="223" t="str">
        <f t="shared" ca="1" si="472"/>
        <v>5.28559830573944+5.28559830574i</v>
      </c>
      <c r="X336" s="223" t="str">
        <f t="shared" ca="1" si="473"/>
        <v>2.16986774713654+7.15309533413429i</v>
      </c>
      <c r="Y336" s="223" t="str">
        <f t="shared" ca="1" si="474"/>
        <v>-1.45829329169267+7.33133545642821i</v>
      </c>
      <c r="Z336" s="223" t="str">
        <f t="shared" ca="1" si="475"/>
        <v>-4.7420674743372+5.77822593605601i</v>
      </c>
      <c r="AA336" s="223" t="str">
        <f t="shared" ca="1" si="476"/>
        <v>-6.90596699349275+2.8605451900059i</v>
      </c>
      <c r="AB336" s="223" t="str">
        <f t="shared" ca="1" si="477"/>
        <v>-7.43897081056123-0.732674674664829i</v>
      </c>
      <c r="AC336" s="223" t="str">
        <f t="shared" ca="1" si="478"/>
        <v>-6.21520609190825-4.15286794087938i</v>
      </c>
      <c r="AD336" s="223" t="str">
        <f t="shared" ca="1" si="479"/>
        <v>-3.52367401896166-6.59233041551861i</v>
      </c>
      <c r="AE336" s="223" t="str">
        <f t="shared" ca="1" si="480"/>
        <v>4.02941325434171E-14-7.47496480923336i</v>
      </c>
      <c r="AF336" s="223" t="str">
        <f t="shared" ca="1" si="481"/>
        <v>3.52367401896163-6.59233041551862i</v>
      </c>
      <c r="AG336" s="223" t="str">
        <f t="shared" ca="1" si="482"/>
        <v>6.21520609190954-4.15286794087746i</v>
      </c>
      <c r="AH336" s="223" t="str">
        <f t="shared" ca="1" si="483"/>
        <v>7.43897081056152-0.732674674661895i</v>
      </c>
      <c r="AI336" s="223" t="str">
        <f t="shared" ca="1" si="484"/>
        <v>6.90596699349389+2.86054519000313i</v>
      </c>
      <c r="AJ336" s="223" t="str">
        <f t="shared" ca="1" si="485"/>
        <v>4.74206747433837+5.77822593605505i</v>
      </c>
      <c r="AK336" s="223" t="str">
        <f t="shared" ca="1" si="486"/>
        <v>1.45829329169264+7.33133545642821i</v>
      </c>
      <c r="AL336" s="223" t="str">
        <f t="shared" ca="1" si="487"/>
        <v>-2.16986774713803+7.15309533413384i</v>
      </c>
      <c r="AM336" s="223" t="str">
        <f t="shared" ca="1" si="488"/>
        <v>-5.28559830574164+5.2855983057378i</v>
      </c>
      <c r="AN336" s="223" t="str">
        <f t="shared" ca="1" si="489"/>
        <v>-7.1530953341332+2.16986774714015i</v>
      </c>
      <c r="AO336" s="223" t="str">
        <f t="shared" ca="1" si="490"/>
        <v>-7.33133545642864-1.45829329169047i</v>
      </c>
      <c r="AP336" s="223" t="str">
        <f t="shared" ca="1" si="491"/>
        <v>-5.77822593605646-4.74206747433666i</v>
      </c>
      <c r="AQ336" s="223" t="str">
        <f t="shared" ca="1" si="492"/>
        <v>-2.86054519000508-6.90596699349309i</v>
      </c>
      <c r="AR336" s="223" t="str">
        <f t="shared" ca="1" si="493"/>
        <v>-2.86054519000508-6.90596699349309i</v>
      </c>
      <c r="AS336" s="223" t="str">
        <f t="shared" ca="1" si="494"/>
        <v>4.1528679408818-6.21520609190664i</v>
      </c>
      <c r="AT336" s="223" t="str">
        <f t="shared" ca="1" si="495"/>
        <v>6.59233041551722-3.52367401896424i</v>
      </c>
      <c r="AU336" s="223" t="str">
        <f t="shared" ca="1" si="496"/>
        <v>7.47496480923336-1.40657067958685E-12i</v>
      </c>
      <c r="AV336" s="223" t="str">
        <f t="shared" ca="1" si="497"/>
        <v>6.59233041551865+3.52367401896157i</v>
      </c>
      <c r="AW336" s="223" t="str">
        <f t="shared" ca="1" si="498"/>
        <v>4.15286794087813+6.21520609190908i</v>
      </c>
      <c r="AX336" s="223" t="str">
        <f t="shared" ca="1" si="499"/>
        <v>0.732674674662595+7.43897081056145i</v>
      </c>
      <c r="AY336" s="223" t="str">
        <f t="shared" ca="1" si="500"/>
        <v>-2.86054519000248+6.90596699349416i</v>
      </c>
      <c r="AZ336" s="223" t="str">
        <f t="shared" ca="1" si="501"/>
        <v>-5.77822593605454+4.742067474339i</v>
      </c>
      <c r="BA336" s="223" t="str">
        <f t="shared" ca="1" si="502"/>
        <v>-7.33133545642805+1.45829329169344i</v>
      </c>
      <c r="BB336" s="223" t="str">
        <f t="shared" ca="1" si="503"/>
        <v>-7.15309533413407-2.16986774713726i</v>
      </c>
      <c r="BC336" s="223" t="str">
        <f t="shared" ca="1" si="504"/>
        <v>-5.28559830573837-5.28559830574107i</v>
      </c>
      <c r="BD336" s="223" t="str">
        <f t="shared" ca="1" si="505"/>
        <v>-2.16986774713361-7.15309533413518i</v>
      </c>
      <c r="BE336" s="223" t="str">
        <f t="shared" ca="1" si="506"/>
        <v>1.45829329168967-7.3313354564288i</v>
      </c>
      <c r="BF336" s="223" t="str">
        <f t="shared" ca="1" si="507"/>
        <v>4.74206747433603-5.77822593605697i</v>
      </c>
      <c r="BG336" s="223" t="str">
        <f t="shared" ca="1" si="508"/>
        <v>6.90596699349278-2.86054519000583i</v>
      </c>
      <c r="BH336" s="223" t="str">
        <f t="shared" ca="1" si="509"/>
        <v>7.43897081056108+0.73267467466639i</v>
      </c>
      <c r="BI336" s="223" t="str">
        <f t="shared" ca="1" si="510"/>
        <v>6.21520609190697+4.1528679408813i</v>
      </c>
      <c r="BJ336" s="223" t="str">
        <f t="shared" ca="1" si="511"/>
        <v>3.52367401896496+6.59233041551684i</v>
      </c>
      <c r="BK336" s="223" t="str">
        <f t="shared" ca="1" si="512"/>
        <v>2.21608165828553E-12+7.47496480923336i</v>
      </c>
      <c r="BL336" s="223" t="str">
        <f t="shared" ca="1" si="513"/>
        <v>-3.52367401896105+6.59233041551894i</v>
      </c>
      <c r="BM336" s="223" t="str">
        <f t="shared" ca="1" si="514"/>
        <v>-6.21520609190875+4.15286794087863i</v>
      </c>
      <c r="BN336" s="223" t="str">
        <f t="shared" ca="1" si="515"/>
        <v>-7.43897081056139+0.732674674663189i</v>
      </c>
      <c r="BO336" s="223" t="str">
        <f t="shared" ca="1" si="516"/>
        <v>-6.90596699349155-2.86054519000879i</v>
      </c>
      <c r="BP336" s="223" t="str">
        <f t="shared" ca="1" si="517"/>
        <v>-4.74206747433946-5.77822593605416i</v>
      </c>
      <c r="BQ336" s="223" t="str">
        <f t="shared" ca="1" si="518"/>
        <v>-1.45829329169402-7.33133545642794i</v>
      </c>
      <c r="BR336" s="223" t="str">
        <f t="shared" ca="1" si="519"/>
        <v>2.16986774713669-7.15309533413424i</v>
      </c>
      <c r="BS336" s="223" t="str">
        <f t="shared" ca="1" si="520"/>
        <v>5.28559830574064-5.2855983057388i</v>
      </c>
      <c r="BT336" s="223" t="str">
        <f t="shared" ca="1" si="521"/>
        <v>7.15309533413488-2.16986774713459i</v>
      </c>
      <c r="BU336" s="223" t="str">
        <f t="shared" ca="1" si="522"/>
        <v>7.33133545642892+1.45829329168909i</v>
      </c>
      <c r="BV336" s="223" t="str">
        <f t="shared" ca="1" si="523"/>
        <v>5.77822593605735+4.74206747433557i</v>
      </c>
      <c r="BW336" s="223" t="str">
        <f t="shared" ca="1" si="524"/>
        <v>2.86054519000638+6.90596699349255i</v>
      </c>
      <c r="BX336" s="223" t="str">
        <f t="shared" ca="1" si="525"/>
        <v>-0.732674674665796+7.43897081056113i</v>
      </c>
      <c r="BY336" s="223" t="str">
        <f t="shared" ca="1" si="526"/>
        <v>-4.15286794088045+6.21520609190753i</v>
      </c>
      <c r="BZ336" s="223" t="str">
        <f t="shared" ca="1" si="527"/>
        <v>-6.59233041551997+3.52367401895911i</v>
      </c>
      <c r="CA336" s="223" t="str">
        <f t="shared" ca="1" si="528"/>
        <v>-7.47496480923336+2.81314135917369E-12i</v>
      </c>
      <c r="CB336" s="223" t="str">
        <f t="shared" ca="1" si="529"/>
        <v>-6.59233041551921-3.52367401896053i</v>
      </c>
      <c r="CC336" s="223" t="str">
        <f t="shared" ca="1" si="530"/>
        <v>-4.15286794087948-6.21520609190819i</v>
      </c>
      <c r="CD336" s="223" t="str">
        <f t="shared" ca="1" si="531"/>
        <v>-0.732674674664206-7.43897081056129i</v>
      </c>
      <c r="CE336" s="223" t="str">
        <f t="shared" ca="1" si="532"/>
        <v>2.86054519000785-6.90596699349194i</v>
      </c>
      <c r="CF336" s="223" t="str">
        <f t="shared" ca="1" si="533"/>
        <v>5.77822593605378-4.74206747433992i</v>
      </c>
      <c r="CG336" s="223" t="str">
        <f t="shared" ca="1" si="534"/>
        <v>7.33133545642773-1.45829329169502i</v>
      </c>
      <c r="CH336" s="223" t="str">
        <f t="shared" ca="1" si="535"/>
        <v>7.15309533413454+2.16986774713571i</v>
      </c>
      <c r="CI336" s="223" t="str">
        <f t="shared" ca="1" si="536"/>
        <v>5.28559830573951+5.28559830573992i</v>
      </c>
      <c r="CJ336" s="223" t="str">
        <f t="shared" ca="1" si="537"/>
        <v>2.16986774713516+7.15309533413471i</v>
      </c>
      <c r="CK336" s="223" t="str">
        <f t="shared" ca="1" si="538"/>
        <v>-1.45829329169559+7.33133545642762i</v>
      </c>
      <c r="CL336" s="223" t="str">
        <f t="shared" ca="1" si="539"/>
        <v>-4.74206747433478+5.778225936058i</v>
      </c>
      <c r="CM336" s="223" t="str">
        <f t="shared" ca="1" si="540"/>
        <v>-6.90596699349216+2.86054519000732i</v>
      </c>
      <c r="CN336" s="223" t="str">
        <f t="shared" ca="1" si="541"/>
        <v>-7.43897081056123-0.732674674664778i</v>
      </c>
      <c r="CO336" s="223" t="str">
        <f t="shared" ca="1" si="542"/>
        <v>-6.21520609190786-4.15286794087996i</v>
      </c>
      <c r="CP336" s="223" t="str">
        <f t="shared" ca="1" si="543"/>
        <v>-3.52367401895965-6.59233041551968i</v>
      </c>
      <c r="CQ336" s="223" t="str">
        <f t="shared" ca="1" si="544"/>
        <v>-3.83510361568291E-12-7.47496480923336i</v>
      </c>
      <c r="CR336" s="223" t="str">
        <f t="shared" ca="1" si="545"/>
        <v>3.52367401895962-6.5923304155197i</v>
      </c>
      <c r="CS336" s="223" t="str">
        <f t="shared" ca="1" si="546"/>
        <v>6.21520609190786-4.15286794087997i</v>
      </c>
      <c r="CT336" s="223" t="str">
        <f t="shared" ca="1" si="547"/>
        <v>7.43897081056123-0.7326746746648i</v>
      </c>
      <c r="CU336" s="223" t="str">
        <f t="shared" ca="1" si="548"/>
        <v>6.90596699349217+2.8605451900073i</v>
      </c>
      <c r="CV336" s="223" t="str">
        <f t="shared" ca="1" si="549"/>
        <v>4.7420674743348+5.77822593605798i</v>
      </c>
      <c r="CW336" s="223" t="str">
        <f t="shared" ca="1" si="550"/>
        <v>1.4582932916956+7.33133545642761i</v>
      </c>
      <c r="CX336" s="223" t="str">
        <f t="shared" ca="1" si="551"/>
        <v>-2.16986774713514+7.15309533413471i</v>
      </c>
      <c r="CY336" s="223" t="str">
        <f t="shared" ca="1" si="552"/>
        <v>-5.2855983057395+5.28559830573994i</v>
      </c>
      <c r="CZ336" s="223" t="str">
        <f t="shared" ca="1" si="553"/>
        <v>-7.15309533413442+2.16986774713614i</v>
      </c>
      <c r="DA336" s="223" t="str">
        <f t="shared" ca="1" si="554"/>
        <v>-7.33133545642774-1.458293291695i</v>
      </c>
      <c r="DB336" s="223" t="str">
        <f t="shared" ca="1" si="555"/>
        <v>-5.7782259360538-4.7420674743399i</v>
      </c>
      <c r="DC336" s="223" t="str">
        <f t="shared" ca="1" si="556"/>
        <v>-2.86054519000787-6.90596699349193i</v>
      </c>
      <c r="DD336" s="223" t="str">
        <f t="shared" ca="1" si="557"/>
        <v>0.732674674663761-7.43897081056133i</v>
      </c>
      <c r="DE336" s="223" t="str">
        <f t="shared" ca="1" si="558"/>
        <v>4.15286794087946-6.2152060919082i</v>
      </c>
      <c r="DF336" s="223" t="str">
        <f t="shared" ca="1" si="559"/>
        <v>6.59233041551921-3.52367401896054i</v>
      </c>
      <c r="DG336" s="223" t="str">
        <f t="shared" ca="1" si="560"/>
        <v>7.47496480923336+3.21608268460786E-12i</v>
      </c>
      <c r="DH336" s="223" t="str">
        <f t="shared" ca="1" si="561"/>
        <v>6.59233041552018+3.52367401895872i</v>
      </c>
      <c r="DI336" s="223" t="str">
        <f t="shared" ca="1" si="562"/>
        <v>4.15286794088046+6.21520609190752i</v>
      </c>
      <c r="DJ336" s="223" t="str">
        <f t="shared" ca="1" si="563"/>
        <v>0.732674674665817+7.43897081056113i</v>
      </c>
      <c r="DK336" s="223" t="str">
        <f t="shared" ca="1" si="564"/>
        <v>-2.86054519000675+6.9059669934924i</v>
      </c>
      <c r="DL336" s="223" t="str">
        <f t="shared" ca="1" si="565"/>
        <v>-5.77822593605733+4.74206747433559i</v>
      </c>
      <c r="DM336" s="223" t="str">
        <f t="shared" ca="1" si="566"/>
        <v>-7.33133545642899+1.45829329168869i</v>
      </c>
      <c r="DN336" s="223" t="str">
        <f t="shared" ca="1" si="567"/>
        <v>-7.15309533413501-2.16986774713416i</v>
      </c>
      <c r="DO336" s="223" t="str">
        <f t="shared" ca="1" si="568"/>
        <v>-5.28559830574036-5.28559830573908i</v>
      </c>
      <c r="DP336" s="223" t="str">
        <f t="shared" ca="1" si="569"/>
        <v>-2.16986774713671-7.15309533413424i</v>
      </c>
      <c r="DQ336" s="223" t="str">
        <f t="shared" ca="1" si="570"/>
        <v>1.45829329169442-7.33133545642785i</v>
      </c>
      <c r="DR336" s="223" t="str">
        <f t="shared" ca="1" si="571"/>
        <v>4.74206747433944-5.77822593605417i</v>
      </c>
      <c r="DS336" s="223" t="str">
        <f t="shared" ca="1" si="572"/>
        <v>6.9059669934917-2.86054519000843i</v>
      </c>
      <c r="DT336" s="223" t="str">
        <f t="shared" ca="1" si="573"/>
        <v>7.43897081056139+0.732674674663168i</v>
      </c>
      <c r="DU336" s="223" t="str">
        <f t="shared" ca="1" si="574"/>
        <v>6.21520609190853+4.15286794087896i</v>
      </c>
      <c r="DV336" s="223" t="str">
        <f t="shared" ca="1" si="575"/>
        <v>3.52367401896107+6.59233041551892i</v>
      </c>
      <c r="DW336" s="223" t="str">
        <f t="shared" ca="1" si="576"/>
        <v>-2.61902298371971E-12+7.47496480923336i</v>
      </c>
      <c r="DX336" s="223" t="str">
        <f t="shared" ca="1" si="577"/>
        <v>-3.52367401896494+6.59233041551686i</v>
      </c>
      <c r="DY336" s="223" t="str">
        <f t="shared" ca="1" si="578"/>
        <v>-6.21520609190719+4.15286794088097i</v>
      </c>
      <c r="DZ336" s="223" t="str">
        <f t="shared" ca="1" si="579"/>
        <v>-7.43897081056107+0.732674674666412i</v>
      </c>
      <c r="EA336" s="223" t="str">
        <f t="shared" ca="1" si="580"/>
        <v>-6.90596699349262-2.8605451900062i</v>
      </c>
      <c r="EB336" s="223" t="str">
        <f t="shared" ca="1" si="581"/>
        <v>-4.74206747433605-5.77822593605696i</v>
      </c>
      <c r="EC336" s="223" t="str">
        <f t="shared" ca="1" si="582"/>
        <v>-1.45829329169011-7.33133545642871i</v>
      </c>
      <c r="ED336" s="223" t="str">
        <f t="shared" ca="1" si="583"/>
        <v>2.16986774713359-7.15309533413519i</v>
      </c>
      <c r="EE336" s="223" t="str">
        <f t="shared" ca="1" si="584"/>
        <v>5.28559830573865-5.28559830574078i</v>
      </c>
      <c r="EF336" s="223" t="str">
        <f t="shared" ca="1" si="585"/>
        <v>7.15309533413406-2.16986774713728i</v>
      </c>
      <c r="EG336" s="223" t="str">
        <f t="shared" ca="1" si="586"/>
        <v>7.33133545642797+1.45829329169383i</v>
      </c>
      <c r="EH336" s="223" t="str">
        <f t="shared" ca="1" si="587"/>
        <v>5.77822593605455+4.74206747433898i</v>
      </c>
      <c r="EI336" s="223" t="str">
        <f t="shared" ca="1" si="588"/>
        <v>2.86054519000269+6.90596699349407i</v>
      </c>
      <c r="EJ336" s="223" t="str">
        <f t="shared" ca="1" si="589"/>
        <v>-0.732674674662573+7.43897081056145i</v>
      </c>
      <c r="EK336" s="223" t="str">
        <f t="shared" ca="1" si="590"/>
        <v>-4.15286794087846+6.21520609190886i</v>
      </c>
      <c r="EL336" s="223" t="str">
        <f t="shared" ca="1" si="591"/>
        <v>-6.59233041551864+3.5236740189616i</v>
      </c>
      <c r="EM336" s="223" t="str">
        <f t="shared" ca="1" si="592"/>
        <v>-7.47496480923336-1.17215817158944E-12i</v>
      </c>
      <c r="EN336" s="223"/>
      <c r="EO336" s="223"/>
      <c r="EP336" s="223"/>
    </row>
    <row r="337" spans="1:146">
      <c r="A337" s="249">
        <f t="shared" si="461"/>
        <v>4.6289062499999872E-3</v>
      </c>
      <c r="B337" s="248">
        <v>237</v>
      </c>
      <c r="C337" s="247">
        <f t="shared" si="462"/>
        <v>47400</v>
      </c>
      <c r="N337" s="246">
        <f t="shared" ca="1" si="463"/>
        <v>7.5247612001419064</v>
      </c>
      <c r="O337" s="223">
        <f t="shared" ca="1" si="464"/>
        <v>-7.4752387998580936</v>
      </c>
      <c r="P337" s="223" t="str">
        <f t="shared" ca="1" si="465"/>
        <v>-6.67706495327285-3.36095205628991i</v>
      </c>
      <c r="Q337" s="223" t="str">
        <f t="shared" ca="1" si="466"/>
        <v>-4.4529945539903-6.00416810366237i</v>
      </c>
      <c r="R337" s="223" t="str">
        <f t="shared" ca="1" si="467"/>
        <v>-1.27798094415835-7.36518566101847i</v>
      </c>
      <c r="S337" s="223" t="str">
        <f t="shared" ca="1" si="468"/>
        <v>2.16994728241688-7.15335752681462i</v>
      </c>
      <c r="T337" s="223" t="str">
        <f t="shared" ca="1" si="469"/>
        <v>5.15448023409358-5.41391989516306i</v>
      </c>
      <c r="U337" s="223" t="str">
        <f t="shared" ca="1" si="470"/>
        <v>7.03826672783227-2.51833210335595i</v>
      </c>
      <c r="V337" s="223" t="str">
        <f t="shared" ca="1" si="471"/>
        <v>7.41902152509742+0.915049028765722i</v>
      </c>
      <c r="W337" s="223" t="str">
        <f t="shared" ca="1" si="472"/>
        <v>6.21543390678691+4.1530201619144i</v>
      </c>
      <c r="X337" s="223" t="str">
        <f t="shared" ca="1" si="473"/>
        <v>3.6845316909362+6.5041080351875i</v>
      </c>
      <c r="Y337" s="223" t="str">
        <f t="shared" ca="1" si="474"/>
        <v>0.366792582950992+7.46623454734687i</v>
      </c>
      <c r="Z337" s="223" t="str">
        <f t="shared" ca="1" si="475"/>
        <v>-3.02927559375535+6.83393623704392i</v>
      </c>
      <c r="AA337" s="223" t="str">
        <f t="shared" ca="1" si="476"/>
        <v>-5.77843773367313+4.74224129214935i</v>
      </c>
      <c r="AB337" s="223" t="str">
        <f t="shared" ca="1" si="477"/>
        <v>-7.29360641956814+1.63783409151791i</v>
      </c>
      <c r="AC337" s="223" t="str">
        <f t="shared" ca="1" si="478"/>
        <v>-7.25121526095479-1.81633486840954i</v>
      </c>
      <c r="AD337" s="223" t="str">
        <f t="shared" ca="1" si="479"/>
        <v>-5.66031694900117-4.88262297866157i</v>
      </c>
      <c r="AE337" s="223" t="str">
        <f t="shared" ca="1" si="480"/>
        <v>-2.86065004167824-6.90622012782319i</v>
      </c>
      <c r="AF337" s="223" t="str">
        <f t="shared" ca="1" si="481"/>
        <v>0.549912680114697-7.45498431649276i</v>
      </c>
      <c r="AG337" s="223" t="str">
        <f t="shared" ca="1" si="482"/>
        <v>3.84304078050882-6.41172618522111i</v>
      </c>
      <c r="AH337" s="223" t="str">
        <f t="shared" ca="1" si="483"/>
        <v>6.31548215115177-3.99923496601379i</v>
      </c>
      <c r="AI337" s="223" t="str">
        <f t="shared" ca="1" si="484"/>
        <v>7.4392434818462-0.732701530442419i</v>
      </c>
      <c r="AJ337" s="223" t="str">
        <f t="shared" ca="1" si="485"/>
        <v>6.97434396983659+2.69030134098539i</v>
      </c>
      <c r="AK337" s="223" t="str">
        <f t="shared" ca="1" si="486"/>
        <v>5.02006355566606+5.53878660105057i</v>
      </c>
      <c r="AL337" s="223" t="str">
        <f t="shared" ca="1" si="487"/>
        <v>1.99374155309297+7.20445624140881i</v>
      </c>
      <c r="AM337" s="223" t="str">
        <f t="shared" ca="1" si="488"/>
        <v>-1.45834674461502+7.33160418239928i</v>
      </c>
      <c r="AN337" s="223" t="str">
        <f t="shared" ca="1" si="489"/>
        <v>-4.59900305680547+5.8930778035249i</v>
      </c>
      <c r="AO337" s="223" t="str">
        <f t="shared" ca="1" si="490"/>
        <v>-6.75753583861307+3.19607642348612i</v>
      </c>
      <c r="AP337" s="223" t="str">
        <f t="shared" ca="1" si="491"/>
        <v>-7.47298739769008-0.183451543654387i</v>
      </c>
      <c r="AQ337" s="223" t="str">
        <f t="shared" ca="1" si="492"/>
        <v>-6.59257205367728-3.52380317724717i</v>
      </c>
      <c r="AR337" s="223" t="str">
        <f t="shared" ca="1" si="493"/>
        <v>-6.59257205367728-3.52380317724717i</v>
      </c>
      <c r="AS337" s="223" t="str">
        <f t="shared" ca="1" si="494"/>
        <v>-1.09684533577356-7.39433062719646i</v>
      </c>
      <c r="AT337" s="223" t="str">
        <f t="shared" ca="1" si="495"/>
        <v>2.3448459166361-7.09794989712796i</v>
      </c>
      <c r="AU337" s="223" t="str">
        <f t="shared" ca="1" si="496"/>
        <v>5.28579204636972-5.28579204636717i</v>
      </c>
      <c r="AV337" s="223" t="str">
        <f t="shared" ca="1" si="497"/>
        <v>7.09794989712683-2.34484591663954i</v>
      </c>
      <c r="AW337" s="223" t="str">
        <f t="shared" ca="1" si="498"/>
        <v>7.39433062719699+1.09684533576998i</v>
      </c>
      <c r="AX337" s="223" t="str">
        <f t="shared" ca="1" si="499"/>
        <v>6.11164171744417+4.30430373376461i</v>
      </c>
      <c r="AY337" s="223" t="str">
        <f t="shared" ca="1" si="500"/>
        <v>3.52380317725055+6.59257205367547i</v>
      </c>
      <c r="AZ337" s="223" t="str">
        <f t="shared" ca="1" si="501"/>
        <v>0.183451543650575+7.47298739769017i</v>
      </c>
      <c r="BA337" s="223" t="str">
        <f t="shared" ca="1" si="502"/>
        <v>-3.19607642348937+6.75753583861153i</v>
      </c>
      <c r="BB337" s="223" t="str">
        <f t="shared" ca="1" si="503"/>
        <v>-5.89307780352254+4.59900305680849i</v>
      </c>
      <c r="BC337" s="223" t="str">
        <f t="shared" ca="1" si="504"/>
        <v>-7.33160418240002+1.45834674461128i</v>
      </c>
      <c r="BD337" s="223" t="str">
        <f t="shared" ca="1" si="505"/>
        <v>-7.20445624140785-1.99374155309644i</v>
      </c>
      <c r="BE337" s="223" t="str">
        <f t="shared" ca="1" si="506"/>
        <v>-5.53878660105315-5.02006355566321i</v>
      </c>
      <c r="BF337" s="223" t="str">
        <f t="shared" ca="1" si="507"/>
        <v>-2.69030134098184-6.97434396983797i</v>
      </c>
      <c r="BG337" s="223" t="str">
        <f t="shared" ca="1" si="508"/>
        <v>0.732701530446109-7.43924348184584i</v>
      </c>
      <c r="BH337" s="223" t="str">
        <f t="shared" ca="1" si="509"/>
        <v>3.99923496601055-6.31548215115382i</v>
      </c>
      <c r="BI337" s="223" t="str">
        <f t="shared" ca="1" si="510"/>
        <v>6.41172618522296-3.84304078050574i</v>
      </c>
      <c r="BJ337" s="223" t="str">
        <f t="shared" ca="1" si="511"/>
        <v>7.45498431649248-0.549912680118416i</v>
      </c>
      <c r="BK337" s="223" t="str">
        <f t="shared" ca="1" si="512"/>
        <v>6.90622012782352+2.86065004167745i</v>
      </c>
      <c r="BL337" s="223" t="str">
        <f t="shared" ca="1" si="513"/>
        <v>4.88262297866053+5.66031694900206i</v>
      </c>
      <c r="BM337" s="223" t="str">
        <f t="shared" ca="1" si="514"/>
        <v>1.81633486841244+7.25121526095406i</v>
      </c>
      <c r="BN337" s="223" t="str">
        <f t="shared" ca="1" si="515"/>
        <v>-1.63783409151707+7.29360641956833i</v>
      </c>
      <c r="BO337" s="223" t="str">
        <f t="shared" ca="1" si="516"/>
        <v>-4.74224129215098+5.77843773367179i</v>
      </c>
      <c r="BP337" s="223" t="str">
        <f t="shared" ca="1" si="517"/>
        <v>-6.83393623704271+3.02927559375807i</v>
      </c>
      <c r="BQ337" s="223" t="str">
        <f t="shared" ca="1" si="518"/>
        <v>-7.46623454734688-0.366792582950928i</v>
      </c>
      <c r="BR337" s="223" t="str">
        <f t="shared" ca="1" si="519"/>
        <v>-6.50410803518646-3.68453169093804i</v>
      </c>
      <c r="BS337" s="223" t="str">
        <f t="shared" ca="1" si="520"/>
        <v>-4.15302016191626-6.21543390678567i</v>
      </c>
      <c r="BT337" s="223" t="str">
        <f t="shared" ca="1" si="521"/>
        <v>-0.915049028765782-7.41902152509741i</v>
      </c>
      <c r="BU337" s="223" t="str">
        <f t="shared" ca="1" si="522"/>
        <v>2.51833210335864-7.0382667278313i</v>
      </c>
      <c r="BV337" s="223" t="str">
        <f t="shared" ca="1" si="523"/>
        <v>5.41391989516153-5.15448023409519i</v>
      </c>
      <c r="BW337" s="223" t="str">
        <f t="shared" ca="1" si="524"/>
        <v>7.15335752681483-2.16994728241623i</v>
      </c>
      <c r="BX337" s="223" t="str">
        <f t="shared" ca="1" si="525"/>
        <v>7.36518566101797+1.27798094416116i</v>
      </c>
      <c r="BY337" s="223" t="str">
        <f t="shared" ca="1" si="526"/>
        <v>6.00416810366325+4.45299455398912i</v>
      </c>
      <c r="BZ337" s="223" t="str">
        <f t="shared" ca="1" si="527"/>
        <v>3.36095205628896+6.67706495327332i</v>
      </c>
      <c r="CA337" s="223" t="str">
        <f t="shared" ca="1" si="528"/>
        <v>-3.6008214680559E-12+7.47523879985809i</v>
      </c>
      <c r="CB337" s="223" t="str">
        <f t="shared" ca="1" si="529"/>
        <v>-3.36095205628894+6.67706495327333i</v>
      </c>
      <c r="CC337" s="223" t="str">
        <f t="shared" ca="1" si="530"/>
        <v>-6.00416810366323+4.45299455398913i</v>
      </c>
      <c r="CD337" s="223" t="str">
        <f t="shared" ca="1" si="531"/>
        <v>-7.36518566101797+1.27798094416119i</v>
      </c>
      <c r="CE337" s="223" t="str">
        <f t="shared" ca="1" si="532"/>
        <v>-7.15335752681483-2.16994728241621i</v>
      </c>
      <c r="CF337" s="223" t="str">
        <f t="shared" ca="1" si="533"/>
        <v>-5.41391989516155-5.15448023409517i</v>
      </c>
      <c r="CG337" s="223" t="str">
        <f t="shared" ca="1" si="534"/>
        <v>-2.51833210335866-7.03826672783129i</v>
      </c>
      <c r="CH337" s="223" t="str">
        <f t="shared" ca="1" si="535"/>
        <v>0.91504902876576-7.41902152509741i</v>
      </c>
      <c r="CI337" s="223" t="str">
        <f t="shared" ca="1" si="536"/>
        <v>4.15302016191624-6.21543390678567i</v>
      </c>
      <c r="CJ337" s="223" t="str">
        <f t="shared" ca="1" si="537"/>
        <v>6.50410803518645-3.68453169093806i</v>
      </c>
      <c r="CK337" s="223" t="str">
        <f t="shared" ca="1" si="538"/>
        <v>7.46623454734688-0.36679258295095i</v>
      </c>
      <c r="CL337" s="223" t="str">
        <f t="shared" ca="1" si="539"/>
        <v>6.83393623704273+3.02927559375806i</v>
      </c>
      <c r="CM337" s="223" t="str">
        <f t="shared" ca="1" si="540"/>
        <v>4.742241292151+5.77843773367178i</v>
      </c>
      <c r="CN337" s="223" t="str">
        <f t="shared" ca="1" si="541"/>
        <v>1.63783409151709+7.29360641956833i</v>
      </c>
      <c r="CO337" s="223" t="str">
        <f t="shared" ca="1" si="542"/>
        <v>-1.81633486841241+7.25121526095406i</v>
      </c>
      <c r="CP337" s="223" t="str">
        <f t="shared" ca="1" si="543"/>
        <v>-4.88262297866052+5.66031694900208i</v>
      </c>
      <c r="CQ337" s="223" t="str">
        <f t="shared" ca="1" si="544"/>
        <v>-6.90622012782351+2.86065004167747i</v>
      </c>
      <c r="CR337" s="223" t="str">
        <f t="shared" ca="1" si="545"/>
        <v>-7.45498431649248-0.549912680118394i</v>
      </c>
      <c r="CS337" s="223" t="str">
        <f t="shared" ca="1" si="546"/>
        <v>-6.41172618522297-3.84304078050571i</v>
      </c>
      <c r="CT337" s="223" t="str">
        <f t="shared" ca="1" si="547"/>
        <v>-3.99923496601057-6.31548215115381i</v>
      </c>
      <c r="CU337" s="223" t="str">
        <f t="shared" ca="1" si="548"/>
        <v>-0.732701530446342-7.43924348184582i</v>
      </c>
      <c r="CV337" s="223" t="str">
        <f t="shared" ca="1" si="549"/>
        <v>2.69030134098202-6.9743439698379i</v>
      </c>
      <c r="CW337" s="223" t="str">
        <f t="shared" ca="1" si="550"/>
        <v>5.53878660105313-5.02006355566323i</v>
      </c>
      <c r="CX337" s="223" t="str">
        <f t="shared" ca="1" si="551"/>
        <v>7.20445624140779-1.99374155309666i</v>
      </c>
      <c r="CY337" s="223" t="str">
        <f t="shared" ca="1" si="552"/>
        <v>7.33160418239998+1.45834674461147i</v>
      </c>
      <c r="CZ337" s="223" t="str">
        <f t="shared" ca="1" si="553"/>
        <v>5.89307780352281+4.59900305680814i</v>
      </c>
      <c r="DA337" s="223" t="str">
        <f t="shared" ca="1" si="554"/>
        <v>3.19607642348958+6.75753583861143i</v>
      </c>
      <c r="DB337" s="223" t="str">
        <f t="shared" ca="1" si="555"/>
        <v>-0.183451543650765+7.47298739769017i</v>
      </c>
      <c r="DC337" s="223" t="str">
        <f t="shared" ca="1" si="556"/>
        <v>-3.52380317725016+6.59257205367568i</v>
      </c>
      <c r="DD337" s="223" t="str">
        <f t="shared" ca="1" si="557"/>
        <v>-6.11164171744404+4.30430373376479i</v>
      </c>
      <c r="DE337" s="223" t="str">
        <f t="shared" ca="1" si="558"/>
        <v>-7.39433062719702+1.09684533576979i</v>
      </c>
      <c r="DF337" s="223" t="str">
        <f t="shared" ca="1" si="559"/>
        <v>-7.0979498971269-2.34484591663932i</v>
      </c>
      <c r="DG337" s="223" t="str">
        <f t="shared" ca="1" si="560"/>
        <v>-5.28579204636989-5.28579204636701i</v>
      </c>
      <c r="DH337" s="223" t="str">
        <f t="shared" ca="1" si="561"/>
        <v>-2.34484591663592-7.09794989712802i</v>
      </c>
      <c r="DI337" s="223" t="str">
        <f t="shared" ca="1" si="562"/>
        <v>1.09684533577333-7.3943306271965i</v>
      </c>
      <c r="DJ337" s="223" t="str">
        <f t="shared" ca="1" si="563"/>
        <v>4.30430373376147-6.11164171744638i</v>
      </c>
      <c r="DK337" s="223" t="str">
        <f t="shared" ca="1" si="564"/>
        <v>6.59257205367737-3.523803177247i</v>
      </c>
      <c r="DL337" s="223" t="str">
        <f t="shared" ca="1" si="565"/>
        <v>7.47298739769026-0.183451543647187i</v>
      </c>
      <c r="DM337" s="223" t="str">
        <f t="shared" ca="1" si="566"/>
        <v>6.75753583861317+3.1960764234859i</v>
      </c>
      <c r="DN337" s="223" t="str">
        <f t="shared" ca="1" si="567"/>
        <v>4.59900305680532+5.89307780352502i</v>
      </c>
      <c r="DO337" s="223" t="str">
        <f t="shared" ca="1" si="568"/>
        <v>1.45834674461463+7.33160418239936i</v>
      </c>
      <c r="DP337" s="223" t="str">
        <f t="shared" ca="1" si="569"/>
        <v>-1.99374155309274+7.20445624140887i</v>
      </c>
      <c r="DQ337" s="223" t="str">
        <f t="shared" ca="1" si="570"/>
        <v>-5.02006355566619+5.53878660105044i</v>
      </c>
      <c r="DR337" s="223" t="str">
        <f t="shared" ca="1" si="571"/>
        <v>-6.97434396983674+2.69030134098502i</v>
      </c>
      <c r="DS337" s="223" t="str">
        <f t="shared" ca="1" si="572"/>
        <v>-7.43924348184622-0.732701530442292i</v>
      </c>
      <c r="DT337" s="223" t="str">
        <f t="shared" ca="1" si="573"/>
        <v>-6.31548215115166-3.99923496601395i</v>
      </c>
      <c r="DU337" s="223" t="str">
        <f t="shared" ca="1" si="574"/>
        <v>-3.84304078050848-6.41172618522132i</v>
      </c>
      <c r="DV337" s="223" t="str">
        <f t="shared" ca="1" si="575"/>
        <v>-0.549912680114825-7.45498431649275i</v>
      </c>
      <c r="DW337" s="223" t="str">
        <f t="shared" ca="1" si="576"/>
        <v>2.86065004168117-6.90622012782198i</v>
      </c>
      <c r="DX337" s="223" t="str">
        <f t="shared" ca="1" si="577"/>
        <v>5.66031694899998-4.88262297866295i</v>
      </c>
      <c r="DY337" s="223" t="str">
        <f t="shared" ca="1" si="578"/>
        <v>7.25121526095494-1.81633486840894i</v>
      </c>
      <c r="DZ337" s="223" t="str">
        <f t="shared" ca="1" si="579"/>
        <v>7.29360641956744+1.637834091521i</v>
      </c>
      <c r="EA337" s="223" t="str">
        <f t="shared" ca="1" si="580"/>
        <v>5.77843773367382+4.74224129214852i</v>
      </c>
      <c r="EB337" s="223" t="str">
        <f t="shared" ca="1" si="581"/>
        <v>3.02927559375479+6.83393623704417i</v>
      </c>
      <c r="EC337" s="223" t="str">
        <f t="shared" ca="1" si="582"/>
        <v>-0.366792582954948+7.46623454734668i</v>
      </c>
      <c r="ED337" s="223" t="str">
        <f t="shared" ca="1" si="583"/>
        <v>-3.68453169093526+6.50410803518804i</v>
      </c>
      <c r="EE337" s="223" t="str">
        <f t="shared" ca="1" si="584"/>
        <v>-6.21543390678766+4.15302016191327i</v>
      </c>
      <c r="EF337" s="223" t="str">
        <f t="shared" ca="1" si="585"/>
        <v>-7.41902152509696+0.915049028769378i</v>
      </c>
      <c r="EG337" s="223" t="str">
        <f t="shared" ca="1" si="586"/>
        <v>-7.03826672783238-2.51833210335562i</v>
      </c>
      <c r="EH337" s="223" t="str">
        <f t="shared" ca="1" si="587"/>
        <v>-5.15448023409258-5.41391989516402i</v>
      </c>
      <c r="EI337" s="223" t="str">
        <f t="shared" ca="1" si="588"/>
        <v>-2.16994728241969-7.15335752681377i</v>
      </c>
      <c r="EJ337" s="223" t="str">
        <f t="shared" ca="1" si="589"/>
        <v>1.27798094415802-7.36518566101853i</v>
      </c>
      <c r="EK337" s="223" t="str">
        <f t="shared" ca="1" si="590"/>
        <v>4.45299455399201-6.0041681036611i</v>
      </c>
      <c r="EL337" s="223" t="str">
        <f t="shared" ca="1" si="591"/>
        <v>6.6770649532717-3.36095205629219i</v>
      </c>
      <c r="EM337" s="223" t="str">
        <f t="shared" ca="1" si="592"/>
        <v>7.47523879985809+4.02952853153436E-13i</v>
      </c>
      <c r="EN337" s="223"/>
      <c r="EO337" s="223"/>
      <c r="EP337" s="223"/>
    </row>
    <row r="338" spans="1:146">
      <c r="A338" s="249">
        <f t="shared" si="461"/>
        <v>4.6484374999999868E-3</v>
      </c>
      <c r="B338" s="248">
        <v>238</v>
      </c>
      <c r="C338" s="247">
        <f t="shared" si="462"/>
        <v>47600</v>
      </c>
      <c r="N338" s="246">
        <f t="shared" ca="1" si="463"/>
        <v>7.5245058467295882</v>
      </c>
      <c r="O338" s="223">
        <f t="shared" ca="1" si="464"/>
        <v>-7.4754941532704118</v>
      </c>
      <c r="P338" s="223" t="str">
        <f t="shared" ca="1" si="465"/>
        <v>-6.75776667536335-3.19618560113907i</v>
      </c>
      <c r="Q338" s="223" t="str">
        <f t="shared" ca="1" si="466"/>
        <v>-4.7424032866391-5.77863512453026i</v>
      </c>
      <c r="R338" s="223" t="str">
        <f t="shared" ca="1" si="467"/>
        <v>-1.81639691422769-7.25146296174532i</v>
      </c>
      <c r="S338" s="223" t="str">
        <f t="shared" ca="1" si="468"/>
        <v>1.45839656159112-7.33185462926805i</v>
      </c>
      <c r="T338" s="223" t="str">
        <f t="shared" ca="1" si="469"/>
        <v>4.45314666784049-6.00437320544628i</v>
      </c>
      <c r="U338" s="223" t="str">
        <f t="shared" ca="1" si="470"/>
        <v>6.59279725528109-3.52392355001329i</v>
      </c>
      <c r="V338" s="223" t="str">
        <f t="shared" ca="1" si="471"/>
        <v>7.4664895931748-0.366805112549561i</v>
      </c>
      <c r="W338" s="223" t="str">
        <f t="shared" ca="1" si="472"/>
        <v>6.90645604361439+2.86074776119851i</v>
      </c>
      <c r="X338" s="223" t="str">
        <f t="shared" ca="1" si="473"/>
        <v>5.02023504053531+5.5389758054501i</v>
      </c>
      <c r="Y338" s="223" t="str">
        <f t="shared" ca="1" si="474"/>
        <v>2.17002140759958+7.15360188479479i</v>
      </c>
      <c r="Z338" s="223" t="str">
        <f t="shared" ca="1" si="475"/>
        <v>-1.09688280389793+7.39458321679411i</v>
      </c>
      <c r="AA338" s="223" t="str">
        <f t="shared" ca="1" si="476"/>
        <v>-4.15316202866889+6.21564622538985i</v>
      </c>
      <c r="AB338" s="223" t="str">
        <f t="shared" ca="1" si="477"/>
        <v>-6.41194520914975+3.84317205839677i</v>
      </c>
      <c r="AC338" s="223" t="str">
        <f t="shared" ca="1" si="478"/>
        <v>-7.43949760566202+0.732726559453916i</v>
      </c>
      <c r="AD338" s="223" t="str">
        <f t="shared" ca="1" si="479"/>
        <v>-7.03850715432206-2.51841812932985i</v>
      </c>
      <c r="AE338" s="223" t="str">
        <f t="shared" ca="1" si="480"/>
        <v>-5.28597260849763-5.28597260849816i</v>
      </c>
      <c r="AF338" s="223" t="str">
        <f t="shared" ca="1" si="481"/>
        <v>-2.51841812932983-7.03850715432207i</v>
      </c>
      <c r="AG338" s="223" t="str">
        <f t="shared" ca="1" si="482"/>
        <v>0.732726559456785-7.43949760566174i</v>
      </c>
      <c r="AH338" s="223" t="str">
        <f t="shared" ca="1" si="483"/>
        <v>3.84317205839615-6.41194520915012i</v>
      </c>
      <c r="AI338" s="223" t="str">
        <f t="shared" ca="1" si="484"/>
        <v>6.21564622539151-4.1531620286664i</v>
      </c>
      <c r="AJ338" s="223" t="str">
        <f t="shared" ca="1" si="485"/>
        <v>7.39458321679411-1.09688280389791i</v>
      </c>
      <c r="AK338" s="223" t="str">
        <f t="shared" ca="1" si="486"/>
        <v>7.15360188479373+2.17002140760311i</v>
      </c>
      <c r="AL338" s="223" t="str">
        <f t="shared" ca="1" si="487"/>
        <v>5.53897580545012+5.02023504053528i</v>
      </c>
      <c r="AM338" s="223" t="str">
        <f t="shared" ca="1" si="488"/>
        <v>2.86074776120194+6.90645604361298i</v>
      </c>
      <c r="AN338" s="223" t="str">
        <f t="shared" ca="1" si="489"/>
        <v>-0.366805112549576+7.4664895931748i</v>
      </c>
      <c r="AO338" s="223" t="str">
        <f t="shared" ca="1" si="490"/>
        <v>-3.52392355001073+6.59279725528246i</v>
      </c>
      <c r="AP338" s="223" t="str">
        <f t="shared" ca="1" si="491"/>
        <v>-6.00437320544678+4.45314666783982i</v>
      </c>
      <c r="AQ338" s="223" t="str">
        <f t="shared" ca="1" si="492"/>
        <v>-7.33185462926745+1.45839656159413i</v>
      </c>
      <c r="AR338" s="223" t="str">
        <f t="shared" ca="1" si="493"/>
        <v>-7.33185462926745+1.45839656159413i</v>
      </c>
      <c r="AS338" s="223" t="str">
        <f t="shared" ca="1" si="494"/>
        <v>-5.7786351245317-4.74240328663734i</v>
      </c>
      <c r="AT338" s="223" t="str">
        <f t="shared" ca="1" si="495"/>
        <v>-3.19618560113787-6.75776667536391i</v>
      </c>
      <c r="AU338" s="223" t="str">
        <f t="shared" ca="1" si="496"/>
        <v>-2.21624021240324E-12-7.47549415327041i</v>
      </c>
      <c r="AV338" s="223" t="str">
        <f t="shared" ca="1" si="497"/>
        <v>3.19618560114059-6.75776667536263i</v>
      </c>
      <c r="AW338" s="223" t="str">
        <f t="shared" ca="1" si="498"/>
        <v>5.77863512452888-4.74240328664076i</v>
      </c>
      <c r="AX338" s="223" t="str">
        <f t="shared" ca="1" si="499"/>
        <v>7.25146296174588-1.81639691422543i</v>
      </c>
      <c r="AY338" s="223" t="str">
        <f t="shared" ca="1" si="500"/>
        <v>7.33185462926836+1.45839656158957i</v>
      </c>
      <c r="AZ338" s="223" t="str">
        <f t="shared" ca="1" si="501"/>
        <v>6.00437320544499+4.45314666784224i</v>
      </c>
      <c r="BA338" s="223" t="str">
        <f t="shared" ca="1" si="502"/>
        <v>3.52392355001464+6.59279725528037i</v>
      </c>
      <c r="BB338" s="223" t="str">
        <f t="shared" ca="1" si="503"/>
        <v>0.366805112546576+7.46648959317495i</v>
      </c>
      <c r="BC338" s="223" t="str">
        <f t="shared" ca="1" si="504"/>
        <v>-2.86074776119784+6.90645604361467i</v>
      </c>
      <c r="BD338" s="223" t="str">
        <f t="shared" ca="1" si="505"/>
        <v>-5.53897580545214+5.02023504053305i</v>
      </c>
      <c r="BE338" s="223" t="str">
        <f t="shared" ca="1" si="506"/>
        <v>-7.1536018847946+2.17002140760023i</v>
      </c>
      <c r="BF338" s="223" t="str">
        <f t="shared" ca="1" si="507"/>
        <v>-7.39458321679366-1.09688280390099i</v>
      </c>
      <c r="BG338" s="223" t="str">
        <f t="shared" ca="1" si="508"/>
        <v>-6.21564622538978-4.15316202866899i</v>
      </c>
      <c r="BH338" s="223" t="str">
        <f t="shared" ca="1" si="509"/>
        <v>-3.84317205839366-6.41194520915161i</v>
      </c>
      <c r="BI338" s="223" t="str">
        <f t="shared" ca="1" si="510"/>
        <v>-0.732726559453902-7.43949760566202i</v>
      </c>
      <c r="BJ338" s="223" t="str">
        <f t="shared" ca="1" si="511"/>
        <v>2.51841812932636-7.03850715432331i</v>
      </c>
      <c r="BK338" s="223" t="str">
        <f t="shared" ca="1" si="512"/>
        <v>5.28597260849803-5.28597260849777i</v>
      </c>
      <c r="BL338" s="223" t="str">
        <f t="shared" ca="1" si="513"/>
        <v>7.038507154321-2.51841812933282i</v>
      </c>
      <c r="BM338" s="223" t="str">
        <f t="shared" ca="1" si="514"/>
        <v>7.43949760566195+0.732726559454685i</v>
      </c>
      <c r="BN338" s="223" t="str">
        <f t="shared" ca="1" si="515"/>
        <v>6.41194520915121+3.84317205839434i</v>
      </c>
      <c r="BO338" s="223" t="str">
        <f t="shared" ca="1" si="516"/>
        <v>4.15316202866834+6.21564622539021i</v>
      </c>
      <c r="BP338" s="223" t="str">
        <f t="shared" ca="1" si="517"/>
        <v>1.09688280390021+7.39458321679377i</v>
      </c>
      <c r="BQ338" s="223" t="str">
        <f t="shared" ca="1" si="518"/>
        <v>-2.17002140760118+7.1536018847943i</v>
      </c>
      <c r="BR338" s="223" t="str">
        <f t="shared" ca="1" si="519"/>
        <v>-5.02023504053348+5.53897580545176i</v>
      </c>
      <c r="BS338" s="223" t="str">
        <f t="shared" ca="1" si="520"/>
        <v>-6.90645604361498+2.86074776119711i</v>
      </c>
      <c r="BT338" s="223" t="str">
        <f t="shared" ca="1" si="521"/>
        <v>-7.46648959317491-0.366805112547363i</v>
      </c>
      <c r="BU338" s="223" t="str">
        <f t="shared" ca="1" si="522"/>
        <v>-6.59279725528009-3.52392355001514i</v>
      </c>
      <c r="BV338" s="223" t="str">
        <f t="shared" ca="1" si="523"/>
        <v>-4.45314666784177-6.00437320544533i</v>
      </c>
      <c r="BW338" s="223" t="str">
        <f t="shared" ca="1" si="524"/>
        <v>-1.4583965615888-7.33185462926851i</v>
      </c>
      <c r="BX338" s="223" t="str">
        <f t="shared" ca="1" si="525"/>
        <v>1.8163969142264-7.25146296174564i</v>
      </c>
      <c r="BY338" s="223" t="str">
        <f t="shared" ca="1" si="526"/>
        <v>4.74240328664138-5.77863512452838i</v>
      </c>
      <c r="BZ338" s="223" t="str">
        <f t="shared" ca="1" si="527"/>
        <v>6.75776667536297-3.19618560113987i</v>
      </c>
      <c r="CA338" s="223" t="str">
        <f t="shared" ca="1" si="528"/>
        <v>7.47549415327041+2.79137454607335E-12i</v>
      </c>
      <c r="CB338" s="223" t="str">
        <f t="shared" ca="1" si="529"/>
        <v>6.75776667536367+3.19618560113839i</v>
      </c>
      <c r="CC338" s="223" t="str">
        <f t="shared" ca="1" si="530"/>
        <v>4.74240328663673+5.7786351245322i</v>
      </c>
      <c r="CD338" s="223" t="str">
        <f t="shared" ca="1" si="531"/>
        <v>1.81639691422758+7.25146296174535i</v>
      </c>
      <c r="CE338" s="223" t="str">
        <f t="shared" ca="1" si="532"/>
        <v>-1.4583965615876+7.33185462926875i</v>
      </c>
      <c r="CF338" s="223" t="str">
        <f t="shared" ca="1" si="533"/>
        <v>-4.45314666784046+6.00437320544631i</v>
      </c>
      <c r="CG338" s="223" t="str">
        <f t="shared" ca="1" si="534"/>
        <v>-6.59279725528293+3.52392355000984i</v>
      </c>
      <c r="CH338" s="223" t="str">
        <f t="shared" ca="1" si="535"/>
        <v>-7.46648959317483+0.366805112549002i</v>
      </c>
      <c r="CI338" s="223" t="str">
        <f t="shared" ca="1" si="536"/>
        <v>-6.90645604361561-2.8607477611956i</v>
      </c>
      <c r="CJ338" s="223" t="str">
        <f t="shared" ca="1" si="537"/>
        <v>-5.0202350405347-5.53897580545065i</v>
      </c>
      <c r="CK338" s="223" t="str">
        <f t="shared" ca="1" si="538"/>
        <v>-2.17002140760235-7.15360188479395i</v>
      </c>
      <c r="CL338" s="223" t="str">
        <f t="shared" ca="1" si="539"/>
        <v>1.09688280389859-7.39458321679401i</v>
      </c>
      <c r="CM338" s="223" t="str">
        <f t="shared" ca="1" si="540"/>
        <v>4.15316202866697-6.21564622539113i</v>
      </c>
      <c r="CN338" s="223" t="str">
        <f t="shared" ca="1" si="541"/>
        <v>6.41194520915058-3.84317205839538i</v>
      </c>
      <c r="CO338" s="223" t="str">
        <f t="shared" ca="1" si="542"/>
        <v>7.43949760566178-0.732726559456318i</v>
      </c>
      <c r="CP338" s="223" t="str">
        <f t="shared" ca="1" si="543"/>
        <v>7.03850715432155+2.51841812933127i</v>
      </c>
      <c r="CQ338" s="223" t="str">
        <f t="shared" ca="1" si="544"/>
        <v>5.28597260849919+5.28597260849661i</v>
      </c>
      <c r="CR338" s="223" t="str">
        <f t="shared" ca="1" si="545"/>
        <v>2.5184181293279+7.03850715432276i</v>
      </c>
      <c r="CS338" s="223" t="str">
        <f t="shared" ca="1" si="546"/>
        <v>-0.732726559452268+7.43949760566219i</v>
      </c>
      <c r="CT338" s="223" t="str">
        <f t="shared" ca="1" si="547"/>
        <v>-3.84317205839882+6.41194520914853i</v>
      </c>
      <c r="CU338" s="223" t="str">
        <f t="shared" ca="1" si="548"/>
        <v>-6.2156462253891+4.15316202867i</v>
      </c>
      <c r="CV338" s="223" t="str">
        <f t="shared" ca="1" si="549"/>
        <v>-7.39458321679454+1.09688280389505i</v>
      </c>
      <c r="CW338" s="223" t="str">
        <f t="shared" ca="1" si="550"/>
        <v>-7.15360188479502-2.17002140759887i</v>
      </c>
      <c r="CX338" s="223" t="str">
        <f t="shared" ca="1" si="551"/>
        <v>-5.53897580544825-5.02023504053735i</v>
      </c>
      <c r="CY338" s="223" t="str">
        <f t="shared" ca="1" si="552"/>
        <v>-2.86074776119896-6.90645604361421i</v>
      </c>
      <c r="CZ338" s="223" t="str">
        <f t="shared" ca="1" si="553"/>
        <v>0.366805112552152-7.46648959317467i</v>
      </c>
      <c r="DA338" s="223" t="str">
        <f t="shared" ca="1" si="554"/>
        <v>3.523923550013-6.59279725528125i</v>
      </c>
      <c r="DB338" s="223" t="str">
        <f t="shared" ca="1" si="555"/>
        <v>6.00437320544844-4.45314666783758i</v>
      </c>
      <c r="DC338" s="223" t="str">
        <f t="shared" ca="1" si="556"/>
        <v>7.33185462926803-1.45839656159118i</v>
      </c>
      <c r="DD338" s="223" t="str">
        <f t="shared" ca="1" si="557"/>
        <v>7.25146296174437+1.81639691423146i</v>
      </c>
      <c r="DE338" s="223" t="str">
        <f t="shared" ca="1" si="558"/>
        <v>5.77863512452965+4.74240328663983i</v>
      </c>
      <c r="DF338" s="223" t="str">
        <f t="shared" ca="1" si="559"/>
        <v>3.19618560114169+6.75776667536211i</v>
      </c>
      <c r="DG338" s="223" t="str">
        <f t="shared" ca="1" si="560"/>
        <v>-3.62668010997181E-13+7.47549415327041i</v>
      </c>
      <c r="DH338" s="223" t="str">
        <f t="shared" ca="1" si="561"/>
        <v>-3.19618560113619+6.7577666753647i</v>
      </c>
      <c r="DI338" s="223" t="str">
        <f t="shared" ca="1" si="562"/>
        <v>-5.77863512453066+4.74240328663861i</v>
      </c>
      <c r="DJ338" s="223" t="str">
        <f t="shared" ca="1" si="563"/>
        <v>-7.25146296174476+1.81639691422994i</v>
      </c>
      <c r="DK338" s="223" t="str">
        <f t="shared" ca="1" si="564"/>
        <v>-7.33185462926773-1.45839656159272i</v>
      </c>
      <c r="DL338" s="223" t="str">
        <f t="shared" ca="1" si="565"/>
        <v>-6.0043732054475-4.45314666783884i</v>
      </c>
      <c r="DM338" s="223" t="str">
        <f t="shared" ca="1" si="566"/>
        <v>-3.52392355001236-6.59279725528158i</v>
      </c>
      <c r="DN338" s="223" t="str">
        <f t="shared" ca="1" si="567"/>
        <v>-0.366805112551427-7.46648959317471i</v>
      </c>
      <c r="DO338" s="223" t="str">
        <f t="shared" ca="1" si="568"/>
        <v>2.86074776120042-6.9064560436136i</v>
      </c>
      <c r="DP338" s="223" t="str">
        <f t="shared" ca="1" si="569"/>
        <v>5.53897580544902-5.0202350405365i</v>
      </c>
      <c r="DQ338" s="223" t="str">
        <f t="shared" ca="1" si="570"/>
        <v>7.15360188479547-2.17002140759736i</v>
      </c>
      <c r="DR338" s="223" t="str">
        <f t="shared" ca="1" si="571"/>
        <v>7.39458321679431+1.09688280389661i</v>
      </c>
      <c r="DS338" s="223" t="str">
        <f t="shared" ca="1" si="572"/>
        <v>6.21564622538799+4.15316202867166i</v>
      </c>
      <c r="DT338" s="223" t="str">
        <f t="shared" ca="1" si="573"/>
        <v>3.84317205839783+6.41194520914912i</v>
      </c>
      <c r="DU338" s="223" t="str">
        <f t="shared" ca="1" si="574"/>
        <v>0.732726559451124+7.4394976056623i</v>
      </c>
      <c r="DV338" s="223" t="str">
        <f t="shared" ca="1" si="575"/>
        <v>-2.51841812932899+7.03850715432237i</v>
      </c>
      <c r="DW338" s="223" t="str">
        <f t="shared" ca="1" si="576"/>
        <v>-5.2859726085003+5.28597260849549i</v>
      </c>
      <c r="DX338" s="223" t="str">
        <f t="shared" ca="1" si="577"/>
        <v>-7.03850715432208+2.51841812932979i</v>
      </c>
      <c r="DY338" s="223" t="str">
        <f t="shared" ca="1" si="578"/>
        <v>-7.43949760566163-0.732726559457886i</v>
      </c>
      <c r="DZ338" s="223" t="str">
        <f t="shared" ca="1" si="579"/>
        <v>-6.41194520914955-3.8431720583971i</v>
      </c>
      <c r="EA338" s="223" t="str">
        <f t="shared" ca="1" si="580"/>
        <v>-4.15316202866601-6.21564622539177i</v>
      </c>
      <c r="EB338" s="223" t="str">
        <f t="shared" ca="1" si="581"/>
        <v>-1.09688280389745-7.39458321679418i</v>
      </c>
      <c r="EC338" s="223" t="str">
        <f t="shared" ca="1" si="582"/>
        <v>2.17002140759654-7.15360188479572i</v>
      </c>
      <c r="ED338" s="223" t="str">
        <f t="shared" ca="1" si="583"/>
        <v>5.02023504053586-5.5389758054496i</v>
      </c>
      <c r="EE338" s="223" t="str">
        <f t="shared" ca="1" si="584"/>
        <v>6.90645604361328-2.86074776120121i</v>
      </c>
      <c r="EF338" s="223" t="str">
        <f t="shared" ca="1" si="585"/>
        <v>7.46648959317475+0.366805112550575i</v>
      </c>
      <c r="EG338" s="223" t="str">
        <f t="shared" ca="1" si="586"/>
        <v>6.59279725528199+3.52392355001161i</v>
      </c>
      <c r="EH338" s="223" t="str">
        <f t="shared" ca="1" si="587"/>
        <v>4.45314666783953+6.00437320544699i</v>
      </c>
      <c r="EI338" s="223" t="str">
        <f t="shared" ca="1" si="588"/>
        <v>1.45839656159356+7.33185462926756i</v>
      </c>
      <c r="EJ338" s="223" t="str">
        <f t="shared" ca="1" si="589"/>
        <v>-1.81639691422911+7.25146296174497i</v>
      </c>
      <c r="EK338" s="223" t="str">
        <f t="shared" ca="1" si="590"/>
        <v>-4.74240328663795+5.77863512453119i</v>
      </c>
      <c r="EL338" s="223" t="str">
        <f t="shared" ca="1" si="591"/>
        <v>-6.75776667536435+3.19618560113696i</v>
      </c>
      <c r="EM338" s="223" t="str">
        <f t="shared" ca="1" si="592"/>
        <v>-7.47549415327041+1.21617323338724E-12i</v>
      </c>
      <c r="EN338" s="223"/>
      <c r="EO338" s="223"/>
      <c r="EP338" s="223"/>
    </row>
    <row r="339" spans="1:146">
      <c r="A339" s="249">
        <f t="shared" si="461"/>
        <v>4.6679687499999864E-3</v>
      </c>
      <c r="B339" s="248">
        <v>239</v>
      </c>
      <c r="C339" s="247">
        <f t="shared" si="462"/>
        <v>47800</v>
      </c>
      <c r="N339" s="246">
        <f t="shared" ca="1" si="463"/>
        <v>7.5242681700351861</v>
      </c>
      <c r="O339" s="223">
        <f t="shared" ca="1" si="464"/>
        <v>-7.4757318299648139</v>
      </c>
      <c r="P339" s="223" t="str">
        <f t="shared" ca="1" si="465"/>
        <v>-6.83438696997724-3.02947538992388i</v>
      </c>
      <c r="Q339" s="223" t="str">
        <f t="shared" ca="1" si="466"/>
        <v>-5.02039465444785-5.53915191226423i</v>
      </c>
      <c r="R339" s="223" t="str">
        <f t="shared" ca="1" si="467"/>
        <v>-2.34500057117892-7.09841804310788i</v>
      </c>
      <c r="S339" s="223" t="str">
        <f t="shared" ca="1" si="468"/>
        <v>0.732749855843577-7.4397341378782i</v>
      </c>
      <c r="T339" s="223" t="str">
        <f t="shared" ca="1" si="469"/>
        <v>3.68477470458406-6.50453701426985i</v>
      </c>
      <c r="U339" s="223" t="str">
        <f t="shared" ca="1" si="470"/>
        <v>6.00456410915711-4.45328825168227i</v>
      </c>
      <c r="V339" s="223" t="str">
        <f t="shared" ca="1" si="471"/>
        <v>7.29408747009357-1.63794211502514i</v>
      </c>
      <c r="W339" s="223" t="str">
        <f t="shared" ca="1" si="472"/>
        <v>7.33208773907135+1.4584429300143i</v>
      </c>
      <c r="X339" s="223" t="str">
        <f t="shared" ca="1" si="473"/>
        <v>6.11204481137301+4.30458762453703i</v>
      </c>
      <c r="Y339" s="223" t="str">
        <f t="shared" ca="1" si="474"/>
        <v>3.84329424863739+6.41214907125059i</v>
      </c>
      <c r="Z339" s="223" t="str">
        <f t="shared" ca="1" si="475"/>
        <v>0.915109380914196+7.41951084738825i</v>
      </c>
      <c r="AA339" s="223" t="str">
        <f t="shared" ca="1" si="476"/>
        <v>-2.17009040150227+7.15382932721048i</v>
      </c>
      <c r="AB339" s="223" t="str">
        <f t="shared" ca="1" si="477"/>
        <v>-4.88294501253814+5.66069027575948i</v>
      </c>
      <c r="AC339" s="223" t="str">
        <f t="shared" ca="1" si="478"/>
        <v>-6.75798153255029+3.19628722102039i</v>
      </c>
      <c r="AD339" s="223" t="str">
        <f t="shared" ca="1" si="479"/>
        <v>-7.47348027930544+0.183463643215275i</v>
      </c>
      <c r="AE339" s="223" t="str">
        <f t="shared" ca="1" si="480"/>
        <v>-6.90667562824774-2.86083871613166i</v>
      </c>
      <c r="AF339" s="223" t="str">
        <f t="shared" ca="1" si="481"/>
        <v>-5.15482019834238-5.41427697077925i</v>
      </c>
      <c r="AG339" s="223" t="str">
        <f t="shared" ca="1" si="482"/>
        <v>-2.51849820019321-7.03873093740431i</v>
      </c>
      <c r="AH339" s="223" t="str">
        <f t="shared" ca="1" si="483"/>
        <v>0.549948949660615-7.45547601071295i</v>
      </c>
      <c r="AI339" s="223" t="str">
        <f t="shared" ca="1" si="484"/>
        <v>3.52403559003064-6.59300686741236i</v>
      </c>
      <c r="AJ339" s="223" t="str">
        <f t="shared" ca="1" si="485"/>
        <v>5.8934664820451-4.59930638450626i</v>
      </c>
      <c r="AK339" s="223" t="str">
        <f t="shared" ca="1" si="486"/>
        <v>7.25169351556751-1.81645466495183i</v>
      </c>
      <c r="AL339" s="223" t="str">
        <f t="shared" ca="1" si="487"/>
        <v>7.36567143255979+1.27806523351576i</v>
      </c>
      <c r="AM339" s="223" t="str">
        <f t="shared" ca="1" si="488"/>
        <v>6.21584384634026+4.15329407476318i</v>
      </c>
      <c r="AN339" s="223" t="str">
        <f t="shared" ca="1" si="489"/>
        <v>3.99949873594341+6.31589868939774i</v>
      </c>
      <c r="AO339" s="223" t="str">
        <f t="shared" ca="1" si="490"/>
        <v>1.09691767831182+7.39481832099721i</v>
      </c>
      <c r="AP339" s="223" t="str">
        <f t="shared" ca="1" si="491"/>
        <v>-1.99387305051046+7.20493141202588i</v>
      </c>
      <c r="AQ339" s="223" t="str">
        <f t="shared" ca="1" si="492"/>
        <v>-4.74255406714029+5.77881885109753i</v>
      </c>
      <c r="AR339" s="223" t="str">
        <f t="shared" ca="1" si="493"/>
        <v>-4.74255406714029+5.77881885109753i</v>
      </c>
      <c r="AS339" s="223" t="str">
        <f t="shared" ca="1" si="494"/>
        <v>-7.46672698357715+0.366816774793511i</v>
      </c>
      <c r="AT339" s="223" t="str">
        <f t="shared" ca="1" si="495"/>
        <v>-6.97480396337561-2.69047878007411i</v>
      </c>
      <c r="AU339" s="223" t="str">
        <f t="shared" ca="1" si="496"/>
        <v>-5.28614067129954-5.28614067130094i</v>
      </c>
      <c r="AV339" s="223" t="str">
        <f t="shared" ca="1" si="497"/>
        <v>-2.69047878007206-6.97480396337639i</v>
      </c>
      <c r="AW339" s="223" t="str">
        <f t="shared" ca="1" si="498"/>
        <v>0.366816774788275-7.46672698357741i</v>
      </c>
      <c r="AX339" s="223" t="str">
        <f t="shared" ca="1" si="499"/>
        <v>3.36117372821327-6.67750533974462i</v>
      </c>
      <c r="AY339" s="223" t="str">
        <f t="shared" ca="1" si="500"/>
        <v>5.77881885109893-4.74255406713859i</v>
      </c>
      <c r="AZ339" s="223" t="str">
        <f t="shared" ca="1" si="501"/>
        <v>7.20493141202442-1.99387305051572i</v>
      </c>
      <c r="BA339" s="223" t="str">
        <f t="shared" ca="1" si="502"/>
        <v>7.39481832099689+1.09691767831399i</v>
      </c>
      <c r="BB339" s="223" t="str">
        <f t="shared" ca="1" si="503"/>
        <v>6.31589868939657+3.99949873594526i</v>
      </c>
      <c r="BC339" s="223" t="str">
        <f t="shared" ca="1" si="504"/>
        <v>4.15329407476754+6.21584384633735i</v>
      </c>
      <c r="BD339" s="223" t="str">
        <f t="shared" ca="1" si="505"/>
        <v>1.27806523351359+7.36567143256017i</v>
      </c>
      <c r="BE339" s="223" t="str">
        <f t="shared" ca="1" si="506"/>
        <v>-1.81645466495396+7.25169351556697i</v>
      </c>
      <c r="BF339" s="223" t="str">
        <f t="shared" ca="1" si="507"/>
        <v>-4.59930638450205+5.89346648204838i</v>
      </c>
      <c r="BG339" s="223" t="str">
        <f t="shared" ca="1" si="508"/>
        <v>-6.59300686741334+3.52403559002879i</v>
      </c>
      <c r="BH339" s="223" t="str">
        <f t="shared" ca="1" si="509"/>
        <v>-7.4554760107131+0.549948949658638i</v>
      </c>
      <c r="BI339" s="223" t="str">
        <f t="shared" ca="1" si="510"/>
        <v>-7.03873093740354-2.51849820019537i</v>
      </c>
      <c r="BJ339" s="223" t="str">
        <f t="shared" ca="1" si="511"/>
        <v>-5.41427697078184-5.15482019833966i</v>
      </c>
      <c r="BK339" s="223" t="str">
        <f t="shared" ca="1" si="512"/>
        <v>-2.86083871613022-6.90667562824833i</v>
      </c>
      <c r="BL339" s="223" t="str">
        <f t="shared" ca="1" si="513"/>
        <v>0.183463643214602-7.47348027930545i</v>
      </c>
      <c r="BM339" s="223" t="str">
        <f t="shared" ca="1" si="514"/>
        <v>3.19628722101767-6.75798153255158i</v>
      </c>
      <c r="BN339" s="223" t="str">
        <f t="shared" ca="1" si="515"/>
        <v>5.66069027576098-4.8829450125364i</v>
      </c>
      <c r="BO339" s="223" t="str">
        <f t="shared" ca="1" si="516"/>
        <v>7.15382932721047-2.1700904015023i</v>
      </c>
      <c r="BP339" s="223" t="str">
        <f t="shared" ca="1" si="517"/>
        <v>7.41951084738854+0.915109380911841i</v>
      </c>
      <c r="BQ339" s="223" t="str">
        <f t="shared" ca="1" si="518"/>
        <v>6.41214907124906+3.84329424863995i</v>
      </c>
      <c r="BR339" s="223" t="str">
        <f t="shared" ca="1" si="519"/>
        <v>4.30458762453649+6.11204481137339i</v>
      </c>
      <c r="BS339" s="223" t="str">
        <f t="shared" ca="1" si="520"/>
        <v>1.45844293001595+7.33208773907102i</v>
      </c>
      <c r="BT339" s="223" t="str">
        <f t="shared" ca="1" si="521"/>
        <v>-1.63794211502874+7.29408747009277i</v>
      </c>
      <c r="BU339" s="223" t="str">
        <f t="shared" ca="1" si="522"/>
        <v>-4.45328825168275+6.00456410915675i</v>
      </c>
      <c r="BV339" s="223" t="str">
        <f t="shared" ca="1" si="523"/>
        <v>-6.50453701426901+3.68477470458555i</v>
      </c>
      <c r="BW339" s="223" t="str">
        <f t="shared" ca="1" si="524"/>
        <v>-7.43973413787855+0.732749855839993i</v>
      </c>
      <c r="BX339" s="223" t="str">
        <f t="shared" ca="1" si="525"/>
        <v>-7.09841804310748-2.34500057118015i</v>
      </c>
      <c r="BY339" s="223" t="str">
        <f t="shared" ca="1" si="526"/>
        <v>-5.53915191226464-5.0203946544474i</v>
      </c>
      <c r="BZ339" s="223" t="str">
        <f t="shared" ca="1" si="527"/>
        <v>-3.02947538992649-6.83438696997608i</v>
      </c>
      <c r="CA339" s="223" t="str">
        <f t="shared" ca="1" si="528"/>
        <v>1.98186763010537E-12-7.47573182996481i</v>
      </c>
      <c r="CB339" s="223" t="str">
        <f t="shared" ca="1" si="529"/>
        <v>3.02947538992389-6.83438696997723i</v>
      </c>
      <c r="CC339" s="223" t="str">
        <f t="shared" ca="1" si="530"/>
        <v>5.53915191226274-5.0203946544495i</v>
      </c>
      <c r="CD339" s="223" t="str">
        <f t="shared" ca="1" si="531"/>
        <v>7.09841804310886-2.34500057117598i</v>
      </c>
      <c r="CE339" s="223" t="str">
        <f t="shared" ca="1" si="532"/>
        <v>7.43973413787812+0.73274985584436i</v>
      </c>
      <c r="CF339" s="223" t="str">
        <f t="shared" ca="1" si="533"/>
        <v>6.50453701427061+3.68477470458271i</v>
      </c>
      <c r="CG339" s="223" t="str">
        <f t="shared" ca="1" si="534"/>
        <v>4.45328825167923+6.00456410915936i</v>
      </c>
      <c r="CH339" s="223" t="str">
        <f t="shared" ca="1" si="535"/>
        <v>1.63794211502445+7.29408747009372i</v>
      </c>
      <c r="CI339" s="223" t="str">
        <f t="shared" ca="1" si="536"/>
        <v>-1.45844293001275+7.33208773907165i</v>
      </c>
      <c r="CJ339" s="223" t="str">
        <f t="shared" ca="1" si="537"/>
        <v>-4.30458762453383+6.11204481137526i</v>
      </c>
      <c r="CK339" s="223" t="str">
        <f t="shared" ca="1" si="538"/>
        <v>-6.41214907125131+3.84329424863619i</v>
      </c>
      <c r="CL339" s="223" t="str">
        <f t="shared" ca="1" si="539"/>
        <v>-7.41951084738814+0.915109380915078i</v>
      </c>
      <c r="CM339" s="223" t="str">
        <f t="shared" ca="1" si="540"/>
        <v>-7.15382932721142-2.17009040149919i</v>
      </c>
      <c r="CN339" s="223" t="str">
        <f t="shared" ca="1" si="541"/>
        <v>-5.66069027575811-4.88294501253973i</v>
      </c>
      <c r="CO339" s="223" t="str">
        <f t="shared" ca="1" si="542"/>
        <v>-3.19628722102062-6.75798153255019i</v>
      </c>
      <c r="CP339" s="223" t="str">
        <f t="shared" ca="1" si="543"/>
        <v>-0.183463643217436-7.47348027930538i</v>
      </c>
      <c r="CQ339" s="223" t="str">
        <f t="shared" ca="1" si="544"/>
        <v>2.86083871613428-6.90667562824665i</v>
      </c>
      <c r="CR339" s="223" t="str">
        <f t="shared" ca="1" si="545"/>
        <v>5.41427697077988-5.15482019834171i</v>
      </c>
      <c r="CS339" s="223" t="str">
        <f t="shared" ca="1" si="546"/>
        <v>7.03873093740259-2.51849820019804i</v>
      </c>
      <c r="CT339" s="223" t="str">
        <f t="shared" ca="1" si="547"/>
        <v>7.4554760107128+0.549948949662591i</v>
      </c>
      <c r="CU339" s="223" t="str">
        <f t="shared" ca="1" si="548"/>
        <v>6.59300686741127+3.52403559003266i</v>
      </c>
      <c r="CV339" s="223" t="str">
        <f t="shared" ca="1" si="549"/>
        <v>4.59930638450445+5.89346648204651i</v>
      </c>
      <c r="CW339" s="223" t="str">
        <f t="shared" ca="1" si="550"/>
        <v>1.8164546649495+7.25169351556809i</v>
      </c>
      <c r="CX339" s="223" t="str">
        <f t="shared" ca="1" si="551"/>
        <v>-1.27806523351792+7.36567143255941i</v>
      </c>
      <c r="CY339" s="223" t="str">
        <f t="shared" ca="1" si="552"/>
        <v>-4.15329407476465+6.21584384633928i</v>
      </c>
      <c r="CZ339" s="223" t="str">
        <f t="shared" ca="1" si="553"/>
        <v>-6.31589868939505+3.99949873594765i</v>
      </c>
      <c r="DA339" s="223" t="str">
        <f t="shared" ca="1" si="554"/>
        <v>-7.39481832099747+1.09691767831007i</v>
      </c>
      <c r="DB339" s="223" t="str">
        <f t="shared" ca="1" si="555"/>
        <v>-7.20493141202517-1.99387305051298i</v>
      </c>
      <c r="DC339" s="223" t="str">
        <f t="shared" ca="1" si="556"/>
        <v>-5.77881885110072-4.7425540671364i</v>
      </c>
      <c r="DD339" s="223" t="str">
        <f t="shared" ca="1" si="557"/>
        <v>-3.36117372820897-6.67750533974679i</v>
      </c>
      <c r="DE339" s="223" t="str">
        <f t="shared" ca="1" si="558"/>
        <v>-0.366816774791108-7.46672698357727i</v>
      </c>
      <c r="DF339" s="223" t="str">
        <f t="shared" ca="1" si="559"/>
        <v>2.69047878006941-6.97480396337741i</v>
      </c>
      <c r="DG339" s="223" t="str">
        <f t="shared" ca="1" si="560"/>
        <v>5.28614067130279-5.28614067129768i</v>
      </c>
      <c r="DH339" s="223" t="str">
        <f t="shared" ca="1" si="561"/>
        <v>6.97480396337726-2.69047878006982i</v>
      </c>
      <c r="DI339" s="223" t="str">
        <f t="shared" ca="1" si="562"/>
        <v>7.46672698357729+0.366816774790679i</v>
      </c>
      <c r="DJ339" s="223" t="str">
        <f t="shared" ca="1" si="563"/>
        <v>6.67750533974697+3.36117372820859i</v>
      </c>
      <c r="DK339" s="223" t="str">
        <f t="shared" ca="1" si="564"/>
        <v>4.74255406713673+5.77881885110045i</v>
      </c>
      <c r="DL339" s="223" t="str">
        <f t="shared" ca="1" si="565"/>
        <v>1.9938730505134+7.20493141202506i</v>
      </c>
      <c r="DM339" s="223" t="str">
        <f t="shared" ca="1" si="566"/>
        <v>-1.09691767830881+7.39481832099766i</v>
      </c>
      <c r="DN339" s="223" t="str">
        <f t="shared" ca="1" si="567"/>
        <v>-3.99949873594729+6.31589868939529i</v>
      </c>
      <c r="DO339" s="223" t="str">
        <f t="shared" ca="1" si="568"/>
        <v>-6.21584384633857+4.15329407476571i</v>
      </c>
      <c r="DP339" s="223" t="str">
        <f t="shared" ca="1" si="569"/>
        <v>-7.36567143255927+1.27806523351875i</v>
      </c>
      <c r="DQ339" s="223" t="str">
        <f t="shared" ca="1" si="570"/>
        <v>-7.25169351556644-1.81645466495609i</v>
      </c>
      <c r="DR339" s="223" t="str">
        <f t="shared" ca="1" si="571"/>
        <v>-5.89346648204704-4.59930638450377i</v>
      </c>
      <c r="DS339" s="223" t="str">
        <f t="shared" ca="1" si="572"/>
        <v>-3.52403559003342-6.59300686741087i</v>
      </c>
      <c r="DT339" s="223" t="str">
        <f t="shared" ca="1" si="573"/>
        <v>-0.549948949656238-7.45547601071327i</v>
      </c>
      <c r="DU339" s="223" t="str">
        <f t="shared" ca="1" si="574"/>
        <v>2.51849820019724-7.03873093740287i</v>
      </c>
      <c r="DV339" s="223" t="str">
        <f t="shared" ca="1" si="575"/>
        <v>5.15482019834109-5.41427697078047i</v>
      </c>
      <c r="DW339" s="223" t="str">
        <f t="shared" ca="1" si="576"/>
        <v>6.90667562824909-2.86083871612839i</v>
      </c>
      <c r="DX339" s="223" t="str">
        <f t="shared" ca="1" si="577"/>
        <v>7.47348027930541+0.183463643216583i</v>
      </c>
      <c r="DY339" s="223" t="str">
        <f t="shared" ca="1" si="578"/>
        <v>6.75798153255073+3.19628722101946i</v>
      </c>
      <c r="DZ339" s="223" t="str">
        <f t="shared" ca="1" si="579"/>
        <v>4.88294501254069+5.66069027575728i</v>
      </c>
      <c r="EA339" s="223" t="str">
        <f t="shared" ca="1" si="580"/>
        <v>2.17009040150041+7.15382932721104i</v>
      </c>
      <c r="EB339" s="223" t="str">
        <f t="shared" ca="1" si="581"/>
        <v>-0.915109380913807+7.4195108473883i</v>
      </c>
      <c r="EC339" s="223" t="str">
        <f t="shared" ca="1" si="582"/>
        <v>-3.84329424863509+6.41214907125197i</v>
      </c>
      <c r="ED339" s="223" t="str">
        <f t="shared" ca="1" si="583"/>
        <v>-6.11204481137453+4.30458762453488i</v>
      </c>
      <c r="EE339" s="223" t="str">
        <f t="shared" ca="1" si="584"/>
        <v>-7.33208773907141+1.45844293001401i</v>
      </c>
      <c r="EF339" s="223" t="str">
        <f t="shared" ca="1" si="585"/>
        <v>-7.29408747009401-1.63794211502321i</v>
      </c>
      <c r="EG339" s="223" t="str">
        <f t="shared" ca="1" si="586"/>
        <v>-6.00456410915557-4.45328825168435i</v>
      </c>
      <c r="EH339" s="223" t="str">
        <f t="shared" ca="1" si="587"/>
        <v>-3.68477470458383-6.50453701426998i</v>
      </c>
      <c r="EI339" s="223" t="str">
        <f t="shared" ca="1" si="588"/>
        <v>-0.732749855844787-7.43973413787808i</v>
      </c>
      <c r="EJ339" s="223" t="str">
        <f t="shared" ca="1" si="589"/>
        <v>2.34500057118203-7.09841804310686i</v>
      </c>
      <c r="EK339" s="223" t="str">
        <f t="shared" ca="1" si="590"/>
        <v>5.02039465444856-5.5391519122636i</v>
      </c>
      <c r="EL339" s="223" t="str">
        <f t="shared" ca="1" si="591"/>
        <v>6.83438696997706-3.02947538992429i</v>
      </c>
      <c r="EM339" s="223" t="str">
        <f t="shared" ca="1" si="592"/>
        <v>7.47573182996481-2.83540323101749E-12i</v>
      </c>
      <c r="EN339" s="223"/>
      <c r="EO339" s="223"/>
      <c r="EP339" s="223"/>
    </row>
    <row r="340" spans="1:146">
      <c r="A340" s="249">
        <f t="shared" si="461"/>
        <v>4.6874999999999859E-3</v>
      </c>
      <c r="B340" s="248">
        <v>240</v>
      </c>
      <c r="C340" s="247">
        <f t="shared" si="462"/>
        <v>48000</v>
      </c>
      <c r="N340" s="246">
        <f t="shared" ca="1" si="463"/>
        <v>7.5240473018808522</v>
      </c>
      <c r="O340" s="223">
        <f t="shared" ca="1" si="464"/>
        <v>-7.4759526981191478</v>
      </c>
      <c r="P340" s="223" t="str">
        <f t="shared" ca="1" si="465"/>
        <v>-6.9068796838148-2.86092323871531i</v>
      </c>
      <c r="Q340" s="223" t="str">
        <f t="shared" ca="1" si="466"/>
        <v>-5.28629684866979-5.28629684867005i</v>
      </c>
      <c r="R340" s="223" t="str">
        <f t="shared" ca="1" si="467"/>
        <v>-2.86092323871539-6.90687968381477i</v>
      </c>
      <c r="S340" s="223" t="str">
        <f t="shared" ca="1" si="468"/>
        <v>3.65428275993894E-13-7.47595269811915i</v>
      </c>
      <c r="T340" s="223" t="str">
        <f t="shared" ca="1" si="469"/>
        <v>2.86092323871537-6.90687968381478i</v>
      </c>
      <c r="U340" s="223" t="str">
        <f t="shared" ca="1" si="470"/>
        <v>5.28629684866977-5.28629684867006i</v>
      </c>
      <c r="V340" s="223" t="str">
        <f t="shared" ca="1" si="471"/>
        <v>6.90687968381491-2.86092323871505i</v>
      </c>
      <c r="W340" s="223" t="str">
        <f t="shared" ca="1" si="472"/>
        <v>7.47595269811915-1.28211915670675E-14i</v>
      </c>
      <c r="X340" s="223" t="str">
        <f t="shared" ca="1" si="473"/>
        <v>6.90687968381492+2.86092323871502i</v>
      </c>
      <c r="Y340" s="223" t="str">
        <f t="shared" ca="1" si="474"/>
        <v>5.28629684866979+5.28629684867005i</v>
      </c>
      <c r="Z340" s="223" t="str">
        <f t="shared" ca="1" si="475"/>
        <v>2.86092323871543+6.90687968381475i</v>
      </c>
      <c r="AA340" s="223" t="str">
        <f t="shared" ca="1" si="476"/>
        <v>-3.26047165014153E-13+7.47595269811915i</v>
      </c>
      <c r="AB340" s="223" t="str">
        <f t="shared" ca="1" si="477"/>
        <v>-2.86092323871534+6.90687968381479i</v>
      </c>
      <c r="AC340" s="223" t="str">
        <f t="shared" ca="1" si="478"/>
        <v>-5.28629684866976+5.28629684867007i</v>
      </c>
      <c r="AD340" s="223" t="str">
        <f t="shared" ca="1" si="479"/>
        <v>-6.90687968381491+2.86092323871506i</v>
      </c>
      <c r="AE340" s="223" t="str">
        <f t="shared" ca="1" si="480"/>
        <v>-7.47595269811915+2.5642383134135E-14i</v>
      </c>
      <c r="AF340" s="223" t="str">
        <f t="shared" ca="1" si="481"/>
        <v>-6.90687968381578-2.86092323871295i</v>
      </c>
      <c r="AG340" s="223" t="str">
        <f t="shared" ca="1" si="482"/>
        <v>-5.28629684867242-5.28629684866741i</v>
      </c>
      <c r="AH340" s="223" t="str">
        <f t="shared" ca="1" si="483"/>
        <v>-2.86092323871264-6.90687968381591i</v>
      </c>
      <c r="AI340" s="223" t="str">
        <f t="shared" ca="1" si="484"/>
        <v>1.85370129938215E-12-7.47595269811915i</v>
      </c>
      <c r="AJ340" s="223" t="str">
        <f t="shared" ca="1" si="485"/>
        <v>2.86092323871606-6.90687968381449i</v>
      </c>
      <c r="AK340" s="223" t="str">
        <f t="shared" ca="1" si="486"/>
        <v>5.28629684866971-5.28629684867012i</v>
      </c>
      <c r="AL340" s="223" t="str">
        <f t="shared" ca="1" si="487"/>
        <v>6.90687968381431-2.86092323871649i</v>
      </c>
      <c r="AM340" s="223" t="str">
        <f t="shared" ca="1" si="488"/>
        <v>7.47595269811915-2.32261664419112E-12i</v>
      </c>
      <c r="AN340" s="223" t="str">
        <f t="shared" ca="1" si="489"/>
        <v>6.90687968381609+2.8609232387122i</v>
      </c>
      <c r="AO340" s="223" t="str">
        <f t="shared" ca="1" si="490"/>
        <v>5.28629684866774+5.28629684867209i</v>
      </c>
      <c r="AP340" s="223" t="str">
        <f t="shared" ca="1" si="491"/>
        <v>2.86092323871338+6.9068796838156i</v>
      </c>
      <c r="AQ340" s="223" t="str">
        <f t="shared" ca="1" si="492"/>
        <v>-1.04408252543487E-12+7.47595269811915i</v>
      </c>
      <c r="AR340" s="223" t="str">
        <f t="shared" ca="1" si="493"/>
        <v>-1.04408252543487E-12+7.47595269811915i</v>
      </c>
      <c r="AS340" s="223" t="str">
        <f t="shared" ca="1" si="494"/>
        <v>-5.28629684866922+5.28629684867061i</v>
      </c>
      <c r="AT340" s="223" t="str">
        <f t="shared" ca="1" si="495"/>
        <v>-6.90687968381404+2.86092323871715i</v>
      </c>
      <c r="AU340" s="223" t="str">
        <f t="shared" ca="1" si="496"/>
        <v>-7.47595269811915+3.02599574048769E-12i</v>
      </c>
      <c r="AV340" s="223" t="str">
        <f t="shared" ca="1" si="497"/>
        <v>-6.90687968381351-2.86092323871842i</v>
      </c>
      <c r="AW340" s="223" t="str">
        <f t="shared" ca="1" si="498"/>
        <v>-5.28629684866824-5.28629684867159i</v>
      </c>
      <c r="AX340" s="223" t="str">
        <f t="shared" ca="1" si="499"/>
        <v>-2.86092323871404-6.90687968381533i</v>
      </c>
      <c r="AY340" s="223" t="str">
        <f t="shared" ca="1" si="500"/>
        <v>3.40703429138297E-13-7.47595269811915i</v>
      </c>
      <c r="AZ340" s="223" t="str">
        <f t="shared" ca="1" si="501"/>
        <v>2.86092323871466-6.90687968381507i</v>
      </c>
      <c r="BA340" s="223" t="str">
        <f t="shared" ca="1" si="502"/>
        <v>5.28629684866872-5.28629684867112i</v>
      </c>
      <c r="BB340" s="223" t="str">
        <f t="shared" ca="1" si="503"/>
        <v>6.90687968381377-2.8609232387178i</v>
      </c>
      <c r="BC340" s="223" t="str">
        <f t="shared" ca="1" si="504"/>
        <v>7.47595269811915+3.70740259876428E-12i</v>
      </c>
      <c r="BD340" s="223" t="str">
        <f t="shared" ca="1" si="505"/>
        <v>6.90687968381378+2.86092323871777i</v>
      </c>
      <c r="BE340" s="223" t="str">
        <f t="shared" ca="1" si="506"/>
        <v>5.28629684866873+5.2862968486711i</v>
      </c>
      <c r="BF340" s="223" t="str">
        <f t="shared" ca="1" si="507"/>
        <v>2.86092323871469+6.90687968381506i</v>
      </c>
      <c r="BG340" s="223" t="str">
        <f t="shared" ca="1" si="508"/>
        <v>5.75155022459666E-13+7.47595269811915i</v>
      </c>
      <c r="BH340" s="223" t="str">
        <f t="shared" ca="1" si="509"/>
        <v>-2.86092323871401+6.90687968381534i</v>
      </c>
      <c r="BI340" s="223" t="str">
        <f t="shared" ca="1" si="510"/>
        <v>-5.28629684866807+5.28629684867176i</v>
      </c>
      <c r="BJ340" s="223" t="str">
        <f t="shared" ca="1" si="511"/>
        <v>-6.9068796838135+2.86092323871845i</v>
      </c>
      <c r="BK340" s="223" t="str">
        <f t="shared" ca="1" si="512"/>
        <v>-7.47595269811915-3.00402350246771E-12i</v>
      </c>
      <c r="BL340" s="223" t="str">
        <f t="shared" ca="1" si="513"/>
        <v>-6.90687968381413-2.86092323871693i</v>
      </c>
      <c r="BM340" s="223" t="str">
        <f t="shared" ca="1" si="514"/>
        <v>-5.28629684866923-5.2862968486706i</v>
      </c>
      <c r="BN340" s="223" t="str">
        <f t="shared" ca="1" si="515"/>
        <v>-2.86092323871553-6.90687968381471i</v>
      </c>
      <c r="BO340" s="223" t="str">
        <f t="shared" ca="1" si="516"/>
        <v>-1.06605476345486E-12-7.47595269811915i</v>
      </c>
      <c r="BP340" s="223" t="str">
        <f t="shared" ca="1" si="517"/>
        <v>2.86092323871317-6.90687968381569i</v>
      </c>
      <c r="BQ340" s="223" t="str">
        <f t="shared" ca="1" si="518"/>
        <v>5.28629684866772-5.28629684867211i</v>
      </c>
      <c r="BR340" s="223" t="str">
        <f t="shared" ca="1" si="519"/>
        <v>6.90687968381608-2.86092323871223i</v>
      </c>
      <c r="BS340" s="223" t="str">
        <f t="shared" ca="1" si="520"/>
        <v>7.47595269811915+2.08816505086975E-12i</v>
      </c>
      <c r="BT340" s="223" t="str">
        <f t="shared" ca="1" si="521"/>
        <v>6.90687968381432+2.86092323871647i</v>
      </c>
      <c r="BU340" s="223" t="str">
        <f t="shared" ca="1" si="522"/>
        <v>5.28629684866987+5.28629684866996i</v>
      </c>
      <c r="BV340" s="223" t="str">
        <f t="shared" ca="1" si="523"/>
        <v>2.86092323871599+6.90687968381452i</v>
      </c>
      <c r="BW340" s="223" t="str">
        <f t="shared" ca="1" si="524"/>
        <v>1.98191321505282E-12+7.47595269811915i</v>
      </c>
      <c r="BX340" s="223" t="str">
        <f t="shared" ca="1" si="525"/>
        <v>-2.86092323871271+6.90687968381587i</v>
      </c>
      <c r="BY340" s="223" t="str">
        <f t="shared" ca="1" si="526"/>
        <v>-5.28629684867248+5.28629684866735i</v>
      </c>
      <c r="BZ340" s="223" t="str">
        <f t="shared" ca="1" si="527"/>
        <v>-6.90687968381573+2.86092323871307i</v>
      </c>
      <c r="CA340" s="223" t="str">
        <f t="shared" ca="1" si="528"/>
        <v>-7.47595269811915-1.59726530987455E-12i</v>
      </c>
      <c r="CB340" s="223" t="str">
        <f t="shared" ca="1" si="529"/>
        <v>-6.90687968381467-2.86092323871563i</v>
      </c>
      <c r="CC340" s="223" t="str">
        <f t="shared" ca="1" si="530"/>
        <v>-5.28629684867023-5.28629684866961i</v>
      </c>
      <c r="CD340" s="223" t="str">
        <f t="shared" ca="1" si="531"/>
        <v>-2.86092323871683-6.90687968381417i</v>
      </c>
      <c r="CE340" s="223" t="str">
        <f t="shared" ca="1" si="532"/>
        <v>-2.89777166665078E-12-7.47595269811915i</v>
      </c>
      <c r="CF340" s="223" t="str">
        <f t="shared" ca="1" si="533"/>
        <v>2.86092323871893-6.9068796838133i</v>
      </c>
      <c r="CG340" s="223" t="str">
        <f t="shared" ca="1" si="534"/>
        <v>5.28629684867183-5.286296848668i</v>
      </c>
      <c r="CH340" s="223" t="str">
        <f t="shared" ca="1" si="535"/>
        <v>6.90687968381538-2.86092323871392i</v>
      </c>
      <c r="CI340" s="223" t="str">
        <f t="shared" ca="1" si="536"/>
        <v>7.47595269811915+6.81406858276595E-13i</v>
      </c>
      <c r="CJ340" s="223" t="str">
        <f t="shared" ca="1" si="537"/>
        <v>6.90687968381502+2.86092323871478i</v>
      </c>
      <c r="CK340" s="223" t="str">
        <f t="shared" ca="1" si="538"/>
        <v>5.28629684867088+5.28629684866895i</v>
      </c>
      <c r="CL340" s="223" t="str">
        <f t="shared" ca="1" si="539"/>
        <v>2.86092323871768+6.90687968381383i</v>
      </c>
      <c r="CM340" s="223" t="str">
        <f t="shared" ca="1" si="540"/>
        <v>-3.8356266726012E-12+7.47595269811915i</v>
      </c>
      <c r="CN340" s="223" t="str">
        <f t="shared" ca="1" si="541"/>
        <v>-2.86092323871809+6.90687968381365i</v>
      </c>
      <c r="CO340" s="223" t="str">
        <f t="shared" ca="1" si="542"/>
        <v>-5.28629684867119+5.28629684866864i</v>
      </c>
      <c r="CP340" s="223" t="str">
        <f t="shared" ca="1" si="543"/>
        <v>-6.90687968381519+2.86092323871437i</v>
      </c>
      <c r="CQ340" s="223" t="str">
        <f t="shared" ca="1" si="544"/>
        <v>-7.47595269811915+2.34451593321369E-13i</v>
      </c>
      <c r="CR340" s="223" t="str">
        <f t="shared" ca="1" si="545"/>
        <v>-6.90687968381521-2.86092323871433i</v>
      </c>
      <c r="CS340" s="223" t="str">
        <f t="shared" ca="1" si="546"/>
        <v>-5.28629684867152-5.28629684866831i</v>
      </c>
      <c r="CT340" s="223" t="str">
        <f t="shared" ca="1" si="547"/>
        <v>-2.86092323871813-6.90687968381363i</v>
      </c>
      <c r="CU340" s="223" t="str">
        <f t="shared" ca="1" si="548"/>
        <v>3.34472693160601E-12-7.47595269811915i</v>
      </c>
      <c r="CV340" s="223" t="str">
        <f t="shared" ca="1" si="549"/>
        <v>2.86092323871724-6.906879683814i</v>
      </c>
      <c r="CW340" s="223" t="str">
        <f t="shared" ca="1" si="550"/>
        <v>5.28629684867084-5.28629684866899i</v>
      </c>
      <c r="CX340" s="223" t="str">
        <f t="shared" ca="1" si="551"/>
        <v>6.90687968381484-2.86092323871522i</v>
      </c>
      <c r="CY340" s="223" t="str">
        <f t="shared" ca="1" si="552"/>
        <v>7.47595269811915-1.15031004491933E-12i</v>
      </c>
      <c r="CZ340" s="223" t="str">
        <f t="shared" ca="1" si="553"/>
        <v>6.9068796838154+2.86092323871388i</v>
      </c>
      <c r="DA340" s="223" t="str">
        <f t="shared" ca="1" si="554"/>
        <v>5.28629684867187+5.28629684866796i</v>
      </c>
      <c r="DB340" s="223" t="str">
        <f t="shared" ca="1" si="555"/>
        <v>2.86092323871191+6.90687968381621i</v>
      </c>
      <c r="DC340" s="223" t="str">
        <f t="shared" ca="1" si="556"/>
        <v>-2.42886848000805E-12+7.47595269811915i</v>
      </c>
      <c r="DD340" s="223" t="str">
        <f t="shared" ca="1" si="557"/>
        <v>-2.8609232387164+6.90687968381435i</v>
      </c>
      <c r="DE340" s="223" t="str">
        <f t="shared" ca="1" si="558"/>
        <v>-5.28629684867049+5.28629684866934i</v>
      </c>
      <c r="DF340" s="223" t="str">
        <f t="shared" ca="1" si="559"/>
        <v>-6.90687968381466+2.86092323871567i</v>
      </c>
      <c r="DG340" s="223" t="str">
        <f t="shared" ca="1" si="560"/>
        <v>-7.47595269811915+1.64120978591452E-12i</v>
      </c>
      <c r="DH340" s="223" t="str">
        <f t="shared" ca="1" si="561"/>
        <v>-6.90687968381591-2.86092323871264i</v>
      </c>
      <c r="DI340" s="223" t="str">
        <f t="shared" ca="1" si="562"/>
        <v>-5.28629684866741-5.28629684867242i</v>
      </c>
      <c r="DJ340" s="223" t="str">
        <f t="shared" ca="1" si="563"/>
        <v>-2.86092323871236-6.90687968381602i</v>
      </c>
      <c r="DK340" s="223" t="str">
        <f t="shared" ca="1" si="564"/>
        <v>1.93796873901286E-12-7.47595269811915i</v>
      </c>
      <c r="DL340" s="223" t="str">
        <f t="shared" ca="1" si="565"/>
        <v>2.86092323871594-6.90687968381454i</v>
      </c>
      <c r="DM340" s="223" t="str">
        <f t="shared" ca="1" si="566"/>
        <v>5.28629684866955-5.28629684867029i</v>
      </c>
      <c r="DN340" s="223" t="str">
        <f t="shared" ca="1" si="567"/>
        <v>6.90687968381414-2.86092323871691i</v>
      </c>
      <c r="DO340" s="223" t="str">
        <f t="shared" ca="1" si="568"/>
        <v>7.47595269811915-2.13210952690971E-12i</v>
      </c>
      <c r="DP340" s="223" t="str">
        <f t="shared" ca="1" si="569"/>
        <v>6.9068796838161+2.86092323871218i</v>
      </c>
      <c r="DQ340" s="223" t="str">
        <f t="shared" ca="1" si="570"/>
        <v>5.28629684866775+5.28629684867208i</v>
      </c>
      <c r="DR340" s="223" t="str">
        <f t="shared" ca="1" si="571"/>
        <v>2.8609232387136+6.90687968381551i</v>
      </c>
      <c r="DS340" s="223" t="str">
        <f t="shared" ca="1" si="572"/>
        <v>-5.97151576812117E-13+7.47595269811915i</v>
      </c>
      <c r="DT340" s="223" t="str">
        <f t="shared" ca="1" si="573"/>
        <v>-2.86092323871549+6.90687968381473i</v>
      </c>
      <c r="DU340" s="223" t="str">
        <f t="shared" ca="1" si="574"/>
        <v>-5.2862968486692+5.28629684867063i</v>
      </c>
      <c r="DV340" s="223" t="str">
        <f t="shared" ca="1" si="575"/>
        <v>-6.90687968381395+2.86092323871736i</v>
      </c>
      <c r="DW340" s="223" t="str">
        <f t="shared" ca="1" si="576"/>
        <v>-7.47595269811915+3.47292668911045E-12i</v>
      </c>
      <c r="DX340" s="223" t="str">
        <f t="shared" ca="1" si="577"/>
        <v>-6.90687968381368-2.86092323871801i</v>
      </c>
      <c r="DY340" s="223" t="str">
        <f t="shared" ca="1" si="578"/>
        <v>-5.2862968486681-5.28629684867173i</v>
      </c>
      <c r="DZ340" s="223" t="str">
        <f t="shared" ca="1" si="579"/>
        <v>-2.86092323871406-6.90687968381532i</v>
      </c>
      <c r="EA340" s="223" t="str">
        <f t="shared" ca="1" si="580"/>
        <v>1.06251835816928E-13-7.47595269811915i</v>
      </c>
      <c r="EB340" s="223" t="str">
        <f t="shared" ca="1" si="581"/>
        <v>2.86092323871425-6.90687968381524i</v>
      </c>
      <c r="EC340" s="223" t="str">
        <f t="shared" ca="1" si="582"/>
        <v>5.28629684866885-5.28629684867098i</v>
      </c>
      <c r="ED340" s="223" t="str">
        <f t="shared" ca="1" si="583"/>
        <v>6.90687968381377-2.86092323871782i</v>
      </c>
      <c r="EE340" s="223" t="str">
        <f t="shared" ca="1" si="584"/>
        <v>7.47595269811915+3.68543036074431E-12i</v>
      </c>
      <c r="EF340" s="223" t="str">
        <f t="shared" ca="1" si="585"/>
        <v>6.90687968381387+2.86092323871756i</v>
      </c>
      <c r="EG340" s="223" t="str">
        <f t="shared" ca="1" si="586"/>
        <v>5.28629684866905+5.28629684867078i</v>
      </c>
      <c r="EH340" s="223" t="str">
        <f t="shared" ca="1" si="587"/>
        <v>2.86092323871451+6.90687968381513i</v>
      </c>
      <c r="EI340" s="223" t="str">
        <f t="shared" ca="1" si="588"/>
        <v>3.8464790517826E-13+7.47595269811915i</v>
      </c>
      <c r="EJ340" s="223" t="str">
        <f t="shared" ca="1" si="589"/>
        <v>-2.8609232387138+6.90687968381543i</v>
      </c>
      <c r="EK340" s="223" t="str">
        <f t="shared" ca="1" si="590"/>
        <v>-5.2862968486679+5.28629684867193i</v>
      </c>
      <c r="EL340" s="223" t="str">
        <f t="shared" ca="1" si="591"/>
        <v>-6.90687968381618+2.86092323871199i</v>
      </c>
      <c r="EM340" s="223" t="str">
        <f t="shared" ca="1" si="592"/>
        <v>-7.47595269811915-3.19453061974912E-12i</v>
      </c>
      <c r="EN340" s="223"/>
      <c r="EO340" s="223"/>
      <c r="EP340" s="223"/>
    </row>
    <row r="341" spans="1:146">
      <c r="A341" s="249">
        <f t="shared" si="461"/>
        <v>4.7070312499999855E-3</v>
      </c>
      <c r="B341" s="248">
        <v>241</v>
      </c>
      <c r="C341" s="247">
        <f t="shared" si="462"/>
        <v>48200</v>
      </c>
      <c r="N341" s="246">
        <f t="shared" ca="1" si="463"/>
        <v>7.5238424577328153</v>
      </c>
      <c r="O341" s="223">
        <f t="shared" ca="1" si="464"/>
        <v>-7.4761575422671847</v>
      </c>
      <c r="P341" s="223" t="str">
        <f t="shared" ca="1" si="465"/>
        <v>-6.9752011498893-2.69063199181559i</v>
      </c>
      <c r="Q341" s="223" t="str">
        <f t="shared" ca="1" si="466"/>
        <v>-5.53946734427401-5.02068054535641i</v>
      </c>
      <c r="R341" s="223" t="str">
        <f t="shared" ca="1" si="467"/>
        <v>-3.36136513328609-6.67788559631918i</v>
      </c>
      <c r="S341" s="223" t="str">
        <f t="shared" ca="1" si="468"/>
        <v>-0.732791582946071-7.44015780025947i</v>
      </c>
      <c r="T341" s="223" t="str">
        <f t="shared" ca="1" si="469"/>
        <v>1.99398659341458-7.20534170335324i</v>
      </c>
      <c r="U341" s="223" t="str">
        <f t="shared" ca="1" si="470"/>
        <v>4.45354184820437-6.00490604448487i</v>
      </c>
      <c r="V341" s="223" t="str">
        <f t="shared" ca="1" si="471"/>
        <v>6.31625835395305-3.99972649101372i</v>
      </c>
      <c r="W341" s="223" t="str">
        <f t="shared" ca="1" si="472"/>
        <v>7.33250527143119-1.45852598236448i</v>
      </c>
      <c r="X341" s="223" t="str">
        <f t="shared" ca="1" si="473"/>
        <v>7.36609087737332+1.27813801409554i</v>
      </c>
      <c r="Y341" s="223" t="str">
        <f t="shared" ca="1" si="474"/>
        <v>6.41251421687178+3.84351310850059i</v>
      </c>
      <c r="Z341" s="223" t="str">
        <f t="shared" ca="1" si="475"/>
        <v>4.59956829616008+5.89380209082028i</v>
      </c>
      <c r="AA341" s="223" t="str">
        <f t="shared" ca="1" si="476"/>
        <v>2.17021397926065+7.15423670848401i</v>
      </c>
      <c r="AB341" s="223" t="str">
        <f t="shared" ca="1" si="477"/>
        <v>-0.549980266999473+7.45590056952946i</v>
      </c>
      <c r="AC341" s="223" t="str">
        <f t="shared" ca="1" si="478"/>
        <v>-3.1964692364833+6.75836637191373i</v>
      </c>
      <c r="AD341" s="223" t="str">
        <f t="shared" ca="1" si="479"/>
        <v>-5.41458529167259+5.15511374423508i</v>
      </c>
      <c r="AE341" s="223" t="str">
        <f t="shared" ca="1" si="480"/>
        <v>-6.90706893513061+2.86100162917678i</v>
      </c>
      <c r="AF341" s="223" t="str">
        <f t="shared" ca="1" si="481"/>
        <v>-7.47390586339114+0.183474090721356i</v>
      </c>
      <c r="AG341" s="223" t="str">
        <f t="shared" ca="1" si="482"/>
        <v>-7.03913176429597-2.51864161834867i</v>
      </c>
      <c r="AH341" s="223" t="str">
        <f t="shared" ca="1" si="483"/>
        <v>-5.66101262888272-4.88322307625085i</v>
      </c>
      <c r="AI341" s="223" t="str">
        <f t="shared" ca="1" si="484"/>
        <v>-3.52423626942409-6.59338231214255i</v>
      </c>
      <c r="AJ341" s="223" t="str">
        <f t="shared" ca="1" si="485"/>
        <v>-0.915161492646955-7.41993335813569i</v>
      </c>
      <c r="AK341" s="223" t="str">
        <f t="shared" ca="1" si="486"/>
        <v>1.81655810460309-7.25210646980581i</v>
      </c>
      <c r="AL341" s="223" t="str">
        <f t="shared" ca="1" si="487"/>
        <v>4.30483275316623-6.11239286728739i</v>
      </c>
      <c r="AM341" s="223" t="str">
        <f t="shared" ca="1" si="488"/>
        <v>6.21619781318069-4.15353058785007i</v>
      </c>
      <c r="AN341" s="223" t="str">
        <f t="shared" ca="1" si="489"/>
        <v>7.2945028384934-1.63803538912022i</v>
      </c>
      <c r="AO341" s="223" t="str">
        <f t="shared" ca="1" si="490"/>
        <v>7.39523942560691+1.09698014327866i</v>
      </c>
      <c r="AP341" s="223" t="str">
        <f t="shared" ca="1" si="491"/>
        <v>6.5049074210064+3.68498453740778i</v>
      </c>
      <c r="AQ341" s="223" t="str">
        <f t="shared" ca="1" si="492"/>
        <v>4.74282413616412+5.77914793115885i</v>
      </c>
      <c r="AR341" s="223" t="str">
        <f t="shared" ca="1" si="493"/>
        <v>4.74282413616412+5.77914793115885i</v>
      </c>
      <c r="AS341" s="223" t="str">
        <f t="shared" ca="1" si="494"/>
        <v>-0.366837663504354+7.4671521830905i</v>
      </c>
      <c r="AT341" s="223" t="str">
        <f t="shared" ca="1" si="495"/>
        <v>-3.02964790613672+6.83477616031717i</v>
      </c>
      <c r="AU341" s="223" t="str">
        <f t="shared" ca="1" si="496"/>
        <v>-5.28644169535636+5.2864416953558i</v>
      </c>
      <c r="AV341" s="223" t="str">
        <f t="shared" ca="1" si="497"/>
        <v>-6.8347761603174+3.02964790613619i</v>
      </c>
      <c r="AW341" s="223" t="str">
        <f t="shared" ca="1" si="498"/>
        <v>-7.46715218309053+0.366837663503567i</v>
      </c>
      <c r="AX341" s="223" t="str">
        <f t="shared" ca="1" si="499"/>
        <v>-7.09882226893556-2.34513410935562i</v>
      </c>
      <c r="AY341" s="223" t="str">
        <f t="shared" ca="1" si="500"/>
        <v>-5.77914793115835-4.74282413616473i</v>
      </c>
      <c r="AZ341" s="223" t="str">
        <f t="shared" ca="1" si="501"/>
        <v>-3.68498453740727-6.50490742100668i</v>
      </c>
      <c r="BA341" s="223" t="str">
        <f t="shared" ca="1" si="502"/>
        <v>-1.0969801432781-7.395239425607i</v>
      </c>
      <c r="BB341" s="223" t="str">
        <f t="shared" ca="1" si="503"/>
        <v>1.63803538912078-7.29450283849327i</v>
      </c>
      <c r="BC341" s="223" t="str">
        <f t="shared" ca="1" si="504"/>
        <v>4.15353058785055-6.21619781318037i</v>
      </c>
      <c r="BD341" s="223" t="str">
        <f t="shared" ca="1" si="505"/>
        <v>6.11239286728772-4.30483275316577i</v>
      </c>
      <c r="BE341" s="223" t="str">
        <f t="shared" ca="1" si="506"/>
        <v>7.25210646980595-1.81655810460253i</v>
      </c>
      <c r="BF341" s="223" t="str">
        <f t="shared" ca="1" si="507"/>
        <v>7.41993335813561+0.915161492647523i</v>
      </c>
      <c r="BG341" s="223" t="str">
        <f t="shared" ca="1" si="508"/>
        <v>6.59338231214223+3.52423626942469i</v>
      </c>
      <c r="BH341" s="223" t="str">
        <f t="shared" ca="1" si="509"/>
        <v>4.88322307625026+5.66101262888324i</v>
      </c>
      <c r="BI341" s="223" t="str">
        <f t="shared" ca="1" si="510"/>
        <v>2.51864161834782+7.03913176429627i</v>
      </c>
      <c r="BJ341" s="223" t="str">
        <f t="shared" ca="1" si="511"/>
        <v>-0.183474090714708+7.4739058633913i</v>
      </c>
      <c r="BK341" s="223" t="str">
        <f t="shared" ca="1" si="512"/>
        <v>-2.86100162917378+6.90706893513186i</v>
      </c>
      <c r="BL341" s="223" t="str">
        <f t="shared" ca="1" si="513"/>
        <v>-5.1551137442328+5.41458529167476i</v>
      </c>
      <c r="BM341" s="223" t="str">
        <f t="shared" ca="1" si="514"/>
        <v>-6.75836637191244+3.19646923648605i</v>
      </c>
      <c r="BN341" s="223" t="str">
        <f t="shared" ca="1" si="515"/>
        <v>-7.45590056952929+0.549980267001655i</v>
      </c>
      <c r="BO341" s="223" t="str">
        <f t="shared" ca="1" si="516"/>
        <v>-7.15423670848477-2.17021397925816i</v>
      </c>
      <c r="BP341" s="223" t="str">
        <f t="shared" ca="1" si="517"/>
        <v>-5.89380209082136-4.59956829615869i</v>
      </c>
      <c r="BQ341" s="223" t="str">
        <f t="shared" ca="1" si="518"/>
        <v>-3.84351310850196-6.41251421687095i</v>
      </c>
      <c r="BR341" s="223" t="str">
        <f t="shared" ca="1" si="519"/>
        <v>-1.27813801409701-7.36609087737306i</v>
      </c>
      <c r="BS341" s="223" t="str">
        <f t="shared" ca="1" si="520"/>
        <v>1.45852598236312-7.33250527143147i</v>
      </c>
      <c r="BT341" s="223" t="str">
        <f t="shared" ca="1" si="521"/>
        <v>3.9997264910129-6.31625835395356i</v>
      </c>
      <c r="BU341" s="223" t="str">
        <f t="shared" ca="1" si="522"/>
        <v>6.00490604448432-4.45354184820511i</v>
      </c>
      <c r="BV341" s="223" t="str">
        <f t="shared" ca="1" si="523"/>
        <v>7.20534170335304-1.99398659341533i</v>
      </c>
      <c r="BW341" s="223" t="str">
        <f t="shared" ca="1" si="524"/>
        <v>7.44015780025947+0.732791582946142i</v>
      </c>
      <c r="BX341" s="223" t="str">
        <f t="shared" ca="1" si="525"/>
        <v>6.6778855963193+3.36136513328584i</v>
      </c>
      <c r="BY341" s="223" t="str">
        <f t="shared" ca="1" si="526"/>
        <v>5.02068054535653+5.5394673442739i</v>
      </c>
      <c r="BZ341" s="223" t="str">
        <f t="shared" ca="1" si="527"/>
        <v>2.69063199181516+6.97520114988946i</v>
      </c>
      <c r="CA341" s="223" t="str">
        <f t="shared" ca="1" si="528"/>
        <v>-7.8766730719647E-13+7.47615754226718i</v>
      </c>
      <c r="CB341" s="223" t="str">
        <f t="shared" ca="1" si="529"/>
        <v>-2.69063199181623+6.97520114988905i</v>
      </c>
      <c r="CC341" s="223" t="str">
        <f t="shared" ca="1" si="530"/>
        <v>-5.02068054535739+5.53946734427313i</v>
      </c>
      <c r="CD341" s="223" t="str">
        <f t="shared" ca="1" si="531"/>
        <v>-6.67788559631981+3.36136513328482i</v>
      </c>
      <c r="CE341" s="223" t="str">
        <f t="shared" ca="1" si="532"/>
        <v>-7.44015780025962+0.732791582944574i</v>
      </c>
      <c r="CF341" s="223" t="str">
        <f t="shared" ca="1" si="533"/>
        <v>-7.20534170335273-1.99398659341644i</v>
      </c>
      <c r="CG341" s="223" t="str">
        <f t="shared" ca="1" si="534"/>
        <v>-6.00490604448363-4.45354184820603i</v>
      </c>
      <c r="CH341" s="223" t="str">
        <f t="shared" ca="1" si="535"/>
        <v>-3.99972649101193-6.31625835395417i</v>
      </c>
      <c r="CI341" s="223" t="str">
        <f t="shared" ca="1" si="536"/>
        <v>-1.45852598236157-7.33250527143177i</v>
      </c>
      <c r="CJ341" s="223" t="str">
        <f t="shared" ca="1" si="537"/>
        <v>1.27813801409856-7.3660908773728i</v>
      </c>
      <c r="CK341" s="223" t="str">
        <f t="shared" ca="1" si="538"/>
        <v>3.84351310850295-6.41251421687036i</v>
      </c>
      <c r="CL341" s="223" t="str">
        <f t="shared" ca="1" si="539"/>
        <v>5.89380209082208-4.59956829615779i</v>
      </c>
      <c r="CM341" s="223" t="str">
        <f t="shared" ca="1" si="540"/>
        <v>7.1542367084851-2.17021397925706i</v>
      </c>
      <c r="CN341" s="223" t="str">
        <f t="shared" ca="1" si="541"/>
        <v>7.45590056952918+0.549980267003225i</v>
      </c>
      <c r="CO341" s="223" t="str">
        <f t="shared" ca="1" si="542"/>
        <v>6.75836637191503+3.19646923648056i</v>
      </c>
      <c r="CP341" s="223" t="str">
        <f t="shared" ca="1" si="543"/>
        <v>5.15511374423751+5.41458529167028i</v>
      </c>
      <c r="CQ341" s="223" t="str">
        <f t="shared" ca="1" si="544"/>
        <v>2.86100162917978+6.90706893512937i</v>
      </c>
      <c r="CR341" s="223" t="str">
        <f t="shared" ca="1" si="545"/>
        <v>0.18347409072078+7.47390586339115i</v>
      </c>
      <c r="CS341" s="223" t="str">
        <f t="shared" ca="1" si="546"/>
        <v>-2.5186416183493+7.03913176429574i</v>
      </c>
      <c r="CT341" s="223" t="str">
        <f t="shared" ca="1" si="547"/>
        <v>-4.88322307625145+5.66101262888221i</v>
      </c>
      <c r="CU341" s="223" t="str">
        <f t="shared" ca="1" si="548"/>
        <v>-6.59338231214278+3.52423626942367i</v>
      </c>
      <c r="CV341" s="223" t="str">
        <f t="shared" ca="1" si="549"/>
        <v>-7.41993335813575+0.915161492646379i</v>
      </c>
      <c r="CW341" s="223" t="str">
        <f t="shared" ca="1" si="550"/>
        <v>-7.25210646980562-1.81655810460386i</v>
      </c>
      <c r="CX341" s="223" t="str">
        <f t="shared" ca="1" si="551"/>
        <v>-6.11239286728693-4.30483275316688i</v>
      </c>
      <c r="CY341" s="223" t="str">
        <f t="shared" ca="1" si="552"/>
        <v>-4.15353058784959-6.21619781318101i</v>
      </c>
      <c r="CZ341" s="223" t="str">
        <f t="shared" ca="1" si="553"/>
        <v>-1.63803538911924-7.29450283849362i</v>
      </c>
      <c r="DA341" s="223" t="str">
        <f t="shared" ca="1" si="554"/>
        <v>1.09698014327944-7.3952394256068i</v>
      </c>
      <c r="DB341" s="223" t="str">
        <f t="shared" ca="1" si="555"/>
        <v>3.68498453740809-6.50490742100622i</v>
      </c>
      <c r="DC341" s="223" t="str">
        <f t="shared" ca="1" si="556"/>
        <v>5.77914793115934-4.74282413616351i</v>
      </c>
      <c r="DD341" s="223" t="str">
        <f t="shared" ca="1" si="557"/>
        <v>7.09882226893592-2.34513410935453i</v>
      </c>
      <c r="DE341" s="223" t="str">
        <f t="shared" ca="1" si="558"/>
        <v>7.46715218309049+0.366837663504504i</v>
      </c>
      <c r="DF341" s="223" t="str">
        <f t="shared" ca="1" si="559"/>
        <v>6.83477616031685+3.02964790613743i</v>
      </c>
      <c r="DG341" s="223" t="str">
        <f t="shared" ca="1" si="560"/>
        <v>5.28644169535554+5.28644169535661i</v>
      </c>
      <c r="DH341" s="223" t="str">
        <f t="shared" ca="1" si="561"/>
        <v>3.02964790613527+6.83477616031781i</v>
      </c>
      <c r="DI341" s="223" t="str">
        <f t="shared" ca="1" si="562"/>
        <v>0.366837663502992+7.46715218309056i</v>
      </c>
      <c r="DJ341" s="223" t="str">
        <f t="shared" ca="1" si="563"/>
        <v>-2.34513410935597+7.09882226893544i</v>
      </c>
      <c r="DK341" s="223" t="str">
        <f t="shared" ca="1" si="564"/>
        <v>-4.74282413616534+5.77914793115785i</v>
      </c>
      <c r="DL341" s="223" t="str">
        <f t="shared" ca="1" si="565"/>
        <v>-6.50490742100697+3.68498453740677i</v>
      </c>
      <c r="DM341" s="223" t="str">
        <f t="shared" ca="1" si="566"/>
        <v>-7.39523942560714+1.0969801432771i</v>
      </c>
      <c r="DN341" s="223" t="str">
        <f t="shared" ca="1" si="567"/>
        <v>-7.2945028384931-1.63803538912155i</v>
      </c>
      <c r="DO341" s="223" t="str">
        <f t="shared" ca="1" si="568"/>
        <v>-6.21619781318017-4.15353058785085i</v>
      </c>
      <c r="DP341" s="223" t="str">
        <f t="shared" ca="1" si="569"/>
        <v>-4.30483275316494-6.1123928672883i</v>
      </c>
      <c r="DQ341" s="223" t="str">
        <f t="shared" ca="1" si="570"/>
        <v>-1.81655810460197-7.25210646980609i</v>
      </c>
      <c r="DR341" s="223" t="str">
        <f t="shared" ca="1" si="571"/>
        <v>0.915161492641138-7.4199333581364i</v>
      </c>
      <c r="DS341" s="223" t="str">
        <f t="shared" ca="1" si="572"/>
        <v>3.52423626942538-6.59338231214186i</v>
      </c>
      <c r="DT341" s="223" t="str">
        <f t="shared" ca="1" si="573"/>
        <v>5.66101262888347-4.88322307624998i</v>
      </c>
      <c r="DU341" s="223" t="str">
        <f t="shared" ca="1" si="574"/>
        <v>7.03913176429396-2.51864161835428i</v>
      </c>
      <c r="DV341" s="223" t="str">
        <f t="shared" ca="1" si="575"/>
        <v>7.4739058633913+0.183474090715071i</v>
      </c>
      <c r="DW341" s="223" t="str">
        <f t="shared" ca="1" si="576"/>
        <v>6.90706893513139+2.8610016291749i</v>
      </c>
      <c r="DX341" s="223" t="str">
        <f t="shared" ca="1" si="577"/>
        <v>5.41458529167421+5.15511374423337i</v>
      </c>
      <c r="DY341" s="223" t="str">
        <f t="shared" ca="1" si="578"/>
        <v>3.19646923648572+6.75836637191258i</v>
      </c>
      <c r="DZ341" s="223" t="str">
        <f t="shared" ca="1" si="579"/>
        <v>0.549980267000869+7.45590056952935i</v>
      </c>
      <c r="EA341" s="223" t="str">
        <f t="shared" ca="1" si="580"/>
        <v>-2.17021397925891+7.15423670848454i</v>
      </c>
      <c r="EB341" s="223" t="str">
        <f t="shared" ca="1" si="581"/>
        <v>-4.59956829615898+5.89380209082114i</v>
      </c>
      <c r="EC341" s="223" t="str">
        <f t="shared" ca="1" si="582"/>
        <v>-6.41251421687136+3.84351310850128i</v>
      </c>
      <c r="ED341" s="223" t="str">
        <f t="shared" ca="1" si="583"/>
        <v>-7.36609087737312+1.27813801409665i</v>
      </c>
      <c r="EE341" s="223" t="str">
        <f t="shared" ca="1" si="584"/>
        <v>-7.33250527143131-1.45852598236389i</v>
      </c>
      <c r="EF341" s="223" t="str">
        <f t="shared" ca="1" si="585"/>
        <v>-6.31625835395313-3.99972649101357i</v>
      </c>
      <c r="EG341" s="223" t="str">
        <f t="shared" ca="1" si="586"/>
        <v>-4.45354184820482-6.00490604448454i</v>
      </c>
      <c r="EH341" s="223" t="str">
        <f t="shared" ca="1" si="587"/>
        <v>-1.99398659341457-7.20534170335325i</v>
      </c>
      <c r="EI341" s="223" t="str">
        <f t="shared" ca="1" si="588"/>
        <v>0.732791582946503-7.44015780025943i</v>
      </c>
      <c r="EJ341" s="223" t="str">
        <f t="shared" ca="1" si="589"/>
        <v>3.36136513328693-6.67788559631875i</v>
      </c>
      <c r="EK341" s="223" t="str">
        <f t="shared" ca="1" si="590"/>
        <v>5.53946734427443-5.02068054535595i</v>
      </c>
      <c r="EL341" s="223" t="str">
        <f t="shared" ca="1" si="591"/>
        <v>6.9752011498896-2.69063199181483i</v>
      </c>
      <c r="EM341" s="223" t="str">
        <f t="shared" ca="1" si="592"/>
        <v>7.47615754226718+1.57533461439293E-12i</v>
      </c>
      <c r="EN341" s="223"/>
      <c r="EO341" s="223"/>
      <c r="EP341" s="223"/>
    </row>
    <row r="342" spans="1:146">
      <c r="A342" s="249">
        <f t="shared" si="461"/>
        <v>4.7265624999999851E-3</v>
      </c>
      <c r="B342" s="248">
        <v>242</v>
      </c>
      <c r="C342" s="247">
        <f t="shared" si="462"/>
        <v>48400</v>
      </c>
      <c r="N342" s="246">
        <f t="shared" ca="1" si="463"/>
        <v>7.5236529291267669</v>
      </c>
      <c r="O342" s="223">
        <f t="shared" ca="1" si="464"/>
        <v>-7.4763470708732331</v>
      </c>
      <c r="P342" s="223" t="str">
        <f t="shared" ca="1" si="465"/>
        <v>-7.03931021382915-2.51870546861585i</v>
      </c>
      <c r="Q342" s="223" t="str">
        <f t="shared" ca="1" si="466"/>
        <v>-5.77929443875287-4.74294437183856i</v>
      </c>
      <c r="R342" s="223" t="str">
        <f t="shared" ca="1" si="467"/>
        <v>-3.84361054567682-6.41267678097974i</v>
      </c>
      <c r="S342" s="223" t="str">
        <f t="shared" ca="1" si="468"/>
        <v>-1.45856295756092-7.33269115829829i</v>
      </c>
      <c r="T342" s="223" t="str">
        <f t="shared" ca="1" si="469"/>
        <v>1.09700795290229-7.39542690285178i</v>
      </c>
      <c r="U342" s="223" t="str">
        <f t="shared" ca="1" si="470"/>
        <v>3.52432561258838-6.59354946145157i</v>
      </c>
      <c r="V342" s="223" t="str">
        <f t="shared" ca="1" si="471"/>
        <v>5.53960777570788-5.02080782498908i</v>
      </c>
      <c r="W342" s="223" t="str">
        <f t="shared" ca="1" si="472"/>
        <v>6.90724403673055-2.86107415863431i</v>
      </c>
      <c r="X342" s="223" t="str">
        <f t="shared" ca="1" si="473"/>
        <v>7.46734148340105-0.366846963232137i</v>
      </c>
      <c r="Y342" s="223" t="str">
        <f t="shared" ca="1" si="474"/>
        <v>7.15441807605188+2.170268996511i</v>
      </c>
      <c r="Z342" s="223" t="str">
        <f t="shared" ca="1" si="475"/>
        <v>6.00505827528847+4.45365475026346i</v>
      </c>
      <c r="AA342" s="223" t="str">
        <f t="shared" ca="1" si="476"/>
        <v>4.15363588430022+6.2163554004584i</v>
      </c>
      <c r="AB342" s="223" t="str">
        <f t="shared" ca="1" si="477"/>
        <v>1.81660415629974+7.25229031847659i</v>
      </c>
      <c r="AC342" s="223" t="str">
        <f t="shared" ca="1" si="478"/>
        <v>-0.73281015999858+7.44034641623343i</v>
      </c>
      <c r="AD342" s="223" t="str">
        <f t="shared" ca="1" si="479"/>
        <v>-3.1965502704047+6.75853770374409i</v>
      </c>
      <c r="AE342" s="223" t="str">
        <f t="shared" ca="1" si="480"/>
        <v>-5.28657571231887+5.28657571231842i</v>
      </c>
      <c r="AF342" s="223" t="str">
        <f t="shared" ca="1" si="481"/>
        <v>-6.75853770374568+3.19655027040135i</v>
      </c>
      <c r="AG342" s="223" t="str">
        <f t="shared" ca="1" si="482"/>
        <v>-7.4403464162332+0.732810160000917i</v>
      </c>
      <c r="AH342" s="223" t="str">
        <f t="shared" ca="1" si="483"/>
        <v>-7.25229031847677-1.816604156299i</v>
      </c>
      <c r="AI342" s="223" t="str">
        <f t="shared" ca="1" si="484"/>
        <v>-6.21635540045799-4.15363588430083i</v>
      </c>
      <c r="AJ342" s="223" t="str">
        <f t="shared" ca="1" si="485"/>
        <v>-4.45365475026167-6.00505827528979i</v>
      </c>
      <c r="AK342" s="223" t="str">
        <f t="shared" ca="1" si="486"/>
        <v>-2.17026899650739-7.15441807605297i</v>
      </c>
      <c r="AL342" s="223" t="str">
        <f t="shared" ca="1" si="487"/>
        <v>0.366846963229951-7.46734148340115i</v>
      </c>
      <c r="AM342" s="223" t="str">
        <f t="shared" ca="1" si="488"/>
        <v>2.86107415863361-6.90724403673084i</v>
      </c>
      <c r="AN342" s="223" t="str">
        <f t="shared" ca="1" si="489"/>
        <v>5.02080782498963-5.53960777570738i</v>
      </c>
      <c r="AO342" s="223" t="str">
        <f t="shared" ca="1" si="490"/>
        <v>6.59354946145262-3.52432561258642i</v>
      </c>
      <c r="AP342" s="223" t="str">
        <f t="shared" ca="1" si="491"/>
        <v>7.39542690285232-1.09700795289865i</v>
      </c>
      <c r="AQ342" s="223" t="str">
        <f t="shared" ca="1" si="492"/>
        <v>7.33269115829874+1.45856295755867i</v>
      </c>
      <c r="AR342" s="223" t="str">
        <f t="shared" ca="1" si="493"/>
        <v>7.33269115829874+1.45856295755867i</v>
      </c>
      <c r="AS342" s="223" t="str">
        <f t="shared" ca="1" si="494"/>
        <v>4.74294437183805+5.77929443875328i</v>
      </c>
      <c r="AT342" s="223" t="str">
        <f t="shared" ca="1" si="495"/>
        <v>2.51870546861386+7.03931021382987i</v>
      </c>
      <c r="AU342" s="223" t="str">
        <f t="shared" ca="1" si="496"/>
        <v>-3.60135207969777E-12+7.47634707087323i</v>
      </c>
      <c r="AV342" s="223" t="str">
        <f t="shared" ca="1" si="497"/>
        <v>-2.51870546861363+7.03931021382994i</v>
      </c>
      <c r="AW342" s="223" t="str">
        <f t="shared" ca="1" si="498"/>
        <v>-4.74294437183787+5.77929443875343i</v>
      </c>
      <c r="AX342" s="223" t="str">
        <f t="shared" ca="1" si="499"/>
        <v>-6.41267678098003+3.84361054567633i</v>
      </c>
      <c r="AY342" s="223" t="str">
        <f t="shared" ca="1" si="500"/>
        <v>-7.33269115829874+1.45856295755869i</v>
      </c>
      <c r="AZ342" s="223" t="str">
        <f t="shared" ca="1" si="501"/>
        <v>-7.39542690285236-1.09700795289842i</v>
      </c>
      <c r="BA342" s="223" t="str">
        <f t="shared" ca="1" si="502"/>
        <v>-6.59354946145263-3.5243256125864i</v>
      </c>
      <c r="BB342" s="223" t="str">
        <f t="shared" ca="1" si="503"/>
        <v>-5.02080782498964-5.53960777570737i</v>
      </c>
      <c r="BC342" s="223" t="str">
        <f t="shared" ca="1" si="504"/>
        <v>-2.86107415863363-6.90724403673083i</v>
      </c>
      <c r="BD342" s="223" t="str">
        <f t="shared" ca="1" si="505"/>
        <v>-0.366846963229974-7.46734148340115i</v>
      </c>
      <c r="BE342" s="223" t="str">
        <f t="shared" ca="1" si="506"/>
        <v>2.17026899650738-7.15441807605298i</v>
      </c>
      <c r="BF342" s="223" t="str">
        <f t="shared" ca="1" si="507"/>
        <v>4.45365475026156-6.00505827528987i</v>
      </c>
      <c r="BG342" s="223" t="str">
        <f t="shared" ca="1" si="508"/>
        <v>6.21635540045792-4.15363588430094i</v>
      </c>
      <c r="BH342" s="223" t="str">
        <f t="shared" ca="1" si="509"/>
        <v>7.25229031847674-1.81660415629912i</v>
      </c>
      <c r="BI342" s="223" t="str">
        <f t="shared" ca="1" si="510"/>
        <v>7.44034641623322+0.732810160000684i</v>
      </c>
      <c r="BJ342" s="223" t="str">
        <f t="shared" ca="1" si="511"/>
        <v>6.75853770374564+3.19655027040142i</v>
      </c>
      <c r="BK342" s="223" t="str">
        <f t="shared" ca="1" si="512"/>
        <v>5.28657571231993+5.28657571231736i</v>
      </c>
      <c r="BL342" s="223" t="str">
        <f t="shared" ca="1" si="513"/>
        <v>3.19655027040472+6.75853770374408i</v>
      </c>
      <c r="BM342" s="223" t="str">
        <f t="shared" ca="1" si="514"/>
        <v>0.732810159997122+7.44034641623357i</v>
      </c>
      <c r="BN342" s="223" t="str">
        <f t="shared" ca="1" si="515"/>
        <v>-1.8166041563026+7.25229031847588i</v>
      </c>
      <c r="BO342" s="223" t="str">
        <f t="shared" ca="1" si="516"/>
        <v>-4.15363588429755+6.21635540046018i</v>
      </c>
      <c r="BP342" s="223" t="str">
        <f t="shared" ca="1" si="517"/>
        <v>-6.00505827528744+4.45365475026484i</v>
      </c>
      <c r="BQ342" s="223" t="str">
        <f t="shared" ca="1" si="518"/>
        <v>-7.1544180760518+2.17026899651127i</v>
      </c>
      <c r="BR342" s="223" t="str">
        <f t="shared" ca="1" si="519"/>
        <v>-7.46734148340099-0.366846963233336i</v>
      </c>
      <c r="BS342" s="223" t="str">
        <f t="shared" ca="1" si="520"/>
        <v>-6.90724403672954-2.86107415863674i</v>
      </c>
      <c r="BT342" s="223" t="str">
        <f t="shared" ca="1" si="521"/>
        <v>-5.53960777570996-5.02080782498679i</v>
      </c>
      <c r="BU342" s="223" t="str">
        <f t="shared" ca="1" si="522"/>
        <v>-3.5243256125898-6.59354946145081i</v>
      </c>
      <c r="BV342" s="223" t="str">
        <f t="shared" ca="1" si="523"/>
        <v>-1.09700795290245-7.39542690285176i</v>
      </c>
      <c r="BW342" s="223" t="str">
        <f t="shared" ca="1" si="524"/>
        <v>1.4585629575622-7.33269115829803i</v>
      </c>
      <c r="BX342" s="223" t="str">
        <f t="shared" ca="1" si="525"/>
        <v>3.84361054567922-6.41267678097831i</v>
      </c>
      <c r="BY342" s="223" t="str">
        <f t="shared" ca="1" si="526"/>
        <v>5.77929443875098-4.74294437184085i</v>
      </c>
      <c r="BZ342" s="223" t="str">
        <f t="shared" ca="1" si="527"/>
        <v>7.03931021382865-2.51870546861727i</v>
      </c>
      <c r="CA342" s="223" t="str">
        <f t="shared" ca="1" si="528"/>
        <v>7.47634707087323-2.19750182776417E-14i</v>
      </c>
      <c r="CB342" s="223" t="str">
        <f t="shared" ca="1" si="529"/>
        <v>7.03931021382865+2.51870546861722i</v>
      </c>
      <c r="CC342" s="223" t="str">
        <f t="shared" ca="1" si="530"/>
        <v>5.779294438751+4.74294437184081i</v>
      </c>
      <c r="CD342" s="223" t="str">
        <f t="shared" ca="1" si="531"/>
        <v>3.84361054567962+6.41267678097807i</v>
      </c>
      <c r="CE342" s="223" t="str">
        <f t="shared" ca="1" si="532"/>
        <v>1.45856295756266+7.33269115829794i</v>
      </c>
      <c r="CF342" s="223" t="str">
        <f t="shared" ca="1" si="533"/>
        <v>-1.09700795290198+7.39542690285183i</v>
      </c>
      <c r="CG342" s="223" t="str">
        <f t="shared" ca="1" si="534"/>
        <v>-3.52432561258939+6.59354946145104i</v>
      </c>
      <c r="CH342" s="223" t="str">
        <f t="shared" ca="1" si="535"/>
        <v>-5.53960777570993+5.02080782498682i</v>
      </c>
      <c r="CI342" s="223" t="str">
        <f t="shared" ca="1" si="536"/>
        <v>-6.90724403672936+2.86107415863718i</v>
      </c>
      <c r="CJ342" s="223" t="str">
        <f t="shared" ca="1" si="537"/>
        <v>-7.46734148340096+0.366846963233805i</v>
      </c>
      <c r="CK342" s="223" t="str">
        <f t="shared" ca="1" si="538"/>
        <v>-7.15441807605193-2.17026899651082i</v>
      </c>
      <c r="CL342" s="223" t="str">
        <f t="shared" ca="1" si="539"/>
        <v>-6.00505827528773-4.45365475026446i</v>
      </c>
      <c r="CM342" s="223" t="str">
        <f t="shared" ca="1" si="540"/>
        <v>-4.15363588429794-6.21635540045992i</v>
      </c>
      <c r="CN342" s="223" t="str">
        <f t="shared" ca="1" si="541"/>
        <v>-1.81660415630264-7.25229031847586i</v>
      </c>
      <c r="CO342" s="223" t="str">
        <f t="shared" ca="1" si="542"/>
        <v>0.732810159997078-7.44034641623358i</v>
      </c>
      <c r="CP342" s="223" t="str">
        <f t="shared" ca="1" si="543"/>
        <v>3.19655027040468-6.7585377037441i</v>
      </c>
      <c r="CQ342" s="223" t="str">
        <f t="shared" ca="1" si="544"/>
        <v>5.2865757123199-5.28657571231739i</v>
      </c>
      <c r="CR342" s="223" t="str">
        <f t="shared" ca="1" si="545"/>
        <v>6.75853770374562-3.19655027040146i</v>
      </c>
      <c r="CS342" s="223" t="str">
        <f t="shared" ca="1" si="546"/>
        <v>7.44034641623317-0.73281016000115i</v>
      </c>
      <c r="CT342" s="223" t="str">
        <f t="shared" ca="1" si="547"/>
        <v>7.25229031847686+1.81660415629867i</v>
      </c>
      <c r="CU342" s="223" t="str">
        <f t="shared" ca="1" si="548"/>
        <v>6.21635540045818+4.15363588430055i</v>
      </c>
      <c r="CV342" s="223" t="str">
        <f t="shared" ca="1" si="549"/>
        <v>4.45365475026195+6.00505827528959i</v>
      </c>
      <c r="CW342" s="223" t="str">
        <f t="shared" ca="1" si="550"/>
        <v>2.17026899650741+7.15441807605297i</v>
      </c>
      <c r="CX342" s="223" t="str">
        <f t="shared" ca="1" si="551"/>
        <v>-0.366846963230142+7.46734148340114i</v>
      </c>
      <c r="CY342" s="223" t="str">
        <f t="shared" ca="1" si="552"/>
        <v>-2.86107415863339+6.90724403673093i</v>
      </c>
      <c r="CZ342" s="223" t="str">
        <f t="shared" ca="1" si="553"/>
        <v>-5.02080782498977+5.53960777570726i</v>
      </c>
      <c r="DA342" s="223" t="str">
        <f t="shared" ca="1" si="554"/>
        <v>-6.59354946145251+3.52432561258662i</v>
      </c>
      <c r="DB342" s="223" t="str">
        <f t="shared" ca="1" si="555"/>
        <v>-7.39542690285235+1.09700795289846i</v>
      </c>
      <c r="DC342" s="223" t="str">
        <f t="shared" ca="1" si="556"/>
        <v>-7.33269115829882-1.45856295755823i</v>
      </c>
      <c r="DD342" s="223" t="str">
        <f t="shared" ca="1" si="557"/>
        <v>-6.41267678098017-3.84361054567611i</v>
      </c>
      <c r="DE342" s="223" t="str">
        <f t="shared" ca="1" si="558"/>
        <v>-4.74294437183839-5.77929443875299i</v>
      </c>
      <c r="DF342" s="223" t="str">
        <f t="shared" ca="1" si="559"/>
        <v>-2.51870546861387-7.03931021382986i</v>
      </c>
      <c r="DG342" s="223" t="str">
        <f t="shared" ca="1" si="560"/>
        <v>-3.64530211625305E-12-7.47634707087323i</v>
      </c>
      <c r="DH342" s="223" t="str">
        <f t="shared" ca="1" si="561"/>
        <v>2.51870546861341-7.03931021383002i</v>
      </c>
      <c r="DI342" s="223" t="str">
        <f t="shared" ca="1" si="562"/>
        <v>4.74294437183801-5.77929443875331i</v>
      </c>
      <c r="DJ342" s="223" t="str">
        <f t="shared" ca="1" si="563"/>
        <v>6.41267678097991-3.84361054567654i</v>
      </c>
      <c r="DK342" s="223" t="str">
        <f t="shared" ca="1" si="564"/>
        <v>7.33269115829873-1.45856295755871i</v>
      </c>
      <c r="DL342" s="223" t="str">
        <f t="shared" ca="1" si="565"/>
        <v>7.3954269028513+1.09700795290554i</v>
      </c>
      <c r="DM342" s="223" t="str">
        <f t="shared" ca="1" si="566"/>
        <v>6.59354946145274+3.52432561258619i</v>
      </c>
      <c r="DN342" s="223" t="str">
        <f t="shared" ca="1" si="567"/>
        <v>5.0208078249895+5.5396077757075i</v>
      </c>
      <c r="DO342" s="223" t="str">
        <f t="shared" ca="1" si="568"/>
        <v>2.86107415863385+6.90724403673074i</v>
      </c>
      <c r="DP342" s="223" t="str">
        <f t="shared" ca="1" si="569"/>
        <v>0.366846963229783+7.46734148340116i</v>
      </c>
      <c r="DQ342" s="223" t="str">
        <f t="shared" ca="1" si="570"/>
        <v>-2.17026899651427+7.15441807605089i</v>
      </c>
      <c r="DR342" s="223" t="str">
        <f t="shared" ca="1" si="571"/>
        <v>-4.45365475026155+6.00505827528988i</v>
      </c>
      <c r="DS342" s="223" t="str">
        <f t="shared" ca="1" si="572"/>
        <v>-6.21635540045767+4.15363588430131i</v>
      </c>
      <c r="DT342" s="223" t="str">
        <f t="shared" ca="1" si="573"/>
        <v>-7.25229031847674+1.81660415629914i</v>
      </c>
      <c r="DU342" s="223" t="str">
        <f t="shared" ca="1" si="574"/>
        <v>-7.44034641623326-0.732810160000239i</v>
      </c>
      <c r="DV342" s="223" t="str">
        <f t="shared" ca="1" si="575"/>
        <v>-6.75853770374583-3.19655027040102i</v>
      </c>
      <c r="DW342" s="223" t="str">
        <f t="shared" ca="1" si="576"/>
        <v>-5.28657571231995-5.28657571231734i</v>
      </c>
      <c r="DX342" s="223" t="str">
        <f t="shared" ca="1" si="577"/>
        <v>-3.19655027040512-6.75853770374389i</v>
      </c>
      <c r="DY342" s="223" t="str">
        <f t="shared" ca="1" si="578"/>
        <v>-0.732810159997144-7.44034641623357i</v>
      </c>
      <c r="DZ342" s="223" t="str">
        <f t="shared" ca="1" si="579"/>
        <v>1.81660415630216-7.25229031847598i</v>
      </c>
      <c r="EA342" s="223" t="str">
        <f t="shared" ca="1" si="580"/>
        <v>4.15363588429754-6.21635540046019i</v>
      </c>
      <c r="EB342" s="223" t="str">
        <f t="shared" ca="1" si="581"/>
        <v>6.00505827528768-4.45365475026451i</v>
      </c>
      <c r="EC342" s="223" t="str">
        <f t="shared" ca="1" si="582"/>
        <v>7.15441807605179-2.17026899651129i</v>
      </c>
      <c r="ED342" s="223" t="str">
        <f t="shared" ca="1" si="583"/>
        <v>7.46734148340096+0.366846963233739i</v>
      </c>
      <c r="EE342" s="223" t="str">
        <f t="shared" ca="1" si="584"/>
        <v>6.90724403672955+2.86107415863672i</v>
      </c>
      <c r="EF342" s="223" t="str">
        <f t="shared" ca="1" si="585"/>
        <v>5.53960777570997+5.02080782498677i</v>
      </c>
      <c r="EG342" s="223" t="str">
        <f t="shared" ca="1" si="586"/>
        <v>3.52432561259019+6.5935494614506i</v>
      </c>
      <c r="EH342" s="223" t="str">
        <f t="shared" ca="1" si="587"/>
        <v>1.09700795290247+7.39542690285175i</v>
      </c>
      <c r="EI342" s="223" t="str">
        <f t="shared" ca="1" si="588"/>
        <v>-1.45856295756176+7.33269115829812i</v>
      </c>
      <c r="EJ342" s="223" t="str">
        <f t="shared" ca="1" si="589"/>
        <v>-3.8436105456792+6.41267678097831i</v>
      </c>
      <c r="EK342" s="223" t="str">
        <f t="shared" ca="1" si="590"/>
        <v>-5.77929443875097+4.74294437184087i</v>
      </c>
      <c r="EL342" s="223" t="str">
        <f t="shared" ca="1" si="591"/>
        <v>-7.03931021382849+2.51870546861768i</v>
      </c>
      <c r="EM342" s="223" t="str">
        <f t="shared" ca="1" si="592"/>
        <v>-7.47634707087323+4.39500365552835E-14i</v>
      </c>
      <c r="EN342" s="223"/>
      <c r="EO342" s="223"/>
      <c r="EP342" s="223"/>
    </row>
    <row r="343" spans="1:146">
      <c r="A343" s="249">
        <f t="shared" si="461"/>
        <v>4.7460937499999847E-3</v>
      </c>
      <c r="B343" s="248">
        <v>243</v>
      </c>
      <c r="C343" s="247">
        <f t="shared" si="462"/>
        <v>48600</v>
      </c>
      <c r="N343" s="246">
        <f t="shared" ca="1" si="463"/>
        <v>7.5234780770459713</v>
      </c>
      <c r="O343" s="223">
        <f t="shared" ca="1" si="464"/>
        <v>-7.4765219229540287</v>
      </c>
      <c r="P343" s="223" t="str">
        <f t="shared" ca="1" si="465"/>
        <v>-7.09916825866649-2.34524840892271i</v>
      </c>
      <c r="Q343" s="223" t="str">
        <f t="shared" ca="1" si="466"/>
        <v>-6.00519871779662-4.45375890952643i</v>
      </c>
      <c r="R343" s="223" t="str">
        <f t="shared" ca="1" si="467"/>
        <v>-4.30504256655191-6.11269077940217i</v>
      </c>
      <c r="S343" s="223" t="str">
        <f t="shared" ca="1" si="468"/>
        <v>-2.17031975339067-7.15458539906083i</v>
      </c>
      <c r="T343" s="223" t="str">
        <f t="shared" ca="1" si="469"/>
        <v>0.183483033067527-7.47427013433342i</v>
      </c>
      <c r="U343" s="223" t="str">
        <f t="shared" ca="1" si="470"/>
        <v>2.51876437450798-7.03947484476801i</v>
      </c>
      <c r="V343" s="223" t="str">
        <f t="shared" ca="1" si="471"/>
        <v>4.59979247466999-5.89408934903277i</v>
      </c>
      <c r="W343" s="223" t="str">
        <f t="shared" ca="1" si="472"/>
        <v>6.21650078465-4.15373302691182i</v>
      </c>
      <c r="X343" s="223" t="str">
        <f t="shared" ca="1" si="473"/>
        <v>7.2056928847379-1.99408377839292i</v>
      </c>
      <c r="Y343" s="223" t="str">
        <f t="shared" ca="1" si="474"/>
        <v>7.46751612486483+0.366855542817551i</v>
      </c>
      <c r="Z343" s="223" t="str">
        <f t="shared" ca="1" si="475"/>
        <v>6.97554111444614+2.69076313061625i</v>
      </c>
      <c r="AA343" s="223" t="str">
        <f t="shared" ca="1" si="476"/>
        <v>5.77942960123923+4.74305529682418i</v>
      </c>
      <c r="AB343" s="223" t="str">
        <f t="shared" ca="1" si="477"/>
        <v>3.99992143381443+6.31656620227511i</v>
      </c>
      <c r="AC343" s="223" t="str">
        <f t="shared" ca="1" si="478"/>
        <v>1.81664664188993+7.25245993045961i</v>
      </c>
      <c r="AD343" s="223" t="str">
        <f t="shared" ca="1" si="479"/>
        <v>-0.550007072505477+7.45626396291106i</v>
      </c>
      <c r="AE343" s="223" t="str">
        <f t="shared" ca="1" si="480"/>
        <v>-2.8611410716287+6.90740557898923i</v>
      </c>
      <c r="AF343" s="223" t="str">
        <f t="shared" ca="1" si="481"/>
        <v>-4.88346107982404+5.66128854115881i</v>
      </c>
      <c r="AG343" s="223" t="str">
        <f t="shared" ca="1" si="482"/>
        <v>-6.41282675661081+3.84370043761329i</v>
      </c>
      <c r="AH343" s="223" t="str">
        <f t="shared" ca="1" si="483"/>
        <v>-7.29485836550615+1.63811522537856i</v>
      </c>
      <c r="AI343" s="223" t="str">
        <f t="shared" ca="1" si="484"/>
        <v>-7.44052042635336-0.732827298502663i</v>
      </c>
      <c r="AJ343" s="223" t="str">
        <f t="shared" ca="1" si="485"/>
        <v>-6.83510928069639-3.02979556824388i</v>
      </c>
      <c r="AK343" s="223" t="str">
        <f t="shared" ca="1" si="486"/>
        <v>-5.53973733255272-5.02092524847104i</v>
      </c>
      <c r="AL343" s="223" t="str">
        <f t="shared" ca="1" si="487"/>
        <v>-3.68516413999315-6.50522446389983i</v>
      </c>
      <c r="AM343" s="223" t="str">
        <f t="shared" ca="1" si="488"/>
        <v>-1.45859706951005-7.3328626506453i</v>
      </c>
      <c r="AN343" s="223" t="str">
        <f t="shared" ca="1" si="489"/>
        <v>0.915206096733071-7.42029499851015i</v>
      </c>
      <c r="AO343" s="223" t="str">
        <f t="shared" ca="1" si="490"/>
        <v>3.19662502930013-6.7586957681541i</v>
      </c>
      <c r="AP343" s="223" t="str">
        <f t="shared" ca="1" si="491"/>
        <v>5.15536499949279-5.41484919332173i</v>
      </c>
      <c r="AQ343" s="223" t="str">
        <f t="shared" ca="1" si="492"/>
        <v>6.59370366722134-3.52440803728569i</v>
      </c>
      <c r="AR343" s="223" t="str">
        <f t="shared" ca="1" si="493"/>
        <v>6.59370366722134-3.52440803728569i</v>
      </c>
      <c r="AS343" s="223" t="str">
        <f t="shared" ca="1" si="494"/>
        <v>7.39559986242262+1.09703360903246i</v>
      </c>
      <c r="AT343" s="223" t="str">
        <f t="shared" ca="1" si="495"/>
        <v>6.67821107000503+3.36152896296826i</v>
      </c>
      <c r="AU343" s="223" t="str">
        <f t="shared" ca="1" si="496"/>
        <v>5.28669935141097+5.28669935141038i</v>
      </c>
      <c r="AV343" s="223" t="str">
        <f t="shared" ca="1" si="497"/>
        <v>3.361528962969+6.67821107000466i</v>
      </c>
      <c r="AW343" s="223" t="str">
        <f t="shared" ca="1" si="498"/>
        <v>1.09703360903329+7.3955998624225i</v>
      </c>
      <c r="AX343" s="223" t="str">
        <f t="shared" ca="1" si="499"/>
        <v>-1.27820030930651+7.3664498935173i</v>
      </c>
      <c r="AY343" s="223" t="str">
        <f t="shared" ca="1" si="500"/>
        <v>-3.52440803729134+6.59370366721833i</v>
      </c>
      <c r="AZ343" s="223" t="str">
        <f t="shared" ca="1" si="501"/>
        <v>-5.41484919332115+5.15536499949338i</v>
      </c>
      <c r="BA343" s="223" t="str">
        <f t="shared" ca="1" si="502"/>
        <v>-6.75869576815374+3.19662502930088i</v>
      </c>
      <c r="BB343" s="223" t="str">
        <f t="shared" ca="1" si="503"/>
        <v>-7.42029499851006+0.915206096733893i</v>
      </c>
      <c r="BC343" s="223" t="str">
        <f t="shared" ca="1" si="504"/>
        <v>-7.33286265064547-1.45859706950923i</v>
      </c>
      <c r="BD343" s="223" t="str">
        <f t="shared" ca="1" si="505"/>
        <v>-6.50522446390034-3.68516413999224i</v>
      </c>
      <c r="BE343" s="223" t="str">
        <f t="shared" ca="1" si="506"/>
        <v>-5.02092524847165-5.53973733255216i</v>
      </c>
      <c r="BF343" s="223" t="str">
        <f t="shared" ca="1" si="507"/>
        <v>-3.02979556824483-6.83510928069597i</v>
      </c>
      <c r="BG343" s="223" t="str">
        <f t="shared" ca="1" si="508"/>
        <v>-0.732827298495984-7.44052042635402i</v>
      </c>
      <c r="BH343" s="223" t="str">
        <f t="shared" ca="1" si="509"/>
        <v>1.63811522537754-7.29485836550639i</v>
      </c>
      <c r="BI343" s="223" t="str">
        <f t="shared" ca="1" si="510"/>
        <v>3.84370043761258-6.41282675661125i</v>
      </c>
      <c r="BJ343" s="223" t="str">
        <f t="shared" ca="1" si="511"/>
        <v>5.66128854115833-4.8834610798246i</v>
      </c>
      <c r="BK343" s="223" t="str">
        <f t="shared" ca="1" si="512"/>
        <v>6.90740557898892-2.86114107162947i</v>
      </c>
      <c r="BL343" s="223" t="str">
        <f t="shared" ca="1" si="513"/>
        <v>7.45626396291121-0.550007072503445i</v>
      </c>
      <c r="BM343" s="223" t="str">
        <f t="shared" ca="1" si="514"/>
        <v>7.2524599304602+1.81664664188758i</v>
      </c>
      <c r="BN343" s="223" t="str">
        <f t="shared" ca="1" si="515"/>
        <v>6.31656620227526+3.99992143381417i</v>
      </c>
      <c r="BO343" s="223" t="str">
        <f t="shared" ca="1" si="516"/>
        <v>4.74305529682187+5.77942960124113i</v>
      </c>
      <c r="BP343" s="223" t="str">
        <f t="shared" ca="1" si="517"/>
        <v>2.69076313061791+6.97554111444549i</v>
      </c>
      <c r="BQ343" s="223" t="str">
        <f t="shared" ca="1" si="518"/>
        <v>0.3668555428161+7.4675161248649i</v>
      </c>
      <c r="BR343" s="223" t="str">
        <f t="shared" ca="1" si="519"/>
        <v>-1.99408377838894+7.205692884739i</v>
      </c>
      <c r="BS343" s="223" t="str">
        <f t="shared" ca="1" si="520"/>
        <v>-4.15373302691113+6.21650078465047i</v>
      </c>
      <c r="BT343" s="223" t="str">
        <f t="shared" ca="1" si="521"/>
        <v>-5.89408934903399+4.59979247466842i</v>
      </c>
      <c r="BU343" s="223" t="str">
        <f t="shared" ca="1" si="522"/>
        <v>-7.03947484476722+2.51876437451021i</v>
      </c>
      <c r="BV343" s="223" t="str">
        <f t="shared" ca="1" si="523"/>
        <v>-7.47427013433341+0.183483033067802i</v>
      </c>
      <c r="BW343" s="223" t="str">
        <f t="shared" ca="1" si="524"/>
        <v>-7.15458539905997-2.17031975339354i</v>
      </c>
      <c r="BX343" s="223" t="str">
        <f t="shared" ca="1" si="525"/>
        <v>-6.11269077940322-4.30504256655043i</v>
      </c>
      <c r="BY343" s="223" t="str">
        <f t="shared" ca="1" si="526"/>
        <v>-4.45375890952525-6.00519871779749i</v>
      </c>
      <c r="BZ343" s="223" t="str">
        <f t="shared" ca="1" si="527"/>
        <v>-2.34524840892639-7.09916825866527i</v>
      </c>
      <c r="CA343" s="223" t="str">
        <f t="shared" ca="1" si="528"/>
        <v>-8.31656761770066E-13-7.47652192295403i</v>
      </c>
      <c r="CB343" s="223" t="str">
        <f t="shared" ca="1" si="529"/>
        <v>2.34524840892441-7.09916825866592i</v>
      </c>
      <c r="CC343" s="223" t="str">
        <f t="shared" ca="1" si="530"/>
        <v>4.45375890952392-6.00519871779848i</v>
      </c>
      <c r="CD343" s="223" t="str">
        <f t="shared" ca="1" si="531"/>
        <v>6.11269077940202-4.30504256655213i</v>
      </c>
      <c r="CE343" s="223" t="str">
        <f t="shared" ca="1" si="532"/>
        <v>7.1545853990617-2.17031975338781i</v>
      </c>
      <c r="CF343" s="223" t="str">
        <f t="shared" ca="1" si="533"/>
        <v>7.47427013433347+0.183483033065714i</v>
      </c>
      <c r="CG343" s="223" t="str">
        <f t="shared" ca="1" si="534"/>
        <v>7.03947484476778+2.51876437450864i</v>
      </c>
      <c r="CH343" s="223" t="str">
        <f t="shared" ca="1" si="535"/>
        <v>5.89408934903528+4.59979247466678i</v>
      </c>
      <c r="CI343" s="223" t="str">
        <f t="shared" ca="1" si="536"/>
        <v>4.15373302691251+6.21650078464955i</v>
      </c>
      <c r="CJ343" s="223" t="str">
        <f t="shared" ca="1" si="537"/>
        <v>1.99408377839095+7.20569288473845i</v>
      </c>
      <c r="CK343" s="223" t="str">
        <f t="shared" ca="1" si="538"/>
        <v>-0.366855542814439+7.46751612486498i</v>
      </c>
      <c r="CL343" s="223" t="str">
        <f t="shared" ca="1" si="539"/>
        <v>-2.69076313061596+6.97554111444625i</v>
      </c>
      <c r="CM343" s="223" t="str">
        <f t="shared" ca="1" si="540"/>
        <v>-4.74305529682649+5.77942960123733i</v>
      </c>
      <c r="CN343" s="223" t="str">
        <f t="shared" ca="1" si="541"/>
        <v>-6.31656620227415+3.99992143381594i</v>
      </c>
      <c r="CO343" s="223" t="str">
        <f t="shared" ca="1" si="542"/>
        <v>-7.25245993045979+1.81664664188919i</v>
      </c>
      <c r="CP343" s="223" t="str">
        <f t="shared" ca="1" si="543"/>
        <v>-7.4562639629108-0.550007072508992i</v>
      </c>
      <c r="CQ343" s="223" t="str">
        <f t="shared" ca="1" si="544"/>
        <v>-6.90740557898955-2.86114107162793i</v>
      </c>
      <c r="CR343" s="223" t="str">
        <f t="shared" ca="1" si="545"/>
        <v>-5.66128854115941-4.88346107982333i</v>
      </c>
      <c r="CS343" s="223" t="str">
        <f t="shared" ca="1" si="546"/>
        <v>-3.843700437614-6.41282675661039i</v>
      </c>
      <c r="CT343" s="223" t="str">
        <f t="shared" ca="1" si="547"/>
        <v>-1.63811522537958-7.29485836550593i</v>
      </c>
      <c r="CU343" s="223" t="str">
        <f t="shared" ca="1" si="548"/>
        <v>0.732827298501941-7.44052042635342i</v>
      </c>
      <c r="CV343" s="223" t="str">
        <f t="shared" ca="1" si="549"/>
        <v>3.02979556824293-6.83510928069682i</v>
      </c>
      <c r="CW343" s="223" t="str">
        <f t="shared" ca="1" si="550"/>
        <v>5.0209252484701-5.53973733255356i</v>
      </c>
      <c r="CX343" s="223" t="str">
        <f t="shared" ca="1" si="551"/>
        <v>6.50522446390308-3.6851641399874i</v>
      </c>
      <c r="CY343" s="223" t="str">
        <f t="shared" ca="1" si="552"/>
        <v>7.33286265064515-1.45859706951086i</v>
      </c>
      <c r="CZ343" s="223" t="str">
        <f t="shared" ca="1" si="553"/>
        <v>7.42029499851023+0.915206096732457i</v>
      </c>
      <c r="DA343" s="223" t="str">
        <f t="shared" ca="1" si="554"/>
        <v>6.75869576815464+3.19662502929899i</v>
      </c>
      <c r="DB343" s="223" t="str">
        <f t="shared" ca="1" si="555"/>
        <v>5.41484919332245+5.15536499949202i</v>
      </c>
      <c r="DC343" s="223" t="str">
        <f t="shared" ca="1" si="556"/>
        <v>3.52440803728625+6.59370366722105i</v>
      </c>
      <c r="DD343" s="223" t="str">
        <f t="shared" ca="1" si="557"/>
        <v>1.27820030930795+7.36644989351705i</v>
      </c>
      <c r="DE343" s="223" t="str">
        <f t="shared" ca="1" si="558"/>
        <v>-1.09703360903122+7.3955998624228i</v>
      </c>
      <c r="DF343" s="223" t="str">
        <f t="shared" ca="1" si="559"/>
        <v>-3.36152896297416+6.67821107000207i</v>
      </c>
      <c r="DG343" s="223" t="str">
        <f t="shared" ca="1" si="560"/>
        <v>-5.2866993514098+5.28669935141156i</v>
      </c>
      <c r="DH343" s="223" t="str">
        <f t="shared" ca="1" si="561"/>
        <v>-6.67821107000438+3.36152896296955i</v>
      </c>
      <c r="DI343" s="223" t="str">
        <f t="shared" ca="1" si="562"/>
        <v>-7.39559986242343+1.09703360902696i</v>
      </c>
      <c r="DJ343" s="223" t="str">
        <f t="shared" ca="1" si="563"/>
        <v>-7.36644989351747-1.27820030930549i</v>
      </c>
      <c r="DK343" s="223" t="str">
        <f t="shared" ca="1" si="564"/>
        <v>-6.59370366721862-3.52440803729079i</v>
      </c>
      <c r="DL343" s="223" t="str">
        <f t="shared" ca="1" si="565"/>
        <v>-5.15536499949383-5.41484919332073i</v>
      </c>
      <c r="DM343" s="223" t="str">
        <f t="shared" ca="1" si="566"/>
        <v>-3.19662502930201-6.75869576815321i</v>
      </c>
      <c r="DN343" s="223" t="str">
        <f t="shared" ca="1" si="567"/>
        <v>-0.915206096727336-7.42029499851086i</v>
      </c>
      <c r="DO343" s="223" t="str">
        <f t="shared" ca="1" si="568"/>
        <v>1.45859706950842-7.33286265064563i</v>
      </c>
      <c r="DP343" s="223" t="str">
        <f t="shared" ca="1" si="569"/>
        <v>3.68516413999188-6.50522446390054i</v>
      </c>
      <c r="DQ343" s="223" t="str">
        <f t="shared" ca="1" si="570"/>
        <v>5.53973733255131-5.02092524847258i</v>
      </c>
      <c r="DR343" s="223" t="str">
        <f t="shared" ca="1" si="571"/>
        <v>6.83510928069563-3.0297955682456i</v>
      </c>
      <c r="DS343" s="223" t="str">
        <f t="shared" ca="1" si="572"/>
        <v>7.44052042635393-0.732827298496812i</v>
      </c>
      <c r="DT343" s="223" t="str">
        <f t="shared" ca="1" si="573"/>
        <v>7.29485836550648+1.63811522537715i</v>
      </c>
      <c r="DU343" s="223" t="str">
        <f t="shared" ca="1" si="574"/>
        <v>6.41282675661189+3.8437004376115i</v>
      </c>
      <c r="DV343" s="223" t="str">
        <f t="shared" ca="1" si="575"/>
        <v>4.88346107981975+5.66128854116251i</v>
      </c>
      <c r="DW343" s="223" t="str">
        <f t="shared" ca="1" si="576"/>
        <v>2.86114107163024+6.9074055789886i</v>
      </c>
      <c r="DX343" s="223" t="str">
        <f t="shared" ca="1" si="577"/>
        <v>0.550007072503851+7.45626396291118i</v>
      </c>
      <c r="DY343" s="223" t="str">
        <f t="shared" ca="1" si="578"/>
        <v>-1.81664664189378+7.25245993045865i</v>
      </c>
      <c r="DZ343" s="223" t="str">
        <f t="shared" ca="1" si="579"/>
        <v>-3.99992143381347+6.31656620227571i</v>
      </c>
      <c r="EA343" s="223" t="str">
        <f t="shared" ca="1" si="580"/>
        <v>-5.77942960124061+4.74305529682251i</v>
      </c>
      <c r="EB343" s="223" t="str">
        <f t="shared" ca="1" si="581"/>
        <v>-6.97554111444535+2.69076313061829i</v>
      </c>
      <c r="EC343" s="223" t="str">
        <f t="shared" ca="1" si="582"/>
        <v>-7.46751612486484+0.366855542817355i</v>
      </c>
      <c r="ED343" s="223" t="str">
        <f t="shared" ca="1" si="583"/>
        <v>-7.20569288473718-1.99408377839551i</v>
      </c>
      <c r="EE343" s="223" t="str">
        <f t="shared" ca="1" si="584"/>
        <v>-6.21650078465093-4.15373302691044i</v>
      </c>
      <c r="EF343" s="223" t="str">
        <f t="shared" ca="1" si="585"/>
        <v>-4.59979247466875-5.89408934903374i</v>
      </c>
      <c r="EG343" s="223" t="str">
        <f t="shared" ca="1" si="586"/>
        <v>-2.51876437450419-7.03947484476937i</v>
      </c>
      <c r="EH343" s="223" t="str">
        <f t="shared" ca="1" si="587"/>
        <v>-0.183483033068633-7.47427013433339i</v>
      </c>
      <c r="EI343" s="223" t="str">
        <f t="shared" ca="1" si="588"/>
        <v>2.17031975339274-7.15458539906021i</v>
      </c>
      <c r="EJ343" s="223" t="str">
        <f t="shared" ca="1" si="589"/>
        <v>4.30504256655009-6.11269077940345i</v>
      </c>
      <c r="EK343" s="223" t="str">
        <f t="shared" ca="1" si="590"/>
        <v>6.00519871779674-4.45375890952626i</v>
      </c>
      <c r="EL343" s="223" t="str">
        <f t="shared" ca="1" si="591"/>
        <v>7.09916825866741-2.34524840891992i</v>
      </c>
      <c r="EM343" s="223" t="str">
        <f t="shared" ca="1" si="592"/>
        <v>7.47652192295403-1.66331352354013E-12i</v>
      </c>
      <c r="EN343" s="223"/>
      <c r="EO343" s="223"/>
      <c r="EP343" s="223"/>
    </row>
    <row r="344" spans="1:146">
      <c r="A344" s="249">
        <f t="shared" si="461"/>
        <v>4.7656249999999843E-3</v>
      </c>
      <c r="B344" s="248">
        <v>244</v>
      </c>
      <c r="C344" s="247">
        <f t="shared" si="462"/>
        <v>48800</v>
      </c>
      <c r="N344" s="246">
        <f t="shared" ca="1" si="463"/>
        <v>7.5233173261289581</v>
      </c>
      <c r="O344" s="223">
        <f t="shared" ca="1" si="464"/>
        <v>-7.4766826738710419</v>
      </c>
      <c r="P344" s="223" t="str">
        <f t="shared" ca="1" si="465"/>
        <v>-7.15473922809734-2.17036641691871i</v>
      </c>
      <c r="Q344" s="223" t="str">
        <f t="shared" ca="1" si="466"/>
        <v>-6.21663444415277-4.15382233533607i</v>
      </c>
      <c r="R344" s="223" t="str">
        <f t="shared" ca="1" si="467"/>
        <v>-4.74315727612631-5.77955386337852i</v>
      </c>
      <c r="S344" s="223" t="str">
        <f t="shared" ca="1" si="468"/>
        <v>-2.86120258834176-6.90755409347114i</v>
      </c>
      <c r="T344" s="223" t="str">
        <f t="shared" ca="1" si="469"/>
        <v>-0.732843054844282-7.44068040321112i</v>
      </c>
      <c r="U344" s="223" t="str">
        <f t="shared" ca="1" si="470"/>
        <v>1.45862843045761-7.33302031277864i</v>
      </c>
      <c r="V344" s="223" t="str">
        <f t="shared" ca="1" si="471"/>
        <v>3.52448381474632-6.59384543687177i</v>
      </c>
      <c r="W344" s="223" t="str">
        <f t="shared" ca="1" si="472"/>
        <v>5.28681301947441-5.28681301947395i</v>
      </c>
      <c r="X344" s="223" t="str">
        <f t="shared" ca="1" si="473"/>
        <v>6.59384543687175-3.52448381474635i</v>
      </c>
      <c r="Y344" s="223" t="str">
        <f t="shared" ca="1" si="474"/>
        <v>7.33302031277863-1.45862843045765i</v>
      </c>
      <c r="Z344" s="223" t="str">
        <f t="shared" ca="1" si="475"/>
        <v>7.44068040321112+0.73284305484427i</v>
      </c>
      <c r="AA344" s="223" t="str">
        <f t="shared" ca="1" si="476"/>
        <v>6.90755409347116+2.8612025883417i</v>
      </c>
      <c r="AB344" s="223" t="str">
        <f t="shared" ca="1" si="477"/>
        <v>5.77955386337858+4.74315727612623i</v>
      </c>
      <c r="AC344" s="223" t="str">
        <f t="shared" ca="1" si="478"/>
        <v>4.15382233533609+6.21663444415276i</v>
      </c>
      <c r="AD344" s="223" t="str">
        <f t="shared" ca="1" si="479"/>
        <v>2.17036641691834+7.15473922809745i</v>
      </c>
      <c r="AE344" s="223" t="str">
        <f t="shared" ca="1" si="480"/>
        <v>9.15931666453136E-14+7.47668267387104i</v>
      </c>
      <c r="AF344" s="223" t="str">
        <f t="shared" ca="1" si="481"/>
        <v>-2.1703664169204+7.15473922809682i</v>
      </c>
      <c r="AG344" s="223" t="str">
        <f t="shared" ca="1" si="482"/>
        <v>-4.15382233533479+6.21663444415362i</v>
      </c>
      <c r="AH344" s="223" t="str">
        <f t="shared" ca="1" si="483"/>
        <v>-5.77955386337994+4.74315727612457i</v>
      </c>
      <c r="AI344" s="223" t="str">
        <f t="shared" ca="1" si="484"/>
        <v>-6.90755409347084+2.86120258834246i</v>
      </c>
      <c r="AJ344" s="223" t="str">
        <f t="shared" ca="1" si="485"/>
        <v>-7.4406804032114+0.732843054841386i</v>
      </c>
      <c r="AK344" s="223" t="str">
        <f t="shared" ca="1" si="486"/>
        <v>-7.33302031277864-1.45862843045763i</v>
      </c>
      <c r="AL344" s="223" t="str">
        <f t="shared" ca="1" si="487"/>
        <v>-6.59384543687003-3.52448381474956i</v>
      </c>
      <c r="AM344" s="223" t="str">
        <f t="shared" ca="1" si="488"/>
        <v>-5.28681301947398-5.28681301947439i</v>
      </c>
      <c r="AN344" s="223" t="str">
        <f t="shared" ca="1" si="489"/>
        <v>-3.52448381474906-6.59384543687031i</v>
      </c>
      <c r="AO344" s="223" t="str">
        <f t="shared" ca="1" si="490"/>
        <v>-1.45862843045706-7.33302031277875i</v>
      </c>
      <c r="AP344" s="223" t="str">
        <f t="shared" ca="1" si="491"/>
        <v>0.732843054842065-7.44068040321134i</v>
      </c>
      <c r="AQ344" s="223" t="str">
        <f t="shared" ca="1" si="492"/>
        <v>2.86120258834309-6.90755409347058i</v>
      </c>
      <c r="AR344" s="223" t="str">
        <f t="shared" ca="1" si="493"/>
        <v>2.86120258834309-6.90755409347058i</v>
      </c>
      <c r="AS344" s="223" t="str">
        <f t="shared" ca="1" si="494"/>
        <v>6.21663444415394-4.15382233533431i</v>
      </c>
      <c r="AT344" s="223" t="str">
        <f t="shared" ca="1" si="495"/>
        <v>7.15473922809699-2.17036641691985i</v>
      </c>
      <c r="AU344" s="223" t="str">
        <f t="shared" ca="1" si="496"/>
        <v>7.47668267387104+2.79181510115076E-12i</v>
      </c>
      <c r="AV344" s="223" t="str">
        <f t="shared" ca="1" si="497"/>
        <v>7.15473922809746+2.17036641691828i</v>
      </c>
      <c r="AW344" s="223" t="str">
        <f t="shared" ca="1" si="498"/>
        <v>6.21663444415072+4.15382233533913i</v>
      </c>
      <c r="AX344" s="223" t="str">
        <f t="shared" ca="1" si="499"/>
        <v>4.74315727612636+5.77955386337846i</v>
      </c>
      <c r="AY344" s="223" t="str">
        <f t="shared" ca="1" si="500"/>
        <v>2.8612025883446+6.90755409346996i</v>
      </c>
      <c r="AZ344" s="223" t="str">
        <f t="shared" ca="1" si="501"/>
        <v>0.732843054843698+7.44068040321117i</v>
      </c>
      <c r="BA344" s="223" t="str">
        <f t="shared" ca="1" si="502"/>
        <v>-1.45862843045524+7.33302031277911i</v>
      </c>
      <c r="BB344" s="223" t="str">
        <f t="shared" ca="1" si="503"/>
        <v>-3.52448381474761+6.59384543687108i</v>
      </c>
      <c r="BC344" s="223" t="str">
        <f t="shared" ca="1" si="504"/>
        <v>-5.28681301947282+5.28681301947555i</v>
      </c>
      <c r="BD344" s="223" t="str">
        <f t="shared" ca="1" si="505"/>
        <v>-6.59384543687277+3.52448381474445i</v>
      </c>
      <c r="BE344" s="223" t="str">
        <f t="shared" ca="1" si="506"/>
        <v>-7.33302031277832+1.45862843045924i</v>
      </c>
      <c r="BF344" s="223" t="str">
        <f t="shared" ca="1" si="507"/>
        <v>-7.44068040321082-0.73284305484726i</v>
      </c>
      <c r="BG344" s="223" t="str">
        <f t="shared" ca="1" si="508"/>
        <v>-6.90755409347143-2.86120258834104i</v>
      </c>
      <c r="BH344" s="223" t="str">
        <f t="shared" ca="1" si="509"/>
        <v>-5.77955386337633-4.74315727612897i</v>
      </c>
      <c r="BI344" s="223" t="str">
        <f t="shared" ca="1" si="510"/>
        <v>-4.15382233533634-6.2166344441526i</v>
      </c>
      <c r="BJ344" s="223" t="str">
        <f t="shared" ca="1" si="511"/>
        <v>-2.17036641692218-7.15473922809628i</v>
      </c>
      <c r="BK344" s="223" t="str">
        <f t="shared" ca="1" si="512"/>
        <v>5.75220909904455E-13-7.47668267387104i</v>
      </c>
      <c r="BL344" s="223" t="str">
        <f t="shared" ca="1" si="513"/>
        <v>2.17036641691595-7.15473922809817i</v>
      </c>
      <c r="BM344" s="223" t="str">
        <f t="shared" ca="1" si="514"/>
        <v>4.15382233533729-6.21663444415196i</v>
      </c>
      <c r="BN344" s="223" t="str">
        <f t="shared" ca="1" si="515"/>
        <v>5.77955386337706-4.74315727612808i</v>
      </c>
      <c r="BO344" s="223" t="str">
        <f t="shared" ca="1" si="516"/>
        <v>6.90755409347188-2.86120258833998i</v>
      </c>
      <c r="BP344" s="223" t="str">
        <f t="shared" ca="1" si="517"/>
        <v>7.44068040321094-0.732843054846115i</v>
      </c>
      <c r="BQ344" s="223" t="str">
        <f t="shared" ca="1" si="518"/>
        <v>7.3330203127781+1.45862843046037i</v>
      </c>
      <c r="BR344" s="223" t="str">
        <f t="shared" ca="1" si="519"/>
        <v>6.59384543687222+3.52448381474546i</v>
      </c>
      <c r="BS344" s="223" t="str">
        <f t="shared" ca="1" si="520"/>
        <v>5.28681301947185+5.28681301947651i</v>
      </c>
      <c r="BT344" s="223" t="str">
        <f t="shared" ca="1" si="521"/>
        <v>3.52448381474641+6.59384543687172i</v>
      </c>
      <c r="BU344" s="223" t="str">
        <f t="shared" ca="1" si="522"/>
        <v>1.45862843046141+7.33302031277789i</v>
      </c>
      <c r="BV344" s="223" t="str">
        <f t="shared" ca="1" si="523"/>
        <v>-0.732843054845055+7.44068040321104i</v>
      </c>
      <c r="BW344" s="223" t="str">
        <f t="shared" ca="1" si="524"/>
        <v>-2.86120258833899+6.90755409347228i</v>
      </c>
      <c r="BX344" s="223" t="str">
        <f t="shared" ca="1" si="525"/>
        <v>-4.74315727612725+5.77955386337774i</v>
      </c>
      <c r="BY344" s="223" t="str">
        <f t="shared" ca="1" si="526"/>
        <v>-6.21663444415137+4.15382233533817i</v>
      </c>
      <c r="BZ344" s="223" t="str">
        <f t="shared" ca="1" si="527"/>
        <v>-7.15473922809786+2.17036641691697i</v>
      </c>
      <c r="CA344" s="223" t="str">
        <f t="shared" ca="1" si="528"/>
        <v>-7.47668267387104+1.64137328134185E-12i</v>
      </c>
      <c r="CB344" s="223" t="str">
        <f t="shared" ca="1" si="529"/>
        <v>-7.1547392280966-2.17036641692115i</v>
      </c>
      <c r="CC344" s="223" t="str">
        <f t="shared" ca="1" si="530"/>
        <v>-6.21663444415319-4.15382233533545i</v>
      </c>
      <c r="CD344" s="223" t="str">
        <f t="shared" ca="1" si="531"/>
        <v>-4.74315727612421-5.77955386338024i</v>
      </c>
      <c r="CE344" s="223" t="str">
        <f t="shared" ca="1" si="532"/>
        <v>-2.86120258834203-6.90755409347102i</v>
      </c>
      <c r="CF344" s="223" t="str">
        <f t="shared" ca="1" si="533"/>
        <v>-0.732843054848321-7.44068040321071i</v>
      </c>
      <c r="CG344" s="223" t="str">
        <f t="shared" ca="1" si="534"/>
        <v>1.45862843045819-7.33302031277853i</v>
      </c>
      <c r="CH344" s="223" t="str">
        <f t="shared" ca="1" si="535"/>
        <v>3.52448381474351-6.59384543687327i</v>
      </c>
      <c r="CI344" s="223" t="str">
        <f t="shared" ca="1" si="536"/>
        <v>5.28681301947494-5.28681301947342i</v>
      </c>
      <c r="CJ344" s="223" t="str">
        <f t="shared" ca="1" si="537"/>
        <v>6.59384543687067-3.52448381474836i</v>
      </c>
      <c r="CK344" s="223" t="str">
        <f t="shared" ca="1" si="538"/>
        <v>7.33302031277887-1.4586284304565i</v>
      </c>
      <c r="CL344" s="223" t="str">
        <f t="shared" ca="1" si="539"/>
        <v>7.4406804032113+0.732843054842426i</v>
      </c>
      <c r="CM344" s="223" t="str">
        <f t="shared" ca="1" si="540"/>
        <v>6.90755409347037+2.86120258834362i</v>
      </c>
      <c r="CN344" s="223" t="str">
        <f t="shared" ca="1" si="541"/>
        <v>5.77955386337915+4.74315727612554i</v>
      </c>
      <c r="CO344" s="223" t="str">
        <f t="shared" ca="1" si="542"/>
        <v>4.15382233533366+6.21663444415439i</v>
      </c>
      <c r="CP344" s="223" t="str">
        <f t="shared" ca="1" si="543"/>
        <v>2.17036641691909+7.15473922809722i</v>
      </c>
      <c r="CQ344" s="223" t="str">
        <f t="shared" ca="1" si="544"/>
        <v>-3.36703601105521E-12+7.47668267387104i</v>
      </c>
      <c r="CR344" s="223" t="str">
        <f t="shared" ca="1" si="545"/>
        <v>-2.17036641691862+7.15473922809736i</v>
      </c>
      <c r="CS344" s="223" t="str">
        <f t="shared" ca="1" si="546"/>
        <v>-4.15382233533325+6.21663444415466i</v>
      </c>
      <c r="CT344" s="223" t="str">
        <f t="shared" ca="1" si="547"/>
        <v>-5.77955386337883+4.74315727612592i</v>
      </c>
      <c r="CU344" s="223" t="str">
        <f t="shared" ca="1" si="548"/>
        <v>-6.90755409347018+2.86120258834407i</v>
      </c>
      <c r="CV344" s="223" t="str">
        <f t="shared" ca="1" si="549"/>
        <v>-7.44068040321125+0.732843054842914i</v>
      </c>
      <c r="CW344" s="223" t="str">
        <f t="shared" ca="1" si="550"/>
        <v>-7.33302031277896-1.45862843045602i</v>
      </c>
      <c r="CX344" s="223" t="str">
        <f t="shared" ca="1" si="551"/>
        <v>-6.59384543687071-3.52448381474831i</v>
      </c>
      <c r="CY344" s="223" t="str">
        <f t="shared" ca="1" si="552"/>
        <v>-5.28681301947499-5.28681301947338i</v>
      </c>
      <c r="CZ344" s="223" t="str">
        <f t="shared" ca="1" si="553"/>
        <v>-3.52448381474357-6.59384543687324i</v>
      </c>
      <c r="DA344" s="223" t="str">
        <f t="shared" ca="1" si="554"/>
        <v>-1.45862843045826-7.33302031277851i</v>
      </c>
      <c r="DB344" s="223" t="str">
        <f t="shared" ca="1" si="555"/>
        <v>0.73284305484741-7.4406804032108i</v>
      </c>
      <c r="DC344" s="223" t="str">
        <f t="shared" ca="1" si="556"/>
        <v>2.86120258834118-6.90755409347137i</v>
      </c>
      <c r="DD344" s="223" t="str">
        <f t="shared" ca="1" si="557"/>
        <v>4.74315727612941-5.77955386337597i</v>
      </c>
      <c r="DE344" s="223" t="str">
        <f t="shared" ca="1" si="558"/>
        <v>6.21663444415291-4.15382233533586i</v>
      </c>
      <c r="DF344" s="223" t="str">
        <f t="shared" ca="1" si="559"/>
        <v>7.15473922809646-2.17036641692162i</v>
      </c>
      <c r="DG344" s="223" t="str">
        <f t="shared" ca="1" si="560"/>
        <v>7.47668267387104+1.15044181980891E-12i</v>
      </c>
      <c r="DH344" s="223" t="str">
        <f t="shared" ca="1" si="561"/>
        <v>7.154739228098+2.1703664169165i</v>
      </c>
      <c r="DI344" s="223" t="str">
        <f t="shared" ca="1" si="562"/>
        <v>6.21663444415163+4.15382233533777i</v>
      </c>
      <c r="DJ344" s="223" t="str">
        <f t="shared" ca="1" si="563"/>
        <v>4.74315727612763+5.77955386337743i</v>
      </c>
      <c r="DK344" s="223" t="str">
        <f t="shared" ca="1" si="564"/>
        <v>2.86120258833905+6.90755409347226i</v>
      </c>
      <c r="DL344" s="223" t="str">
        <f t="shared" ca="1" si="565"/>
        <v>0.73284305484512+7.44068040321104i</v>
      </c>
      <c r="DM344" s="223" t="str">
        <f t="shared" ca="1" si="566"/>
        <v>-1.45862843046135+7.3330203127779i</v>
      </c>
      <c r="DN344" s="223" t="str">
        <f t="shared" ca="1" si="567"/>
        <v>-3.52448381474635+6.59384543687175i</v>
      </c>
      <c r="DO344" s="223" t="str">
        <f t="shared" ca="1" si="568"/>
        <v>-5.28681301947181+5.28681301947656i</v>
      </c>
      <c r="DP344" s="223" t="str">
        <f t="shared" ca="1" si="569"/>
        <v>-6.5938454368718+3.52448381474627i</v>
      </c>
      <c r="DQ344" s="223" t="str">
        <f t="shared" ca="1" si="570"/>
        <v>-7.33302031277792+1.45862843046126i</v>
      </c>
      <c r="DR344" s="223" t="str">
        <f t="shared" ca="1" si="571"/>
        <v>-7.44068040321102-0.732843054845204i</v>
      </c>
      <c r="DS344" s="223" t="str">
        <f t="shared" ca="1" si="572"/>
        <v>-6.90755409347223-2.86120258833913i</v>
      </c>
      <c r="DT344" s="223" t="str">
        <f t="shared" ca="1" si="573"/>
        <v>-5.77955386337737-4.7431572761277i</v>
      </c>
      <c r="DU344" s="223" t="str">
        <f t="shared" ca="1" si="574"/>
        <v>-4.1538223353377-6.21663444415169i</v>
      </c>
      <c r="DV344" s="223" t="str">
        <f t="shared" ca="1" si="575"/>
        <v>-2.17036641691643-7.15473922809803i</v>
      </c>
      <c r="DW344" s="223" t="str">
        <f t="shared" ca="1" si="576"/>
        <v>-1.06615237143739E-12-7.47668267387104i</v>
      </c>
      <c r="DX344" s="223" t="str">
        <f t="shared" ca="1" si="577"/>
        <v>2.1703664169217-7.15473922809643i</v>
      </c>
      <c r="DY344" s="223" t="str">
        <f t="shared" ca="1" si="578"/>
        <v>4.15382233533592-6.21663444415287i</v>
      </c>
      <c r="DZ344" s="223" t="str">
        <f t="shared" ca="1" si="579"/>
        <v>5.77955386337602-4.74315727612934i</v>
      </c>
      <c r="EA344" s="223" t="str">
        <f t="shared" ca="1" si="580"/>
        <v>6.90755409347141-2.8612025883411i</v>
      </c>
      <c r="EB344" s="223" t="str">
        <f t="shared" ca="1" si="581"/>
        <v>7.44068040321082-0.732843054847326i</v>
      </c>
      <c r="EC344" s="223" t="str">
        <f t="shared" ca="1" si="582"/>
        <v>7.33302031277833+1.45862843045918i</v>
      </c>
      <c r="ED344" s="223" t="str">
        <f t="shared" ca="1" si="583"/>
        <v>6.5938454368728+3.5244838147444i</v>
      </c>
      <c r="EE344" s="223" t="str">
        <f t="shared" ca="1" si="584"/>
        <v>5.28681301947332+5.28681301947505i</v>
      </c>
      <c r="EF344" s="223" t="str">
        <f t="shared" ca="1" si="585"/>
        <v>3.52448381474823+6.59384543687075i</v>
      </c>
      <c r="EG344" s="223" t="str">
        <f t="shared" ca="1" si="586"/>
        <v>1.45862843045593+7.33302031277898i</v>
      </c>
      <c r="EH344" s="223" t="str">
        <f t="shared" ca="1" si="587"/>
        <v>-0.732843054842998+7.44068040321124i</v>
      </c>
      <c r="EI344" s="223" t="str">
        <f t="shared" ca="1" si="588"/>
        <v>-2.86120258834415+6.90755409347015i</v>
      </c>
      <c r="EJ344" s="223" t="str">
        <f t="shared" ca="1" si="589"/>
        <v>-4.74315727612599+5.77955386337878i</v>
      </c>
      <c r="EK344" s="223" t="str">
        <f t="shared" ca="1" si="590"/>
        <v>-6.2166344441547+4.15382233533318i</v>
      </c>
      <c r="EL344" s="223" t="str">
        <f t="shared" ca="1" si="591"/>
        <v>-7.15473922809739+2.17036641691854i</v>
      </c>
      <c r="EM344" s="223" t="str">
        <f t="shared" ca="1" si="592"/>
        <v>-7.47668267387104+3.28274656268369E-12i</v>
      </c>
      <c r="EN344" s="223"/>
      <c r="EO344" s="223"/>
      <c r="EP344" s="223"/>
    </row>
    <row r="345" spans="1:146">
      <c r="A345" s="249">
        <f t="shared" si="461"/>
        <v>4.7851562499999839E-3</v>
      </c>
      <c r="B345" s="248">
        <v>245</v>
      </c>
      <c r="C345" s="247">
        <f t="shared" si="462"/>
        <v>49000</v>
      </c>
      <c r="N345" s="246">
        <f t="shared" ca="1" si="463"/>
        <v>7.5231701596022535</v>
      </c>
      <c r="O345" s="223">
        <f t="shared" ca="1" si="464"/>
        <v>-7.4768298403977465</v>
      </c>
      <c r="P345" s="223" t="str">
        <f t="shared" ca="1" si="465"/>
        <v>-7.20598964820048-1.99416590390311i</v>
      </c>
      <c r="Q345" s="223" t="str">
        <f t="shared" ca="1" si="466"/>
        <v>-6.41309086621281-3.84385873881442i</v>
      </c>
      <c r="R345" s="223" t="str">
        <f t="shared" ca="1" si="467"/>
        <v>-5.155577321054-5.41507220163275i</v>
      </c>
      <c r="S345" s="223" t="str">
        <f t="shared" ca="1" si="468"/>
        <v>-3.52455318856704-6.59397522616093i</v>
      </c>
      <c r="T345" s="223" t="str">
        <f t="shared" ca="1" si="469"/>
        <v>-1.63818269047326-7.29515880121166i</v>
      </c>
      <c r="U345" s="223" t="str">
        <f t="shared" ca="1" si="470"/>
        <v>0.366870651610008-7.46782367140852i</v>
      </c>
      <c r="V345" s="223" t="str">
        <f t="shared" ca="1" si="471"/>
        <v>2.34534499700229-7.09946063495661i</v>
      </c>
      <c r="W345" s="223" t="str">
        <f t="shared" ca="1" si="472"/>
        <v>4.15390409667775-6.21675680864758i</v>
      </c>
      <c r="X345" s="223" t="str">
        <f t="shared" ca="1" si="473"/>
        <v>5.66152169897296-4.8836622031341i</v>
      </c>
      <c r="Y345" s="223" t="str">
        <f t="shared" ca="1" si="474"/>
        <v>6.75897412222554-3.19675668097332i</v>
      </c>
      <c r="Z345" s="223" t="str">
        <f t="shared" ca="1" si="475"/>
        <v>7.36675327769044-1.2782529514534i</v>
      </c>
      <c r="AA345" s="223" t="str">
        <f t="shared" ca="1" si="476"/>
        <v>7.44082686109079+0.732857479686213i</v>
      </c>
      <c r="AB345" s="223" t="str">
        <f t="shared" ca="1" si="477"/>
        <v>6.97582839920384+2.69087394857571i</v>
      </c>
      <c r="AC345" s="223" t="str">
        <f t="shared" ca="1" si="478"/>
        <v>6.00544603940675+4.45394233573314i</v>
      </c>
      <c r="AD345" s="223" t="str">
        <f t="shared" ca="1" si="479"/>
        <v>4.59998191520854+5.89433209464962i</v>
      </c>
      <c r="AE345" s="223" t="str">
        <f t="shared" ca="1" si="480"/>
        <v>2.86125890653302+6.90769005761316i</v>
      </c>
      <c r="AF345" s="223" t="str">
        <f t="shared" ca="1" si="481"/>
        <v>0.91524378911171+7.42060060027183i</v>
      </c>
      <c r="AG345" s="223" t="str">
        <f t="shared" ca="1" si="482"/>
        <v>-1.09707878990244+7.39590444712534i</v>
      </c>
      <c r="AH345" s="223" t="str">
        <f t="shared" ca="1" si="483"/>
        <v>-3.02992034911147+6.83539078182823i</v>
      </c>
      <c r="AI345" s="223" t="str">
        <f t="shared" ca="1" si="484"/>
        <v>-4.74325063758425+5.7796676246406i</v>
      </c>
      <c r="AJ345" s="223" t="str">
        <f t="shared" ca="1" si="485"/>
        <v>-6.1129425280277+4.30521986793851i</v>
      </c>
      <c r="AK345" s="223" t="str">
        <f t="shared" ca="1" si="486"/>
        <v>-7.03976476260907+2.51886810877224i</v>
      </c>
      <c r="AL345" s="223" t="str">
        <f t="shared" ca="1" si="487"/>
        <v>-7.45657104603936+0.55002972431467i</v>
      </c>
      <c r="AM345" s="223" t="str">
        <f t="shared" ca="1" si="488"/>
        <v>-7.33316465154157-1.45865714122387i</v>
      </c>
      <c r="AN345" s="223" t="str">
        <f t="shared" ca="1" si="489"/>
        <v>-6.67848610934758-3.36166740614141i</v>
      </c>
      <c r="AO345" s="223" t="str">
        <f t="shared" ca="1" si="490"/>
        <v>-5.53996548433243-5.0211320331841i</v>
      </c>
      <c r="AP345" s="223" t="str">
        <f t="shared" ca="1" si="491"/>
        <v>-4.00008616891201-6.31682634742645i</v>
      </c>
      <c r="AQ345" s="223" t="str">
        <f t="shared" ca="1" si="492"/>
        <v>-2.17040913710655-7.15488005768277i</v>
      </c>
      <c r="AR345" s="223" t="str">
        <f t="shared" ca="1" si="493"/>
        <v>-2.17040913710655-7.15488005768277i</v>
      </c>
      <c r="AS345" s="223" t="str">
        <f t="shared" ca="1" si="494"/>
        <v>1.81672145972897-7.25275862000263i</v>
      </c>
      <c r="AT345" s="223" t="str">
        <f t="shared" ca="1" si="495"/>
        <v>3.68531591194249-6.50549237886309i</v>
      </c>
      <c r="AU345" s="223" t="str">
        <f t="shared" ca="1" si="496"/>
        <v>5.28691708192232-5.28691708192404i</v>
      </c>
      <c r="AV345" s="223" t="str">
        <f t="shared" ca="1" si="497"/>
        <v>6.50549237886188-3.68531591194462i</v>
      </c>
      <c r="AW345" s="223" t="str">
        <f t="shared" ca="1" si="498"/>
        <v>7.25275862000389-1.81672145972393i</v>
      </c>
      <c r="AX345" s="223" t="str">
        <f t="shared" ca="1" si="499"/>
        <v>7.47457795903816+0.183490589739919i</v>
      </c>
      <c r="AY345" s="223" t="str">
        <f t="shared" ca="1" si="500"/>
        <v>7.15488005768348+2.17040913710421i</v>
      </c>
      <c r="AZ345" s="223" t="str">
        <f t="shared" ca="1" si="501"/>
        <v>6.31682634742378+4.00008616891623i</v>
      </c>
      <c r="BA345" s="223" t="str">
        <f t="shared" ca="1" si="502"/>
        <v>5.02113203318592+5.53996548433079i</v>
      </c>
      <c r="BB345" s="223" t="str">
        <f t="shared" ca="1" si="503"/>
        <v>3.3616674061436+6.67848610934648i</v>
      </c>
      <c r="BC345" s="223" t="str">
        <f t="shared" ca="1" si="504"/>
        <v>1.45865714122627+7.33316465154109i</v>
      </c>
      <c r="BD345" s="223" t="str">
        <f t="shared" ca="1" si="505"/>
        <v>-0.550029724319855+7.45657104603898i</v>
      </c>
      <c r="BE345" s="223" t="str">
        <f t="shared" ca="1" si="506"/>
        <v>-2.51886810876993+7.03976476260989i</v>
      </c>
      <c r="BF345" s="223" t="str">
        <f t="shared" ca="1" si="507"/>
        <v>-4.30521986793633+6.11294252802924i</v>
      </c>
      <c r="BG345" s="223" t="str">
        <f t="shared" ca="1" si="508"/>
        <v>-5.7796676246437+4.74325063758049i</v>
      </c>
      <c r="BH345" s="223" t="str">
        <f t="shared" ca="1" si="509"/>
        <v>-6.83539078182728+3.02992034911361i</v>
      </c>
      <c r="BI345" s="223" t="str">
        <f t="shared" ca="1" si="510"/>
        <v>-7.39590444712498+1.09707878990486i</v>
      </c>
      <c r="BJ345" s="223" t="str">
        <f t="shared" ca="1" si="511"/>
        <v>-7.42060060027214-0.915243789109168i</v>
      </c>
      <c r="BK345" s="223" t="str">
        <f t="shared" ca="1" si="512"/>
        <v>-6.90769005761243-2.86125890653478i</v>
      </c>
      <c r="BL345" s="223" t="str">
        <f t="shared" ca="1" si="513"/>
        <v>-5.89433209464962-4.59998191520853i</v>
      </c>
      <c r="BM345" s="223" t="str">
        <f t="shared" ca="1" si="514"/>
        <v>-4.45394233573511-6.00544603940529i</v>
      </c>
      <c r="BN345" s="223" t="str">
        <f t="shared" ca="1" si="515"/>
        <v>-2.69087394857304-6.97582839920486i</v>
      </c>
      <c r="BO345" s="223" t="str">
        <f t="shared" ca="1" si="516"/>
        <v>-0.732857479685798-7.44082686109082i</v>
      </c>
      <c r="BP345" s="223" t="str">
        <f t="shared" ca="1" si="517"/>
        <v>1.27825295145266-7.36675327769057i</v>
      </c>
      <c r="BQ345" s="223" t="str">
        <f t="shared" ca="1" si="518"/>
        <v>3.19675668097702-6.7589741222238i</v>
      </c>
      <c r="BR345" s="223" t="str">
        <f t="shared" ca="1" si="519"/>
        <v>4.8836622031357-5.66152169897157i</v>
      </c>
      <c r="BS345" s="223" t="str">
        <f t="shared" ca="1" si="520"/>
        <v>6.21675680864743-4.15390409667797i</v>
      </c>
      <c r="BT345" s="223" t="str">
        <f t="shared" ca="1" si="521"/>
        <v>7.09946063495578-2.34534499700482i</v>
      </c>
      <c r="BU345" s="223" t="str">
        <f t="shared" ca="1" si="522"/>
        <v>7.46782367140864-0.366870651607415i</v>
      </c>
      <c r="BV345" s="223" t="str">
        <f t="shared" ca="1" si="523"/>
        <v>7.29515880121151+1.63818269047391i</v>
      </c>
      <c r="BW345" s="223" t="str">
        <f t="shared" ca="1" si="524"/>
        <v>6.59397522616175+3.52455318856551i</v>
      </c>
      <c r="BX345" s="223" t="str">
        <f t="shared" ca="1" si="525"/>
        <v>5.41507220163508+5.15557732105156i</v>
      </c>
      <c r="BY345" s="223" t="str">
        <f t="shared" ca="1" si="526"/>
        <v>3.8438587388128+6.41309086621378i</v>
      </c>
      <c r="BZ345" s="223" t="str">
        <f t="shared" ca="1" si="527"/>
        <v>1.99416590390325+7.20598964820044i</v>
      </c>
      <c r="CA345" s="223" t="str">
        <f t="shared" ca="1" si="528"/>
        <v>2.45112016508575E-12+7.47682984039775i</v>
      </c>
      <c r="CB345" s="223" t="str">
        <f t="shared" ca="1" si="529"/>
        <v>-1.9941659039059+7.20598964819971i</v>
      </c>
      <c r="CC345" s="223" t="str">
        <f t="shared" ca="1" si="530"/>
        <v>-3.84385873881479+6.41309086621259i</v>
      </c>
      <c r="CD345" s="223" t="str">
        <f t="shared" ca="1" si="531"/>
        <v>-5.41507220163171+5.15557732105511i</v>
      </c>
      <c r="CE345" s="223" t="str">
        <f t="shared" ca="1" si="532"/>
        <v>-6.59397522615944+3.52455318856983i</v>
      </c>
      <c r="CF345" s="223" t="str">
        <f t="shared" ca="1" si="533"/>
        <v>-7.29515880121212+1.63818269047122i</v>
      </c>
      <c r="CG345" s="223" t="str">
        <f t="shared" ca="1" si="534"/>
        <v>-7.46782367140853-0.366870651609735i</v>
      </c>
      <c r="CH345" s="223" t="str">
        <f t="shared" ca="1" si="535"/>
        <v>-7.09946063495731-2.34534499700017i</v>
      </c>
      <c r="CI345" s="223" t="str">
        <f t="shared" ca="1" si="536"/>
        <v>-6.21675680864614-4.1539040966799i</v>
      </c>
      <c r="CJ345" s="223" t="str">
        <f t="shared" ca="1" si="537"/>
        <v>-4.88366220313362-5.66152169897337i</v>
      </c>
      <c r="CK345" s="223" t="str">
        <f t="shared" ca="1" si="538"/>
        <v>-3.19675668097492-6.7589741222248i</v>
      </c>
      <c r="CL345" s="223" t="str">
        <f t="shared" ca="1" si="539"/>
        <v>-1.27825295145749-7.36675327768973i</v>
      </c>
      <c r="CM345" s="223" t="str">
        <f t="shared" ca="1" si="540"/>
        <v>0.732857479688109-7.4408268610906i</v>
      </c>
      <c r="CN345" s="223" t="str">
        <f t="shared" ca="1" si="541"/>
        <v>2.6908739485756-6.97582839920388i</v>
      </c>
      <c r="CO345" s="223" t="str">
        <f t="shared" ca="1" si="542"/>
        <v>4.45394233573117-6.00544603940821i</v>
      </c>
      <c r="CP345" s="223" t="str">
        <f t="shared" ca="1" si="543"/>
        <v>5.89433209465131-4.59998191520637i</v>
      </c>
      <c r="CQ345" s="223" t="str">
        <f t="shared" ca="1" si="544"/>
        <v>6.90769005761332-2.86125890653263i</v>
      </c>
      <c r="CR345" s="223" t="str">
        <f t="shared" ca="1" si="545"/>
        <v>7.42060060027155-0.915243789114035i</v>
      </c>
      <c r="CS345" s="223" t="str">
        <f t="shared" ca="1" si="546"/>
        <v>7.39590444712458+1.09707878990759i</v>
      </c>
      <c r="CT345" s="223" t="str">
        <f t="shared" ca="1" si="547"/>
        <v>6.83539078182617+3.02992034911613i</v>
      </c>
      <c r="CU345" s="223" t="str">
        <f t="shared" ca="1" si="548"/>
        <v>5.77966762464222+4.74325063758228i</v>
      </c>
      <c r="CV345" s="223" t="str">
        <f t="shared" ca="1" si="549"/>
        <v>4.30521986794034+6.11294252802642i</v>
      </c>
      <c r="CW345" s="223" t="str">
        <f t="shared" ca="1" si="550"/>
        <v>2.51886810876775+7.03976476261068i</v>
      </c>
      <c r="CX345" s="223" t="str">
        <f t="shared" ca="1" si="551"/>
        <v>0.550029724317538+7.45657104603915i</v>
      </c>
      <c r="CY345" s="223" t="str">
        <f t="shared" ca="1" si="552"/>
        <v>-1.45865714122188+7.33316465154197i</v>
      </c>
      <c r="CZ345" s="223" t="str">
        <f t="shared" ca="1" si="553"/>
        <v>-3.36166740613942+6.67848610934859i</v>
      </c>
      <c r="DA345" s="223" t="str">
        <f t="shared" ca="1" si="554"/>
        <v>-5.02113203318795+5.53996548432894i</v>
      </c>
      <c r="DB345" s="223" t="str">
        <f t="shared" ca="1" si="555"/>
        <v>-6.31682634742525+4.0000861689139i</v>
      </c>
      <c r="DC345" s="223" t="str">
        <f t="shared" ca="1" si="556"/>
        <v>-7.15488005768206+2.1704091371089i</v>
      </c>
      <c r="DD345" s="223" t="str">
        <f t="shared" ca="1" si="557"/>
        <v>-7.47457795903822+0.183490589737385i</v>
      </c>
      <c r="DE345" s="223" t="str">
        <f t="shared" ca="1" si="558"/>
        <v>-7.25275862000328-1.81672145972639i</v>
      </c>
      <c r="DF345" s="223" t="str">
        <f t="shared" ca="1" si="559"/>
        <v>-6.5054923788644-3.68531591194017i</v>
      </c>
      <c r="DG345" s="223" t="str">
        <f t="shared" ca="1" si="560"/>
        <v>-5.28691708192067-5.28691708192569i</v>
      </c>
      <c r="DH345" s="223" t="str">
        <f t="shared" ca="1" si="561"/>
        <v>-3.68531591194065-6.50549237886413i</v>
      </c>
      <c r="DI345" s="223" t="str">
        <f t="shared" ca="1" si="562"/>
        <v>-1.8167214597261-7.25275862000335i</v>
      </c>
      <c r="DJ345" s="223" t="str">
        <f t="shared" ca="1" si="563"/>
        <v>0.183490589737682-7.47457795903821i</v>
      </c>
      <c r="DK345" s="223" t="str">
        <f t="shared" ca="1" si="564"/>
        <v>2.17040913710919-7.15488005768197i</v>
      </c>
      <c r="DL345" s="223" t="str">
        <f t="shared" ca="1" si="565"/>
        <v>4.00008616891416-6.3168263474251i</v>
      </c>
      <c r="DM345" s="223" t="str">
        <f t="shared" ca="1" si="566"/>
        <v>5.53996548432914-5.02113203318773i</v>
      </c>
      <c r="DN345" s="223" t="str">
        <f t="shared" ca="1" si="567"/>
        <v>6.67848610934873-3.36166740613915i</v>
      </c>
      <c r="DO345" s="223" t="str">
        <f t="shared" ca="1" si="568"/>
        <v>7.33316465154202-1.45865714122159i</v>
      </c>
      <c r="DP345" s="223" t="str">
        <f t="shared" ca="1" si="569"/>
        <v>7.45657104603919+0.550029724316986i</v>
      </c>
      <c r="DQ345" s="223" t="str">
        <f t="shared" ca="1" si="570"/>
        <v>7.03976476261058+2.51886810876803i</v>
      </c>
      <c r="DR345" s="223" t="str">
        <f t="shared" ca="1" si="571"/>
        <v>6.112942528026+4.30521986794093i</v>
      </c>
      <c r="DS345" s="223" t="str">
        <f t="shared" ca="1" si="572"/>
        <v>4.74325063758205+5.77966762464241i</v>
      </c>
      <c r="DT345" s="223" t="str">
        <f t="shared" ca="1" si="573"/>
        <v>3.02992034911586+6.8353907818263i</v>
      </c>
      <c r="DU345" s="223" t="str">
        <f t="shared" ca="1" si="574"/>
        <v>1.09707878990729+7.39590444712462i</v>
      </c>
      <c r="DV345" s="223" t="str">
        <f t="shared" ca="1" si="575"/>
        <v>-0.915243789114327+7.42060060027151i</v>
      </c>
      <c r="DW345" s="223" t="str">
        <f t="shared" ca="1" si="576"/>
        <v>-2.86125890653251+6.90769005761337i</v>
      </c>
      <c r="DX345" s="223" t="str">
        <f t="shared" ca="1" si="577"/>
        <v>-4.59998191520627+5.89433209465139i</v>
      </c>
      <c r="DY345" s="223" t="str">
        <f t="shared" ca="1" si="578"/>
        <v>-6.00544603940813+4.45394233573128i</v>
      </c>
      <c r="DZ345" s="223" t="str">
        <f t="shared" ca="1" si="579"/>
        <v>-6.97582839920383+2.69087394857572i</v>
      </c>
      <c r="EA345" s="223" t="str">
        <f t="shared" ca="1" si="580"/>
        <v>-7.44082686109063+0.732857479687814i</v>
      </c>
      <c r="EB345" s="223" t="str">
        <f t="shared" ca="1" si="581"/>
        <v>-7.36675327769099-1.27825295145024i</v>
      </c>
      <c r="EC345" s="223" t="str">
        <f t="shared" ca="1" si="582"/>
        <v>-6.75897412222467-3.19675668097519i</v>
      </c>
      <c r="ED345" s="223" t="str">
        <f t="shared" ca="1" si="583"/>
        <v>-5.66152169897317-4.88366220313384i</v>
      </c>
      <c r="EE345" s="223" t="str">
        <f t="shared" ca="1" si="584"/>
        <v>-4.15390409668001-6.21675680864607i</v>
      </c>
      <c r="EF345" s="223" t="str">
        <f t="shared" ca="1" si="585"/>
        <v>-2.34534499699988-7.09946063495741i</v>
      </c>
      <c r="EG345" s="223" t="str">
        <f t="shared" ca="1" si="586"/>
        <v>-0.366870651609863-7.46782367140853i</v>
      </c>
      <c r="EH345" s="223" t="str">
        <f t="shared" ca="1" si="587"/>
        <v>1.63818269047109-7.29515880121215i</v>
      </c>
      <c r="EI345" s="223" t="str">
        <f t="shared" ca="1" si="588"/>
        <v>3.52455318856972-6.5939752261595i</v>
      </c>
      <c r="EJ345" s="223" t="str">
        <f t="shared" ca="1" si="589"/>
        <v>5.15557732105501-5.4150722016318i</v>
      </c>
      <c r="EK345" s="223" t="str">
        <f t="shared" ca="1" si="590"/>
        <v>6.41309086621274-3.84385873881454i</v>
      </c>
      <c r="EL345" s="223" t="str">
        <f t="shared" ca="1" si="591"/>
        <v>7.20598964819979-1.99416590390561i</v>
      </c>
      <c r="EM345" s="223" t="str">
        <f t="shared" ca="1" si="592"/>
        <v>7.47682984039775+2.74791393646542E-12i</v>
      </c>
      <c r="EN345" s="223"/>
      <c r="EO345" s="223"/>
      <c r="EP345" s="223"/>
    </row>
    <row r="346" spans="1:146">
      <c r="A346" s="249">
        <f t="shared" si="461"/>
        <v>4.8046874999999835E-3</v>
      </c>
      <c r="B346" s="248">
        <v>246</v>
      </c>
      <c r="C346" s="247">
        <f t="shared" si="462"/>
        <v>49200</v>
      </c>
      <c r="N346" s="246">
        <f t="shared" ca="1" si="463"/>
        <v>7.5230361148528377</v>
      </c>
      <c r="O346" s="223">
        <f t="shared" ca="1" si="464"/>
        <v>-7.4769638851471623</v>
      </c>
      <c r="P346" s="223" t="str">
        <f t="shared" ca="1" si="465"/>
        <v>-7.25288864759964-1.8167540299433i</v>
      </c>
      <c r="Q346" s="223" t="str">
        <f t="shared" ca="1" si="466"/>
        <v>-6.59409344307609-3.524616376824i</v>
      </c>
      <c r="R346" s="223" t="str">
        <f t="shared" ca="1" si="467"/>
        <v>-5.54006480493843-5.02122205213806i</v>
      </c>
      <c r="S346" s="223" t="str">
        <f t="shared" ca="1" si="468"/>
        <v>-4.15397856795013-6.2168682627836i</v>
      </c>
      <c r="T346" s="223" t="str">
        <f t="shared" ca="1" si="469"/>
        <v>-2.51891326708601-7.03989097164815i</v>
      </c>
      <c r="U346" s="223" t="str">
        <f t="shared" ca="1" si="470"/>
        <v>-0.732870618369526-7.44096026037807i</v>
      </c>
      <c r="V346" s="223" t="str">
        <f t="shared" ca="1" si="471"/>
        <v>1.09709845835318-7.39603704104259i</v>
      </c>
      <c r="W346" s="223" t="str">
        <f t="shared" ca="1" si="472"/>
        <v>2.86131020323776-6.90781389881361i</v>
      </c>
      <c r="X346" s="223" t="str">
        <f t="shared" ca="1" si="473"/>
        <v>4.45402218609695-6.00555370515917i</v>
      </c>
      <c r="Y346" s="223" t="str">
        <f t="shared" ca="1" si="474"/>
        <v>5.77977124263461-4.74333567467124i</v>
      </c>
      <c r="Z346" s="223" t="str">
        <f t="shared" ca="1" si="475"/>
        <v>6.75909529724377-3.19681399248878i</v>
      </c>
      <c r="AA346" s="223" t="str">
        <f t="shared" ca="1" si="476"/>
        <v>7.33329612065888-1.45868329205632i</v>
      </c>
      <c r="AB346" s="223" t="str">
        <f t="shared" ca="1" si="477"/>
        <v>7.46795755469516+0.366877228874196i</v>
      </c>
      <c r="AC346" s="223" t="str">
        <f t="shared" ca="1" si="478"/>
        <v>7.15500833051037+2.17044804824308i</v>
      </c>
      <c r="AD346" s="223" t="str">
        <f t="shared" ca="1" si="479"/>
        <v>6.41320584022929+3.84392765158813i</v>
      </c>
      <c r="AE346" s="223" t="str">
        <f t="shared" ca="1" si="480"/>
        <v>5.28701186587422+5.28701186587472i</v>
      </c>
      <c r="AF346" s="223" t="str">
        <f t="shared" ca="1" si="481"/>
        <v>3.84392765158761+6.4132058402296i</v>
      </c>
      <c r="AG346" s="223" t="str">
        <f t="shared" ca="1" si="482"/>
        <v>2.17044804824383+7.15500833051014i</v>
      </c>
      <c r="AH346" s="223" t="str">
        <f t="shared" ca="1" si="483"/>
        <v>0.366877228875824+7.46795755469508i</v>
      </c>
      <c r="AI346" s="223" t="str">
        <f t="shared" ca="1" si="484"/>
        <v>-1.45868329205399+7.33329612065935i</v>
      </c>
      <c r="AJ346" s="223" t="str">
        <f t="shared" ca="1" si="485"/>
        <v>-3.19681399248596+6.75909529724511i</v>
      </c>
      <c r="AK346" s="223" t="str">
        <f t="shared" ca="1" si="486"/>
        <v>-4.74333567467405+5.77977124263231i</v>
      </c>
      <c r="AL346" s="223" t="str">
        <f t="shared" ca="1" si="487"/>
        <v>-6.00555370516042+4.45402218609528i</v>
      </c>
      <c r="AM346" s="223" t="str">
        <f t="shared" ca="1" si="488"/>
        <v>-6.90781389881419+2.86131020323636i</v>
      </c>
      <c r="AN346" s="223" t="str">
        <f t="shared" ca="1" si="489"/>
        <v>-7.39603704104269+1.09709845835248i</v>
      </c>
      <c r="AO346" s="223" t="str">
        <f t="shared" ca="1" si="490"/>
        <v>-7.44096026037808-0.732870618369384i</v>
      </c>
      <c r="AP346" s="223" t="str">
        <f t="shared" ca="1" si="491"/>
        <v>-7.03989097164845-2.51891326708515i</v>
      </c>
      <c r="AQ346" s="223" t="str">
        <f t="shared" ca="1" si="492"/>
        <v>-6.21686826278455-4.15397856794871i</v>
      </c>
      <c r="AR346" s="223" t="str">
        <f t="shared" ca="1" si="493"/>
        <v>-6.21686826278455-4.15397856794871i</v>
      </c>
      <c r="AS346" s="223" t="str">
        <f t="shared" ca="1" si="494"/>
        <v>-3.52461637682084-6.59409344307778i</v>
      </c>
      <c r="AT346" s="223" t="str">
        <f t="shared" ca="1" si="495"/>
        <v>-1.81675402994045-7.25288864760035i</v>
      </c>
      <c r="AU346" s="223" t="str">
        <f t="shared" ca="1" si="496"/>
        <v>2.19469910870857E-12-7.47696388514716i</v>
      </c>
      <c r="AV346" s="223" t="str">
        <f t="shared" ca="1" si="497"/>
        <v>1.8167540299445-7.25288864759934i</v>
      </c>
      <c r="AW346" s="223" t="str">
        <f t="shared" ca="1" si="498"/>
        <v>3.52461637682452-6.59409344307581i</v>
      </c>
      <c r="AX346" s="223" t="str">
        <f t="shared" ca="1" si="499"/>
        <v>5.02122205213791-5.54006480493856i</v>
      </c>
      <c r="AY346" s="223" t="str">
        <f t="shared" ca="1" si="500"/>
        <v>6.21686826278273-4.15397856795142i</v>
      </c>
      <c r="AZ346" s="223" t="str">
        <f t="shared" ca="1" si="501"/>
        <v>7.03989097164735-2.51891326708822i</v>
      </c>
      <c r="BA346" s="223" t="str">
        <f t="shared" ca="1" si="502"/>
        <v>7.44096026037776-0.732870618372629i</v>
      </c>
      <c r="BB346" s="223" t="str">
        <f t="shared" ca="1" si="503"/>
        <v>7.39603704104205+1.09709845835682i</v>
      </c>
      <c r="BC346" s="223" t="str">
        <f t="shared" ca="1" si="504"/>
        <v>6.9078138988125+2.86131020324042i</v>
      </c>
      <c r="BD346" s="223" t="str">
        <f t="shared" ca="1" si="505"/>
        <v>6.00555370515793+4.45402218609862i</v>
      </c>
      <c r="BE346" s="223" t="str">
        <f t="shared" ca="1" si="506"/>
        <v>4.74333567467082+5.77977124263496i</v>
      </c>
      <c r="BF346" s="223" t="str">
        <f t="shared" ca="1" si="507"/>
        <v>3.19681399248881+6.75909529724376i</v>
      </c>
      <c r="BG346" s="223" t="str">
        <f t="shared" ca="1" si="508"/>
        <v>1.4586832920573+7.3332961206587i</v>
      </c>
      <c r="BH346" s="223" t="str">
        <f t="shared" ca="1" si="509"/>
        <v>-0.366877228872567+7.46795755469524i</v>
      </c>
      <c r="BI346" s="223" t="str">
        <f t="shared" ca="1" si="510"/>
        <v>-2.17044804824091+7.15500833051102i</v>
      </c>
      <c r="BJ346" s="223" t="str">
        <f t="shared" ca="1" si="511"/>
        <v>-3.84392765158473+6.41320584023133i</v>
      </c>
      <c r="BK346" s="223" t="str">
        <f t="shared" ca="1" si="512"/>
        <v>-5.28701186587688+5.28701186587207i</v>
      </c>
      <c r="BL346" s="223" t="str">
        <f t="shared" ca="1" si="513"/>
        <v>-6.41320584023067+3.84392765158583i</v>
      </c>
      <c r="BM346" s="223" t="str">
        <f t="shared" ca="1" si="514"/>
        <v>-7.15500833051078+2.17044804824172i</v>
      </c>
      <c r="BN346" s="223" t="str">
        <f t="shared" ca="1" si="515"/>
        <v>-7.46795755469518+0.366877228873844i</v>
      </c>
      <c r="BO346" s="223" t="str">
        <f t="shared" ca="1" si="516"/>
        <v>-7.33329612065894-1.45868329205604i</v>
      </c>
      <c r="BP346" s="223" t="str">
        <f t="shared" ca="1" si="517"/>
        <v>-6.75909529724412-3.19681399248804i</v>
      </c>
      <c r="BQ346" s="223" t="str">
        <f t="shared" ca="1" si="518"/>
        <v>-5.77977124263577-4.74333567466984i</v>
      </c>
      <c r="BR346" s="223" t="str">
        <f t="shared" ca="1" si="519"/>
        <v>-4.45402218609948-6.0055537051573i</v>
      </c>
      <c r="BS346" s="223" t="str">
        <f t="shared" ca="1" si="520"/>
        <v>-2.86131020323453-6.90781389881494i</v>
      </c>
      <c r="BT346" s="223" t="str">
        <f t="shared" ca="1" si="521"/>
        <v>-1.0970984583503-7.39603704104301i</v>
      </c>
      <c r="BU346" s="223" t="str">
        <f t="shared" ca="1" si="522"/>
        <v>0.732870618371356-7.44096026037789i</v>
      </c>
      <c r="BV346" s="223" t="str">
        <f t="shared" ca="1" si="523"/>
        <v>2.51891326708721-7.03989097164771i</v>
      </c>
      <c r="BW346" s="223" t="str">
        <f t="shared" ca="1" si="524"/>
        <v>4.15397856795071-6.21686826278321i</v>
      </c>
      <c r="BX346" s="223" t="str">
        <f t="shared" ca="1" si="525"/>
        <v>5.5400648049377-5.02122205213886i</v>
      </c>
      <c r="BY346" s="223" t="str">
        <f t="shared" ca="1" si="526"/>
        <v>6.59409344307531-3.52461637682546i</v>
      </c>
      <c r="BZ346" s="223" t="str">
        <f t="shared" ca="1" si="527"/>
        <v>7.25288864759903-1.81675402994574i</v>
      </c>
      <c r="CA346" s="223" t="str">
        <f t="shared" ca="1" si="528"/>
        <v>7.47696388514716-3.26089320133284E-12i</v>
      </c>
      <c r="CB346" s="223" t="str">
        <f t="shared" ca="1" si="529"/>
        <v>7.25288864759885+1.81675402994642i</v>
      </c>
      <c r="CC346" s="223" t="str">
        <f t="shared" ca="1" si="530"/>
        <v>6.59409344307477+3.52461637682645i</v>
      </c>
      <c r="CD346" s="223" t="str">
        <f t="shared" ca="1" si="531"/>
        <v>5.54006480493694+5.0212220521397i</v>
      </c>
      <c r="CE346" s="223" t="str">
        <f t="shared" ca="1" si="532"/>
        <v>4.15397856794977+6.21686826278384i</v>
      </c>
      <c r="CF346" s="223" t="str">
        <f t="shared" ca="1" si="533"/>
        <v>2.51891326708615+7.03989097164809i</v>
      </c>
      <c r="CG346" s="223" t="str">
        <f t="shared" ca="1" si="534"/>
        <v>0.732870618370657+7.44096026037796i</v>
      </c>
      <c r="CH346" s="223" t="str">
        <f t="shared" ca="1" si="535"/>
        <v>-1.09709845835143+7.39603704104285i</v>
      </c>
      <c r="CI346" s="223" t="str">
        <f t="shared" ca="1" si="536"/>
        <v>-2.86131020323557+6.90781389881451i</v>
      </c>
      <c r="CJ346" s="223" t="str">
        <f t="shared" ca="1" si="537"/>
        <v>-4.45402218609424+6.00555370516118i</v>
      </c>
      <c r="CK346" s="223" t="str">
        <f t="shared" ca="1" si="538"/>
        <v>-5.77977124263648+4.74333567466896i</v>
      </c>
      <c r="CL346" s="223" t="str">
        <f t="shared" ca="1" si="539"/>
        <v>-6.75909529724461+3.19681399248703i</v>
      </c>
      <c r="CM346" s="223" t="str">
        <f t="shared" ca="1" si="540"/>
        <v>-7.33329612065916+1.45868329205494i</v>
      </c>
      <c r="CN346" s="223" t="str">
        <f t="shared" ca="1" si="541"/>
        <v>-7.46795755469515-0.366877228874547i</v>
      </c>
      <c r="CO346" s="223" t="str">
        <f t="shared" ca="1" si="542"/>
        <v>-7.15500833051045-2.17044804824281i</v>
      </c>
      <c r="CP346" s="223" t="str">
        <f t="shared" ca="1" si="543"/>
        <v>-6.41320584023009-3.84392765158679i</v>
      </c>
      <c r="CQ346" s="223" t="str">
        <f t="shared" ca="1" si="544"/>
        <v>-5.28701186587608-5.28701186587287i</v>
      </c>
      <c r="CR346" s="223" t="str">
        <f t="shared" ca="1" si="545"/>
        <v>-3.84392765159032-6.41320584022798i</v>
      </c>
      <c r="CS346" s="223" t="str">
        <f t="shared" ca="1" si="546"/>
        <v>-2.17044804823983-7.15500833051135i</v>
      </c>
      <c r="CT346" s="223" t="str">
        <f t="shared" ca="1" si="547"/>
        <v>-0.36687722887144-7.4679575546953i</v>
      </c>
      <c r="CU346" s="223" t="str">
        <f t="shared" ca="1" si="548"/>
        <v>1.45868329205799-7.33329612065855i</v>
      </c>
      <c r="CV346" s="223" t="str">
        <f t="shared" ca="1" si="549"/>
        <v>3.19681399248945-6.75909529724346i</v>
      </c>
      <c r="CW346" s="223" t="str">
        <f t="shared" ca="1" si="550"/>
        <v>4.74333567467169-5.77977124263424i</v>
      </c>
      <c r="CX346" s="223" t="str">
        <f t="shared" ca="1" si="551"/>
        <v>6.00555370515848-4.45402218609789i</v>
      </c>
      <c r="CY346" s="223" t="str">
        <f t="shared" ca="1" si="552"/>
        <v>6.90781389881277-2.86131020323977i</v>
      </c>
      <c r="CZ346" s="223" t="str">
        <f t="shared" ca="1" si="553"/>
        <v>7.39603704104224-1.09709845835549i</v>
      </c>
      <c r="DA346" s="223" t="str">
        <f t="shared" ca="1" si="554"/>
        <v>7.4409602603784+0.732870618366139i</v>
      </c>
      <c r="DB346" s="223" t="str">
        <f t="shared" ca="1" si="555"/>
        <v>7.03989097164704+2.51891326708908i</v>
      </c>
      <c r="DC346" s="223" t="str">
        <f t="shared" ca="1" si="556"/>
        <v>6.21686826278234+4.153978567952i</v>
      </c>
      <c r="DD346" s="223" t="str">
        <f t="shared" ca="1" si="557"/>
        <v>5.02122205213707+5.54006480493931i</v>
      </c>
      <c r="DE346" s="223" t="str">
        <f t="shared" ca="1" si="558"/>
        <v>3.52461637682371+6.59409344307624i</v>
      </c>
      <c r="DF346" s="223" t="str">
        <f t="shared" ca="1" si="559"/>
        <v>1.81675402994382+7.25288864759951i</v>
      </c>
      <c r="DG346" s="223" t="str">
        <f t="shared" ca="1" si="560"/>
        <v>8.53685997658991E-13+7.47696388514716i</v>
      </c>
      <c r="DH346" s="223" t="str">
        <f t="shared" ca="1" si="561"/>
        <v>-1.81675402994134+7.25288864760013i</v>
      </c>
      <c r="DI346" s="223" t="str">
        <f t="shared" ca="1" si="562"/>
        <v>-3.52461637682146+6.59409344307745i</v>
      </c>
      <c r="DJ346" s="223" t="str">
        <f t="shared" ca="1" si="563"/>
        <v>-5.02122205213581+5.54006480494046i</v>
      </c>
      <c r="DK346" s="223" t="str">
        <f t="shared" ca="1" si="564"/>
        <v>-6.21686826278517+4.15397856794777i</v>
      </c>
      <c r="DL346" s="223" t="str">
        <f t="shared" ca="1" si="565"/>
        <v>-7.03989097164876+2.51891326708429i</v>
      </c>
      <c r="DM346" s="223" t="str">
        <f t="shared" ca="1" si="566"/>
        <v>-7.44096026037815+0.732870618368684i</v>
      </c>
      <c r="DN346" s="223" t="str">
        <f t="shared" ca="1" si="567"/>
        <v>-7.3960370410425-1.0970984583538i</v>
      </c>
      <c r="DO346" s="223" t="str">
        <f t="shared" ca="1" si="568"/>
        <v>-6.90781389881375-2.8613102032374i</v>
      </c>
      <c r="DP346" s="223" t="str">
        <f t="shared" ca="1" si="569"/>
        <v>-6.00555370516-4.45402218609584i</v>
      </c>
      <c r="DQ346" s="223" t="str">
        <f t="shared" ca="1" si="570"/>
        <v>-4.74333567467302-5.77977124263316i</v>
      </c>
      <c r="DR346" s="223" t="str">
        <f t="shared" ca="1" si="571"/>
        <v>-3.19681399249176-6.75909529724236i</v>
      </c>
      <c r="DS346" s="223" t="str">
        <f t="shared" ca="1" si="572"/>
        <v>-1.45868329205299-7.33329612065955i</v>
      </c>
      <c r="DT346" s="223" t="str">
        <f t="shared" ca="1" si="573"/>
        <v>0.366877228876527-7.46795755469505i</v>
      </c>
      <c r="DU346" s="223" t="str">
        <f t="shared" ca="1" si="574"/>
        <v>2.17044804824511-7.15500833050975i</v>
      </c>
      <c r="DV346" s="223" t="str">
        <f t="shared" ca="1" si="575"/>
        <v>3.8439276515885-6.41320584022908i</v>
      </c>
      <c r="DW346" s="223" t="str">
        <f t="shared" ca="1" si="576"/>
        <v>5.28701186587427-5.28701186587468i</v>
      </c>
      <c r="DX346" s="223" t="str">
        <f t="shared" ca="1" si="577"/>
        <v>6.41320584022922-3.84392765158826i</v>
      </c>
      <c r="DY346" s="223" t="str">
        <f t="shared" ca="1" si="578"/>
        <v>7.15500833050983-2.17044804824484i</v>
      </c>
      <c r="DZ346" s="223" t="str">
        <f t="shared" ca="1" si="579"/>
        <v>7.46795755469502-0.366877228877102i</v>
      </c>
      <c r="EA346" s="223" t="str">
        <f t="shared" ca="1" si="580"/>
        <v>7.33329612065817+1.45868329205993i</v>
      </c>
      <c r="EB346" s="223" t="str">
        <f t="shared" ca="1" si="581"/>
        <v>6.75909529724225+3.19681399249201i</v>
      </c>
      <c r="EC346" s="223" t="str">
        <f t="shared" ca="1" si="582"/>
        <v>5.77977124263298+4.74333567467322i</v>
      </c>
      <c r="ED346" s="223" t="str">
        <f t="shared" ca="1" si="583"/>
        <v>4.4540221860963+6.00555370515966i</v>
      </c>
      <c r="EE346" s="223" t="str">
        <f t="shared" ca="1" si="584"/>
        <v>2.86131020323715+6.90781389881386i</v>
      </c>
      <c r="EF346" s="223" t="str">
        <f t="shared" ca="1" si="585"/>
        <v>1.09709845835353+7.39603704104253i</v>
      </c>
      <c r="EG346" s="223" t="str">
        <f t="shared" ca="1" si="586"/>
        <v>-0.732870618368111+7.4409602603782i</v>
      </c>
      <c r="EH346" s="223" t="str">
        <f t="shared" ca="1" si="587"/>
        <v>-2.51891326708454+7.03989097164867i</v>
      </c>
      <c r="EI346" s="223" t="str">
        <f t="shared" ca="1" si="588"/>
        <v>-4.153978567948+6.21686826278502i</v>
      </c>
      <c r="EJ346" s="223" t="str">
        <f t="shared" ca="1" si="589"/>
        <v>-5.54006480494065+5.02122205213561i</v>
      </c>
      <c r="EK346" s="223" t="str">
        <f t="shared" ca="1" si="590"/>
        <v>-6.59409344307717+3.52461637682196i</v>
      </c>
      <c r="EL346" s="223" t="str">
        <f t="shared" ca="1" si="591"/>
        <v>-7.25288864760019+1.81675402994107i</v>
      </c>
      <c r="EM346" s="223" t="str">
        <f t="shared" ca="1" si="592"/>
        <v>-7.47696388514716-1.1285050160843E-12i</v>
      </c>
      <c r="EN346" s="223"/>
      <c r="EO346" s="223"/>
      <c r="EP346" s="223"/>
    </row>
    <row r="347" spans="1:146">
      <c r="A347" s="249">
        <f t="shared" si="461"/>
        <v>4.824218749999983E-3</v>
      </c>
      <c r="B347" s="248">
        <v>247</v>
      </c>
      <c r="C347" s="247">
        <f t="shared" si="462"/>
        <v>49400</v>
      </c>
      <c r="N347" s="246">
        <f t="shared" ca="1" si="463"/>
        <v>7.5229147795639841</v>
      </c>
      <c r="O347" s="223">
        <f t="shared" ca="1" si="464"/>
        <v>-7.4770852204360159</v>
      </c>
      <c r="P347" s="223" t="str">
        <f t="shared" ca="1" si="465"/>
        <v>-7.29540797605902-1.63823864455616i</v>
      </c>
      <c r="Q347" s="223" t="str">
        <f t="shared" ca="1" si="466"/>
        <v>-6.75920498304567-3.19686587000975i</v>
      </c>
      <c r="R347" s="223" t="str">
        <f t="shared" ca="1" si="467"/>
        <v>-5.8945334225906-4.60013903307553i</v>
      </c>
      <c r="S347" s="223" t="str">
        <f t="shared" ca="1" si="468"/>
        <v>-4.74341264896377-5.77986503608114i</v>
      </c>
      <c r="T347" s="223" t="str">
        <f t="shared" ca="1" si="469"/>
        <v>-3.36178222790123-6.67871422100318i</v>
      </c>
      <c r="U347" s="223" t="str">
        <f t="shared" ca="1" si="470"/>
        <v>-1.81678351201339-7.253006346622i</v>
      </c>
      <c r="V347" s="223" t="str">
        <f t="shared" ca="1" si="471"/>
        <v>-0.183496857080163-7.47483326216073i</v>
      </c>
      <c r="W347" s="223" t="str">
        <f t="shared" ca="1" si="472"/>
        <v>1.45870696339713-7.33341512452414i</v>
      </c>
      <c r="X347" s="223" t="str">
        <f t="shared" ca="1" si="473"/>
        <v>3.03002383965667-6.83562425274934i</v>
      </c>
      <c r="Y347" s="223" t="str">
        <f t="shared" ca="1" si="474"/>
        <v>4.45409446544465-6.00565116257663i</v>
      </c>
      <c r="Z347" s="223" t="str">
        <f t="shared" ca="1" si="475"/>
        <v>5.66171507499701-4.88382901043988i</v>
      </c>
      <c r="AA347" s="223" t="str">
        <f t="shared" ca="1" si="476"/>
        <v>6.59420045124717-3.52467357388373i</v>
      </c>
      <c r="AB347" s="223" t="str">
        <f t="shared" ca="1" si="477"/>
        <v>7.20623577736905-1.9942340170173i</v>
      </c>
      <c r="AC347" s="223" t="str">
        <f t="shared" ca="1" si="478"/>
        <v>7.46807874383032-0.366883182515011i</v>
      </c>
      <c r="AD347" s="223" t="str">
        <f t="shared" ca="1" si="479"/>
        <v>7.36700489793237+1.27829661170761i</v>
      </c>
      <c r="AE347" s="223" t="str">
        <f t="shared" ca="1" si="480"/>
        <v>6.90792599800358+2.86135663624249i</v>
      </c>
      <c r="AF347" s="223" t="str">
        <f t="shared" ca="1" si="481"/>
        <v>6.11315132286898+4.30536691785589i</v>
      </c>
      <c r="AG347" s="223" t="str">
        <f t="shared" ca="1" si="482"/>
        <v>5.02130353593828+5.54015470845683i</v>
      </c>
      <c r="AH347" s="223" t="str">
        <f t="shared" ca="1" si="483"/>
        <v>3.68544178830078+6.50571458171269i</v>
      </c>
      <c r="AI347" s="223" t="str">
        <f t="shared" ca="1" si="484"/>
        <v>2.17048327001776+7.15512444114257i</v>
      </c>
      <c r="AJ347" s="223" t="str">
        <f t="shared" ca="1" si="485"/>
        <v>0.550048511237926+7.45682573411419i</v>
      </c>
      <c r="AK347" s="223" t="str">
        <f t="shared" ca="1" si="486"/>
        <v>-1.09711626193915+7.39615706305993i</v>
      </c>
      <c r="AL347" s="223" t="str">
        <f t="shared" ca="1" si="487"/>
        <v>-2.69096585858577+6.97606666693979i</v>
      </c>
      <c r="AM347" s="223" t="str">
        <f t="shared" ca="1" si="488"/>
        <v>-4.15404597822697+6.21696914938775i</v>
      </c>
      <c r="AN347" s="223" t="str">
        <f t="shared" ca="1" si="489"/>
        <v>-5.4152571598822+5.15575341594293i</v>
      </c>
      <c r="AO347" s="223" t="str">
        <f t="shared" ca="1" si="490"/>
        <v>-6.41330991297969+3.84399003039019i</v>
      </c>
      <c r="AP347" s="223" t="str">
        <f t="shared" ca="1" si="491"/>
        <v>-7.09970312550077+2.34542510505396i</v>
      </c>
      <c r="AQ347" s="223" t="str">
        <f t="shared" ca="1" si="492"/>
        <v>-7.44108101140399+0.732882511311131i</v>
      </c>
      <c r="AR347" s="223" t="str">
        <f t="shared" ca="1" si="493"/>
        <v>-7.44108101140399+0.732882511311131i</v>
      </c>
      <c r="AS347" s="223" t="str">
        <f t="shared" ca="1" si="494"/>
        <v>-7.04000521417012-2.51895414371127i</v>
      </c>
      <c r="AT347" s="223" t="str">
        <f t="shared" ca="1" si="495"/>
        <v>-6.31704210616258-4.00022279662416i</v>
      </c>
      <c r="AU347" s="223" t="str">
        <f t="shared" ca="1" si="496"/>
        <v>-5.28709766288146-5.28709766287858i</v>
      </c>
      <c r="AV347" s="223" t="str">
        <f t="shared" ca="1" si="497"/>
        <v>-4.0002227966276-6.31704210616041i</v>
      </c>
      <c r="AW347" s="223" t="str">
        <f t="shared" ca="1" si="498"/>
        <v>-2.51895414371491-7.04000521416882i</v>
      </c>
      <c r="AX347" s="223" t="str">
        <f t="shared" ca="1" si="499"/>
        <v>-0.915275050356362-7.42085405973314i</v>
      </c>
      <c r="AY347" s="223" t="str">
        <f t="shared" ca="1" si="500"/>
        <v>0.73288251130708-7.44108101140439i</v>
      </c>
      <c r="AZ347" s="223" t="str">
        <f t="shared" ca="1" si="501"/>
        <v>2.34542510505716-7.0997031254997i</v>
      </c>
      <c r="BA347" s="223" t="str">
        <f t="shared" ca="1" si="502"/>
        <v>3.84399003039308-6.41330991297796i</v>
      </c>
      <c r="BB347" s="223" t="str">
        <f t="shared" ca="1" si="503"/>
        <v>5.15575341594553-5.41525715987973i</v>
      </c>
      <c r="BC347" s="223" t="str">
        <f t="shared" ca="1" si="504"/>
        <v>6.21696914938973-4.154045978224i</v>
      </c>
      <c r="BD347" s="223" t="str">
        <f t="shared" ca="1" si="505"/>
        <v>6.97606666694108-2.69096585858243i</v>
      </c>
      <c r="BE347" s="223" t="str">
        <f t="shared" ca="1" si="506"/>
        <v>7.39615706306043-1.09711626193582i</v>
      </c>
      <c r="BF347" s="223" t="str">
        <f t="shared" ca="1" si="507"/>
        <v>7.45682573411395+0.550048511241284i</v>
      </c>
      <c r="BG347" s="223" t="str">
        <f t="shared" ca="1" si="508"/>
        <v>7.15512444114156+2.17048327002109i</v>
      </c>
      <c r="BH347" s="223" t="str">
        <f t="shared" ca="1" si="509"/>
        <v>6.50571458171098+3.6854417883038i</v>
      </c>
      <c r="BI347" s="223" t="str">
        <f t="shared" ca="1" si="510"/>
        <v>5.5401547084545+5.02130353594085i</v>
      </c>
      <c r="BJ347" s="223" t="str">
        <f t="shared" ca="1" si="511"/>
        <v>4.30536691785922+6.11315132286664i</v>
      </c>
      <c r="BK347" s="223" t="str">
        <f t="shared" ca="1" si="512"/>
        <v>2.86135663624556+6.90792599800231i</v>
      </c>
      <c r="BL347" s="223" t="str">
        <f t="shared" ca="1" si="513"/>
        <v>1.27829661171004+7.36700489793194i</v>
      </c>
      <c r="BM347" s="223" t="str">
        <f t="shared" ca="1" si="514"/>
        <v>-0.366883182512536+7.46807874383045i</v>
      </c>
      <c r="BN347" s="223" t="str">
        <f t="shared" ca="1" si="515"/>
        <v>-1.99423401701563+7.20623577736952i</v>
      </c>
      <c r="BO347" s="223" t="str">
        <f t="shared" ca="1" si="516"/>
        <v>-3.5246735738823+6.59420045124793i</v>
      </c>
      <c r="BP347" s="223" t="str">
        <f t="shared" ca="1" si="517"/>
        <v>-4.88382901043922+5.6617150749976i</v>
      </c>
      <c r="BQ347" s="223" t="str">
        <f t="shared" ca="1" si="518"/>
        <v>-6.00565116257659+4.45409446544471i</v>
      </c>
      <c r="BR347" s="223" t="str">
        <f t="shared" ca="1" si="519"/>
        <v>-6.83562425274931+3.03002383965675i</v>
      </c>
      <c r="BS347" s="223" t="str">
        <f t="shared" ca="1" si="520"/>
        <v>-7.3334151245242+1.45870696339685i</v>
      </c>
      <c r="BT347" s="223" t="str">
        <f t="shared" ca="1" si="521"/>
        <v>-7.47483326216072-0.183496857080502i</v>
      </c>
      <c r="BU347" s="223" t="str">
        <f t="shared" ca="1" si="522"/>
        <v>-7.25300634662173-1.81678351201448i</v>
      </c>
      <c r="BV347" s="223" t="str">
        <f t="shared" ca="1" si="523"/>
        <v>-6.67871422100266-3.36178222790227i</v>
      </c>
      <c r="BW347" s="223" t="str">
        <f t="shared" ca="1" si="524"/>
        <v>-5.77986503607991-4.74341264896526i</v>
      </c>
      <c r="BX347" s="223" t="str">
        <f t="shared" ca="1" si="525"/>
        <v>-4.60013903307397-5.89453342259182i</v>
      </c>
      <c r="BY347" s="223" t="str">
        <f t="shared" ca="1" si="526"/>
        <v>-3.19686587000726-6.75920498304686i</v>
      </c>
      <c r="BZ347" s="223" t="str">
        <f t="shared" ca="1" si="527"/>
        <v>-1.63823864455307-7.29540797605971i</v>
      </c>
      <c r="CA347" s="223" t="str">
        <f t="shared" ca="1" si="528"/>
        <v>3.57972721534832E-12-7.47708522043602i</v>
      </c>
      <c r="CB347" s="223" t="str">
        <f t="shared" ca="1" si="529"/>
        <v>1.63823864456005-7.29540797605814i</v>
      </c>
      <c r="CC347" s="223" t="str">
        <f t="shared" ca="1" si="530"/>
        <v>3.19686587000682-6.75920498304706i</v>
      </c>
      <c r="CD347" s="223" t="str">
        <f t="shared" ca="1" si="531"/>
        <v>4.60013903307358-5.89453342259212i</v>
      </c>
      <c r="CE347" s="223" t="str">
        <f t="shared" ca="1" si="532"/>
        <v>5.7798650360796-4.74341264896564i</v>
      </c>
      <c r="CF347" s="223" t="str">
        <f t="shared" ca="1" si="533"/>
        <v>6.67871422100244-3.36178222790271i</v>
      </c>
      <c r="CG347" s="223" t="str">
        <f t="shared" ca="1" si="534"/>
        <v>7.25300634662161-1.81678351201496i</v>
      </c>
      <c r="CH347" s="223" t="str">
        <f t="shared" ca="1" si="535"/>
        <v>7.47483326216071-0.183496857080993i</v>
      </c>
      <c r="CI347" s="223" t="str">
        <f t="shared" ca="1" si="536"/>
        <v>7.33341512452438+1.45870696339594i</v>
      </c>
      <c r="CJ347" s="223" t="str">
        <f t="shared" ca="1" si="537"/>
        <v>6.8356242527495+3.0300238396563i</v>
      </c>
      <c r="CK347" s="223" t="str">
        <f t="shared" ca="1" si="538"/>
        <v>6.00565116257688+4.45409446544432i</v>
      </c>
      <c r="CL347" s="223" t="str">
        <f t="shared" ca="1" si="539"/>
        <v>4.88382901043959+5.66171507499727i</v>
      </c>
      <c r="CM347" s="223" t="str">
        <f t="shared" ca="1" si="540"/>
        <v>3.52467357388273+6.5942004512477i</v>
      </c>
      <c r="CN347" s="223" t="str">
        <f t="shared" ca="1" si="541"/>
        <v>1.99423401701611+7.20623577736938i</v>
      </c>
      <c r="CO347" s="223" t="str">
        <f t="shared" ca="1" si="542"/>
        <v>0.366883182513027+7.46807874383042i</v>
      </c>
      <c r="CP347" s="223" t="str">
        <f t="shared" ca="1" si="543"/>
        <v>-1.27829661170957+7.36700489793203i</v>
      </c>
      <c r="CQ347" s="223" t="str">
        <f t="shared" ca="1" si="544"/>
        <v>-2.8613566362451+6.9079259980025i</v>
      </c>
      <c r="CR347" s="223" t="str">
        <f t="shared" ca="1" si="545"/>
        <v>-4.30536691785882+6.11315132286692i</v>
      </c>
      <c r="CS347" s="223" t="str">
        <f t="shared" ca="1" si="546"/>
        <v>-5.54015470845931+5.02130353593555i</v>
      </c>
      <c r="CT347" s="223" t="str">
        <f t="shared" ca="1" si="547"/>
        <v>-6.50571458171073+3.68544178830422i</v>
      </c>
      <c r="CU347" s="223" t="str">
        <f t="shared" ca="1" si="548"/>
        <v>-7.15512444114141+2.17048327002156i</v>
      </c>
      <c r="CV347" s="223" t="str">
        <f t="shared" ca="1" si="549"/>
        <v>-7.45682573411391+0.550048511241773i</v>
      </c>
      <c r="CW347" s="223" t="str">
        <f t="shared" ca="1" si="550"/>
        <v>-7.39615706306056-1.09711626193491i</v>
      </c>
      <c r="CX347" s="223" t="str">
        <f t="shared" ca="1" si="551"/>
        <v>-6.97606666694118-2.69096585858218i</v>
      </c>
      <c r="CY347" s="223" t="str">
        <f t="shared" ca="1" si="552"/>
        <v>-6.21696914939013-4.15404597822342i</v>
      </c>
      <c r="CZ347" s="223" t="str">
        <f t="shared" ca="1" si="553"/>
        <v>-5.15575341594573-5.41525715987954i</v>
      </c>
      <c r="DA347" s="223" t="str">
        <f t="shared" ca="1" si="554"/>
        <v>-3.84399003039368-6.41330991297759i</v>
      </c>
      <c r="DB347" s="223" t="str">
        <f t="shared" ca="1" si="555"/>
        <v>-2.34542510505742-7.09970312549962i</v>
      </c>
      <c r="DC347" s="223" t="str">
        <f t="shared" ca="1" si="556"/>
        <v>-0.73288251130778-7.44108101140432i</v>
      </c>
      <c r="DD347" s="223" t="str">
        <f t="shared" ca="1" si="557"/>
        <v>0.915275050356295-7.42085405973315i</v>
      </c>
      <c r="DE347" s="223" t="str">
        <f t="shared" ca="1" si="558"/>
        <v>2.51895414371444-7.04000521416899i</v>
      </c>
      <c r="DF347" s="223" t="str">
        <f t="shared" ca="1" si="559"/>
        <v>4.00022279662683-6.31704210616089i</v>
      </c>
      <c r="DG347" s="223" t="str">
        <f t="shared" ca="1" si="560"/>
        <v>5.28709766288111-5.28709766287892i</v>
      </c>
      <c r="DH347" s="223" t="str">
        <f t="shared" ca="1" si="561"/>
        <v>6.3170421061621-4.00022279662494i</v>
      </c>
      <c r="DI347" s="223" t="str">
        <f t="shared" ca="1" si="562"/>
        <v>7.04000521417003-2.51895414371154i</v>
      </c>
      <c r="DJ347" s="223" t="str">
        <f t="shared" ca="1" si="563"/>
        <v>7.42085405973353-0.915275050353229i</v>
      </c>
      <c r="DK347" s="223" t="str">
        <f t="shared" ca="1" si="564"/>
        <v>7.44108101140402+0.732882511310853i</v>
      </c>
      <c r="DL347" s="223" t="str">
        <f t="shared" ca="1" si="565"/>
        <v>7.09970312549865+2.34542510506036i</v>
      </c>
      <c r="DM347" s="223" t="str">
        <f t="shared" ca="1" si="566"/>
        <v>6.41330991297994+3.84399003038977i</v>
      </c>
      <c r="DN347" s="223" t="str">
        <f t="shared" ca="1" si="567"/>
        <v>5.41525715987741+5.15575341594797i</v>
      </c>
      <c r="DO347" s="223" t="str">
        <f t="shared" ca="1" si="568"/>
        <v>4.15404597822721+6.2169691493876i</v>
      </c>
      <c r="DP347" s="223" t="str">
        <f t="shared" ca="1" si="569"/>
        <v>2.69096585858643+6.97606666693954i</v>
      </c>
      <c r="DQ347" s="223" t="str">
        <f t="shared" ca="1" si="570"/>
        <v>1.09711626193943+7.3961570630599i</v>
      </c>
      <c r="DR347" s="223" t="str">
        <f t="shared" ca="1" si="571"/>
        <v>-0.550048511237224+7.45682573411424i</v>
      </c>
      <c r="DS347" s="223" t="str">
        <f t="shared" ca="1" si="572"/>
        <v>-2.1704832700176+7.15512444114261i</v>
      </c>
      <c r="DT347" s="223" t="str">
        <f t="shared" ca="1" si="573"/>
        <v>-3.68544178830025+6.50571458171298i</v>
      </c>
      <c r="DU347" s="223" t="str">
        <f t="shared" ca="1" si="574"/>
        <v>-5.02130353593815+5.54015470845695i</v>
      </c>
      <c r="DV347" s="223" t="str">
        <f t="shared" ca="1" si="575"/>
        <v>-6.1131513228687+4.30536691785629i</v>
      </c>
      <c r="DW347" s="223" t="str">
        <f t="shared" ca="1" si="576"/>
        <v>-6.90792599800352+2.86135663624264i</v>
      </c>
      <c r="DX347" s="223" t="str">
        <f t="shared" ca="1" si="577"/>
        <v>-7.36700489793256+1.27829661170652i</v>
      </c>
      <c r="DY347" s="223" t="str">
        <f t="shared" ca="1" si="578"/>
        <v>-7.46807874383029-0.366883182515687i</v>
      </c>
      <c r="DZ347" s="223" t="str">
        <f t="shared" ca="1" si="579"/>
        <v>-7.20623577736856-1.99423401701908i</v>
      </c>
      <c r="EA347" s="223" t="str">
        <f t="shared" ca="1" si="580"/>
        <v>-6.59420045124645-3.52467357388508i</v>
      </c>
      <c r="EB347" s="223" t="str">
        <f t="shared" ca="1" si="581"/>
        <v>-5.66171507499526-4.88382901044192i</v>
      </c>
      <c r="EC347" s="223" t="str">
        <f t="shared" ca="1" si="582"/>
        <v>-4.45409446544218-6.00565116257846i</v>
      </c>
      <c r="ED347" s="223" t="str">
        <f t="shared" ca="1" si="583"/>
        <v>-3.03002383965348-6.83562425275076i</v>
      </c>
      <c r="EE347" s="223" t="str">
        <f t="shared" ca="1" si="584"/>
        <v>-1.45870696339333-7.33341512452489i</v>
      </c>
      <c r="EF347" s="223" t="str">
        <f t="shared" ca="1" si="585"/>
        <v>0.183496857076857-7.47483326216081i</v>
      </c>
      <c r="EG347" s="223" t="str">
        <f t="shared" ca="1" si="586"/>
        <v>1.81678351201054-7.25300634662271i</v>
      </c>
      <c r="EH347" s="223" t="str">
        <f t="shared" ca="1" si="587"/>
        <v>3.36178222789901-6.6787142210043i</v>
      </c>
      <c r="EI347" s="223" t="str">
        <f t="shared" ca="1" si="588"/>
        <v>4.74341264896211-5.77986503608249i</v>
      </c>
      <c r="EJ347" s="223" t="str">
        <f t="shared" ca="1" si="589"/>
        <v>5.89453342258957-4.60013903307684i</v>
      </c>
      <c r="EK347" s="223" t="str">
        <f t="shared" ca="1" si="590"/>
        <v>6.75920498304511-3.19686587001094i</v>
      </c>
      <c r="EL347" s="223" t="str">
        <f t="shared" ca="1" si="591"/>
        <v>7.29540797605891-1.63823864455663i</v>
      </c>
      <c r="EM347" s="223" t="str">
        <f t="shared" ca="1" si="592"/>
        <v>7.47708522043602-4.90961136080982E-13i</v>
      </c>
      <c r="EN347" s="223"/>
      <c r="EO347" s="223"/>
      <c r="EP347" s="223"/>
    </row>
    <row r="348" spans="1:146">
      <c r="A348" s="249">
        <f t="shared" si="461"/>
        <v>4.8437499999999826E-3</v>
      </c>
      <c r="B348" s="248">
        <v>248</v>
      </c>
      <c r="C348" s="247">
        <f t="shared" si="462"/>
        <v>49600</v>
      </c>
      <c r="N348" s="246">
        <f t="shared" ca="1" si="463"/>
        <v>7.5228057883533559</v>
      </c>
      <c r="O348" s="223">
        <f t="shared" ca="1" si="464"/>
        <v>-7.4771942116466441</v>
      </c>
      <c r="P348" s="223" t="str">
        <f t="shared" ca="1" si="465"/>
        <v>-7.33352202149926-1.4587282265273i</v>
      </c>
      <c r="Q348" s="223" t="str">
        <f t="shared" ca="1" si="466"/>
        <v>-6.90802669275206-2.86139834537366i</v>
      </c>
      <c r="R348" s="223" t="str">
        <f t="shared" ca="1" si="467"/>
        <v>-6.21705977226878-4.15410653049719i</v>
      </c>
      <c r="S348" s="223" t="str">
        <f t="shared" ca="1" si="468"/>
        <v>-5.28717473130415-5.28717473130413i</v>
      </c>
      <c r="T348" s="223" t="str">
        <f t="shared" ca="1" si="469"/>
        <v>-4.1541065304972-6.21705977226877i</v>
      </c>
      <c r="U348" s="223" t="str">
        <f t="shared" ca="1" si="470"/>
        <v>-2.86139834537299-6.90802669275234i</v>
      </c>
      <c r="V348" s="223" t="str">
        <f t="shared" ca="1" si="471"/>
        <v>-1.4587282265275-7.33352202149922i</v>
      </c>
      <c r="W348" s="223" t="str">
        <f t="shared" ca="1" si="472"/>
        <v>-2.56474521821991E-14-7.47719421164664i</v>
      </c>
      <c r="X348" s="223" t="str">
        <f t="shared" ca="1" si="473"/>
        <v>1.4587282265274-7.33352202149924i</v>
      </c>
      <c r="Y348" s="223" t="str">
        <f t="shared" ca="1" si="474"/>
        <v>2.86139834537364-6.90802669275207i</v>
      </c>
      <c r="Z348" s="223" t="str">
        <f t="shared" ca="1" si="475"/>
        <v>4.15410653049714-6.21705977226881i</v>
      </c>
      <c r="AA348" s="223" t="str">
        <f t="shared" ca="1" si="476"/>
        <v>5.28717473130412-5.28717473130417i</v>
      </c>
      <c r="AB348" s="223" t="str">
        <f t="shared" ca="1" si="477"/>
        <v>6.21705977226877-4.1541065304972i</v>
      </c>
      <c r="AC348" s="223" t="str">
        <f t="shared" ca="1" si="478"/>
        <v>6.90802669275231-2.86139834537307i</v>
      </c>
      <c r="AD348" s="223" t="str">
        <f t="shared" ca="1" si="479"/>
        <v>7.33352202149922-1.45872822652753i</v>
      </c>
      <c r="AE348" s="223" t="str">
        <f t="shared" ca="1" si="480"/>
        <v>7.47719421164664-5.12949043643981E-14i</v>
      </c>
      <c r="AF348" s="223" t="str">
        <f t="shared" ca="1" si="481"/>
        <v>7.33352202149955+1.45872822652587i</v>
      </c>
      <c r="AG348" s="223" t="str">
        <f t="shared" ca="1" si="482"/>
        <v>6.9080266927521+2.86139834537356i</v>
      </c>
      <c r="AH348" s="223" t="str">
        <f t="shared" ca="1" si="483"/>
        <v>6.21705977226758+4.15410653049898i</v>
      </c>
      <c r="AI348" s="223" t="str">
        <f t="shared" ca="1" si="484"/>
        <v>5.28717473130156+5.28717473130673i</v>
      </c>
      <c r="AJ348" s="223" t="str">
        <f t="shared" ca="1" si="485"/>
        <v>4.15410653049917+6.21705977226745i</v>
      </c>
      <c r="AK348" s="223" t="str">
        <f t="shared" ca="1" si="486"/>
        <v>2.86139834537378+6.90802669275201i</v>
      </c>
      <c r="AL348" s="223" t="str">
        <f t="shared" ca="1" si="487"/>
        <v>1.45872822652599+7.33352202149952i</v>
      </c>
      <c r="AM348" s="223" t="str">
        <f t="shared" ca="1" si="488"/>
        <v>-2.89826262078708E-12+7.47719421164664i</v>
      </c>
      <c r="AN348" s="223" t="str">
        <f t="shared" ca="1" si="489"/>
        <v>-1.45872822652438+7.33352202149984i</v>
      </c>
      <c r="AO348" s="223" t="str">
        <f t="shared" ca="1" si="490"/>
        <v>-2.86139834537226+6.90802669275264i</v>
      </c>
      <c r="AP348" s="223" t="str">
        <f t="shared" ca="1" si="491"/>
        <v>-4.15410653049772+6.21705977226842i</v>
      </c>
      <c r="AQ348" s="223" t="str">
        <f t="shared" ca="1" si="492"/>
        <v>-5.28717473130558+5.2871747313027i</v>
      </c>
      <c r="AR348" s="223" t="str">
        <f t="shared" ca="1" si="493"/>
        <v>-5.28717473130558+5.2871747313027i</v>
      </c>
      <c r="AS348" s="223" t="str">
        <f t="shared" ca="1" si="494"/>
        <v>-6.90802669275143+2.86139834537518i</v>
      </c>
      <c r="AT348" s="223" t="str">
        <f t="shared" ca="1" si="495"/>
        <v>-7.33352202149919+1.45872822652768i</v>
      </c>
      <c r="AU348" s="223" t="str">
        <f t="shared" ca="1" si="496"/>
        <v>-7.47719421164664-1.38501267993804E-12i</v>
      </c>
      <c r="AV348" s="223" t="str">
        <f t="shared" ca="1" si="497"/>
        <v>-7.33352202149869-1.4587282265302i</v>
      </c>
      <c r="AW348" s="223" t="str">
        <f t="shared" ca="1" si="498"/>
        <v>-6.9080266927533-2.86139834537067i</v>
      </c>
      <c r="AX348" s="223" t="str">
        <f t="shared" ca="1" si="499"/>
        <v>-6.21705977226927-4.15410653049646i</v>
      </c>
      <c r="AY348" s="223" t="str">
        <f t="shared" ca="1" si="500"/>
        <v>-5.28717473130377-5.28717473130451i</v>
      </c>
      <c r="AZ348" s="223" t="str">
        <f t="shared" ca="1" si="501"/>
        <v>-4.15410653049542-6.21705977226996i</v>
      </c>
      <c r="BA348" s="223" t="str">
        <f t="shared" ca="1" si="502"/>
        <v>-2.86139834537657-6.90802669275086i</v>
      </c>
      <c r="BB348" s="223" t="str">
        <f t="shared" ca="1" si="503"/>
        <v>-1.45872822652917-7.33352202149889i</v>
      </c>
      <c r="BC348" s="223" t="str">
        <f t="shared" ca="1" si="504"/>
        <v>-1.28237260910996E-13-7.47719421164664i</v>
      </c>
      <c r="BD348" s="223" t="str">
        <f t="shared" ca="1" si="505"/>
        <v>1.45872822652871-7.33352202149898i</v>
      </c>
      <c r="BE348" s="223" t="str">
        <f t="shared" ca="1" si="506"/>
        <v>2.86139834537633-6.90802669275095i</v>
      </c>
      <c r="BF348" s="223" t="str">
        <f t="shared" ca="1" si="507"/>
        <v>4.1541065304952-6.2170597722701i</v>
      </c>
      <c r="BG348" s="223" t="str">
        <f t="shared" ca="1" si="508"/>
        <v>5.28717473130344-5.28717473130484i</v>
      </c>
      <c r="BH348" s="223" t="str">
        <f t="shared" ca="1" si="509"/>
        <v>6.21705977226901-4.15410653049685i</v>
      </c>
      <c r="BI348" s="223" t="str">
        <f t="shared" ca="1" si="510"/>
        <v>6.9080266927532-2.86139834537091i</v>
      </c>
      <c r="BJ348" s="223" t="str">
        <f t="shared" ca="1" si="511"/>
        <v>7.3335220214986-1.45872822653065i</v>
      </c>
      <c r="BK348" s="223" t="str">
        <f t="shared" ca="1" si="512"/>
        <v>7.47719421164664-1.85400184299815E-12i</v>
      </c>
      <c r="BL348" s="223" t="str">
        <f t="shared" ca="1" si="513"/>
        <v>7.33352202149923+1.45872822652743i</v>
      </c>
      <c r="BM348" s="223" t="str">
        <f t="shared" ca="1" si="514"/>
        <v>6.90802669275153+2.86139834537494i</v>
      </c>
      <c r="BN348" s="223" t="str">
        <f t="shared" ca="1" si="515"/>
        <v>6.21705977226681+4.15410653050013i</v>
      </c>
      <c r="BO348" s="223" t="str">
        <f t="shared" ca="1" si="516"/>
        <v>5.28717473130576+5.28717473130252i</v>
      </c>
      <c r="BP348" s="223" t="str">
        <f t="shared" ca="1" si="517"/>
        <v>4.15410653049793+6.21705977226828i</v>
      </c>
      <c r="BQ348" s="223" t="str">
        <f t="shared" ca="1" si="518"/>
        <v>2.8613983453725+6.90802669275254i</v>
      </c>
      <c r="BR348" s="223" t="str">
        <f t="shared" ca="1" si="519"/>
        <v>1.45872822652484+7.33352202149975i</v>
      </c>
      <c r="BS348" s="223" t="str">
        <f t="shared" ca="1" si="520"/>
        <v>3.15473714260907E-12+7.47719421164664i</v>
      </c>
      <c r="BT348" s="223" t="str">
        <f t="shared" ca="1" si="521"/>
        <v>-1.45872822652574+7.33352202149957i</v>
      </c>
      <c r="BU348" s="223" t="str">
        <f t="shared" ca="1" si="522"/>
        <v>-2.86139834537334+6.90802669275219i</v>
      </c>
      <c r="BV348" s="223" t="str">
        <f t="shared" ca="1" si="523"/>
        <v>-4.15410653049869+6.21705977226777i</v>
      </c>
      <c r="BW348" s="223" t="str">
        <f t="shared" ca="1" si="524"/>
        <v>-5.28717473130671+5.28717473130157i</v>
      </c>
      <c r="BX348" s="223" t="str">
        <f t="shared" ca="1" si="525"/>
        <v>-6.21705977226732+4.15410653049936i</v>
      </c>
      <c r="BY348" s="223" t="str">
        <f t="shared" ca="1" si="526"/>
        <v>-6.90802669275188+2.86139834537409i</v>
      </c>
      <c r="BZ348" s="223" t="str">
        <f t="shared" ca="1" si="527"/>
        <v>-7.33352202149949+1.45872822652612i</v>
      </c>
      <c r="CA348" s="223" t="str">
        <f t="shared" ca="1" si="528"/>
        <v>-7.47719421164664-2.77002535987608E-12i</v>
      </c>
      <c r="CB348" s="223" t="str">
        <f t="shared" ca="1" si="529"/>
        <v>-7.33352202149991-1.45872822652405i</v>
      </c>
      <c r="CC348" s="223" t="str">
        <f t="shared" ca="1" si="530"/>
        <v>-6.90802669275269-2.86139834537214i</v>
      </c>
      <c r="CD348" s="223" t="str">
        <f t="shared" ca="1" si="531"/>
        <v>-6.2170597722685-4.15410653049761i</v>
      </c>
      <c r="CE348" s="223" t="str">
        <f t="shared" ca="1" si="532"/>
        <v>-5.28717473130279-5.28717473130549i</v>
      </c>
      <c r="CF348" s="223" t="str">
        <f t="shared" ca="1" si="533"/>
        <v>-4.15410653049444-6.21705977227061i</v>
      </c>
      <c r="CG348" s="223" t="str">
        <f t="shared" ca="1" si="534"/>
        <v>-2.86139834537529-6.90802669275138i</v>
      </c>
      <c r="CH348" s="223" t="str">
        <f t="shared" ca="1" si="535"/>
        <v>-1.45872822652781-7.33352202149916i</v>
      </c>
      <c r="CI348" s="223" t="str">
        <f t="shared" ca="1" si="536"/>
        <v>1.04426077778893E-12-7.47719421164664i</v>
      </c>
      <c r="CJ348" s="223" t="str">
        <f t="shared" ca="1" si="537"/>
        <v>1.45872822653028-7.33352202149867i</v>
      </c>
      <c r="CK348" s="223" t="str">
        <f t="shared" ca="1" si="538"/>
        <v>2.86139834537055-6.90802669275335i</v>
      </c>
      <c r="CL348" s="223" t="str">
        <f t="shared" ca="1" si="539"/>
        <v>4.15410653049618-6.21705977226945i</v>
      </c>
      <c r="CM348" s="223" t="str">
        <f t="shared" ca="1" si="540"/>
        <v>5.28717473130457-5.28717473130371i</v>
      </c>
      <c r="CN348" s="223" t="str">
        <f t="shared" ca="1" si="541"/>
        <v>6.21705977226989-4.15410653049552i</v>
      </c>
      <c r="CO348" s="223" t="str">
        <f t="shared" ca="1" si="542"/>
        <v>6.90802669275365-2.86139834536982i</v>
      </c>
      <c r="CP348" s="223" t="str">
        <f t="shared" ca="1" si="543"/>
        <v>7.3335220214989-1.45872822652909i</v>
      </c>
      <c r="CQ348" s="223" t="str">
        <f t="shared" ca="1" si="544"/>
        <v>7.47719421164664-2.56474521821991E-13i</v>
      </c>
      <c r="CR348" s="223" t="str">
        <f t="shared" ca="1" si="545"/>
        <v>7.33352202149901+1.45872822652858i</v>
      </c>
      <c r="CS348" s="223" t="str">
        <f t="shared" ca="1" si="546"/>
        <v>6.90802669275108+2.86139834537602i</v>
      </c>
      <c r="CT348" s="223" t="str">
        <f t="shared" ca="1" si="547"/>
        <v>6.21705977227018+4.15410653049509i</v>
      </c>
      <c r="CU348" s="223" t="str">
        <f t="shared" ca="1" si="548"/>
        <v>5.28717473130493+5.28717473130335i</v>
      </c>
      <c r="CV348" s="223" t="str">
        <f t="shared" ca="1" si="549"/>
        <v>4.15410653049696+6.21705977226893i</v>
      </c>
      <c r="CW348" s="223" t="str">
        <f t="shared" ca="1" si="550"/>
        <v>2.86139834537102+6.90802669275315i</v>
      </c>
      <c r="CX348" s="223" t="str">
        <f t="shared" ca="1" si="551"/>
        <v>1.45872822652369+7.33352202149998i</v>
      </c>
      <c r="CY348" s="223" t="str">
        <f t="shared" ca="1" si="552"/>
        <v>1.98223910390914E-12+7.47719421164664i</v>
      </c>
      <c r="CZ348" s="223" t="str">
        <f t="shared" ca="1" si="553"/>
        <v>-1.45872822652731+7.33352202149926i</v>
      </c>
      <c r="DA348" s="223" t="str">
        <f t="shared" ca="1" si="554"/>
        <v>-2.86139834537443+6.90802669275174i</v>
      </c>
      <c r="DB348" s="223" t="str">
        <f t="shared" ca="1" si="555"/>
        <v>-4.15410653050002+6.21705977226688i</v>
      </c>
      <c r="DC348" s="223" t="str">
        <f t="shared" ca="1" si="556"/>
        <v>-5.28717473130243+5.28717473130585i</v>
      </c>
      <c r="DD348" s="223" t="str">
        <f t="shared" ca="1" si="557"/>
        <v>-6.21705977226797+4.15410653049839i</v>
      </c>
      <c r="DE348" s="223" t="str">
        <f t="shared" ca="1" si="558"/>
        <v>-6.90802669275249+2.86139834537262i</v>
      </c>
      <c r="DF348" s="223" t="str">
        <f t="shared" ca="1" si="559"/>
        <v>-7.33352202149981+1.45872822652455i</v>
      </c>
      <c r="DG348" s="223" t="str">
        <f t="shared" ca="1" si="560"/>
        <v>-7.47719421164664-3.942523398576E-12i</v>
      </c>
      <c r="DH348" s="223" t="str">
        <f t="shared" ca="1" si="561"/>
        <v>-7.3335220214996-1.45872822652561i</v>
      </c>
      <c r="DI348" s="223" t="str">
        <f t="shared" ca="1" si="562"/>
        <v>-6.90802669275208-2.86139834537362i</v>
      </c>
      <c r="DJ348" s="223" t="str">
        <f t="shared" ca="1" si="563"/>
        <v>-6.21705977226785-4.15410653049859i</v>
      </c>
      <c r="DK348" s="223" t="str">
        <f t="shared" ca="1" si="564"/>
        <v>-5.28717473130166-5.28717473130662i</v>
      </c>
      <c r="DL348" s="223" t="str">
        <f t="shared" ca="1" si="565"/>
        <v>-4.15410653049912-6.21705977226749i</v>
      </c>
      <c r="DM348" s="223" t="str">
        <f t="shared" ca="1" si="566"/>
        <v>-2.86139834537421-6.90802669275183i</v>
      </c>
      <c r="DN348" s="223" t="str">
        <f t="shared" ca="1" si="567"/>
        <v>-1.45872822652624-7.33352202149947i</v>
      </c>
      <c r="DO348" s="223" t="str">
        <f t="shared" ca="1" si="568"/>
        <v>2.21675881648885E-12-7.47719421164664i</v>
      </c>
      <c r="DP348" s="223" t="str">
        <f t="shared" ca="1" si="569"/>
        <v>1.45872822652392-7.33352202149994i</v>
      </c>
      <c r="DQ348" s="223" t="str">
        <f t="shared" ca="1" si="570"/>
        <v>2.86139834537202-6.90802669275274i</v>
      </c>
      <c r="DR348" s="223" t="str">
        <f t="shared" ca="1" si="571"/>
        <v>4.15410653049715-6.2170597722688i</v>
      </c>
      <c r="DS348" s="223" t="str">
        <f t="shared" ca="1" si="572"/>
        <v>5.2871747313054-5.28717473130288i</v>
      </c>
      <c r="DT348" s="223" t="str">
        <f t="shared" ca="1" si="573"/>
        <v>6.21705977227078-4.15410653049419i</v>
      </c>
      <c r="DU348" s="223" t="str">
        <f t="shared" ca="1" si="574"/>
        <v>6.90802669275117-2.8613983453758i</v>
      </c>
      <c r="DV348" s="223" t="str">
        <f t="shared" ca="1" si="575"/>
        <v>7.33352202149914-1.45872822652794i</v>
      </c>
      <c r="DW348" s="223" t="str">
        <f t="shared" ca="1" si="576"/>
        <v>7.47719421164664+1.34105279935417E-12i</v>
      </c>
      <c r="DX348" s="223" t="str">
        <f t="shared" ca="1" si="577"/>
        <v>7.33352202149878+1.45872822652973i</v>
      </c>
      <c r="DY348" s="223" t="str">
        <f t="shared" ca="1" si="578"/>
        <v>6.9080266927534+2.86139834537043i</v>
      </c>
      <c r="DZ348" s="223" t="str">
        <f t="shared" ca="1" si="579"/>
        <v>6.21705977226929+4.15410653049642i</v>
      </c>
      <c r="EA348" s="223" t="str">
        <f t="shared" ca="1" si="580"/>
        <v>5.2871747313041+5.28717473130418i</v>
      </c>
      <c r="EB348" s="223" t="str">
        <f t="shared" ca="1" si="581"/>
        <v>4.15410653049563+6.21705977226982i</v>
      </c>
      <c r="EC348" s="223" t="str">
        <f t="shared" ca="1" si="582"/>
        <v>2.86139834537033+6.90802669275344i</v>
      </c>
      <c r="ED348" s="223" t="str">
        <f t="shared" ca="1" si="583"/>
        <v>1.45872822652963+7.3335220214988i</v>
      </c>
      <c r="EE348" s="223" t="str">
        <f t="shared" ca="1" si="584"/>
        <v>3.84711782732986E-13+7.47719421164664i</v>
      </c>
      <c r="EF348" s="223" t="str">
        <f t="shared" ca="1" si="585"/>
        <v>-1.45872822652804+7.33352202149911i</v>
      </c>
      <c r="EG348" s="223" t="str">
        <f t="shared" ca="1" si="586"/>
        <v>-2.8613983453759+6.90802669275113i</v>
      </c>
      <c r="EH348" s="223" t="str">
        <f t="shared" ca="1" si="587"/>
        <v>-4.15410653049499+6.21705977227025i</v>
      </c>
      <c r="EI348" s="223" t="str">
        <f t="shared" ca="1" si="588"/>
        <v>-5.28717473130296+5.28717473130533i</v>
      </c>
      <c r="EJ348" s="223" t="str">
        <f t="shared" ca="1" si="589"/>
        <v>-6.21705977226886+4.15410653049706i</v>
      </c>
      <c r="EK348" s="223" t="str">
        <f t="shared" ca="1" si="590"/>
        <v>-6.90802669275311+2.86139834537114i</v>
      </c>
      <c r="EL348" s="223" t="str">
        <f t="shared" ca="1" si="591"/>
        <v>-7.33352202149995+1.45872822652382i</v>
      </c>
      <c r="EM348" s="223" t="str">
        <f t="shared" ca="1" si="592"/>
        <v>-7.47719421164664+2.11047636482014E-12i</v>
      </c>
      <c r="EN348" s="223"/>
      <c r="EO348" s="223"/>
      <c r="EP348" s="223"/>
    </row>
    <row r="349" spans="1:146">
      <c r="A349" s="249">
        <f t="shared" si="461"/>
        <v>4.8632812499999822E-3</v>
      </c>
      <c r="B349" s="248">
        <v>249</v>
      </c>
      <c r="C349" s="247">
        <f t="shared" si="462"/>
        <v>49800</v>
      </c>
      <c r="N349" s="246">
        <f t="shared" ca="1" si="463"/>
        <v>7.5227088198585239</v>
      </c>
      <c r="O349" s="223">
        <f t="shared" ca="1" si="464"/>
        <v>-7.4772911801414761</v>
      </c>
      <c r="P349" s="223" t="str">
        <f t="shared" ca="1" si="465"/>
        <v>-7.36720782542541-1.27833182296776i</v>
      </c>
      <c r="Q349" s="223" t="str">
        <f t="shared" ca="1" si="466"/>
        <v>-7.04019913430758-2.51902352944872i</v>
      </c>
      <c r="R349" s="223" t="str">
        <f t="shared" ca="1" si="467"/>
        <v>-6.50589378457306-3.68554330546734i</v>
      </c>
      <c r="S349" s="223" t="str">
        <f t="shared" ca="1" si="468"/>
        <v>-5.78002424508646-4.74354330841768i</v>
      </c>
      <c r="T349" s="223" t="str">
        <f t="shared" ca="1" si="469"/>
        <v>-4.88396353772635-5.66187102950791i</v>
      </c>
      <c r="U349" s="223" t="str">
        <f t="shared" ca="1" si="470"/>
        <v>-3.84409591484271-6.41348657050991i</v>
      </c>
      <c r="V349" s="223" t="str">
        <f t="shared" ca="1" si="471"/>
        <v>-2.69103998246001-6.97625882586241i</v>
      </c>
      <c r="W349" s="223" t="str">
        <f t="shared" ca="1" si="472"/>
        <v>-1.45874714414249-7.3336171267716i</v>
      </c>
      <c r="X349" s="223" t="str">
        <f t="shared" ca="1" si="473"/>
        <v>-0.18350191158457-7.47503915983497i</v>
      </c>
      <c r="Y349" s="223" t="str">
        <f t="shared" ca="1" si="474"/>
        <v>1.0971464825034-7.39636079356273i</v>
      </c>
      <c r="Z349" s="223" t="str">
        <f t="shared" ca="1" si="475"/>
        <v>2.34548971085633-7.09989869004401i</v>
      </c>
      <c r="AA349" s="223" t="str">
        <f t="shared" ca="1" si="476"/>
        <v>3.52477066261673-6.59438209149105i</v>
      </c>
      <c r="AB349" s="223" t="str">
        <f t="shared" ca="1" si="477"/>
        <v>4.60026574599312-5.89469579018832i</v>
      </c>
      <c r="AC349" s="223" t="str">
        <f t="shared" ca="1" si="478"/>
        <v>5.54030731453269-5.02144185002248i</v>
      </c>
      <c r="AD349" s="223" t="str">
        <f t="shared" ca="1" si="479"/>
        <v>6.31721611195282-4.00033298457831i</v>
      </c>
      <c r="AE349" s="223" t="str">
        <f t="shared" ca="1" si="480"/>
        <v>6.9081162799599-2.86143545360969i</v>
      </c>
      <c r="AF349" s="223" t="str">
        <f t="shared" ca="1" si="481"/>
        <v>7.29560893138186-1.63828377058515i</v>
      </c>
      <c r="AG349" s="223" t="str">
        <f t="shared" ca="1" si="482"/>
        <v>7.46828445544835-0.366893288477694i</v>
      </c>
      <c r="AH349" s="223" t="str">
        <f t="shared" ca="1" si="483"/>
        <v>7.4210584705254+0.915300262025954i</v>
      </c>
      <c r="AI349" s="223" t="str">
        <f t="shared" ca="1" si="484"/>
        <v>7.15532153229229+2.17054305696427i</v>
      </c>
      <c r="AJ349" s="223" t="str">
        <f t="shared" ca="1" si="485"/>
        <v>6.67889818921632+3.36187482971993i</v>
      </c>
      <c r="AK349" s="223" t="str">
        <f t="shared" ca="1" si="486"/>
        <v>6.00581659096487+4.45421715549575i</v>
      </c>
      <c r="AL349" s="223" t="str">
        <f t="shared" ca="1" si="487"/>
        <v>5.15589543351202+5.41540632559657i</v>
      </c>
      <c r="AM349" s="223" t="str">
        <f t="shared" ca="1" si="488"/>
        <v>4.15416040330371+6.21714039862742i</v>
      </c>
      <c r="AN349" s="223" t="str">
        <f t="shared" ca="1" si="489"/>
        <v>3.03010730303936+6.8358125431209i</v>
      </c>
      <c r="AO349" s="223" t="str">
        <f t="shared" ca="1" si="490"/>
        <v>1.81683355613796+7.25320613397363i</v>
      </c>
      <c r="AP349" s="223" t="str">
        <f t="shared" ca="1" si="491"/>
        <v>0.550063662577263+7.45703113576265i</v>
      </c>
      <c r="AQ349" s="223" t="str">
        <f t="shared" ca="1" si="492"/>
        <v>-0.732902698889344+7.44128597935748i</v>
      </c>
      <c r="AR349" s="223" t="str">
        <f t="shared" ca="1" si="493"/>
        <v>-0.732902698889344+7.44128597935748i</v>
      </c>
      <c r="AS349" s="223" t="str">
        <f t="shared" ca="1" si="494"/>
        <v>-3.19695392912982+6.75939116841472i</v>
      </c>
      <c r="AT349" s="223" t="str">
        <f t="shared" ca="1" si="495"/>
        <v>-4.30548551114338+6.11331971239489i</v>
      </c>
      <c r="AU349" s="223" t="str">
        <f t="shared" ca="1" si="496"/>
        <v>-5.28724329838239+5.28724329838642i</v>
      </c>
      <c r="AV349" s="223" t="str">
        <f t="shared" ca="1" si="497"/>
        <v>-6.11331971239602+4.30548551114178i</v>
      </c>
      <c r="AW349" s="223" t="str">
        <f t="shared" ca="1" si="498"/>
        <v>-6.75939116841556+3.19695392912805i</v>
      </c>
      <c r="AX349" s="223" t="str">
        <f t="shared" ca="1" si="499"/>
        <v>-7.20643427640331+1.99428894909964i</v>
      </c>
      <c r="AY349" s="223" t="str">
        <f t="shared" ca="1" si="500"/>
        <v>-7.44128597935767+0.732902698887393i</v>
      </c>
      <c r="AZ349" s="223" t="str">
        <f t="shared" ca="1" si="501"/>
        <v>-7.45703113576305-0.5500636625718i</v>
      </c>
      <c r="BA349" s="223" t="str">
        <f t="shared" ca="1" si="502"/>
        <v>-7.25320613397315-1.81683355613986i</v>
      </c>
      <c r="BB349" s="223" t="str">
        <f t="shared" ca="1" si="503"/>
        <v>-6.83581254312011-3.03010730304115i</v>
      </c>
      <c r="BC349" s="223" t="str">
        <f t="shared" ca="1" si="504"/>
        <v>-6.21714039862633-4.15416040330534i</v>
      </c>
      <c r="BD349" s="223" t="str">
        <f t="shared" ca="1" si="505"/>
        <v>-5.41540632559522-5.15589543351344i</v>
      </c>
      <c r="BE349" s="223" t="str">
        <f t="shared" ca="1" si="506"/>
        <v>-4.45421715550015-6.0058165909616i</v>
      </c>
      <c r="BF349" s="223" t="str">
        <f t="shared" ca="1" si="507"/>
        <v>-3.36187482971837-6.67889818921711i</v>
      </c>
      <c r="BG349" s="223" t="str">
        <f t="shared" ca="1" si="508"/>
        <v>-2.1705430569623-7.15532153229289i</v>
      </c>
      <c r="BH349" s="223" t="str">
        <f t="shared" ca="1" si="509"/>
        <v>-0.915300262023898-7.42105847052565i</v>
      </c>
      <c r="BI349" s="223" t="str">
        <f t="shared" ca="1" si="510"/>
        <v>0.366893288479546-7.46828445544826i</v>
      </c>
      <c r="BJ349" s="223" t="str">
        <f t="shared" ca="1" si="511"/>
        <v>1.63828377057971-7.29560893138308i</v>
      </c>
      <c r="BK349" s="223" t="str">
        <f t="shared" ca="1" si="512"/>
        <v>2.86143545360954-6.90811627995997i</v>
      </c>
      <c r="BL349" s="223" t="str">
        <f t="shared" ca="1" si="513"/>
        <v>4.0003329845806-6.31721611195137i</v>
      </c>
      <c r="BM349" s="223" t="str">
        <f t="shared" ca="1" si="514"/>
        <v>5.02144185002118-5.54030731453387i</v>
      </c>
      <c r="BN349" s="223" t="str">
        <f t="shared" ca="1" si="515"/>
        <v>5.89469579018893-4.60026574599233i</v>
      </c>
      <c r="BO349" s="223" t="str">
        <f t="shared" ca="1" si="516"/>
        <v>6.59438209148942-3.52477066261978i</v>
      </c>
      <c r="BP349" s="223" t="str">
        <f t="shared" ca="1" si="517"/>
        <v>7.09989869004392-2.34548971085659i</v>
      </c>
      <c r="BQ349" s="223" t="str">
        <f t="shared" ca="1" si="518"/>
        <v>7.39636079356311-1.09714648250089i</v>
      </c>
      <c r="BR349" s="223" t="str">
        <f t="shared" ca="1" si="519"/>
        <v>7.47503915983504+0.183501911581909i</v>
      </c>
      <c r="BS349" s="223" t="str">
        <f t="shared" ca="1" si="520"/>
        <v>7.33361712677149+1.45874714414301i</v>
      </c>
      <c r="BT349" s="223" t="str">
        <f t="shared" ca="1" si="521"/>
        <v>6.9762588258612+2.69103998246312i</v>
      </c>
      <c r="BU349" s="223" t="str">
        <f t="shared" ca="1" si="522"/>
        <v>6.4134865705105+3.84409591484175i</v>
      </c>
      <c r="BV349" s="223" t="str">
        <f t="shared" ca="1" si="523"/>
        <v>5.66187102950655+4.88396353772794i</v>
      </c>
      <c r="BW349" s="223" t="str">
        <f t="shared" ca="1" si="524"/>
        <v>4.74354330841951+5.78002424508496i</v>
      </c>
      <c r="BX349" s="223" t="str">
        <f t="shared" ca="1" si="525"/>
        <v>3.68554330546697+6.50589378457327i</v>
      </c>
      <c r="BY349" s="223" t="str">
        <f t="shared" ca="1" si="526"/>
        <v>2.51902352944531+7.0401991343088i</v>
      </c>
      <c r="BZ349" s="223" t="str">
        <f t="shared" ca="1" si="527"/>
        <v>1.27833182296892+7.36720782542521i</v>
      </c>
      <c r="CA349" s="223" t="str">
        <f t="shared" ca="1" si="528"/>
        <v>-1.96029674571271E-12+7.47729118014148i</v>
      </c>
      <c r="CB349" s="223" t="str">
        <f t="shared" ca="1" si="529"/>
        <v>-1.27833182296524+7.36720782542585i</v>
      </c>
      <c r="CC349" s="223" t="str">
        <f t="shared" ca="1" si="530"/>
        <v>-2.519023529449+7.04019913430748i</v>
      </c>
      <c r="CD349" s="223" t="str">
        <f t="shared" ca="1" si="531"/>
        <v>-3.68554330547038+6.50589378457134i</v>
      </c>
      <c r="CE349" s="223" t="str">
        <f t="shared" ca="1" si="532"/>
        <v>-4.74354330841696+5.78002424508706i</v>
      </c>
      <c r="CF349" s="223" t="str">
        <f t="shared" ca="1" si="533"/>
        <v>-5.6618710295091+4.88396353772497i</v>
      </c>
      <c r="CG349" s="223" t="str">
        <f t="shared" ca="1" si="534"/>
        <v>-6.41348657050858+3.84409591484495i</v>
      </c>
      <c r="CH349" s="223" t="str">
        <f t="shared" ca="1" si="535"/>
        <v>-6.97625882586262+2.69103998245947i</v>
      </c>
      <c r="CI349" s="223" t="str">
        <f t="shared" ca="1" si="536"/>
        <v>-7.33361712677225+1.45874714413916i</v>
      </c>
      <c r="CJ349" s="223" t="str">
        <f t="shared" ca="1" si="537"/>
        <v>-7.47503915983494+0.183501911585638i</v>
      </c>
      <c r="CK349" s="223" t="str">
        <f t="shared" ca="1" si="538"/>
        <v>-7.39636079356253-1.09714648250476i</v>
      </c>
      <c r="CL349" s="223" t="str">
        <f t="shared" ca="1" si="539"/>
        <v>-7.09989869004509-2.34548971085304i</v>
      </c>
      <c r="CM349" s="223" t="str">
        <f t="shared" ca="1" si="540"/>
        <v>-6.59438209149118-3.52477066261649i</v>
      </c>
      <c r="CN349" s="223" t="str">
        <f t="shared" ca="1" si="541"/>
        <v>-5.89469579018679-4.60026574599509i</v>
      </c>
      <c r="CO349" s="223" t="str">
        <f t="shared" ca="1" si="542"/>
        <v>-5.02144185002394-5.54030731453136i</v>
      </c>
      <c r="CP349" s="223" t="str">
        <f t="shared" ca="1" si="543"/>
        <v>-4.00033298457728-6.31721611195347i</v>
      </c>
      <c r="CQ349" s="223" t="str">
        <f t="shared" ca="1" si="544"/>
        <v>-2.8614354536126-6.9081162799587i</v>
      </c>
      <c r="CR349" s="223" t="str">
        <f t="shared" ca="1" si="545"/>
        <v>-1.63828377058335-7.29560893138227i</v>
      </c>
      <c r="CS349" s="223" t="str">
        <f t="shared" ca="1" si="546"/>
        <v>-0.36689328847563-7.46828445544846i</v>
      </c>
      <c r="CT349" s="223" t="str">
        <f t="shared" ca="1" si="547"/>
        <v>0.915300262020623-7.42105847052605i</v>
      </c>
      <c r="CU349" s="223" t="str">
        <f t="shared" ca="1" si="548"/>
        <v>2.17054305696645-7.15532153229163i</v>
      </c>
      <c r="CV349" s="223" t="str">
        <f t="shared" ca="1" si="549"/>
        <v>3.36187482972149-6.67889818921554i</v>
      </c>
      <c r="CW349" s="223" t="str">
        <f t="shared" ca="1" si="550"/>
        <v>4.45421715549715-6.00581659096382i</v>
      </c>
      <c r="CX349" s="223" t="str">
        <f t="shared" ca="1" si="551"/>
        <v>5.41540632559792-5.1558954335106i</v>
      </c>
      <c r="CY349" s="223" t="str">
        <f t="shared" ca="1" si="552"/>
        <v>6.21714039862437-4.15416040330826i</v>
      </c>
      <c r="CZ349" s="223" t="str">
        <f t="shared" ca="1" si="553"/>
        <v>6.83581254312178-3.03010730303737i</v>
      </c>
      <c r="DA349" s="223" t="str">
        <f t="shared" ca="1" si="554"/>
        <v>7.25320613397235-1.81683355614307i</v>
      </c>
      <c r="DB349" s="223" t="str">
        <f t="shared" ca="1" si="555"/>
        <v>7.45703113576277-0.550063662575732i</v>
      </c>
      <c r="DC349" s="223" t="str">
        <f t="shared" ca="1" si="556"/>
        <v>7.44128597935731+0.732902698891083i</v>
      </c>
      <c r="DD349" s="223" t="str">
        <f t="shared" ca="1" si="557"/>
        <v>7.20643427640431+1.99428894909605i</v>
      </c>
      <c r="DE349" s="223" t="str">
        <f t="shared" ca="1" si="558"/>
        <v>6.75939116841388+3.19695392913159i</v>
      </c>
      <c r="DF349" s="223" t="str">
        <f t="shared" ca="1" si="559"/>
        <v>6.11331971239804+4.30548551113891i</v>
      </c>
      <c r="DG349" s="223" t="str">
        <f t="shared" ca="1" si="560"/>
        <v>5.28724329838473+5.28724329838408i</v>
      </c>
      <c r="DH349" s="223" t="str">
        <f t="shared" ca="1" si="561"/>
        <v>4.30548551114035+6.11331971239703i</v>
      </c>
      <c r="DI349" s="223" t="str">
        <f t="shared" ca="1" si="562"/>
        <v>3.19695392913319+6.75939116841313i</v>
      </c>
      <c r="DJ349" s="223" t="str">
        <f t="shared" ca="1" si="563"/>
        <v>1.99428894909775+7.20643427640384i</v>
      </c>
      <c r="DK349" s="223" t="str">
        <f t="shared" ca="1" si="564"/>
        <v>0.73290269888523+7.44128597935788i</v>
      </c>
      <c r="DL349" s="223" t="str">
        <f t="shared" ca="1" si="565"/>
        <v>-0.550063662573967+7.45703113576289i</v>
      </c>
      <c r="DM349" s="223" t="str">
        <f t="shared" ca="1" si="566"/>
        <v>-1.81683355614135+7.25320613397277i</v>
      </c>
      <c r="DN349" s="223" t="str">
        <f t="shared" ca="1" si="567"/>
        <v>-3.03010730303575+6.8358125431225i</v>
      </c>
      <c r="DO349" s="223" t="str">
        <f t="shared" ca="1" si="568"/>
        <v>-4.15416040330679+6.21714039862536i</v>
      </c>
      <c r="DP349" s="223" t="str">
        <f t="shared" ca="1" si="569"/>
        <v>-5.15589543351487+5.41540632559387i</v>
      </c>
      <c r="DQ349" s="223" t="str">
        <f t="shared" ca="1" si="570"/>
        <v>-6.00581659096277+4.45421715549858i</v>
      </c>
      <c r="DR349" s="223" t="str">
        <f t="shared" ca="1" si="571"/>
        <v>-6.67889818921818+3.36187482971624i</v>
      </c>
      <c r="DS349" s="223" t="str">
        <f t="shared" ca="1" si="572"/>
        <v>-7.15532153229137+2.17054305696733i</v>
      </c>
      <c r="DT349" s="223" t="str">
        <f t="shared" ca="1" si="573"/>
        <v>-7.42105847052584+0.915300262022373i</v>
      </c>
      <c r="DU349" s="223" t="str">
        <f t="shared" ca="1" si="574"/>
        <v>-7.46828445544817-0.366893288481504i</v>
      </c>
      <c r="DV349" s="223" t="str">
        <f t="shared" ca="1" si="575"/>
        <v>-7.29560893138266-1.63828377058163i</v>
      </c>
      <c r="DW349" s="223" t="str">
        <f t="shared" ca="1" si="576"/>
        <v>-6.90811627995921-2.86143545361135i</v>
      </c>
      <c r="DX349" s="223" t="str">
        <f t="shared" ca="1" si="577"/>
        <v>-6.31721611195419-4.00033298457615i</v>
      </c>
      <c r="DY349" s="223" t="str">
        <f t="shared" ca="1" si="578"/>
        <v>-5.54030731453283-5.02144185002231i</v>
      </c>
      <c r="DZ349" s="223" t="str">
        <f t="shared" ca="1" si="579"/>
        <v>-4.60026574599078-5.89469579019014i</v>
      </c>
      <c r="EA349" s="223" t="str">
        <f t="shared" ca="1" si="580"/>
        <v>-3.52477066261805-6.59438209149034i</v>
      </c>
      <c r="EB349" s="223" t="str">
        <f t="shared" ca="1" si="581"/>
        <v>-2.34548971085473-7.09989869004454i</v>
      </c>
      <c r="EC349" s="223" t="str">
        <f t="shared" ca="1" si="582"/>
        <v>-1.0971464825061-7.39636079356233i</v>
      </c>
      <c r="ED349" s="223" t="str">
        <f t="shared" ca="1" si="583"/>
        <v>0.183501911584294-7.47503915983498i</v>
      </c>
      <c r="EE349" s="223" t="str">
        <f t="shared" ca="1" si="584"/>
        <v>1.45874714414451-7.33361712677119i</v>
      </c>
      <c r="EF349" s="223" t="str">
        <f t="shared" ca="1" si="585"/>
        <v>2.69103998245782-6.97625882586325i</v>
      </c>
      <c r="EG349" s="223" t="str">
        <f t="shared" ca="1" si="586"/>
        <v>3.84409591484344-6.41348657050949i</v>
      </c>
      <c r="EH349" s="223" t="str">
        <f t="shared" ca="1" si="587"/>
        <v>4.88396353772363-5.66187102951026i</v>
      </c>
      <c r="EI349" s="223" t="str">
        <f t="shared" ca="1" si="588"/>
        <v>5.78002424508621-4.74354330841799i</v>
      </c>
      <c r="EJ349" s="223" t="str">
        <f t="shared" ca="1" si="589"/>
        <v>6.50589378457402-3.68554330546564i</v>
      </c>
      <c r="EK349" s="223" t="str">
        <f t="shared" ca="1" si="590"/>
        <v>7.04019913430674-2.51902352945107i</v>
      </c>
      <c r="EL349" s="223" t="str">
        <f t="shared" ca="1" si="591"/>
        <v>7.36720782542555-1.27833182296699i</v>
      </c>
      <c r="EM349" s="223" t="str">
        <f t="shared" ca="1" si="592"/>
        <v>7.47729118014148+3.92059349142543E-12i</v>
      </c>
      <c r="EN349" s="223"/>
      <c r="EO349" s="223"/>
      <c r="EP349" s="223"/>
    </row>
    <row r="350" spans="1:146">
      <c r="A350" s="249">
        <f t="shared" si="461"/>
        <v>4.8828124999999818E-3</v>
      </c>
      <c r="B350" s="248">
        <v>250</v>
      </c>
      <c r="C350" s="247">
        <f t="shared" si="462"/>
        <v>50000</v>
      </c>
      <c r="N350" s="246">
        <f t="shared" ca="1" si="463"/>
        <v>7.5226235942272242</v>
      </c>
      <c r="O350" s="223">
        <f t="shared" ca="1" si="464"/>
        <v>-7.4773764057727758</v>
      </c>
      <c r="P350" s="223" t="str">
        <f t="shared" ca="1" si="465"/>
        <v>-7.39644509675531-1.09715898770041i</v>
      </c>
      <c r="Q350" s="223" t="str">
        <f t="shared" ca="1" si="466"/>
        <v>-7.15540308813623-2.1705677966601i</v>
      </c>
      <c r="R350" s="223" t="str">
        <f t="shared" ca="1" si="467"/>
        <v>-6.75946821147247-3.19699036778353i</v>
      </c>
      <c r="S350" s="223" t="str">
        <f t="shared" ca="1" si="468"/>
        <v>-6.21721126114826-4.15420775213021i</v>
      </c>
      <c r="T350" s="223" t="str">
        <f t="shared" ca="1" si="469"/>
        <v>-5.54037046255983-5.02149908405866i</v>
      </c>
      <c r="U350" s="223" t="str">
        <f t="shared" ca="1" si="470"/>
        <v>-4.74359737498602-5.78009012539019i</v>
      </c>
      <c r="V350" s="223" t="str">
        <f t="shared" ca="1" si="471"/>
        <v>-3.84413972957373-6.41355967097213i</v>
      </c>
      <c r="W350" s="223" t="str">
        <f t="shared" ca="1" si="472"/>
        <v>-2.86146806804673-6.90819501817633i</v>
      </c>
      <c r="X350" s="223" t="str">
        <f t="shared" ca="1" si="473"/>
        <v>-1.8168542642792-7.25328880549905i</v>
      </c>
      <c r="Y350" s="223" t="str">
        <f t="shared" ca="1" si="474"/>
        <v>-0.732911052461199-7.44137079460415i</v>
      </c>
      <c r="Z350" s="223" t="str">
        <f t="shared" ca="1" si="475"/>
        <v>0.36689747030205-7.46836957842161i</v>
      </c>
      <c r="AA350" s="223" t="str">
        <f t="shared" ca="1" si="476"/>
        <v>1.45876377083783-7.33370071481639i</v>
      </c>
      <c r="AB350" s="223" t="str">
        <f t="shared" ca="1" si="477"/>
        <v>2.51905224109953-7.0402793779948i</v>
      </c>
      <c r="AC350" s="223" t="str">
        <f t="shared" ca="1" si="478"/>
        <v>3.52481083770104-6.59445725378766i</v>
      </c>
      <c r="AD350" s="223" t="str">
        <f t="shared" ca="1" si="479"/>
        <v>4.45426792434681-6.00588504483249i</v>
      </c>
      <c r="AE350" s="223" t="str">
        <f t="shared" ca="1" si="480"/>
        <v>5.28730356200643-5.28730356200602i</v>
      </c>
      <c r="AF350" s="223" t="str">
        <f t="shared" ca="1" si="481"/>
        <v>6.00588504483062-4.45426792434933i</v>
      </c>
      <c r="AG350" s="223" t="str">
        <f t="shared" ca="1" si="482"/>
        <v>6.59445725378828-3.52481083769987i</v>
      </c>
      <c r="AH350" s="223" t="str">
        <f t="shared" ca="1" si="483"/>
        <v>7.04027937799424-2.51905224110108i</v>
      </c>
      <c r="AI350" s="223" t="str">
        <f t="shared" ca="1" si="484"/>
        <v>7.33370071481679-1.45876377083581i</v>
      </c>
      <c r="AJ350" s="223" t="str">
        <f t="shared" ca="1" si="485"/>
        <v>7.46836957842156-0.36689747030296i</v>
      </c>
      <c r="AK350" s="223" t="str">
        <f t="shared" ca="1" si="486"/>
        <v>7.44137079460381+0.732911052464679i</v>
      </c>
      <c r="AL350" s="223" t="str">
        <f t="shared" ca="1" si="487"/>
        <v>7.25328880549908+1.81685426427908i</v>
      </c>
      <c r="AM350" s="223" t="str">
        <f t="shared" ca="1" si="488"/>
        <v>6.90819501817756+2.86146806804378i</v>
      </c>
      <c r="AN350" s="223" t="str">
        <f t="shared" ca="1" si="489"/>
        <v>6.41355967097181+3.84413972957427i</v>
      </c>
      <c r="AO350" s="223" t="str">
        <f t="shared" ca="1" si="490"/>
        <v>5.78009012539174+4.74359737498412i</v>
      </c>
      <c r="AP350" s="223" t="str">
        <f t="shared" ca="1" si="491"/>
        <v>5.02149908405707+5.54037046256127i</v>
      </c>
      <c r="AQ350" s="223" t="str">
        <f t="shared" ca="1" si="492"/>
        <v>4.15420775213161+6.21721126114732i</v>
      </c>
      <c r="AR350" s="223" t="str">
        <f t="shared" ca="1" si="493"/>
        <v>4.15420775213161+6.21721126114732i</v>
      </c>
      <c r="AS350" s="223" t="str">
        <f t="shared" ca="1" si="494"/>
        <v>2.17056779666027+7.15540308813618i</v>
      </c>
      <c r="AT350" s="223" t="str">
        <f t="shared" ca="1" si="495"/>
        <v>1.09715898770406+7.39644509675477i</v>
      </c>
      <c r="AU350" s="223" t="str">
        <f t="shared" ca="1" si="496"/>
        <v>-5.75272660986808E-13+7.47737640577278i</v>
      </c>
      <c r="AV350" s="223" t="str">
        <f t="shared" ca="1" si="497"/>
        <v>-1.09715898769764+7.39644509675572i</v>
      </c>
      <c r="AW350" s="223" t="str">
        <f t="shared" ca="1" si="498"/>
        <v>-2.17056779666137+7.15540308813585i</v>
      </c>
      <c r="AX350" s="223" t="str">
        <f t="shared" ca="1" si="499"/>
        <v>-3.19699036778196+6.75946821147321i</v>
      </c>
      <c r="AY350" s="223" t="str">
        <f t="shared" ca="1" si="500"/>
        <v>-4.15420775213256+6.21721126114668i</v>
      </c>
      <c r="AZ350" s="223" t="str">
        <f t="shared" ca="1" si="501"/>
        <v>-5.02149908405793+5.5403704625605i</v>
      </c>
      <c r="BA350" s="223" t="str">
        <f t="shared" ca="1" si="502"/>
        <v>-5.78009012539247+4.74359737498323i</v>
      </c>
      <c r="BB350" s="223" t="str">
        <f t="shared" ca="1" si="503"/>
        <v>-6.4135596709724+3.84413972957328i</v>
      </c>
      <c r="BC350" s="223" t="str">
        <f t="shared" ca="1" si="504"/>
        <v>-6.90819501817515+2.86146806804959i</v>
      </c>
      <c r="BD350" s="223" t="str">
        <f t="shared" ca="1" si="505"/>
        <v>-7.25328880549936+1.81685426427797i</v>
      </c>
      <c r="BE350" s="223" t="str">
        <f t="shared" ca="1" si="506"/>
        <v>-7.44137079460392+0.732911052463534i</v>
      </c>
      <c r="BF350" s="223" t="str">
        <f t="shared" ca="1" si="507"/>
        <v>-7.4683695784215-0.366897470304322i</v>
      </c>
      <c r="BG350" s="223" t="str">
        <f t="shared" ca="1" si="508"/>
        <v>-7.33370071481654-1.45876377083704i</v>
      </c>
      <c r="BH350" s="223" t="str">
        <f t="shared" ca="1" si="509"/>
        <v>-7.04027937799378-2.51905224110237i</v>
      </c>
      <c r="BI350" s="223" t="str">
        <f t="shared" ca="1" si="510"/>
        <v>-6.59445725378769-3.52481083770098i</v>
      </c>
      <c r="BJ350" s="223" t="str">
        <f t="shared" ca="1" si="511"/>
        <v>-6.00588504483436-4.45426792434429i</v>
      </c>
      <c r="BK350" s="223" t="str">
        <f t="shared" ca="1" si="512"/>
        <v>-5.28730356200554-5.28730356200691i</v>
      </c>
      <c r="BL350" s="223" t="str">
        <f t="shared" ca="1" si="513"/>
        <v>-4.45426792434888-6.00588504483096i</v>
      </c>
      <c r="BM350" s="223" t="str">
        <f t="shared" ca="1" si="514"/>
        <v>-3.52481083769928-6.5944572537886i</v>
      </c>
      <c r="BN350" s="223" t="str">
        <f t="shared" ca="1" si="515"/>
        <v>-2.51905224110054-7.04027937799443i</v>
      </c>
      <c r="BO350" s="223" t="str">
        <f t="shared" ca="1" si="516"/>
        <v>-1.45876377083514-7.33370071481692i</v>
      </c>
      <c r="BP350" s="223" t="str">
        <f t="shared" ca="1" si="517"/>
        <v>-0.366897470302386-7.46836957842159i</v>
      </c>
      <c r="BQ350" s="223" t="str">
        <f t="shared" ca="1" si="518"/>
        <v>0.732911052465463-7.44137079460373i</v>
      </c>
      <c r="BR350" s="223" t="str">
        <f t="shared" ca="1" si="519"/>
        <v>1.81685426427964-7.25328880549894i</v>
      </c>
      <c r="BS350" s="223" t="str">
        <f t="shared" ca="1" si="520"/>
        <v>2.86146806804431-6.90819501817733i</v>
      </c>
      <c r="BT350" s="223" t="str">
        <f t="shared" ca="1" si="521"/>
        <v>3.84413972957476-6.41355967097152i</v>
      </c>
      <c r="BU350" s="223" t="str">
        <f t="shared" ca="1" si="522"/>
        <v>4.74359737498457-5.78009012539138i</v>
      </c>
      <c r="BV350" s="223" t="str">
        <f t="shared" ca="1" si="523"/>
        <v>5.54037046256165-5.02149908405665i</v>
      </c>
      <c r="BW350" s="223" t="str">
        <f t="shared" ca="1" si="524"/>
        <v>6.21721126114764-4.15420775213113i</v>
      </c>
      <c r="BX350" s="223" t="str">
        <f t="shared" ca="1" si="525"/>
        <v>6.75946821147395-3.1969903677804i</v>
      </c>
      <c r="BY350" s="223" t="str">
        <f t="shared" ca="1" si="526"/>
        <v>7.15540308813634-2.17056779665971i</v>
      </c>
      <c r="BZ350" s="223" t="str">
        <f t="shared" ca="1" si="527"/>
        <v>7.39644509675485-1.09715898770349i</v>
      </c>
      <c r="CA350" s="223" t="str">
        <f t="shared" ca="1" si="528"/>
        <v>7.47737640577278+1.15054532197362E-12i</v>
      </c>
      <c r="CB350" s="223" t="str">
        <f t="shared" ca="1" si="529"/>
        <v>7.39644509675563+1.09715898769821i</v>
      </c>
      <c r="CC350" s="223" t="str">
        <f t="shared" ca="1" si="530"/>
        <v>7.15540308813568+2.17056779666192i</v>
      </c>
      <c r="CD350" s="223" t="str">
        <f t="shared" ca="1" si="531"/>
        <v>6.75946821147296+3.19699036778247i</v>
      </c>
      <c r="CE350" s="223" t="str">
        <f t="shared" ca="1" si="532"/>
        <v>6.21721126114636+4.15420775213304i</v>
      </c>
      <c r="CF350" s="223" t="str">
        <f t="shared" ca="1" si="533"/>
        <v>5.54037046256011+5.02149908405835i</v>
      </c>
      <c r="CG350" s="223" t="str">
        <f t="shared" ca="1" si="534"/>
        <v>4.7435973749887+5.78009012538799i</v>
      </c>
      <c r="CH350" s="223" t="str">
        <f t="shared" ca="1" si="535"/>
        <v>3.84413972957279+6.4135596709727i</v>
      </c>
      <c r="CI350" s="223" t="str">
        <f t="shared" ca="1" si="536"/>
        <v>2.86146806804925+6.90819501817529i</v>
      </c>
      <c r="CJ350" s="223" t="str">
        <f t="shared" ca="1" si="537"/>
        <v>1.81685426427741+7.2532888054995i</v>
      </c>
      <c r="CK350" s="223" t="str">
        <f t="shared" ca="1" si="538"/>
        <v>0.732911052463173+7.44137079460396i</v>
      </c>
      <c r="CL350" s="223" t="str">
        <f t="shared" ca="1" si="539"/>
        <v>-0.366897470304685+7.46836957842148i</v>
      </c>
      <c r="CM350" s="223" t="str">
        <f t="shared" ca="1" si="540"/>
        <v>-1.4587637708374+7.33370071481647i</v>
      </c>
      <c r="CN350" s="223" t="str">
        <f t="shared" ca="1" si="541"/>
        <v>-2.51905224110271+7.04027937799366i</v>
      </c>
      <c r="CO350" s="223" t="str">
        <f t="shared" ca="1" si="542"/>
        <v>-3.5248108377013+6.59445725378752i</v>
      </c>
      <c r="CP350" s="223" t="str">
        <f t="shared" ca="1" si="543"/>
        <v>-4.45426792434458+6.00588504483415i</v>
      </c>
      <c r="CQ350" s="223" t="str">
        <f t="shared" ca="1" si="544"/>
        <v>-5.28730356200716+5.28730356200528i</v>
      </c>
      <c r="CR350" s="223" t="str">
        <f t="shared" ca="1" si="545"/>
        <v>-6.00588504483117+4.45426792434859i</v>
      </c>
      <c r="CS350" s="223" t="str">
        <f t="shared" ca="1" si="546"/>
        <v>-6.59445725378878+3.52481083769896i</v>
      </c>
      <c r="CT350" s="223" t="str">
        <f t="shared" ca="1" si="547"/>
        <v>-7.04027937799456+2.5190522411002i</v>
      </c>
      <c r="CU350" s="223" t="str">
        <f t="shared" ca="1" si="548"/>
        <v>-7.33370071481707+1.45876377083437i</v>
      </c>
      <c r="CV350" s="223" t="str">
        <f t="shared" ca="1" si="549"/>
        <v>-7.46836957842163+0.3668974703016i</v>
      </c>
      <c r="CW350" s="223" t="str">
        <f t="shared" ca="1" si="550"/>
        <v>-7.44137079460441-0.732911052458633i</v>
      </c>
      <c r="CX350" s="223" t="str">
        <f t="shared" ca="1" si="551"/>
        <v>-7.25328880549875-1.81685426428041i</v>
      </c>
      <c r="CY350" s="223" t="str">
        <f t="shared" ca="1" si="552"/>
        <v>-6.90819501817704-2.86146806804503i</v>
      </c>
      <c r="CZ350" s="223" t="str">
        <f t="shared" ca="1" si="553"/>
        <v>-6.41355967097111-3.84413972957544i</v>
      </c>
      <c r="DA350" s="223" t="str">
        <f t="shared" ca="1" si="554"/>
        <v>-5.78009012539088-4.74359737498517i</v>
      </c>
      <c r="DB350" s="223" t="str">
        <f t="shared" ca="1" si="555"/>
        <v>-5.02149908405606-5.54037046256219i</v>
      </c>
      <c r="DC350" s="223" t="str">
        <f t="shared" ca="1" si="556"/>
        <v>-4.15420775213047-6.21721126114808i</v>
      </c>
      <c r="DD350" s="223" t="str">
        <f t="shared" ca="1" si="557"/>
        <v>-3.19699036777968-6.75946821147428i</v>
      </c>
      <c r="DE350" s="223" t="str">
        <f t="shared" ca="1" si="558"/>
        <v>-2.17056779665897-7.15540308813658i</v>
      </c>
      <c r="DF350" s="223" t="str">
        <f t="shared" ca="1" si="559"/>
        <v>-1.09715898770272-7.39644509675496i</v>
      </c>
      <c r="DG350" s="223" t="str">
        <f t="shared" ca="1" si="560"/>
        <v>1.93833780246706E-12-7.47737640577278i</v>
      </c>
      <c r="DH350" s="223" t="str">
        <f t="shared" ca="1" si="561"/>
        <v>1.09715898769899-7.39644509675551i</v>
      </c>
      <c r="DI350" s="223" t="str">
        <f t="shared" ca="1" si="562"/>
        <v>2.17056779666268-7.15540308813545i</v>
      </c>
      <c r="DJ350" s="223" t="str">
        <f t="shared" ca="1" si="563"/>
        <v>3.19699036778319-6.75946821147262i</v>
      </c>
      <c r="DK350" s="223" t="str">
        <f t="shared" ca="1" si="564"/>
        <v>4.15420775212734-6.21721126115017i</v>
      </c>
      <c r="DL350" s="223" t="str">
        <f t="shared" ca="1" si="565"/>
        <v>5.02149908405894-5.54037046255958i</v>
      </c>
      <c r="DM350" s="223" t="str">
        <f t="shared" ca="1" si="566"/>
        <v>5.78009012538849-4.74359737498809i</v>
      </c>
      <c r="DN350" s="223" t="str">
        <f t="shared" ca="1" si="567"/>
        <v>6.41355967097311-3.84413972957211i</v>
      </c>
      <c r="DO350" s="223" t="str">
        <f t="shared" ca="1" si="568"/>
        <v>6.90819501817559-2.86146806804853i</v>
      </c>
      <c r="DP350" s="223" t="str">
        <f t="shared" ca="1" si="569"/>
        <v>7.25328880549969-1.81685426427665i</v>
      </c>
      <c r="DQ350" s="223" t="str">
        <f t="shared" ca="1" si="570"/>
        <v>7.44137079460403-0.732911052462389i</v>
      </c>
      <c r="DR350" s="223" t="str">
        <f t="shared" ca="1" si="571"/>
        <v>7.46836957842144+0.366897470305471i</v>
      </c>
      <c r="DS350" s="223" t="str">
        <f t="shared" ca="1" si="572"/>
        <v>7.33370071481632+1.45876377083817i</v>
      </c>
      <c r="DT350" s="223" t="str">
        <f t="shared" ca="1" si="573"/>
        <v>7.04027937799597+2.51905224109624i</v>
      </c>
      <c r="DU350" s="223" t="str">
        <f t="shared" ca="1" si="574"/>
        <v>6.59445725378715+3.524810837702i</v>
      </c>
      <c r="DV350" s="223" t="str">
        <f t="shared" ca="1" si="575"/>
        <v>6.00588504483368+4.45426792434521i</v>
      </c>
      <c r="DW350" s="223" t="str">
        <f t="shared" ca="1" si="576"/>
        <v>5.28730356200472+5.28730356200772i</v>
      </c>
      <c r="DX350" s="223" t="str">
        <f t="shared" ca="1" si="577"/>
        <v>4.45426792434795+6.00588504483164i</v>
      </c>
      <c r="DY350" s="223" t="str">
        <f t="shared" ca="1" si="578"/>
        <v>3.52481083769826+6.59445725378914i</v>
      </c>
      <c r="DZ350" s="223" t="str">
        <f t="shared" ca="1" si="579"/>
        <v>2.51905224109946+7.04027937799482i</v>
      </c>
      <c r="EA350" s="223" t="str">
        <f t="shared" ca="1" si="580"/>
        <v>1.45876377084152+7.33370071481565i</v>
      </c>
      <c r="EB350" s="223" t="str">
        <f t="shared" ca="1" si="581"/>
        <v>0.366897470301237+7.46836957842165i</v>
      </c>
      <c r="EC350" s="223" t="str">
        <f t="shared" ca="1" si="582"/>
        <v>-0.732911052458994+7.44137079460437i</v>
      </c>
      <c r="ED350" s="223" t="str">
        <f t="shared" ca="1" si="583"/>
        <v>-1.81685426428076+7.25328880549866i</v>
      </c>
      <c r="EE350" s="223" t="str">
        <f t="shared" ca="1" si="584"/>
        <v>-2.86146806804537+6.90819501817689i</v>
      </c>
      <c r="EF350" s="223" t="str">
        <f t="shared" ca="1" si="585"/>
        <v>-3.84413972957575+6.41355967097092i</v>
      </c>
      <c r="EG350" s="223" t="str">
        <f t="shared" ca="1" si="586"/>
        <v>-4.74359737498546+5.78009012539065i</v>
      </c>
      <c r="EH350" s="223" t="str">
        <f t="shared" ca="1" si="587"/>
        <v>-5.54037046256243+5.0214990840558i</v>
      </c>
      <c r="EI350" s="223" t="str">
        <f t="shared" ca="1" si="588"/>
        <v>-6.21721126114828+4.15420775213017i</v>
      </c>
      <c r="EJ350" s="223" t="str">
        <f t="shared" ca="1" si="589"/>
        <v>-6.75946821147116+3.19699036778627i</v>
      </c>
      <c r="EK350" s="223" t="str">
        <f t="shared" ca="1" si="590"/>
        <v>-7.15540308813668+2.17056779665862i</v>
      </c>
      <c r="EL350" s="223" t="str">
        <f t="shared" ca="1" si="591"/>
        <v>-7.39644509675501+1.09715898770236i</v>
      </c>
      <c r="EM350" s="223" t="str">
        <f t="shared" ca="1" si="592"/>
        <v>-7.47737640577278-2.30109064394724E-12i</v>
      </c>
      <c r="EN350" s="223"/>
      <c r="EO350" s="223"/>
      <c r="EP350" s="223"/>
    </row>
    <row r="351" spans="1:146">
      <c r="A351" s="249">
        <f t="shared" si="461"/>
        <v>4.9023437499999814E-3</v>
      </c>
      <c r="B351" s="248">
        <v>251</v>
      </c>
      <c r="C351" s="247">
        <f t="shared" si="462"/>
        <v>50200</v>
      </c>
      <c r="N351" s="246">
        <f t="shared" ca="1" si="463"/>
        <v>7.5225498709726741</v>
      </c>
      <c r="O351" s="223">
        <f t="shared" ca="1" si="464"/>
        <v>-7.4774501290273259</v>
      </c>
      <c r="P351" s="223" t="str">
        <f t="shared" ca="1" si="465"/>
        <v>-7.42121622404211-0.91531971906267i</v>
      </c>
      <c r="Q351" s="223" t="str">
        <f t="shared" ca="1" si="466"/>
        <v>-7.25336031936013-1.81687217756853i</v>
      </c>
      <c r="R351" s="223" t="str">
        <f t="shared" ca="1" si="467"/>
        <v>-6.97640712402838-2.69109718737487i</v>
      </c>
      <c r="S351" s="223" t="str">
        <f t="shared" ca="1" si="468"/>
        <v>-6.5945222718934-3.5248455906029i</v>
      </c>
      <c r="T351" s="223" t="str">
        <f t="shared" ca="1" si="469"/>
        <v>-6.11344966659119-4.30557703521221i</v>
      </c>
      <c r="U351" s="223" t="str">
        <f t="shared" ca="1" si="470"/>
        <v>-5.54042508788834-5.02154859357034i</v>
      </c>
      <c r="V351" s="223" t="str">
        <f t="shared" ca="1" si="471"/>
        <v>-4.88406735882158-5.66199138701079i</v>
      </c>
      <c r="W351" s="223" t="str">
        <f t="shared" ca="1" si="472"/>
        <v>-4.15424871057626-6.21727255979391i</v>
      </c>
      <c r="X351" s="223" t="str">
        <f t="shared" ca="1" si="473"/>
        <v>-3.36194629493786-6.67904016622481i</v>
      </c>
      <c r="Y351" s="223" t="str">
        <f t="shared" ca="1" si="474"/>
        <v>-2.51907707771528-7.04034879168783i</v>
      </c>
      <c r="Z351" s="223" t="str">
        <f t="shared" ca="1" si="475"/>
        <v>-1.63831859648117-7.2957640181488i</v>
      </c>
      <c r="AA351" s="223" t="str">
        <f t="shared" ca="1" si="476"/>
        <v>-0.732918278604046-7.44144416286105i</v>
      </c>
      <c r="AB351" s="223" t="str">
        <f t="shared" ca="1" si="477"/>
        <v>0.18350581238477-7.4751980608484i</v>
      </c>
      <c r="AC351" s="223" t="str">
        <f t="shared" ca="1" si="478"/>
        <v>1.09716980514848-7.39651802206695i</v>
      </c>
      <c r="AD351" s="223" t="str">
        <f t="shared" ca="1" si="479"/>
        <v>1.99433134279416-7.20658746753549i</v>
      </c>
      <c r="AE351" s="223" t="str">
        <f t="shared" ca="1" si="480"/>
        <v>2.86149628071475-6.90826312958232i</v>
      </c>
      <c r="AF351" s="223" t="str">
        <f t="shared" ca="1" si="481"/>
        <v>3.68562165108919-6.50603208392899i</v>
      </c>
      <c r="AG351" s="223" t="str">
        <f t="shared" ca="1" si="482"/>
        <v>4.45431184123985-6.00594425990461i</v>
      </c>
      <c r="AH351" s="223" t="str">
        <f t="shared" ca="1" si="483"/>
        <v>5.1560050352136-5.41552144386325i</v>
      </c>
      <c r="AI351" s="223" t="str">
        <f t="shared" ca="1" si="484"/>
        <v>5.78014711423529-4.74364414452521i</v>
      </c>
      <c r="AJ351" s="223" t="str">
        <f t="shared" ca="1" si="485"/>
        <v>6.31735040048732-4.0004180218514i</v>
      </c>
      <c r="AK351" s="223" t="str">
        <f t="shared" ca="1" si="486"/>
        <v>6.75953485650573-3.19702188853546i</v>
      </c>
      <c r="AL351" s="223" t="str">
        <f t="shared" ca="1" si="487"/>
        <v>7.10004961649024-2.34553957021994i</v>
      </c>
      <c r="AM351" s="223" t="str">
        <f t="shared" ca="1" si="488"/>
        <v>7.3337730214987-1.45877815353417i</v>
      </c>
      <c r="AN351" s="223" t="str">
        <f t="shared" ca="1" si="489"/>
        <v>7.45718965397001-0.550075355577245i</v>
      </c>
      <c r="AO351" s="223" t="str">
        <f t="shared" ca="1" si="490"/>
        <v>7.46844321287323+0.366901087731583i</v>
      </c>
      <c r="AP351" s="223" t="str">
        <f t="shared" ca="1" si="491"/>
        <v>7.36736443420914+1.27835899716826i</v>
      </c>
      <c r="AQ351" s="223" t="str">
        <f t="shared" ca="1" si="492"/>
        <v>7.15547363689319+2.17058919738797i</v>
      </c>
      <c r="AR351" s="223" t="str">
        <f t="shared" ca="1" si="493"/>
        <v>7.15547363689319+2.17058919738797i</v>
      </c>
      <c r="AS351" s="223" t="str">
        <f t="shared" ca="1" si="494"/>
        <v>6.4136229055167+3.84417763090134i</v>
      </c>
      <c r="AT351" s="223" t="str">
        <f t="shared" ca="1" si="495"/>
        <v>5.8948210969757+4.60036353636764i</v>
      </c>
      <c r="AU351" s="223" t="str">
        <f t="shared" ca="1" si="496"/>
        <v>5.28735569222188+5.28735569221701i</v>
      </c>
      <c r="AV351" s="223" t="str">
        <f t="shared" ca="1" si="497"/>
        <v>4.6003635363672+5.89482109697605i</v>
      </c>
      <c r="AW351" s="223" t="str">
        <f t="shared" ca="1" si="498"/>
        <v>3.84417763090087+6.41362290551699i</v>
      </c>
      <c r="AX351" s="223" t="str">
        <f t="shared" ca="1" si="499"/>
        <v>3.03017171569557+6.83595785574262i</v>
      </c>
      <c r="AY351" s="223" t="str">
        <f t="shared" ca="1" si="500"/>
        <v>2.17058919738765+7.15547363689328i</v>
      </c>
      <c r="AZ351" s="223" t="str">
        <f t="shared" ca="1" si="501"/>
        <v>1.27835899716793+7.3673644342092i</v>
      </c>
      <c r="BA351" s="223" t="str">
        <f t="shared" ca="1" si="502"/>
        <v>0.366901087731031+7.46844321287325i</v>
      </c>
      <c r="BB351" s="223" t="str">
        <f t="shared" ca="1" si="503"/>
        <v>-0.550075355577796+7.45718965396997i</v>
      </c>
      <c r="BC351" s="223" t="str">
        <f t="shared" ca="1" si="504"/>
        <v>-1.45877815353451+7.33377302149864i</v>
      </c>
      <c r="BD351" s="223" t="str">
        <f t="shared" ca="1" si="505"/>
        <v>-2.34553957022026+7.10004961649014i</v>
      </c>
      <c r="BE351" s="223" t="str">
        <f t="shared" ca="1" si="506"/>
        <v>-3.19702188853577+6.75953485650558i</v>
      </c>
      <c r="BF351" s="223" t="str">
        <f t="shared" ca="1" si="507"/>
        <v>-4.00041802185151+6.31735040048725i</v>
      </c>
      <c r="BG351" s="223" t="str">
        <f t="shared" ca="1" si="508"/>
        <v>-4.74364414452539+5.78014711423514i</v>
      </c>
      <c r="BH351" s="223" t="str">
        <f t="shared" ca="1" si="509"/>
        <v>-5.41552144386356+5.15600503521328i</v>
      </c>
      <c r="BI351" s="223" t="str">
        <f t="shared" ca="1" si="510"/>
        <v>-6.00594425990476+4.45431184123967i</v>
      </c>
      <c r="BJ351" s="223" t="str">
        <f t="shared" ca="1" si="511"/>
        <v>-6.50603208392921+3.68562165108881i</v>
      </c>
      <c r="BK351" s="223" t="str">
        <f t="shared" ca="1" si="512"/>
        <v>-6.90826312958306+2.86149628071296i</v>
      </c>
      <c r="BL351" s="223" t="str">
        <f t="shared" ca="1" si="513"/>
        <v>-7.20658746753555+1.99433134279393i</v>
      </c>
      <c r="BM351" s="223" t="str">
        <f t="shared" ca="1" si="514"/>
        <v>-7.39651802206669+1.09716980515024i</v>
      </c>
      <c r="BN351" s="223" t="str">
        <f t="shared" ca="1" si="515"/>
        <v>-7.47519806084849+0.183505812381456i</v>
      </c>
      <c r="BO351" s="223" t="str">
        <f t="shared" ca="1" si="516"/>
        <v>-7.44144416286086-0.732918278606077i</v>
      </c>
      <c r="BP351" s="223" t="str">
        <f t="shared" ca="1" si="517"/>
        <v>-7.29576401814889-1.63831859648078i</v>
      </c>
      <c r="BQ351" s="223" t="str">
        <f t="shared" ca="1" si="518"/>
        <v>-7.04034879168852-2.51907707771335i</v>
      </c>
      <c r="BR351" s="223" t="str">
        <f t="shared" ca="1" si="519"/>
        <v>-6.6790401662232-3.36194629494106i</v>
      </c>
      <c r="BS351" s="223" t="str">
        <f t="shared" ca="1" si="520"/>
        <v>-6.21727255979327-4.15424871057721i</v>
      </c>
      <c r="BT351" s="223" t="str">
        <f t="shared" ca="1" si="521"/>
        <v>-5.66199138701088-4.88406735882148i</v>
      </c>
      <c r="BU351" s="223" t="str">
        <f t="shared" ca="1" si="522"/>
        <v>-5.02154859357229-5.54042508788657i</v>
      </c>
      <c r="BV351" s="223" t="str">
        <f t="shared" ca="1" si="523"/>
        <v>-4.30557703521009-6.11344966659269i</v>
      </c>
      <c r="BW351" s="223" t="str">
        <f t="shared" ca="1" si="524"/>
        <v>-3.52484559060173-6.59452227189403i</v>
      </c>
      <c r="BX351" s="223" t="str">
        <f t="shared" ca="1" si="525"/>
        <v>-2.69109718737594-6.97640712402796i</v>
      </c>
      <c r="BY351" s="223" t="str">
        <f t="shared" ca="1" si="526"/>
        <v>-1.81687217757159-7.25336031935936i</v>
      </c>
      <c r="BZ351" s="223" t="str">
        <f t="shared" ca="1" si="527"/>
        <v>-0.915319719060195-7.42121622404241i</v>
      </c>
      <c r="CA351" s="223" t="str">
        <f t="shared" ca="1" si="528"/>
        <v>3.40774914752061E-13-7.47745012902733i</v>
      </c>
      <c r="CB351" s="223" t="str">
        <f t="shared" ca="1" si="529"/>
        <v>0.915319719061294-7.42121622404228i</v>
      </c>
      <c r="CC351" s="223" t="str">
        <f t="shared" ca="1" si="530"/>
        <v>1.81687217757267-7.2533603193591i</v>
      </c>
      <c r="CD351" s="223" t="str">
        <f t="shared" ca="1" si="531"/>
        <v>2.69109718737657-6.97640712402771i</v>
      </c>
      <c r="CE351" s="223" t="str">
        <f t="shared" ca="1" si="532"/>
        <v>3.5248455906027-6.5945222718935i</v>
      </c>
      <c r="CF351" s="223" t="str">
        <f t="shared" ca="1" si="533"/>
        <v>4.30557703521065-6.1134496665923i</v>
      </c>
      <c r="CG351" s="223" t="str">
        <f t="shared" ca="1" si="534"/>
        <v>5.0215485935728-5.54042508788612i</v>
      </c>
      <c r="CH351" s="223" t="str">
        <f t="shared" ca="1" si="535"/>
        <v>5.6619913870116-4.88406735882064i</v>
      </c>
      <c r="CI351" s="223" t="str">
        <f t="shared" ca="1" si="536"/>
        <v>6.21727255979365-4.15424871057664i</v>
      </c>
      <c r="CJ351" s="223" t="str">
        <f t="shared" ca="1" si="537"/>
        <v>6.6790401662237-3.36194629494007i</v>
      </c>
      <c r="CK351" s="223" t="str">
        <f t="shared" ca="1" si="538"/>
        <v>7.04034879168875-2.51907707771271i</v>
      </c>
      <c r="CL351" s="223" t="str">
        <f t="shared" ca="1" si="539"/>
        <v>7.29576401814904-1.63831859648012i</v>
      </c>
      <c r="CM351" s="223" t="str">
        <f t="shared" ca="1" si="540"/>
        <v>7.44144416286096-0.732918278604976i</v>
      </c>
      <c r="CN351" s="223" t="str">
        <f t="shared" ca="1" si="541"/>
        <v>7.47519806084847+0.183505812382137i</v>
      </c>
      <c r="CO351" s="223" t="str">
        <f t="shared" ca="1" si="542"/>
        <v>7.39651802206659+1.09716980515092i</v>
      </c>
      <c r="CP351" s="223" t="str">
        <f t="shared" ca="1" si="543"/>
        <v>7.20658746753537+1.99433134279459i</v>
      </c>
      <c r="CQ351" s="223" t="str">
        <f t="shared" ca="1" si="544"/>
        <v>6.9082631295828+2.86149628071359i</v>
      </c>
      <c r="CR351" s="223" t="str">
        <f t="shared" ca="1" si="545"/>
        <v>6.50603208393244+3.68562165108311i</v>
      </c>
      <c r="CS351" s="223" t="str">
        <f t="shared" ca="1" si="546"/>
        <v>6.00594425990435+4.45431184124021i</v>
      </c>
      <c r="CT351" s="223" t="str">
        <f t="shared" ca="1" si="547"/>
        <v>5.41552144386309+5.15600503521378i</v>
      </c>
      <c r="CU351" s="223" t="str">
        <f t="shared" ca="1" si="548"/>
        <v>4.74364414452485+5.78014711423557i</v>
      </c>
      <c r="CV351" s="223" t="str">
        <f t="shared" ca="1" si="549"/>
        <v>4.00041802185093+6.31735040048761i</v>
      </c>
      <c r="CW351" s="223" t="str">
        <f t="shared" ca="1" si="550"/>
        <v>3.19702188853515+6.75953485650588i</v>
      </c>
      <c r="CX351" s="223" t="str">
        <f t="shared" ca="1" si="551"/>
        <v>2.34553957021982+7.10004961649028i</v>
      </c>
      <c r="CY351" s="223" t="str">
        <f t="shared" ca="1" si="552"/>
        <v>1.45877815353342+7.33377302149885i</v>
      </c>
      <c r="CZ351" s="223" t="str">
        <f t="shared" ca="1" si="553"/>
        <v>0.550075355576693+7.45718965397005i</v>
      </c>
      <c r="DA351" s="223" t="str">
        <f t="shared" ca="1" si="554"/>
        <v>-0.366901087731924+7.46844321287321i</v>
      </c>
      <c r="DB351" s="223" t="str">
        <f t="shared" ca="1" si="555"/>
        <v>-1.2783589971686+7.36736443420908i</v>
      </c>
      <c r="DC351" s="223" t="str">
        <f t="shared" ca="1" si="556"/>
        <v>-2.17058919738809+7.15547363689315i</v>
      </c>
      <c r="DD351" s="223" t="str">
        <f t="shared" ca="1" si="557"/>
        <v>-3.03017171569601+6.83595785574244i</v>
      </c>
      <c r="DE351" s="223" t="str">
        <f t="shared" ca="1" si="558"/>
        <v>-3.84417763090181+6.41362290551642i</v>
      </c>
      <c r="DF351" s="223" t="str">
        <f t="shared" ca="1" si="559"/>
        <v>-4.60036353636791+5.89482109697549i</v>
      </c>
      <c r="DG351" s="223" t="str">
        <f t="shared" ca="1" si="560"/>
        <v>-5.2873556922171+5.28735569222179i</v>
      </c>
      <c r="DH351" s="223" t="str">
        <f t="shared" ca="1" si="561"/>
        <v>-5.89482109697612+4.6003635363671i</v>
      </c>
      <c r="DI351" s="223" t="str">
        <f t="shared" ca="1" si="562"/>
        <v>-6.41362290551695+3.84417763090094i</v>
      </c>
      <c r="DJ351" s="223" t="str">
        <f t="shared" ca="1" si="563"/>
        <v>-6.83595785574285+3.03017171569507i</v>
      </c>
      <c r="DK351" s="223" t="str">
        <f t="shared" ca="1" si="564"/>
        <v>-7.15547363689123+2.17058919739444i</v>
      </c>
      <c r="DL351" s="223" t="str">
        <f t="shared" ca="1" si="565"/>
        <v>-7.36736443420926+1.27835899716759i</v>
      </c>
      <c r="DM351" s="223" t="str">
        <f t="shared" ca="1" si="566"/>
        <v>-7.46844321287326+0.366901087730903i</v>
      </c>
      <c r="DN351" s="223" t="str">
        <f t="shared" ca="1" si="567"/>
        <v>-7.45718965396998-0.550075355577712i</v>
      </c>
      <c r="DO351" s="223" t="str">
        <f t="shared" ca="1" si="568"/>
        <v>-7.33377302149998-1.45877815352775i</v>
      </c>
      <c r="DP351" s="223" t="str">
        <f t="shared" ca="1" si="569"/>
        <v>-7.10004961648996-2.34553957022078i</v>
      </c>
      <c r="DQ351" s="223" t="str">
        <f t="shared" ca="1" si="570"/>
        <v>-6.75953485650543-3.19702188853608i</v>
      </c>
      <c r="DR351" s="223" t="str">
        <f t="shared" ca="1" si="571"/>
        <v>-6.31735040048707-4.0004180218518i</v>
      </c>
      <c r="DS351" s="223" t="str">
        <f t="shared" ca="1" si="572"/>
        <v>-5.78014711423492-4.74364414452565i</v>
      </c>
      <c r="DT351" s="223" t="str">
        <f t="shared" ca="1" si="573"/>
        <v>-5.15600503521273-5.41552144386409i</v>
      </c>
      <c r="DU351" s="223" t="str">
        <f t="shared" ca="1" si="574"/>
        <v>-4.45431184123905-6.00594425990521i</v>
      </c>
      <c r="DV351" s="223" t="str">
        <f t="shared" ca="1" si="575"/>
        <v>-3.68562165108851-6.50603208392938i</v>
      </c>
      <c r="DW351" s="223" t="str">
        <f t="shared" ca="1" si="576"/>
        <v>-2.86149628071264-6.90826312958319i</v>
      </c>
      <c r="DX351" s="223" t="str">
        <f t="shared" ca="1" si="577"/>
        <v>-1.9943313427936-7.20658746753564i</v>
      </c>
      <c r="DY351" s="223" t="str">
        <f t="shared" ca="1" si="578"/>
        <v>-1.09716980514949-7.3965180220668i</v>
      </c>
      <c r="DZ351" s="223" t="str">
        <f t="shared" ca="1" si="579"/>
        <v>-0.183505812388339-7.47519806084832i</v>
      </c>
      <c r="EA351" s="223" t="str">
        <f t="shared" ca="1" si="580"/>
        <v>0.732918278606416-7.44144416286082i</v>
      </c>
      <c r="EB351" s="223" t="str">
        <f t="shared" ca="1" si="581"/>
        <v>1.63831859648111-7.29576401814881i</v>
      </c>
      <c r="EC351" s="223" t="str">
        <f t="shared" ca="1" si="582"/>
        <v>2.51907707771367-7.0403487916884i</v>
      </c>
      <c r="ED351" s="223" t="str">
        <f t="shared" ca="1" si="583"/>
        <v>3.36194629494099-6.67904016622324i</v>
      </c>
      <c r="EE351" s="223" t="str">
        <f t="shared" ca="1" si="584"/>
        <v>4.15424871057785-6.21727255979284i</v>
      </c>
      <c r="EF351" s="223" t="str">
        <f t="shared" ca="1" si="585"/>
        <v>4.88406735882174-5.66199138701065i</v>
      </c>
      <c r="EG351" s="223" t="str">
        <f t="shared" ca="1" si="586"/>
        <v>5.5404250878868-5.02154859357203i</v>
      </c>
      <c r="EH351" s="223" t="str">
        <f t="shared" ca="1" si="587"/>
        <v>6.11344966659288-4.30557703520981i</v>
      </c>
      <c r="EI351" s="223" t="str">
        <f t="shared" ca="1" si="588"/>
        <v>6.59452227189398-3.5248455906018i</v>
      </c>
      <c r="EJ351" s="223" t="str">
        <f t="shared" ca="1" si="589"/>
        <v>6.97640712402824-2.69109718737522i</v>
      </c>
      <c r="EK351" s="223" t="str">
        <f t="shared" ca="1" si="590"/>
        <v>7.25336031935945-1.81687217757126i</v>
      </c>
      <c r="EL351" s="223" t="str">
        <f t="shared" ca="1" si="591"/>
        <v>7.42121622404246-0.915319719059858i</v>
      </c>
      <c r="EM351" s="223" t="str">
        <f t="shared" ca="1" si="592"/>
        <v>7.47745012902733+6.81549829504123E-13i</v>
      </c>
      <c r="EN351" s="223"/>
      <c r="EO351" s="223"/>
      <c r="EP351" s="223"/>
    </row>
    <row r="352" spans="1:146">
      <c r="A352" s="249">
        <f t="shared" si="461"/>
        <v>4.921874999999981E-3</v>
      </c>
      <c r="B352" s="248">
        <v>252</v>
      </c>
      <c r="C352" s="247">
        <f t="shared" si="462"/>
        <v>50400</v>
      </c>
      <c r="N352" s="246">
        <f t="shared" ca="1" si="463"/>
        <v>7.5224874471630567</v>
      </c>
      <c r="O352" s="223">
        <f t="shared" ca="1" si="464"/>
        <v>-7.4775125528369433</v>
      </c>
      <c r="P352" s="223" t="str">
        <f t="shared" ca="1" si="465"/>
        <v>-7.44150628608296-0.732924397207436i</v>
      </c>
      <c r="Q352" s="223" t="str">
        <f t="shared" ca="1" si="466"/>
        <v>-7.33383424585284-1.45879033181268i</v>
      </c>
      <c r="R352" s="223" t="str">
        <f t="shared" ca="1" si="467"/>
        <v>-7.15553337275355-2.17060731806659i</v>
      </c>
      <c r="S352" s="223" t="str">
        <f t="shared" ca="1" si="468"/>
        <v>-6.90832080166222-2.86152016927283i</v>
      </c>
      <c r="T352" s="223" t="str">
        <f t="shared" ca="1" si="469"/>
        <v>-6.59457732477856-3.52487501698295i</v>
      </c>
      <c r="U352" s="223" t="str">
        <f t="shared" ca="1" si="470"/>
        <v>-6.2173244632946-4.15428339138684i</v>
      </c>
      <c r="V352" s="223" t="str">
        <f t="shared" ca="1" si="471"/>
        <v>-5.78019536849386-4.74368374576933i</v>
      </c>
      <c r="W352" s="223" t="str">
        <f t="shared" ca="1" si="472"/>
        <v>-5.28739983251831-5.28739983251876i</v>
      </c>
      <c r="X352" s="223" t="str">
        <f t="shared" ca="1" si="473"/>
        <v>-4.74368374576881-5.78019536849429i</v>
      </c>
      <c r="Y352" s="223" t="str">
        <f t="shared" ca="1" si="474"/>
        <v>-4.15428339138689-6.21732446329457i</v>
      </c>
      <c r="Z352" s="223" t="str">
        <f t="shared" ca="1" si="475"/>
        <v>-3.52487501698308-6.59457732477849i</v>
      </c>
      <c r="AA352" s="223" t="str">
        <f t="shared" ca="1" si="476"/>
        <v>-2.86152016927289-6.90832080166219i</v>
      </c>
      <c r="AB352" s="223" t="str">
        <f t="shared" ca="1" si="477"/>
        <v>-2.17060731806665-7.15553337275353i</v>
      </c>
      <c r="AC352" s="223" t="str">
        <f t="shared" ca="1" si="478"/>
        <v>-1.45879033181276-7.33383424585282i</v>
      </c>
      <c r="AD352" s="223" t="str">
        <f t="shared" ca="1" si="479"/>
        <v>-0.732924397207612-7.44150628608294i</v>
      </c>
      <c r="AE352" s="223" t="str">
        <f t="shared" ca="1" si="480"/>
        <v>-1.1725268791966E-13-7.47751255283694i</v>
      </c>
      <c r="AF352" s="223" t="str">
        <f t="shared" ca="1" si="481"/>
        <v>0.732924397210339-7.44150628608267i</v>
      </c>
      <c r="AG352" s="223" t="str">
        <f t="shared" ca="1" si="482"/>
        <v>1.45879033181483-7.33383424585241i</v>
      </c>
      <c r="AH352" s="223" t="str">
        <f t="shared" ca="1" si="483"/>
        <v>2.17060731806795-7.15553337275314i</v>
      </c>
      <c r="AI352" s="223" t="str">
        <f t="shared" ca="1" si="484"/>
        <v>2.86152016927346-6.90832080166195i</v>
      </c>
      <c r="AJ352" s="223" t="str">
        <f t="shared" ca="1" si="485"/>
        <v>3.52487501698288-6.5945773247786i</v>
      </c>
      <c r="AK352" s="223" t="str">
        <f t="shared" ca="1" si="486"/>
        <v>4.15428339138604-6.21732446329514i</v>
      </c>
      <c r="AL352" s="223" t="str">
        <f t="shared" ca="1" si="487"/>
        <v>4.74368374576809-5.78019536849488i</v>
      </c>
      <c r="AM352" s="223" t="str">
        <f t="shared" ca="1" si="488"/>
        <v>5.28739983251717-5.2873998325199i</v>
      </c>
      <c r="AN352" s="223" t="str">
        <f t="shared" ca="1" si="489"/>
        <v>5.78019536849229-4.74368374577124i</v>
      </c>
      <c r="AO352" s="223" t="str">
        <f t="shared" ca="1" si="490"/>
        <v>6.21732446329288-4.15428339138942i</v>
      </c>
      <c r="AP352" s="223" t="str">
        <f t="shared" ca="1" si="491"/>
        <v>6.59457732478019-3.5248750169799i</v>
      </c>
      <c r="AQ352" s="223" t="str">
        <f t="shared" ca="1" si="492"/>
        <v>6.90832080166328-2.86152016927025i</v>
      </c>
      <c r="AR352" s="223" t="str">
        <f t="shared" ca="1" si="493"/>
        <v>6.90832080166328-2.86152016927025i</v>
      </c>
      <c r="AS352" s="223" t="str">
        <f t="shared" ca="1" si="494"/>
        <v>7.33383424585309-1.45879033181142i</v>
      </c>
      <c r="AT352" s="223" t="str">
        <f t="shared" ca="1" si="495"/>
        <v>7.44150628608302-0.732924397206883i</v>
      </c>
      <c r="AU352" s="223" t="str">
        <f t="shared" ca="1" si="496"/>
        <v>7.47751255283694-2.3450537583932E-13i</v>
      </c>
      <c r="AV352" s="223" t="str">
        <f t="shared" ca="1" si="497"/>
        <v>7.44150628608304+0.732924397206628i</v>
      </c>
      <c r="AW352" s="223" t="str">
        <f t="shared" ca="1" si="498"/>
        <v>7.33383424585318+1.45879033181096i</v>
      </c>
      <c r="AX352" s="223" t="str">
        <f t="shared" ca="1" si="499"/>
        <v>7.15553337275425+2.17060731806428i</v>
      </c>
      <c r="AY352" s="223" t="str">
        <f t="shared" ca="1" si="500"/>
        <v>6.90832080166346+2.86152016926982i</v>
      </c>
      <c r="AZ352" s="223" t="str">
        <f t="shared" ca="1" si="501"/>
        <v>6.5945773247769+3.52487501698605i</v>
      </c>
      <c r="BA352" s="223" t="str">
        <f t="shared" ca="1" si="502"/>
        <v>6.21732446329302+4.15428339138921i</v>
      </c>
      <c r="BB352" s="223" t="str">
        <f t="shared" ca="1" si="503"/>
        <v>5.78019536849259+4.74368374577088i</v>
      </c>
      <c r="BC352" s="223" t="str">
        <f t="shared" ca="1" si="504"/>
        <v>5.28739983251735+5.28739983251972i</v>
      </c>
      <c r="BD352" s="223" t="str">
        <f t="shared" ca="1" si="505"/>
        <v>4.74368374576846+5.78019536849458i</v>
      </c>
      <c r="BE352" s="223" t="str">
        <f t="shared" ca="1" si="506"/>
        <v>4.15428339138642+6.21732446329488i</v>
      </c>
      <c r="BF352" s="223" t="str">
        <f t="shared" ca="1" si="507"/>
        <v>3.5248750169831+6.59457732477847i</v>
      </c>
      <c r="BG352" s="223" t="str">
        <f t="shared" ca="1" si="508"/>
        <v>2.86152016927399+6.90832080166173i</v>
      </c>
      <c r="BH352" s="223" t="str">
        <f t="shared" ca="1" si="509"/>
        <v>2.1706073180684+7.155533372753i</v>
      </c>
      <c r="BI352" s="223" t="str">
        <f t="shared" ca="1" si="510"/>
        <v>1.45879033181519+7.33383424585235i</v>
      </c>
      <c r="BJ352" s="223" t="str">
        <f t="shared" ca="1" si="511"/>
        <v>0.732924397210701+7.44150628608263i</v>
      </c>
      <c r="BK352" s="223" t="str">
        <f t="shared" ca="1" si="512"/>
        <v>-3.36740649442229E-12+7.47751255283694i</v>
      </c>
      <c r="BL352" s="223" t="str">
        <f t="shared" ca="1" si="513"/>
        <v>-0.732924397210212+7.44150628608269i</v>
      </c>
      <c r="BM352" s="223" t="str">
        <f t="shared" ca="1" si="514"/>
        <v>-1.4587903318147+7.33383424585243i</v>
      </c>
      <c r="BN352" s="223" t="str">
        <f t="shared" ca="1" si="515"/>
        <v>-2.17060731806793+7.15553337275314i</v>
      </c>
      <c r="BO352" s="223" t="str">
        <f t="shared" ca="1" si="516"/>
        <v>-2.86152016927314+6.90832080166208i</v>
      </c>
      <c r="BP352" s="223" t="str">
        <f t="shared" ca="1" si="517"/>
        <v>-3.52487501698267+6.59457732477871i</v>
      </c>
      <c r="BQ352" s="223" t="str">
        <f t="shared" ca="1" si="518"/>
        <v>-4.15428339138601+6.21732446329515i</v>
      </c>
      <c r="BR352" s="223" t="str">
        <f t="shared" ca="1" si="519"/>
        <v>-4.74368374576808+5.7801953684949i</v>
      </c>
      <c r="BS352" s="223" t="str">
        <f t="shared" ca="1" si="520"/>
        <v>-5.28739983251686+5.28739983252021i</v>
      </c>
      <c r="BT352" s="223" t="str">
        <f t="shared" ca="1" si="521"/>
        <v>-5.78019536849214+4.74368374577142i</v>
      </c>
      <c r="BU352" s="223" t="str">
        <f t="shared" ca="1" si="522"/>
        <v>-6.21732446329275+4.15428339138962i</v>
      </c>
      <c r="BV352" s="223" t="str">
        <f t="shared" ca="1" si="523"/>
        <v>-6.59457732478007+3.52487501698011i</v>
      </c>
      <c r="BW352" s="223" t="str">
        <f t="shared" ca="1" si="524"/>
        <v>-6.9083208016632+2.86152016927047i</v>
      </c>
      <c r="BX352" s="223" t="str">
        <f t="shared" ca="1" si="525"/>
        <v>-7.15553337275411+2.17060731806475i</v>
      </c>
      <c r="BY352" s="223" t="str">
        <f t="shared" ca="1" si="526"/>
        <v>-7.33383424585308+1.45879033181145i</v>
      </c>
      <c r="BZ352" s="223" t="str">
        <f t="shared" ca="1" si="527"/>
        <v>-7.44150628608297+0.732924397207328i</v>
      </c>
      <c r="CA352" s="223" t="str">
        <f t="shared" ca="1" si="528"/>
        <v>-7.47751255283694+4.69010751678641E-13i</v>
      </c>
      <c r="CB352" s="223" t="str">
        <f t="shared" ca="1" si="529"/>
        <v>-7.44150628608306-0.732924397206394i</v>
      </c>
      <c r="CC352" s="223" t="str">
        <f t="shared" ca="1" si="530"/>
        <v>-7.33383424585319-1.45879033181094i</v>
      </c>
      <c r="CD352" s="223" t="str">
        <f t="shared" ca="1" si="531"/>
        <v>-7.15553337275426-2.17060731806426i</v>
      </c>
      <c r="CE352" s="223" t="str">
        <f t="shared" ca="1" si="532"/>
        <v>-6.90832080166355-2.8615201692696i</v>
      </c>
      <c r="CF352" s="223" t="str">
        <f t="shared" ca="1" si="533"/>
        <v>-6.59457732477691-3.52487501698603i</v>
      </c>
      <c r="CG352" s="223" t="str">
        <f t="shared" ca="1" si="534"/>
        <v>-6.21732446329327-4.15428339138883i</v>
      </c>
      <c r="CH352" s="223" t="str">
        <f t="shared" ca="1" si="535"/>
        <v>-5.78019536849274-4.74368374577069i</v>
      </c>
      <c r="CI352" s="223" t="str">
        <f t="shared" ca="1" si="536"/>
        <v>-5.28739983251752-5.28739983251956i</v>
      </c>
      <c r="CJ352" s="223" t="str">
        <f t="shared" ca="1" si="537"/>
        <v>-4.74368374576847-5.78019536849457i</v>
      </c>
      <c r="CK352" s="223" t="str">
        <f t="shared" ca="1" si="538"/>
        <v>-4.15428339138644-6.21732446329487i</v>
      </c>
      <c r="CL352" s="223" t="str">
        <f t="shared" ca="1" si="539"/>
        <v>-3.5248750169835-6.59457732477826i</v>
      </c>
      <c r="CM352" s="223" t="str">
        <f t="shared" ca="1" si="540"/>
        <v>-2.86152016927401-6.90832080166172i</v>
      </c>
      <c r="CN352" s="223" t="str">
        <f t="shared" ca="1" si="541"/>
        <v>-2.17060731806842-7.15553337275299i</v>
      </c>
      <c r="CO352" s="223" t="str">
        <f t="shared" ca="1" si="542"/>
        <v>-1.45879033181521-7.33383424585234i</v>
      </c>
      <c r="CP352" s="223" t="str">
        <f t="shared" ca="1" si="543"/>
        <v>-0.732924397211146-7.4415062860826i</v>
      </c>
      <c r="CQ352" s="223" t="str">
        <f t="shared" ca="1" si="544"/>
        <v>3.3454248076219E-12-7.47751255283694i</v>
      </c>
      <c r="CR352" s="223" t="str">
        <f t="shared" ca="1" si="545"/>
        <v>0.73292439721019-7.44150628608269i</v>
      </c>
      <c r="CS352" s="223" t="str">
        <f t="shared" ca="1" si="546"/>
        <v>1.45879033181427-7.33383424585252i</v>
      </c>
      <c r="CT352" s="223" t="str">
        <f t="shared" ca="1" si="547"/>
        <v>2.17060731806791-7.15553337275315i</v>
      </c>
      <c r="CU352" s="223" t="str">
        <f t="shared" ca="1" si="548"/>
        <v>2.86152016927312-6.9083208016621i</v>
      </c>
      <c r="CV352" s="223" t="str">
        <f t="shared" ca="1" si="549"/>
        <v>3.52487501698227-6.59457732477892i</v>
      </c>
      <c r="CW352" s="223" t="str">
        <f t="shared" ca="1" si="550"/>
        <v>4.154283391386-6.21732446329517i</v>
      </c>
      <c r="CX352" s="223" t="str">
        <f t="shared" ca="1" si="551"/>
        <v>4.74368374576773-5.78019536849518i</v>
      </c>
      <c r="CY352" s="223" t="str">
        <f t="shared" ca="1" si="552"/>
        <v>5.28739983251654-5.28739983252053i</v>
      </c>
      <c r="CZ352" s="223" t="str">
        <f t="shared" ca="1" si="553"/>
        <v>5.78019536849214-4.74368374577144i</v>
      </c>
      <c r="DA352" s="223" t="str">
        <f t="shared" ca="1" si="554"/>
        <v>6.21732446329675-4.15428339138362i</v>
      </c>
      <c r="DB352" s="223" t="str">
        <f t="shared" ca="1" si="555"/>
        <v>6.59457732477986-3.52487501698051i</v>
      </c>
      <c r="DC352" s="223" t="str">
        <f t="shared" ca="1" si="556"/>
        <v>6.90832080166319-2.86152016927049i</v>
      </c>
      <c r="DD352" s="223" t="str">
        <f t="shared" ca="1" si="557"/>
        <v>7.15553337275398-2.17060731806517i</v>
      </c>
      <c r="DE352" s="223" t="str">
        <f t="shared" ca="1" si="558"/>
        <v>7.33383424585308-1.45879033181146i</v>
      </c>
      <c r="DF352" s="223" t="str">
        <f t="shared" ca="1" si="559"/>
        <v>7.44150628608296-0.732924397207349i</v>
      </c>
      <c r="DG352" s="223" t="str">
        <f t="shared" ca="1" si="560"/>
        <v>7.47751255283694-9.16039816556894E-13i</v>
      </c>
      <c r="DH352" s="223" t="str">
        <f t="shared" ca="1" si="561"/>
        <v>7.44150628608306+0.732924397206372i</v>
      </c>
      <c r="DI352" s="223" t="str">
        <f t="shared" ca="1" si="562"/>
        <v>7.33383424585327+1.4587903318105i</v>
      </c>
      <c r="DJ352" s="223" t="str">
        <f t="shared" ca="1" si="563"/>
        <v>7.15553337275426+2.17060731806424i</v>
      </c>
      <c r="DK352" s="223" t="str">
        <f t="shared" ca="1" si="564"/>
        <v>6.90832080166356+2.86152016926958i</v>
      </c>
      <c r="DL352" s="223" t="str">
        <f t="shared" ca="1" si="565"/>
        <v>6.59457732477712+3.52487501698564i</v>
      </c>
      <c r="DM352" s="223" t="str">
        <f t="shared" ca="1" si="566"/>
        <v>6.21732446329305+4.15428339138917i</v>
      </c>
      <c r="DN352" s="223" t="str">
        <f t="shared" ca="1" si="567"/>
        <v>5.78019536849276+4.74368374577068i</v>
      </c>
      <c r="DO352" s="223" t="str">
        <f t="shared" ca="1" si="568"/>
        <v>5.28739983251784+5.28739983251923i</v>
      </c>
      <c r="DP352" s="223" t="str">
        <f t="shared" ca="1" si="569"/>
        <v>4.74368374576849+5.78019536849455i</v>
      </c>
      <c r="DQ352" s="223" t="str">
        <f t="shared" ca="1" si="570"/>
        <v>4.15428339138681+6.21732446329462i</v>
      </c>
      <c r="DR352" s="223" t="str">
        <f t="shared" ca="1" si="571"/>
        <v>3.52487501698389+6.59457732477805i</v>
      </c>
      <c r="DS352" s="223" t="str">
        <f t="shared" ca="1" si="572"/>
        <v>2.86152016927403+6.90832080166171i</v>
      </c>
      <c r="DT352" s="223" t="str">
        <f t="shared" ca="1" si="573"/>
        <v>2.17060731806885+7.15553337275287i</v>
      </c>
      <c r="DU352" s="223" t="str">
        <f t="shared" ca="1" si="574"/>
        <v>1.45879033181523+7.33383424585234i</v>
      </c>
      <c r="DV352" s="223" t="str">
        <f t="shared" ca="1" si="575"/>
        <v>0.732924397211167+7.44150628608259i</v>
      </c>
      <c r="DW352" s="223" t="str">
        <f t="shared" ca="1" si="576"/>
        <v>-2.89839574274366E-12+7.47751255283694i</v>
      </c>
      <c r="DX352" s="223" t="str">
        <f t="shared" ca="1" si="577"/>
        <v>-0.732924397210168+7.44150628608269i</v>
      </c>
      <c r="DY352" s="223" t="str">
        <f t="shared" ca="1" si="578"/>
        <v>-1.45879033181424+7.33383424585253i</v>
      </c>
      <c r="DZ352" s="223" t="str">
        <f t="shared" ca="1" si="579"/>
        <v>-2.17060731806707+7.1555333727534i</v>
      </c>
      <c r="EA352" s="223" t="str">
        <f t="shared" ca="1" si="580"/>
        <v>-2.86152016927311+6.9083208016621i</v>
      </c>
      <c r="EB352" s="223" t="str">
        <f t="shared" ca="1" si="581"/>
        <v>-3.52487501698226+6.59457732477893i</v>
      </c>
      <c r="EC352" s="223" t="str">
        <f t="shared" ca="1" si="582"/>
        <v>-4.15428339138598+6.21732446329518i</v>
      </c>
      <c r="ED352" s="223" t="str">
        <f t="shared" ca="1" si="583"/>
        <v>-4.74368374576772+5.78019536849519i</v>
      </c>
      <c r="EE352" s="223" t="str">
        <f t="shared" ca="1" si="584"/>
        <v>-5.28739983251652+5.28739983252055i</v>
      </c>
      <c r="EF352" s="223" t="str">
        <f t="shared" ca="1" si="585"/>
        <v>-5.78019536849212+4.74368374577146i</v>
      </c>
      <c r="EG352" s="223" t="str">
        <f t="shared" ca="1" si="586"/>
        <v>-6.21732446329674+4.15428339138364i</v>
      </c>
      <c r="EH352" s="223" t="str">
        <f t="shared" ca="1" si="587"/>
        <v>-6.59457732477985+3.52487501698052i</v>
      </c>
      <c r="EI352" s="223" t="str">
        <f t="shared" ca="1" si="588"/>
        <v>-6.90832080166318+2.8615201692705i</v>
      </c>
      <c r="EJ352" s="223" t="str">
        <f t="shared" ca="1" si="589"/>
        <v>-7.15553337275397+2.1706073180652i</v>
      </c>
      <c r="EK352" s="223" t="str">
        <f t="shared" ca="1" si="590"/>
        <v>-7.33383424585291+1.45879033181232i</v>
      </c>
      <c r="EL352" s="223" t="str">
        <f t="shared" ca="1" si="591"/>
        <v>-7.44150628608296+0.732924397207372i</v>
      </c>
      <c r="EM352" s="223" t="str">
        <f t="shared" ca="1" si="592"/>
        <v>-7.47751255283694+9.38021503357283E-13i</v>
      </c>
      <c r="EN352" s="223"/>
      <c r="EO352" s="223"/>
      <c r="EP352" s="223"/>
    </row>
    <row r="353" spans="1:262">
      <c r="A353" s="249">
        <f t="shared" si="461"/>
        <v>4.9414062499999805E-3</v>
      </c>
      <c r="B353" s="248">
        <v>253</v>
      </c>
      <c r="C353" s="247">
        <f t="shared" si="462"/>
        <v>50600</v>
      </c>
      <c r="N353" s="246">
        <f t="shared" ca="1" si="463"/>
        <v>7.5224361559205972</v>
      </c>
      <c r="O353" s="223">
        <f t="shared" ca="1" si="464"/>
        <v>-7.4775638440794028</v>
      </c>
      <c r="P353" s="223" t="str">
        <f t="shared" ca="1" si="465"/>
        <v>-7.45730306090602-0.55008372097832i</v>
      </c>
      <c r="Q353" s="223" t="str">
        <f t="shared" ca="1" si="466"/>
        <v>-7.39663050632535-1.09718649061167i</v>
      </c>
      <c r="R353" s="223" t="str">
        <f t="shared" ca="1" si="467"/>
        <v>-7.29587497016731-1.63834351159017i</v>
      </c>
      <c r="S353" s="223" t="str">
        <f t="shared" ca="1" si="468"/>
        <v>-7.15558245541236-2.17062220712825i</v>
      </c>
      <c r="T353" s="223" t="str">
        <f t="shared" ca="1" si="469"/>
        <v>-6.97651321935314-2.69113811285752i</v>
      </c>
      <c r="U353" s="223" t="str">
        <f t="shared" ca="1" si="470"/>
        <v>-6.7596376536949-3.19707050798597i</v>
      </c>
      <c r="V353" s="223" t="str">
        <f t="shared" ca="1" si="471"/>
        <v>-6.50613102591824-3.68567770102971i</v>
      </c>
      <c r="W353" s="223" t="str">
        <f t="shared" ca="1" si="472"/>
        <v>-6.2173671104042-4.15431188727419i</v>
      </c>
      <c r="X353" s="223" t="str">
        <f t="shared" ca="1" si="473"/>
        <v>-5.89491074382997-4.60043349746104i</v>
      </c>
      <c r="Y353" s="223" t="str">
        <f t="shared" ca="1" si="474"/>
        <v>-5.5405093451844-5.02162495993159i</v>
      </c>
      <c r="Z353" s="223" t="str">
        <f t="shared" ca="1" si="475"/>
        <v>-5.1560834463525-5.41560380165806i</v>
      </c>
      <c r="AA353" s="223" t="str">
        <f t="shared" ca="1" si="476"/>
        <v>-4.7437162845888-5.78023501716068i</v>
      </c>
      <c r="AB353" s="223" t="str">
        <f t="shared" ca="1" si="477"/>
        <v>-4.30564251327093-6.11354263829062i</v>
      </c>
      <c r="AC353" s="223" t="str">
        <f t="shared" ca="1" si="478"/>
        <v>-3.84423609212152-6.41372044217035i</v>
      </c>
      <c r="AD353" s="223" t="str">
        <f t="shared" ca="1" si="479"/>
        <v>-3.36199742251347-6.67914173927281i</v>
      </c>
      <c r="AE353" s="223" t="str">
        <f t="shared" ca="1" si="480"/>
        <v>-2.86153979758131-6.90836818859142i</v>
      </c>
      <c r="AF353" s="223" t="str">
        <f t="shared" ca="1" si="481"/>
        <v>-2.34557524055263-7.10015759213766i</v>
      </c>
      <c r="AG353" s="223" t="str">
        <f t="shared" ca="1" si="482"/>
        <v>-1.81689980806997-7.25347062651521i</v>
      </c>
      <c r="AH353" s="223" t="str">
        <f t="shared" ca="1" si="483"/>
        <v>-1.27837843810629-7.36747647510791i</v>
      </c>
      <c r="AI353" s="223" t="str">
        <f t="shared" ca="1" si="484"/>
        <v>-0.73292942463195-7.44155733034371i</v>
      </c>
      <c r="AJ353" s="223" t="str">
        <f t="shared" ca="1" si="485"/>
        <v>-0.183508603095374-7.47531174165155i</v>
      </c>
      <c r="AK353" s="223" t="str">
        <f t="shared" ca="1" si="486"/>
        <v>0.366906667461361-7.46855679095071i</v>
      </c>
      <c r="AL353" s="223" t="str">
        <f t="shared" ca="1" si="487"/>
        <v>0.91533363899715-7.4213290839043i</v>
      </c>
      <c r="AM353" s="223" t="str">
        <f t="shared" ca="1" si="488"/>
        <v>1.45880033823631-7.33388455154873i</v>
      </c>
      <c r="AN353" s="223" t="str">
        <f t="shared" ca="1" si="489"/>
        <v>1.99436167204825-7.20669706338128i</v>
      </c>
      <c r="AO353" s="223" t="str">
        <f t="shared" ca="1" si="490"/>
        <v>2.51911538716264-7.04045585942018i</v>
      </c>
      <c r="AP353" s="223" t="str">
        <f t="shared" ca="1" si="491"/>
        <v>3.0302177977312-6.83606181515327i</v>
      </c>
      <c r="AQ353" s="223" t="str">
        <f t="shared" ca="1" si="492"/>
        <v>3.52489919550782-6.59462255961566i</v>
      </c>
      <c r="AR353" s="223" t="str">
        <f t="shared" ca="1" si="493"/>
        <v>3.52489919550782-6.59462255961566i</v>
      </c>
      <c r="AS353" s="223" t="str">
        <f t="shared" ca="1" si="494"/>
        <v>4.45437958121756-6.00603559669068i</v>
      </c>
      <c r="AT353" s="223" t="str">
        <f t="shared" ca="1" si="495"/>
        <v>4.88414163440772-5.66207749305223i</v>
      </c>
      <c r="AU353" s="223" t="str">
        <f t="shared" ca="1" si="496"/>
        <v>5.28743610090615-5.28743610090164i</v>
      </c>
      <c r="AV353" s="223" t="str">
        <f t="shared" ca="1" si="497"/>
        <v>5.66207749305639-4.8841416344029i</v>
      </c>
      <c r="AW353" s="223" t="str">
        <f t="shared" ca="1" si="498"/>
        <v>6.00603559669005-4.45437958121842i</v>
      </c>
      <c r="AX353" s="223" t="str">
        <f t="shared" ca="1" si="499"/>
        <v>6.31744647305137-4.00047885913852i</v>
      </c>
      <c r="AY353" s="223" t="str">
        <f t="shared" ca="1" si="500"/>
        <v>6.59462255961507-3.52489919550894i</v>
      </c>
      <c r="AZ353" s="223" t="str">
        <f t="shared" ca="1" si="501"/>
        <v>6.83606181515275-3.03021779773237i</v>
      </c>
      <c r="BA353" s="223" t="str">
        <f t="shared" ca="1" si="502"/>
        <v>7.04045585941975-2.51911538716384i</v>
      </c>
      <c r="BB353" s="223" t="str">
        <f t="shared" ca="1" si="503"/>
        <v>7.206697063381-1.99436167204928i</v>
      </c>
      <c r="BC353" s="223" t="str">
        <f t="shared" ca="1" si="504"/>
        <v>7.33388455154852-1.45880033823735i</v>
      </c>
      <c r="BD353" s="223" t="str">
        <f t="shared" ca="1" si="505"/>
        <v>7.42132908390416-0.915333638998212i</v>
      </c>
      <c r="BE353" s="223" t="str">
        <f t="shared" ca="1" si="506"/>
        <v>7.46855679095065-0.366906667462426i</v>
      </c>
      <c r="BF353" s="223" t="str">
        <f t="shared" ca="1" si="507"/>
        <v>7.47531174165158+0.183508603094095i</v>
      </c>
      <c r="BG353" s="223" t="str">
        <f t="shared" ca="1" si="508"/>
        <v>7.44155733034382+0.732929424630783i</v>
      </c>
      <c r="BH353" s="223" t="str">
        <f t="shared" ca="1" si="509"/>
        <v>7.36747647510684+1.27837843811246i</v>
      </c>
      <c r="BI353" s="223" t="str">
        <f t="shared" ca="1" si="510"/>
        <v>7.25347062651371+1.81689980807594i</v>
      </c>
      <c r="BJ353" s="223" t="str">
        <f t="shared" ca="1" si="511"/>
        <v>7.10015759213799+2.34557524055162i</v>
      </c>
      <c r="BK353" s="223" t="str">
        <f t="shared" ca="1" si="512"/>
        <v>6.9083681885924+2.86153979757894i</v>
      </c>
      <c r="BL353" s="223" t="str">
        <f t="shared" ca="1" si="513"/>
        <v>6.67914173927363+3.36199742251186i</v>
      </c>
      <c r="BM353" s="223" t="str">
        <f t="shared" ca="1" si="514"/>
        <v>6.41372044217133+3.84423609211988i</v>
      </c>
      <c r="BN353" s="223" t="str">
        <f t="shared" ca="1" si="515"/>
        <v>6.1135426382913+4.30564251326998i</v>
      </c>
      <c r="BO353" s="223" t="str">
        <f t="shared" ca="1" si="516"/>
        <v>5.78023501716095+4.74371628458847i</v>
      </c>
      <c r="BP353" s="223" t="str">
        <f t="shared" ca="1" si="517"/>
        <v>5.41560380165784+5.15608344635273i</v>
      </c>
      <c r="BQ353" s="223" t="str">
        <f t="shared" ca="1" si="518"/>
        <v>5.0216249599314+5.54050934518457i</v>
      </c>
      <c r="BR353" s="223" t="str">
        <f t="shared" ca="1" si="519"/>
        <v>4.60043349746028+5.89491074383055i</v>
      </c>
      <c r="BS353" s="223" t="str">
        <f t="shared" ca="1" si="520"/>
        <v>4.15431188727278+6.21736711040514i</v>
      </c>
      <c r="BT353" s="223" t="str">
        <f t="shared" ca="1" si="521"/>
        <v>3.68567770102763+6.50613102591941i</v>
      </c>
      <c r="BU353" s="223" t="str">
        <f t="shared" ca="1" si="522"/>
        <v>3.19707050798381+6.75963765369592i</v>
      </c>
      <c r="BV353" s="223" t="str">
        <f t="shared" ca="1" si="523"/>
        <v>2.69113811285423+6.97651321935442i</v>
      </c>
      <c r="BW353" s="223" t="str">
        <f t="shared" ca="1" si="524"/>
        <v>2.17062220712419+7.1555824554136i</v>
      </c>
      <c r="BX353" s="223" t="str">
        <f t="shared" ca="1" si="525"/>
        <v>1.63834351159279+7.29587497016673i</v>
      </c>
      <c r="BY353" s="223" t="str">
        <f t="shared" ca="1" si="526"/>
        <v>1.09718649061436+7.39663050632495i</v>
      </c>
      <c r="BZ353" s="223" t="str">
        <f t="shared" ca="1" si="527"/>
        <v>0.550083720980165+7.45730306090587i</v>
      </c>
      <c r="CA353" s="223" t="str">
        <f t="shared" ca="1" si="528"/>
        <v>1.27880803478647E-12+7.4775638440794i</v>
      </c>
      <c r="CB353" s="223" t="str">
        <f t="shared" ca="1" si="529"/>
        <v>-0.550083720977614+7.45730306090607i</v>
      </c>
      <c r="CC353" s="223" t="str">
        <f t="shared" ca="1" si="530"/>
        <v>-1.09718649061183+7.39663050632533i</v>
      </c>
      <c r="CD353" s="223" t="str">
        <f t="shared" ca="1" si="531"/>
        <v>-1.63834351159029+7.29587497016729i</v>
      </c>
      <c r="CE353" s="223" t="str">
        <f t="shared" ca="1" si="532"/>
        <v>-2.17062220712946+7.155582455412i</v>
      </c>
      <c r="CF353" s="223" t="str">
        <f t="shared" ca="1" si="533"/>
        <v>-2.69113811285937+6.97651321935243i</v>
      </c>
      <c r="CG353" s="223" t="str">
        <f t="shared" ca="1" si="534"/>
        <v>-3.19707050798841+6.75963765369375i</v>
      </c>
      <c r="CH353" s="223" t="str">
        <f t="shared" ca="1" si="535"/>
        <v>-3.68567770103207+6.50613102591691i</v>
      </c>
      <c r="CI353" s="223" t="str">
        <f t="shared" ca="1" si="536"/>
        <v>-4.15431188727702+6.21736711040232i</v>
      </c>
      <c r="CJ353" s="223" t="str">
        <f t="shared" ca="1" si="537"/>
        <v>-4.60043349745827+5.89491074383213i</v>
      </c>
      <c r="CK353" s="223" t="str">
        <f t="shared" ca="1" si="538"/>
        <v>-5.0216249599295+5.54050934518629i</v>
      </c>
      <c r="CL353" s="223" t="str">
        <f t="shared" ca="1" si="539"/>
        <v>-5.41560380165608+5.15608344635459i</v>
      </c>
      <c r="CM353" s="223" t="str">
        <f t="shared" ca="1" si="540"/>
        <v>-5.78023501715933+4.74371628459045i</v>
      </c>
      <c r="CN353" s="223" t="str">
        <f t="shared" ca="1" si="541"/>
        <v>-6.11354263829007+4.30564251327172i</v>
      </c>
      <c r="CO353" s="223" t="str">
        <f t="shared" ca="1" si="542"/>
        <v>-6.41372044217023+3.84423609212171i</v>
      </c>
      <c r="CP353" s="223" t="str">
        <f t="shared" ca="1" si="543"/>
        <v>-6.67914173927267+3.36199742251376i</v>
      </c>
      <c r="CQ353" s="223" t="str">
        <f t="shared" ca="1" si="544"/>
        <v>-6.90836818859158+2.86153979758092i</v>
      </c>
      <c r="CR353" s="223" t="str">
        <f t="shared" ca="1" si="545"/>
        <v>-7.10015759213732+2.34557524055364i</v>
      </c>
      <c r="CS353" s="223" t="str">
        <f t="shared" ca="1" si="546"/>
        <v>-7.25347062651494+1.816899808071i</v>
      </c>
      <c r="CT353" s="223" t="str">
        <f t="shared" ca="1" si="547"/>
        <v>-7.36747647510763+1.27837843810786i</v>
      </c>
      <c r="CU353" s="223" t="str">
        <f t="shared" ca="1" si="548"/>
        <v>-7.44155733034432+0.732929424625714i</v>
      </c>
      <c r="CV353" s="223" t="str">
        <f t="shared" ca="1" si="549"/>
        <v>-7.47531174165171+0.183508603088579i</v>
      </c>
      <c r="CW353" s="223" t="str">
        <f t="shared" ca="1" si="550"/>
        <v>-7.46855679095041-0.366906667467514i</v>
      </c>
      <c r="CX353" s="223" t="str">
        <f t="shared" ca="1" si="551"/>
        <v>-7.42132908390443-0.915333638996096i</v>
      </c>
      <c r="CY353" s="223" t="str">
        <f t="shared" ca="1" si="552"/>
        <v>-7.33388455154903-1.45880033823484i</v>
      </c>
      <c r="CZ353" s="223" t="str">
        <f t="shared" ca="1" si="553"/>
        <v>-7.20669706338157-1.99436167204723i</v>
      </c>
      <c r="DA353" s="223" t="str">
        <f t="shared" ca="1" si="554"/>
        <v>-7.04045585942068-2.51911538716123i</v>
      </c>
      <c r="DB353" s="223" t="str">
        <f t="shared" ca="1" si="555"/>
        <v>-6.8360618151537-3.03021779773022i</v>
      </c>
      <c r="DC353" s="223" t="str">
        <f t="shared" ca="1" si="556"/>
        <v>-6.59462255961637-3.52489919550651i</v>
      </c>
      <c r="DD353" s="223" t="str">
        <f t="shared" ca="1" si="557"/>
        <v>-6.31744647305263-4.00047885913654i</v>
      </c>
      <c r="DE353" s="223" t="str">
        <f t="shared" ca="1" si="558"/>
        <v>-6.00603559669119-4.45437958121687i</v>
      </c>
      <c r="DF353" s="223" t="str">
        <f t="shared" ca="1" si="559"/>
        <v>-5.66207749305307-4.88414163440675i</v>
      </c>
      <c r="DG353" s="223" t="str">
        <f t="shared" ca="1" si="560"/>
        <v>-5.28743610090224-5.28743610090554i</v>
      </c>
      <c r="DH353" s="223" t="str">
        <f t="shared" ca="1" si="561"/>
        <v>-4.88414163440386-5.66207749305555i</v>
      </c>
      <c r="DI353" s="223" t="str">
        <f t="shared" ca="1" si="562"/>
        <v>-4.45437958121313-6.00603559669397i</v>
      </c>
      <c r="DJ353" s="223" t="str">
        <f t="shared" ca="1" si="563"/>
        <v>-4.00047885913332-6.31744647305467i</v>
      </c>
      <c r="DK353" s="223" t="str">
        <f t="shared" ca="1" si="564"/>
        <v>-3.52489919550989-6.59462255961456i</v>
      </c>
      <c r="DL353" s="223" t="str">
        <f t="shared" ca="1" si="565"/>
        <v>-3.03021779773373-6.83606181515215i</v>
      </c>
      <c r="DM353" s="223" t="str">
        <f t="shared" ca="1" si="566"/>
        <v>-2.51911538716484-7.0404558594194i</v>
      </c>
      <c r="DN353" s="223" t="str">
        <f t="shared" ca="1" si="567"/>
        <v>-1.99436167205011-7.20669706338077i</v>
      </c>
      <c r="DO353" s="223" t="str">
        <f t="shared" ca="1" si="568"/>
        <v>-1.4588003382386-7.33388455154828i</v>
      </c>
      <c r="DP353" s="223" t="str">
        <f t="shared" ca="1" si="569"/>
        <v>-0.915333638999057-7.42132908390406i</v>
      </c>
      <c r="DQ353" s="223" t="str">
        <f t="shared" ca="1" si="570"/>
        <v>-0.366906667463704-7.46855679095059i</v>
      </c>
      <c r="DR353" s="223" t="str">
        <f t="shared" ca="1" si="571"/>
        <v>0.183508603093242-7.4753117416516i</v>
      </c>
      <c r="DS353" s="223" t="str">
        <f t="shared" ca="1" si="572"/>
        <v>0.73292942462951-7.44155733034395i</v>
      </c>
      <c r="DT353" s="223" t="str">
        <f t="shared" ca="1" si="573"/>
        <v>1.27837843811162-7.36747647510698i</v>
      </c>
      <c r="DU353" s="223" t="str">
        <f t="shared" ca="1" si="574"/>
        <v>1.8168998080747-7.25347062651402i</v>
      </c>
      <c r="DV353" s="223" t="str">
        <f t="shared" ca="1" si="575"/>
        <v>2.34557524055767-7.10015759213599i</v>
      </c>
      <c r="DW353" s="223" t="str">
        <f t="shared" ca="1" si="576"/>
        <v>2.86153979758444-6.90836818859012i</v>
      </c>
      <c r="DX353" s="223" t="str">
        <f t="shared" ca="1" si="577"/>
        <v>3.36199742251071-6.67914173927421i</v>
      </c>
      <c r="DY353" s="223" t="str">
        <f t="shared" ca="1" si="578"/>
        <v>3.84423609211915-6.41372044217177i</v>
      </c>
      <c r="DZ353" s="223" t="str">
        <f t="shared" ca="1" si="579"/>
        <v>4.30564251326893-6.11354263829204i</v>
      </c>
      <c r="EA353" s="223" t="str">
        <f t="shared" ca="1" si="580"/>
        <v>4.74371628458782-5.78023501716149i</v>
      </c>
      <c r="EB353" s="223" t="str">
        <f t="shared" ca="1" si="581"/>
        <v>5.1560834463518-5.41560380165873i</v>
      </c>
      <c r="EC353" s="223" t="str">
        <f t="shared" ca="1" si="582"/>
        <v>5.54050934518399-5.02162495993203i</v>
      </c>
      <c r="ED353" s="223" t="str">
        <f t="shared" ca="1" si="583"/>
        <v>5.89491074382976-4.60043349746129i</v>
      </c>
      <c r="EE353" s="223" t="str">
        <f t="shared" ca="1" si="584"/>
        <v>6.21736711040467-4.15431188727349i</v>
      </c>
      <c r="EF353" s="223" t="str">
        <f t="shared" ca="1" si="585"/>
        <v>6.50613102591878-3.68567770102875i</v>
      </c>
      <c r="EG353" s="223" t="str">
        <f t="shared" ca="1" si="586"/>
        <v>6.75963765369556-3.19707050798459i</v>
      </c>
      <c r="EH353" s="223" t="str">
        <f t="shared" ca="1" si="587"/>
        <v>6.9765132193538-2.69113811285581i</v>
      </c>
      <c r="EI353" s="223" t="str">
        <f t="shared" ca="1" si="588"/>
        <v>7.15558245541322-2.17062220712541i</v>
      </c>
      <c r="EJ353" s="223" t="str">
        <f t="shared" ca="1" si="589"/>
        <v>7.29587497016803-1.63834351158699i</v>
      </c>
      <c r="EK353" s="223" t="str">
        <f t="shared" ca="1" si="590"/>
        <v>7.39663050632476-1.09718649061562i</v>
      </c>
      <c r="EL353" s="223" t="str">
        <f t="shared" ca="1" si="591"/>
        <v>7.45730306090581-0.550083720981016i</v>
      </c>
      <c r="EM353" s="223" t="str">
        <f t="shared" ca="1" si="592"/>
        <v>7.4775638440794-2.55761606957295E-12i</v>
      </c>
      <c r="EN353" s="223"/>
      <c r="EO353" s="223"/>
      <c r="EP353" s="223"/>
    </row>
    <row r="354" spans="1:262">
      <c r="A354" s="249">
        <f t="shared" si="461"/>
        <v>4.9609374999999801E-3</v>
      </c>
      <c r="B354" s="248">
        <v>254</v>
      </c>
      <c r="C354" s="247">
        <f t="shared" si="462"/>
        <v>50800</v>
      </c>
      <c r="N354" s="246">
        <f t="shared" ca="1" si="463"/>
        <v>7.5223958652062315</v>
      </c>
      <c r="O354" s="223">
        <f t="shared" ca="1" si="464"/>
        <v>-7.4776041347937685</v>
      </c>
      <c r="P354" s="223" t="str">
        <f t="shared" ca="1" si="465"/>
        <v>-7.46859703313303-0.366908644435383i</v>
      </c>
      <c r="Q354" s="223" t="str">
        <f t="shared" ca="1" si="466"/>
        <v>-7.44159742704763-0.732933373808918i</v>
      </c>
      <c r="R354" s="223" t="str">
        <f t="shared" ca="1" si="467"/>
        <v>-7.39667036095347-1.09719240248794i</v>
      </c>
      <c r="S354" s="223" t="str">
        <f t="shared" ca="1" si="468"/>
        <v>-7.33392406808809-1.45880819856592i</v>
      </c>
      <c r="T354" s="223" t="str">
        <f t="shared" ca="1" si="469"/>
        <v>-7.25350970976665-1.81690959791781i</v>
      </c>
      <c r="U354" s="223" t="str">
        <f t="shared" ca="1" si="470"/>
        <v>-7.15562101122216-2.17063390290507i</v>
      </c>
      <c r="V354" s="223" t="str">
        <f t="shared" ca="1" si="471"/>
        <v>-7.04049379490303-2.5191289606959i</v>
      </c>
      <c r="W354" s="223" t="str">
        <f t="shared" ca="1" si="472"/>
        <v>-6.90840541235783-2.86155521617003i</v>
      </c>
      <c r="X354" s="223" t="str">
        <f t="shared" ca="1" si="473"/>
        <v>-6.75967407606912-3.1970877344865i</v>
      </c>
      <c r="Y354" s="223" t="str">
        <f t="shared" ca="1" si="474"/>
        <v>-6.59465809285394-3.52491818841812i</v>
      </c>
      <c r="Z354" s="223" t="str">
        <f t="shared" ca="1" si="475"/>
        <v>-6.41375500066891-3.84425680568812i</v>
      </c>
      <c r="AA354" s="223" t="str">
        <f t="shared" ca="1" si="476"/>
        <v>-6.21740061090867-4.15433427159603i</v>
      </c>
      <c r="AB354" s="223" t="str">
        <f t="shared" ca="1" si="477"/>
        <v>-6.0060679584972-4.45440358236634i</v>
      </c>
      <c r="AC354" s="223" t="str">
        <f t="shared" ca="1" si="478"/>
        <v>-5.78026616230378-4.74374184474775i</v>
      </c>
      <c r="AD354" s="223" t="str">
        <f t="shared" ca="1" si="479"/>
        <v>-5.5405391986344-5.02165201752178i</v>
      </c>
      <c r="AE354" s="223" t="str">
        <f t="shared" ca="1" si="480"/>
        <v>-5.28746459074109-5.28746459074139i</v>
      </c>
      <c r="AF354" s="223" t="str">
        <f t="shared" ca="1" si="481"/>
        <v>-5.02165201752083-5.54053919863526i</v>
      </c>
      <c r="AG354" s="223" t="str">
        <f t="shared" ca="1" si="482"/>
        <v>-4.74374184474503-5.78026616230602i</v>
      </c>
      <c r="AH354" s="223" t="str">
        <f t="shared" ca="1" si="483"/>
        <v>-4.45440358236838-6.00606795849569i</v>
      </c>
      <c r="AI354" s="223" t="str">
        <f t="shared" ca="1" si="484"/>
        <v>-4.15433427159619-6.21740061090857i</v>
      </c>
      <c r="AJ354" s="223" t="str">
        <f t="shared" ca="1" si="485"/>
        <v>-3.84425680568701-6.41375500066957i</v>
      </c>
      <c r="AK354" s="223" t="str">
        <f t="shared" ca="1" si="486"/>
        <v>-3.52491818841562-6.59465809285528i</v>
      </c>
      <c r="AL354" s="223" t="str">
        <f t="shared" ca="1" si="487"/>
        <v>-3.19708773448879-6.75967407606803i</v>
      </c>
      <c r="AM354" s="223" t="str">
        <f t="shared" ca="1" si="488"/>
        <v>-2.86155521617094-6.90840541235745i</v>
      </c>
      <c r="AN354" s="223" t="str">
        <f t="shared" ca="1" si="489"/>
        <v>-2.51912896069463-7.04049379490349i</v>
      </c>
      <c r="AO354" s="223" t="str">
        <f t="shared" ca="1" si="490"/>
        <v>-2.17063390290251-7.15562101122293i</v>
      </c>
      <c r="AP354" s="223" t="str">
        <f t="shared" ca="1" si="491"/>
        <v>-1.81690959792018-7.25350970976605i</v>
      </c>
      <c r="AQ354" s="223" t="str">
        <f t="shared" ca="1" si="492"/>
        <v>-1.45880819856682-7.33392406808791i</v>
      </c>
      <c r="AR354" s="223" t="str">
        <f t="shared" ca="1" si="493"/>
        <v>-1.45880819856682-7.33392406808791i</v>
      </c>
      <c r="AS354" s="223" t="str">
        <f t="shared" ca="1" si="494"/>
        <v>-0.732933373806191-7.4415974270479i</v>
      </c>
      <c r="AT354" s="223" t="str">
        <f t="shared" ca="1" si="495"/>
        <v>-0.366908644438143-7.46859703313289i</v>
      </c>
      <c r="AU354" s="223" t="str">
        <f t="shared" ca="1" si="496"/>
        <v>-1.04430667729876E-12-7.47760413479377i</v>
      </c>
      <c r="AV354" s="223" t="str">
        <f t="shared" ca="1" si="497"/>
        <v>0.36690864443627-7.46859703313299i</v>
      </c>
      <c r="AW354" s="223" t="str">
        <f t="shared" ca="1" si="498"/>
        <v>0.732933373811726-7.44159742704736i</v>
      </c>
      <c r="AX354" s="223" t="str">
        <f t="shared" ca="1" si="499"/>
        <v>1.09719240248471-7.39667036095396i</v>
      </c>
      <c r="AY354" s="223" t="str">
        <f t="shared" ca="1" si="500"/>
        <v>1.45880819856498-7.33392406808828i</v>
      </c>
      <c r="AZ354" s="223" t="str">
        <f t="shared" ca="1" si="501"/>
        <v>1.81690959791836-7.25350970976651i</v>
      </c>
      <c r="BA354" s="223" t="str">
        <f t="shared" ca="1" si="502"/>
        <v>2.17063390290763-7.15562101122138i</v>
      </c>
      <c r="BB354" s="223" t="str">
        <f t="shared" ca="1" si="503"/>
        <v>2.51912896069287-7.04049379490412i</v>
      </c>
      <c r="BC354" s="223" t="str">
        <f t="shared" ca="1" si="504"/>
        <v>2.86155521616921-6.90840541235817i</v>
      </c>
      <c r="BD354" s="223" t="str">
        <f t="shared" ca="1" si="505"/>
        <v>3.19708773448691-6.75967407606892i</v>
      </c>
      <c r="BE354" s="223" t="str">
        <f t="shared" ca="1" si="506"/>
        <v>3.52491818842053-6.59465809285266i</v>
      </c>
      <c r="BF354" s="223" t="str">
        <f t="shared" ca="1" si="507"/>
        <v>3.8442568056854-6.41375500067054i</v>
      </c>
      <c r="BG354" s="223" t="str">
        <f t="shared" ca="1" si="508"/>
        <v>4.15433427159455-6.21740061090967i</v>
      </c>
      <c r="BH354" s="223" t="str">
        <f t="shared" ca="1" si="509"/>
        <v>4.45440358236696-6.00606795849675i</v>
      </c>
      <c r="BI354" s="223" t="str">
        <f t="shared" ca="1" si="510"/>
        <v>4.74374184474932-5.78026616230249i</v>
      </c>
      <c r="BJ354" s="223" t="str">
        <f t="shared" ca="1" si="511"/>
        <v>5.02165201751951-5.54053919863645i</v>
      </c>
      <c r="BK354" s="223" t="str">
        <f t="shared" ca="1" si="512"/>
        <v>5.2874645907402-5.28746459074228i</v>
      </c>
      <c r="BL354" s="223" t="str">
        <f t="shared" ca="1" si="513"/>
        <v>5.54053919863449-5.02165201752168i</v>
      </c>
      <c r="BM354" s="223" t="str">
        <f t="shared" ca="1" si="514"/>
        <v>5.7802661623055-4.74374184474567i</v>
      </c>
      <c r="BN354" s="223" t="str">
        <f t="shared" ca="1" si="515"/>
        <v>6.00606795849501-4.45440358236931i</v>
      </c>
      <c r="BO354" s="223" t="str">
        <f t="shared" ca="1" si="516"/>
        <v>6.21740061090804-4.15433427159697i</v>
      </c>
      <c r="BP354" s="223" t="str">
        <f t="shared" ca="1" si="517"/>
        <v>6.41375500066904-3.8442568056879i</v>
      </c>
      <c r="BQ354" s="223" t="str">
        <f t="shared" ca="1" si="518"/>
        <v>6.59465809285488-3.52491818841635i</v>
      </c>
      <c r="BR354" s="223" t="str">
        <f t="shared" ca="1" si="519"/>
        <v>6.75967407606758-3.19708773448973i</v>
      </c>
      <c r="BS354" s="223" t="str">
        <f t="shared" ca="1" si="520"/>
        <v>6.90840541235714-2.86155521617171i</v>
      </c>
      <c r="BT354" s="223" t="str">
        <f t="shared" ca="1" si="521"/>
        <v>7.04049379490313-2.51912896069561i</v>
      </c>
      <c r="BU354" s="223" t="str">
        <f t="shared" ca="1" si="522"/>
        <v>7.15562101122263-2.1706339029035i</v>
      </c>
      <c r="BV354" s="223" t="str">
        <f t="shared" ca="1" si="523"/>
        <v>7.25350970976766-1.81690959791377i</v>
      </c>
      <c r="BW354" s="223" t="str">
        <f t="shared" ca="1" si="524"/>
        <v>7.33392406808774-1.45880819856763i</v>
      </c>
      <c r="BX354" s="223" t="str">
        <f t="shared" ca="1" si="525"/>
        <v>7.39667036095352-1.09719240248759i</v>
      </c>
      <c r="BY354" s="223" t="str">
        <f t="shared" ca="1" si="526"/>
        <v>7.4415974270478-0.73293337380723i</v>
      </c>
      <c r="BZ354" s="223" t="str">
        <f t="shared" ca="1" si="527"/>
        <v>7.46859703313322-0.366908644431544i</v>
      </c>
      <c r="CA354" s="223" t="str">
        <f t="shared" ca="1" si="528"/>
        <v>7.47760413479377-2.08861335459753E-12i</v>
      </c>
      <c r="CB354" s="223" t="str">
        <f t="shared" ca="1" si="529"/>
        <v>7.46859703313302+0.366908644435439i</v>
      </c>
      <c r="CC354" s="223" t="str">
        <f t="shared" ca="1" si="530"/>
        <v>7.44159742704746+0.732933373810687i</v>
      </c>
      <c r="CD354" s="223" t="str">
        <f t="shared" ca="1" si="531"/>
        <v>7.39667036095301+1.09719240249102i</v>
      </c>
      <c r="CE354" s="223" t="str">
        <f t="shared" ca="1" si="532"/>
        <v>7.33392406808848+1.45880819856395i</v>
      </c>
      <c r="CF354" s="223" t="str">
        <f t="shared" ca="1" si="533"/>
        <v>7.25350970976671+1.81690959791755i</v>
      </c>
      <c r="CG354" s="223" t="str">
        <f t="shared" ca="1" si="534"/>
        <v>7.15562101122162+2.17063390290683i</v>
      </c>
      <c r="CH354" s="223" t="str">
        <f t="shared" ca="1" si="535"/>
        <v>7.04049379490196+2.51912896069889i</v>
      </c>
      <c r="CI354" s="223" t="str">
        <f t="shared" ca="1" si="536"/>
        <v>6.90840541235857+2.86155521616824i</v>
      </c>
      <c r="CJ354" s="223" t="str">
        <f t="shared" ca="1" si="537"/>
        <v>6.75967407606937+3.19708773448596i</v>
      </c>
      <c r="CK354" s="223" t="str">
        <f t="shared" ca="1" si="538"/>
        <v>6.59465809285305+3.52491818841979i</v>
      </c>
      <c r="CL354" s="223" t="str">
        <f t="shared" ca="1" si="539"/>
        <v>6.41375500066725+3.84425680569089i</v>
      </c>
      <c r="CM354" s="223" t="str">
        <f t="shared" ca="1" si="540"/>
        <v>6.21740061091013+4.15433427159385i</v>
      </c>
      <c r="CN354" s="223" t="str">
        <f t="shared" ca="1" si="541"/>
        <v>6.0060679584975+4.45440358236595i</v>
      </c>
      <c r="CO354" s="223" t="str">
        <f t="shared" ca="1" si="542"/>
        <v>5.78026616230302+4.74374184474868i</v>
      </c>
      <c r="CP354" s="223" t="str">
        <f t="shared" ca="1" si="543"/>
        <v>5.54053919863216+5.02165201752425i</v>
      </c>
      <c r="CQ354" s="223" t="str">
        <f t="shared" ca="1" si="544"/>
        <v>5.28746459074286+5.28746459073962i</v>
      </c>
      <c r="CR354" s="223" t="str">
        <f t="shared" ca="1" si="545"/>
        <v>5.02165201752229+5.54053919863393i</v>
      </c>
      <c r="CS354" s="223" t="str">
        <f t="shared" ca="1" si="546"/>
        <v>4.74374184474664+5.7802661623047i</v>
      </c>
      <c r="CT354" s="223" t="str">
        <f t="shared" ca="1" si="547"/>
        <v>4.45440358236417+6.00606795849882i</v>
      </c>
      <c r="CU354" s="223" t="str">
        <f t="shared" ca="1" si="548"/>
        <v>4.15433427159802+6.21740061090735i</v>
      </c>
      <c r="CV354" s="223" t="str">
        <f t="shared" ca="1" si="549"/>
        <v>3.84425680568862+6.41375500066861i</v>
      </c>
      <c r="CW354" s="223" t="str">
        <f t="shared" ca="1" si="550"/>
        <v>3.52491818841709+6.5946580928545i</v>
      </c>
      <c r="CX354" s="223" t="str">
        <f t="shared" ca="1" si="551"/>
        <v>3.19708773448395+6.75967407607032i</v>
      </c>
      <c r="CY354" s="223" t="str">
        <f t="shared" ca="1" si="552"/>
        <v>2.86155521617287+6.90840541235666i</v>
      </c>
      <c r="CZ354" s="223" t="str">
        <f t="shared" ca="1" si="553"/>
        <v>2.5191289606964+7.04049379490285i</v>
      </c>
      <c r="DA354" s="223" t="str">
        <f t="shared" ca="1" si="554"/>
        <v>2.17063390290389+7.15562101122251i</v>
      </c>
      <c r="DB354" s="223" t="str">
        <f t="shared" ca="1" si="555"/>
        <v>1.81690959791499+7.25350970976735i</v>
      </c>
      <c r="DC354" s="223" t="str">
        <f t="shared" ca="1" si="556"/>
        <v>1.45880819856887+7.33392406808751i</v>
      </c>
      <c r="DD354" s="223" t="str">
        <f t="shared" ca="1" si="557"/>
        <v>1.09719240248841+7.3966703609534i</v>
      </c>
      <c r="DE354" s="223" t="str">
        <f t="shared" ca="1" si="558"/>
        <v>0.73293337380848+7.44159742704767i</v>
      </c>
      <c r="DF354" s="223" t="str">
        <f t="shared" ca="1" si="559"/>
        <v>0.3669086444328+7.46859703313316i</v>
      </c>
      <c r="DG354" s="223" t="str">
        <f t="shared" ca="1" si="560"/>
        <v>2.9203937399416E-12+7.47760413479377i</v>
      </c>
      <c r="DH354" s="223" t="str">
        <f t="shared" ca="1" si="561"/>
        <v>-0.366908644434608+7.46859703313307i</v>
      </c>
      <c r="DI354" s="223" t="str">
        <f t="shared" ca="1" si="562"/>
        <v>-0.732933373809436+7.44159742704758i</v>
      </c>
      <c r="DJ354" s="223" t="str">
        <f t="shared" ca="1" si="563"/>
        <v>-1.0971924024902+7.39667036095314i</v>
      </c>
      <c r="DK354" s="223" t="str">
        <f t="shared" ca="1" si="564"/>
        <v>-1.45880819856314+7.33392406808864i</v>
      </c>
      <c r="DL354" s="223" t="str">
        <f t="shared" ca="1" si="565"/>
        <v>-1.81690959791674+7.25350970976691i</v>
      </c>
      <c r="DM354" s="223" t="str">
        <f t="shared" ca="1" si="566"/>
        <v>-2.17063390290563+7.15562101122198i</v>
      </c>
      <c r="DN354" s="223" t="str">
        <f t="shared" ca="1" si="567"/>
        <v>-2.5191289606981+7.04049379490224i</v>
      </c>
      <c r="DO354" s="223" t="str">
        <f t="shared" ca="1" si="568"/>
        <v>-2.86155521616747+6.90840541235888i</v>
      </c>
      <c r="DP354" s="223" t="str">
        <f t="shared" ca="1" si="569"/>
        <v>-3.19708773448559+6.75967407606954i</v>
      </c>
      <c r="DQ354" s="223" t="str">
        <f t="shared" ca="1" si="570"/>
        <v>-3.52491818841868+6.59465809285364i</v>
      </c>
      <c r="DR354" s="223" t="str">
        <f t="shared" ca="1" si="571"/>
        <v>-3.84425680569018+6.41375500066768i</v>
      </c>
      <c r="DS354" s="223" t="str">
        <f t="shared" ca="1" si="572"/>
        <v>-4.15433427159316+6.21740061091059i</v>
      </c>
      <c r="DT354" s="223" t="str">
        <f t="shared" ca="1" si="573"/>
        <v>-4.45440358236494+6.00606795849824i</v>
      </c>
      <c r="DU354" s="223" t="str">
        <f t="shared" ca="1" si="574"/>
        <v>-4.74374184474771+5.78026616230381i</v>
      </c>
      <c r="DV354" s="223" t="str">
        <f t="shared" ca="1" si="575"/>
        <v>-5.02165201752364+5.54053919863271i</v>
      </c>
      <c r="DW354" s="223" t="str">
        <f t="shared" ca="1" si="576"/>
        <v>-5.28746459073903+5.28746459074345i</v>
      </c>
      <c r="DX354" s="223" t="str">
        <f t="shared" ca="1" si="577"/>
        <v>-5.54053919863309+5.02165201752323i</v>
      </c>
      <c r="DY354" s="223" t="str">
        <f t="shared" ca="1" si="578"/>
        <v>-5.78026616230416+4.74374184474728i</v>
      </c>
      <c r="DZ354" s="223" t="str">
        <f t="shared" ca="1" si="579"/>
        <v>-6.00606795849857+4.45440358236449i</v>
      </c>
      <c r="EA354" s="223" t="str">
        <f t="shared" ca="1" si="580"/>
        <v>-6.21740061090712+4.15433427159835i</v>
      </c>
      <c r="EB354" s="223" t="str">
        <f t="shared" ca="1" si="581"/>
        <v>-6.41375500066797+3.8442568056897i</v>
      </c>
      <c r="EC354" s="223" t="str">
        <f t="shared" ca="1" si="582"/>
        <v>-6.5946580928539+3.52491818841819i</v>
      </c>
      <c r="ED354" s="223" t="str">
        <f t="shared" ca="1" si="583"/>
        <v>-6.75967407607015+3.19708773448432i</v>
      </c>
      <c r="EE354" s="223" t="str">
        <f t="shared" ca="1" si="584"/>
        <v>-6.9084054123591+2.86155521616696i</v>
      </c>
      <c r="EF354" s="223" t="str">
        <f t="shared" ca="1" si="585"/>
        <v>-7.04049379490243+2.51912896069758i</v>
      </c>
      <c r="EG354" s="223" t="str">
        <f t="shared" ca="1" si="586"/>
        <v>-7.15562101122215+2.1706339029051i</v>
      </c>
      <c r="EH354" s="223" t="str">
        <f t="shared" ca="1" si="587"/>
        <v>-7.25350970976725+1.81690959791538i</v>
      </c>
      <c r="EI354" s="223" t="str">
        <f t="shared" ca="1" si="588"/>
        <v>-7.33392406808875+1.45880819856259i</v>
      </c>
      <c r="EJ354" s="223" t="str">
        <f t="shared" ca="1" si="589"/>
        <v>-7.39667036095322+1.09719240248966i</v>
      </c>
      <c r="EK354" s="223" t="str">
        <f t="shared" ca="1" si="590"/>
        <v>-7.44159742704763+0.732933373808885i</v>
      </c>
      <c r="EL354" s="223" t="str">
        <f t="shared" ca="1" si="591"/>
        <v>-7.46859703313309+0.366908644434055i</v>
      </c>
      <c r="EM354" s="223" t="str">
        <f t="shared" ca="1" si="592"/>
        <v>-7.47760413479377-3.473719801174E-12i</v>
      </c>
      <c r="EN354" s="223"/>
      <c r="EO354" s="223"/>
      <c r="EP354" s="223"/>
    </row>
    <row r="355" spans="1:262">
      <c r="A355" s="249">
        <f t="shared" si="461"/>
        <v>4.9804687499999797E-3</v>
      </c>
      <c r="B355" s="248">
        <v>255</v>
      </c>
      <c r="C355" s="247">
        <f t="shared" si="462"/>
        <v>51000</v>
      </c>
      <c r="N355" s="246">
        <f t="shared" ca="1" si="463"/>
        <v>7.5223664768755309</v>
      </c>
      <c r="O355" s="223">
        <f t="shared" ca="1" si="464"/>
        <v>-7.4776335231244691</v>
      </c>
      <c r="P355" s="223" t="str">
        <f t="shared" ca="1" si="465"/>
        <v>-7.47538139971067-0.183510313101562i</v>
      </c>
      <c r="Q355" s="223" t="str">
        <f t="shared" ca="1" si="466"/>
        <v>-7.46862638606418-0.366910086452696i</v>
      </c>
      <c r="R355" s="223" t="str">
        <f t="shared" ca="1" si="467"/>
        <v>-7.45737255115266-0.550088846887249i</v>
      </c>
      <c r="S355" s="223" t="str">
        <f t="shared" ca="1" si="468"/>
        <v>-7.44162667386551-0.732936254368858i</v>
      </c>
      <c r="T355" s="223" t="str">
        <f t="shared" ca="1" si="469"/>
        <v>-7.4213982389303-0.915342168457824i</v>
      </c>
      <c r="U355" s="223" t="str">
        <f t="shared" ca="1" si="470"/>
        <v>-7.39669943119992-1.09719671465134i</v>
      </c>
      <c r="V355" s="223" t="str">
        <f t="shared" ca="1" si="471"/>
        <v>-7.36754512831257-1.2783903505708i</v>
      </c>
      <c r="W355" s="223" t="str">
        <f t="shared" ca="1" si="472"/>
        <v>-7.33395289173019-1.45881393194516i</v>
      </c>
      <c r="X355" s="223" t="str">
        <f t="shared" ca="1" si="473"/>
        <v>-7.29594295615997-1.63835877835549i</v>
      </c>
      <c r="Y355" s="223" t="str">
        <f t="shared" ca="1" si="474"/>
        <v>-7.25353821736603-1.8169167386992i</v>
      </c>
      <c r="Z355" s="223" t="str">
        <f t="shared" ca="1" si="475"/>
        <v>-7.20676421837703-1.99438025633913i</v>
      </c>
      <c r="AA355" s="223" t="str">
        <f t="shared" ca="1" si="476"/>
        <v>-7.15564913410117-2.17064243388727i</v>
      </c>
      <c r="AB355" s="223" t="str">
        <f t="shared" ca="1" si="477"/>
        <v>-7.10022375435384-2.34559709759889i</v>
      </c>
      <c r="AC355" s="223" t="str">
        <f t="shared" ca="1" si="478"/>
        <v>-7.04052146531138-2.51913886132633i</v>
      </c>
      <c r="AD355" s="223" t="str">
        <f t="shared" ca="1" si="479"/>
        <v>-6.97657822940023-2.69116319000048i</v>
      </c>
      <c r="AE355" s="223" t="str">
        <f t="shared" ca="1" si="480"/>
        <v>-6.90843256363593-2.86156646259519i</v>
      </c>
      <c r="AF355" s="223" t="str">
        <f t="shared" ca="1" si="481"/>
        <v>-6.83612551641595-3.03024603455919i</v>
      </c>
      <c r="AG355" s="223" t="str">
        <f t="shared" ca="1" si="482"/>
        <v>-6.75970064280388-3.19710029962021i</v>
      </c>
      <c r="AH355" s="223" t="str">
        <f t="shared" ca="1" si="483"/>
        <v>-6.67920397828933-3.36202875100121i</v>
      </c>
      <c r="AI355" s="223" t="str">
        <f t="shared" ca="1" si="484"/>
        <v>-6.59468401104642-3.52493204198372i</v>
      </c>
      <c r="AJ355" s="223" t="str">
        <f t="shared" ca="1" si="485"/>
        <v>-6.50619165274991-3.68571204570328i</v>
      </c>
      <c r="AK355" s="223" t="str">
        <f t="shared" ca="1" si="486"/>
        <v>-6.41378020788037-3.84427191431055i</v>
      </c>
      <c r="AL355" s="223" t="str">
        <f t="shared" ca="1" si="487"/>
        <v>-6.31750534164414-4.00051613725687i</v>
      </c>
      <c r="AM355" s="223" t="str">
        <f t="shared" ca="1" si="488"/>
        <v>-6.21742504641289-4.15435059887734i</v>
      </c>
      <c r="AN355" s="223" t="str">
        <f t="shared" ca="1" si="489"/>
        <v>-6.11359960681794-4.30568263503831i</v>
      </c>
      <c r="AO355" s="223" t="str">
        <f t="shared" ca="1" si="490"/>
        <v>-6.00609156342647-4.45442108897354i</v>
      </c>
      <c r="AP355" s="223" t="str">
        <f t="shared" ca="1" si="491"/>
        <v>-5.89496567505503-4.6004763662123i</v>
      </c>
      <c r="AQ355" s="223" t="str">
        <f t="shared" ca="1" si="492"/>
        <v>-5.78028887979249-4.7437604885051i</v>
      </c>
      <c r="AR355" s="223" t="str">
        <f t="shared" ca="1" si="493"/>
        <v>-5.78028887979249-4.7437604885051i</v>
      </c>
      <c r="AS355" s="223" t="str">
        <f t="shared" ca="1" si="494"/>
        <v>-5.54056097394855-5.02167175352125i</v>
      </c>
      <c r="AT355" s="223" t="str">
        <f t="shared" ca="1" si="495"/>
        <v>-5.41565426650346-5.15613149287891i</v>
      </c>
      <c r="AU355" s="223" t="str">
        <f t="shared" ca="1" si="496"/>
        <v>-5.28748537142749-5.28748537143084i</v>
      </c>
      <c r="AV355" s="223" t="str">
        <f t="shared" ca="1" si="497"/>
        <v>-5.15613149288086-5.41565426650161i</v>
      </c>
      <c r="AW355" s="223" t="str">
        <f t="shared" ca="1" si="498"/>
        <v>-5.02167175351773-5.54056097395174i</v>
      </c>
      <c r="AX355" s="223" t="str">
        <f t="shared" ca="1" si="499"/>
        <v>-4.88418714686805-5.66213025464125i</v>
      </c>
      <c r="AY355" s="223" t="str">
        <f t="shared" ca="1" si="500"/>
        <v>-4.74376048850717-5.78028887979079i</v>
      </c>
      <c r="AZ355" s="223" t="str">
        <f t="shared" ca="1" si="501"/>
        <v>-4.60047636620855-5.89496567505795i</v>
      </c>
      <c r="BA355" s="223" t="str">
        <f t="shared" ca="1" si="502"/>
        <v>-4.4544210889757-6.00609156342487i</v>
      </c>
      <c r="BB355" s="223" t="str">
        <f t="shared" ca="1" si="503"/>
        <v>-4.30568263503425-6.11359960682079i</v>
      </c>
      <c r="BC355" s="223" t="str">
        <f t="shared" ca="1" si="504"/>
        <v>-4.15435059887957-6.2174250464114i</v>
      </c>
      <c r="BD355" s="223" t="str">
        <f t="shared" ca="1" si="505"/>
        <v>-4.00051613725932-6.31750534164258i</v>
      </c>
      <c r="BE355" s="223" t="str">
        <f t="shared" ca="1" si="506"/>
        <v>-3.84427191430648-6.41378020788281i</v>
      </c>
      <c r="BF355" s="223" t="str">
        <f t="shared" ca="1" si="507"/>
        <v>-3.68571204570561-6.50619165274859i</v>
      </c>
      <c r="BG355" s="223" t="str">
        <f t="shared" ca="1" si="508"/>
        <v>-3.52493204197943-6.59468401104871i</v>
      </c>
      <c r="BH355" s="223" t="str">
        <f t="shared" ca="1" si="509"/>
        <v>-3.36202875100361-6.67920397828813i</v>
      </c>
      <c r="BI355" s="223" t="str">
        <f t="shared" ca="1" si="510"/>
        <v>-3.19710029961572-6.759700642806i</v>
      </c>
      <c r="BJ355" s="223" t="str">
        <f t="shared" ca="1" si="511"/>
        <v>-3.03024603456156-6.8361255164149i</v>
      </c>
      <c r="BK355" s="223" t="str">
        <f t="shared" ca="1" si="512"/>
        <v>-2.86156646259777-6.90843256363486i</v>
      </c>
      <c r="BL355" s="223" t="str">
        <f t="shared" ca="1" si="513"/>
        <v>-2.69116318999734-6.97657822940144i</v>
      </c>
      <c r="BM355" s="223" t="str">
        <f t="shared" ca="1" si="514"/>
        <v>-2.51913886132746-7.04052146531098i</v>
      </c>
      <c r="BN355" s="223" t="str">
        <f t="shared" ca="1" si="515"/>
        <v>-2.34559709759699-7.10022375435446i</v>
      </c>
      <c r="BO355" s="223" t="str">
        <f t="shared" ca="1" si="516"/>
        <v>-2.17064243388974-7.15564913410042i</v>
      </c>
      <c r="BP355" s="223" t="str">
        <f t="shared" ca="1" si="517"/>
        <v>-1.99438025633896-7.20676421837708i</v>
      </c>
      <c r="BQ355" s="223" t="str">
        <f t="shared" ca="1" si="518"/>
        <v>-1.81691673869598-7.25353821736683i</v>
      </c>
      <c r="BR355" s="223" t="str">
        <f t="shared" ca="1" si="519"/>
        <v>-1.63835877835594-7.29594295615987i</v>
      </c>
      <c r="BS355" s="223" t="str">
        <f t="shared" ca="1" si="520"/>
        <v>-1.45881393194254-7.33395289173071i</v>
      </c>
      <c r="BT355" s="223" t="str">
        <f t="shared" ca="1" si="521"/>
        <v>-1.27839035057261-7.36754512831226i</v>
      </c>
      <c r="BU355" s="223" t="str">
        <f t="shared" ca="1" si="522"/>
        <v>-1.09719671465048-7.39669943120005i</v>
      </c>
      <c r="BV355" s="223" t="str">
        <f t="shared" ca="1" si="523"/>
        <v>-0.915342168461413-7.42139823892986i</v>
      </c>
      <c r="BW355" s="223" t="str">
        <f t="shared" ca="1" si="524"/>
        <v>-0.732936254369337-7.44162667386546i</v>
      </c>
      <c r="BX355" s="223" t="str">
        <f t="shared" ca="1" si="525"/>
        <v>-0.550088846883861-7.45737255115291i</v>
      </c>
      <c r="BY355" s="223" t="str">
        <f t="shared" ca="1" si="526"/>
        <v>-0.3669100864538-7.46862638606413i</v>
      </c>
      <c r="BZ355" s="223" t="str">
        <f t="shared" ca="1" si="527"/>
        <v>-0.183510313100097-7.4753813997107i</v>
      </c>
      <c r="CA355" s="223" t="str">
        <f t="shared" ca="1" si="528"/>
        <v>-2.89842317519741E-12-7.47763352312447i</v>
      </c>
      <c r="CB355" s="223" t="str">
        <f t="shared" ca="1" si="529"/>
        <v>0.183510313101951-7.47538139971066i</v>
      </c>
      <c r="CC355" s="223" t="str">
        <f t="shared" ca="1" si="530"/>
        <v>0.366910086456076-7.46862638606402i</v>
      </c>
      <c r="CD355" s="223" t="str">
        <f t="shared" ca="1" si="531"/>
        <v>0.550088846886135-7.45737255115274i</v>
      </c>
      <c r="CE355" s="223" t="str">
        <f t="shared" ca="1" si="532"/>
        <v>0.732936254371182-7.44162667386528i</v>
      </c>
      <c r="CF355" s="223" t="str">
        <f t="shared" ca="1" si="533"/>
        <v>0.915342168456082-7.42139823893052i</v>
      </c>
      <c r="CG355" s="223" t="str">
        <f t="shared" ca="1" si="534"/>
        <v>1.09719671465231-7.39669943119977i</v>
      </c>
      <c r="CH355" s="223" t="str">
        <f t="shared" ca="1" si="535"/>
        <v>1.27839035056732-7.36754512831318i</v>
      </c>
      <c r="CI355" s="223" t="str">
        <f t="shared" ca="1" si="536"/>
        <v>1.45881393194477-7.33395289173026i</v>
      </c>
      <c r="CJ355" s="223" t="str">
        <f t="shared" ca="1" si="537"/>
        <v>1.63835877835775-7.29594295615947i</v>
      </c>
      <c r="CK355" s="223" t="str">
        <f t="shared" ca="1" si="538"/>
        <v>1.8169167386982-7.25353821736628i</v>
      </c>
      <c r="CL355" s="223" t="str">
        <f t="shared" ca="1" si="539"/>
        <v>1.99438025634074-7.20676421837658i</v>
      </c>
      <c r="CM355" s="223" t="str">
        <f t="shared" ca="1" si="540"/>
        <v>2.1706424338846-7.15564913410198i</v>
      </c>
      <c r="CN355" s="223" t="str">
        <f t="shared" ca="1" si="541"/>
        <v>2.34559709759916-7.10022375435375i</v>
      </c>
      <c r="CO355" s="223" t="str">
        <f t="shared" ca="1" si="542"/>
        <v>2.51913886132961-7.04052146531021i</v>
      </c>
      <c r="CP355" s="223" t="str">
        <f t="shared" ca="1" si="543"/>
        <v>2.69116318999946-6.97657822940063i</v>
      </c>
      <c r="CQ355" s="223" t="str">
        <f t="shared" ca="1" si="544"/>
        <v>2.86156646259948-6.90843256363415i</v>
      </c>
      <c r="CR355" s="223" t="str">
        <f t="shared" ca="1" si="545"/>
        <v>3.03024603455664-6.83612551641707i</v>
      </c>
      <c r="CS355" s="223" t="str">
        <f t="shared" ca="1" si="546"/>
        <v>3.1971002996174-6.75970064280521i</v>
      </c>
      <c r="CT355" s="223" t="str">
        <f t="shared" ca="1" si="547"/>
        <v>3.36202875099919-6.67920397829035i</v>
      </c>
      <c r="CU355" s="223" t="str">
        <f t="shared" ca="1" si="548"/>
        <v>3.52493204198106-6.59468401104785i</v>
      </c>
      <c r="CV355" s="223" t="str">
        <f t="shared" ca="1" si="549"/>
        <v>3.68571204570723-6.50619165274767i</v>
      </c>
      <c r="CW355" s="223" t="str">
        <f t="shared" ca="1" si="550"/>
        <v>3.84427191430807-6.41378020788185i</v>
      </c>
      <c r="CX355" s="223" t="str">
        <f t="shared" ca="1" si="551"/>
        <v>4.00051613726089-6.3175053416416i</v>
      </c>
      <c r="CY355" s="223" t="str">
        <f t="shared" ca="1" si="552"/>
        <v>4.15435059887511-6.21742504641439i</v>
      </c>
      <c r="CZ355" s="223" t="str">
        <f t="shared" ca="1" si="553"/>
        <v>4.30568263503612-6.11359960681948i</v>
      </c>
      <c r="DA355" s="223" t="str">
        <f t="shared" ca="1" si="554"/>
        <v>4.45442108897753-6.00609156342352i</v>
      </c>
      <c r="DB355" s="223" t="str">
        <f t="shared" ca="1" si="555"/>
        <v>4.60047636621035-5.89496567505655i</v>
      </c>
      <c r="DC355" s="223" t="str">
        <f t="shared" ca="1" si="556"/>
        <v>4.7437604885091-5.78028887978921i</v>
      </c>
      <c r="DD355" s="223" t="str">
        <f t="shared" ca="1" si="557"/>
        <v>4.88418714686431-5.66213025464448i</v>
      </c>
      <c r="DE355" s="223" t="str">
        <f t="shared" ca="1" si="558"/>
        <v>5.02167175351894-5.54056097395064i</v>
      </c>
      <c r="DF355" s="223" t="str">
        <f t="shared" ca="1" si="559"/>
        <v>5.15613149287666-5.41565426650561i</v>
      </c>
      <c r="DG355" s="223" t="str">
        <f t="shared" ca="1" si="560"/>
        <v>5.2874853714288-5.28748537142954i</v>
      </c>
      <c r="DH355" s="223" t="str">
        <f t="shared" ca="1" si="561"/>
        <v>5.41565426650489-5.15613149287741i</v>
      </c>
      <c r="DI355" s="223" t="str">
        <f t="shared" ca="1" si="562"/>
        <v>5.54056097394994-5.02167175351972i</v>
      </c>
      <c r="DJ355" s="223" t="str">
        <f t="shared" ca="1" si="563"/>
        <v>5.66213025464435-4.88418714686445i</v>
      </c>
      <c r="DK355" s="223" t="str">
        <f t="shared" ca="1" si="564"/>
        <v>5.78028887978909-4.74376048850925i</v>
      </c>
      <c r="DL355" s="223" t="str">
        <f t="shared" ca="1" si="565"/>
        <v>5.89496567505643-4.6004763662105i</v>
      </c>
      <c r="DM355" s="223" t="str">
        <f t="shared" ca="1" si="566"/>
        <v>6.00609156342796-4.45442108897154i</v>
      </c>
      <c r="DN355" s="223" t="str">
        <f t="shared" ca="1" si="567"/>
        <v>6.11359960681937-4.30568263503627i</v>
      </c>
      <c r="DO355" s="223" t="str">
        <f t="shared" ca="1" si="568"/>
        <v>6.2174250464138-4.15435059887598i</v>
      </c>
      <c r="DP355" s="223" t="str">
        <f t="shared" ca="1" si="569"/>
        <v>6.31750534164104-4.00051613726177i</v>
      </c>
      <c r="DQ355" s="223" t="str">
        <f t="shared" ca="1" si="570"/>
        <v>6.41378020788132-3.84427191430897i</v>
      </c>
      <c r="DR355" s="223" t="str">
        <f t="shared" ca="1" si="571"/>
        <v>6.50619165275093-3.68571204570148i</v>
      </c>
      <c r="DS355" s="223" t="str">
        <f t="shared" ca="1" si="572"/>
        <v>6.59468401104735-3.52493204198198i</v>
      </c>
      <c r="DT355" s="223" t="str">
        <f t="shared" ca="1" si="573"/>
        <v>6.67920397829027-3.36202875099937i</v>
      </c>
      <c r="DU355" s="223" t="str">
        <f t="shared" ca="1" si="574"/>
        <v>6.75970064280476-3.19710029961834i</v>
      </c>
      <c r="DV355" s="223" t="str">
        <f t="shared" ca="1" si="575"/>
        <v>6.83612551641682-3.03024603455721i</v>
      </c>
      <c r="DW355" s="223" t="str">
        <f t="shared" ca="1" si="576"/>
        <v>6.90843256363392-2.86156646260006i</v>
      </c>
      <c r="DX355" s="223" t="str">
        <f t="shared" ca="1" si="577"/>
        <v>6.97657822940056-2.69116318999964i</v>
      </c>
      <c r="DY355" s="223" t="str">
        <f t="shared" ca="1" si="578"/>
        <v>7.04052146531244-2.51913886132339i</v>
      </c>
      <c r="DZ355" s="223" t="str">
        <f t="shared" ca="1" si="579"/>
        <v>7.10022375435369-2.34559709759935i</v>
      </c>
      <c r="EA355" s="223" t="str">
        <f t="shared" ca="1" si="580"/>
        <v>7.15564913410167-2.1706424338856i</v>
      </c>
      <c r="EB355" s="223" t="str">
        <f t="shared" ca="1" si="581"/>
        <v>7.20676421837631-1.99438025634175i</v>
      </c>
      <c r="EC355" s="223" t="str">
        <f t="shared" ca="1" si="582"/>
        <v>7.25353821736613-1.8169167386988i</v>
      </c>
      <c r="ED355" s="223" t="str">
        <f t="shared" ca="1" si="583"/>
        <v>7.29594295616092-1.63835877835131i</v>
      </c>
      <c r="EE355" s="223" t="str">
        <f t="shared" ca="1" si="584"/>
        <v>7.33395289173014-1.45881393194538i</v>
      </c>
      <c r="EF355" s="223" t="str">
        <f t="shared" ca="1" si="585"/>
        <v>7.36754512831307-1.27839035056792i</v>
      </c>
      <c r="EG355" s="223" t="str">
        <f t="shared" ca="1" si="586"/>
        <v>7.39669943119968-1.09719671465292i</v>
      </c>
      <c r="EH355" s="223" t="str">
        <f t="shared" ca="1" si="587"/>
        <v>7.42139823893049-0.915342168456276i</v>
      </c>
      <c r="EI355" s="223" t="str">
        <f t="shared" ca="1" si="588"/>
        <v>7.44162667386522-0.732936254371798i</v>
      </c>
      <c r="EJ355" s="223" t="str">
        <f t="shared" ca="1" si="589"/>
        <v>7.45737255115273-0.550088846886328i</v>
      </c>
      <c r="EK355" s="223" t="str">
        <f t="shared" ca="1" si="590"/>
        <v>7.46862638606434-0.366910086449478i</v>
      </c>
      <c r="EL355" s="223" t="str">
        <f t="shared" ca="1" si="591"/>
        <v>7.47538139971064-0.183510313102995i</v>
      </c>
      <c r="EM355" s="223" t="str">
        <f t="shared" ca="1" si="592"/>
        <v>7.47763352312447+1.85413022957168E-12i</v>
      </c>
      <c r="EN355" s="223"/>
      <c r="EO355" s="223"/>
      <c r="EP355" s="223"/>
    </row>
    <row r="356" spans="1:262" s="243" customFormat="1">
      <c r="A356" s="245">
        <f t="shared" si="461"/>
        <v>4.9999999999999793E-3</v>
      </c>
      <c r="B356" s="244">
        <v>256</v>
      </c>
    </row>
    <row r="358" spans="1:262" ht="17.25" thickBot="1"/>
    <row r="359" spans="1:262" ht="17.25" thickBot="1">
      <c r="G359" s="242">
        <v>1</v>
      </c>
      <c r="H359" s="242">
        <v>2</v>
      </c>
      <c r="I359" s="242">
        <v>3</v>
      </c>
      <c r="J359" s="242">
        <v>4</v>
      </c>
      <c r="K359" s="242">
        <v>5</v>
      </c>
      <c r="L359" s="242">
        <v>6</v>
      </c>
      <c r="M359" s="242">
        <v>7</v>
      </c>
      <c r="N359" s="242">
        <v>8</v>
      </c>
      <c r="O359" s="242">
        <v>9</v>
      </c>
      <c r="P359" s="242">
        <v>10</v>
      </c>
      <c r="Q359" s="242">
        <v>11</v>
      </c>
      <c r="R359" s="242">
        <v>12</v>
      </c>
      <c r="S359" s="242">
        <v>13</v>
      </c>
      <c r="T359" s="242">
        <v>14</v>
      </c>
      <c r="U359" s="242">
        <v>15</v>
      </c>
      <c r="V359" s="242">
        <v>16</v>
      </c>
      <c r="W359" s="242">
        <v>17</v>
      </c>
      <c r="X359" s="242">
        <v>18</v>
      </c>
      <c r="Y359" s="242">
        <v>19</v>
      </c>
      <c r="Z359" s="242">
        <v>20</v>
      </c>
      <c r="AA359" s="242">
        <v>21</v>
      </c>
      <c r="AB359" s="242">
        <v>22</v>
      </c>
      <c r="AC359" s="242">
        <v>23</v>
      </c>
      <c r="AD359" s="242">
        <v>24</v>
      </c>
      <c r="AE359" s="242">
        <v>25</v>
      </c>
      <c r="AF359" s="242">
        <v>26</v>
      </c>
      <c r="AG359" s="242">
        <v>27</v>
      </c>
      <c r="AH359" s="242">
        <v>28</v>
      </c>
      <c r="AI359" s="242">
        <v>29</v>
      </c>
      <c r="AJ359" s="242">
        <v>30</v>
      </c>
      <c r="AK359" s="242">
        <v>31</v>
      </c>
      <c r="AL359" s="242">
        <v>32</v>
      </c>
      <c r="AM359" s="242">
        <v>33</v>
      </c>
      <c r="AN359" s="242">
        <v>34</v>
      </c>
      <c r="AO359" s="242">
        <v>35</v>
      </c>
      <c r="AP359" s="242">
        <v>36</v>
      </c>
      <c r="AQ359" s="242">
        <v>37</v>
      </c>
      <c r="AR359" s="242">
        <v>38</v>
      </c>
      <c r="AS359" s="242">
        <v>39</v>
      </c>
      <c r="AT359" s="242">
        <v>40</v>
      </c>
      <c r="AU359" s="242">
        <v>41</v>
      </c>
      <c r="AV359" s="242">
        <v>42</v>
      </c>
      <c r="AW359" s="242">
        <v>43</v>
      </c>
      <c r="AX359" s="242">
        <v>44</v>
      </c>
      <c r="AY359" s="242">
        <v>45</v>
      </c>
      <c r="AZ359" s="242">
        <v>46</v>
      </c>
      <c r="BA359" s="242">
        <v>47</v>
      </c>
      <c r="BB359" s="242">
        <v>48</v>
      </c>
      <c r="BC359" s="242">
        <v>49</v>
      </c>
      <c r="BD359" s="242">
        <v>50</v>
      </c>
      <c r="BE359" s="242">
        <v>51</v>
      </c>
      <c r="BF359" s="242">
        <v>52</v>
      </c>
      <c r="BG359" s="242">
        <v>53</v>
      </c>
      <c r="BH359" s="242">
        <v>54</v>
      </c>
      <c r="BI359" s="242">
        <v>55</v>
      </c>
      <c r="BJ359" s="242">
        <v>56</v>
      </c>
      <c r="BK359" s="241">
        <v>57</v>
      </c>
      <c r="BL359" s="241">
        <v>58</v>
      </c>
      <c r="BM359" s="241">
        <v>59</v>
      </c>
      <c r="BN359" s="241">
        <v>60</v>
      </c>
      <c r="BO359" s="241">
        <v>61</v>
      </c>
      <c r="BP359" s="241">
        <v>62</v>
      </c>
      <c r="BQ359" s="241">
        <v>63</v>
      </c>
      <c r="BR359" s="241">
        <v>64</v>
      </c>
      <c r="BS359" s="240">
        <v>65</v>
      </c>
      <c r="BT359" s="239">
        <v>66</v>
      </c>
      <c r="BU359" s="239">
        <v>67</v>
      </c>
      <c r="BV359" s="239">
        <v>68</v>
      </c>
      <c r="BW359" s="239">
        <v>69</v>
      </c>
      <c r="BX359" s="239">
        <v>70</v>
      </c>
      <c r="BY359" s="239">
        <v>71</v>
      </c>
      <c r="BZ359" s="239">
        <v>72</v>
      </c>
      <c r="CA359" s="239">
        <v>73</v>
      </c>
      <c r="CB359" s="239">
        <v>74</v>
      </c>
      <c r="CC359" s="239">
        <v>75</v>
      </c>
      <c r="CD359" s="239">
        <v>76</v>
      </c>
      <c r="CE359" s="239">
        <v>77</v>
      </c>
      <c r="CF359" s="239">
        <v>78</v>
      </c>
      <c r="CG359" s="239">
        <v>79</v>
      </c>
      <c r="CH359" s="239">
        <v>80</v>
      </c>
      <c r="CI359" s="239">
        <v>81</v>
      </c>
      <c r="CJ359" s="239">
        <v>82</v>
      </c>
      <c r="CK359" s="239">
        <v>83</v>
      </c>
      <c r="CL359" s="239">
        <v>84</v>
      </c>
      <c r="CM359" s="239">
        <v>85</v>
      </c>
      <c r="CN359" s="239">
        <v>86</v>
      </c>
      <c r="CO359" s="239">
        <v>87</v>
      </c>
      <c r="CP359" s="239">
        <v>88</v>
      </c>
      <c r="CQ359" s="239">
        <v>89</v>
      </c>
      <c r="CR359" s="239">
        <v>90</v>
      </c>
      <c r="CS359" s="239">
        <v>91</v>
      </c>
      <c r="CT359" s="239">
        <v>92</v>
      </c>
      <c r="CU359" s="239">
        <v>93</v>
      </c>
      <c r="CV359" s="239">
        <v>94</v>
      </c>
      <c r="CW359" s="239">
        <v>95</v>
      </c>
      <c r="CX359" s="239">
        <v>96</v>
      </c>
      <c r="CY359" s="239">
        <v>97</v>
      </c>
      <c r="CZ359" s="239">
        <v>98</v>
      </c>
      <c r="DA359" s="239">
        <v>99</v>
      </c>
      <c r="DB359" s="239">
        <v>100</v>
      </c>
      <c r="DC359" s="239">
        <v>101</v>
      </c>
      <c r="DD359" s="239">
        <v>102</v>
      </c>
      <c r="DE359" s="239">
        <v>103</v>
      </c>
      <c r="DF359" s="239">
        <v>104</v>
      </c>
      <c r="DG359" s="239">
        <v>105</v>
      </c>
      <c r="DH359" s="239">
        <v>106</v>
      </c>
      <c r="DI359" s="239">
        <v>107</v>
      </c>
      <c r="DJ359" s="239">
        <v>108</v>
      </c>
      <c r="DK359" s="239">
        <v>109</v>
      </c>
      <c r="DL359" s="239">
        <v>110</v>
      </c>
      <c r="DM359" s="239">
        <v>111</v>
      </c>
      <c r="DN359" s="239">
        <v>112</v>
      </c>
      <c r="DO359" s="239">
        <v>113</v>
      </c>
      <c r="DP359" s="239">
        <v>114</v>
      </c>
      <c r="DQ359" s="239">
        <v>115</v>
      </c>
      <c r="DR359" s="239">
        <v>116</v>
      </c>
      <c r="DS359" s="239">
        <v>117</v>
      </c>
      <c r="DT359" s="239">
        <v>118</v>
      </c>
      <c r="DU359" s="239">
        <v>119</v>
      </c>
      <c r="DV359" s="239">
        <v>120</v>
      </c>
      <c r="DW359" s="239">
        <v>121</v>
      </c>
      <c r="DX359" s="239">
        <v>122</v>
      </c>
      <c r="DY359" s="239">
        <v>123</v>
      </c>
      <c r="DZ359" s="239">
        <v>124</v>
      </c>
      <c r="EA359" s="239">
        <v>125</v>
      </c>
      <c r="EB359" s="239">
        <v>126</v>
      </c>
      <c r="EC359" s="239">
        <v>127</v>
      </c>
      <c r="ED359" s="239">
        <v>128</v>
      </c>
      <c r="EE359" s="238">
        <v>129</v>
      </c>
      <c r="EF359" s="238">
        <v>130</v>
      </c>
      <c r="EG359" s="238">
        <v>131</v>
      </c>
      <c r="EH359" s="238">
        <v>132</v>
      </c>
      <c r="EI359" s="238">
        <v>133</v>
      </c>
      <c r="EJ359" s="238">
        <v>134</v>
      </c>
      <c r="EK359" s="238">
        <v>135</v>
      </c>
      <c r="EL359" s="238">
        <v>136</v>
      </c>
      <c r="EM359" s="238">
        <v>137</v>
      </c>
      <c r="EN359" s="238">
        <v>138</v>
      </c>
      <c r="EO359" s="238">
        <v>139</v>
      </c>
      <c r="EP359" s="238">
        <v>140</v>
      </c>
      <c r="EQ359" s="238">
        <v>141</v>
      </c>
      <c r="ER359" s="238">
        <v>142</v>
      </c>
      <c r="ES359" s="238">
        <v>143</v>
      </c>
      <c r="ET359" s="238">
        <v>144</v>
      </c>
      <c r="EU359" s="238">
        <v>145</v>
      </c>
      <c r="EV359" s="238">
        <v>146</v>
      </c>
      <c r="EW359" s="238">
        <v>147</v>
      </c>
      <c r="EX359" s="238">
        <v>148</v>
      </c>
      <c r="EY359" s="238">
        <v>149</v>
      </c>
      <c r="EZ359" s="238">
        <v>150</v>
      </c>
      <c r="FA359" s="238">
        <v>151</v>
      </c>
      <c r="FB359" s="238">
        <v>152</v>
      </c>
      <c r="FC359" s="238">
        <v>153</v>
      </c>
      <c r="FD359" s="238">
        <v>154</v>
      </c>
      <c r="FE359" s="238">
        <v>155</v>
      </c>
      <c r="FF359" s="238">
        <v>156</v>
      </c>
      <c r="FG359" s="238">
        <v>157</v>
      </c>
      <c r="FH359" s="238">
        <v>158</v>
      </c>
      <c r="FI359" s="238">
        <v>159</v>
      </c>
      <c r="FJ359" s="238">
        <v>160</v>
      </c>
      <c r="FK359" s="238">
        <v>161</v>
      </c>
      <c r="FL359" s="238">
        <v>162</v>
      </c>
      <c r="FM359" s="238">
        <v>163</v>
      </c>
      <c r="FN359" s="238">
        <v>164</v>
      </c>
      <c r="FO359" s="238">
        <v>165</v>
      </c>
      <c r="FP359" s="238">
        <v>166</v>
      </c>
      <c r="FQ359" s="238">
        <v>167</v>
      </c>
      <c r="FR359" s="238">
        <v>168</v>
      </c>
      <c r="FS359" s="238">
        <v>169</v>
      </c>
      <c r="FT359" s="238">
        <v>170</v>
      </c>
      <c r="FU359" s="238">
        <v>171</v>
      </c>
      <c r="FV359" s="238">
        <v>172</v>
      </c>
      <c r="FW359" s="238">
        <v>173</v>
      </c>
      <c r="FX359" s="238">
        <v>174</v>
      </c>
      <c r="FY359" s="238">
        <v>175</v>
      </c>
      <c r="FZ359" s="238">
        <v>176</v>
      </c>
      <c r="GA359" s="238">
        <v>177</v>
      </c>
      <c r="GB359" s="238">
        <v>178</v>
      </c>
      <c r="GC359" s="238">
        <v>179</v>
      </c>
      <c r="GD359" s="238">
        <v>180</v>
      </c>
      <c r="GE359" s="238">
        <v>181</v>
      </c>
      <c r="GF359" s="238">
        <v>182</v>
      </c>
      <c r="GG359" s="238">
        <v>183</v>
      </c>
      <c r="GH359" s="238">
        <v>184</v>
      </c>
      <c r="GI359" s="238">
        <v>185</v>
      </c>
      <c r="GJ359" s="238">
        <v>186</v>
      </c>
      <c r="GK359" s="238">
        <v>187</v>
      </c>
      <c r="GL359" s="238">
        <v>188</v>
      </c>
      <c r="GM359" s="238">
        <v>189</v>
      </c>
      <c r="GN359" s="238">
        <v>190</v>
      </c>
      <c r="GO359" s="238">
        <v>191</v>
      </c>
      <c r="GP359" s="238">
        <v>192</v>
      </c>
      <c r="GQ359" s="238">
        <v>193</v>
      </c>
      <c r="GR359" s="238">
        <v>194</v>
      </c>
      <c r="GS359" s="238">
        <v>195</v>
      </c>
      <c r="GT359" s="238">
        <v>196</v>
      </c>
      <c r="GU359" s="238">
        <v>197</v>
      </c>
      <c r="GV359" s="238">
        <v>198</v>
      </c>
      <c r="GW359" s="238">
        <v>199</v>
      </c>
      <c r="GX359" s="238">
        <v>200</v>
      </c>
      <c r="GY359" s="238">
        <v>201</v>
      </c>
      <c r="GZ359" s="238">
        <v>202</v>
      </c>
      <c r="HA359" s="238">
        <v>203</v>
      </c>
      <c r="HB359" s="238">
        <v>204</v>
      </c>
      <c r="HC359" s="238">
        <v>205</v>
      </c>
      <c r="HD359" s="238">
        <v>206</v>
      </c>
      <c r="HE359" s="238">
        <v>207</v>
      </c>
      <c r="HF359" s="238">
        <v>208</v>
      </c>
      <c r="HG359" s="238">
        <v>209</v>
      </c>
      <c r="HH359" s="238">
        <v>210</v>
      </c>
      <c r="HI359" s="238">
        <v>211</v>
      </c>
      <c r="HJ359" s="238">
        <v>212</v>
      </c>
      <c r="HK359" s="238">
        <v>213</v>
      </c>
      <c r="HL359" s="238">
        <v>214</v>
      </c>
      <c r="HM359" s="238">
        <v>215</v>
      </c>
      <c r="HN359" s="238">
        <v>216</v>
      </c>
      <c r="HO359" s="238">
        <v>217</v>
      </c>
      <c r="HP359" s="238">
        <v>218</v>
      </c>
      <c r="HQ359" s="238">
        <v>219</v>
      </c>
      <c r="HR359" s="238">
        <v>220</v>
      </c>
      <c r="HS359" s="238">
        <v>221</v>
      </c>
      <c r="HT359" s="238">
        <v>222</v>
      </c>
      <c r="HU359" s="238">
        <v>223</v>
      </c>
      <c r="HV359" s="238">
        <v>224</v>
      </c>
      <c r="HW359" s="238">
        <v>225</v>
      </c>
      <c r="HX359" s="238">
        <v>226</v>
      </c>
      <c r="HY359" s="238">
        <v>227</v>
      </c>
      <c r="HZ359" s="238">
        <v>228</v>
      </c>
      <c r="IA359" s="238">
        <v>229</v>
      </c>
      <c r="IB359" s="238">
        <v>230</v>
      </c>
      <c r="IC359" s="238">
        <v>231</v>
      </c>
      <c r="ID359" s="238">
        <v>232</v>
      </c>
      <c r="IE359" s="238">
        <v>233</v>
      </c>
      <c r="IF359" s="238">
        <v>234</v>
      </c>
      <c r="IG359" s="238">
        <v>235</v>
      </c>
      <c r="IH359" s="238">
        <v>236</v>
      </c>
      <c r="II359" s="238">
        <v>237</v>
      </c>
      <c r="IJ359" s="238">
        <v>238</v>
      </c>
      <c r="IK359" s="238">
        <v>239</v>
      </c>
      <c r="IL359" s="238">
        <v>240</v>
      </c>
      <c r="IM359" s="238">
        <v>241</v>
      </c>
      <c r="IN359" s="238">
        <v>242</v>
      </c>
      <c r="IO359" s="238">
        <v>243</v>
      </c>
      <c r="IP359" s="238">
        <v>244</v>
      </c>
      <c r="IQ359" s="238">
        <v>245</v>
      </c>
      <c r="IR359" s="238">
        <v>246</v>
      </c>
      <c r="IS359" s="238">
        <v>247</v>
      </c>
      <c r="IT359" s="238">
        <v>248</v>
      </c>
      <c r="IU359" s="238">
        <v>249</v>
      </c>
      <c r="IV359" s="238">
        <v>250</v>
      </c>
      <c r="IW359" s="238">
        <v>251</v>
      </c>
      <c r="IX359" s="238">
        <v>252</v>
      </c>
      <c r="IY359" s="238">
        <v>253</v>
      </c>
      <c r="IZ359" s="238">
        <v>254</v>
      </c>
      <c r="JA359" s="238">
        <v>255</v>
      </c>
      <c r="JB359" s="238">
        <v>256</v>
      </c>
    </row>
    <row r="361" spans="1:262">
      <c r="A361" s="237"/>
      <c r="B361" s="236" t="s">
        <v>565</v>
      </c>
      <c r="C361" s="235" t="s">
        <v>884</v>
      </c>
      <c r="D361" s="234" t="s">
        <v>885</v>
      </c>
      <c r="E361" s="233" t="s">
        <v>886</v>
      </c>
      <c r="F361" s="232" t="s">
        <v>887</v>
      </c>
      <c r="G361" s="231">
        <f ca="1">SUM(G362:G498)</f>
        <v>8.512578430635856E-2</v>
      </c>
      <c r="H361" s="231">
        <f t="shared" ref="H361:BS361" ca="1" si="593">SUM(H362:H498)</f>
        <v>0.1159661873621376</v>
      </c>
      <c r="I361" s="231">
        <f t="shared" ca="1" si="593"/>
        <v>0.11673303429942469</v>
      </c>
      <c r="J361" s="231">
        <f t="shared" ca="1" si="593"/>
        <v>0.1192495913390447</v>
      </c>
      <c r="K361" s="231">
        <f t="shared" ca="1" si="593"/>
        <v>0.12241019152850641</v>
      </c>
      <c r="L361" s="231">
        <f t="shared" ca="1" si="593"/>
        <v>0.12090076777325777</v>
      </c>
      <c r="M361" s="231">
        <f t="shared" ca="1" si="593"/>
        <v>0.12187093445971843</v>
      </c>
      <c r="N361" s="231">
        <f t="shared" ca="1" si="593"/>
        <v>0.11666612949574401</v>
      </c>
      <c r="O361" s="231">
        <f t="shared" ca="1" si="593"/>
        <v>0.11763897055400775</v>
      </c>
      <c r="P361" s="231">
        <f t="shared" ca="1" si="593"/>
        <v>0.11377957949330271</v>
      </c>
      <c r="Q361" s="231">
        <f t="shared" ca="1" si="593"/>
        <v>0.11717589221914466</v>
      </c>
      <c r="R361" s="231">
        <f t="shared" ca="1" si="593"/>
        <v>0.11571474866898371</v>
      </c>
      <c r="S361" s="231">
        <f t="shared" ca="1" si="593"/>
        <v>0.11915014641702917</v>
      </c>
      <c r="T361" s="231">
        <f t="shared" ca="1" si="593"/>
        <v>0.11691173583019089</v>
      </c>
      <c r="U361" s="231">
        <f t="shared" ca="1" si="593"/>
        <v>0.11690063344005051</v>
      </c>
      <c r="V361" s="231">
        <f t="shared" ca="1" si="593"/>
        <v>0.11267214257092747</v>
      </c>
      <c r="W361" s="231">
        <f t="shared" ca="1" si="593"/>
        <v>0.11032018875489664</v>
      </c>
      <c r="X361" s="231">
        <f t="shared" ca="1" si="593"/>
        <v>0.10734991664338155</v>
      </c>
      <c r="Y361" s="231">
        <f t="shared" ca="1" si="593"/>
        <v>0.1063918104746078</v>
      </c>
      <c r="Z361" s="231">
        <f t="shared" ca="1" si="593"/>
        <v>0.10699033876402655</v>
      </c>
      <c r="AA361" s="231">
        <f t="shared" ca="1" si="593"/>
        <v>0.10750569562176596</v>
      </c>
      <c r="AB361" s="231">
        <f t="shared" ca="1" si="593"/>
        <v>0.10902710346351371</v>
      </c>
      <c r="AC361" s="231">
        <f t="shared" ca="1" si="593"/>
        <v>0.1075330585608246</v>
      </c>
      <c r="AD361" s="231">
        <f t="shared" ca="1" si="593"/>
        <v>0.10665837851130038</v>
      </c>
      <c r="AE361" s="231">
        <f t="shared" ca="1" si="593"/>
        <v>0.10237604547375666</v>
      </c>
      <c r="AF361" s="231">
        <f t="shared" ca="1" si="593"/>
        <v>0.10045559222831926</v>
      </c>
      <c r="AG361" s="231">
        <f t="shared" ca="1" si="593"/>
        <v>9.7002209971604178E-2</v>
      </c>
      <c r="AH361" s="231">
        <f t="shared" ca="1" si="593"/>
        <v>9.740435173826939E-2</v>
      </c>
      <c r="AI361" s="231">
        <f t="shared" ca="1" si="593"/>
        <v>9.6969473334346565E-2</v>
      </c>
      <c r="AJ361" s="231">
        <f t="shared" ca="1" si="593"/>
        <v>9.9015957134205176E-2</v>
      </c>
      <c r="AK361" s="231">
        <f t="shared" ca="1" si="593"/>
        <v>9.8915354609297859E-2</v>
      </c>
      <c r="AL361" s="231">
        <f t="shared" ca="1" si="593"/>
        <v>9.8793681646039466E-2</v>
      </c>
      <c r="AM361" s="231">
        <f t="shared" ca="1" si="593"/>
        <v>9.6252266385131E-2</v>
      </c>
      <c r="AN361" s="231">
        <f t="shared" ca="1" si="593"/>
        <v>9.3370512852951157E-2</v>
      </c>
      <c r="AO361" s="231">
        <f t="shared" ca="1" si="593"/>
        <v>9.0360622477407601E-2</v>
      </c>
      <c r="AP361" s="231">
        <f t="shared" ca="1" si="593"/>
        <v>8.830329352254393E-2</v>
      </c>
      <c r="AQ361" s="231">
        <f t="shared" ca="1" si="593"/>
        <v>8.8187762951911886E-2</v>
      </c>
      <c r="AR361" s="231">
        <f t="shared" ca="1" si="593"/>
        <v>8.8628329254660021E-2</v>
      </c>
      <c r="AS361" s="231">
        <f t="shared" ca="1" si="593"/>
        <v>9.0357064360252218E-2</v>
      </c>
      <c r="AT361" s="231">
        <f t="shared" ca="1" si="593"/>
        <v>9.0291112031588086E-2</v>
      </c>
      <c r="AU361" s="231">
        <f t="shared" ca="1" si="593"/>
        <v>9.0082981431903963E-2</v>
      </c>
      <c r="AV361" s="231">
        <f t="shared" ca="1" si="593"/>
        <v>8.7074177474180073E-2</v>
      </c>
      <c r="AW361" s="231">
        <f t="shared" ca="1" si="593"/>
        <v>8.4743533461732079E-2</v>
      </c>
      <c r="AX361" s="231">
        <f t="shared" ca="1" si="593"/>
        <v>8.1201927930478091E-2</v>
      </c>
      <c r="AY361" s="231">
        <f t="shared" ca="1" si="593"/>
        <v>8.0358321858855122E-2</v>
      </c>
      <c r="AZ361" s="231">
        <f t="shared" ca="1" si="593"/>
        <v>7.9528584010840606E-2</v>
      </c>
      <c r="BA361" s="231">
        <f t="shared" ca="1" si="593"/>
        <v>8.1325124999869561E-2</v>
      </c>
      <c r="BB361" s="231">
        <f t="shared" ca="1" si="593"/>
        <v>8.1819325610201415E-2</v>
      </c>
      <c r="BC361" s="231">
        <f t="shared" ca="1" si="593"/>
        <v>8.2924123575790876E-2</v>
      </c>
      <c r="BD361" s="231">
        <f t="shared" ca="1" si="593"/>
        <v>8.1127328850871872E-2</v>
      </c>
      <c r="BE361" s="231">
        <f t="shared" ca="1" si="593"/>
        <v>7.9376080836644561E-2</v>
      </c>
      <c r="BF361" s="231">
        <f t="shared" ca="1" si="593"/>
        <v>7.5624862782713853E-2</v>
      </c>
      <c r="BG361" s="231">
        <f t="shared" ca="1" si="593"/>
        <v>7.3698394957855157E-2</v>
      </c>
      <c r="BH361" s="231">
        <f t="shared" ca="1" si="593"/>
        <v>7.1695091508371708E-2</v>
      </c>
      <c r="BI361" s="231">
        <f t="shared" ca="1" si="593"/>
        <v>7.2535503952719599E-2</v>
      </c>
      <c r="BJ361" s="231">
        <f t="shared" ca="1" si="593"/>
        <v>7.2995977740417314E-2</v>
      </c>
      <c r="BK361" s="231">
        <f t="shared" ca="1" si="593"/>
        <v>7.4780186202750482E-2</v>
      </c>
      <c r="BL361" s="231">
        <f t="shared" ca="1" si="593"/>
        <v>7.4123368418892346E-2</v>
      </c>
      <c r="BM361" s="231">
        <f t="shared" ca="1" si="593"/>
        <v>7.3387943375837886E-2</v>
      </c>
      <c r="BN361" s="231">
        <f t="shared" ca="1" si="593"/>
        <v>6.9560463283397614E-2</v>
      </c>
      <c r="BO361" s="231">
        <f t="shared" ca="1" si="593"/>
        <v>6.722850258531321E-2</v>
      </c>
      <c r="BP361" s="231">
        <f t="shared" ca="1" si="593"/>
        <v>6.186652564566817E-2</v>
      </c>
      <c r="BQ361" s="231">
        <f t="shared" ca="1" si="593"/>
        <v>6.2511844769515698E-2</v>
      </c>
      <c r="BR361" s="231">
        <f t="shared" ca="1" si="593"/>
        <v>8.2833307046298703E-3</v>
      </c>
      <c r="BS361" s="231">
        <f t="shared" ca="1" si="593"/>
        <v>-7.6820885023111546E-2</v>
      </c>
      <c r="BT361" s="231">
        <f t="shared" ref="BT361:EE361" ca="1" si="594">SUM(BT362:BT498)</f>
        <v>-0.11802261158964608</v>
      </c>
      <c r="BU361" s="231">
        <f t="shared" ca="1" si="594"/>
        <v>-0.14379929846634129</v>
      </c>
      <c r="BV361" s="231">
        <f t="shared" ca="1" si="594"/>
        <v>-0.16277869105408099</v>
      </c>
      <c r="BW361" s="231">
        <f t="shared" ca="1" si="594"/>
        <v>-0.18264060371290441</v>
      </c>
      <c r="BX361" s="231">
        <f t="shared" ca="1" si="594"/>
        <v>-0.19443593726261055</v>
      </c>
      <c r="BY361" s="231">
        <f t="shared" ca="1" si="594"/>
        <v>-0.2059878231533612</v>
      </c>
      <c r="BZ361" s="231">
        <f t="shared" ca="1" si="594"/>
        <v>-0.2096997765720123</v>
      </c>
      <c r="CA361" s="231">
        <f t="shared" ca="1" si="594"/>
        <v>-0.21390779593836606</v>
      </c>
      <c r="CB361" s="231">
        <f t="shared" ca="1" si="594"/>
        <v>-0.21241874292654736</v>
      </c>
      <c r="CC361" s="231">
        <f t="shared" ca="1" si="594"/>
        <v>-0.21352413593256195</v>
      </c>
      <c r="CD361" s="231">
        <f t="shared" ca="1" si="594"/>
        <v>-0.21206414393853579</v>
      </c>
      <c r="CE361" s="231">
        <f t="shared" ca="1" si="594"/>
        <v>-0.21405282566109346</v>
      </c>
      <c r="CF361" s="231">
        <f t="shared" ca="1" si="594"/>
        <v>-0.21449963226098778</v>
      </c>
      <c r="CG361" s="231">
        <f t="shared" ca="1" si="594"/>
        <v>-0.21622926229691544</v>
      </c>
      <c r="CH361" s="231">
        <f t="shared" ca="1" si="594"/>
        <v>-0.21572150092587919</v>
      </c>
      <c r="CI361" s="231">
        <f t="shared" ca="1" si="594"/>
        <v>-0.21395421954761448</v>
      </c>
      <c r="CJ361" s="231">
        <f t="shared" ca="1" si="594"/>
        <v>-0.21087175803326647</v>
      </c>
      <c r="CK361" s="231">
        <f t="shared" ca="1" si="594"/>
        <v>-0.20644382358896923</v>
      </c>
      <c r="CL361" s="231">
        <f t="shared" ca="1" si="594"/>
        <v>-0.20377407739488512</v>
      </c>
      <c r="CM361" s="231">
        <f t="shared" ca="1" si="594"/>
        <v>-0.2006122568023857</v>
      </c>
      <c r="CN361" s="231">
        <f t="shared" ca="1" si="594"/>
        <v>-0.20110812372202527</v>
      </c>
      <c r="CO361" s="231">
        <f t="shared" ca="1" si="594"/>
        <v>-0.19990802141952049</v>
      </c>
      <c r="CP361" s="231">
        <f t="shared" ca="1" si="594"/>
        <v>-0.20139764045385031</v>
      </c>
      <c r="CQ361" s="231">
        <f t="shared" ca="1" si="594"/>
        <v>-0.19881657330403399</v>
      </c>
      <c r="CR361" s="231">
        <f t="shared" ca="1" si="594"/>
        <v>-0.19774461042340336</v>
      </c>
      <c r="CS361" s="231">
        <f t="shared" ca="1" si="594"/>
        <v>-0.19250217048115142</v>
      </c>
      <c r="CT361" s="231">
        <f t="shared" ca="1" si="594"/>
        <v>-0.18972770209258741</v>
      </c>
      <c r="CU361" s="231">
        <f t="shared" ca="1" si="594"/>
        <v>-0.18518679180722841</v>
      </c>
      <c r="CV361" s="231">
        <f t="shared" ca="1" si="594"/>
        <v>-0.18420925216374234</v>
      </c>
      <c r="CW361" s="231">
        <f t="shared" ca="1" si="594"/>
        <v>-0.18299838043856345</v>
      </c>
      <c r="CX361" s="231">
        <f t="shared" ca="1" si="594"/>
        <v>-0.18370063981567003</v>
      </c>
      <c r="CY361" s="231">
        <f t="shared" ca="1" si="594"/>
        <v>-0.1835142460744881</v>
      </c>
      <c r="CZ361" s="231">
        <f t="shared" ca="1" si="594"/>
        <v>-0.18215305198124274</v>
      </c>
      <c r="DA361" s="231">
        <f t="shared" ca="1" si="594"/>
        <v>-0.17986099129826055</v>
      </c>
      <c r="DB361" s="231">
        <f t="shared" ca="1" si="594"/>
        <v>-0.17535892919682083</v>
      </c>
      <c r="DC361" s="231">
        <f t="shared" ca="1" si="594"/>
        <v>-0.17238940727542512</v>
      </c>
      <c r="DD361" s="231">
        <f t="shared" ca="1" si="594"/>
        <v>-0.16820941192778158</v>
      </c>
      <c r="DE361" s="231">
        <f t="shared" ca="1" si="594"/>
        <v>-0.16801482870039758</v>
      </c>
      <c r="DF361" s="231">
        <f t="shared" ca="1" si="594"/>
        <v>-0.16641526943103813</v>
      </c>
      <c r="DG361" s="231">
        <f t="shared" ca="1" si="594"/>
        <v>-0.16836134062728675</v>
      </c>
      <c r="DH361" s="231">
        <f t="shared" ca="1" si="594"/>
        <v>-0.16681189625839005</v>
      </c>
      <c r="DI361" s="231">
        <f t="shared" ca="1" si="594"/>
        <v>-0.16695239658814739</v>
      </c>
      <c r="DJ361" s="231">
        <f t="shared" ca="1" si="594"/>
        <v>-0.16278687213075879</v>
      </c>
      <c r="DK361" s="231">
        <f t="shared" ca="1" si="594"/>
        <v>-0.16024880784565296</v>
      </c>
      <c r="DL361" s="231">
        <f t="shared" ca="1" si="594"/>
        <v>-0.15556442677819107</v>
      </c>
      <c r="DM361" s="231">
        <f t="shared" ca="1" si="594"/>
        <v>-0.15369973635587417</v>
      </c>
      <c r="DN361" s="231">
        <f t="shared" ca="1" si="594"/>
        <v>-0.15208999727416897</v>
      </c>
      <c r="DO361" s="231">
        <f t="shared" ca="1" si="594"/>
        <v>-0.15247845100755708</v>
      </c>
      <c r="DP361" s="231">
        <f t="shared" ca="1" si="594"/>
        <v>-0.15312942739881122</v>
      </c>
      <c r="DQ361" s="231">
        <f t="shared" ca="1" si="594"/>
        <v>-0.15270680046970794</v>
      </c>
      <c r="DR361" s="231">
        <f t="shared" ca="1" si="594"/>
        <v>-0.15189964324098154</v>
      </c>
      <c r="DS361" s="231">
        <f t="shared" ca="1" si="594"/>
        <v>-0.14813559244884233</v>
      </c>
      <c r="DT361" s="231">
        <f t="shared" ca="1" si="594"/>
        <v>-0.14557718890355489</v>
      </c>
      <c r="DU361" s="231">
        <f t="shared" ca="1" si="594"/>
        <v>-0.14087072016191668</v>
      </c>
      <c r="DV361" s="231">
        <f t="shared" ca="1" si="594"/>
        <v>-0.14005478727853662</v>
      </c>
      <c r="DW361" s="231">
        <f t="shared" ca="1" si="594"/>
        <v>-0.13783106198508913</v>
      </c>
      <c r="DX361" s="231">
        <f t="shared" ca="1" si="594"/>
        <v>-0.13983735994512653</v>
      </c>
      <c r="DY361" s="231">
        <f t="shared" ca="1" si="594"/>
        <v>-0.13897539037990589</v>
      </c>
      <c r="DZ361" s="231">
        <f t="shared" ca="1" si="594"/>
        <v>-0.14032646324943013</v>
      </c>
      <c r="EA361" s="231">
        <f t="shared" ca="1" si="594"/>
        <v>-0.13738507952311749</v>
      </c>
      <c r="EB361" s="231">
        <f t="shared" ca="1" si="594"/>
        <v>-0.13566275569845251</v>
      </c>
      <c r="EC361" s="231">
        <f t="shared" ca="1" si="594"/>
        <v>-0.13106061991519516</v>
      </c>
      <c r="ED361" s="231">
        <f t="shared" ca="1" si="594"/>
        <v>-0.12874207280203301</v>
      </c>
      <c r="EE361" s="231">
        <f t="shared" ca="1" si="594"/>
        <v>-0.12630340254360523</v>
      </c>
      <c r="EF361" s="231">
        <f t="shared" ref="EF361:GQ361" ca="1" si="595">SUM(EF362:EF498)</f>
        <v>-0.12630807750153794</v>
      </c>
      <c r="EG361" s="231">
        <f t="shared" ca="1" si="595"/>
        <v>-0.12691715777498139</v>
      </c>
      <c r="EH361" s="231">
        <f t="shared" ca="1" si="595"/>
        <v>-0.12748951060149605</v>
      </c>
      <c r="EI361" s="231">
        <f t="shared" ca="1" si="595"/>
        <v>-0.12766449920168105</v>
      </c>
      <c r="EJ361" s="231">
        <f t="shared" ca="1" si="595"/>
        <v>-0.12533600547280696</v>
      </c>
      <c r="EK361" s="231">
        <f t="shared" ca="1" si="595"/>
        <v>-0.12315295174507734</v>
      </c>
      <c r="EL361" s="231">
        <f t="shared" ca="1" si="595"/>
        <v>-0.11872410286338371</v>
      </c>
      <c r="EM361" s="231">
        <f t="shared" ca="1" si="595"/>
        <v>-0.11699297051076728</v>
      </c>
      <c r="EN361" s="231">
        <f t="shared" ca="1" si="595"/>
        <v>-0.11430936179252842</v>
      </c>
      <c r="EO361" s="231">
        <f t="shared" ca="1" si="595"/>
        <v>-0.11560441264680556</v>
      </c>
      <c r="EP361" s="231">
        <f t="shared" ca="1" si="595"/>
        <v>-0.11518942815184818</v>
      </c>
      <c r="EQ361" s="231">
        <f t="shared" ca="1" si="595"/>
        <v>-0.11724345818398316</v>
      </c>
      <c r="ER361" s="231">
        <f t="shared" ca="1" si="595"/>
        <v>-0.11562378396031715</v>
      </c>
      <c r="ES361" s="231">
        <f t="shared" ca="1" si="595"/>
        <v>-0.11497588736794447</v>
      </c>
      <c r="ET361" s="231">
        <f t="shared" ca="1" si="595"/>
        <v>-0.11082238118858787</v>
      </c>
      <c r="EU361" s="231">
        <f t="shared" ca="1" si="595"/>
        <v>-0.10852041769062518</v>
      </c>
      <c r="EV361" s="231">
        <f t="shared" ca="1" si="595"/>
        <v>-0.10510159187881844</v>
      </c>
      <c r="EW361" s="231">
        <f t="shared" ca="1" si="595"/>
        <v>-0.10474723315136455</v>
      </c>
      <c r="EX361" s="231">
        <f t="shared" ca="1" si="595"/>
        <v>-0.10449316275189646</v>
      </c>
      <c r="EY361" s="231">
        <f t="shared" ca="1" si="595"/>
        <v>-0.10597664280654304</v>
      </c>
      <c r="EZ361" s="231">
        <f t="shared" ca="1" si="595"/>
        <v>-0.10642350660805289</v>
      </c>
      <c r="FA361" s="231">
        <f t="shared" ca="1" si="595"/>
        <v>-0.10604270067165467</v>
      </c>
      <c r="FB361" s="231">
        <f t="shared" ca="1" si="595"/>
        <v>-0.10407952605332806</v>
      </c>
      <c r="FC361" s="231">
        <f t="shared" ca="1" si="595"/>
        <v>-0.10083643589012038</v>
      </c>
      <c r="FD361" s="231">
        <f t="shared" ca="1" si="595"/>
        <v>-9.8012768595591424E-2</v>
      </c>
      <c r="FE361" s="231">
        <f t="shared" ca="1" si="595"/>
        <v>-9.5334704699353665E-2</v>
      </c>
      <c r="FF361" s="231">
        <f t="shared" ca="1" si="595"/>
        <v>-9.5179791876918149E-2</v>
      </c>
      <c r="FG361" s="231">
        <f t="shared" ca="1" si="595"/>
        <v>-9.5119461476950787E-2</v>
      </c>
      <c r="FH361" s="231">
        <f t="shared" ca="1" si="595"/>
        <v>-9.7055987943430594E-2</v>
      </c>
      <c r="FI361" s="231">
        <f t="shared" ca="1" si="595"/>
        <v>-9.6860956039958993E-2</v>
      </c>
      <c r="FJ361" s="231">
        <f t="shared" ca="1" si="595"/>
        <v>-9.7105939901706309E-2</v>
      </c>
      <c r="FK361" s="231">
        <f t="shared" ca="1" si="595"/>
        <v>-9.4006889250033032E-2</v>
      </c>
      <c r="FL361" s="231">
        <f t="shared" ca="1" si="595"/>
        <v>-9.1925978881487944E-2</v>
      </c>
      <c r="FM361" s="231">
        <f t="shared" ca="1" si="595"/>
        <v>-8.7969781314184814E-2</v>
      </c>
      <c r="FN361" s="231">
        <f t="shared" ca="1" si="595"/>
        <v>-8.7042946358367929E-2</v>
      </c>
      <c r="FO361" s="231">
        <f t="shared" ca="1" si="595"/>
        <v>-8.5721145491528039E-2</v>
      </c>
      <c r="FP361" s="231">
        <f t="shared" ca="1" si="595"/>
        <v>-8.7473450288084523E-2</v>
      </c>
      <c r="FQ361" s="231">
        <f t="shared" ca="1" si="595"/>
        <v>-8.7897349008411674E-2</v>
      </c>
      <c r="FR361" s="231">
        <f t="shared" ca="1" si="595"/>
        <v>-8.9155708212484655E-2</v>
      </c>
      <c r="FS361" s="231">
        <f t="shared" ca="1" si="595"/>
        <v>-8.7713236452548318E-2</v>
      </c>
      <c r="FT361" s="231">
        <f t="shared" ca="1" si="595"/>
        <v>-8.5877714055394849E-2</v>
      </c>
      <c r="FU361" s="231">
        <f t="shared" ca="1" si="595"/>
        <v>-8.2535106096936622E-2</v>
      </c>
      <c r="FV361" s="231">
        <f t="shared" ca="1" si="595"/>
        <v>-7.9880576040082724E-2</v>
      </c>
      <c r="FW361" s="231">
        <f t="shared" ca="1" si="595"/>
        <v>-7.8360930421948416E-2</v>
      </c>
      <c r="FX361" s="231">
        <f t="shared" ca="1" si="595"/>
        <v>-7.8043484623373141E-2</v>
      </c>
      <c r="FY361" s="231">
        <f t="shared" ca="1" si="595"/>
        <v>-7.9560421667486531E-2</v>
      </c>
      <c r="FZ361" s="231">
        <f t="shared" ca="1" si="595"/>
        <v>-8.0160898651871482E-2</v>
      </c>
      <c r="GA361" s="231">
        <f t="shared" ca="1" si="595"/>
        <v>-8.1383354414541115E-2</v>
      </c>
      <c r="GB361" s="231">
        <f t="shared" ca="1" si="595"/>
        <v>-7.9315341071267587E-2</v>
      </c>
      <c r="GC361" s="231">
        <f t="shared" ca="1" si="595"/>
        <v>-7.8021696018371847E-2</v>
      </c>
      <c r="GD361" s="231">
        <f t="shared" ca="1" si="595"/>
        <v>-7.370473958148363E-2</v>
      </c>
      <c r="GE361" s="231">
        <f t="shared" ca="1" si="595"/>
        <v>-7.2468579824332677E-2</v>
      </c>
      <c r="GF361" s="231">
        <f t="shared" ca="1" si="595"/>
        <v>-6.9731804969476979E-2</v>
      </c>
      <c r="GG361" s="231">
        <f t="shared" ca="1" si="595"/>
        <v>-7.13494568287599E-2</v>
      </c>
      <c r="GH361" s="231">
        <f t="shared" ca="1" si="595"/>
        <v>-7.1067996945806594E-2</v>
      </c>
      <c r="GI361" s="231">
        <f t="shared" ca="1" si="595"/>
        <v>-7.3539695370166136E-2</v>
      </c>
      <c r="GJ361" s="231">
        <f t="shared" ca="1" si="595"/>
        <v>-7.2321914719633548E-2</v>
      </c>
      <c r="GK361" s="231">
        <f t="shared" ca="1" si="595"/>
        <v>-7.1962948316213013E-2</v>
      </c>
      <c r="GL361" s="231">
        <f t="shared" ca="1" si="595"/>
        <v>-6.8011405331085198E-2</v>
      </c>
      <c r="GM361" s="231">
        <f t="shared" ca="1" si="595"/>
        <v>-6.5368985031671004E-2</v>
      </c>
      <c r="GN361" s="231">
        <f t="shared" ca="1" si="595"/>
        <v>-6.0889232748538157E-2</v>
      </c>
      <c r="GO361" s="231">
        <f t="shared" ca="1" si="595"/>
        <v>-5.901737770684546E-2</v>
      </c>
      <c r="GP361" s="231">
        <f t="shared" ca="1" si="595"/>
        <v>-2.165596306142634E-2</v>
      </c>
      <c r="GQ361" s="231">
        <f t="shared" ca="1" si="595"/>
        <v>6.413632673950044E-2</v>
      </c>
      <c r="GR361" s="231">
        <f t="shared" ref="GR361:JB361" ca="1" si="596">SUM(GR362:GR498)</f>
        <v>0.11662343782055708</v>
      </c>
      <c r="GS361" s="231">
        <f t="shared" ca="1" si="596"/>
        <v>0.14056969524906168</v>
      </c>
      <c r="GT361" s="231">
        <f t="shared" ca="1" si="596"/>
        <v>0.16202097529523962</v>
      </c>
      <c r="GU361" s="231">
        <f t="shared" ca="1" si="596"/>
        <v>0.18096355685833682</v>
      </c>
      <c r="GV361" s="231">
        <f t="shared" ca="1" si="596"/>
        <v>0.19476538269939608</v>
      </c>
      <c r="GW361" s="231">
        <f t="shared" ca="1" si="596"/>
        <v>0.20559723285979342</v>
      </c>
      <c r="GX361" s="231">
        <f t="shared" ca="1" si="596"/>
        <v>0.21068192416870907</v>
      </c>
      <c r="GY361" s="231">
        <f t="shared" ca="1" si="596"/>
        <v>0.21419657769542252</v>
      </c>
      <c r="GZ361" s="231">
        <f t="shared" ca="1" si="596"/>
        <v>0.21378017333630445</v>
      </c>
      <c r="HA361" s="231">
        <f t="shared" ca="1" si="596"/>
        <v>0.21419651302904397</v>
      </c>
      <c r="HB361" s="231">
        <f t="shared" ca="1" si="596"/>
        <v>0.21364382690535216</v>
      </c>
      <c r="HC361" s="231">
        <f t="shared" ca="1" si="596"/>
        <v>0.21493920576923869</v>
      </c>
      <c r="HD361" s="231">
        <f t="shared" ca="1" si="596"/>
        <v>0.216190237663381</v>
      </c>
      <c r="HE361" s="231">
        <f t="shared" ca="1" si="596"/>
        <v>0.21724441790424326</v>
      </c>
      <c r="HF361" s="231">
        <f t="shared" ca="1" si="596"/>
        <v>0.21744403237894419</v>
      </c>
      <c r="HG361" s="231">
        <f t="shared" ca="1" si="596"/>
        <v>0.21506572505663049</v>
      </c>
      <c r="HH361" s="231">
        <f t="shared" ca="1" si="596"/>
        <v>0.21256160801478211</v>
      </c>
      <c r="HI361" s="231">
        <f t="shared" ca="1" si="596"/>
        <v>0.20765043097519056</v>
      </c>
      <c r="HJ361" s="231">
        <f t="shared" ca="1" si="596"/>
        <v>0.20537697035711683</v>
      </c>
      <c r="HK361" s="231">
        <f t="shared" ca="1" si="596"/>
        <v>0.20192716274171846</v>
      </c>
      <c r="HL361" s="231">
        <f t="shared" ca="1" si="596"/>
        <v>0.20258167179321973</v>
      </c>
      <c r="HM361" s="231">
        <f t="shared" ca="1" si="596"/>
        <v>0.20134538468191848</v>
      </c>
      <c r="HN361" s="231">
        <f t="shared" ca="1" si="596"/>
        <v>0.20271544061255567</v>
      </c>
      <c r="HO361" s="231">
        <f t="shared" ca="1" si="596"/>
        <v>0.20038107646699932</v>
      </c>
      <c r="HP361" s="231">
        <f t="shared" ca="1" si="596"/>
        <v>0.1989003832774163</v>
      </c>
      <c r="HQ361" s="231">
        <f t="shared" ca="1" si="596"/>
        <v>0.19418205578691078</v>
      </c>
      <c r="HR361" s="231">
        <f t="shared" ca="1" si="596"/>
        <v>0.19073758666773491</v>
      </c>
      <c r="HS361" s="231">
        <f t="shared" ca="1" si="596"/>
        <v>0.18695090158463837</v>
      </c>
      <c r="HT361" s="231">
        <f t="shared" ca="1" si="596"/>
        <v>0.1851110325338518</v>
      </c>
      <c r="HU361" s="231">
        <f t="shared" ca="1" si="596"/>
        <v>0.18479746812208431</v>
      </c>
      <c r="HV361" s="231">
        <f t="shared" ca="1" si="596"/>
        <v>0.18454939608723891</v>
      </c>
      <c r="HW361" s="231">
        <f t="shared" ca="1" si="596"/>
        <v>0.18528634581873263</v>
      </c>
      <c r="HX361" s="231">
        <f t="shared" ca="1" si="596"/>
        <v>0.18301345251302181</v>
      </c>
      <c r="HY361" s="231">
        <f t="shared" ca="1" si="596"/>
        <v>0.18154008019912041</v>
      </c>
      <c r="HZ361" s="231">
        <f t="shared" ca="1" si="596"/>
        <v>0.17629503693660173</v>
      </c>
      <c r="IA361" s="231">
        <f t="shared" ca="1" si="596"/>
        <v>0.1739160898362955</v>
      </c>
      <c r="IB361" s="231">
        <f t="shared" ca="1" si="596"/>
        <v>0.16927338181267532</v>
      </c>
      <c r="IC361" s="231">
        <f t="shared" ca="1" si="596"/>
        <v>0.16934742366614491</v>
      </c>
      <c r="ID361" s="231">
        <f t="shared" ca="1" si="596"/>
        <v>0.16763659386379817</v>
      </c>
      <c r="IE361" s="231">
        <f t="shared" ca="1" si="596"/>
        <v>0.18278194558743471</v>
      </c>
      <c r="IF361" s="231">
        <f t="shared" ca="1" si="596"/>
        <v>0.16818886588907114</v>
      </c>
      <c r="IG361" s="231">
        <f t="shared" ca="1" si="596"/>
        <v>0.16788845118908</v>
      </c>
      <c r="IH361" s="231">
        <f t="shared" ca="1" si="596"/>
        <v>0.16428164837253123</v>
      </c>
      <c r="II361" s="231">
        <f t="shared" ca="1" si="596"/>
        <v>0.16105369971656394</v>
      </c>
      <c r="IJ361" s="231">
        <f t="shared" ca="1" si="596"/>
        <v>0.15710259471683377</v>
      </c>
      <c r="IK361" s="231">
        <f t="shared" ca="1" si="596"/>
        <v>0.15446562352514759</v>
      </c>
      <c r="IL361" s="231">
        <f t="shared" ca="1" si="596"/>
        <v>0.15356473212708135</v>
      </c>
      <c r="IM361" s="231">
        <f t="shared" ca="1" si="596"/>
        <v>0.15332631253116119</v>
      </c>
      <c r="IN361" s="231">
        <f t="shared" ca="1" si="596"/>
        <v>0.15440951214136966</v>
      </c>
      <c r="IO361" s="231">
        <f t="shared" ca="1" si="596"/>
        <v>0.15377709388680488</v>
      </c>
      <c r="IP361" s="231">
        <f t="shared" ca="1" si="596"/>
        <v>0.1528395007643365</v>
      </c>
      <c r="IQ361" s="231">
        <f t="shared" ca="1" si="596"/>
        <v>0.14957833520528832</v>
      </c>
      <c r="IR361" s="231">
        <f t="shared" ca="1" si="596"/>
        <v>0.14602556815296769</v>
      </c>
      <c r="IS361" s="231">
        <f t="shared" ca="1" si="596"/>
        <v>0.14283957675144646</v>
      </c>
      <c r="IT361" s="231">
        <f t="shared" ca="1" si="596"/>
        <v>0.1398555687733731</v>
      </c>
      <c r="IU361" s="231">
        <f t="shared" ca="1" si="596"/>
        <v>0.14049142418214386</v>
      </c>
      <c r="IV361" s="231">
        <f t="shared" ca="1" si="596"/>
        <v>0.13880579479699048</v>
      </c>
      <c r="IW361" s="231">
        <f t="shared" ca="1" si="596"/>
        <v>0.14255734134858156</v>
      </c>
      <c r="IX361" s="231">
        <f t="shared" ca="1" si="596"/>
        <v>0.13813662510828137</v>
      </c>
      <c r="IY361" s="231">
        <f t="shared" ca="1" si="596"/>
        <v>0.14243461044251524</v>
      </c>
      <c r="IZ361" s="231">
        <f t="shared" ca="1" si="596"/>
        <v>0.13120346961005067</v>
      </c>
      <c r="JA361" s="231">
        <f t="shared" ca="1" si="596"/>
        <v>0.14065983386117922</v>
      </c>
      <c r="JB361" s="231">
        <f t="shared" ca="1" si="596"/>
        <v>7.7060934410851309E-2</v>
      </c>
    </row>
    <row r="362" spans="1:262">
      <c r="B362" s="230">
        <v>1</v>
      </c>
      <c r="C362" s="229">
        <f>0+Div_Nt_load2</f>
        <v>1.953125E-5</v>
      </c>
      <c r="D362" s="226">
        <f t="shared" ref="D362:D425" ca="1" si="597">Vo_set2+E362</f>
        <v>39.285125784306359</v>
      </c>
      <c r="E362" s="225">
        <f ca="1">G361</f>
        <v>8.512578430635856E-2</v>
      </c>
      <c r="F362" s="224">
        <v>1</v>
      </c>
      <c r="G362" s="223">
        <f ca="1">2*IMREAL(K101)*COS(2*PI()*B101*1/Nt_load2)-2*IMAGINARY(K101)*SIN(2*PI()*B101*1/Nt_load2)</f>
        <v>0.17081902447931355</v>
      </c>
      <c r="H362" s="223">
        <f t="shared" ref="H362:H425" ca="1" si="598">2*IMREAL(K101)*COS(2*PI()*B101*2/Nt_load2)-2*IMAGINARY(K101)*SIN(2*PI()*B101*2/Nt_load2)</f>
        <v>0.16916915530193791</v>
      </c>
      <c r="I362" s="223">
        <f t="shared" ref="I362:I425" ca="1" si="599">2*IMREAL(K101)*COS(2*PI()*B101*3/Nt_load2)-2*IMAGINARY(K101)*SIN(2*PI()*B101*3/Nt_load2)</f>
        <v>0.16741738495105046</v>
      </c>
      <c r="J362" s="223">
        <f t="shared" ref="J362:J425" ca="1" si="600">2*IMREAL(K101)*COS(2*PI()*B101*4/Nt_load2)-2*IMAGINARY(K101)*SIN(2*PI()*B101*4/Nt_load2)</f>
        <v>0.1655647686276078</v>
      </c>
      <c r="K362" s="223">
        <f t="shared" ref="K362:K425" ca="1" si="601">2*IMREAL(K101)*COS(2*PI()*B101*5/Nt_load2)-2*IMAGINARY(K101)*SIN(2*PI()*B101*5/Nt_load2)</f>
        <v>0.16361242227840928</v>
      </c>
      <c r="L362" s="223">
        <f t="shared" ref="L362:L425" ca="1" si="602">2*IMREAL(K101)*COS(2*PI()*B101*6/Nt_load2)-2*IMAGINARY(K101)*SIN(2*PI()*B101*6/Nt_load2)</f>
        <v>0.16156152192389281</v>
      </c>
      <c r="M362" s="223">
        <f t="shared" ref="M362:M425" ca="1" si="603">2*IMREAL(K101)*COS(2*PI()*B101*7/Nt_load2)-2*IMAGINARY(K101)*SIN(2*PI()*B101*7/Nt_load2)</f>
        <v>0.15941330294974376</v>
      </c>
      <c r="N362" s="223">
        <f t="shared" ref="N362:N425" ca="1" si="604">2*IMREAL(K101)*COS(2*PI()*B101*8/Nt_load2)-2*IMAGINARY(K101)*SIN(2*PI()*B101*8/Nt_load2)</f>
        <v>0.15716905936274517</v>
      </c>
      <c r="O362" s="223">
        <f t="shared" ref="O362:O425" ca="1" si="605">2*IMREAL(K101)*COS(2*PI()*B101*9/Nt_load2)-2*IMAGINARY(K101)*SIN(2*PI()*B101*9/Nt_load2)</f>
        <v>0.15483014301131612</v>
      </c>
      <c r="P362" s="223">
        <f t="shared" ref="P362:P425" ca="1" si="606">2*IMREAL(K101)*COS(2*PI()*B101*10/Nt_load2)-2*IMAGINARY(K101)*SIN(2*PI()*B101*10/Nt_load2)</f>
        <v>0.15239796277120896</v>
      </c>
      <c r="Q362" s="223">
        <f t="shared" ref="Q362:Q425" ca="1" si="607">2*IMREAL(K101)*COS(2*PI()*B101*11/Nt_load2)-2*IMAGINARY(K101)*SIN(2*PI()*B101*11/Nt_load2)</f>
        <v>0.14987398369685528</v>
      </c>
      <c r="R362" s="223">
        <f t="shared" ref="R362:R425" ca="1" si="608">2*IMREAL(K101)*COS(2*PI()*B101*12/Nt_load2)-2*IMAGINARY(K101)*SIN(2*PI()*B101*12/Nt_load2)</f>
        <v>0.14725972613887187</v>
      </c>
      <c r="S362" s="223">
        <f t="shared" ref="S362:S425" ca="1" si="609">2*IMREAL(K101)*COS(2*PI()*B101*13/Nt_load2)-2*IMAGINARY(K101)*SIN(2*PI()*B101*13/Nt_load2)</f>
        <v>0.14455676482825822</v>
      </c>
      <c r="T362" s="223">
        <f t="shared" ref="T362:T425" ca="1" si="610">2*IMREAL(K101)*COS(2*PI()*B101*14/Nt_load2)-2*IMAGINARY(K101)*SIN(2*PI()*B101*14/Nt_load2)</f>
        <v>0.14176672792783762</v>
      </c>
      <c r="U362" s="223">
        <f t="shared" ref="U362:U425" ca="1" si="611">2*IMREAL(K101)*COS(2*PI()*B101*15/Nt_load2)-2*IMAGINARY(K101)*SIN(2*PI()*B101*15/Nt_load2)</f>
        <v>0.13889129605151268</v>
      </c>
      <c r="V362" s="223">
        <f t="shared" ref="V362:V425" ca="1" si="612">2*IMREAL(K101)*COS(2*PI()*B101*16/Nt_load2)-2*IMAGINARY(K101)*SIN(2*PI()*B101*16/Nt_load2)</f>
        <v>0.13593220125192637</v>
      </c>
      <c r="W362" s="223">
        <f t="shared" ref="W362:W425" ca="1" si="613">2*IMREAL(K101)*COS(2*PI()*B101*17/Nt_load2)-2*IMAGINARY(K101)*SIN(2*PI()*B101*17/Nt_load2)</f>
        <v>0.13289122597713832</v>
      </c>
      <c r="X362" s="223">
        <f t="shared" ref="X362:X425" ca="1" si="614">2*IMREAL(K101)*COS(2*PI()*B101*18/Nt_load2)-2*IMAGINARY(K101)*SIN(2*PI()*B101*18/Nt_load2)</f>
        <v>0.12977020199694461</v>
      </c>
      <c r="Y362" s="223">
        <f t="shared" ref="Y362:Y425" ca="1" si="615">2*IMREAL(K101)*COS(2*PI()*B101*19/Nt_load2)-2*IMAGINARY(K101)*SIN(2*PI()*B101*19/Nt_load2)</f>
        <v>0.12657100929948834</v>
      </c>
      <c r="Z362" s="223">
        <f t="shared" ref="Z362:Z425" ca="1" si="616">2*IMREAL(K101)*COS(2*PI()*B101*20/Nt_load2)-2*IMAGINARY(K101)*SIN(2*PI()*B101*20/Nt_load2)</f>
        <v>0.12329557495882495</v>
      </c>
      <c r="AA362" s="223">
        <f t="shared" ref="AA362:AA425" ca="1" si="617">2*IMREAL(K101)*COS(2*PI()*B101*21/Nt_load2)-2*IMAGINARY(K101)*SIN(2*PI()*B101*21/Nt_load2)</f>
        <v>0.11994587197412487</v>
      </c>
      <c r="AB362" s="223">
        <f t="shared" ref="AB362:AB425" ca="1" si="618">2*IMREAL(K101)*COS(2*PI()*B101*22/Nt_load2)-2*IMAGINARY(K101)*SIN(2*PI()*B101*22/Nt_load2)</f>
        <v>0.1165239180812126</v>
      </c>
      <c r="AC362" s="223">
        <f t="shared" ref="AC362:AC425" ca="1" si="619">2*IMREAL(K101)*COS(2*PI()*B101*23/Nt_load2)-2*IMAGINARY(K101)*SIN(2*PI()*B101*23/Nt_load2)</f>
        <v>0.11303177453715813</v>
      </c>
      <c r="AD362" s="223">
        <f t="shared" ref="AD362:AD425" ca="1" si="620">2*IMREAL(K101)*COS(2*PI()*B101*24/Nt_load2)-2*IMAGINARY(K101)*SIN(2*PI()*B101*24/Nt_load2)</f>
        <v>0.10947154487865275</v>
      </c>
      <c r="AE362" s="223">
        <f t="shared" ref="AE362:AE425" ca="1" si="621">2*IMREAL(K101)*COS(2*PI()*B101*25/Nt_load2)-2*IMAGINARY(K101)*SIN(2*PI()*B101*25/Nt_load2)</f>
        <v>0.10584537365491721</v>
      </c>
      <c r="AF362" s="223">
        <f t="shared" ref="AF362:AF425" ca="1" si="622">2*IMREAL(K101)*COS(2*PI()*B101*26/Nt_load2)-2*IMAGINARY(K101)*SIN(2*PI()*B101*26/Nt_load2)</f>
        <v>0.1021554451359054</v>
      </c>
      <c r="AG362" s="223">
        <f t="shared" ref="AG362:AG425" ca="1" si="623">2*IMREAL(K101)*COS(2*PI()*B101*27/Nt_load2)-2*IMAGINARY(K101)*SIN(2*PI()*B101*27/Nt_load2)</f>
        <v>9.8403981996581832E-2</v>
      </c>
      <c r="AH362" s="223">
        <f t="shared" ref="AH362:AH425" ca="1" si="624">2*IMREAL(K101)*COS(2*PI()*B101*28/Nt_load2)-2*IMAGINARY(K101)*SIN(2*PI()*B101*28/Nt_load2)</f>
        <v>9.4593243978065428E-2</v>
      </c>
      <c r="AI362" s="223">
        <f t="shared" ref="AI362:AI425" ca="1" si="625">2*IMREAL(K101)*COS(2*PI()*B101*29/Nt_load2)-2*IMAGINARY(K101)*SIN(2*PI()*B101*29/Nt_load2)</f>
        <v>9.0725526526445832E-2</v>
      </c>
      <c r="AJ362" s="223">
        <f t="shared" ref="AJ362:AJ425" ca="1" si="626">2*IMREAL(K101)*COS(2*PI()*B101*30/Nt_load2)-2*IMAGINARY(K101)*SIN(2*PI()*B101*30/Nt_load2)</f>
        <v>8.6803159410092659E-2</v>
      </c>
      <c r="AK362" s="223">
        <f t="shared" ref="AK362:AK425" ca="1" si="627">2*IMREAL(K101)*COS(2*PI()*B101*31/Nt_load2)-2*IMAGINARY(K101)*SIN(2*PI()*B101*31/Nt_load2)</f>
        <v>8.2828505316290046E-2</v>
      </c>
      <c r="AL362" s="223">
        <f t="shared" ref="AL362:AL425" ca="1" si="628">2*IMREAL(K101)*COS(2*PI()*B101*32/Nt_load2)-2*IMAGINARY(K101)*SIN(2*PI()*B101*32/Nt_load2)</f>
        <v>7.8803958428042192E-2</v>
      </c>
      <c r="AM362" s="223">
        <f t="shared" ref="AM362:AM425" ca="1" si="629">2*IMREAL(K101)*COS(2*PI()*B101*33/Nt_load2)-2*IMAGINARY(K101)*SIN(2*PI()*B101*33/Nt_load2)</f>
        <v>7.4731942981907065E-2</v>
      </c>
      <c r="AN362" s="223">
        <f t="shared" ref="AN362:AN425" ca="1" si="630">2*IMREAL(K101)*COS(2*PI()*B101*34/Nt_load2)-2*IMAGINARY(K101)*SIN(2*PI()*B101*34/Nt_load2)</f>
        <v>7.0614911807726971E-2</v>
      </c>
      <c r="AO362" s="223">
        <f t="shared" ref="AO362:AO425" ca="1" si="631">2*IMREAL(K101)*COS(2*PI()*B101*35/Nt_load2)-2*IMAGINARY(K101)*SIN(2*PI()*B101*35/Nt_load2)</f>
        <v>6.6455344851135564E-2</v>
      </c>
      <c r="AP362" s="223">
        <f t="shared" ref="AP362:AP425" ca="1" si="632">2*IMREAL(K101)*COS(2*PI()*B101*36/Nt_load2)-2*IMAGINARY(K101)*SIN(2*PI()*B101*36/Nt_load2)</f>
        <v>6.2255747679731209E-2</v>
      </c>
      <c r="AQ362" s="223">
        <f t="shared" ref="AQ362:AQ425" ca="1" si="633">2*IMREAL(K101)*COS(2*PI()*B101*37/Nt_load2)-2*IMAGINARY(K101)*SIN(2*PI()*B101*37/Nt_load2)</f>
        <v>5.8018649973816935E-2</v>
      </c>
      <c r="AR362" s="223">
        <f t="shared" ref="AR362:AR425" ca="1" si="634">2*IMREAL(K101)*COS(2*PI()*B101*38/Nt_load2)-2*IMAGINARY(K101)*SIN(2*PI()*B101*38/Nt_load2)</f>
        <v>5.3746604002615508E-2</v>
      </c>
      <c r="AS362" s="223">
        <f t="shared" ref="AS362:AS425" ca="1" si="635">2*IMREAL(K101)*COS(2*PI()*B101*39/Nt_load2)-2*IMAGINARY(K101)*SIN(2*PI()*B101*39/Nt_load2)</f>
        <v>4.9442183086877846E-2</v>
      </c>
      <c r="AT362" s="223">
        <f t="shared" ref="AT362:AT425" ca="1" si="636">2*IMREAL(K101)*COS(2*PI()*B101*40/Nt_load2)-2*IMAGINARY(K101)*SIN(2*PI()*B101*40/Nt_load2)</f>
        <v>4.5107980048810968E-2</v>
      </c>
      <c r="AU362" s="223">
        <f t="shared" ref="AU362:AU425" ca="1" si="637">2*IMREAL(K101)*COS(2*PI()*B101*41/Nt_load2)-2*IMAGINARY(K101)*SIN(2*PI()*B101*41/Nt_load2)</f>
        <v>4.0746605650258692E-2</v>
      </c>
      <c r="AV362" s="223">
        <f t="shared" ref="AV362:AV425" ca="1" si="638">2*IMREAL(K101)*COS(2*PI()*B101*42/Nt_load2)-2*IMAGINARY(K101)*SIN(2*PI()*B101*42/Nt_load2)</f>
        <v>3.6360687020076395E-2</v>
      </c>
      <c r="AW362" s="223">
        <f t="shared" ref="AW362:AW425" ca="1" si="639">2*IMREAL(K101)*COS(2*PI()*B101*43/Nt_load2)-2*IMAGINARY(K101)*SIN(2*PI()*B101*43/Nt_load2)</f>
        <v>3.1952866071646914E-2</v>
      </c>
      <c r="AX362" s="223">
        <f t="shared" ref="AX362:AX425" ca="1" si="640">2*IMREAL(K101)*COS(2*PI()*B101*44/Nt_load2)-2*IMAGINARY(K101)*SIN(2*PI()*B101*44/Nt_load2)</f>
        <v>2.7525797911490506E-2</v>
      </c>
      <c r="AY362" s="223">
        <f t="shared" ref="AY362:AY425" ca="1" si="641">2*IMREAL(K101)*COS(2*PI()*B101*45/Nt_load2)-2*IMAGINARY(K101)*SIN(2*PI()*B101*45/Nt_load2)</f>
        <v>2.3082149239928011E-2</v>
      </c>
      <c r="AZ362" s="223">
        <f t="shared" ref="AZ362:AZ425" ca="1" si="642">2*IMREAL(K101)*COS(2*PI()*B101*46/Nt_load2)-2*IMAGINARY(K101)*SIN(2*PI()*B101*46/Nt_load2)</f>
        <v>1.8624596744760601E-2</v>
      </c>
      <c r="BA362" s="223">
        <f t="shared" ref="BA362:BA425" ca="1" si="643">2*IMREAL(K101)*COS(2*PI()*B101*47/Nt_load2)-2*IMAGINARY(K101)*SIN(2*PI()*B101*47/Nt_load2)</f>
        <v>1.4155825488932641E-2</v>
      </c>
      <c r="BB362" s="223">
        <f t="shared" ref="BB362:BB425" ca="1" si="644">2*IMREAL(K101)*COS(2*PI()*B101*48/Nt_load2)-2*IMAGINARY(K101)*SIN(2*PI()*B101*48/Nt_load2)</f>
        <v>9.6785272931505933E-3</v>
      </c>
      <c r="BC362" s="223">
        <f t="shared" ref="BC362:BC425" ca="1" si="645">2*IMREAL(K101)*COS(2*PI()*B101*49/Nt_load2)-2*IMAGINARY(K101)*SIN(2*PI()*B101*49/Nt_load2)</f>
        <v>5.1953991144305864E-3</v>
      </c>
      <c r="BD362" s="223">
        <f t="shared" ref="BD362:BD425" ca="1" si="646">2*IMREAL(K101)*COS(2*PI()*B101*50/Nt_load2)-2*IMAGINARY(K101)*SIN(2*PI()*B101*50/Nt_load2)</f>
        <v>7.0914142155249771E-4</v>
      </c>
      <c r="BE362" s="223">
        <f t="shared" ref="BE362:BE425" ca="1" si="647">2*IMREAL(K101)*COS(2*PI()*B101*51/Nt_load2)-2*IMAGINARY(K101)*SIN(2*PI()*B101*51/Nt_load2)</f>
        <v>-3.7775434316013878E-3</v>
      </c>
      <c r="BF362" s="223">
        <f t="shared" ref="BF362:BF425" ca="1" si="648">2*IMREAL(K101)*COS(2*PI()*B101*52/Nt_load2)-2*IMAGINARY(K101)*SIN(2*PI()*B101*52/Nt_load2)</f>
        <v>-8.2619528338435666E-3</v>
      </c>
      <c r="BG362" s="223">
        <f t="shared" ref="BG362:BG425" ca="1" si="649">2*IMREAL(K101)*COS(2*PI()*B101*53/Nt_load2)-2*IMAGINARY(K101)*SIN(2*PI()*B101*53/Nt_load2)</f>
        <v>-1.2741385544632902E-2</v>
      </c>
      <c r="BH362" s="223">
        <f t="shared" ref="BH362:BH425" ca="1" si="650">2*IMREAL(K101)*COS(2*PI()*B101*54/Nt_load2)-2*IMAGINARY(K101)*SIN(2*PI()*B101*54/Nt_load2)</f>
        <v>-1.7213143321201253E-2</v>
      </c>
      <c r="BI362" s="223">
        <f t="shared" ref="BI362:BI425" ca="1" si="651">2*IMREAL(K101)*COS(2*PI()*B101*55/Nt_load2)-2*IMAGINARY(K101)*SIN(2*PI()*B101*55/Nt_load2)</f>
        <v>-2.1674532543873838E-2</v>
      </c>
      <c r="BJ362" s="223">
        <f t="shared" ref="BJ362:BJ425" ca="1" si="652">2*IMREAL(K101)*COS(2*PI()*B101*56/Nt_load2)-2*IMAGINARY(K101)*SIN(2*PI()*B101*56/Nt_load2)</f>
        <v>-2.6122865838604924E-2</v>
      </c>
      <c r="BK362" s="223">
        <f t="shared" ref="BK362:BK425" ca="1" si="653">2*IMREAL(K101)*COS(2*PI()*B101*57/Nt_load2)-2*IMAGINARY(K101)*SIN(2*PI()*B101*57/Nt_load2)</f>
        <v>-3.0555463695751708E-2</v>
      </c>
      <c r="BL362" s="223">
        <f t="shared" ref="BL362:BL425" ca="1" si="654">2*IMREAL(K101)*COS(2*PI()*B101*58/Nt_load2)-2*IMAGINARY(K101)*SIN(2*PI()*B101*58/Nt_load2)</f>
        <v>-3.4969656084110588E-2</v>
      </c>
      <c r="BM362" s="223">
        <f t="shared" ref="BM362:BM425" ca="1" si="655">2*IMREAL(K101)*COS(2*PI()*B101*59/Nt_load2)-2*IMAGINARY(K101)*SIN(2*PI()*B101*59/Nt_load2)</f>
        <v>-3.936278405924401E-2</v>
      </c>
      <c r="BN362" s="223">
        <f t="shared" ref="BN362:BN425" ca="1" si="656">2*IMREAL(K101)*COS(2*PI()*B101*60/Nt_load2)-2*IMAGINARY(K101)*SIN(2*PI()*B101*60/Nt_load2)</f>
        <v>-4.3732201365129453E-2</v>
      </c>
      <c r="BO362" s="223">
        <f t="shared" ref="BO362:BO425" ca="1" si="657">2*IMREAL(K101)*COS(2*PI()*B101*61/Nt_load2)-2*IMAGINARY(K101)*SIN(2*PI()*B101*61/Nt_load2)</f>
        <v>-4.8075276028164929E-2</v>
      </c>
      <c r="BP362" s="223">
        <f t="shared" ref="BP362:BP425" ca="1" si="658">2*IMREAL(K101)*COS(2*PI()*B101*62/Nt_load2)-2*IMAGINARY(K101)*SIN(2*PI()*B101*62/Nt_load2)</f>
        <v>-5.2389391942571341E-2</v>
      </c>
      <c r="BQ362" s="223">
        <f t="shared" ref="BQ362:BQ425" ca="1" si="659">2*IMREAL(K101)*COS(2*PI()*B101*63/Nt_load2)-2*IMAGINARY(K101)*SIN(2*PI()*B101*63/Nt_load2)</f>
        <v>-5.6671950446237136E-2</v>
      </c>
      <c r="BR362" s="223">
        <f t="shared" ref="BR362:BR425" ca="1" si="660">2*IMREAL(K101)*COS(2*PI()*B101*64/Nt_load2)-2*IMAGINARY(K101)*SIN(2*PI()*B101*64/Nt_load2)</f>
        <v>-6.0920371886054786E-2</v>
      </c>
      <c r="BS362" s="223">
        <f t="shared" ref="BS362:BS425" ca="1" si="661">2*IMREAL(K101)*COS(2*PI()*B101*65/Nt_load2)-2*IMAGINARY(K101)*SIN(2*PI()*B101*65/Nt_load2)</f>
        <v>-6.5132097171807721E-2</v>
      </c>
      <c r="BT362" s="223">
        <f t="shared" ref="BT362:BT425" ca="1" si="662">2*IMREAL(K101)*COS(2*PI()*B101*66/Nt_load2)-2*IMAGINARY(K101)*SIN(2*PI()*B101*66/Nt_load2)</f>
        <v>-6.9304589317670362E-2</v>
      </c>
      <c r="BU362" s="223">
        <f t="shared" ref="BU362:BU425" ca="1" si="663">2*IMREAL(K101)*COS(2*PI()*B101*67/Nt_load2)-2*IMAGINARY(K101)*SIN(2*PI()*B101*67/Nt_load2)</f>
        <v>-7.343533497039352E-2</v>
      </c>
      <c r="BV362" s="223">
        <f t="shared" ref="BV362:BV425" ca="1" si="664">2*IMREAL(K101)*COS(2*PI()*B101*68/Nt_load2)-2*IMAGINARY(K101)*SIN(2*PI()*B101*68/Nt_load2)</f>
        <v>-7.752184592325459E-2</v>
      </c>
      <c r="BW362" s="223">
        <f t="shared" ref="BW362:BW425" ca="1" si="665">2*IMREAL(K101)*COS(2*PI()*B101*69/Nt_load2)-2*IMAGINARY(K101)*SIN(2*PI()*B101*69/Nt_load2)</f>
        <v>-8.1561660614859963E-2</v>
      </c>
      <c r="BX362" s="223">
        <f t="shared" ref="BX362:BX425" ca="1" si="666">2*IMREAL(K101)*COS(2*PI()*B101*70/Nt_load2)-2*IMAGINARY(K101)*SIN(2*PI()*B101*70/Nt_load2)</f>
        <v>-8.5552345611897895E-2</v>
      </c>
      <c r="BY362" s="223">
        <f t="shared" ref="BY362:BY425" ca="1" si="667">2*IMREAL(K101)*COS(2*PI()*B101*71/Nt_load2)-2*IMAGINARY(K101)*SIN(2*PI()*B101*71/Nt_load2)</f>
        <v>-8.9491497074947496E-2</v>
      </c>
      <c r="BZ362" s="223">
        <f t="shared" ref="BZ362:BZ425" ca="1" si="668">2*IMREAL(K101)*COS(2*PI()*B101*72/Nt_load2)-2*IMAGINARY(K101)*SIN(2*PI()*B101*72/Nt_load2)</f>
        <v>-9.3376742206461721E-2</v>
      </c>
      <c r="CA362" s="223">
        <f t="shared" ref="CA362:CA425" ca="1" si="669">2*IMREAL(K101)*COS(2*PI()*B101*73/Nt_load2)-2*IMAGINARY(K101)*SIN(2*PI()*B101*73/Nt_load2)</f>
        <v>-9.7205740680052055E-2</v>
      </c>
      <c r="CB362" s="223">
        <f t="shared" ref="CB362:CB425" ca="1" si="670">2*IMREAL(K101)*COS(2*PI()*B101*74/Nt_load2)-2*IMAGINARY(K101)*SIN(2*PI()*B101*74/Nt_load2)</f>
        <v>-0.10097618605021352</v>
      </c>
      <c r="CC362" s="223">
        <f t="shared" ref="CC362:CC425" ca="1" si="671">2*IMREAL(K101)*COS(2*PI()*B101*75/Nt_load2)-2*IMAGINARY(K101)*SIN(2*PI()*B101*75/Nt_load2)</f>
        <v>-0.10468580714164111</v>
      </c>
      <c r="CD362" s="223">
        <f t="shared" ref="CD362:CD425" ca="1" si="672">2*IMREAL(K101)*COS(2*PI()*B101*76/Nt_load2)-2*IMAGINARY(K101)*SIN(2*PI()*B101*76/Nt_load2)</f>
        <v>-0.10833236941730101</v>
      </c>
      <c r="CE362" s="223">
        <f t="shared" ref="CE362:CE425" ca="1" si="673">2*IMREAL(K101)*COS(2*PI()*B101*77/Nt_load2)-2*IMAGINARY(K101)*SIN(2*PI()*B101*77/Nt_load2)</f>
        <v>-0.11191367632443218</v>
      </c>
      <c r="CF362" s="223">
        <f t="shared" ref="CF362:CF425" ca="1" si="674">2*IMREAL(K101)*COS(2*PI()*B101*78/Nt_load2)-2*IMAGINARY(K101)*SIN(2*PI()*B101*78/Nt_load2)</f>
        <v>-0.11542757061766737</v>
      </c>
      <c r="CG362" s="223">
        <f t="shared" ref="CG362:CG425" ca="1" si="675">2*IMREAL(K101)*COS(2*PI()*B101*79/Nt_load2)-2*IMAGINARY(K101)*SIN(2*PI()*B101*79/Nt_load2)</f>
        <v>-0.11887193565847738</v>
      </c>
      <c r="CH362" s="223">
        <f t="shared" ref="CH362:CH425" ca="1" si="676">2*IMREAL(K101)*COS(2*PI()*B101*80/Nt_load2)-2*IMAGINARY(K101)*SIN(2*PI()*B101*80/Nt_load2)</f>
        <v>-0.12224469669015466</v>
      </c>
      <c r="CI362" s="223">
        <f t="shared" ref="CI362:CI425" ca="1" si="677">2*IMREAL(K101)*COS(2*PI()*B101*81/Nt_load2)-2*IMAGINARY(K101)*SIN(2*PI()*B101*81/Nt_load2)</f>
        <v>-0.12554382208756942</v>
      </c>
      <c r="CJ362" s="223">
        <f t="shared" ref="CJ362:CJ425" ca="1" si="678">2*IMREAL(K101)*COS(2*PI()*B101*82/Nt_load2)-2*IMAGINARY(K101)*SIN(2*PI()*B101*82/Nt_load2)</f>
        <v>-0.12876732458094448</v>
      </c>
      <c r="CK362" s="223">
        <f t="shared" ref="CK362:CK425" ca="1" si="679">2*IMREAL(K101)*COS(2*PI()*B101*83/Nt_load2)-2*IMAGINARY(K101)*SIN(2*PI()*B101*83/Nt_load2)</f>
        <v>-0.13191326245291246</v>
      </c>
      <c r="CL362" s="223">
        <f t="shared" ref="CL362:CL425" ca="1" si="680">2*IMREAL(K101)*COS(2*PI()*B101*84/Nt_load2)-2*IMAGINARY(K101)*SIN(2*PI()*B101*84/Nt_load2)</f>
        <v>-0.13497974070813334</v>
      </c>
      <c r="CM362" s="223">
        <f t="shared" ref="CM362:CM425" ca="1" si="681">2*IMREAL(K101)*COS(2*PI()*B101*85/Nt_load2)-2*IMAGINARY(K101)*SIN(2*PI()*B101*85/Nt_load2)</f>
        <v>-0.1379649122147692</v>
      </c>
      <c r="CN362" s="223">
        <f t="shared" ref="CN362:CN425" ca="1" si="682">2*IMREAL(K101)*COS(2*PI()*B101*86/Nt_load2)-2*IMAGINARY(K101)*SIN(2*PI()*B101*86/Nt_load2)</f>
        <v>-0.14086697881712729</v>
      </c>
      <c r="CO362" s="223">
        <f t="shared" ref="CO362:CO425" ca="1" si="683">2*IMREAL(K101)*COS(2*PI()*B101*87/Nt_load2)-2*IMAGINARY(K101)*SIN(2*PI()*B101*87/Nt_load2)</f>
        <v>-0.14368419241880148</v>
      </c>
      <c r="CP362" s="223">
        <f t="shared" ref="CP362:CP425" ca="1" si="684">2*IMREAL(K101)*COS(2*PI()*B101*88/Nt_load2)-2*IMAGINARY(K101)*SIN(2*PI()*B101*88/Nt_load2)</f>
        <v>-0.14641485603566065</v>
      </c>
      <c r="CQ362" s="223">
        <f t="shared" ref="CQ362:CQ425" ca="1" si="685">2*IMREAL(K101)*COS(2*PI()*B101*89/Nt_load2)-2*IMAGINARY(K101)*SIN(2*PI()*B101*89/Nt_load2)</f>
        <v>-0.14905732481804806</v>
      </c>
      <c r="CR362" s="223">
        <f t="shared" ref="CR362:CR425" ca="1" si="686">2*IMREAL(K101)*COS(2*PI()*B101*90/Nt_load2)-2*IMAGINARY(K101)*SIN(2*PI()*B101*90/Nt_load2)</f>
        <v>-0.1516100070415774</v>
      </c>
      <c r="CS362" s="223">
        <f t="shared" ref="CS362:CS425" ca="1" si="687">2*IMREAL(K101)*COS(2*PI()*B101*91/Nt_load2)-2*IMAGINARY(K101)*SIN(2*PI()*B101*91/Nt_load2)</f>
        <v>-0.1540713650659282</v>
      </c>
      <c r="CT362" s="223">
        <f t="shared" ref="CT362:CT425" ca="1" si="688">2*IMREAL(K101)*COS(2*PI()*B101*92/Nt_load2)-2*IMAGINARY(K101)*SIN(2*PI()*B101*92/Nt_load2)</f>
        <v>-0.15643991626106271</v>
      </c>
      <c r="CU362" s="223">
        <f t="shared" ref="CU362:CU425" ca="1" si="689">2*IMREAL(K101)*COS(2*PI()*B101*93/Nt_load2)-2*IMAGINARY(K101)*SIN(2*PI()*B101*93/Nt_load2)</f>
        <v>-0.15871423390030678</v>
      </c>
      <c r="CV362" s="223">
        <f t="shared" ref="CV362:CV425" ca="1" si="690">2*IMREAL(K101)*COS(2*PI()*B101*94/Nt_load2)-2*IMAGINARY(K101)*SIN(2*PI()*B101*94/Nt_load2)</f>
        <v>-0.16089294801975682</v>
      </c>
      <c r="CW362" s="223">
        <f t="shared" ref="CW362:CW425" ca="1" si="691">2*IMREAL(K101)*COS(2*PI()*B101*95/Nt_load2)-2*IMAGINARY(K101)*SIN(2*PI()*B101*95/Nt_load2)</f>
        <v>-0.16297474624349456</v>
      </c>
      <c r="CX362" s="223">
        <f t="shared" ref="CX362:CX425" ca="1" si="692">2*IMREAL(K101)*COS(2*PI()*B101*96/Nt_load2)-2*IMAGINARY(K101)*SIN(2*PI()*B101*96/Nt_load2)</f>
        <v>-0.16495837457411347</v>
      </c>
      <c r="CY362" s="223">
        <f t="shared" ref="CY362:CY425" ca="1" si="693">2*IMREAL(K101)*COS(2*PI()*B101*97/Nt_load2)-2*IMAGINARY(K101)*SIN(2*PI()*B101*97/Nt_load2)</f>
        <v>-0.16684263814807987</v>
      </c>
      <c r="CZ362" s="223">
        <f t="shared" ref="CZ362:CZ425" ca="1" si="694">2*IMREAL(K101)*COS(2*PI()*B101*98/Nt_load2)-2*IMAGINARY(K101)*SIN(2*PI()*B101*98/Nt_load2)</f>
        <v>-0.16862640195547393</v>
      </c>
      <c r="DA362" s="223">
        <f t="shared" ref="DA362:DA425" ca="1" si="695">2*IMREAL(K101)*COS(2*PI()*B101*99/Nt_load2)-2*IMAGINARY(K101)*SIN(2*PI()*B101*99/Nt_load2)</f>
        <v>-0.17030859152367733</v>
      </c>
      <c r="DB362" s="223">
        <f t="shared" ref="DB362:DB425" ca="1" si="696">2*IMREAL(K101)*COS(2*PI()*B101*100/Nt_load2)-2*IMAGINARY(K101)*SIN(2*PI()*B101*100/Nt_load2)</f>
        <v>-0.17188819356459525</v>
      </c>
      <c r="DC362" s="223">
        <f t="shared" ref="DC362:DC425" ca="1" si="697">2*IMREAL(K101)*COS(2*PI()*B101*101/Nt_load2)-2*IMAGINARY(K101)*SIN(2*PI()*B101*101/Nt_load2)</f>
        <v>-0.17336425658502344</v>
      </c>
      <c r="DD362" s="223">
        <f t="shared" ref="DD362:DD425" ca="1" si="698">2*IMREAL(K101)*COS(2*PI()*B101*102/Nt_load2)-2*IMAGINARY(K101)*SIN(2*PI()*B101*102/Nt_load2)</f>
        <v>-0.17473589145979188</v>
      </c>
      <c r="DE362" s="223">
        <f t="shared" ref="DE362:DE425" ca="1" si="699">2*IMREAL(K101)*COS(2*PI()*B101*103/Nt_load2)-2*IMAGINARY(K101)*SIN(2*PI()*B101*103/Nt_load2)</f>
        <v>-0.17600227196734075</v>
      </c>
      <c r="DF362" s="223">
        <f t="shared" ref="DF362:DF425" ca="1" si="700">2*IMREAL(K101)*COS(2*PI()*B101*104/Nt_load2)-2*IMAGINARY(K101)*SIN(2*PI()*B101*104/Nt_load2)</f>
        <v>-0.17716263528740533</v>
      </c>
      <c r="DG362" s="223">
        <f t="shared" ref="DG362:DG425" ca="1" si="701">2*IMREAL(K101)*COS(2*PI()*B101*105/Nt_load2)-2*IMAGINARY(K101)*SIN(2*PI()*B101*105/Nt_load2)</f>
        <v>-0.17821628246051041</v>
      </c>
      <c r="DH362" s="223">
        <f t="shared" ref="DH362:DH425" ca="1" si="702">2*IMREAL(K101)*COS(2*PI()*B101*106/Nt_load2)-2*IMAGINARY(K101)*SIN(2*PI()*B101*106/Nt_load2)</f>
        <v>-0.1791625788089973</v>
      </c>
      <c r="DI362" s="223">
        <f t="shared" ref="DI362:DI425" ca="1" si="703">2*IMREAL(K101)*COS(2*PI()*B101*107/Nt_load2)-2*IMAGINARY(K101)*SIN(2*PI()*B101*107/Nt_load2)</f>
        <v>-0.18000095431933</v>
      </c>
      <c r="DJ362" s="223">
        <f t="shared" ref="DJ362:DJ425" ca="1" si="704">2*IMREAL(K101)*COS(2*PI()*B101*108/Nt_load2)-2*IMAGINARY(K101)*SIN(2*PI()*B101*108/Nt_load2)</f>
        <v>-0.18073090398544989</v>
      </c>
      <c r="DK362" s="223">
        <f t="shared" ref="DK362:DK425" ca="1" si="705">2*IMREAL(K101)*COS(2*PI()*B101*109/Nt_load2)-2*IMAGINARY(K101)*SIN(2*PI()*B101*109/Nt_load2)</f>
        <v>-0.18135198811297279</v>
      </c>
      <c r="DL362" s="223">
        <f t="shared" ref="DL362:DL425" ca="1" si="706">2*IMREAL(K101)*COS(2*PI()*B101*110/Nt_load2)-2*IMAGINARY(K101)*SIN(2*PI()*B101*110/Nt_load2)</f>
        <v>-0.18186383258404398</v>
      </c>
      <c r="DM362" s="223">
        <f t="shared" ref="DM362:DM425" ca="1" si="707">2*IMREAL(K101)*COS(2*PI()*B101*111/Nt_load2)-2*IMAGINARY(K101)*SIN(2*PI()*B101*111/Nt_load2)</f>
        <v>-0.1822661290826933</v>
      </c>
      <c r="DN362" s="223">
        <f t="shared" ref="DN362:DN425" ca="1" si="708">2*IMREAL(K101)*COS(2*PI()*B101*112/Nt_load2)-2*IMAGINARY(K101)*SIN(2*PI()*B101*112/Nt_load2)</f>
        <v>-0.18255863528055272</v>
      </c>
      <c r="DO362" s="223">
        <f t="shared" ref="DO362:DO425" ca="1" si="709">2*IMREAL(K101)*COS(2*PI()*B101*113/Nt_load2)-2*IMAGINARY(K101)*SIN(2*PI()*B101*113/Nt_load2)</f>
        <v>-0.18274117498282619</v>
      </c>
      <c r="DP362" s="223">
        <f t="shared" ref="DP362:DP425" ca="1" si="710">2*IMREAL(K101)*COS(2*PI()*B101*114/Nt_load2)-2*IMAGINARY(K101)*SIN(2*PI()*B101*114/Nt_load2)</f>
        <v>-0.18281363823442268</v>
      </c>
      <c r="DQ362" s="223">
        <f t="shared" ref="DQ362:DQ425" ca="1" si="711">2*IMREAL(K101)*COS(2*PI()*B101*115/Nt_load2)-2*IMAGINARY(K101)*SIN(2*PI()*B101*115/Nt_load2)</f>
        <v>-0.18277598138618895</v>
      </c>
      <c r="DR362" s="223">
        <f t="shared" ref="DR362:DR425" ca="1" si="712">2*IMREAL(K101)*COS(2*PI()*B101*116/Nt_load2)-2*IMAGINARY(K101)*SIN(2*PI()*B101*116/Nt_load2)</f>
        <v>-0.18262822712120233</v>
      </c>
      <c r="DS362" s="223">
        <f t="shared" ref="DS362:DS425" ca="1" si="713">2*IMREAL(K101)*COS(2*PI()*B101*117/Nt_load2)-2*IMAGINARY(K101)*SIN(2*PI()*B101*117/Nt_load2)</f>
        <v>-0.18237046444110722</v>
      </c>
      <c r="DT362" s="223">
        <f t="shared" ref="DT362:DT425" ca="1" si="714">2*IMREAL(K101)*COS(2*PI()*B101*118/Nt_load2)-2*IMAGINARY(K101)*SIN(2*PI()*B101*118/Nt_load2)</f>
        <v>-0.18200284861250363</v>
      </c>
      <c r="DU362" s="223">
        <f t="shared" ref="DU362:DU425" ca="1" si="715">2*IMREAL(K101)*COS(2*PI()*B101*119/Nt_load2)-2*IMAGINARY(K101)*SIN(2*PI()*B101*119/Nt_load2)</f>
        <v>-0.18152560107342072</v>
      </c>
      <c r="DV362" s="223">
        <f t="shared" ref="DV362:DV425" ca="1" si="716">2*IMREAL(K101)*COS(2*PI()*B101*120/Nt_load2)-2*IMAGINARY(K101)*SIN(2*PI()*B101*120/Nt_load2)</f>
        <v>-0.18093900929993062</v>
      </c>
      <c r="DW362" s="223">
        <f t="shared" ref="DW362:DW425" ca="1" si="717">2*IMREAL(K101)*COS(2*PI()*B101*121/Nt_load2)-2*IMAGINARY(K101)*SIN(2*PI()*B101*121/Nt_load2)</f>
        <v>-0.18024342663298354</v>
      </c>
      <c r="DX362" s="223">
        <f t="shared" ref="DX362:DX425" ca="1" si="718">2*IMREAL(K101)*COS(2*PI()*B101*122/Nt_load2)-2*IMAGINARY(K101)*SIN(2*PI()*B101*122/Nt_load2)</f>
        <v>-0.17943927206556862</v>
      </c>
      <c r="DY362" s="223">
        <f t="shared" ref="DY362:DY425" ca="1" si="719">2*IMREAL(K101)*COS(2*PI()*B101*123/Nt_load2)-2*IMAGINARY(K101)*SIN(2*PI()*B101*123/Nt_load2)</f>
        <v>-0.17852702999032793</v>
      </c>
      <c r="DZ362" s="223">
        <f t="shared" ref="DZ362:DZ425" ca="1" si="720">2*IMREAL(K101)*COS(2*PI()*B101*124/Nt_load2)-2*IMAGINARY(K101)*SIN(2*PI()*B101*124/Nt_load2)</f>
        <v>-0.17750724990777672</v>
      </c>
      <c r="EA362" s="223">
        <f t="shared" ref="EA362:EA425" ca="1" si="721">2*IMREAL(K101)*COS(2*PI()*B101*125/Nt_load2)-2*IMAGINARY(K101)*SIN(2*PI()*B101*125/Nt_load2)</f>
        <v>-0.17638054609530462</v>
      </c>
      <c r="EB362" s="223">
        <f t="shared" ref="EB362:EB425" ca="1" si="722">2*IMREAL(K101)*COS(2*PI()*B101*126/Nt_load2)-2*IMAGINARY(K101)*SIN(2*PI()*B101*126/Nt_load2)</f>
        <v>-0.17514759723715814</v>
      </c>
      <c r="EC362" s="223">
        <f t="shared" ref="EC362:EC425" ca="1" si="723">2*IMREAL(K101)*COS(2*PI()*B101*127/Nt_load2)-2*IMAGINARY(K101)*SIN(2*PI()*B101*127/Nt_load2)</f>
        <v>-0.1738091460156265</v>
      </c>
      <c r="ED362" s="223">
        <f t="shared" ref="ED362:ED425" ca="1" si="724">2*IMREAL(K101)*COS(2*PI()*B101*128/Nt_load2)-2*IMAGINARY(K101)*SIN(2*PI()*B101*128/Nt_load2)</f>
        <v>-0.17236599866367761</v>
      </c>
      <c r="EE362" s="223">
        <f t="shared" ref="EE362:EE425" ca="1" si="725">2*IMREAL(K101)*COS(2*PI()*B101*129/Nt_load2)-2*IMAGINARY(K101)*SIN(2*PI()*B101*129/Nt_load2)</f>
        <v>-0.17081902447931357</v>
      </c>
      <c r="EF362" s="223">
        <f t="shared" ref="EF362:EF425" ca="1" si="726">2*IMREAL(K101)*COS(2*PI()*B101*130/Nt_load2)-2*IMAGINARY(K101)*SIN(2*PI()*B101*130/Nt_load2)</f>
        <v>-0.16916915530193791</v>
      </c>
      <c r="EG362" s="223">
        <f t="shared" ref="EG362:EG425" ca="1" si="727">2*IMREAL(K101)*COS(2*PI()*B101*131/Nt_load2)-2*IMAGINARY(K101)*SIN(2*PI()*B101*131/Nt_load2)</f>
        <v>-0.16741738495105046</v>
      </c>
      <c r="EH362" s="223">
        <f t="shared" ref="EH362:EH425" ca="1" si="728">2*IMREAL(K101)*COS(2*PI()*B101*132/Nt_load2)-2*IMAGINARY(K101)*SIN(2*PI()*B101*132/Nt_load2)</f>
        <v>-0.1655647686276078</v>
      </c>
      <c r="EI362" s="223">
        <f t="shared" ref="EI362:EI425" ca="1" si="729">2*IMREAL(K101)*COS(2*PI()*B101*133/Nt_load2)-2*IMAGINARY(K101)*SIN(2*PI()*B101*133/Nt_load2)</f>
        <v>-0.1636124222784093</v>
      </c>
      <c r="EJ362" s="223">
        <f t="shared" ref="EJ362:EJ425" ca="1" si="730">2*IMREAL(K101)*COS(2*PI()*B101*134/Nt_load2)-2*IMAGINARY(K101)*SIN(2*PI()*B101*134/Nt_load2)</f>
        <v>-0.16156152192389281</v>
      </c>
      <c r="EK362" s="223">
        <f t="shared" ref="EK362:EK425" ca="1" si="731">2*IMREAL(K101)*COS(2*PI()*B101*135/Nt_load2)-2*IMAGINARY(K101)*SIN(2*PI()*B101*135/Nt_load2)</f>
        <v>-0.15941330294974382</v>
      </c>
      <c r="EL362" s="223">
        <f t="shared" ref="EL362:EL425" ca="1" si="732">2*IMREAL(K101)*COS(2*PI()*B101*136/Nt_load2)-2*IMAGINARY(K101)*SIN(2*PI()*B101*136/Nt_load2)</f>
        <v>-0.15716905936274517</v>
      </c>
      <c r="EM362" s="223">
        <f t="shared" ref="EM362:EM425" ca="1" si="733">2*IMREAL(K101)*COS(2*PI()*B101*137/Nt_load2)-2*IMAGINARY(K101)*SIN(2*PI()*B101*137/Nt_load2)</f>
        <v>-0.15483014301131612</v>
      </c>
      <c r="EN362" s="223">
        <f t="shared" ref="EN362:EN425" ca="1" si="734">2*IMREAL(K101)*COS(2*PI()*B101*138/Nt_load2)-2*IMAGINARY(K101)*SIN(2*PI()*B101*138/Nt_load2)</f>
        <v>-0.15239796277120896</v>
      </c>
      <c r="EO362" s="223">
        <f t="shared" ref="EO362:EO425" ca="1" si="735">2*IMREAL(K101)*COS(2*PI()*B101*139/Nt_load2)-2*IMAGINARY(K101)*SIN(2*PI()*B101*139/Nt_load2)</f>
        <v>-0.14987398369685531</v>
      </c>
      <c r="EP362" s="223">
        <f t="shared" ref="EP362:EP425" ca="1" si="736">2*IMREAL(K101)*COS(2*PI()*B101*140/Nt_load2)-2*IMAGINARY(K101)*SIN(2*PI()*B101*140/Nt_load2)</f>
        <v>-0.14725972613887189</v>
      </c>
      <c r="EQ362" s="223">
        <f t="shared" ref="EQ362:EQ425" ca="1" si="737">2*IMREAL(K101)*COS(2*PI()*B101*141/Nt_load2)-2*IMAGINARY(K101)*SIN(2*PI()*B101*141/Nt_load2)</f>
        <v>-0.14455676482825824</v>
      </c>
      <c r="ER362" s="223">
        <f t="shared" ref="ER362:ER425" ca="1" si="738">2*IMREAL(K101)*COS(2*PI()*B101*142/Nt_load2)-2*IMAGINARY(K101)*SIN(2*PI()*B101*142/Nt_load2)</f>
        <v>-0.14176672792783762</v>
      </c>
      <c r="ES362" s="223">
        <f t="shared" ref="ES362:ES425" ca="1" si="739">2*IMREAL(K101)*COS(2*PI()*B101*143/Nt_load2)-2*IMAGINARY(K101)*SIN(2*PI()*B101*143/Nt_load2)</f>
        <v>-0.13889129605151268</v>
      </c>
      <c r="ET362" s="223">
        <f t="shared" ref="ET362:ET425" ca="1" si="740">2*IMREAL(K101)*COS(2*PI()*B101*144/Nt_load2)-2*IMAGINARY(K101)*SIN(2*PI()*B101*144/Nt_load2)</f>
        <v>-0.1359322012519264</v>
      </c>
      <c r="EU362" s="223">
        <f t="shared" ref="EU362:EU425" ca="1" si="741">2*IMREAL(K101)*COS(2*PI()*B101*145/Nt_load2)-2*IMAGINARY(K101)*SIN(2*PI()*B101*145/Nt_load2)</f>
        <v>-0.13289122597713832</v>
      </c>
      <c r="EV362" s="223">
        <f t="shared" ref="EV362:EV425" ca="1" si="742">2*IMREAL(K101)*COS(2*PI()*B101*146/Nt_load2)-2*IMAGINARY(K101)*SIN(2*PI()*B101*146/Nt_load2)</f>
        <v>-0.12977020199694467</v>
      </c>
      <c r="EW362" s="223">
        <f t="shared" ref="EW362:EW425" ca="1" si="743">2*IMREAL(K101)*COS(2*PI()*B101*147/Nt_load2)-2*IMAGINARY(K101)*SIN(2*PI()*B101*147/Nt_load2)</f>
        <v>-0.12657100929948834</v>
      </c>
      <c r="EX362" s="223">
        <f t="shared" ref="EX362:EX425" ca="1" si="744">2*IMREAL(K101)*COS(2*PI()*B101*148/Nt_load2)-2*IMAGINARY(K101)*SIN(2*PI()*B101*148/Nt_load2)</f>
        <v>-0.12329557495882495</v>
      </c>
      <c r="EY362" s="223">
        <f t="shared" ref="EY362:EY425" ca="1" si="745">2*IMREAL(K101)*COS(2*PI()*B101*149/Nt_load2)-2*IMAGINARY(K101)*SIN(2*PI()*B101*149/Nt_load2)</f>
        <v>-0.11994587197412487</v>
      </c>
      <c r="EZ362" s="223">
        <f t="shared" ref="EZ362:EZ425" ca="1" si="746">2*IMREAL(K101)*COS(2*PI()*B101*150/Nt_load2)-2*IMAGINARY(K101)*SIN(2*PI()*B101*150/Nt_load2)</f>
        <v>-0.1165239180812126</v>
      </c>
      <c r="FA362" s="223">
        <f t="shared" ref="FA362:FA425" ca="1" si="747">2*IMREAL(K101)*COS(2*PI()*B101*151/Nt_load2)-2*IMAGINARY(K101)*SIN(2*PI()*B101*151/Nt_load2)</f>
        <v>-0.11303177453715817</v>
      </c>
      <c r="FB362" s="223">
        <f t="shared" ref="FB362:FB425" ca="1" si="748">2*IMREAL(K101)*COS(2*PI()*B101*152/Nt_load2)-2*IMAGINARY(K101)*SIN(2*PI()*B101*152/Nt_load2)</f>
        <v>-0.10947154487865282</v>
      </c>
      <c r="FC362" s="223">
        <f t="shared" ref="FC362:FC425" ca="1" si="749">2*IMREAL(K101)*COS(2*PI()*B101*153/Nt_load2)-2*IMAGINARY(K101)*SIN(2*PI()*B101*153/Nt_load2)</f>
        <v>-0.10584537365491721</v>
      </c>
      <c r="FD362" s="223">
        <f t="shared" ref="FD362:FD425" ca="1" si="750">2*IMREAL(K101)*COS(2*PI()*B101*154/Nt_load2)-2*IMAGINARY(K101)*SIN(2*PI()*B101*154/Nt_load2)</f>
        <v>-0.10215544513590541</v>
      </c>
      <c r="FE362" s="223">
        <f t="shared" ref="FE362:FE425" ca="1" si="751">2*IMREAL(K101)*COS(2*PI()*B101*155/Nt_load2)-2*IMAGINARY(K101)*SIN(2*PI()*B101*155/Nt_load2)</f>
        <v>-9.8403981996581846E-2</v>
      </c>
      <c r="FF362" s="223">
        <f t="shared" ref="FF362:FF425" ca="1" si="752">2*IMREAL(K101)*COS(2*PI()*B101*156/Nt_load2)-2*IMAGINARY(K101)*SIN(2*PI()*B101*156/Nt_load2)</f>
        <v>-9.4593243978065455E-2</v>
      </c>
      <c r="FG362" s="223">
        <f t="shared" ref="FG362:FG425" ca="1" si="753">2*IMREAL(K101)*COS(2*PI()*B101*157/Nt_load2)-2*IMAGINARY(K101)*SIN(2*PI()*B101*157/Nt_load2)</f>
        <v>-9.0725526526445874E-2</v>
      </c>
      <c r="FH362" s="223">
        <f t="shared" ref="FH362:FH425" ca="1" si="754">2*IMREAL(K101)*COS(2*PI()*B101*158/Nt_load2)-2*IMAGINARY(K101)*SIN(2*PI()*B101*158/Nt_load2)</f>
        <v>-8.6803159410092645E-2</v>
      </c>
      <c r="FI362" s="223">
        <f t="shared" ref="FI362:FI425" ca="1" si="755">2*IMREAL(K101)*COS(2*PI()*B101*159/Nt_load2)-2*IMAGINARY(K101)*SIN(2*PI()*B101*159/Nt_load2)</f>
        <v>-8.2828505316290046E-2</v>
      </c>
      <c r="FJ362" s="223">
        <f t="shared" ref="FJ362:FJ425" ca="1" si="756">2*IMREAL(K101)*COS(2*PI()*B101*160/Nt_load2)-2*IMAGINARY(K101)*SIN(2*PI()*B101*160/Nt_load2)</f>
        <v>-7.8803958428042192E-2</v>
      </c>
      <c r="FK362" s="223">
        <f t="shared" ref="FK362:FK425" ca="1" si="757">2*IMREAL(K101)*COS(2*PI()*B101*161/Nt_load2)-2*IMAGINARY(K101)*SIN(2*PI()*B101*161/Nt_load2)</f>
        <v>-7.4731942981907107E-2</v>
      </c>
      <c r="FL362" s="223">
        <f t="shared" ref="FL362:FL425" ca="1" si="758">2*IMREAL(K101)*COS(2*PI()*B101*162/Nt_load2)-2*IMAGINARY(K101)*SIN(2*PI()*B101*162/Nt_load2)</f>
        <v>-7.0614911807727054E-2</v>
      </c>
      <c r="FM362" s="223">
        <f t="shared" ref="FM362:FM425" ca="1" si="759">2*IMREAL(K101)*COS(2*PI()*B101*163/Nt_load2)-2*IMAGINARY(K101)*SIN(2*PI()*B101*163/Nt_load2)</f>
        <v>-6.6455344851135634E-2</v>
      </c>
      <c r="FN362" s="223">
        <f t="shared" ref="FN362:FN425" ca="1" si="760">2*IMREAL(K101)*COS(2*PI()*B101*164/Nt_load2)-2*IMAGINARY(K101)*SIN(2*PI()*B101*164/Nt_load2)</f>
        <v>-6.2255747679731306E-2</v>
      </c>
      <c r="FO362" s="223">
        <f t="shared" ref="FO362:FO425" ca="1" si="761">2*IMREAL(K101)*COS(2*PI()*B101*165/Nt_load2)-2*IMAGINARY(K101)*SIN(2*PI()*B101*165/Nt_load2)</f>
        <v>-5.8018649973817026E-2</v>
      </c>
      <c r="FP362" s="223">
        <f t="shared" ref="FP362:FP425" ca="1" si="762">2*IMREAL(K101)*COS(2*PI()*B101*166/Nt_load2)-2*IMAGINARY(K101)*SIN(2*PI()*B101*166/Nt_load2)</f>
        <v>-5.3746604002615439E-2</v>
      </c>
      <c r="FQ362" s="223">
        <f t="shared" ref="FQ362:FQ425" ca="1" si="763">2*IMREAL(K101)*COS(2*PI()*B101*167/Nt_load2)-2*IMAGINARY(K101)*SIN(2*PI()*B101*167/Nt_load2)</f>
        <v>-4.9442183086877811E-2</v>
      </c>
      <c r="FR362" s="223">
        <f t="shared" ref="FR362:FR425" ca="1" si="764">2*IMREAL(K101)*COS(2*PI()*B101*168/Nt_load2)-2*IMAGINARY(K101)*SIN(2*PI()*B101*168/Nt_load2)</f>
        <v>-4.510798004881094E-2</v>
      </c>
      <c r="FS362" s="223">
        <f t="shared" ref="FS362:FS425" ca="1" si="765">2*IMREAL(K101)*COS(2*PI()*B101*169/Nt_load2)-2*IMAGINARY(K101)*SIN(2*PI()*B101*169/Nt_load2)</f>
        <v>-4.0746605650258692E-2</v>
      </c>
      <c r="FT362" s="223">
        <f t="shared" ref="FT362:FT425" ca="1" si="766">2*IMREAL(K101)*COS(2*PI()*B101*170/Nt_load2)-2*IMAGINARY(K101)*SIN(2*PI()*B101*170/Nt_load2)</f>
        <v>-3.6360687020076415E-2</v>
      </c>
      <c r="FU362" s="223">
        <f t="shared" ref="FU362:FU425" ca="1" si="767">2*IMREAL(K101)*COS(2*PI()*B101*171/Nt_load2)-2*IMAGINARY(K101)*SIN(2*PI()*B101*171/Nt_load2)</f>
        <v>-3.1952866071646942E-2</v>
      </c>
      <c r="FV362" s="223">
        <f t="shared" ref="FV362:FV425" ca="1" si="768">2*IMREAL(K101)*COS(2*PI()*B101*172/Nt_load2)-2*IMAGINARY(K101)*SIN(2*PI()*B101*172/Nt_load2)</f>
        <v>-2.7525797911490506E-2</v>
      </c>
      <c r="FW362" s="223">
        <f t="shared" ref="FW362:FW425" ca="1" si="769">2*IMREAL(K101)*COS(2*PI()*B101*173/Nt_load2)-2*IMAGINARY(K101)*SIN(2*PI()*B101*173/Nt_load2)</f>
        <v>-2.3082149239928088E-2</v>
      </c>
      <c r="FX362" s="223">
        <f t="shared" ref="FX362:FX425" ca="1" si="770">2*IMREAL(K101)*COS(2*PI()*B101*174/Nt_load2)-2*IMAGINARY(K101)*SIN(2*PI()*B101*174/Nt_load2)</f>
        <v>-1.862459674476067E-2</v>
      </c>
      <c r="FY362" s="223">
        <f t="shared" ref="FY362:FY425" ca="1" si="771">2*IMREAL(K101)*COS(2*PI()*B101*175/Nt_load2)-2*IMAGINARY(K101)*SIN(2*PI()*B101*175/Nt_load2)</f>
        <v>-1.4155825488932738E-2</v>
      </c>
      <c r="FZ362" s="223">
        <f t="shared" ref="FZ362:FZ425" ca="1" si="772">2*IMREAL(K101)*COS(2*PI()*B101*176/Nt_load2)-2*IMAGINARY(K101)*SIN(2*PI()*B101*176/Nt_load2)</f>
        <v>-9.6785272931506905E-3</v>
      </c>
      <c r="GA362" s="223">
        <f t="shared" ref="GA362:GA425" ca="1" si="773">2*IMREAL(K101)*COS(2*PI()*B101*177/Nt_load2)-2*IMAGINARY(K101)*SIN(2*PI()*B101*177/Nt_load2)</f>
        <v>-5.195399114430517E-3</v>
      </c>
      <c r="GB362" s="223">
        <f t="shared" ref="GB362:GB425" ca="1" si="774">2*IMREAL(K101)*COS(2*PI()*B101*178/Nt_load2)-2*IMAGINARY(K101)*SIN(2*PI()*B101*178/Nt_load2)</f>
        <v>-7.0914142155247689E-4</v>
      </c>
      <c r="GC362" s="223">
        <f t="shared" ref="GC362:GC425" ca="1" si="775">2*IMREAL(K101)*COS(2*PI()*B101*179/Nt_load2)-2*IMAGINARY(K101)*SIN(2*PI()*B101*179/Nt_load2)</f>
        <v>3.7775434316014087E-3</v>
      </c>
      <c r="GD362" s="223">
        <f t="shared" ref="GD362:GD425" ca="1" si="776">2*IMREAL(K101)*COS(2*PI()*B101*180/Nt_load2)-2*IMAGINARY(K101)*SIN(2*PI()*B101*180/Nt_load2)</f>
        <v>8.2619528338435388E-3</v>
      </c>
      <c r="GE362" s="223">
        <f t="shared" ref="GE362:GE425" ca="1" si="777">2*IMREAL(K101)*COS(2*PI()*B101*181/Nt_load2)-2*IMAGINARY(K101)*SIN(2*PI()*B101*181/Nt_load2)</f>
        <v>1.2741385544632881E-2</v>
      </c>
      <c r="GF362" s="223">
        <f t="shared" ref="GF362:GF425" ca="1" si="778">2*IMREAL(K101)*COS(2*PI()*B101*182/Nt_load2)-2*IMAGINARY(K101)*SIN(2*PI()*B101*182/Nt_load2)</f>
        <v>1.7213143321201232E-2</v>
      </c>
      <c r="GG362" s="223">
        <f t="shared" ref="GG362:GG425" ca="1" si="779">2*IMREAL(K101)*COS(2*PI()*B101*183/Nt_load2)-2*IMAGINARY(K101)*SIN(2*PI()*B101*183/Nt_load2)</f>
        <v>2.1674532543873776E-2</v>
      </c>
      <c r="GH362" s="223">
        <f t="shared" ref="GH362:GH425" ca="1" si="780">2*IMREAL(K101)*COS(2*PI()*B101*184/Nt_load2)-2*IMAGINARY(K101)*SIN(2*PI()*B101*184/Nt_load2)</f>
        <v>2.6122865838604861E-2</v>
      </c>
      <c r="GI362" s="223">
        <f t="shared" ref="GI362:GI425" ca="1" si="781">2*IMREAL(K101)*COS(2*PI()*B101*185/Nt_load2)-2*IMAGINARY(K101)*SIN(2*PI()*B101*185/Nt_load2)</f>
        <v>3.0555463695751642E-2</v>
      </c>
      <c r="GJ362" s="223">
        <f t="shared" ref="GJ362:GJ425" ca="1" si="782">2*IMREAL(K101)*COS(2*PI()*B101*186/Nt_load2)-2*IMAGINARY(K101)*SIN(2*PI()*B101*186/Nt_load2)</f>
        <v>3.4969656084110484E-2</v>
      </c>
      <c r="GK362" s="223">
        <f t="shared" ref="GK362:GK425" ca="1" si="783">2*IMREAL(K101)*COS(2*PI()*B101*187/Nt_load2)-2*IMAGINARY(K101)*SIN(2*PI()*B101*187/Nt_load2)</f>
        <v>3.936278405924408E-2</v>
      </c>
      <c r="GL362" s="223">
        <f t="shared" ref="GL362:GL425" ca="1" si="784">2*IMREAL(K101)*COS(2*PI()*B101*188/Nt_load2)-2*IMAGINARY(K101)*SIN(2*PI()*B101*188/Nt_load2)</f>
        <v>4.3732201365129522E-2</v>
      </c>
      <c r="GM362" s="223">
        <f t="shared" ref="GM362:GM425" ca="1" si="785">2*IMREAL(K101)*COS(2*PI()*B101*189/Nt_load2)-2*IMAGINARY(K101)*SIN(2*PI()*B101*189/Nt_load2)</f>
        <v>4.8075276028164943E-2</v>
      </c>
      <c r="GN362" s="223">
        <f t="shared" ref="GN362:GN425" ca="1" si="786">2*IMREAL(K101)*COS(2*PI()*B101*190/Nt_load2)-2*IMAGINARY(K101)*SIN(2*PI()*B101*190/Nt_load2)</f>
        <v>5.2389391942571362E-2</v>
      </c>
      <c r="GO362" s="223">
        <f t="shared" ref="GO362:GO425" ca="1" si="787">2*IMREAL(K101)*COS(2*PI()*B101*191/Nt_load2)-2*IMAGINARY(K101)*SIN(2*PI()*B101*191/Nt_load2)</f>
        <v>5.6671950446237115E-2</v>
      </c>
      <c r="GP362" s="223">
        <f t="shared" ref="GP362:GP425" ca="1" si="788">2*IMREAL(K101)*COS(2*PI()*B101*192/Nt_load2)-2*IMAGINARY(K101)*SIN(2*PI()*B101*192/Nt_load2)</f>
        <v>6.0920371886054765E-2</v>
      </c>
      <c r="GQ362" s="223">
        <f t="shared" ref="GQ362:GQ425" ca="1" si="789">2*IMREAL(K101)*COS(2*PI()*B101*193/Nt_load2)-2*IMAGINARY(K101)*SIN(2*PI()*B101*193/Nt_load2)</f>
        <v>6.5132097171807693E-2</v>
      </c>
      <c r="GR362" s="223">
        <f t="shared" ref="GR362:GR425" ca="1" si="790">2*IMREAL(K101)*COS(2*PI()*B101*194/Nt_load2)-2*IMAGINARY(K101)*SIN(2*PI()*B101*194/Nt_load2)</f>
        <v>6.9304589317670307E-2</v>
      </c>
      <c r="GS362" s="223">
        <f t="shared" ref="GS362:GS425" ca="1" si="791">2*IMREAL(K101)*COS(2*PI()*B101*195/Nt_load2)-2*IMAGINARY(K101)*SIN(2*PI()*B101*195/Nt_load2)</f>
        <v>7.3435334970393451E-2</v>
      </c>
      <c r="GT362" s="223">
        <f t="shared" ref="GT362:GT425" ca="1" si="792">2*IMREAL(K101)*COS(2*PI()*B101*196/Nt_load2)-2*IMAGINARY(K101)*SIN(2*PI()*B101*196/Nt_load2)</f>
        <v>7.7521845923254493E-2</v>
      </c>
      <c r="GU362" s="223">
        <f t="shared" ref="GU362:GU425" ca="1" si="793">2*IMREAL(K101)*COS(2*PI()*B101*197/Nt_load2)-2*IMAGINARY(K101)*SIN(2*PI()*B101*197/Nt_load2)</f>
        <v>8.1561660614859879E-2</v>
      </c>
      <c r="GV362" s="223">
        <f t="shared" ref="GV362:GV425" ca="1" si="794">2*IMREAL(K101)*COS(2*PI()*B101*198/Nt_load2)-2*IMAGINARY(K101)*SIN(2*PI()*B101*198/Nt_load2)</f>
        <v>8.5552345611897951E-2</v>
      </c>
      <c r="GW362" s="223">
        <f t="shared" ref="GW362:GW425" ca="1" si="795">2*IMREAL(K101)*COS(2*PI()*B101*199/Nt_load2)-2*IMAGINARY(K101)*SIN(2*PI()*B101*199/Nt_load2)</f>
        <v>8.949149707494751E-2</v>
      </c>
      <c r="GX362" s="223">
        <f t="shared" ref="GX362:GX425" ca="1" si="796">2*IMREAL(K101)*COS(2*PI()*B101*200/Nt_load2)-2*IMAGINARY(K101)*SIN(2*PI()*B101*200/Nt_load2)</f>
        <v>9.3376742206461735E-2</v>
      </c>
      <c r="GY362" s="223">
        <f t="shared" ref="GY362:GY425" ca="1" si="797">2*IMREAL(K101)*COS(2*PI()*B101*201/Nt_load2)-2*IMAGINARY(K101)*SIN(2*PI()*B101*201/Nt_load2)</f>
        <v>9.7205740680052083E-2</v>
      </c>
      <c r="GZ362" s="223">
        <f t="shared" ref="GZ362:GZ425" ca="1" si="798">2*IMREAL(K101)*COS(2*PI()*B101*202/Nt_load2)-2*IMAGINARY(K101)*SIN(2*PI()*B101*202/Nt_load2)</f>
        <v>0.1009761860502135</v>
      </c>
      <c r="HA362" s="223">
        <f t="shared" ref="HA362:HA425" ca="1" si="799">2*IMREAL(K101)*COS(2*PI()*B101*203/Nt_load2)-2*IMAGINARY(K101)*SIN(2*PI()*B101*203/Nt_load2)</f>
        <v>0.10468580714164109</v>
      </c>
      <c r="HB362" s="223">
        <f t="shared" ref="HB362:HB425" ca="1" si="800">2*IMREAL(K101)*COS(2*PI()*B101*204/Nt_load2)-2*IMAGINARY(K101)*SIN(2*PI()*B101*204/Nt_load2)</f>
        <v>0.108332369417301</v>
      </c>
      <c r="HC362" s="223">
        <f t="shared" ref="HC362:HC425" ca="1" si="801">2*IMREAL(K101)*COS(2*PI()*B101*205/Nt_load2)-2*IMAGINARY(K101)*SIN(2*PI()*B101*205/Nt_load2)</f>
        <v>0.11191367632443214</v>
      </c>
      <c r="HD362" s="223">
        <f t="shared" ref="HD362:HD425" ca="1" si="802">2*IMREAL(K101)*COS(2*PI()*B101*206/Nt_load2)-2*IMAGINARY(K101)*SIN(2*PI()*B101*206/Nt_load2)</f>
        <v>0.11542757061766733</v>
      </c>
      <c r="HE362" s="223">
        <f t="shared" ref="HE362:HE425" ca="1" si="803">2*IMREAL(K101)*COS(2*PI()*B101*207/Nt_load2)-2*IMAGINARY(K101)*SIN(2*PI()*B101*207/Nt_load2)</f>
        <v>0.1188719356584773</v>
      </c>
      <c r="HF362" s="223">
        <f t="shared" ref="HF362:HF425" ca="1" si="804">2*IMREAL(K101)*COS(2*PI()*B101*208/Nt_load2)-2*IMAGINARY(K101)*SIN(2*PI()*B101*208/Nt_load2)</f>
        <v>0.1222446966901547</v>
      </c>
      <c r="HG362" s="223">
        <f t="shared" ref="HG362:HG425" ca="1" si="805">2*IMREAL(K101)*COS(2*PI()*B101*209/Nt_load2)-2*IMAGINARY(K101)*SIN(2*PI()*B101*209/Nt_load2)</f>
        <v>0.12554382208756945</v>
      </c>
      <c r="HH362" s="223">
        <f t="shared" ref="HH362:HH425" ca="1" si="806">2*IMREAL(K101)*COS(2*PI()*B101*210/Nt_load2)-2*IMAGINARY(K101)*SIN(2*PI()*B101*210/Nt_load2)</f>
        <v>0.12876732458094453</v>
      </c>
      <c r="HI362" s="223">
        <f t="shared" ref="HI362:HI425" ca="1" si="807">2*IMREAL(K101)*COS(2*PI()*B101*211/Nt_load2)-2*IMAGINARY(K101)*SIN(2*PI()*B101*211/Nt_load2)</f>
        <v>0.13191326245291243</v>
      </c>
      <c r="HJ362" s="223">
        <f t="shared" ref="HJ362:HJ425" ca="1" si="808">2*IMREAL(K101)*COS(2*PI()*B101*212/Nt_load2)-2*IMAGINARY(K101)*SIN(2*PI()*B101*212/Nt_load2)</f>
        <v>0.13497974070813332</v>
      </c>
      <c r="HK362" s="223">
        <f t="shared" ref="HK362:HK425" ca="1" si="809">2*IMREAL(K101)*COS(2*PI()*B101*213/Nt_load2)-2*IMAGINARY(K101)*SIN(2*PI()*B101*213/Nt_load2)</f>
        <v>0.1379649122147692</v>
      </c>
      <c r="HL362" s="223">
        <f t="shared" ref="HL362:HL425" ca="1" si="810">2*IMREAL(K101)*COS(2*PI()*B101*214/Nt_load2)-2*IMAGINARY(K101)*SIN(2*PI()*B101*214/Nt_load2)</f>
        <v>0.14086697881712726</v>
      </c>
      <c r="HM362" s="223">
        <f t="shared" ref="HM362:HM425" ca="1" si="811">2*IMREAL(K101)*COS(2*PI()*B101*215/Nt_load2)-2*IMAGINARY(K101)*SIN(2*PI()*B101*215/Nt_load2)</f>
        <v>0.14368419241880148</v>
      </c>
      <c r="HN362" s="223">
        <f t="shared" ref="HN362:HN425" ca="1" si="812">2*IMREAL(K101)*COS(2*PI()*B101*216/Nt_load2)-2*IMAGINARY(K101)*SIN(2*PI()*B101*216/Nt_load2)</f>
        <v>0.14641485603566062</v>
      </c>
      <c r="HO362" s="223">
        <f t="shared" ref="HO362:HO425" ca="1" si="813">2*IMREAL(K101)*COS(2*PI()*B101*217/Nt_load2)-2*IMAGINARY(K101)*SIN(2*PI()*B101*217/Nt_load2)</f>
        <v>0.14905732481804801</v>
      </c>
      <c r="HP362" s="223">
        <f t="shared" ref="HP362:HP425" ca="1" si="814">2*IMREAL(K101)*COS(2*PI()*B101*218/Nt_load2)-2*IMAGINARY(K101)*SIN(2*PI()*B101*218/Nt_load2)</f>
        <v>0.15161000704157734</v>
      </c>
      <c r="HQ362" s="223">
        <f t="shared" ref="HQ362:HQ425" ca="1" si="815">2*IMREAL(K101)*COS(2*PI()*B101*219/Nt_load2)-2*IMAGINARY(K101)*SIN(2*PI()*B101*219/Nt_load2)</f>
        <v>0.15407136506592825</v>
      </c>
      <c r="HR362" s="223">
        <f t="shared" ref="HR362:HR425" ca="1" si="816">2*IMREAL(K101)*COS(2*PI()*B101*220/Nt_load2)-2*IMAGINARY(K101)*SIN(2*PI()*B101*220/Nt_load2)</f>
        <v>0.15643991626106274</v>
      </c>
      <c r="HS362" s="223">
        <f t="shared" ref="HS362:HS425" ca="1" si="817">2*IMREAL(K101)*COS(2*PI()*B101*221/Nt_load2)-2*IMAGINARY(K101)*SIN(2*PI()*B101*221/Nt_load2)</f>
        <v>0.15871423390030681</v>
      </c>
      <c r="HT362" s="223">
        <f t="shared" ref="HT362:HT425" ca="1" si="818">2*IMREAL(K101)*COS(2*PI()*B101*222/Nt_load2)-2*IMAGINARY(K101)*SIN(2*PI()*B101*222/Nt_load2)</f>
        <v>0.16089294801975682</v>
      </c>
      <c r="HU362" s="223">
        <f t="shared" ref="HU362:HU425" ca="1" si="819">2*IMREAL(K101)*COS(2*PI()*B101*223/Nt_load2)-2*IMAGINARY(K101)*SIN(2*PI()*B101*223/Nt_load2)</f>
        <v>0.16297474624349453</v>
      </c>
      <c r="HV362" s="223">
        <f t="shared" ref="HV362:HV425" ca="1" si="820">2*IMREAL(K101)*COS(2*PI()*B101*224/Nt_load2)-2*IMAGINARY(K101)*SIN(2*PI()*B101*224/Nt_load2)</f>
        <v>0.16495837457411344</v>
      </c>
      <c r="HW362" s="223">
        <f t="shared" ref="HW362:HW425" ca="1" si="821">2*IMREAL(K101)*COS(2*PI()*B101*225/Nt_load2)-2*IMAGINARY(K101)*SIN(2*PI()*B101*225/Nt_load2)</f>
        <v>0.16684263814807984</v>
      </c>
      <c r="HX362" s="223">
        <f t="shared" ref="HX362:HX425" ca="1" si="822">2*IMREAL(K101)*COS(2*PI()*B101*226/Nt_load2)-2*IMAGINARY(K101)*SIN(2*PI()*B101*226/Nt_load2)</f>
        <v>0.16862640195547393</v>
      </c>
      <c r="HY362" s="223">
        <f t="shared" ref="HY362:HY425" ca="1" si="823">2*IMREAL(K101)*COS(2*PI()*B101*227/Nt_load2)-2*IMAGINARY(K101)*SIN(2*PI()*B101*227/Nt_load2)</f>
        <v>0.17030859152367731</v>
      </c>
      <c r="HZ362" s="223">
        <f t="shared" ref="HZ362:HZ425" ca="1" si="824">2*IMREAL(K101)*COS(2*PI()*B101*228/Nt_load2)-2*IMAGINARY(K101)*SIN(2*PI()*B101*228/Nt_load2)</f>
        <v>0.17188819356459523</v>
      </c>
      <c r="IA362" s="223">
        <f t="shared" ref="IA362:IA425" ca="1" si="825">2*IMREAL(K101)*COS(2*PI()*B101*229/Nt_load2)-2*IMAGINARY(K101)*SIN(2*PI()*B101*229/Nt_load2)</f>
        <v>0.17336425658502341</v>
      </c>
      <c r="IB362" s="223">
        <f t="shared" ref="IB362:IB425" ca="1" si="826">2*IMREAL(K101)*COS(2*PI()*B101*230/Nt_load2)-2*IMAGINARY(K101)*SIN(2*PI()*B101*230/Nt_load2)</f>
        <v>0.17473589145979188</v>
      </c>
      <c r="IC362" s="223">
        <f t="shared" ref="IC362:IC425" ca="1" si="827">2*IMREAL(K101)*COS(2*PI()*B101*231/Nt_load2)-2*IMAGINARY(K101)*SIN(2*PI()*B101*231/Nt_load2)</f>
        <v>0.17600227196734072</v>
      </c>
      <c r="ID362" s="223">
        <f t="shared" ref="ID362:ID425" ca="1" si="828">2*IMREAL(K101)*COS(2*PI()*B101*232/Nt_load2)-2*IMAGINARY(K101)*SIN(2*PI()*B101*232/Nt_load2)</f>
        <v>0.17716263528740533</v>
      </c>
      <c r="IE362" s="223">
        <f t="shared" ref="IE362:IE425" ca="1" si="829">2*IMREAL(K101)*COS(2*PI()*B101*233/Nt_load2)-2*IMAGINARY(K101)*SIN(2*PI()*B101*223/Nt_load2)</f>
        <v>0.18974543012962802</v>
      </c>
      <c r="IF362" s="223">
        <f t="shared" ref="IF362:IF425" ca="1" si="830">2*IMREAL(K101)*COS(2*PI()*B101*234/Nt_load2)-2*IMAGINARY(K101)*SIN(2*PI()*B101*234/Nt_load2)</f>
        <v>0.1791625788089973</v>
      </c>
      <c r="IG362" s="223">
        <f t="shared" ref="IG362:IG425" ca="1" si="831">2*IMREAL(K101)*COS(2*PI()*B101*235/Nt_load2)-2*IMAGINARY(K101)*SIN(2*PI()*B101*235/Nt_load2)</f>
        <v>0.18000095431933</v>
      </c>
      <c r="IH362" s="223">
        <f t="shared" ref="IH362:IH425" ca="1" si="832">2*IMREAL(K101)*COS(2*PI()*B101*236/Nt_load2)-2*IMAGINARY(K101)*SIN(2*PI()*B101*236/Nt_load2)</f>
        <v>0.18073090398544989</v>
      </c>
      <c r="II362" s="223">
        <f t="shared" ref="II362:II425" ca="1" si="833">2*IMREAL(K101)*COS(2*PI()*B101*237/Nt_load2)-2*IMAGINARY(K101)*SIN(2*PI()*B101*237/Nt_load2)</f>
        <v>0.18135198811297276</v>
      </c>
      <c r="IJ362" s="223">
        <f t="shared" ref="IJ362:IJ425" ca="1" si="834">2*IMREAL(K101)*COS(2*PI()*B101*238/Nt_load2)-2*IMAGINARY(K101)*SIN(2*PI()*B101*238/Nt_load2)</f>
        <v>0.18186383258404398</v>
      </c>
      <c r="IK362" s="223">
        <f t="shared" ref="IK362:IK425" ca="1" si="835">2*IMREAL(K101)*COS(2*PI()*B101*239/Nt_load2)-2*IMAGINARY(K101)*SIN(2*PI()*B101*239/Nt_load2)</f>
        <v>0.18226612908269327</v>
      </c>
      <c r="IL362" s="223">
        <f t="shared" ref="IL362:IL425" ca="1" si="836">2*IMREAL(K101)*COS(2*PI()*B101*240/Nt_load2)-2*IMAGINARY(K101)*SIN(2*PI()*B101*240/Nt_load2)</f>
        <v>0.18255863528055272</v>
      </c>
      <c r="IM362" s="223">
        <f t="shared" ref="IM362:IM425" ca="1" si="837">2*IMREAL(K101)*COS(2*PI()*B101*241/Nt_load2)-2*IMAGINARY(K101)*SIN(2*PI()*B101*241/Nt_load2)</f>
        <v>0.18274117498282619</v>
      </c>
      <c r="IN362" s="223">
        <f t="shared" ref="IN362:IN425" ca="1" si="838">2*IMREAL(K101)*COS(2*PI()*B101*242/Nt_load2)-2*IMAGINARY(K101)*SIN(2*PI()*B101*242/Nt_load2)</f>
        <v>0.18281363823442265</v>
      </c>
      <c r="IO362" s="223">
        <f t="shared" ref="IO362:IO425" ca="1" si="839">2*IMREAL(K101)*COS(2*PI()*B101*243/Nt_load2)-2*IMAGINARY(K101)*SIN(2*PI()*B101*243/Nt_load2)</f>
        <v>0.18277598138618897</v>
      </c>
      <c r="IP362" s="223">
        <f t="shared" ref="IP362:IP425" ca="1" si="840">2*IMREAL(K101)*COS(2*PI()*B101*244/Nt_load2)-2*IMAGINARY(K101)*SIN(2*PI()*B101*244/Nt_load2)</f>
        <v>0.18262822712120236</v>
      </c>
      <c r="IQ362" s="223">
        <f t="shared" ref="IQ362:IQ425" ca="1" si="841">2*IMREAL(K101)*COS(2*PI()*B101*245/Nt_load2)-2*IMAGINARY(K101)*SIN(2*PI()*B101*245/Nt_load2)</f>
        <v>0.18237046444110722</v>
      </c>
      <c r="IR362" s="223">
        <f t="shared" ref="IR362:IR425" ca="1" si="842">2*IMREAL(K101)*COS(2*PI()*B101*246/Nt_load2)-2*IMAGINARY(K101)*SIN(2*PI()*B101*246/Nt_load2)</f>
        <v>0.18200284861250365</v>
      </c>
      <c r="IS362" s="223">
        <f t="shared" ref="IS362:IS425" ca="1" si="843">2*IMREAL(K101)*COS(2*PI()*B101*247/Nt_load2)-2*IMAGINARY(K101)*SIN(2*PI()*B101*247/Nt_load2)</f>
        <v>0.18152560107342072</v>
      </c>
      <c r="IT362" s="223">
        <f t="shared" ref="IT362:IT425" ca="1" si="844">2*IMREAL(K101)*COS(2*PI()*B101*248/Nt_load2)-2*IMAGINARY(K101)*SIN(2*PI()*B101*248/Nt_load2)</f>
        <v>0.18093900929993062</v>
      </c>
      <c r="IU362" s="223">
        <f t="shared" ref="IU362:IU425" ca="1" si="845">2*IMREAL(K101)*COS(2*PI()*B101*249/Nt_load2)-2*IMAGINARY(K101)*SIN(2*PI()*B101*249/Nt_load2)</f>
        <v>0.18024342663298357</v>
      </c>
      <c r="IV362" s="223">
        <f t="shared" ref="IV362:IV425" ca="1" si="846">2*IMREAL(K101)*COS(2*PI()*B101*250/Nt_load2)-2*IMAGINARY(K101)*SIN(2*PI()*B101*250/Nt_load2)</f>
        <v>0.17943927206556864</v>
      </c>
      <c r="IW362" s="223">
        <f t="shared" ref="IW362:IW425" ca="1" si="847">2*IMREAL(K101)*COS(2*PI()*B101*251/Nt_load2)-2*IMAGINARY(K101)*SIN(2*PI()*B101*251/Nt_load2)</f>
        <v>0.17852702999032791</v>
      </c>
      <c r="IX362" s="223">
        <f t="shared" ref="IX362:IX425" ca="1" si="848">2*IMREAL(K101)*COS(2*PI()*B101*252/Nt_load2)-2*IMAGINARY(K101)*SIN(2*PI()*B101*252/Nt_load2)</f>
        <v>0.17750724990777669</v>
      </c>
      <c r="IY362" s="223">
        <f t="shared" ref="IY362:IY425" ca="1" si="849">2*IMREAL(K101)*COS(2*PI()*B101*253/Nt_load2)-2*IMAGINARY(K101)*SIN(2*PI()*B101*253/Nt_load2)</f>
        <v>0.17638054609530462</v>
      </c>
      <c r="IZ362" s="223">
        <f t="shared" ref="IZ362:IZ425" ca="1" si="850">2*IMREAL(K101)*COS(2*PI()*B101*254/Nt_load2)-2*IMAGINARY(K101)*SIN(2*PI()*B101*254/Nt_load2)</f>
        <v>0.17514759723715817</v>
      </c>
      <c r="JA362" s="223">
        <f t="shared" ref="JA362:JA425" ca="1" si="851">2*IMREAL(K101)*COS(2*PI()*B101*255/Nt_load2)-2*IMAGINARY(K101)*SIN(2*PI()*B101*255/Nt_load2)</f>
        <v>0.1738091460156265</v>
      </c>
      <c r="JB362" s="223">
        <f t="shared" ref="JB362:JB425" ca="1" si="852">2*IMREAL(K101)*COS(2*PI()*B101*256/Nt_load2)-2*IMAGINARY(K101)*SIN(2*PI()*B101*256/Nt_load2)</f>
        <v>0.17236599866367763</v>
      </c>
    </row>
    <row r="363" spans="1:262">
      <c r="B363" s="230">
        <v>2</v>
      </c>
      <c r="C363" s="229">
        <f t="shared" ref="C363:C426" si="853">C362+Div_Nt_load2</f>
        <v>3.9062500000000001E-5</v>
      </c>
      <c r="D363" s="226">
        <f t="shared" ca="1" si="597"/>
        <v>39.315966187362143</v>
      </c>
      <c r="E363" s="225">
        <f ca="1">H361</f>
        <v>0.1159661873621376</v>
      </c>
      <c r="F363" s="224">
        <v>2</v>
      </c>
      <c r="G363" s="223">
        <f t="shared" ref="G363:G425" ca="1" si="854">2*IMREAL(K102)*COS(2*PI()*B102*1/Nt_load2)-2*IMAGINARY(K102)*SIN(2*PI()*B102*1/Nt_load2)</f>
        <v>-8.1577862889565687E-4</v>
      </c>
      <c r="H363" s="223">
        <f t="shared" ca="1" si="598"/>
        <v>-8.0843787287260727E-4</v>
      </c>
      <c r="I363" s="223">
        <f t="shared" ca="1" si="599"/>
        <v>-7.9914951920301291E-4</v>
      </c>
      <c r="J363" s="223">
        <f t="shared" ca="1" si="600"/>
        <v>-7.8793594434442755E-4</v>
      </c>
      <c r="K363" s="223">
        <f t="shared" ca="1" si="601"/>
        <v>-7.7482416278087897E-4</v>
      </c>
      <c r="L363" s="223">
        <f t="shared" ca="1" si="602"/>
        <v>-7.598457619426098E-4</v>
      </c>
      <c r="M363" s="223">
        <f t="shared" ca="1" si="603"/>
        <v>-7.4303682610919264E-4</v>
      </c>
      <c r="N363" s="223">
        <f t="shared" ca="1" si="604"/>
        <v>-7.2443784947933906E-4</v>
      </c>
      <c r="O363" s="223">
        <f t="shared" ca="1" si="605"/>
        <v>-7.0409363861682829E-4</v>
      </c>
      <c r="P363" s="223">
        <f t="shared" ca="1" si="606"/>
        <v>-6.8205320450757056E-4</v>
      </c>
      <c r="Q363" s="223">
        <f t="shared" ca="1" si="607"/>
        <v>-6.5836964448784906E-4</v>
      </c>
      <c r="R363" s="223">
        <f t="shared" ca="1" si="608"/>
        <v>-6.3310001432818604E-4</v>
      </c>
      <c r="S363" s="223">
        <f t="shared" ca="1" si="609"/>
        <v>-6.0630519078099464E-4</v>
      </c>
      <c r="T363" s="223">
        <f t="shared" ca="1" si="610"/>
        <v>-5.7804972492314915E-4</v>
      </c>
      <c r="U363" s="223">
        <f t="shared" ca="1" si="611"/>
        <v>-5.4840168664678762E-4</v>
      </c>
      <c r="V363" s="223">
        <f t="shared" ca="1" si="612"/>
        <v>-5.1743250067297938E-4</v>
      </c>
      <c r="W363" s="223">
        <f t="shared" ca="1" si="613"/>
        <v>-4.8521677448331554E-4</v>
      </c>
      <c r="X363" s="223">
        <f t="shared" ca="1" si="614"/>
        <v>-4.5183211858395146E-4</v>
      </c>
      <c r="Y363" s="223">
        <f t="shared" ca="1" si="615"/>
        <v>-4.1735895953509938E-4</v>
      </c>
      <c r="Z363" s="223">
        <f t="shared" ca="1" si="616"/>
        <v>-3.8188034619639959E-4</v>
      </c>
      <c r="AA363" s="223">
        <f t="shared" ca="1" si="617"/>
        <v>-3.4548174965494475E-4</v>
      </c>
      <c r="AB363" s="223">
        <f t="shared" ca="1" si="618"/>
        <v>-3.0825085731794411E-4</v>
      </c>
      <c r="AC363" s="223">
        <f t="shared" ca="1" si="619"/>
        <v>-2.7027736166607803E-4</v>
      </c>
      <c r="AD363" s="223">
        <f t="shared" ca="1" si="620"/>
        <v>-2.3165274417645746E-4</v>
      </c>
      <c r="AE363" s="223">
        <f t="shared" ca="1" si="621"/>
        <v>-1.9247005493573183E-4</v>
      </c>
      <c r="AF363" s="223">
        <f t="shared" ca="1" si="622"/>
        <v>-1.528236884742802E-4</v>
      </c>
      <c r="AG363" s="223">
        <f t="shared" ca="1" si="623"/>
        <v>-1.1280915636152007E-4</v>
      </c>
      <c r="AH363" s="223">
        <f t="shared" ca="1" si="624"/>
        <v>-7.252285711016978E-5</v>
      </c>
      <c r="AI363" s="223">
        <f t="shared" ca="1" si="625"/>
        <v>-3.2061843943788975E-5</v>
      </c>
      <c r="AJ363" s="223">
        <f t="shared" ca="1" si="626"/>
        <v>8.4764090129380525E-6</v>
      </c>
      <c r="AK363" s="223">
        <f t="shared" ca="1" si="627"/>
        <v>4.8994241557907363E-5</v>
      </c>
      <c r="AL363" s="223">
        <f t="shared" ca="1" si="628"/>
        <v>8.9394042683574941E-5</v>
      </c>
      <c r="AM363" s="223">
        <f t="shared" ca="1" si="629"/>
        <v>1.2957848573042443E-4</v>
      </c>
      <c r="AN363" s="223">
        <f t="shared" ca="1" si="630"/>
        <v>1.6945076285541439E-4</v>
      </c>
      <c r="AO363" s="223">
        <f t="shared" ca="1" si="631"/>
        <v>2.0891481825055164E-4</v>
      </c>
      <c r="AP363" s="223">
        <f t="shared" ca="1" si="632"/>
        <v>2.4787557954974657E-4</v>
      </c>
      <c r="AQ363" s="223">
        <f t="shared" ca="1" si="633"/>
        <v>2.862391868664696E-4</v>
      </c>
      <c r="AR363" s="223">
        <f t="shared" ca="1" si="634"/>
        <v>3.2391321891043942E-4</v>
      </c>
      <c r="AS363" s="223">
        <f t="shared" ca="1" si="635"/>
        <v>3.6080691563860706E-4</v>
      </c>
      <c r="AT363" s="223">
        <f t="shared" ca="1" si="636"/>
        <v>3.9683139690404798E-4</v>
      </c>
      <c r="AU363" s="223">
        <f t="shared" ca="1" si="637"/>
        <v>4.3189987657602153E-4</v>
      </c>
      <c r="AV363" s="223">
        <f t="shared" ca="1" si="638"/>
        <v>4.6592787161536261E-4</v>
      </c>
      <c r="AW363" s="223">
        <f t="shared" ca="1" si="639"/>
        <v>4.9883340560152032E-4</v>
      </c>
      <c r="AX363" s="223">
        <f t="shared" ca="1" si="640"/>
        <v>5.3053720622093787E-4</v>
      </c>
      <c r="AY363" s="223">
        <f t="shared" ca="1" si="641"/>
        <v>5.6096289624099865E-4</v>
      </c>
      <c r="AZ363" s="223">
        <f t="shared" ca="1" si="642"/>
        <v>5.900371775094677E-4</v>
      </c>
      <c r="BA363" s="223">
        <f t="shared" ca="1" si="643"/>
        <v>6.1769000753616381E-4</v>
      </c>
      <c r="BB363" s="223">
        <f t="shared" ca="1" si="644"/>
        <v>6.4385476823145048E-4</v>
      </c>
      <c r="BC363" s="223">
        <f t="shared" ca="1" si="645"/>
        <v>6.6846842639505021E-4</v>
      </c>
      <c r="BD363" s="223">
        <f t="shared" ca="1" si="646"/>
        <v>6.9147168556854554E-4</v>
      </c>
      <c r="BE363" s="223">
        <f t="shared" ca="1" si="647"/>
        <v>7.1280912888573966E-4</v>
      </c>
      <c r="BF363" s="223">
        <f t="shared" ca="1" si="648"/>
        <v>7.3242935257674226E-4</v>
      </c>
      <c r="BG363" s="223">
        <f t="shared" ca="1" si="649"/>
        <v>7.5028508980415278E-4</v>
      </c>
      <c r="BH363" s="223">
        <f t="shared" ca="1" si="650"/>
        <v>7.6633332453301289E-4</v>
      </c>
      <c r="BI363" s="223">
        <f t="shared" ca="1" si="651"/>
        <v>7.8053539516020139E-4</v>
      </c>
      <c r="BJ363" s="223">
        <f t="shared" ca="1" si="652"/>
        <v>7.9285708765362264E-4</v>
      </c>
      <c r="BK363" s="223">
        <f t="shared" ca="1" si="653"/>
        <v>8.0326871797680745E-4</v>
      </c>
      <c r="BL363" s="223">
        <f t="shared" ca="1" si="654"/>
        <v>8.1174520360035619E-4</v>
      </c>
      <c r="BM363" s="223">
        <f t="shared" ca="1" si="655"/>
        <v>8.1826612392794918E-4</v>
      </c>
      <c r="BN363" s="223">
        <f t="shared" ca="1" si="656"/>
        <v>8.2281576949135189E-4</v>
      </c>
      <c r="BO363" s="223">
        <f t="shared" ca="1" si="657"/>
        <v>8.2538317979590045E-4</v>
      </c>
      <c r="BP363" s="223">
        <f t="shared" ca="1" si="658"/>
        <v>8.2596216972529259E-4</v>
      </c>
      <c r="BQ363" s="223">
        <f t="shared" ca="1" si="659"/>
        <v>8.2455134444207477E-4</v>
      </c>
      <c r="BR363" s="223">
        <f t="shared" ca="1" si="660"/>
        <v>8.2115410274792805E-4</v>
      </c>
      <c r="BS363" s="223">
        <f t="shared" ca="1" si="661"/>
        <v>8.1577862889565687E-4</v>
      </c>
      <c r="BT363" s="223">
        <f t="shared" ca="1" si="662"/>
        <v>8.0843787287260727E-4</v>
      </c>
      <c r="BU363" s="223">
        <f t="shared" ca="1" si="663"/>
        <v>7.9914951920301291E-4</v>
      </c>
      <c r="BV363" s="223">
        <f t="shared" ca="1" si="664"/>
        <v>7.8793594434442755E-4</v>
      </c>
      <c r="BW363" s="223">
        <f t="shared" ca="1" si="665"/>
        <v>7.7482416278087897E-4</v>
      </c>
      <c r="BX363" s="223">
        <f t="shared" ca="1" si="666"/>
        <v>7.598457619426099E-4</v>
      </c>
      <c r="BY363" s="223">
        <f t="shared" ca="1" si="667"/>
        <v>7.4303682610919264E-4</v>
      </c>
      <c r="BZ363" s="223">
        <f t="shared" ca="1" si="668"/>
        <v>7.2443784947933917E-4</v>
      </c>
      <c r="CA363" s="223">
        <f t="shared" ca="1" si="669"/>
        <v>7.040936386168284E-4</v>
      </c>
      <c r="CB363" s="223">
        <f t="shared" ca="1" si="670"/>
        <v>6.8205320450757056E-4</v>
      </c>
      <c r="CC363" s="223">
        <f t="shared" ca="1" si="671"/>
        <v>6.5836964448784906E-4</v>
      </c>
      <c r="CD363" s="223">
        <f t="shared" ca="1" si="672"/>
        <v>6.3310001432818636E-4</v>
      </c>
      <c r="CE363" s="223">
        <f t="shared" ca="1" si="673"/>
        <v>6.0630519078099464E-4</v>
      </c>
      <c r="CF363" s="223">
        <f t="shared" ca="1" si="674"/>
        <v>5.7804972492314925E-4</v>
      </c>
      <c r="CG363" s="223">
        <f t="shared" ca="1" si="675"/>
        <v>5.4840168664678762E-4</v>
      </c>
      <c r="CH363" s="223">
        <f t="shared" ca="1" si="676"/>
        <v>5.174325006729796E-4</v>
      </c>
      <c r="CI363" s="223">
        <f t="shared" ca="1" si="677"/>
        <v>4.8521677448331582E-4</v>
      </c>
      <c r="CJ363" s="223">
        <f t="shared" ca="1" si="678"/>
        <v>4.518321185839519E-4</v>
      </c>
      <c r="CK363" s="223">
        <f t="shared" ca="1" si="679"/>
        <v>4.17358959535099E-4</v>
      </c>
      <c r="CL363" s="223">
        <f t="shared" ca="1" si="680"/>
        <v>3.8188034619639948E-4</v>
      </c>
      <c r="CM363" s="223">
        <f t="shared" ca="1" si="681"/>
        <v>3.4548174965494486E-4</v>
      </c>
      <c r="CN363" s="223">
        <f t="shared" ca="1" si="682"/>
        <v>3.0825085731794416E-4</v>
      </c>
      <c r="CO363" s="223">
        <f t="shared" ca="1" si="683"/>
        <v>2.702773616660783E-4</v>
      </c>
      <c r="CP363" s="223">
        <f t="shared" ca="1" si="684"/>
        <v>2.3165274417645792E-4</v>
      </c>
      <c r="CQ363" s="223">
        <f t="shared" ca="1" si="685"/>
        <v>1.9247005493573172E-4</v>
      </c>
      <c r="CR363" s="223">
        <f t="shared" ca="1" si="686"/>
        <v>1.5282368847428031E-4</v>
      </c>
      <c r="CS363" s="223">
        <f t="shared" ca="1" si="687"/>
        <v>1.1280915636152018E-4</v>
      </c>
      <c r="CT363" s="223">
        <f t="shared" ca="1" si="688"/>
        <v>7.2522857110170051E-5</v>
      </c>
      <c r="CU363" s="223">
        <f t="shared" ca="1" si="689"/>
        <v>3.2061843943789449E-5</v>
      </c>
      <c r="CV363" s="223">
        <f t="shared" ca="1" si="690"/>
        <v>-8.4764090129383236E-6</v>
      </c>
      <c r="CW363" s="223">
        <f t="shared" ca="1" si="691"/>
        <v>-4.8994241557907444E-5</v>
      </c>
      <c r="CX363" s="223">
        <f t="shared" ca="1" si="692"/>
        <v>-8.9394042683574846E-5</v>
      </c>
      <c r="CY363" s="223">
        <f t="shared" ca="1" si="693"/>
        <v>-1.2957848573042413E-4</v>
      </c>
      <c r="CZ363" s="223">
        <f t="shared" ca="1" si="694"/>
        <v>-1.6945076285541396E-4</v>
      </c>
      <c r="DA363" s="223">
        <f t="shared" ca="1" si="695"/>
        <v>-2.0891481825055188E-4</v>
      </c>
      <c r="DB363" s="223">
        <f t="shared" ca="1" si="696"/>
        <v>-2.4787557954974667E-4</v>
      </c>
      <c r="DC363" s="223">
        <f t="shared" ca="1" si="697"/>
        <v>-2.8623918686646949E-4</v>
      </c>
      <c r="DD363" s="223">
        <f t="shared" ca="1" si="698"/>
        <v>-3.2391321891043936E-4</v>
      </c>
      <c r="DE363" s="223">
        <f t="shared" ca="1" si="699"/>
        <v>-3.6080691563860679E-4</v>
      </c>
      <c r="DF363" s="223">
        <f t="shared" ca="1" si="700"/>
        <v>-3.968313969040482E-4</v>
      </c>
      <c r="DG363" s="223">
        <f t="shared" ca="1" si="701"/>
        <v>-4.3189987657602175E-4</v>
      </c>
      <c r="DH363" s="223">
        <f t="shared" ca="1" si="702"/>
        <v>-4.659278716153625E-4</v>
      </c>
      <c r="DI363" s="223">
        <f t="shared" ca="1" si="703"/>
        <v>-4.9883340560152021E-4</v>
      </c>
      <c r="DJ363" s="223">
        <f t="shared" ca="1" si="704"/>
        <v>-5.3053720622093777E-4</v>
      </c>
      <c r="DK363" s="223">
        <f t="shared" ca="1" si="705"/>
        <v>-5.6096289624099822E-4</v>
      </c>
      <c r="DL363" s="223">
        <f t="shared" ca="1" si="706"/>
        <v>-5.9003717750946792E-4</v>
      </c>
      <c r="DM363" s="223">
        <f t="shared" ca="1" si="707"/>
        <v>-6.1769000753616381E-4</v>
      </c>
      <c r="DN363" s="223">
        <f t="shared" ca="1" si="708"/>
        <v>-6.4385476823145037E-4</v>
      </c>
      <c r="DO363" s="223">
        <f t="shared" ca="1" si="709"/>
        <v>-6.6846842639505021E-4</v>
      </c>
      <c r="DP363" s="223">
        <f t="shared" ca="1" si="710"/>
        <v>-6.9147168556854544E-4</v>
      </c>
      <c r="DQ363" s="223">
        <f t="shared" ca="1" si="711"/>
        <v>-7.1280912888573987E-4</v>
      </c>
      <c r="DR363" s="223">
        <f t="shared" ca="1" si="712"/>
        <v>-7.3242935257674215E-4</v>
      </c>
      <c r="DS363" s="223">
        <f t="shared" ca="1" si="713"/>
        <v>-7.5028508980415289E-4</v>
      </c>
      <c r="DT363" s="223">
        <f t="shared" ca="1" si="714"/>
        <v>-7.6633332453301278E-4</v>
      </c>
      <c r="DU363" s="223">
        <f t="shared" ca="1" si="715"/>
        <v>-7.8053539516020117E-4</v>
      </c>
      <c r="DV363" s="223">
        <f t="shared" ca="1" si="716"/>
        <v>-7.9285708765362264E-4</v>
      </c>
      <c r="DW363" s="223">
        <f t="shared" ca="1" si="717"/>
        <v>-8.0326871797680756E-4</v>
      </c>
      <c r="DX363" s="223">
        <f t="shared" ca="1" si="718"/>
        <v>-8.1174520360035619E-4</v>
      </c>
      <c r="DY363" s="223">
        <f t="shared" ca="1" si="719"/>
        <v>-8.1826612392794918E-4</v>
      </c>
      <c r="DZ363" s="223">
        <f t="shared" ca="1" si="720"/>
        <v>-8.2281576949135178E-4</v>
      </c>
      <c r="EA363" s="223">
        <f t="shared" ca="1" si="721"/>
        <v>-8.2538317979590045E-4</v>
      </c>
      <c r="EB363" s="223">
        <f t="shared" ca="1" si="722"/>
        <v>-8.2596216972529259E-4</v>
      </c>
      <c r="EC363" s="223">
        <f t="shared" ca="1" si="723"/>
        <v>-8.2455134444207477E-4</v>
      </c>
      <c r="ED363" s="223">
        <f t="shared" ca="1" si="724"/>
        <v>-8.2115410274792805E-4</v>
      </c>
      <c r="EE363" s="223">
        <f t="shared" ca="1" si="725"/>
        <v>-8.1577862889565687E-4</v>
      </c>
      <c r="EF363" s="223">
        <f t="shared" ca="1" si="726"/>
        <v>-8.0843787287260727E-4</v>
      </c>
      <c r="EG363" s="223">
        <f t="shared" ca="1" si="727"/>
        <v>-7.991495192030127E-4</v>
      </c>
      <c r="EH363" s="223">
        <f t="shared" ca="1" si="728"/>
        <v>-7.8793594434442755E-4</v>
      </c>
      <c r="EI363" s="223">
        <f t="shared" ca="1" si="729"/>
        <v>-7.7482416278087897E-4</v>
      </c>
      <c r="EJ363" s="223">
        <f t="shared" ca="1" si="730"/>
        <v>-7.598457619426099E-4</v>
      </c>
      <c r="EK363" s="223">
        <f t="shared" ca="1" si="731"/>
        <v>-7.4303682610919286E-4</v>
      </c>
      <c r="EL363" s="223">
        <f t="shared" ca="1" si="732"/>
        <v>-7.2443784947933906E-4</v>
      </c>
      <c r="EM363" s="223">
        <f t="shared" ca="1" si="733"/>
        <v>-7.0409363861682829E-4</v>
      </c>
      <c r="EN363" s="223">
        <f t="shared" ca="1" si="734"/>
        <v>-6.8205320450757056E-4</v>
      </c>
      <c r="EO363" s="223">
        <f t="shared" ca="1" si="735"/>
        <v>-6.5836964448784917E-4</v>
      </c>
      <c r="EP363" s="223">
        <f t="shared" ca="1" si="736"/>
        <v>-6.3310001432818636E-4</v>
      </c>
      <c r="EQ363" s="223">
        <f t="shared" ca="1" si="737"/>
        <v>-6.0630519078099497E-4</v>
      </c>
      <c r="ER363" s="223">
        <f t="shared" ca="1" si="738"/>
        <v>-5.7804972492314904E-4</v>
      </c>
      <c r="ES363" s="223">
        <f t="shared" ca="1" si="739"/>
        <v>-5.4840168664678772E-4</v>
      </c>
      <c r="ET363" s="223">
        <f t="shared" ca="1" si="740"/>
        <v>-5.174325006729796E-4</v>
      </c>
      <c r="EU363" s="223">
        <f t="shared" ca="1" si="741"/>
        <v>-4.8521677448331592E-4</v>
      </c>
      <c r="EV363" s="223">
        <f t="shared" ca="1" si="742"/>
        <v>-4.5183211858395195E-4</v>
      </c>
      <c r="EW363" s="223">
        <f t="shared" ca="1" si="743"/>
        <v>-4.1735895953509916E-4</v>
      </c>
      <c r="EX363" s="223">
        <f t="shared" ca="1" si="744"/>
        <v>-3.8188034619639959E-4</v>
      </c>
      <c r="EY363" s="223">
        <f t="shared" ca="1" si="745"/>
        <v>-3.4548174965494491E-4</v>
      </c>
      <c r="EZ363" s="223">
        <f t="shared" ca="1" si="746"/>
        <v>-3.0825085731794427E-4</v>
      </c>
      <c r="FA363" s="223">
        <f t="shared" ca="1" si="747"/>
        <v>-2.7027736166607841E-4</v>
      </c>
      <c r="FB363" s="223">
        <f t="shared" ca="1" si="748"/>
        <v>-2.3165274417645803E-4</v>
      </c>
      <c r="FC363" s="223">
        <f t="shared" ca="1" si="749"/>
        <v>-1.9247005493573183E-4</v>
      </c>
      <c r="FD363" s="223">
        <f t="shared" ca="1" si="750"/>
        <v>-1.5282368847428042E-4</v>
      </c>
      <c r="FE363" s="223">
        <f t="shared" ca="1" si="751"/>
        <v>-1.128091563615203E-4</v>
      </c>
      <c r="FF363" s="223">
        <f t="shared" ca="1" si="752"/>
        <v>-7.2522857110170132E-5</v>
      </c>
      <c r="FG363" s="223">
        <f t="shared" ca="1" si="753"/>
        <v>-3.2061843943789558E-5</v>
      </c>
      <c r="FH363" s="223">
        <f t="shared" ca="1" si="754"/>
        <v>8.4764090129382151E-6</v>
      </c>
      <c r="FI363" s="223">
        <f t="shared" ca="1" si="755"/>
        <v>4.8994241557907343E-5</v>
      </c>
      <c r="FJ363" s="223">
        <f t="shared" ca="1" si="756"/>
        <v>8.9394042683574738E-5</v>
      </c>
      <c r="FK363" s="223">
        <f t="shared" ca="1" si="757"/>
        <v>1.2957848573042402E-4</v>
      </c>
      <c r="FL363" s="223">
        <f t="shared" ca="1" si="758"/>
        <v>1.6945076285541385E-4</v>
      </c>
      <c r="FM363" s="223">
        <f t="shared" ca="1" si="759"/>
        <v>2.0891481825055107E-4</v>
      </c>
      <c r="FN363" s="223">
        <f t="shared" ca="1" si="760"/>
        <v>2.4787557954974581E-4</v>
      </c>
      <c r="FO363" s="223">
        <f t="shared" ca="1" si="761"/>
        <v>2.8623918686646873E-4</v>
      </c>
      <c r="FP363" s="223">
        <f t="shared" ca="1" si="762"/>
        <v>3.2391321891043996E-4</v>
      </c>
      <c r="FQ363" s="223">
        <f t="shared" ca="1" si="763"/>
        <v>3.6080691563860739E-4</v>
      </c>
      <c r="FR363" s="223">
        <f t="shared" ca="1" si="764"/>
        <v>3.9683139690404809E-4</v>
      </c>
      <c r="FS363" s="223">
        <f t="shared" ca="1" si="765"/>
        <v>4.3189987657602164E-4</v>
      </c>
      <c r="FT363" s="223">
        <f t="shared" ca="1" si="766"/>
        <v>4.6592787161536239E-4</v>
      </c>
      <c r="FU363" s="223">
        <f t="shared" ca="1" si="767"/>
        <v>4.988334056015201E-4</v>
      </c>
      <c r="FV363" s="223">
        <f t="shared" ca="1" si="768"/>
        <v>5.3053720622093766E-4</v>
      </c>
      <c r="FW363" s="223">
        <f t="shared" ca="1" si="769"/>
        <v>5.6096289624099811E-4</v>
      </c>
      <c r="FX363" s="223">
        <f t="shared" ca="1" si="770"/>
        <v>5.9003717750946726E-4</v>
      </c>
      <c r="FY363" s="223">
        <f t="shared" ca="1" si="771"/>
        <v>6.1769000753616337E-4</v>
      </c>
      <c r="FZ363" s="223">
        <f t="shared" ca="1" si="772"/>
        <v>6.4385476823144983E-4</v>
      </c>
      <c r="GA363" s="223">
        <f t="shared" ca="1" si="773"/>
        <v>6.6846842639505053E-4</v>
      </c>
      <c r="GB363" s="223">
        <f t="shared" ca="1" si="774"/>
        <v>6.9147168556854565E-4</v>
      </c>
      <c r="GC363" s="223">
        <f t="shared" ca="1" si="775"/>
        <v>7.1280912888573977E-4</v>
      </c>
      <c r="GD363" s="223">
        <f t="shared" ca="1" si="776"/>
        <v>7.3242935257674204E-4</v>
      </c>
      <c r="GE363" s="223">
        <f t="shared" ca="1" si="777"/>
        <v>7.5028508980415278E-4</v>
      </c>
      <c r="GF363" s="223">
        <f t="shared" ca="1" si="778"/>
        <v>7.6633332453301278E-4</v>
      </c>
      <c r="GG363" s="223">
        <f t="shared" ca="1" si="779"/>
        <v>7.8053539516020117E-4</v>
      </c>
      <c r="GH363" s="223">
        <f t="shared" ca="1" si="780"/>
        <v>7.9285708765362253E-4</v>
      </c>
      <c r="GI363" s="223">
        <f t="shared" ca="1" si="781"/>
        <v>8.0326871797680745E-4</v>
      </c>
      <c r="GJ363" s="223">
        <f t="shared" ca="1" si="782"/>
        <v>8.1174520360035598E-4</v>
      </c>
      <c r="GK363" s="223">
        <f t="shared" ca="1" si="783"/>
        <v>8.1826612392794907E-4</v>
      </c>
      <c r="GL363" s="223">
        <f t="shared" ca="1" si="784"/>
        <v>8.22815769491352E-4</v>
      </c>
      <c r="GM363" s="223">
        <f t="shared" ca="1" si="785"/>
        <v>8.2538317979590045E-4</v>
      </c>
      <c r="GN363" s="223">
        <f t="shared" ca="1" si="786"/>
        <v>8.2596216972529259E-4</v>
      </c>
      <c r="GO363" s="223">
        <f t="shared" ca="1" si="787"/>
        <v>8.2455134444207477E-4</v>
      </c>
      <c r="GP363" s="223">
        <f t="shared" ca="1" si="788"/>
        <v>8.2115410274792805E-4</v>
      </c>
      <c r="GQ363" s="223">
        <f t="shared" ca="1" si="789"/>
        <v>8.1577862889565687E-4</v>
      </c>
      <c r="GR363" s="223">
        <f t="shared" ca="1" si="790"/>
        <v>8.0843787287260727E-4</v>
      </c>
      <c r="GS363" s="223">
        <f t="shared" ca="1" si="791"/>
        <v>7.9914951920301302E-4</v>
      </c>
      <c r="GT363" s="223">
        <f t="shared" ca="1" si="792"/>
        <v>7.8793594434442788E-4</v>
      </c>
      <c r="GU363" s="223">
        <f t="shared" ca="1" si="793"/>
        <v>7.7482416278087918E-4</v>
      </c>
      <c r="GV363" s="223">
        <f t="shared" ca="1" si="794"/>
        <v>7.5984576194260969E-4</v>
      </c>
      <c r="GW363" s="223">
        <f t="shared" ca="1" si="795"/>
        <v>7.4303682610919253E-4</v>
      </c>
      <c r="GX363" s="223">
        <f t="shared" ca="1" si="796"/>
        <v>7.2443784947933906E-4</v>
      </c>
      <c r="GY363" s="223">
        <f t="shared" ca="1" si="797"/>
        <v>7.0409363861682829E-4</v>
      </c>
      <c r="GZ363" s="223">
        <f t="shared" ca="1" si="798"/>
        <v>6.8205320450757066E-4</v>
      </c>
      <c r="HA363" s="223">
        <f t="shared" ca="1" si="799"/>
        <v>6.5836964448784928E-4</v>
      </c>
      <c r="HB363" s="223">
        <f t="shared" ca="1" si="800"/>
        <v>6.3310001432818647E-4</v>
      </c>
      <c r="HC363" s="223">
        <f t="shared" ca="1" si="801"/>
        <v>6.0630519078099508E-4</v>
      </c>
      <c r="HD363" s="223">
        <f t="shared" ca="1" si="802"/>
        <v>5.7804972492314969E-4</v>
      </c>
      <c r="HE363" s="223">
        <f t="shared" ca="1" si="803"/>
        <v>5.4840168664678827E-4</v>
      </c>
      <c r="HF363" s="223">
        <f t="shared" ca="1" si="804"/>
        <v>5.1743250067297895E-4</v>
      </c>
      <c r="HG363" s="223">
        <f t="shared" ca="1" si="805"/>
        <v>4.8521677448331533E-4</v>
      </c>
      <c r="HH363" s="223">
        <f t="shared" ca="1" si="806"/>
        <v>4.5183211858395135E-4</v>
      </c>
      <c r="HI363" s="223">
        <f t="shared" ca="1" si="807"/>
        <v>4.1735895953509927E-4</v>
      </c>
      <c r="HJ363" s="223">
        <f t="shared" ca="1" si="808"/>
        <v>3.8188034619639964E-4</v>
      </c>
      <c r="HK363" s="223">
        <f t="shared" ca="1" si="809"/>
        <v>3.4548174965494502E-4</v>
      </c>
      <c r="HL363" s="223">
        <f t="shared" ca="1" si="810"/>
        <v>3.0825085731794438E-4</v>
      </c>
      <c r="HM363" s="223">
        <f t="shared" ca="1" si="811"/>
        <v>2.7027736166607846E-4</v>
      </c>
      <c r="HN363" s="223">
        <f t="shared" ca="1" si="812"/>
        <v>2.3165274417645808E-4</v>
      </c>
      <c r="HO363" s="223">
        <f t="shared" ca="1" si="813"/>
        <v>1.9247005493573262E-4</v>
      </c>
      <c r="HP363" s="223">
        <f t="shared" ca="1" si="814"/>
        <v>1.528236884742812E-4</v>
      </c>
      <c r="HQ363" s="223">
        <f t="shared" ca="1" si="815"/>
        <v>1.1280915636151965E-4</v>
      </c>
      <c r="HR363" s="223">
        <f t="shared" ca="1" si="816"/>
        <v>7.2522857110169495E-5</v>
      </c>
      <c r="HS363" s="223">
        <f t="shared" ca="1" si="817"/>
        <v>3.2061843943788907E-5</v>
      </c>
      <c r="HT363" s="223">
        <f t="shared" ca="1" si="818"/>
        <v>-8.4764090129381203E-6</v>
      </c>
      <c r="HU363" s="223">
        <f t="shared" ca="1" si="819"/>
        <v>-4.8994241557907241E-5</v>
      </c>
      <c r="HV363" s="223">
        <f t="shared" ca="1" si="820"/>
        <v>-8.9394042683574643E-5</v>
      </c>
      <c r="HW363" s="223">
        <f t="shared" ca="1" si="821"/>
        <v>-1.2957848573042394E-4</v>
      </c>
      <c r="HX363" s="223">
        <f t="shared" ca="1" si="822"/>
        <v>-1.6945076285541374E-4</v>
      </c>
      <c r="HY363" s="223">
        <f t="shared" ca="1" si="823"/>
        <v>-2.0891481825055099E-4</v>
      </c>
      <c r="HZ363" s="223">
        <f t="shared" ca="1" si="824"/>
        <v>-2.4787557954974575E-4</v>
      </c>
      <c r="IA363" s="223">
        <f t="shared" ca="1" si="825"/>
        <v>-2.8623918686646862E-4</v>
      </c>
      <c r="IB363" s="223">
        <f t="shared" ca="1" si="826"/>
        <v>-3.239132189104398E-4</v>
      </c>
      <c r="IC363" s="223">
        <f t="shared" ca="1" si="827"/>
        <v>-3.6080691563860728E-4</v>
      </c>
      <c r="ID363" s="223">
        <f t="shared" ca="1" si="828"/>
        <v>-3.9683139690404798E-4</v>
      </c>
      <c r="IE363" s="223">
        <f t="shared" ca="1" si="829"/>
        <v>-4.4037498276521561E-4</v>
      </c>
      <c r="IF363" s="223">
        <f t="shared" ca="1" si="830"/>
        <v>-4.6592787161536234E-4</v>
      </c>
      <c r="IG363" s="223">
        <f t="shared" ca="1" si="831"/>
        <v>-4.9883340560151999E-4</v>
      </c>
      <c r="IH363" s="223">
        <f t="shared" ca="1" si="832"/>
        <v>-5.3053720622093766E-4</v>
      </c>
      <c r="II363" s="223">
        <f t="shared" ca="1" si="833"/>
        <v>-5.6096289624099811E-4</v>
      </c>
      <c r="IJ363" s="223">
        <f t="shared" ca="1" si="834"/>
        <v>-5.9003717750946716E-4</v>
      </c>
      <c r="IK363" s="223">
        <f t="shared" ca="1" si="835"/>
        <v>-6.1769000753616327E-4</v>
      </c>
      <c r="IL363" s="223">
        <f t="shared" ca="1" si="836"/>
        <v>-6.4385476823144972E-4</v>
      </c>
      <c r="IM363" s="223">
        <f t="shared" ca="1" si="837"/>
        <v>-6.6846842639505042E-4</v>
      </c>
      <c r="IN363" s="223">
        <f t="shared" ca="1" si="838"/>
        <v>-6.9147168556854554E-4</v>
      </c>
      <c r="IO363" s="223">
        <f t="shared" ca="1" si="839"/>
        <v>-7.1280912888573966E-4</v>
      </c>
      <c r="IP363" s="223">
        <f t="shared" ca="1" si="840"/>
        <v>-7.3242935257674204E-4</v>
      </c>
      <c r="IQ363" s="223">
        <f t="shared" ca="1" si="841"/>
        <v>-7.5028508980415278E-4</v>
      </c>
      <c r="IR363" s="223">
        <f t="shared" ca="1" si="842"/>
        <v>-7.6633332453301267E-4</v>
      </c>
      <c r="IS363" s="223">
        <f t="shared" ca="1" si="843"/>
        <v>-7.8053539516020106E-4</v>
      </c>
      <c r="IT363" s="223">
        <f t="shared" ca="1" si="844"/>
        <v>-7.9285708765362253E-4</v>
      </c>
      <c r="IU363" s="223">
        <f t="shared" ca="1" si="845"/>
        <v>-8.0326871797680734E-4</v>
      </c>
      <c r="IV363" s="223">
        <f t="shared" ca="1" si="846"/>
        <v>-8.1174520360035598E-4</v>
      </c>
      <c r="IW363" s="223">
        <f t="shared" ca="1" si="847"/>
        <v>-8.1826612392794907E-4</v>
      </c>
      <c r="IX363" s="223">
        <f t="shared" ca="1" si="848"/>
        <v>-8.2281576949135189E-4</v>
      </c>
      <c r="IY363" s="223">
        <f t="shared" ca="1" si="849"/>
        <v>-8.2538317979590045E-4</v>
      </c>
      <c r="IZ363" s="223">
        <f t="shared" ca="1" si="850"/>
        <v>-8.2596216972529249E-4</v>
      </c>
      <c r="JA363" s="223">
        <f t="shared" ca="1" si="851"/>
        <v>-8.2455134444207477E-4</v>
      </c>
      <c r="JB363" s="223">
        <f t="shared" ca="1" si="852"/>
        <v>-8.2115410274792805E-4</v>
      </c>
    </row>
    <row r="364" spans="1:262">
      <c r="B364" s="230">
        <v>3</v>
      </c>
      <c r="C364" s="229">
        <f t="shared" si="853"/>
        <v>5.8593749999999998E-5</v>
      </c>
      <c r="D364" s="226">
        <f t="shared" ca="1" si="597"/>
        <v>39.316733034299425</v>
      </c>
      <c r="E364" s="225">
        <f ca="1">I361</f>
        <v>0.11673303429942469</v>
      </c>
      <c r="F364" s="224">
        <v>3</v>
      </c>
      <c r="G364" s="223">
        <f t="shared" ca="1" si="854"/>
        <v>-6.4863548280004943E-2</v>
      </c>
      <c r="H364" s="223">
        <f t="shared" ca="1" si="598"/>
        <v>-6.4547408357904998E-2</v>
      </c>
      <c r="I364" s="223">
        <f t="shared" ca="1" si="599"/>
        <v>-6.388148043735703E-2</v>
      </c>
      <c r="J364" s="223">
        <f t="shared" ca="1" si="600"/>
        <v>-6.2869373239460194E-2</v>
      </c>
      <c r="K364" s="223">
        <f t="shared" ca="1" si="601"/>
        <v>-6.1516571460811555E-2</v>
      </c>
      <c r="L364" s="223">
        <f t="shared" ca="1" si="602"/>
        <v>-5.9830406051459874E-2</v>
      </c>
      <c r="M364" s="223">
        <f t="shared" ca="1" si="603"/>
        <v>-5.782001448785222E-2</v>
      </c>
      <c r="N364" s="223">
        <f t="shared" ca="1" si="604"/>
        <v>-5.5496291256057373E-2</v>
      </c>
      <c r="O364" s="223">
        <f t="shared" ca="1" si="605"/>
        <v>-5.2871828813601904E-2</v>
      </c>
      <c r="P364" s="223">
        <f t="shared" ca="1" si="606"/>
        <v>-4.9960849349851774E-2</v>
      </c>
      <c r="Q364" s="223">
        <f t="shared" ca="1" si="607"/>
        <v>-4.6779127714735941E-2</v>
      </c>
      <c r="R364" s="223">
        <f t="shared" ca="1" si="608"/>
        <v>-4.3343905933467784E-2</v>
      </c>
      <c r="S364" s="223">
        <f t="shared" ca="1" si="609"/>
        <v>-3.9673799770516611E-2</v>
      </c>
      <c r="T364" s="223">
        <f t="shared" ca="1" si="610"/>
        <v>-3.5788697849167064E-2</v>
      </c>
      <c r="U364" s="223">
        <f t="shared" ca="1" si="611"/>
        <v>-3.1709653873346358E-2</v>
      </c>
      <c r="V364" s="223">
        <f t="shared" ca="1" si="612"/>
        <v>-2.7458772535778511E-2</v>
      </c>
      <c r="W364" s="223">
        <f t="shared" ca="1" si="613"/>
        <v>-2.3059089730739293E-2</v>
      </c>
      <c r="X364" s="223">
        <f t="shared" ca="1" si="614"/>
        <v>-1.8534447720549262E-2</v>
      </c>
      <c r="Y364" s="223">
        <f t="shared" ca="1" si="615"/>
        <v>-1.3909365932288472E-2</v>
      </c>
      <c r="Z364" s="223">
        <f t="shared" ca="1" si="616"/>
        <v>-9.2089080848967095E-3</v>
      </c>
      <c r="AA364" s="223">
        <f t="shared" ca="1" si="617"/>
        <v>-4.4585463667089573E-3</v>
      </c>
      <c r="AB364" s="223">
        <f t="shared" ca="1" si="618"/>
        <v>3.1597660054011323E-4</v>
      </c>
      <c r="AC364" s="223">
        <f t="shared" ca="1" si="619"/>
        <v>5.0887872632138162E-3</v>
      </c>
      <c r="AD364" s="223">
        <f t="shared" ca="1" si="620"/>
        <v>9.834021346802304E-3</v>
      </c>
      <c r="AE364" s="223">
        <f t="shared" ca="1" si="621"/>
        <v>1.4525964016667101E-2</v>
      </c>
      <c r="AF364" s="223">
        <f t="shared" ca="1" si="622"/>
        <v>1.9139189228958006E-2</v>
      </c>
      <c r="AG364" s="223">
        <f t="shared" ca="1" si="623"/>
        <v>2.3648697516547693E-2</v>
      </c>
      <c r="AH364" s="223">
        <f t="shared" ca="1" si="624"/>
        <v>2.8030051463310123E-2</v>
      </c>
      <c r="AI364" s="223">
        <f t="shared" ca="1" si="625"/>
        <v>3.225950813259576E-2</v>
      </c>
      <c r="AJ364" s="223">
        <f t="shared" ca="1" si="626"/>
        <v>3.6314147732262603E-2</v>
      </c>
      <c r="AK364" s="223">
        <f t="shared" ca="1" si="627"/>
        <v>4.0171997819015391E-2</v>
      </c>
      <c r="AL364" s="223">
        <f t="shared" ca="1" si="628"/>
        <v>4.381215236897984E-2</v>
      </c>
      <c r="AM364" s="223">
        <f t="shared" ca="1" si="629"/>
        <v>4.7214885069257133E-2</v>
      </c>
      <c r="AN364" s="223">
        <f t="shared" ca="1" si="630"/>
        <v>5.0361756216522786E-2</v>
      </c>
      <c r="AO364" s="223">
        <f t="shared" ca="1" si="631"/>
        <v>5.3235712643376627E-2</v>
      </c>
      <c r="AP364" s="223">
        <f t="shared" ca="1" si="632"/>
        <v>5.5821180130934407E-2</v>
      </c>
      <c r="AQ364" s="223">
        <f t="shared" ca="1" si="633"/>
        <v>5.8104147806869379E-2</v>
      </c>
      <c r="AR364" s="223">
        <f t="shared" ca="1" si="634"/>
        <v>6.0072244071543351E-2</v>
      </c>
      <c r="AS364" s="223">
        <f t="shared" ca="1" si="635"/>
        <v>6.1714803640777048E-2</v>
      </c>
      <c r="AT364" s="223">
        <f t="shared" ca="1" si="636"/>
        <v>6.3022925341949101E-2</v>
      </c>
      <c r="AU364" s="223">
        <f t="shared" ca="1" si="637"/>
        <v>6.3989520350221818E-2</v>
      </c>
      <c r="AV364" s="223">
        <f t="shared" ca="1" si="638"/>
        <v>6.4609350603496984E-2</v>
      </c>
      <c r="AW364" s="223">
        <f t="shared" ca="1" si="639"/>
        <v>6.4879057187928441E-2</v>
      </c>
      <c r="AX364" s="223">
        <f t="shared" ca="1" si="640"/>
        <v>6.4797178540167033E-2</v>
      </c>
      <c r="AY364" s="223">
        <f t="shared" ca="1" si="641"/>
        <v>6.4364158367699167E-2</v>
      </c>
      <c r="AZ364" s="223">
        <f t="shared" ca="1" si="642"/>
        <v>6.358234324435745E-2</v>
      </c>
      <c r="BA364" s="223">
        <f t="shared" ca="1" si="643"/>
        <v>6.2455969894033798E-2</v>
      </c>
      <c r="BB364" s="223">
        <f t="shared" ca="1" si="644"/>
        <v>6.0991142231505521E-2</v>
      </c>
      <c r="BC364" s="223">
        <f t="shared" ca="1" si="645"/>
        <v>5.9195798284792385E-2</v>
      </c>
      <c r="BD364" s="223">
        <f t="shared" ca="1" si="646"/>
        <v>5.7079667178294935E-2</v>
      </c>
      <c r="BE364" s="223">
        <f t="shared" ca="1" si="647"/>
        <v>5.4654216409826407E-2</v>
      </c>
      <c r="BF364" s="223">
        <f t="shared" ca="1" si="648"/>
        <v>5.1932589707248566E-2</v>
      </c>
      <c r="BG364" s="223">
        <f t="shared" ca="1" si="649"/>
        <v>4.8929535801471517E-2</v>
      </c>
      <c r="BH364" s="223">
        <f t="shared" ca="1" si="650"/>
        <v>4.5661328501803156E-2</v>
      </c>
      <c r="BI364" s="223">
        <f t="shared" ca="1" si="651"/>
        <v>4.2145678506766406E-2</v>
      </c>
      <c r="BJ364" s="223">
        <f t="shared" ca="1" si="652"/>
        <v>3.8401637428289462E-2</v>
      </c>
      <c r="BK364" s="223">
        <f t="shared" ca="1" si="653"/>
        <v>3.4449494549370199E-2</v>
      </c>
      <c r="BL364" s="223">
        <f t="shared" ca="1" si="654"/>
        <v>3.0310666874693439E-2</v>
      </c>
      <c r="BM364" s="223">
        <f t="shared" ca="1" si="655"/>
        <v>2.6007583070027089E-2</v>
      </c>
      <c r="BN364" s="223">
        <f t="shared" ca="1" si="656"/>
        <v>2.1563561919339197E-2</v>
      </c>
      <c r="BO364" s="223">
        <f t="shared" ca="1" si="657"/>
        <v>1.7002685958286908E-2</v>
      </c>
      <c r="BP364" s="223">
        <f t="shared" ca="1" si="658"/>
        <v>1.2349670968869414E-2</v>
      </c>
      <c r="BQ364" s="223">
        <f t="shared" ca="1" si="659"/>
        <v>7.6297320424637159E-3</v>
      </c>
      <c r="BR364" s="223">
        <f t="shared" ca="1" si="660"/>
        <v>2.8684469370599919E-3</v>
      </c>
      <c r="BS364" s="223">
        <f t="shared" ca="1" si="661"/>
        <v>-1.9083825308254159E-3</v>
      </c>
      <c r="BT364" s="223">
        <f t="shared" ca="1" si="662"/>
        <v>-6.6748703084290768E-3</v>
      </c>
      <c r="BU364" s="223">
        <f t="shared" ca="1" si="663"/>
        <v>-1.1405186385503054E-2</v>
      </c>
      <c r="BV364" s="223">
        <f t="shared" ca="1" si="664"/>
        <v>-1.6073696769378764E-2</v>
      </c>
      <c r="BW364" s="223">
        <f t="shared" ca="1" si="665"/>
        <v>-2.0655102397794018E-2</v>
      </c>
      <c r="BX364" s="223">
        <f t="shared" ca="1" si="666"/>
        <v>-2.5124576236703503E-2</v>
      </c>
      <c r="BY364" s="223">
        <f t="shared" ca="1" si="667"/>
        <v>-2.945789782012714E-2</v>
      </c>
      <c r="BZ364" s="223">
        <f t="shared" ca="1" si="668"/>
        <v>-3.3631584502954066E-2</v>
      </c>
      <c r="CA364" s="223">
        <f t="shared" ca="1" si="669"/>
        <v>-3.7623018715430966E-2</v>
      </c>
      <c r="CB364" s="223">
        <f t="shared" ca="1" si="670"/>
        <v>-4.1410570529731981E-2</v>
      </c>
      <c r="CC364" s="223">
        <f t="shared" ca="1" si="671"/>
        <v>-4.4973714874412082E-2</v>
      </c>
      <c r="CD364" s="223">
        <f t="shared" ca="1" si="672"/>
        <v>-4.8293142761547281E-2</v>
      </c>
      <c r="CE364" s="223">
        <f t="shared" ca="1" si="673"/>
        <v>-5.1350865923813278E-2</v>
      </c>
      <c r="CF364" s="223">
        <f t="shared" ca="1" si="674"/>
        <v>-5.413031429446457E-2</v>
      </c>
      <c r="CG364" s="223">
        <f t="shared" ca="1" si="675"/>
        <v>-5.6616425801961932E-2</v>
      </c>
      <c r="CH364" s="223">
        <f t="shared" ca="1" si="676"/>
        <v>-5.8795727992643015E-2</v>
      </c>
      <c r="CI364" s="223">
        <f t="shared" ca="1" si="677"/>
        <v>-6.0656411039116107E-2</v>
      </c>
      <c r="CJ364" s="223">
        <f t="shared" ca="1" si="678"/>
        <v>-6.2188391738737844E-2</v>
      </c>
      <c r="CK364" s="223">
        <f t="shared" ca="1" si="679"/>
        <v>-6.3383368155362205E-2</v>
      </c>
      <c r="CL364" s="223">
        <f t="shared" ca="1" si="680"/>
        <v>-6.4234864608251618E-2</v>
      </c>
      <c r="CM364" s="223">
        <f t="shared" ca="1" si="681"/>
        <v>-6.4738266764351959E-2</v>
      </c>
      <c r="CN364" s="223">
        <f t="shared" ca="1" si="682"/>
        <v>-6.4890846643763267E-2</v>
      </c>
      <c r="CO364" s="223">
        <f t="shared" ca="1" si="683"/>
        <v>-6.4691777402899081E-2</v>
      </c>
      <c r="CP364" s="223">
        <f t="shared" ca="1" si="684"/>
        <v>-6.4142137815223529E-2</v>
      </c>
      <c r="CQ364" s="223">
        <f t="shared" ca="1" si="685"/>
        <v>-6.3244906425284436E-2</v>
      </c>
      <c r="CR364" s="223">
        <f t="shared" ca="1" si="686"/>
        <v>-6.2004945407722362E-2</v>
      </c>
      <c r="CS364" s="223">
        <f t="shared" ca="1" si="687"/>
        <v>-6.0428974218724923E-2</v>
      </c>
      <c r="CT364" s="223">
        <f t="shared" ca="1" si="688"/>
        <v>-5.8525533182711614E-2</v>
      </c>
      <c r="CU364" s="223">
        <f t="shared" ca="1" si="689"/>
        <v>-5.6304937211575687E-2</v>
      </c>
      <c r="CV364" s="223">
        <f t="shared" ca="1" si="690"/>
        <v>-5.3779219907282974E-2</v>
      </c>
      <c r="CW364" s="223">
        <f t="shared" ca="1" si="691"/>
        <v>-5.0962068350740179E-2</v>
      </c>
      <c r="CX364" s="223">
        <f t="shared" ca="1" si="692"/>
        <v>-4.7868748930317645E-2</v>
      </c>
      <c r="CY364" s="223">
        <f t="shared" ca="1" si="693"/>
        <v>-4.4516024611967929E-2</v>
      </c>
      <c r="CZ364" s="223">
        <f t="shared" ca="1" si="694"/>
        <v>-4.092206409926092E-2</v>
      </c>
      <c r="DA364" s="223">
        <f t="shared" ca="1" si="695"/>
        <v>-3.7106343375605234E-2</v>
      </c>
      <c r="DB364" s="223">
        <f t="shared" ca="1" si="696"/>
        <v>-3.3089540162206346E-2</v>
      </c>
      <c r="DC364" s="223">
        <f t="shared" ca="1" si="697"/>
        <v>-2.8893421863704031E-2</v>
      </c>
      <c r="DD364" s="223">
        <f t="shared" ca="1" si="698"/>
        <v>-2.4540727608720489E-2</v>
      </c>
      <c r="DE364" s="223">
        <f t="shared" ca="1" si="699"/>
        <v>-2.005504502455242E-2</v>
      </c>
      <c r="DF364" s="223">
        <f t="shared" ca="1" si="700"/>
        <v>-1.546068241377466E-2</v>
      </c>
      <c r="DG364" s="223">
        <f t="shared" ca="1" si="701"/>
        <v>-1.0782537025442579E-2</v>
      </c>
      <c r="DH364" s="223">
        <f t="shared" ca="1" si="702"/>
        <v>-6.0459601347424268E-3</v>
      </c>
      <c r="DI364" s="223">
        <f t="shared" ca="1" si="703"/>
        <v>-1.2766196622342818E-3</v>
      </c>
      <c r="DJ364" s="223">
        <f t="shared" ca="1" si="704"/>
        <v>3.4996389228331834E-3</v>
      </c>
      <c r="DK364" s="223">
        <f t="shared" ca="1" si="705"/>
        <v>8.2569326613599892E-3</v>
      </c>
      <c r="DL364" s="223">
        <f t="shared" ca="1" si="706"/>
        <v>1.2969481366392498E-2</v>
      </c>
      <c r="DM364" s="223">
        <f t="shared" ca="1" si="707"/>
        <v>1.7611747328190791E-2</v>
      </c>
      <c r="DN364" s="223">
        <f t="shared" ca="1" si="708"/>
        <v>2.2158573705289699E-2</v>
      </c>
      <c r="DO364" s="223">
        <f t="shared" ca="1" si="709"/>
        <v>2.6585320851602666E-2</v>
      </c>
      <c r="DP364" s="223">
        <f t="shared" ca="1" si="710"/>
        <v>3.0867999840799062E-2</v>
      </c>
      <c r="DQ364" s="223">
        <f t="shared" ca="1" si="711"/>
        <v>3.4983402464373793E-2</v>
      </c>
      <c r="DR364" s="223">
        <f t="shared" ca="1" si="712"/>
        <v>3.8909226998940359E-2</v>
      </c>
      <c r="DS364" s="223">
        <f t="shared" ca="1" si="713"/>
        <v>4.2624199061202406E-2</v>
      </c>
      <c r="DT364" s="223">
        <f t="shared" ca="1" si="714"/>
        <v>4.6108186895679526E-2</v>
      </c>
      <c r="DU364" s="223">
        <f t="shared" ca="1" si="715"/>
        <v>4.9342310470434789E-2</v>
      </c>
      <c r="DV364" s="223">
        <f t="shared" ca="1" si="716"/>
        <v>5.2309043789603805E-2</v>
      </c>
      <c r="DW364" s="223">
        <f t="shared" ca="1" si="717"/>
        <v>5.4992309868284385E-2</v>
      </c>
      <c r="DX364" s="223">
        <f t="shared" ca="1" si="718"/>
        <v>5.7377567855110875E-2</v>
      </c>
      <c r="DY364" s="223">
        <f t="shared" ca="1" si="719"/>
        <v>5.9451891830387793E-2</v>
      </c>
      <c r="DZ364" s="223">
        <f t="shared" ca="1" si="720"/>
        <v>6.1204040852768156E-2</v>
      </c>
      <c r="EA364" s="223">
        <f t="shared" ca="1" si="721"/>
        <v>6.262451987488897E-2</v>
      </c>
      <c r="EB364" s="223">
        <f t="shared" ca="1" si="722"/>
        <v>6.3705631197855314E-2</v>
      </c>
      <c r="EC364" s="223">
        <f t="shared" ca="1" si="723"/>
        <v>6.4441516185737693E-2</v>
      </c>
      <c r="ED364" s="223">
        <f t="shared" ca="1" si="724"/>
        <v>6.4828187014027802E-2</v>
      </c>
      <c r="EE364" s="223">
        <f t="shared" ca="1" si="725"/>
        <v>6.4863548280004943E-2</v>
      </c>
      <c r="EF364" s="223">
        <f t="shared" ca="1" si="726"/>
        <v>6.4547408357905012E-2</v>
      </c>
      <c r="EG364" s="223">
        <f t="shared" ca="1" si="727"/>
        <v>6.3881480437357016E-2</v>
      </c>
      <c r="EH364" s="223">
        <f t="shared" ca="1" si="728"/>
        <v>6.286937323946018E-2</v>
      </c>
      <c r="EI364" s="223">
        <f t="shared" ca="1" si="729"/>
        <v>6.1516571460811569E-2</v>
      </c>
      <c r="EJ364" s="223">
        <f t="shared" ca="1" si="730"/>
        <v>5.9830406051459874E-2</v>
      </c>
      <c r="EK364" s="223">
        <f t="shared" ca="1" si="731"/>
        <v>5.7820014487852248E-2</v>
      </c>
      <c r="EL364" s="223">
        <f t="shared" ca="1" si="732"/>
        <v>5.5496291256057387E-2</v>
      </c>
      <c r="EM364" s="223">
        <f t="shared" ca="1" si="733"/>
        <v>5.2871828813601897E-2</v>
      </c>
      <c r="EN364" s="223">
        <f t="shared" ca="1" si="734"/>
        <v>4.996084934985183E-2</v>
      </c>
      <c r="EO364" s="223">
        <f t="shared" ca="1" si="735"/>
        <v>4.6779127714735962E-2</v>
      </c>
      <c r="EP364" s="223">
        <f t="shared" ca="1" si="736"/>
        <v>4.3343905933467777E-2</v>
      </c>
      <c r="EQ364" s="223">
        <f t="shared" ca="1" si="737"/>
        <v>3.967379977051666E-2</v>
      </c>
      <c r="ER364" s="223">
        <f t="shared" ca="1" si="738"/>
        <v>3.5788697849167085E-2</v>
      </c>
      <c r="ES364" s="223">
        <f t="shared" ca="1" si="739"/>
        <v>3.1709653873346344E-2</v>
      </c>
      <c r="ET364" s="223">
        <f t="shared" ca="1" si="740"/>
        <v>2.7458772535778556E-2</v>
      </c>
      <c r="EU364" s="223">
        <f t="shared" ca="1" si="741"/>
        <v>2.30590897307393E-2</v>
      </c>
      <c r="EV364" s="223">
        <f t="shared" ca="1" si="742"/>
        <v>1.8534447720549227E-2</v>
      </c>
      <c r="EW364" s="223">
        <f t="shared" ca="1" si="743"/>
        <v>1.3909365932288508E-2</v>
      </c>
      <c r="EX364" s="223">
        <f t="shared" ca="1" si="744"/>
        <v>9.2089080848967025E-3</v>
      </c>
      <c r="EY364" s="223">
        <f t="shared" ca="1" si="745"/>
        <v>4.458546366709038E-3</v>
      </c>
      <c r="EZ364" s="223">
        <f t="shared" ca="1" si="746"/>
        <v>-3.1597660054007463E-4</v>
      </c>
      <c r="FA364" s="223">
        <f t="shared" ca="1" si="747"/>
        <v>-5.0887872632138214E-3</v>
      </c>
      <c r="FB364" s="223">
        <f t="shared" ca="1" si="748"/>
        <v>-9.8340213468022381E-3</v>
      </c>
      <c r="FC364" s="223">
        <f t="shared" ca="1" si="749"/>
        <v>-1.4525964016667076E-2</v>
      </c>
      <c r="FD364" s="223">
        <f t="shared" ca="1" si="750"/>
        <v>-1.9139189228958024E-2</v>
      </c>
      <c r="FE364" s="223">
        <f t="shared" ca="1" si="751"/>
        <v>-2.3648697516547641E-2</v>
      </c>
      <c r="FF364" s="223">
        <f t="shared" ca="1" si="752"/>
        <v>-2.8030051463310099E-2</v>
      </c>
      <c r="FG364" s="223">
        <f t="shared" ca="1" si="753"/>
        <v>-3.2259508132595788E-2</v>
      </c>
      <c r="FH364" s="223">
        <f t="shared" ca="1" si="754"/>
        <v>-3.6314147732262554E-2</v>
      </c>
      <c r="FI364" s="223">
        <f t="shared" ca="1" si="755"/>
        <v>-4.0171997819015398E-2</v>
      </c>
      <c r="FJ364" s="223">
        <f t="shared" ca="1" si="756"/>
        <v>-4.3812152368979784E-2</v>
      </c>
      <c r="FK364" s="223">
        <f t="shared" ca="1" si="757"/>
        <v>-4.7214885069257105E-2</v>
      </c>
      <c r="FL364" s="223">
        <f t="shared" ca="1" si="758"/>
        <v>-5.0361756216522786E-2</v>
      </c>
      <c r="FM364" s="223">
        <f t="shared" ca="1" si="759"/>
        <v>-5.3235712643376586E-2</v>
      </c>
      <c r="FN364" s="223">
        <f t="shared" ca="1" si="760"/>
        <v>-5.5821180130934379E-2</v>
      </c>
      <c r="FO364" s="223">
        <f t="shared" ca="1" si="761"/>
        <v>-5.8104147806869379E-2</v>
      </c>
      <c r="FP364" s="223">
        <f t="shared" ca="1" si="762"/>
        <v>-6.0072244071543324E-2</v>
      </c>
      <c r="FQ364" s="223">
        <f t="shared" ca="1" si="763"/>
        <v>-6.1714803640777034E-2</v>
      </c>
      <c r="FR364" s="223">
        <f t="shared" ca="1" si="764"/>
        <v>-6.3022925341949101E-2</v>
      </c>
      <c r="FS364" s="223">
        <f t="shared" ca="1" si="765"/>
        <v>-6.398952035022179E-2</v>
      </c>
      <c r="FT364" s="223">
        <f t="shared" ca="1" si="766"/>
        <v>-6.4609350603496984E-2</v>
      </c>
      <c r="FU364" s="223">
        <f t="shared" ca="1" si="767"/>
        <v>-6.4879057187928441E-2</v>
      </c>
      <c r="FV364" s="223">
        <f t="shared" ca="1" si="768"/>
        <v>-6.4797178540167033E-2</v>
      </c>
      <c r="FW364" s="223">
        <f t="shared" ca="1" si="769"/>
        <v>-6.4364158367699181E-2</v>
      </c>
      <c r="FX364" s="223">
        <f t="shared" ca="1" si="770"/>
        <v>-6.3582343244357478E-2</v>
      </c>
      <c r="FY364" s="223">
        <f t="shared" ca="1" si="771"/>
        <v>-6.2455969894033805E-2</v>
      </c>
      <c r="FZ364" s="223">
        <f t="shared" ca="1" si="772"/>
        <v>-6.0991142231505514E-2</v>
      </c>
      <c r="GA364" s="223">
        <f t="shared" ca="1" si="773"/>
        <v>-5.919579828479242E-2</v>
      </c>
      <c r="GB364" s="223">
        <f t="shared" ca="1" si="774"/>
        <v>-5.7079667178294949E-2</v>
      </c>
      <c r="GC364" s="223">
        <f t="shared" ca="1" si="775"/>
        <v>-5.4654216409826407E-2</v>
      </c>
      <c r="GD364" s="223">
        <f t="shared" ca="1" si="776"/>
        <v>-5.1932589707248601E-2</v>
      </c>
      <c r="GE364" s="223">
        <f t="shared" ca="1" si="777"/>
        <v>-4.8929535801471531E-2</v>
      </c>
      <c r="GF364" s="223">
        <f t="shared" ca="1" si="778"/>
        <v>-4.5661328501803128E-2</v>
      </c>
      <c r="GG364" s="223">
        <f t="shared" ca="1" si="779"/>
        <v>-4.2145678506766426E-2</v>
      </c>
      <c r="GH364" s="223">
        <f t="shared" ca="1" si="780"/>
        <v>-3.8401637428289483E-2</v>
      </c>
      <c r="GI364" s="223">
        <f t="shared" ca="1" si="781"/>
        <v>-3.4449494549370165E-2</v>
      </c>
      <c r="GJ364" s="223">
        <f t="shared" ca="1" si="782"/>
        <v>-3.031066687469346E-2</v>
      </c>
      <c r="GK364" s="223">
        <f t="shared" ca="1" si="783"/>
        <v>-2.6007583070027117E-2</v>
      </c>
      <c r="GL364" s="223">
        <f t="shared" ca="1" si="784"/>
        <v>-2.1563561919339273E-2</v>
      </c>
      <c r="GM364" s="223">
        <f t="shared" ca="1" si="785"/>
        <v>-1.7002685958286932E-2</v>
      </c>
      <c r="GN364" s="223">
        <f t="shared" ca="1" si="786"/>
        <v>-1.2349670968869381E-2</v>
      </c>
      <c r="GO364" s="223">
        <f t="shared" ca="1" si="787"/>
        <v>-7.6297320424637965E-3</v>
      </c>
      <c r="GP364" s="223">
        <f t="shared" ca="1" si="788"/>
        <v>-2.8684469370600157E-3</v>
      </c>
      <c r="GQ364" s="223">
        <f t="shared" ca="1" si="789"/>
        <v>1.9083825308254497E-3</v>
      </c>
      <c r="GR364" s="223">
        <f t="shared" ca="1" si="790"/>
        <v>6.6748703084289953E-3</v>
      </c>
      <c r="GS364" s="223">
        <f t="shared" ca="1" si="791"/>
        <v>1.140518638550303E-2</v>
      </c>
      <c r="GT364" s="223">
        <f t="shared" ca="1" si="792"/>
        <v>1.6073696769378795E-2</v>
      </c>
      <c r="GU364" s="223">
        <f t="shared" ca="1" si="793"/>
        <v>2.0655102397793997E-2</v>
      </c>
      <c r="GV364" s="223">
        <f t="shared" ca="1" si="794"/>
        <v>2.5124576236703482E-2</v>
      </c>
      <c r="GW364" s="223">
        <f t="shared" ca="1" si="795"/>
        <v>2.9457897820127067E-2</v>
      </c>
      <c r="GX364" s="223">
        <f t="shared" ca="1" si="796"/>
        <v>3.3631584502954046E-2</v>
      </c>
      <c r="GY364" s="223">
        <f t="shared" ca="1" si="797"/>
        <v>3.7623018715430938E-2</v>
      </c>
      <c r="GZ364" s="223">
        <f t="shared" ca="1" si="798"/>
        <v>4.1410570529731919E-2</v>
      </c>
      <c r="HA364" s="223">
        <f t="shared" ca="1" si="799"/>
        <v>4.4973714874412062E-2</v>
      </c>
      <c r="HB364" s="223">
        <f t="shared" ca="1" si="800"/>
        <v>4.8293142761547302E-2</v>
      </c>
      <c r="HC364" s="223">
        <f t="shared" ca="1" si="801"/>
        <v>5.1350865923813237E-2</v>
      </c>
      <c r="HD364" s="223">
        <f t="shared" ca="1" si="802"/>
        <v>5.4130314294464556E-2</v>
      </c>
      <c r="HE364" s="223">
        <f t="shared" ca="1" si="803"/>
        <v>5.6616425801961946E-2</v>
      </c>
      <c r="HF364" s="223">
        <f t="shared" ca="1" si="804"/>
        <v>5.8795727992643008E-2</v>
      </c>
      <c r="HG364" s="223">
        <f t="shared" ca="1" si="805"/>
        <v>6.06564110391161E-2</v>
      </c>
      <c r="HH364" s="223">
        <f t="shared" ca="1" si="806"/>
        <v>6.2188391738737858E-2</v>
      </c>
      <c r="HI364" s="223">
        <f t="shared" ca="1" si="807"/>
        <v>6.3383368155362205E-2</v>
      </c>
      <c r="HJ364" s="223">
        <f t="shared" ca="1" si="808"/>
        <v>6.4234864608251604E-2</v>
      </c>
      <c r="HK364" s="223">
        <f t="shared" ca="1" si="809"/>
        <v>6.4738266764351959E-2</v>
      </c>
      <c r="HL364" s="223">
        <f t="shared" ca="1" si="810"/>
        <v>6.4890846643763267E-2</v>
      </c>
      <c r="HM364" s="223">
        <f t="shared" ca="1" si="811"/>
        <v>6.4691777402899081E-2</v>
      </c>
      <c r="HN364" s="223">
        <f t="shared" ca="1" si="812"/>
        <v>6.4142137815223529E-2</v>
      </c>
      <c r="HO364" s="223">
        <f t="shared" ca="1" si="813"/>
        <v>6.324490642528445E-2</v>
      </c>
      <c r="HP364" s="223">
        <f t="shared" ca="1" si="814"/>
        <v>6.2004945407722355E-2</v>
      </c>
      <c r="HQ364" s="223">
        <f t="shared" ca="1" si="815"/>
        <v>6.042897421872491E-2</v>
      </c>
      <c r="HR364" s="223">
        <f t="shared" ca="1" si="816"/>
        <v>5.8525533182711684E-2</v>
      </c>
      <c r="HS364" s="223">
        <f t="shared" ca="1" si="817"/>
        <v>5.6304937211575729E-2</v>
      </c>
      <c r="HT364" s="223">
        <f t="shared" ca="1" si="818"/>
        <v>5.3779219907282988E-2</v>
      </c>
      <c r="HU364" s="223">
        <f t="shared" ca="1" si="819"/>
        <v>5.0962068350740186E-2</v>
      </c>
      <c r="HV364" s="223">
        <f t="shared" ca="1" si="820"/>
        <v>4.7868748930317624E-2</v>
      </c>
      <c r="HW364" s="223">
        <f t="shared" ca="1" si="821"/>
        <v>4.451602461196786E-2</v>
      </c>
      <c r="HX364" s="223">
        <f t="shared" ca="1" si="822"/>
        <v>4.0922064099261031E-2</v>
      </c>
      <c r="HY364" s="223">
        <f t="shared" ca="1" si="823"/>
        <v>3.7106343375605297E-2</v>
      </c>
      <c r="HZ364" s="223">
        <f t="shared" ca="1" si="824"/>
        <v>3.3089540162206367E-2</v>
      </c>
      <c r="IA364" s="223">
        <f t="shared" ca="1" si="825"/>
        <v>2.8893421863704E-2</v>
      </c>
      <c r="IB364" s="223">
        <f t="shared" ca="1" si="826"/>
        <v>2.4540727608720454E-2</v>
      </c>
      <c r="IC364" s="223">
        <f t="shared" ca="1" si="827"/>
        <v>2.0055045024552548E-2</v>
      </c>
      <c r="ID364" s="223">
        <f t="shared" ca="1" si="828"/>
        <v>1.546068241377474E-2</v>
      </c>
      <c r="IE364" s="223">
        <f t="shared" ca="1" si="829"/>
        <v>9.809253785069796E-3</v>
      </c>
      <c r="IF364" s="223">
        <f t="shared" ca="1" si="830"/>
        <v>6.0459601347424511E-3</v>
      </c>
      <c r="IG364" s="223">
        <f t="shared" ca="1" si="831"/>
        <v>1.276619662234248E-3</v>
      </c>
      <c r="IH364" s="223">
        <f t="shared" ca="1" si="832"/>
        <v>-3.4996389228332744E-3</v>
      </c>
      <c r="II364" s="223">
        <f t="shared" ca="1" si="833"/>
        <v>-8.2569326613598504E-3</v>
      </c>
      <c r="IJ364" s="223">
        <f t="shared" ca="1" si="834"/>
        <v>-1.2969481366392473E-2</v>
      </c>
      <c r="IK364" s="223">
        <f t="shared" ca="1" si="835"/>
        <v>-1.7611747328190767E-2</v>
      </c>
      <c r="IL364" s="223">
        <f t="shared" ca="1" si="836"/>
        <v>-2.2158573705289678E-2</v>
      </c>
      <c r="IM364" s="223">
        <f t="shared" ca="1" si="837"/>
        <v>-2.6585320851602742E-2</v>
      </c>
      <c r="IN364" s="223">
        <f t="shared" ca="1" si="838"/>
        <v>-3.0867999840799139E-2</v>
      </c>
      <c r="IO364" s="223">
        <f t="shared" ca="1" si="839"/>
        <v>-3.4983402464373675E-2</v>
      </c>
      <c r="IP364" s="223">
        <f t="shared" ca="1" si="840"/>
        <v>-3.8909226998940338E-2</v>
      </c>
      <c r="IQ364" s="223">
        <f t="shared" ca="1" si="841"/>
        <v>-4.2624199061202392E-2</v>
      </c>
      <c r="IR364" s="223">
        <f t="shared" ca="1" si="842"/>
        <v>-4.6108186895679512E-2</v>
      </c>
      <c r="IS364" s="223">
        <f t="shared" ca="1" si="843"/>
        <v>-4.9342310470434851E-2</v>
      </c>
      <c r="IT364" s="223">
        <f t="shared" ca="1" si="844"/>
        <v>-5.2309043789603736E-2</v>
      </c>
      <c r="IU364" s="223">
        <f t="shared" ca="1" si="845"/>
        <v>-5.4992309868284309E-2</v>
      </c>
      <c r="IV364" s="223">
        <f t="shared" ca="1" si="846"/>
        <v>-5.7377567855110861E-2</v>
      </c>
      <c r="IW364" s="223">
        <f t="shared" ca="1" si="847"/>
        <v>-5.9451891830387786E-2</v>
      </c>
      <c r="IX364" s="223">
        <f t="shared" ca="1" si="848"/>
        <v>-6.1204040852768184E-2</v>
      </c>
      <c r="IY364" s="223">
        <f t="shared" ca="1" si="849"/>
        <v>-6.2624519874889012E-2</v>
      </c>
      <c r="IZ364" s="223">
        <f t="shared" ca="1" si="850"/>
        <v>-6.37056311978553E-2</v>
      </c>
      <c r="JA364" s="223">
        <f t="shared" ca="1" si="851"/>
        <v>-6.4441516185737693E-2</v>
      </c>
      <c r="JB364" s="223">
        <f t="shared" ca="1" si="852"/>
        <v>-6.4828187014027802E-2</v>
      </c>
    </row>
    <row r="365" spans="1:262">
      <c r="B365" s="230">
        <v>4</v>
      </c>
      <c r="C365" s="229">
        <f t="shared" si="853"/>
        <v>7.8125000000000002E-5</v>
      </c>
      <c r="D365" s="226">
        <f t="shared" ca="1" si="597"/>
        <v>39.319249591339045</v>
      </c>
      <c r="E365" s="225">
        <f ca="1">J361</f>
        <v>0.1192495913390447</v>
      </c>
      <c r="F365" s="224">
        <v>4</v>
      </c>
      <c r="G365" s="223">
        <f t="shared" ca="1" si="854"/>
        <v>-1.5136358025926934E-3</v>
      </c>
      <c r="H365" s="223">
        <f t="shared" ca="1" si="598"/>
        <v>-1.5144147299636598E-3</v>
      </c>
      <c r="I365" s="223">
        <f t="shared" ca="1" si="599"/>
        <v>-1.5006090156217738E-3</v>
      </c>
      <c r="J365" s="223">
        <f t="shared" ca="1" si="600"/>
        <v>-1.4723516161431189E-3</v>
      </c>
      <c r="K365" s="223">
        <f t="shared" ca="1" si="601"/>
        <v>-1.4299146657317408E-3</v>
      </c>
      <c r="L365" s="223">
        <f t="shared" ca="1" si="602"/>
        <v>-1.3737068554184972E-3</v>
      </c>
      <c r="M365" s="223">
        <f t="shared" ca="1" si="603"/>
        <v>-1.3042694971430202E-3</v>
      </c>
      <c r="N365" s="223">
        <f t="shared" ca="1" si="604"/>
        <v>-1.2222713106238227E-3</v>
      </c>
      <c r="O365" s="223">
        <f t="shared" ca="1" si="605"/>
        <v>-1.1285019832218536E-3</v>
      </c>
      <c r="P365" s="223">
        <f t="shared" ca="1" si="606"/>
        <v>-1.0238645648195225E-3</v>
      </c>
      <c r="Q365" s="223">
        <f t="shared" ca="1" si="607"/>
        <v>-9.0936677095667501E-4</v>
      </c>
      <c r="R365" s="223">
        <f t="shared" ca="1" si="608"/>
        <v>-7.8611127797907111E-4</v>
      </c>
      <c r="S365" s="223">
        <f t="shared" ca="1" si="609"/>
        <v>-6.5528510366239141E-4</v>
      </c>
      <c r="T365" s="223">
        <f t="shared" ca="1" si="610"/>
        <v>-5.1814817558216769E-4</v>
      </c>
      <c r="U365" s="223">
        <f t="shared" ca="1" si="611"/>
        <v>-3.7602119732248256E-4</v>
      </c>
      <c r="V365" s="223">
        <f t="shared" ca="1" si="612"/>
        <v>-2.3027292937848607E-4</v>
      </c>
      <c r="W365" s="223">
        <f t="shared" ca="1" si="613"/>
        <v>-8.230700724458698E-5</v>
      </c>
      <c r="X365" s="223">
        <f t="shared" ca="1" si="614"/>
        <v>6.6451576362664143E-5</v>
      </c>
      <c r="Y365" s="223">
        <f t="shared" ca="1" si="615"/>
        <v>2.1457019496341599E-4</v>
      </c>
      <c r="Z365" s="223">
        <f t="shared" ca="1" si="616"/>
        <v>3.6062238529067057E-4</v>
      </c>
      <c r="AA365" s="223">
        <f t="shared" ca="1" si="617"/>
        <v>5.0320158491132727E-4</v>
      </c>
      <c r="AB365" s="223">
        <f t="shared" ca="1" si="618"/>
        <v>6.4093467819131985E-4</v>
      </c>
      <c r="AC365" s="223">
        <f t="shared" ca="1" si="619"/>
        <v>7.7249522014979552E-4</v>
      </c>
      <c r="AD365" s="223">
        <f t="shared" ca="1" si="620"/>
        <v>8.9661621084938573E-4</v>
      </c>
      <c r="AE365" s="223">
        <f t="shared" ca="1" si="621"/>
        <v>1.0121022972982181E-3</v>
      </c>
      <c r="AF365" s="223">
        <f t="shared" ca="1" si="622"/>
        <v>1.1178412853526738E-3</v>
      </c>
      <c r="AG365" s="223">
        <f t="shared" ca="1" si="623"/>
        <v>1.2128148507549771E-3</v>
      </c>
      <c r="AH365" s="223">
        <f t="shared" ca="1" si="624"/>
        <v>1.2961083461524732E-3</v>
      </c>
      <c r="AI365" s="223">
        <f t="shared" ca="1" si="625"/>
        <v>1.3669196096516268E-3</v>
      </c>
      <c r="AJ365" s="223">
        <f t="shared" ca="1" si="626"/>
        <v>1.4245666900755678E-3</v>
      </c>
      <c r="AK365" s="223">
        <f t="shared" ca="1" si="627"/>
        <v>1.4684944145267132E-3</v>
      </c>
      <c r="AL365" s="223">
        <f t="shared" ca="1" si="628"/>
        <v>1.4982797350052621E-3</v>
      </c>
      <c r="AM365" s="223">
        <f t="shared" ca="1" si="629"/>
        <v>1.5136358025926934E-3</v>
      </c>
      <c r="AN365" s="223">
        <f t="shared" ca="1" si="630"/>
        <v>1.5144147299636598E-3</v>
      </c>
      <c r="AO365" s="223">
        <f t="shared" ca="1" si="631"/>
        <v>1.5006090156217738E-3</v>
      </c>
      <c r="AP365" s="223">
        <f t="shared" ca="1" si="632"/>
        <v>1.4723516161431192E-3</v>
      </c>
      <c r="AQ365" s="223">
        <f t="shared" ca="1" si="633"/>
        <v>1.4299146657317408E-3</v>
      </c>
      <c r="AR365" s="223">
        <f t="shared" ca="1" si="634"/>
        <v>1.3737068554184977E-3</v>
      </c>
      <c r="AS365" s="223">
        <f t="shared" ca="1" si="635"/>
        <v>1.3042694971430202E-3</v>
      </c>
      <c r="AT365" s="223">
        <f t="shared" ca="1" si="636"/>
        <v>1.2222713106238229E-3</v>
      </c>
      <c r="AU365" s="223">
        <f t="shared" ca="1" si="637"/>
        <v>1.1285019832218543E-3</v>
      </c>
      <c r="AV365" s="223">
        <f t="shared" ca="1" si="638"/>
        <v>1.0238645648195225E-3</v>
      </c>
      <c r="AW365" s="223">
        <f t="shared" ca="1" si="639"/>
        <v>9.0936677095667523E-4</v>
      </c>
      <c r="AX365" s="223">
        <f t="shared" ca="1" si="640"/>
        <v>7.8611127797907187E-4</v>
      </c>
      <c r="AY365" s="223">
        <f t="shared" ca="1" si="641"/>
        <v>6.5528510366239163E-4</v>
      </c>
      <c r="AZ365" s="223">
        <f t="shared" ca="1" si="642"/>
        <v>5.1814817558216812E-4</v>
      </c>
      <c r="BA365" s="223">
        <f t="shared" ca="1" si="643"/>
        <v>3.7602119732248207E-4</v>
      </c>
      <c r="BB365" s="223">
        <f t="shared" ca="1" si="644"/>
        <v>2.3027292937848626E-4</v>
      </c>
      <c r="BC365" s="223">
        <f t="shared" ca="1" si="645"/>
        <v>8.2307007244587793E-5</v>
      </c>
      <c r="BD365" s="223">
        <f t="shared" ca="1" si="646"/>
        <v>-6.6451576362664306E-5</v>
      </c>
      <c r="BE365" s="223">
        <f t="shared" ca="1" si="647"/>
        <v>-2.1457019496341583E-4</v>
      </c>
      <c r="BF365" s="223">
        <f t="shared" ca="1" si="648"/>
        <v>-3.6062238529067101E-4</v>
      </c>
      <c r="BG365" s="223">
        <f t="shared" ca="1" si="649"/>
        <v>-5.0320158491132705E-4</v>
      </c>
      <c r="BH365" s="223">
        <f t="shared" ca="1" si="650"/>
        <v>-6.4093467819131963E-4</v>
      </c>
      <c r="BI365" s="223">
        <f t="shared" ca="1" si="651"/>
        <v>-7.7249522014979596E-4</v>
      </c>
      <c r="BJ365" s="223">
        <f t="shared" ca="1" si="652"/>
        <v>-8.9661621084938573E-4</v>
      </c>
      <c r="BK365" s="223">
        <f t="shared" ca="1" si="653"/>
        <v>-1.0121022972982175E-3</v>
      </c>
      <c r="BL365" s="223">
        <f t="shared" ca="1" si="654"/>
        <v>-1.1178412853526736E-3</v>
      </c>
      <c r="BM365" s="223">
        <f t="shared" ca="1" si="655"/>
        <v>-1.2128148507549769E-3</v>
      </c>
      <c r="BN365" s="223">
        <f t="shared" ca="1" si="656"/>
        <v>-1.2961083461524728E-3</v>
      </c>
      <c r="BO365" s="223">
        <f t="shared" ca="1" si="657"/>
        <v>-1.3669196096516268E-3</v>
      </c>
      <c r="BP365" s="223">
        <f t="shared" ca="1" si="658"/>
        <v>-1.4245666900755674E-3</v>
      </c>
      <c r="BQ365" s="223">
        <f t="shared" ca="1" si="659"/>
        <v>-1.4684944145267132E-3</v>
      </c>
      <c r="BR365" s="223">
        <f t="shared" ca="1" si="660"/>
        <v>-1.4982797350052621E-3</v>
      </c>
      <c r="BS365" s="223">
        <f t="shared" ca="1" si="661"/>
        <v>-1.5136358025926932E-3</v>
      </c>
      <c r="BT365" s="223">
        <f t="shared" ca="1" si="662"/>
        <v>-1.5144147299636598E-3</v>
      </c>
      <c r="BU365" s="223">
        <f t="shared" ca="1" si="663"/>
        <v>-1.5006090156217738E-3</v>
      </c>
      <c r="BV365" s="223">
        <f t="shared" ca="1" si="664"/>
        <v>-1.4723516161431192E-3</v>
      </c>
      <c r="BW365" s="223">
        <f t="shared" ca="1" si="665"/>
        <v>-1.4299146657317408E-3</v>
      </c>
      <c r="BX365" s="223">
        <f t="shared" ca="1" si="666"/>
        <v>-1.3737068554184977E-3</v>
      </c>
      <c r="BY365" s="223">
        <f t="shared" ca="1" si="667"/>
        <v>-1.3042694971430199E-3</v>
      </c>
      <c r="BZ365" s="223">
        <f t="shared" ca="1" si="668"/>
        <v>-1.2222713106238229E-3</v>
      </c>
      <c r="CA365" s="223">
        <f t="shared" ca="1" si="669"/>
        <v>-1.1285019832218543E-3</v>
      </c>
      <c r="CB365" s="223">
        <f t="shared" ca="1" si="670"/>
        <v>-1.0238645648195225E-3</v>
      </c>
      <c r="CC365" s="223">
        <f t="shared" ca="1" si="671"/>
        <v>-9.0936677095667534E-4</v>
      </c>
      <c r="CD365" s="223">
        <f t="shared" ca="1" si="672"/>
        <v>-7.8611127797907198E-4</v>
      </c>
      <c r="CE365" s="223">
        <f t="shared" ca="1" si="673"/>
        <v>-6.5528510366239174E-4</v>
      </c>
      <c r="CF365" s="223">
        <f t="shared" ca="1" si="674"/>
        <v>-5.1814817558216834E-4</v>
      </c>
      <c r="CG365" s="223">
        <f t="shared" ca="1" si="675"/>
        <v>-3.7602119732248228E-4</v>
      </c>
      <c r="CH365" s="223">
        <f t="shared" ca="1" si="676"/>
        <v>-2.3027292937848645E-4</v>
      </c>
      <c r="CI365" s="223">
        <f t="shared" ca="1" si="677"/>
        <v>-8.2307007244587983E-5</v>
      </c>
      <c r="CJ365" s="223">
        <f t="shared" ca="1" si="678"/>
        <v>6.6451576362662788E-5</v>
      </c>
      <c r="CK365" s="223">
        <f t="shared" ca="1" si="679"/>
        <v>2.1457019496341702E-4</v>
      </c>
      <c r="CL365" s="223">
        <f t="shared" ca="1" si="680"/>
        <v>3.606223852906709E-4</v>
      </c>
      <c r="CM365" s="223">
        <f t="shared" ca="1" si="681"/>
        <v>5.0320158491132694E-4</v>
      </c>
      <c r="CN365" s="223">
        <f t="shared" ca="1" si="682"/>
        <v>6.4093467819131941E-4</v>
      </c>
      <c r="CO365" s="223">
        <f t="shared" ca="1" si="683"/>
        <v>7.7249522014979466E-4</v>
      </c>
      <c r="CP365" s="223">
        <f t="shared" ca="1" si="684"/>
        <v>8.9661621084938443E-4</v>
      </c>
      <c r="CQ365" s="223">
        <f t="shared" ca="1" si="685"/>
        <v>1.0121022972982186E-3</v>
      </c>
      <c r="CR365" s="223">
        <f t="shared" ca="1" si="686"/>
        <v>1.1178412853526734E-3</v>
      </c>
      <c r="CS365" s="223">
        <f t="shared" ca="1" si="687"/>
        <v>1.2128148507549769E-3</v>
      </c>
      <c r="CT365" s="223">
        <f t="shared" ca="1" si="688"/>
        <v>1.2961083461524726E-3</v>
      </c>
      <c r="CU365" s="223">
        <f t="shared" ca="1" si="689"/>
        <v>1.3669196096516261E-3</v>
      </c>
      <c r="CV365" s="223">
        <f t="shared" ca="1" si="690"/>
        <v>1.424566690075568E-3</v>
      </c>
      <c r="CW365" s="223">
        <f t="shared" ca="1" si="691"/>
        <v>1.4684944145267132E-3</v>
      </c>
      <c r="CX365" s="223">
        <f t="shared" ca="1" si="692"/>
        <v>1.4982797350052621E-3</v>
      </c>
      <c r="CY365" s="223">
        <f t="shared" ca="1" si="693"/>
        <v>1.5136358025926932E-3</v>
      </c>
      <c r="CZ365" s="223">
        <f t="shared" ca="1" si="694"/>
        <v>1.5144147299636598E-3</v>
      </c>
      <c r="DA365" s="223">
        <f t="shared" ca="1" si="695"/>
        <v>1.5006090156217738E-3</v>
      </c>
      <c r="DB365" s="223">
        <f t="shared" ca="1" si="696"/>
        <v>1.4723516161431189E-3</v>
      </c>
      <c r="DC365" s="223">
        <f t="shared" ca="1" si="697"/>
        <v>1.429914665731741E-3</v>
      </c>
      <c r="DD365" s="223">
        <f t="shared" ca="1" si="698"/>
        <v>1.3737068554184979E-3</v>
      </c>
      <c r="DE365" s="223">
        <f t="shared" ca="1" si="699"/>
        <v>1.3042694971430208E-3</v>
      </c>
      <c r="DF365" s="223">
        <f t="shared" ca="1" si="700"/>
        <v>1.2222713106238223E-3</v>
      </c>
      <c r="DG365" s="223">
        <f t="shared" ca="1" si="701"/>
        <v>1.1285019832218536E-3</v>
      </c>
      <c r="DH365" s="223">
        <f t="shared" ca="1" si="702"/>
        <v>1.0238645648195227E-3</v>
      </c>
      <c r="DI365" s="223">
        <f t="shared" ca="1" si="703"/>
        <v>9.0936677095667545E-4</v>
      </c>
      <c r="DJ365" s="223">
        <f t="shared" ca="1" si="704"/>
        <v>7.861112779790722E-4</v>
      </c>
      <c r="DK365" s="223">
        <f t="shared" ca="1" si="705"/>
        <v>6.5528510366239315E-4</v>
      </c>
      <c r="DL365" s="223">
        <f t="shared" ca="1" si="706"/>
        <v>5.1814817558216725E-4</v>
      </c>
      <c r="DM365" s="223">
        <f t="shared" ca="1" si="707"/>
        <v>3.7602119732248245E-4</v>
      </c>
      <c r="DN365" s="223">
        <f t="shared" ca="1" si="708"/>
        <v>2.3027292937848664E-4</v>
      </c>
      <c r="DO365" s="223">
        <f t="shared" ca="1" si="709"/>
        <v>8.2307007244588172E-5</v>
      </c>
      <c r="DP365" s="223">
        <f t="shared" ca="1" si="710"/>
        <v>-6.6451576362662571E-5</v>
      </c>
      <c r="DQ365" s="223">
        <f t="shared" ca="1" si="711"/>
        <v>-2.145701949634168E-4</v>
      </c>
      <c r="DR365" s="223">
        <f t="shared" ca="1" si="712"/>
        <v>-3.6062238529067068E-4</v>
      </c>
      <c r="DS365" s="223">
        <f t="shared" ca="1" si="713"/>
        <v>-5.0320158491132673E-4</v>
      </c>
      <c r="DT365" s="223">
        <f t="shared" ca="1" si="714"/>
        <v>-6.409346781913192E-4</v>
      </c>
      <c r="DU365" s="223">
        <f t="shared" ca="1" si="715"/>
        <v>-7.7249522014979444E-4</v>
      </c>
      <c r="DV365" s="223">
        <f t="shared" ca="1" si="716"/>
        <v>-8.9661621084938421E-4</v>
      </c>
      <c r="DW365" s="223">
        <f t="shared" ca="1" si="717"/>
        <v>-1.0121022972982181E-3</v>
      </c>
      <c r="DX365" s="223">
        <f t="shared" ca="1" si="718"/>
        <v>-1.1178412853526734E-3</v>
      </c>
      <c r="DY365" s="223">
        <f t="shared" ca="1" si="719"/>
        <v>-1.2128148507549767E-3</v>
      </c>
      <c r="DZ365" s="223">
        <f t="shared" ca="1" si="720"/>
        <v>-1.2961083461524726E-3</v>
      </c>
      <c r="EA365" s="223">
        <f t="shared" ca="1" si="721"/>
        <v>-1.3669196096516261E-3</v>
      </c>
      <c r="EB365" s="223">
        <f t="shared" ca="1" si="722"/>
        <v>-1.4245666900755678E-3</v>
      </c>
      <c r="EC365" s="223">
        <f t="shared" ca="1" si="723"/>
        <v>-1.4684944145267132E-3</v>
      </c>
      <c r="ED365" s="223">
        <f t="shared" ca="1" si="724"/>
        <v>-1.4982797350052619E-3</v>
      </c>
      <c r="EE365" s="223">
        <f t="shared" ca="1" si="725"/>
        <v>-1.5136358025926932E-3</v>
      </c>
      <c r="EF365" s="223">
        <f t="shared" ca="1" si="726"/>
        <v>-1.5144147299636598E-3</v>
      </c>
      <c r="EG365" s="223">
        <f t="shared" ca="1" si="727"/>
        <v>-1.5006090156217738E-3</v>
      </c>
      <c r="EH365" s="223">
        <f t="shared" ca="1" si="728"/>
        <v>-1.4723516161431189E-3</v>
      </c>
      <c r="EI365" s="223">
        <f t="shared" ca="1" si="729"/>
        <v>-1.429914665731741E-3</v>
      </c>
      <c r="EJ365" s="223">
        <f t="shared" ca="1" si="730"/>
        <v>-1.3737068554184979E-3</v>
      </c>
      <c r="EK365" s="223">
        <f t="shared" ca="1" si="731"/>
        <v>-1.3042694971430208E-3</v>
      </c>
      <c r="EL365" s="223">
        <f t="shared" ca="1" si="732"/>
        <v>-1.2222713106238223E-3</v>
      </c>
      <c r="EM365" s="223">
        <f t="shared" ca="1" si="733"/>
        <v>-1.1285019832218536E-3</v>
      </c>
      <c r="EN365" s="223">
        <f t="shared" ca="1" si="734"/>
        <v>-1.0238645648195227E-3</v>
      </c>
      <c r="EO365" s="223">
        <f t="shared" ca="1" si="735"/>
        <v>-9.0936677095667566E-4</v>
      </c>
      <c r="EP365" s="223">
        <f t="shared" ca="1" si="736"/>
        <v>-7.861112779790722E-4</v>
      </c>
      <c r="EQ365" s="223">
        <f t="shared" ca="1" si="737"/>
        <v>-6.5528510366239336E-4</v>
      </c>
      <c r="ER365" s="223">
        <f t="shared" ca="1" si="738"/>
        <v>-5.1814817558216736E-4</v>
      </c>
      <c r="ES365" s="223">
        <f t="shared" ca="1" si="739"/>
        <v>-3.7602119732248261E-4</v>
      </c>
      <c r="ET365" s="223">
        <f t="shared" ca="1" si="740"/>
        <v>-2.302729293784868E-4</v>
      </c>
      <c r="EU365" s="223">
        <f t="shared" ca="1" si="741"/>
        <v>-8.2307007244588362E-5</v>
      </c>
      <c r="EV365" s="223">
        <f t="shared" ca="1" si="742"/>
        <v>6.6451576362662408E-5</v>
      </c>
      <c r="EW365" s="223">
        <f t="shared" ca="1" si="743"/>
        <v>2.1457019496341656E-4</v>
      </c>
      <c r="EX365" s="223">
        <f t="shared" ca="1" si="744"/>
        <v>3.6062238529067052E-4</v>
      </c>
      <c r="EY365" s="223">
        <f t="shared" ca="1" si="745"/>
        <v>5.0320158491132662E-4</v>
      </c>
      <c r="EZ365" s="223">
        <f t="shared" ca="1" si="746"/>
        <v>6.4093467819131909E-4</v>
      </c>
      <c r="FA365" s="223">
        <f t="shared" ca="1" si="747"/>
        <v>7.7249522014979422E-4</v>
      </c>
      <c r="FB365" s="223">
        <f t="shared" ca="1" si="748"/>
        <v>8.96616210849384E-4</v>
      </c>
      <c r="FC365" s="223">
        <f t="shared" ca="1" si="749"/>
        <v>1.0121022972982181E-3</v>
      </c>
      <c r="FD365" s="223">
        <f t="shared" ca="1" si="750"/>
        <v>1.1178412853526734E-3</v>
      </c>
      <c r="FE365" s="223">
        <f t="shared" ca="1" si="751"/>
        <v>1.2128148507549767E-3</v>
      </c>
      <c r="FF365" s="223">
        <f t="shared" ca="1" si="752"/>
        <v>1.2961083461524726E-3</v>
      </c>
      <c r="FG365" s="223">
        <f t="shared" ca="1" si="753"/>
        <v>1.3669196096516261E-3</v>
      </c>
      <c r="FH365" s="223">
        <f t="shared" ca="1" si="754"/>
        <v>1.4245666900755678E-3</v>
      </c>
      <c r="FI365" s="223">
        <f t="shared" ca="1" si="755"/>
        <v>1.4684944145267132E-3</v>
      </c>
      <c r="FJ365" s="223">
        <f t="shared" ca="1" si="756"/>
        <v>1.4982797350052619E-3</v>
      </c>
      <c r="FK365" s="223">
        <f t="shared" ca="1" si="757"/>
        <v>1.5136358025926932E-3</v>
      </c>
      <c r="FL365" s="223">
        <f t="shared" ca="1" si="758"/>
        <v>1.5144147299636598E-3</v>
      </c>
      <c r="FM365" s="223">
        <f t="shared" ca="1" si="759"/>
        <v>1.5006090156217742E-3</v>
      </c>
      <c r="FN365" s="223">
        <f t="shared" ca="1" si="760"/>
        <v>1.4723516161431196E-3</v>
      </c>
      <c r="FO365" s="223">
        <f t="shared" ca="1" si="761"/>
        <v>1.4299146657317419E-3</v>
      </c>
      <c r="FP365" s="223">
        <f t="shared" ca="1" si="762"/>
        <v>1.3737068554184966E-3</v>
      </c>
      <c r="FQ365" s="223">
        <f t="shared" ca="1" si="763"/>
        <v>1.3042694971430195E-3</v>
      </c>
      <c r="FR365" s="223">
        <f t="shared" ca="1" si="764"/>
        <v>1.2222713106238225E-3</v>
      </c>
      <c r="FS365" s="223">
        <f t="shared" ca="1" si="765"/>
        <v>1.1285019832218538E-3</v>
      </c>
      <c r="FT365" s="223">
        <f t="shared" ca="1" si="766"/>
        <v>1.0238645648195229E-3</v>
      </c>
      <c r="FU365" s="223">
        <f t="shared" ca="1" si="767"/>
        <v>9.0936677095667577E-4</v>
      </c>
      <c r="FV365" s="223">
        <f t="shared" ca="1" si="768"/>
        <v>7.8611127797907241E-4</v>
      </c>
      <c r="FW365" s="223">
        <f t="shared" ca="1" si="769"/>
        <v>6.5528510366239347E-4</v>
      </c>
      <c r="FX365" s="223">
        <f t="shared" ca="1" si="770"/>
        <v>5.1814817558217007E-4</v>
      </c>
      <c r="FY365" s="223">
        <f t="shared" ca="1" si="771"/>
        <v>3.7602119732248543E-4</v>
      </c>
      <c r="FZ365" s="223">
        <f t="shared" ca="1" si="772"/>
        <v>2.3027292937848965E-4</v>
      </c>
      <c r="GA365" s="223">
        <f t="shared" ca="1" si="773"/>
        <v>8.2307007244585868E-5</v>
      </c>
      <c r="GB365" s="223">
        <f t="shared" ca="1" si="774"/>
        <v>-6.6451576362664929E-5</v>
      </c>
      <c r="GC365" s="223">
        <f t="shared" ca="1" si="775"/>
        <v>-2.145701949634164E-4</v>
      </c>
      <c r="GD365" s="223">
        <f t="shared" ca="1" si="776"/>
        <v>-3.606223852906703E-4</v>
      </c>
      <c r="GE365" s="223">
        <f t="shared" ca="1" si="777"/>
        <v>-5.032015849113264E-4</v>
      </c>
      <c r="GF365" s="223">
        <f t="shared" ca="1" si="778"/>
        <v>-6.4093467819131909E-4</v>
      </c>
      <c r="GG365" s="223">
        <f t="shared" ca="1" si="779"/>
        <v>-7.7249522014979401E-4</v>
      </c>
      <c r="GH365" s="223">
        <f t="shared" ca="1" si="780"/>
        <v>-8.9661621084938389E-4</v>
      </c>
      <c r="GI365" s="223">
        <f t="shared" ca="1" si="781"/>
        <v>-1.012102297298216E-3</v>
      </c>
      <c r="GJ365" s="223">
        <f t="shared" ca="1" si="782"/>
        <v>-1.1178412853526715E-3</v>
      </c>
      <c r="GK365" s="223">
        <f t="shared" ca="1" si="783"/>
        <v>-1.2128148507549784E-3</v>
      </c>
      <c r="GL365" s="223">
        <f t="shared" ca="1" si="784"/>
        <v>-1.2961083461524737E-3</v>
      </c>
      <c r="GM365" s="223">
        <f t="shared" ca="1" si="785"/>
        <v>-1.3669196096516272E-3</v>
      </c>
      <c r="GN365" s="223">
        <f t="shared" ca="1" si="786"/>
        <v>-1.4245666900755678E-3</v>
      </c>
      <c r="GO365" s="223">
        <f t="shared" ca="1" si="787"/>
        <v>-1.4684944145267132E-3</v>
      </c>
      <c r="GP365" s="223">
        <f t="shared" ca="1" si="788"/>
        <v>-1.4982797350052619E-3</v>
      </c>
      <c r="GQ365" s="223">
        <f t="shared" ca="1" si="789"/>
        <v>-1.5136358025926934E-3</v>
      </c>
      <c r="GR365" s="223">
        <f t="shared" ca="1" si="790"/>
        <v>-1.51441472996366E-3</v>
      </c>
      <c r="GS365" s="223">
        <f t="shared" ca="1" si="791"/>
        <v>-1.5006090156217742E-3</v>
      </c>
      <c r="GT365" s="223">
        <f t="shared" ca="1" si="792"/>
        <v>-1.4723516161431196E-3</v>
      </c>
      <c r="GU365" s="223">
        <f t="shared" ca="1" si="793"/>
        <v>-1.4299146657317419E-3</v>
      </c>
      <c r="GV365" s="223">
        <f t="shared" ca="1" si="794"/>
        <v>-1.3737068554184968E-3</v>
      </c>
      <c r="GW365" s="223">
        <f t="shared" ca="1" si="795"/>
        <v>-1.3042694971430195E-3</v>
      </c>
      <c r="GX365" s="223">
        <f t="shared" ca="1" si="796"/>
        <v>-1.2222713106238225E-3</v>
      </c>
      <c r="GY365" s="223">
        <f t="shared" ca="1" si="797"/>
        <v>-1.1285019832218538E-3</v>
      </c>
      <c r="GZ365" s="223">
        <f t="shared" ca="1" si="798"/>
        <v>-1.0238645648195232E-3</v>
      </c>
      <c r="HA365" s="223">
        <f t="shared" ca="1" si="799"/>
        <v>-9.0936677095667599E-4</v>
      </c>
      <c r="HB365" s="223">
        <f t="shared" ca="1" si="800"/>
        <v>-7.8611127797907252E-4</v>
      </c>
      <c r="HC365" s="223">
        <f t="shared" ca="1" si="801"/>
        <v>-6.5528510366239369E-4</v>
      </c>
      <c r="HD365" s="223">
        <f t="shared" ca="1" si="802"/>
        <v>-5.1814817558217029E-4</v>
      </c>
      <c r="HE365" s="223">
        <f t="shared" ca="1" si="803"/>
        <v>-3.7602119732248565E-4</v>
      </c>
      <c r="HF365" s="223">
        <f t="shared" ca="1" si="804"/>
        <v>-2.3027292937848452E-4</v>
      </c>
      <c r="HG365" s="223">
        <f t="shared" ca="1" si="805"/>
        <v>-8.2307007244586058E-5</v>
      </c>
      <c r="HH365" s="223">
        <f t="shared" ca="1" si="806"/>
        <v>6.6451576362664739E-5</v>
      </c>
      <c r="HI365" s="223">
        <f t="shared" ca="1" si="807"/>
        <v>2.1457019496341623E-4</v>
      </c>
      <c r="HJ365" s="223">
        <f t="shared" ca="1" si="808"/>
        <v>3.606223852906702E-4</v>
      </c>
      <c r="HK365" s="223">
        <f t="shared" ca="1" si="809"/>
        <v>5.0320158491132618E-4</v>
      </c>
      <c r="HL365" s="223">
        <f t="shared" ca="1" si="810"/>
        <v>6.4093467819131887E-4</v>
      </c>
      <c r="HM365" s="223">
        <f t="shared" ca="1" si="811"/>
        <v>7.724952201497939E-4</v>
      </c>
      <c r="HN365" s="223">
        <f t="shared" ca="1" si="812"/>
        <v>8.9661621084938389E-4</v>
      </c>
      <c r="HO365" s="223">
        <f t="shared" ca="1" si="813"/>
        <v>1.012102297298216E-3</v>
      </c>
      <c r="HP365" s="223">
        <f t="shared" ca="1" si="814"/>
        <v>1.1178412853526712E-3</v>
      </c>
      <c r="HQ365" s="223">
        <f t="shared" ca="1" si="815"/>
        <v>1.212814850754978E-3</v>
      </c>
      <c r="HR365" s="223">
        <f t="shared" ca="1" si="816"/>
        <v>1.2961083461524737E-3</v>
      </c>
      <c r="HS365" s="223">
        <f t="shared" ca="1" si="817"/>
        <v>1.3669196096516272E-3</v>
      </c>
      <c r="HT365" s="223">
        <f t="shared" ca="1" si="818"/>
        <v>1.4245666900755678E-3</v>
      </c>
      <c r="HU365" s="223">
        <f t="shared" ca="1" si="819"/>
        <v>1.4684944145267132E-3</v>
      </c>
      <c r="HV365" s="223">
        <f t="shared" ca="1" si="820"/>
        <v>1.4982797350052619E-3</v>
      </c>
      <c r="HW365" s="223">
        <f t="shared" ca="1" si="821"/>
        <v>1.5136358025926932E-3</v>
      </c>
      <c r="HX365" s="223">
        <f t="shared" ca="1" si="822"/>
        <v>1.5144147299636598E-3</v>
      </c>
      <c r="HY365" s="223">
        <f t="shared" ca="1" si="823"/>
        <v>1.5006090156217742E-3</v>
      </c>
      <c r="HZ365" s="223">
        <f t="shared" ca="1" si="824"/>
        <v>1.4723516161431198E-3</v>
      </c>
      <c r="IA365" s="223">
        <f t="shared" ca="1" si="825"/>
        <v>1.4299146657317421E-3</v>
      </c>
      <c r="IB365" s="223">
        <f t="shared" ca="1" si="826"/>
        <v>1.373706855418497E-3</v>
      </c>
      <c r="IC365" s="223">
        <f t="shared" ca="1" si="827"/>
        <v>1.3042694971430197E-3</v>
      </c>
      <c r="ID365" s="223">
        <f t="shared" ca="1" si="828"/>
        <v>1.2222713106238227E-3</v>
      </c>
      <c r="IE365" s="223">
        <f t="shared" ca="1" si="829"/>
        <v>9.2792790765283478E-4</v>
      </c>
      <c r="IF365" s="223">
        <f t="shared" ca="1" si="830"/>
        <v>1.0238645648195232E-3</v>
      </c>
      <c r="IG365" s="223">
        <f t="shared" ca="1" si="831"/>
        <v>9.093667709566761E-4</v>
      </c>
      <c r="IH365" s="223">
        <f t="shared" ca="1" si="832"/>
        <v>7.8611127797907274E-4</v>
      </c>
      <c r="II365" s="223">
        <f t="shared" ca="1" si="833"/>
        <v>6.552851036623938E-4</v>
      </c>
      <c r="IJ365" s="223">
        <f t="shared" ca="1" si="834"/>
        <v>5.1814817558217051E-4</v>
      </c>
      <c r="IK365" s="223">
        <f t="shared" ca="1" si="835"/>
        <v>3.7602119732248581E-4</v>
      </c>
      <c r="IL365" s="223">
        <f t="shared" ca="1" si="836"/>
        <v>2.3027292937849003E-4</v>
      </c>
      <c r="IM365" s="223">
        <f t="shared" ca="1" si="837"/>
        <v>8.2307007244586248E-5</v>
      </c>
      <c r="IN365" s="223">
        <f t="shared" ca="1" si="838"/>
        <v>-6.6451576362664522E-5</v>
      </c>
      <c r="IO365" s="223">
        <f t="shared" ca="1" si="839"/>
        <v>-2.1457019496341604E-4</v>
      </c>
      <c r="IP365" s="223">
        <f t="shared" ca="1" si="840"/>
        <v>-3.6062238529066992E-4</v>
      </c>
      <c r="IQ365" s="223">
        <f t="shared" ca="1" si="841"/>
        <v>-5.0320158491132607E-4</v>
      </c>
      <c r="IR365" s="223">
        <f t="shared" ca="1" si="842"/>
        <v>-6.4093467819131855E-4</v>
      </c>
      <c r="IS365" s="223">
        <f t="shared" ca="1" si="843"/>
        <v>-7.724952201497939E-4</v>
      </c>
      <c r="IT365" s="223">
        <f t="shared" ca="1" si="844"/>
        <v>-8.9661621084938367E-4</v>
      </c>
      <c r="IU365" s="223">
        <f t="shared" ca="1" si="845"/>
        <v>-1.0121022972982157E-3</v>
      </c>
      <c r="IV365" s="223">
        <f t="shared" ca="1" si="846"/>
        <v>-1.1178412853526708E-3</v>
      </c>
      <c r="IW365" s="223">
        <f t="shared" ca="1" si="847"/>
        <v>-1.212814850754978E-3</v>
      </c>
      <c r="IX365" s="223">
        <f t="shared" ca="1" si="848"/>
        <v>-1.2961083461524735E-3</v>
      </c>
      <c r="IY365" s="223">
        <f t="shared" ca="1" si="849"/>
        <v>-1.3669196096516268E-3</v>
      </c>
      <c r="IZ365" s="223">
        <f t="shared" ca="1" si="850"/>
        <v>-1.4245666900755678E-3</v>
      </c>
      <c r="JA365" s="223">
        <f t="shared" ca="1" si="851"/>
        <v>-1.4684944145267132E-3</v>
      </c>
      <c r="JB365" s="223">
        <f t="shared" ca="1" si="852"/>
        <v>-1.4982797350052619E-3</v>
      </c>
    </row>
    <row r="366" spans="1:262">
      <c r="B366" s="230">
        <v>5</v>
      </c>
      <c r="C366" s="229">
        <f t="shared" si="853"/>
        <v>9.7656250000000005E-5</v>
      </c>
      <c r="D366" s="226">
        <f t="shared" ca="1" si="597"/>
        <v>39.322410191528512</v>
      </c>
      <c r="E366" s="225">
        <f ca="1">K361</f>
        <v>0.12241019152850641</v>
      </c>
      <c r="F366" s="224">
        <v>5</v>
      </c>
      <c r="G366" s="223">
        <f t="shared" ca="1" si="854"/>
        <v>3.5045939626281171E-2</v>
      </c>
      <c r="H366" s="223">
        <f t="shared" ca="1" si="598"/>
        <v>3.5147823537634848E-2</v>
      </c>
      <c r="I366" s="223">
        <f t="shared" ca="1" si="599"/>
        <v>3.4721051467297669E-2</v>
      </c>
      <c r="J366" s="223">
        <f t="shared" ca="1" si="600"/>
        <v>3.3772042464448045E-2</v>
      </c>
      <c r="K366" s="223">
        <f t="shared" ca="1" si="601"/>
        <v>3.2315070507828864E-2</v>
      </c>
      <c r="L366" s="223">
        <f t="shared" ca="1" si="602"/>
        <v>3.0372049811820935E-2</v>
      </c>
      <c r="M366" s="223">
        <f t="shared" ca="1" si="603"/>
        <v>2.7972205216260898E-2</v>
      </c>
      <c r="N366" s="223">
        <f t="shared" ca="1" si="604"/>
        <v>2.5151632617647513E-2</v>
      </c>
      <c r="O366" s="223">
        <f t="shared" ca="1" si="605"/>
        <v>2.1952756053260174E-2</v>
      </c>
      <c r="P366" s="223">
        <f t="shared" ca="1" si="606"/>
        <v>1.8423689604149831E-2</v>
      </c>
      <c r="Q366" s="223">
        <f t="shared" ca="1" si="607"/>
        <v>1.4617513714575257E-2</v>
      </c>
      <c r="R366" s="223">
        <f t="shared" ca="1" si="608"/>
        <v>1.0591476812713999E-2</v>
      </c>
      <c r="S366" s="223">
        <f t="shared" ca="1" si="609"/>
        <v>6.4061342410155738E-3</v>
      </c>
      <c r="T366" s="223">
        <f t="shared" ca="1" si="610"/>
        <v>2.1244374474859926E-3</v>
      </c>
      <c r="U366" s="223">
        <f t="shared" ca="1" si="611"/>
        <v>-2.1892128626856341E-3</v>
      </c>
      <c r="V366" s="223">
        <f t="shared" ca="1" si="612"/>
        <v>-6.4699353736774878E-3</v>
      </c>
      <c r="W366" s="223">
        <f t="shared" ca="1" si="613"/>
        <v>-1.0653344034416694E-2</v>
      </c>
      <c r="X366" s="223">
        <f t="shared" ca="1" si="614"/>
        <v>-1.4676516484718159E-2</v>
      </c>
      <c r="Y366" s="223">
        <f t="shared" ca="1" si="615"/>
        <v>-1.8478940466150055E-2</v>
      </c>
      <c r="Z366" s="223">
        <f t="shared" ca="1" si="616"/>
        <v>-2.200342398272559E-2</v>
      </c>
      <c r="AA366" s="223">
        <f t="shared" ca="1" si="617"/>
        <v>-2.5196955521757124E-2</v>
      </c>
      <c r="AB366" s="223">
        <f t="shared" ca="1" si="618"/>
        <v>-2.8011501396350218E-2</v>
      </c>
      <c r="AC366" s="223">
        <f t="shared" ca="1" si="619"/>
        <v>-3.0404728216764439E-2</v>
      </c>
      <c r="AD366" s="223">
        <f t="shared" ca="1" si="620"/>
        <v>-3.2340639623999051E-2</v>
      </c>
      <c r="AE366" s="223">
        <f t="shared" ca="1" si="621"/>
        <v>-3.3790117708537917E-2</v>
      </c>
      <c r="AF366" s="223">
        <f t="shared" ca="1" si="622"/>
        <v>-3.4731360970811635E-2</v>
      </c>
      <c r="AG366" s="223">
        <f t="shared" ca="1" si="623"/>
        <v>-3.5150212236043941E-2</v>
      </c>
      <c r="AH366" s="223">
        <f t="shared" ca="1" si="624"/>
        <v>-3.5040371591337917E-2</v>
      </c>
      <c r="AI366" s="223">
        <f t="shared" ca="1" si="625"/>
        <v>-3.4403491142229882E-2</v>
      </c>
      <c r="AJ366" s="223">
        <f t="shared" ca="1" si="626"/>
        <v>-3.3249150163484398E-2</v>
      </c>
      <c r="AK366" s="223">
        <f t="shared" ca="1" si="627"/>
        <v>-3.159471101788535E-2</v>
      </c>
      <c r="AL366" s="223">
        <f t="shared" ca="1" si="628"/>
        <v>-2.9465058010138781E-2</v>
      </c>
      <c r="AM366" s="223">
        <f t="shared" ca="1" si="629"/>
        <v>-2.6892223103767716E-2</v>
      </c>
      <c r="AN366" s="223">
        <f t="shared" ca="1" si="630"/>
        <v>-2.3914904130565316E-2</v>
      </c>
      <c r="AO366" s="223">
        <f t="shared" ca="1" si="631"/>
        <v>-2.0577882739184775E-2</v>
      </c>
      <c r="AP366" s="223">
        <f t="shared" ca="1" si="632"/>
        <v>-1.6931350837460522E-2</v>
      </c>
      <c r="AQ366" s="223">
        <f t="shared" ca="1" si="633"/>
        <v>-1.3030155659395847E-2</v>
      </c>
      <c r="AR366" s="223">
        <f t="shared" ca="1" si="634"/>
        <v>-8.9329748117113247E-3</v>
      </c>
      <c r="AS366" s="223">
        <f t="shared" ca="1" si="635"/>
        <v>-4.7014337080226931E-3</v>
      </c>
      <c r="AT366" s="223">
        <f t="shared" ca="1" si="636"/>
        <v>-3.9917866525874309E-4</v>
      </c>
      <c r="AU366" s="223">
        <f t="shared" ca="1" si="637"/>
        <v>3.909080396187199E-3</v>
      </c>
      <c r="AV366" s="223">
        <f t="shared" ca="1" si="638"/>
        <v>8.1585432498923957E-3</v>
      </c>
      <c r="AW366" s="223">
        <f t="shared" ca="1" si="639"/>
        <v>1.2285294019126078E-2</v>
      </c>
      <c r="AX366" s="223">
        <f t="shared" ca="1" si="640"/>
        <v>1.6227262531128762E-2</v>
      </c>
      <c r="AY366" s="223">
        <f t="shared" ca="1" si="641"/>
        <v>1.9925157910285408E-2</v>
      </c>
      <c r="AZ366" s="223">
        <f t="shared" ca="1" si="642"/>
        <v>2.3323360368083006E-2</v>
      </c>
      <c r="BA366" s="223">
        <f t="shared" ca="1" si="643"/>
        <v>2.6370757776500605E-2</v>
      </c>
      <c r="BB366" s="223">
        <f t="shared" ca="1" si="644"/>
        <v>2.9021514441990255E-2</v>
      </c>
      <c r="BC366" s="223">
        <f t="shared" ca="1" si="645"/>
        <v>3.1235760516971876E-2</v>
      </c>
      <c r="BD366" s="223">
        <f t="shared" ca="1" si="646"/>
        <v>3.2980191679451751E-2</v>
      </c>
      <c r="BE366" s="223">
        <f t="shared" ca="1" si="647"/>
        <v>3.4228570061025171E-2</v>
      </c>
      <c r="BF366" s="223">
        <f t="shared" ca="1" si="648"/>
        <v>3.4962118888839447E-2</v>
      </c>
      <c r="BG366" s="223">
        <f t="shared" ca="1" si="649"/>
        <v>3.5169804905735118E-2</v>
      </c>
      <c r="BH366" s="223">
        <f t="shared" ca="1" si="650"/>
        <v>3.4848504320703383E-2</v>
      </c>
      <c r="BI366" s="223">
        <f t="shared" ca="1" si="651"/>
        <v>3.4003049793610539E-2</v>
      </c>
      <c r="BJ366" s="223">
        <f t="shared" ca="1" si="652"/>
        <v>3.2646157747495318E-2</v>
      </c>
      <c r="BK366" s="223">
        <f t="shared" ca="1" si="653"/>
        <v>3.0798237101729901E-2</v>
      </c>
      <c r="BL366" s="223">
        <f t="shared" ca="1" si="654"/>
        <v>2.848708230287593E-2</v>
      </c>
      <c r="BM366" s="223">
        <f t="shared" ca="1" si="655"/>
        <v>2.5747455270336977E-2</v>
      </c>
      <c r="BN366" s="223">
        <f t="shared" ca="1" si="656"/>
        <v>2.2620562544734386E-2</v>
      </c>
      <c r="BO366" s="223">
        <f t="shared" ca="1" si="657"/>
        <v>1.9153435503180993E-2</v>
      </c>
      <c r="BP366" s="223">
        <f t="shared" ca="1" si="658"/>
        <v>1.5398222963592596E-2</v>
      </c>
      <c r="BQ366" s="223">
        <f t="shared" ca="1" si="659"/>
        <v>1.1411406817926077E-2</v>
      </c>
      <c r="BR366" s="223">
        <f t="shared" ca="1" si="660"/>
        <v>7.2529524919510702E-3</v>
      </c>
      <c r="BS366" s="223">
        <f t="shared" ca="1" si="661"/>
        <v>2.985407009430229E-3</v>
      </c>
      <c r="BT366" s="223">
        <f t="shared" ca="1" si="662"/>
        <v>-1.3270417733369892E-3</v>
      </c>
      <c r="BU366" s="223">
        <f t="shared" ca="1" si="663"/>
        <v>-5.6195306126193435E-3</v>
      </c>
      <c r="BV366" s="223">
        <f t="shared" ca="1" si="664"/>
        <v>-9.82749648081431E-3</v>
      </c>
      <c r="BW366" s="223">
        <f t="shared" ca="1" si="665"/>
        <v>-1.3887647654478752E-2</v>
      </c>
      <c r="BX366" s="223">
        <f t="shared" ca="1" si="666"/>
        <v>-1.7738915680761504E-2</v>
      </c>
      <c r="BY366" s="223">
        <f t="shared" ca="1" si="667"/>
        <v>-2.1323373903777178E-2</v>
      </c>
      <c r="BZ366" s="223">
        <f t="shared" ca="1" si="668"/>
        <v>-2.4587108735428603E-2</v>
      </c>
      <c r="CA366" s="223">
        <f t="shared" ca="1" si="669"/>
        <v>-2.7481030565954925E-2</v>
      </c>
      <c r="CB366" s="223">
        <f t="shared" ca="1" si="670"/>
        <v>-2.9961612117355103E-2</v>
      </c>
      <c r="CC366" s="223">
        <f t="shared" ca="1" si="671"/>
        <v>-3.1991543134164434E-2</v>
      </c>
      <c r="CD366" s="223">
        <f t="shared" ca="1" si="672"/>
        <v>-3.3540291564425041E-2</v>
      </c>
      <c r="CE366" s="223">
        <f t="shared" ca="1" si="673"/>
        <v>-3.4584562790166765E-2</v>
      </c>
      <c r="CF366" s="223">
        <f t="shared" ca="1" si="674"/>
        <v>-3.5108650000144112E-2</v>
      </c>
      <c r="CG366" s="223">
        <f t="shared" ca="1" si="675"/>
        <v>-3.5104670434897289E-2</v>
      </c>
      <c r="CH366" s="223">
        <f t="shared" ca="1" si="676"/>
        <v>-3.4572683950791792E-2</v>
      </c>
      <c r="CI366" s="223">
        <f t="shared" ca="1" si="677"/>
        <v>-3.3520692119722986E-2</v>
      </c>
      <c r="CJ366" s="223">
        <f t="shared" ca="1" si="678"/>
        <v>-3.196451787802683E-2</v>
      </c>
      <c r="CK366" s="223">
        <f t="shared" ca="1" si="679"/>
        <v>-2.9927567534789427E-2</v>
      </c>
      <c r="CL366" s="223">
        <f t="shared" ca="1" si="680"/>
        <v>-2.7440478719171719E-2</v>
      </c>
      <c r="CM366" s="223">
        <f t="shared" ca="1" si="681"/>
        <v>-2.454065956194932E-2</v>
      </c>
      <c r="CN366" s="223">
        <f t="shared" ca="1" si="682"/>
        <v>-2.1271726042405924E-2</v>
      </c>
      <c r="CO366" s="223">
        <f t="shared" ca="1" si="683"/>
        <v>-1.7682845963407259E-2</v>
      </c>
      <c r="CP366" s="223">
        <f t="shared" ca="1" si="684"/>
        <v>-1.3827999421880306E-2</v>
      </c>
      <c r="CQ366" s="223">
        <f t="shared" ca="1" si="685"/>
        <v>-9.7651668979107913E-3</v>
      </c>
      <c r="CR366" s="223">
        <f t="shared" ca="1" si="686"/>
        <v>-5.5554571743540969E-3</v>
      </c>
      <c r="CS366" s="223">
        <f t="shared" ca="1" si="687"/>
        <v>-1.2621882038612448E-3</v>
      </c>
      <c r="CT366" s="223">
        <f t="shared" ca="1" si="688"/>
        <v>3.050065252065714E-3</v>
      </c>
      <c r="CU366" s="223">
        <f t="shared" ca="1" si="689"/>
        <v>7.3164428875929412E-3</v>
      </c>
      <c r="CV366" s="223">
        <f t="shared" ca="1" si="690"/>
        <v>1.1472774411926914E-2</v>
      </c>
      <c r="CW366" s="223">
        <f t="shared" ca="1" si="691"/>
        <v>1.5456544730217481E-2</v>
      </c>
      <c r="CX366" s="223">
        <f t="shared" ca="1" si="692"/>
        <v>1.9207834228773812E-2</v>
      </c>
      <c r="CY366" s="223">
        <f t="shared" ca="1" si="693"/>
        <v>2.2670220021827781E-2</v>
      </c>
      <c r="CZ366" s="223">
        <f t="shared" ca="1" si="694"/>
        <v>2.5791624604254177E-2</v>
      </c>
      <c r="DA366" s="223">
        <f t="shared" ca="1" si="695"/>
        <v>2.8525099145721856E-2</v>
      </c>
      <c r="DB366" s="223">
        <f t="shared" ca="1" si="696"/>
        <v>3.082952964480197E-2</v>
      </c>
      <c r="DC366" s="223">
        <f t="shared" ca="1" si="697"/>
        <v>3.267025532181856E-2</v>
      </c>
      <c r="DD366" s="223">
        <f t="shared" ca="1" si="698"/>
        <v>3.4019589949237053E-2</v>
      </c>
      <c r="DE366" s="223">
        <f t="shared" ca="1" si="699"/>
        <v>3.4857238278296926E-2</v>
      </c>
      <c r="DF366" s="223">
        <f t="shared" ca="1" si="700"/>
        <v>3.5170601298443877E-2</v>
      </c>
      <c r="DG366" s="223">
        <f t="shared" ca="1" si="701"/>
        <v>3.495496573817581E-2</v>
      </c>
      <c r="DH366" s="223">
        <f t="shared" ca="1" si="702"/>
        <v>3.4213574957033283E-2</v>
      </c>
      <c r="DI366" s="223">
        <f t="shared" ca="1" si="703"/>
        <v>3.2957580162453134E-2</v>
      </c>
      <c r="DJ366" s="223">
        <f t="shared" ca="1" si="704"/>
        <v>3.1205872685229067E-2</v>
      </c>
      <c r="DK366" s="223">
        <f t="shared" ca="1" si="705"/>
        <v>2.8984799836312324E-2</v>
      </c>
      <c r="DL366" s="223">
        <f t="shared" ca="1" si="706"/>
        <v>2.6327768618730971E-2</v>
      </c>
      <c r="DM366" s="223">
        <f t="shared" ca="1" si="707"/>
        <v>2.3274743255168942E-2</v>
      </c>
      <c r="DN366" s="223">
        <f t="shared" ca="1" si="708"/>
        <v>1.9871644088858154E-2</v>
      </c>
      <c r="DO366" s="223">
        <f t="shared" ca="1" si="709"/>
        <v>1.61696568988733E-2</v>
      </c>
      <c r="DP366" s="223">
        <f t="shared" ca="1" si="710"/>
        <v>1.2224463018371034E-2</v>
      </c>
      <c r="DQ366" s="223">
        <f t="shared" ca="1" si="711"/>
        <v>8.0954018355108084E-3</v>
      </c>
      <c r="DR366" s="223">
        <f t="shared" ca="1" si="712"/>
        <v>3.8445782738235268E-3</v>
      </c>
      <c r="DS366" s="223">
        <f t="shared" ca="1" si="713"/>
        <v>-4.6407132364543763E-4</v>
      </c>
      <c r="DT366" s="223">
        <f t="shared" ca="1" si="714"/>
        <v>-4.765740856447989E-3</v>
      </c>
      <c r="DU366" s="223">
        <f t="shared" ca="1" si="715"/>
        <v>-8.9957292108056169E-3</v>
      </c>
      <c r="DV366" s="223">
        <f t="shared" ca="1" si="716"/>
        <v>-1.3090413424584828E-2</v>
      </c>
      <c r="DW366" s="223">
        <f t="shared" ca="1" si="717"/>
        <v>-1.6988205635867698E-2</v>
      </c>
      <c r="DX366" s="223">
        <f t="shared" ca="1" si="718"/>
        <v>-2.0630479421721477E-2</v>
      </c>
      <c r="DY366" s="223">
        <f t="shared" ca="1" si="719"/>
        <v>-2.396245159416905E-2</v>
      </c>
      <c r="DZ366" s="223">
        <f t="shared" ca="1" si="720"/>
        <v>-2.6934006190328597E-2</v>
      </c>
      <c r="EA366" s="223">
        <f t="shared" ca="1" si="721"/>
        <v>-2.9500448263143148E-2</v>
      </c>
      <c r="EB366" s="223">
        <f t="shared" ca="1" si="722"/>
        <v>-3.1623176134986664E-2</v>
      </c>
      <c r="EC366" s="223">
        <f t="shared" ca="1" si="723"/>
        <v>-3.3270262002826026E-2</v>
      </c>
      <c r="ED366" s="223">
        <f t="shared" ca="1" si="724"/>
        <v>-3.4416932162097194E-2</v>
      </c>
      <c r="EE366" s="223">
        <f t="shared" ca="1" si="725"/>
        <v>-3.5045939626281171E-2</v>
      </c>
      <c r="EF366" s="223">
        <f t="shared" ca="1" si="726"/>
        <v>-3.5147823537634848E-2</v>
      </c>
      <c r="EG366" s="223">
        <f t="shared" ca="1" si="727"/>
        <v>-3.4721051467297676E-2</v>
      </c>
      <c r="EH366" s="223">
        <f t="shared" ca="1" si="728"/>
        <v>-3.3772042464448065E-2</v>
      </c>
      <c r="EI366" s="223">
        <f t="shared" ca="1" si="729"/>
        <v>-3.2315070507828864E-2</v>
      </c>
      <c r="EJ366" s="223">
        <f t="shared" ca="1" si="730"/>
        <v>-3.0372049811820963E-2</v>
      </c>
      <c r="EK366" s="223">
        <f t="shared" ca="1" si="731"/>
        <v>-2.7972205216260881E-2</v>
      </c>
      <c r="EL366" s="223">
        <f t="shared" ca="1" si="732"/>
        <v>-2.5151632617647524E-2</v>
      </c>
      <c r="EM366" s="223">
        <f t="shared" ca="1" si="733"/>
        <v>-2.195275605326022E-2</v>
      </c>
      <c r="EN366" s="223">
        <f t="shared" ca="1" si="734"/>
        <v>-1.8423689604149814E-2</v>
      </c>
      <c r="EO366" s="223">
        <f t="shared" ca="1" si="735"/>
        <v>-1.4617513714575283E-2</v>
      </c>
      <c r="EP366" s="223">
        <f t="shared" ca="1" si="736"/>
        <v>-1.0591476812714065E-2</v>
      </c>
      <c r="EQ366" s="223">
        <f t="shared" ca="1" si="737"/>
        <v>-6.4061342410155642E-3</v>
      </c>
      <c r="ER366" s="223">
        <f t="shared" ca="1" si="738"/>
        <v>-2.1244374474860299E-3</v>
      </c>
      <c r="ES366" s="223">
        <f t="shared" ca="1" si="739"/>
        <v>2.189212862685674E-3</v>
      </c>
      <c r="ET366" s="223">
        <f t="shared" ca="1" si="740"/>
        <v>6.4699353736774818E-3</v>
      </c>
      <c r="EU366" s="223">
        <f t="shared" ca="1" si="741"/>
        <v>1.0653344034416642E-2</v>
      </c>
      <c r="EV366" s="223">
        <f t="shared" ca="1" si="742"/>
        <v>1.4676516484718183E-2</v>
      </c>
      <c r="EW366" s="223">
        <f t="shared" ca="1" si="743"/>
        <v>1.8478940466150038E-2</v>
      </c>
      <c r="EX366" s="223">
        <f t="shared" ca="1" si="744"/>
        <v>2.2003423982725537E-2</v>
      </c>
      <c r="EY366" s="223">
        <f t="shared" ca="1" si="745"/>
        <v>2.5196955521757131E-2</v>
      </c>
      <c r="EZ366" s="223">
        <f t="shared" ca="1" si="746"/>
        <v>2.8011501396350197E-2</v>
      </c>
      <c r="FA366" s="223">
        <f t="shared" ca="1" si="747"/>
        <v>3.0404728216764397E-2</v>
      </c>
      <c r="FB366" s="223">
        <f t="shared" ca="1" si="748"/>
        <v>3.2340639623999051E-2</v>
      </c>
      <c r="FC366" s="223">
        <f t="shared" ca="1" si="749"/>
        <v>3.3790117708537903E-2</v>
      </c>
      <c r="FD366" s="223">
        <f t="shared" ca="1" si="750"/>
        <v>3.4731360970811642E-2</v>
      </c>
      <c r="FE366" s="223">
        <f t="shared" ca="1" si="751"/>
        <v>3.5150212236043941E-2</v>
      </c>
      <c r="FF366" s="223">
        <f t="shared" ca="1" si="752"/>
        <v>3.5040371591337917E-2</v>
      </c>
      <c r="FG366" s="223">
        <f t="shared" ca="1" si="753"/>
        <v>3.4403491142229875E-2</v>
      </c>
      <c r="FH366" s="223">
        <f t="shared" ca="1" si="754"/>
        <v>3.3249150163484405E-2</v>
      </c>
      <c r="FI366" s="223">
        <f t="shared" ca="1" si="755"/>
        <v>3.1594711017885385E-2</v>
      </c>
      <c r="FJ366" s="223">
        <f t="shared" ca="1" si="756"/>
        <v>2.9465058010138778E-2</v>
      </c>
      <c r="FK366" s="223">
        <f t="shared" ca="1" si="757"/>
        <v>2.689222310376773E-2</v>
      </c>
      <c r="FL366" s="223">
        <f t="shared" ca="1" si="758"/>
        <v>2.3914904130565382E-2</v>
      </c>
      <c r="FM366" s="223">
        <f t="shared" ca="1" si="759"/>
        <v>2.0577882739184768E-2</v>
      </c>
      <c r="FN366" s="223">
        <f t="shared" ca="1" si="760"/>
        <v>1.6931350837460571E-2</v>
      </c>
      <c r="FO366" s="223">
        <f t="shared" ca="1" si="761"/>
        <v>1.303015565939581E-2</v>
      </c>
      <c r="FP366" s="223">
        <f t="shared" ca="1" si="762"/>
        <v>8.9329748117113455E-3</v>
      </c>
      <c r="FQ366" s="223">
        <f t="shared" ca="1" si="763"/>
        <v>4.7014337080227451E-3</v>
      </c>
      <c r="FR366" s="223">
        <f t="shared" ca="1" si="764"/>
        <v>3.9917866525873355E-4</v>
      </c>
      <c r="FS366" s="223">
        <f t="shared" ca="1" si="765"/>
        <v>-3.9090803961871765E-3</v>
      </c>
      <c r="FT366" s="223">
        <f t="shared" ca="1" si="766"/>
        <v>-8.1585432498923159E-3</v>
      </c>
      <c r="FU366" s="223">
        <f t="shared" ca="1" si="767"/>
        <v>-1.2285294019126088E-2</v>
      </c>
      <c r="FV366" s="223">
        <f t="shared" ca="1" si="768"/>
        <v>-1.6227262531128713E-2</v>
      </c>
      <c r="FW366" s="223">
        <f t="shared" ca="1" si="769"/>
        <v>-1.9925157910285447E-2</v>
      </c>
      <c r="FX366" s="223">
        <f t="shared" ca="1" si="770"/>
        <v>-2.3323360368082989E-2</v>
      </c>
      <c r="FY366" s="223">
        <f t="shared" ca="1" si="771"/>
        <v>-2.6370757776500567E-2</v>
      </c>
      <c r="FZ366" s="223">
        <f t="shared" ca="1" si="772"/>
        <v>-2.9021514441990279E-2</v>
      </c>
      <c r="GA366" s="223">
        <f t="shared" ca="1" si="773"/>
        <v>-3.1235760516971862E-2</v>
      </c>
      <c r="GB366" s="223">
        <f t="shared" ca="1" si="774"/>
        <v>-3.298019167945173E-2</v>
      </c>
      <c r="GC366" s="223">
        <f t="shared" ca="1" si="775"/>
        <v>-3.4228570061025171E-2</v>
      </c>
      <c r="GD366" s="223">
        <f t="shared" ca="1" si="776"/>
        <v>-3.496211888883944E-2</v>
      </c>
      <c r="GE366" s="223">
        <f t="shared" ca="1" si="777"/>
        <v>-3.5169804905735118E-2</v>
      </c>
      <c r="GF366" s="223">
        <f t="shared" ca="1" si="778"/>
        <v>-3.4848504320703383E-2</v>
      </c>
      <c r="GG366" s="223">
        <f t="shared" ca="1" si="779"/>
        <v>-3.4003049793610553E-2</v>
      </c>
      <c r="GH366" s="223">
        <f t="shared" ca="1" si="780"/>
        <v>-3.2646157747495304E-2</v>
      </c>
      <c r="GI366" s="223">
        <f t="shared" ca="1" si="781"/>
        <v>-3.0798237101729915E-2</v>
      </c>
      <c r="GJ366" s="223">
        <f t="shared" ca="1" si="782"/>
        <v>-2.8487082302875964E-2</v>
      </c>
      <c r="GK366" s="223">
        <f t="shared" ca="1" si="783"/>
        <v>-2.5747455270336971E-2</v>
      </c>
      <c r="GL366" s="223">
        <f t="shared" ca="1" si="784"/>
        <v>-2.2620562544734407E-2</v>
      </c>
      <c r="GM366" s="223">
        <f t="shared" ca="1" si="785"/>
        <v>-1.9153435503181063E-2</v>
      </c>
      <c r="GN366" s="223">
        <f t="shared" ca="1" si="786"/>
        <v>-1.5398222963592587E-2</v>
      </c>
      <c r="GO366" s="223">
        <f t="shared" ca="1" si="787"/>
        <v>-1.1411406817926127E-2</v>
      </c>
      <c r="GP366" s="223">
        <f t="shared" ca="1" si="788"/>
        <v>-7.2529524919511526E-3</v>
      </c>
      <c r="GQ366" s="223">
        <f t="shared" ca="1" si="789"/>
        <v>-2.9854070094302194E-3</v>
      </c>
      <c r="GR366" s="223">
        <f t="shared" ca="1" si="790"/>
        <v>1.3270417733369684E-3</v>
      </c>
      <c r="GS366" s="223">
        <f t="shared" ca="1" si="791"/>
        <v>5.6195306126193851E-3</v>
      </c>
      <c r="GT366" s="223">
        <f t="shared" ca="1" si="792"/>
        <v>9.8274964808142892E-3</v>
      </c>
      <c r="GU366" s="223">
        <f t="shared" ca="1" si="793"/>
        <v>1.3887647654478672E-2</v>
      </c>
      <c r="GV366" s="223">
        <f t="shared" ca="1" si="794"/>
        <v>1.7738915680761538E-2</v>
      </c>
      <c r="GW366" s="223">
        <f t="shared" ca="1" si="795"/>
        <v>2.1323373903777164E-2</v>
      </c>
      <c r="GX366" s="223">
        <f t="shared" ca="1" si="796"/>
        <v>2.4587108735428537E-2</v>
      </c>
      <c r="GY366" s="223">
        <f t="shared" ca="1" si="797"/>
        <v>2.7481030565954915E-2</v>
      </c>
      <c r="GZ366" s="223">
        <f t="shared" ca="1" si="798"/>
        <v>2.9961612117355093E-2</v>
      </c>
      <c r="HA366" s="223">
        <f t="shared" ca="1" si="799"/>
        <v>3.1991543134164448E-2</v>
      </c>
      <c r="HB366" s="223">
        <f t="shared" ca="1" si="800"/>
        <v>3.3540291564425034E-2</v>
      </c>
      <c r="HC366" s="223">
        <f t="shared" ca="1" si="801"/>
        <v>3.4584562790166751E-2</v>
      </c>
      <c r="HD366" s="223">
        <f t="shared" ca="1" si="802"/>
        <v>3.5108650000144112E-2</v>
      </c>
      <c r="HE366" s="223">
        <f t="shared" ca="1" si="803"/>
        <v>3.5104670434897289E-2</v>
      </c>
      <c r="HF366" s="223">
        <f t="shared" ca="1" si="804"/>
        <v>3.4572683950791806E-2</v>
      </c>
      <c r="HG366" s="223">
        <f t="shared" ca="1" si="805"/>
        <v>3.3520692119722979E-2</v>
      </c>
      <c r="HH366" s="223">
        <f t="shared" ca="1" si="806"/>
        <v>3.1964517878026837E-2</v>
      </c>
      <c r="HI366" s="223">
        <f t="shared" ca="1" si="807"/>
        <v>2.9927567534789472E-2</v>
      </c>
      <c r="HJ366" s="223">
        <f t="shared" ca="1" si="808"/>
        <v>2.744047871917173E-2</v>
      </c>
      <c r="HK366" s="223">
        <f t="shared" ca="1" si="809"/>
        <v>2.4540659561949334E-2</v>
      </c>
      <c r="HL366" s="223">
        <f t="shared" ca="1" si="810"/>
        <v>2.1271726042405889E-2</v>
      </c>
      <c r="HM366" s="223">
        <f t="shared" ca="1" si="811"/>
        <v>1.768284596340728E-2</v>
      </c>
      <c r="HN366" s="223">
        <f t="shared" ca="1" si="812"/>
        <v>1.3827999421880382E-2</v>
      </c>
      <c r="HO366" s="223">
        <f t="shared" ca="1" si="813"/>
        <v>9.7651668979107514E-3</v>
      </c>
      <c r="HP366" s="223">
        <f t="shared" ca="1" si="814"/>
        <v>5.5554571743541177E-3</v>
      </c>
      <c r="HQ366" s="223">
        <f t="shared" ca="1" si="815"/>
        <v>1.2621882038613298E-3</v>
      </c>
      <c r="HR366" s="223">
        <f t="shared" ca="1" si="816"/>
        <v>-3.0500652520656932E-3</v>
      </c>
      <c r="HS366" s="223">
        <f t="shared" ca="1" si="817"/>
        <v>-7.3164428875929204E-3</v>
      </c>
      <c r="HT366" s="223">
        <f t="shared" ca="1" si="818"/>
        <v>-1.1472774411926952E-2</v>
      </c>
      <c r="HU366" s="223">
        <f t="shared" ca="1" si="819"/>
        <v>-1.5456544730217465E-2</v>
      </c>
      <c r="HV366" s="223">
        <f t="shared" ca="1" si="820"/>
        <v>-1.9207834228773795E-2</v>
      </c>
      <c r="HW366" s="223">
        <f t="shared" ca="1" si="821"/>
        <v>-2.2670220021827815E-2</v>
      </c>
      <c r="HX366" s="223">
        <f t="shared" ca="1" si="822"/>
        <v>-2.579162460425416E-2</v>
      </c>
      <c r="HY366" s="223">
        <f t="shared" ca="1" si="823"/>
        <v>-2.8525099145721804E-2</v>
      </c>
      <c r="HZ366" s="223">
        <f t="shared" ca="1" si="824"/>
        <v>-3.0829529644801991E-2</v>
      </c>
      <c r="IA366" s="223">
        <f t="shared" ca="1" si="825"/>
        <v>-3.2670255321818553E-2</v>
      </c>
      <c r="IB366" s="223">
        <f t="shared" ca="1" si="826"/>
        <v>-3.4019589949237032E-2</v>
      </c>
      <c r="IC366" s="223">
        <f t="shared" ca="1" si="827"/>
        <v>-3.4857238278296919E-2</v>
      </c>
      <c r="ID366" s="223">
        <f t="shared" ca="1" si="828"/>
        <v>-3.5170601298443877E-2</v>
      </c>
      <c r="IE366" s="223">
        <f t="shared" ca="1" si="829"/>
        <v>-2.6962007790695006E-2</v>
      </c>
      <c r="IF366" s="223">
        <f t="shared" ca="1" si="830"/>
        <v>-3.4213574957033289E-2</v>
      </c>
      <c r="IG366" s="223">
        <f t="shared" ca="1" si="831"/>
        <v>-3.2957580162453162E-2</v>
      </c>
      <c r="IH366" s="223">
        <f t="shared" ca="1" si="832"/>
        <v>-3.1205872685229046E-2</v>
      </c>
      <c r="II366" s="223">
        <f t="shared" ca="1" si="833"/>
        <v>-2.8984799836312337E-2</v>
      </c>
      <c r="IJ366" s="223">
        <f t="shared" ca="1" si="834"/>
        <v>-2.6327768618731026E-2</v>
      </c>
      <c r="IK366" s="223">
        <f t="shared" ca="1" si="835"/>
        <v>-2.3274743255168959E-2</v>
      </c>
      <c r="IL366" s="223">
        <f t="shared" ca="1" si="836"/>
        <v>-1.9871644088858172E-2</v>
      </c>
      <c r="IM366" s="223">
        <f t="shared" ca="1" si="837"/>
        <v>-1.6169656898873376E-2</v>
      </c>
      <c r="IN366" s="223">
        <f t="shared" ca="1" si="838"/>
        <v>-1.2224463018371054E-2</v>
      </c>
      <c r="IO366" s="223">
        <f t="shared" ca="1" si="839"/>
        <v>-8.0954018355108293E-3</v>
      </c>
      <c r="IP366" s="223">
        <f t="shared" ca="1" si="840"/>
        <v>-3.844578273823486E-3</v>
      </c>
      <c r="IQ366" s="223">
        <f t="shared" ca="1" si="841"/>
        <v>4.6407132364541682E-4</v>
      </c>
      <c r="IR366" s="223">
        <f t="shared" ca="1" si="842"/>
        <v>4.7657408564479049E-3</v>
      </c>
      <c r="IS366" s="223">
        <f t="shared" ca="1" si="843"/>
        <v>8.9957292108056551E-3</v>
      </c>
      <c r="IT366" s="223">
        <f t="shared" ca="1" si="844"/>
        <v>1.3090413424584812E-2</v>
      </c>
      <c r="IU366" s="223">
        <f t="shared" ca="1" si="845"/>
        <v>1.6988205635867629E-2</v>
      </c>
      <c r="IV366" s="223">
        <f t="shared" ca="1" si="846"/>
        <v>2.0630479421721463E-2</v>
      </c>
      <c r="IW366" s="223">
        <f t="shared" ca="1" si="847"/>
        <v>2.3962451594169036E-2</v>
      </c>
      <c r="IX366" s="223">
        <f t="shared" ca="1" si="848"/>
        <v>2.6934006190328621E-2</v>
      </c>
      <c r="IY366" s="223">
        <f t="shared" ca="1" si="849"/>
        <v>2.9500448263143131E-2</v>
      </c>
      <c r="IZ366" s="223">
        <f t="shared" ca="1" si="850"/>
        <v>3.1623176134986622E-2</v>
      </c>
      <c r="JA366" s="223">
        <f t="shared" ca="1" si="851"/>
        <v>3.3270262002826033E-2</v>
      </c>
      <c r="JB366" s="223">
        <f t="shared" ca="1" si="852"/>
        <v>3.4416932162097194E-2</v>
      </c>
    </row>
    <row r="367" spans="1:262">
      <c r="B367" s="230">
        <v>6</v>
      </c>
      <c r="C367" s="229">
        <f t="shared" si="853"/>
        <v>1.1718750000000001E-4</v>
      </c>
      <c r="D367" s="226">
        <f t="shared" ca="1" si="597"/>
        <v>39.32090076777326</v>
      </c>
      <c r="E367" s="225">
        <f ca="1">L361</f>
        <v>0.12090076777325777</v>
      </c>
      <c r="F367" s="224">
        <v>6</v>
      </c>
      <c r="G367" s="223">
        <f t="shared" ca="1" si="854"/>
        <v>-7.5970312644677127E-4</v>
      </c>
      <c r="H367" s="223">
        <f t="shared" ca="1" si="598"/>
        <v>-7.6289616796399373E-4</v>
      </c>
      <c r="I367" s="223">
        <f t="shared" ca="1" si="599"/>
        <v>-7.4957481133748605E-4</v>
      </c>
      <c r="J367" s="223">
        <f t="shared" ca="1" si="600"/>
        <v>-7.2002742370865349E-4</v>
      </c>
      <c r="K367" s="223">
        <f t="shared" ca="1" si="601"/>
        <v>-6.7489361678863089E-4</v>
      </c>
      <c r="L367" s="223">
        <f t="shared" ca="1" si="602"/>
        <v>-6.1515040119631886E-4</v>
      </c>
      <c r="M367" s="223">
        <f t="shared" ca="1" si="603"/>
        <v>-5.4209103712898811E-4</v>
      </c>
      <c r="N367" s="223">
        <f t="shared" ca="1" si="604"/>
        <v>-4.5729703918456321E-4</v>
      </c>
      <c r="O367" s="223">
        <f t="shared" ca="1" si="605"/>
        <v>-3.6260394134663966E-4</v>
      </c>
      <c r="P367" s="223">
        <f t="shared" ca="1" si="606"/>
        <v>-2.600615632169232E-4</v>
      </c>
      <c r="Q367" s="223">
        <f t="shared" ca="1" si="607"/>
        <v>-1.5188963761116281E-4</v>
      </c>
      <c r="R367" s="223">
        <f t="shared" ca="1" si="608"/>
        <v>-4.0429760047127694E-5</v>
      </c>
      <c r="S367" s="223">
        <f t="shared" ca="1" si="609"/>
        <v>7.1905299726900183E-5</v>
      </c>
      <c r="T367" s="223">
        <f t="shared" ca="1" si="610"/>
        <v>1.8268382691078117E-4</v>
      </c>
      <c r="U367" s="223">
        <f t="shared" ca="1" si="611"/>
        <v>2.895078009343329E-4</v>
      </c>
      <c r="V367" s="223">
        <f t="shared" ca="1" si="612"/>
        <v>3.9006480536082281E-4</v>
      </c>
      <c r="W367" s="223">
        <f t="shared" ca="1" si="613"/>
        <v>4.8217808471948765E-4</v>
      </c>
      <c r="X367" s="223">
        <f t="shared" ca="1" si="614"/>
        <v>5.638536646878279E-4</v>
      </c>
      <c r="Y367" s="223">
        <f t="shared" ca="1" si="615"/>
        <v>6.3332351561402715E-4</v>
      </c>
      <c r="Z367" s="223">
        <f t="shared" ca="1" si="616"/>
        <v>6.8908382501958992E-4</v>
      </c>
      <c r="AA367" s="223">
        <f t="shared" ca="1" si="617"/>
        <v>7.2992755059809241E-4</v>
      </c>
      <c r="AB367" s="223">
        <f t="shared" ca="1" si="618"/>
        <v>7.5497054903593422E-4</v>
      </c>
      <c r="AC367" s="223">
        <f t="shared" ca="1" si="619"/>
        <v>7.6367071504502746E-4</v>
      </c>
      <c r="AD367" s="223">
        <f t="shared" ca="1" si="620"/>
        <v>7.5583971630516396E-4</v>
      </c>
      <c r="AE367" s="223">
        <f t="shared" ca="1" si="621"/>
        <v>7.316470702899969E-4</v>
      </c>
      <c r="AF367" s="223">
        <f t="shared" ca="1" si="622"/>
        <v>6.9161647472566789E-4</v>
      </c>
      <c r="AG367" s="223">
        <f t="shared" ca="1" si="623"/>
        <v>6.3661447111656598E-4</v>
      </c>
      <c r="AH367" s="223">
        <f t="shared" ca="1" si="624"/>
        <v>5.6783168673865084E-4</v>
      </c>
      <c r="AI367" s="223">
        <f t="shared" ca="1" si="625"/>
        <v>4.8675706115454138E-4</v>
      </c>
      <c r="AJ367" s="223">
        <f t="shared" ca="1" si="626"/>
        <v>3.9514561516847417E-4</v>
      </c>
      <c r="AK367" s="223">
        <f t="shared" ca="1" si="627"/>
        <v>2.9498045992593455E-4</v>
      </c>
      <c r="AL367" s="223">
        <f t="shared" ca="1" si="628"/>
        <v>1.8842986854620893E-4</v>
      </c>
      <c r="AM367" s="223">
        <f t="shared" ca="1" si="629"/>
        <v>7.7800339557388277E-5</v>
      </c>
      <c r="AN367" s="223">
        <f t="shared" ca="1" si="630"/>
        <v>-3.4513331831303822E-5</v>
      </c>
      <c r="AO367" s="223">
        <f t="shared" ca="1" si="631"/>
        <v>-1.4607989381367994E-4</v>
      </c>
      <c r="AP367" s="223">
        <f t="shared" ca="1" si="632"/>
        <v>-2.5448426724597895E-4</v>
      </c>
      <c r="AQ367" s="223">
        <f t="shared" ca="1" si="633"/>
        <v>-3.5737982481696485E-4</v>
      </c>
      <c r="AR367" s="223">
        <f t="shared" ca="1" si="634"/>
        <v>-4.5253918844256072E-4</v>
      </c>
      <c r="AS367" s="223">
        <f t="shared" ca="1" si="635"/>
        <v>-5.3790244527484883E-4</v>
      </c>
      <c r="AT367" s="223">
        <f t="shared" ca="1" si="636"/>
        <v>-6.1162173859443194E-4</v>
      </c>
      <c r="AU367" s="223">
        <f t="shared" ca="1" si="637"/>
        <v>-6.7210126832801512E-4</v>
      </c>
      <c r="AV367" s="223">
        <f t="shared" ca="1" si="638"/>
        <v>-7.1803183530078551E-4</v>
      </c>
      <c r="AW367" s="223">
        <f t="shared" ca="1" si="639"/>
        <v>-7.4841918144485941E-4</v>
      </c>
      <c r="AX367" s="223">
        <f t="shared" ca="1" si="640"/>
        <v>-7.6260551248386315E-4</v>
      </c>
      <c r="AY367" s="223">
        <f t="shared" ca="1" si="641"/>
        <v>-7.6028373719252236E-4</v>
      </c>
      <c r="AZ367" s="223">
        <f t="shared" ca="1" si="642"/>
        <v>-7.4150411499429689E-4</v>
      </c>
      <c r="BA367" s="223">
        <f t="shared" ca="1" si="643"/>
        <v>-7.0667316799664232E-4</v>
      </c>
      <c r="BB367" s="223">
        <f t="shared" ca="1" si="644"/>
        <v>-6.5654488101505085E-4</v>
      </c>
      <c r="BC367" s="223">
        <f t="shared" ca="1" si="645"/>
        <v>-5.9220438007877838E-4</v>
      </c>
      <c r="BD367" s="223">
        <f t="shared" ca="1" si="646"/>
        <v>-5.1504444272931489E-4</v>
      </c>
      <c r="BE367" s="223">
        <f t="shared" ca="1" si="647"/>
        <v>-4.267353485926996E-4</v>
      </c>
      <c r="BF367" s="223">
        <f t="shared" ca="1" si="648"/>
        <v>-3.2918872286974725E-4</v>
      </c>
      <c r="BG367" s="223">
        <f t="shared" ca="1" si="649"/>
        <v>-2.2451615542341986E-4</v>
      </c>
      <c r="BH367" s="223">
        <f t="shared" ca="1" si="650"/>
        <v>-1.1498349123515101E-4</v>
      </c>
      <c r="BI367" s="223">
        <f t="shared" ca="1" si="651"/>
        <v>-2.9617817036854796E-6</v>
      </c>
      <c r="BJ367" s="223">
        <f t="shared" ca="1" si="652"/>
        <v>1.0912404145729408E-4</v>
      </c>
      <c r="BK367" s="223">
        <f t="shared" ca="1" si="653"/>
        <v>2.1884765866764063E-4</v>
      </c>
      <c r="BL367" s="223">
        <f t="shared" ca="1" si="654"/>
        <v>3.2383388497234669E-4</v>
      </c>
      <c r="BM367" s="223">
        <f t="shared" ca="1" si="655"/>
        <v>4.2181008562292509E-4</v>
      </c>
      <c r="BN367" s="223">
        <f t="shared" ca="1" si="656"/>
        <v>5.1065537175651299E-4</v>
      </c>
      <c r="BO367" s="223">
        <f t="shared" ca="1" si="657"/>
        <v>5.884465112348257E-4</v>
      </c>
      <c r="BP367" s="223">
        <f t="shared" ca="1" si="658"/>
        <v>6.5349956081191924E-4</v>
      </c>
      <c r="BQ367" s="223">
        <f t="shared" ca="1" si="659"/>
        <v>7.0440631842007793E-4</v>
      </c>
      <c r="BR367" s="223">
        <f t="shared" ca="1" si="660"/>
        <v>7.4006480649190594E-4</v>
      </c>
      <c r="BS367" s="223">
        <f t="shared" ca="1" si="661"/>
        <v>7.5970312644677116E-4</v>
      </c>
      <c r="BT367" s="223">
        <f t="shared" ca="1" si="662"/>
        <v>7.6289616796399373E-4</v>
      </c>
      <c r="BU367" s="223">
        <f t="shared" ca="1" si="663"/>
        <v>7.4957481133748605E-4</v>
      </c>
      <c r="BV367" s="223">
        <f t="shared" ca="1" si="664"/>
        <v>7.200274237086537E-4</v>
      </c>
      <c r="BW367" s="223">
        <f t="shared" ca="1" si="665"/>
        <v>6.7489361678863121E-4</v>
      </c>
      <c r="BX367" s="223">
        <f t="shared" ca="1" si="666"/>
        <v>6.1515040119631875E-4</v>
      </c>
      <c r="BY367" s="223">
        <f t="shared" ca="1" si="667"/>
        <v>5.4209103712898833E-4</v>
      </c>
      <c r="BZ367" s="223">
        <f t="shared" ca="1" si="668"/>
        <v>4.572970391845637E-4</v>
      </c>
      <c r="CA367" s="223">
        <f t="shared" ca="1" si="669"/>
        <v>3.6260394134663933E-4</v>
      </c>
      <c r="CB367" s="223">
        <f t="shared" ca="1" si="670"/>
        <v>2.6006156321692315E-4</v>
      </c>
      <c r="CC367" s="223">
        <f t="shared" ca="1" si="671"/>
        <v>1.5188963761116324E-4</v>
      </c>
      <c r="CD367" s="223">
        <f t="shared" ca="1" si="672"/>
        <v>4.0429760047128481E-5</v>
      </c>
      <c r="CE367" s="223">
        <f t="shared" ca="1" si="673"/>
        <v>-7.1905299726900427E-5</v>
      </c>
      <c r="CF367" s="223">
        <f t="shared" ca="1" si="674"/>
        <v>-1.8268382691078087E-4</v>
      </c>
      <c r="CG367" s="223">
        <f t="shared" ca="1" si="675"/>
        <v>-2.8950780093433236E-4</v>
      </c>
      <c r="CH367" s="223">
        <f t="shared" ca="1" si="676"/>
        <v>-3.9006480536082206E-4</v>
      </c>
      <c r="CI367" s="223">
        <f t="shared" ca="1" si="677"/>
        <v>-4.8217808471948771E-4</v>
      </c>
      <c r="CJ367" s="223">
        <f t="shared" ca="1" si="678"/>
        <v>-5.6385366468782758E-4</v>
      </c>
      <c r="CK367" s="223">
        <f t="shared" ca="1" si="679"/>
        <v>-6.3332351561402682E-4</v>
      </c>
      <c r="CL367" s="223">
        <f t="shared" ca="1" si="680"/>
        <v>-6.8908382501959003E-4</v>
      </c>
      <c r="CM367" s="223">
        <f t="shared" ca="1" si="681"/>
        <v>-7.299275505980923E-4</v>
      </c>
      <c r="CN367" s="223">
        <f t="shared" ca="1" si="682"/>
        <v>-7.5497054903593411E-4</v>
      </c>
      <c r="CO367" s="223">
        <f t="shared" ca="1" si="683"/>
        <v>-7.6367071504502746E-4</v>
      </c>
      <c r="CP367" s="223">
        <f t="shared" ca="1" si="684"/>
        <v>-7.5583971630516385E-4</v>
      </c>
      <c r="CQ367" s="223">
        <f t="shared" ca="1" si="685"/>
        <v>-7.31647070289997E-4</v>
      </c>
      <c r="CR367" s="223">
        <f t="shared" ca="1" si="686"/>
        <v>-6.9161647472566821E-4</v>
      </c>
      <c r="CS367" s="223">
        <f t="shared" ca="1" si="687"/>
        <v>-6.3661447111656565E-4</v>
      </c>
      <c r="CT367" s="223">
        <f t="shared" ca="1" si="688"/>
        <v>-5.6783168673865106E-4</v>
      </c>
      <c r="CU367" s="223">
        <f t="shared" ca="1" si="689"/>
        <v>-4.8675706115454165E-4</v>
      </c>
      <c r="CV367" s="223">
        <f t="shared" ca="1" si="690"/>
        <v>-3.9514561516847493E-4</v>
      </c>
      <c r="CW367" s="223">
        <f t="shared" ca="1" si="691"/>
        <v>-2.9498045992593417E-4</v>
      </c>
      <c r="CX367" s="223">
        <f t="shared" ca="1" si="692"/>
        <v>-1.8842986854620921E-4</v>
      </c>
      <c r="CY367" s="223">
        <f t="shared" ca="1" si="693"/>
        <v>-7.7800339557389226E-5</v>
      </c>
      <c r="CZ367" s="223">
        <f t="shared" ca="1" si="694"/>
        <v>3.4513331831304228E-5</v>
      </c>
      <c r="DA367" s="223">
        <f t="shared" ca="1" si="695"/>
        <v>1.4607989381367964E-4</v>
      </c>
      <c r="DB367" s="223">
        <f t="shared" ca="1" si="696"/>
        <v>2.5448426724597874E-4</v>
      </c>
      <c r="DC367" s="223">
        <f t="shared" ca="1" si="697"/>
        <v>3.5737982481696398E-4</v>
      </c>
      <c r="DD367" s="223">
        <f t="shared" ca="1" si="698"/>
        <v>4.5253918844256116E-4</v>
      </c>
      <c r="DE367" s="223">
        <f t="shared" ca="1" si="699"/>
        <v>5.3790244527484861E-4</v>
      </c>
      <c r="DF367" s="223">
        <f t="shared" ca="1" si="700"/>
        <v>6.1162173859443173E-4</v>
      </c>
      <c r="DG367" s="223">
        <f t="shared" ca="1" si="701"/>
        <v>6.7210126832801522E-4</v>
      </c>
      <c r="DH367" s="223">
        <f t="shared" ca="1" si="702"/>
        <v>7.180318353007853E-4</v>
      </c>
      <c r="DI367" s="223">
        <f t="shared" ca="1" si="703"/>
        <v>7.484191814448593E-4</v>
      </c>
      <c r="DJ367" s="223">
        <f t="shared" ca="1" si="704"/>
        <v>7.6260551248386315E-4</v>
      </c>
      <c r="DK367" s="223">
        <f t="shared" ca="1" si="705"/>
        <v>7.6028373719252247E-4</v>
      </c>
      <c r="DL367" s="223">
        <f t="shared" ca="1" si="706"/>
        <v>7.4150411499429743E-4</v>
      </c>
      <c r="DM367" s="223">
        <f t="shared" ca="1" si="707"/>
        <v>7.0667316799664253E-4</v>
      </c>
      <c r="DN367" s="223">
        <f t="shared" ca="1" si="708"/>
        <v>6.5654488101505074E-4</v>
      </c>
      <c r="DO367" s="223">
        <f t="shared" ca="1" si="709"/>
        <v>5.9220438007877947E-4</v>
      </c>
      <c r="DP367" s="223">
        <f t="shared" ca="1" si="710"/>
        <v>5.1504444272931511E-4</v>
      </c>
      <c r="DQ367" s="223">
        <f t="shared" ca="1" si="711"/>
        <v>4.2673534859269922E-4</v>
      </c>
      <c r="DR367" s="223">
        <f t="shared" ca="1" si="712"/>
        <v>3.2918872286974806E-4</v>
      </c>
      <c r="DS367" s="223">
        <f t="shared" ca="1" si="713"/>
        <v>2.2451615542342014E-4</v>
      </c>
      <c r="DT367" s="223">
        <f t="shared" ca="1" si="714"/>
        <v>1.1498349123514995E-4</v>
      </c>
      <c r="DU367" s="223">
        <f t="shared" ca="1" si="715"/>
        <v>2.9617817036857506E-6</v>
      </c>
      <c r="DV367" s="223">
        <f t="shared" ca="1" si="716"/>
        <v>-1.0912404145729378E-4</v>
      </c>
      <c r="DW367" s="223">
        <f t="shared" ca="1" si="717"/>
        <v>-2.1884765866764166E-4</v>
      </c>
      <c r="DX367" s="223">
        <f t="shared" ca="1" si="718"/>
        <v>-3.2383388497234637E-4</v>
      </c>
      <c r="DY367" s="223">
        <f t="shared" ca="1" si="719"/>
        <v>-4.2181008562292477E-4</v>
      </c>
      <c r="DZ367" s="223">
        <f t="shared" ca="1" si="720"/>
        <v>-5.106553717565118E-4</v>
      </c>
      <c r="EA367" s="223">
        <f t="shared" ca="1" si="721"/>
        <v>-5.8844651123482537E-4</v>
      </c>
      <c r="EB367" s="223">
        <f t="shared" ca="1" si="722"/>
        <v>-6.5349956081191989E-4</v>
      </c>
      <c r="EC367" s="223">
        <f t="shared" ca="1" si="723"/>
        <v>-7.0440631842007739E-4</v>
      </c>
      <c r="ED367" s="223">
        <f t="shared" ca="1" si="724"/>
        <v>-7.4006480649190594E-4</v>
      </c>
      <c r="EE367" s="223">
        <f t="shared" ca="1" si="725"/>
        <v>-7.5970312644677138E-4</v>
      </c>
      <c r="EF367" s="223">
        <f t="shared" ca="1" si="726"/>
        <v>-7.6289616796399384E-4</v>
      </c>
      <c r="EG367" s="223">
        <f t="shared" ca="1" si="727"/>
        <v>-7.4957481133748616E-4</v>
      </c>
      <c r="EH367" s="223">
        <f t="shared" ca="1" si="728"/>
        <v>-7.2002742370865327E-4</v>
      </c>
      <c r="EI367" s="223">
        <f t="shared" ca="1" si="729"/>
        <v>-6.7489361678863143E-4</v>
      </c>
      <c r="EJ367" s="223">
        <f t="shared" ca="1" si="730"/>
        <v>-6.1515040119631897E-4</v>
      </c>
      <c r="EK367" s="223">
        <f t="shared" ca="1" si="731"/>
        <v>-5.4209103712898952E-4</v>
      </c>
      <c r="EL367" s="223">
        <f t="shared" ca="1" si="732"/>
        <v>-4.5729703918456397E-4</v>
      </c>
      <c r="EM367" s="223">
        <f t="shared" ca="1" si="733"/>
        <v>-3.6260394134663961E-4</v>
      </c>
      <c r="EN367" s="223">
        <f t="shared" ca="1" si="734"/>
        <v>-2.6006156321692467E-4</v>
      </c>
      <c r="EO367" s="223">
        <f t="shared" ca="1" si="735"/>
        <v>-1.5188963761116352E-4</v>
      </c>
      <c r="EP367" s="223">
        <f t="shared" ca="1" si="736"/>
        <v>-4.0429760047127423E-5</v>
      </c>
      <c r="EQ367" s="223">
        <f t="shared" ca="1" si="737"/>
        <v>7.1905299726898747E-5</v>
      </c>
      <c r="ER367" s="223">
        <f t="shared" ca="1" si="738"/>
        <v>1.8268382691078057E-4</v>
      </c>
      <c r="ES367" s="223">
        <f t="shared" ca="1" si="739"/>
        <v>2.8950780093433328E-4</v>
      </c>
      <c r="ET367" s="223">
        <f t="shared" ca="1" si="740"/>
        <v>3.9006480536082173E-4</v>
      </c>
      <c r="EU367" s="223">
        <f t="shared" ca="1" si="741"/>
        <v>4.8217808471948749E-4</v>
      </c>
      <c r="EV367" s="223">
        <f t="shared" ca="1" si="742"/>
        <v>5.6385366468782844E-4</v>
      </c>
      <c r="EW367" s="223">
        <f t="shared" ca="1" si="743"/>
        <v>6.3332351561402661E-4</v>
      </c>
      <c r="EX367" s="223">
        <f t="shared" ca="1" si="744"/>
        <v>6.8908382501958992E-4</v>
      </c>
      <c r="EY367" s="223">
        <f t="shared" ca="1" si="745"/>
        <v>7.2992755059809176E-4</v>
      </c>
      <c r="EZ367" s="223">
        <f t="shared" ca="1" si="746"/>
        <v>7.54970549035934E-4</v>
      </c>
      <c r="FA367" s="223">
        <f t="shared" ca="1" si="747"/>
        <v>7.6367071504502757E-4</v>
      </c>
      <c r="FB367" s="223">
        <f t="shared" ca="1" si="748"/>
        <v>7.5583971630516418E-4</v>
      </c>
      <c r="FC367" s="223">
        <f t="shared" ca="1" si="749"/>
        <v>7.3164707028999711E-4</v>
      </c>
      <c r="FD367" s="223">
        <f t="shared" ca="1" si="750"/>
        <v>6.9161647472566778E-4</v>
      </c>
      <c r="FE367" s="223">
        <f t="shared" ca="1" si="751"/>
        <v>6.3661447111656663E-4</v>
      </c>
      <c r="FF367" s="223">
        <f t="shared" ca="1" si="752"/>
        <v>5.6783168673865117E-4</v>
      </c>
      <c r="FG367" s="223">
        <f t="shared" ca="1" si="753"/>
        <v>4.8675706115454078E-4</v>
      </c>
      <c r="FH367" s="223">
        <f t="shared" ca="1" si="754"/>
        <v>3.9514561516847525E-4</v>
      </c>
      <c r="FI367" s="223">
        <f t="shared" ca="1" si="755"/>
        <v>2.9498045992593444E-4</v>
      </c>
      <c r="FJ367" s="223">
        <f t="shared" ca="1" si="756"/>
        <v>1.884298685462108E-4</v>
      </c>
      <c r="FK367" s="223">
        <f t="shared" ca="1" si="757"/>
        <v>7.7800339557389524E-5</v>
      </c>
      <c r="FL367" s="223">
        <f t="shared" ca="1" si="758"/>
        <v>-3.4513331831303957E-5</v>
      </c>
      <c r="FM367" s="223">
        <f t="shared" ca="1" si="759"/>
        <v>-1.4607989381367807E-4</v>
      </c>
      <c r="FN367" s="223">
        <f t="shared" ca="1" si="760"/>
        <v>-2.5448426724597841E-4</v>
      </c>
      <c r="FO367" s="223">
        <f t="shared" ca="1" si="761"/>
        <v>-3.5737982481696495E-4</v>
      </c>
      <c r="FP367" s="223">
        <f t="shared" ca="1" si="762"/>
        <v>-4.5253918844255975E-4</v>
      </c>
      <c r="FQ367" s="223">
        <f t="shared" ca="1" si="763"/>
        <v>-5.3790244527484839E-4</v>
      </c>
      <c r="FR367" s="223">
        <f t="shared" ca="1" si="764"/>
        <v>-6.1162173859443227E-4</v>
      </c>
      <c r="FS367" s="223">
        <f t="shared" ca="1" si="765"/>
        <v>-6.7210126832801447E-4</v>
      </c>
      <c r="FT367" s="223">
        <f t="shared" ca="1" si="766"/>
        <v>-7.1803183530078519E-4</v>
      </c>
      <c r="FU367" s="223">
        <f t="shared" ca="1" si="767"/>
        <v>-7.4841918144485963E-4</v>
      </c>
      <c r="FV367" s="223">
        <f t="shared" ca="1" si="768"/>
        <v>-7.6260551248386304E-4</v>
      </c>
      <c r="FW367" s="223">
        <f t="shared" ca="1" si="769"/>
        <v>-7.6028373719252247E-4</v>
      </c>
      <c r="FX367" s="223">
        <f t="shared" ca="1" si="770"/>
        <v>-7.4150411499429754E-4</v>
      </c>
      <c r="FY367" s="223">
        <f t="shared" ca="1" si="771"/>
        <v>-7.0667316799664264E-4</v>
      </c>
      <c r="FZ367" s="223">
        <f t="shared" ca="1" si="772"/>
        <v>-6.5654488101505085E-4</v>
      </c>
      <c r="GA367" s="223">
        <f t="shared" ca="1" si="773"/>
        <v>-5.9220438007877968E-4</v>
      </c>
      <c r="GB367" s="223">
        <f t="shared" ca="1" si="774"/>
        <v>-5.1504444272931532E-4</v>
      </c>
      <c r="GC367" s="223">
        <f t="shared" ca="1" si="775"/>
        <v>-4.2673534859269949E-4</v>
      </c>
      <c r="GD367" s="223">
        <f t="shared" ca="1" si="776"/>
        <v>-3.2918872286974833E-4</v>
      </c>
      <c r="GE367" s="223">
        <f t="shared" ca="1" si="777"/>
        <v>-2.2451615542342041E-4</v>
      </c>
      <c r="GF367" s="223">
        <f t="shared" ca="1" si="778"/>
        <v>-1.1498349123515022E-4</v>
      </c>
      <c r="GG367" s="223">
        <f t="shared" ca="1" si="779"/>
        <v>-2.9617817036860217E-6</v>
      </c>
      <c r="GH367" s="223">
        <f t="shared" ca="1" si="780"/>
        <v>1.0912404145729354E-4</v>
      </c>
      <c r="GI367" s="223">
        <f t="shared" ca="1" si="781"/>
        <v>2.1884765866764136E-4</v>
      </c>
      <c r="GJ367" s="223">
        <f t="shared" ca="1" si="782"/>
        <v>3.2383388497234621E-4</v>
      </c>
      <c r="GK367" s="223">
        <f t="shared" ca="1" si="783"/>
        <v>4.2181008562292466E-4</v>
      </c>
      <c r="GL367" s="223">
        <f t="shared" ca="1" si="784"/>
        <v>5.1065537175651158E-4</v>
      </c>
      <c r="GM367" s="223">
        <f t="shared" ca="1" si="785"/>
        <v>5.8844651123482537E-4</v>
      </c>
      <c r="GN367" s="223">
        <f t="shared" ca="1" si="786"/>
        <v>6.5349956081191978E-4</v>
      </c>
      <c r="GO367" s="223">
        <f t="shared" ca="1" si="787"/>
        <v>7.0440631842007718E-4</v>
      </c>
      <c r="GP367" s="223">
        <f t="shared" ca="1" si="788"/>
        <v>7.4006480649190583E-4</v>
      </c>
      <c r="GQ367" s="223">
        <f t="shared" ca="1" si="789"/>
        <v>7.5970312644677127E-4</v>
      </c>
      <c r="GR367" s="223">
        <f t="shared" ca="1" si="790"/>
        <v>7.6289616796399384E-4</v>
      </c>
      <c r="GS367" s="223">
        <f t="shared" ca="1" si="791"/>
        <v>7.4957481133748627E-4</v>
      </c>
      <c r="GT367" s="223">
        <f t="shared" ca="1" si="792"/>
        <v>7.2002742370865349E-4</v>
      </c>
      <c r="GU367" s="223">
        <f t="shared" ca="1" si="793"/>
        <v>6.7489361678863143E-4</v>
      </c>
      <c r="GV367" s="223">
        <f t="shared" ca="1" si="794"/>
        <v>6.1515040119631908E-4</v>
      </c>
      <c r="GW367" s="223">
        <f t="shared" ca="1" si="795"/>
        <v>5.4209103712898974E-4</v>
      </c>
      <c r="GX367" s="223">
        <f t="shared" ca="1" si="796"/>
        <v>4.5729703918456413E-4</v>
      </c>
      <c r="GY367" s="223">
        <f t="shared" ca="1" si="797"/>
        <v>3.6260394134663982E-4</v>
      </c>
      <c r="GZ367" s="223">
        <f t="shared" ca="1" si="798"/>
        <v>2.6006156321692494E-4</v>
      </c>
      <c r="HA367" s="223">
        <f t="shared" ca="1" si="799"/>
        <v>1.5188963761116379E-4</v>
      </c>
      <c r="HB367" s="223">
        <f t="shared" ca="1" si="800"/>
        <v>4.0429760047127694E-5</v>
      </c>
      <c r="HC367" s="223">
        <f t="shared" ca="1" si="801"/>
        <v>-7.1905299726898449E-5</v>
      </c>
      <c r="HD367" s="223">
        <f t="shared" ca="1" si="802"/>
        <v>-1.8268382691078033E-4</v>
      </c>
      <c r="HE367" s="223">
        <f t="shared" ca="1" si="803"/>
        <v>-2.8950780093433301E-4</v>
      </c>
      <c r="HF367" s="223">
        <f t="shared" ca="1" si="804"/>
        <v>-3.9006480536082151E-4</v>
      </c>
      <c r="HG367" s="223">
        <f t="shared" ca="1" si="805"/>
        <v>-4.8217808471948722E-4</v>
      </c>
      <c r="HH367" s="223">
        <f t="shared" ca="1" si="806"/>
        <v>-5.6385366468782823E-4</v>
      </c>
      <c r="HI367" s="223">
        <f t="shared" ca="1" si="807"/>
        <v>-6.333235156140265E-4</v>
      </c>
      <c r="HJ367" s="223">
        <f t="shared" ca="1" si="808"/>
        <v>-6.890838250195897E-4</v>
      </c>
      <c r="HK367" s="223">
        <f t="shared" ca="1" si="809"/>
        <v>-7.2992755059809176E-4</v>
      </c>
      <c r="HL367" s="223">
        <f t="shared" ca="1" si="810"/>
        <v>-7.54970549035934E-4</v>
      </c>
      <c r="HM367" s="223">
        <f t="shared" ca="1" si="811"/>
        <v>-7.6367071504502746E-4</v>
      </c>
      <c r="HN367" s="223">
        <f t="shared" ca="1" si="812"/>
        <v>-7.5583971630516418E-4</v>
      </c>
      <c r="HO367" s="223">
        <f t="shared" ca="1" si="813"/>
        <v>-7.3164707028999722E-4</v>
      </c>
      <c r="HP367" s="223">
        <f t="shared" ca="1" si="814"/>
        <v>-6.91616474725668E-4</v>
      </c>
      <c r="HQ367" s="223">
        <f t="shared" ca="1" si="815"/>
        <v>-6.3661447111656522E-4</v>
      </c>
      <c r="HR367" s="223">
        <f t="shared" ca="1" si="816"/>
        <v>-5.6783168673865323E-4</v>
      </c>
      <c r="HS367" s="223">
        <f t="shared" ca="1" si="817"/>
        <v>-4.8675706115454311E-4</v>
      </c>
      <c r="HT367" s="223">
        <f t="shared" ca="1" si="818"/>
        <v>-3.9514561516847547E-4</v>
      </c>
      <c r="HU367" s="223">
        <f t="shared" ca="1" si="819"/>
        <v>-2.9498045992593471E-4</v>
      </c>
      <c r="HV367" s="223">
        <f t="shared" ca="1" si="820"/>
        <v>-1.8842986854620845E-4</v>
      </c>
      <c r="HW367" s="223">
        <f t="shared" ca="1" si="821"/>
        <v>-7.7800339557387071E-5</v>
      </c>
      <c r="HX367" s="223">
        <f t="shared" ca="1" si="822"/>
        <v>3.4513331831300922E-5</v>
      </c>
      <c r="HY367" s="223">
        <f t="shared" ca="1" si="823"/>
        <v>1.460798938136778E-4</v>
      </c>
      <c r="HZ367" s="223">
        <f t="shared" ca="1" si="824"/>
        <v>2.5448426724597819E-4</v>
      </c>
      <c r="IA367" s="223">
        <f t="shared" ca="1" si="825"/>
        <v>3.5737982481696485E-4</v>
      </c>
      <c r="IB367" s="223">
        <f t="shared" ca="1" si="826"/>
        <v>4.5253918844256175E-4</v>
      </c>
      <c r="IC367" s="223">
        <f t="shared" ca="1" si="827"/>
        <v>5.3790244527484633E-4</v>
      </c>
      <c r="ID367" s="223">
        <f t="shared" ca="1" si="828"/>
        <v>6.1162173859443053E-4</v>
      </c>
      <c r="IE367" s="223">
        <f t="shared" ca="1" si="829"/>
        <v>5.3149559194485966E-4</v>
      </c>
      <c r="IF367" s="223">
        <f t="shared" ca="1" si="830"/>
        <v>7.1803183530078519E-4</v>
      </c>
      <c r="IG367" s="223">
        <f t="shared" ca="1" si="831"/>
        <v>7.4841918144485952E-4</v>
      </c>
      <c r="IH367" s="223">
        <f t="shared" ca="1" si="832"/>
        <v>7.6260551248386315E-4</v>
      </c>
      <c r="II367" s="223">
        <f t="shared" ca="1" si="833"/>
        <v>7.6028373719252268E-4</v>
      </c>
      <c r="IJ367" s="223">
        <f t="shared" ca="1" si="834"/>
        <v>7.4150411499429754E-4</v>
      </c>
      <c r="IK367" s="223">
        <f t="shared" ca="1" si="835"/>
        <v>7.0667316799664275E-4</v>
      </c>
      <c r="IL367" s="223">
        <f t="shared" ca="1" si="836"/>
        <v>6.5654488101505107E-4</v>
      </c>
      <c r="IM367" s="223">
        <f t="shared" ca="1" si="837"/>
        <v>5.9220438007877806E-4</v>
      </c>
      <c r="IN367" s="223">
        <f t="shared" ca="1" si="838"/>
        <v>5.1504444272931359E-4</v>
      </c>
      <c r="IO367" s="223">
        <f t="shared" ca="1" si="839"/>
        <v>4.2673534859270193E-4</v>
      </c>
      <c r="IP367" s="223">
        <f t="shared" ca="1" si="840"/>
        <v>3.291887228697486E-4</v>
      </c>
      <c r="IQ367" s="223">
        <f t="shared" ca="1" si="841"/>
        <v>2.2451615542342065E-4</v>
      </c>
      <c r="IR367" s="223">
        <f t="shared" ca="1" si="842"/>
        <v>1.1498349123515052E-4</v>
      </c>
      <c r="IS367" s="223">
        <f t="shared" ca="1" si="843"/>
        <v>2.9617817036836093E-6</v>
      </c>
      <c r="IT367" s="223">
        <f t="shared" ca="1" si="844"/>
        <v>-1.0912404145729053E-4</v>
      </c>
      <c r="IU367" s="223">
        <f t="shared" ca="1" si="845"/>
        <v>-2.1884765866763843E-4</v>
      </c>
      <c r="IV367" s="223">
        <f t="shared" ca="1" si="846"/>
        <v>-3.2383388497234588E-4</v>
      </c>
      <c r="IW367" s="223">
        <f t="shared" ca="1" si="847"/>
        <v>-4.2181008562292433E-4</v>
      </c>
      <c r="IX367" s="223">
        <f t="shared" ca="1" si="848"/>
        <v>-5.1065537175651343E-4</v>
      </c>
      <c r="IY367" s="223">
        <f t="shared" ca="1" si="849"/>
        <v>-5.8844651123482689E-4</v>
      </c>
      <c r="IZ367" s="223">
        <f t="shared" ca="1" si="850"/>
        <v>-6.5349956081191816E-4</v>
      </c>
      <c r="JA367" s="223">
        <f t="shared" ca="1" si="851"/>
        <v>-7.0440631842007707E-4</v>
      </c>
      <c r="JB367" s="223">
        <f t="shared" ca="1" si="852"/>
        <v>-7.4006480649190572E-4</v>
      </c>
    </row>
    <row r="368" spans="1:262">
      <c r="B368" s="230">
        <v>7</v>
      </c>
      <c r="C368" s="229">
        <f t="shared" si="853"/>
        <v>1.3671875000000001E-4</v>
      </c>
      <c r="D368" s="226">
        <f t="shared" ca="1" si="597"/>
        <v>39.321870934459724</v>
      </c>
      <c r="E368" s="225">
        <f ca="1">M361</f>
        <v>0.12187093445971843</v>
      </c>
      <c r="F368" s="224">
        <v>7</v>
      </c>
      <c r="G368" s="223">
        <f t="shared" ca="1" si="854"/>
        <v>-2.4941192122753791E-2</v>
      </c>
      <c r="H368" s="223">
        <f t="shared" ca="1" si="598"/>
        <v>-2.5214645423730375E-2</v>
      </c>
      <c r="I368" s="223">
        <f t="shared" ca="1" si="599"/>
        <v>-2.4745660670778546E-2</v>
      </c>
      <c r="J368" s="223">
        <f t="shared" ca="1" si="600"/>
        <v>-2.3548046986392492E-2</v>
      </c>
      <c r="K368" s="223">
        <f t="shared" ca="1" si="601"/>
        <v>-2.1657067764455067E-2</v>
      </c>
      <c r="L368" s="223">
        <f t="shared" ca="1" si="602"/>
        <v>-1.9128402349647165E-2</v>
      </c>
      <c r="M368" s="223">
        <f t="shared" ca="1" si="603"/>
        <v>-1.6036506574999818E-2</v>
      </c>
      <c r="N368" s="223">
        <f t="shared" ca="1" si="604"/>
        <v>-1.2472420431093987E-2</v>
      </c>
      <c r="O368" s="223">
        <f t="shared" ca="1" si="605"/>
        <v>-8.5410874194640704E-3</v>
      </c>
      <c r="P368" s="223">
        <f t="shared" ca="1" si="606"/>
        <v>-4.3582645210808266E-3</v>
      </c>
      <c r="Q368" s="223">
        <f t="shared" ca="1" si="607"/>
        <v>-4.7113765011697756E-5</v>
      </c>
      <c r="R368" s="223">
        <f t="shared" ca="1" si="608"/>
        <v>4.2654242424512434E-3</v>
      </c>
      <c r="S368" s="223">
        <f t="shared" ca="1" si="609"/>
        <v>8.4523680477936857E-3</v>
      </c>
      <c r="T368" s="223">
        <f t="shared" ca="1" si="610"/>
        <v>1.2390434283016321E-2</v>
      </c>
      <c r="U368" s="223">
        <f t="shared" ca="1" si="611"/>
        <v>1.5963667709297188E-2</v>
      </c>
      <c r="V368" s="223">
        <f t="shared" ca="1" si="612"/>
        <v>1.9066855485977273E-2</v>
      </c>
      <c r="W368" s="223">
        <f t="shared" ca="1" si="613"/>
        <v>2.1608625132691489E-2</v>
      </c>
      <c r="X368" s="223">
        <f t="shared" ca="1" si="614"/>
        <v>2.3514134966032121E-2</v>
      </c>
      <c r="Y368" s="223">
        <f t="shared" ca="1" si="615"/>
        <v>2.4727277791603497E-2</v>
      </c>
      <c r="Z368" s="223">
        <f t="shared" ca="1" si="616"/>
        <v>2.5212332964382918E-2</v>
      </c>
      <c r="AA368" s="223">
        <f t="shared" ca="1" si="617"/>
        <v>2.4955018172940879E-2</v>
      </c>
      <c r="AB368" s="223">
        <f t="shared" ca="1" si="618"/>
        <v>2.3962909978033825E-2</v>
      </c>
      <c r="AC368" s="223">
        <f t="shared" ca="1" si="619"/>
        <v>2.2265220722930332E-2</v>
      </c>
      <c r="AD368" s="223">
        <f t="shared" ca="1" si="620"/>
        <v>1.9911938384282561E-2</v>
      </c>
      <c r="AE368" s="223">
        <f t="shared" ca="1" si="621"/>
        <v>1.6972354690389251E-2</v>
      </c>
      <c r="AF368" s="223">
        <f t="shared" ca="1" si="622"/>
        <v>1.3533024845988647E-2</v>
      </c>
      <c r="AG368" s="223">
        <f t="shared" ca="1" si="623"/>
        <v>9.6952189389040624E-3</v>
      </c>
      <c r="AH368" s="223">
        <f t="shared" ca="1" si="624"/>
        <v>5.5719400711473884E-3</v>
      </c>
      <c r="AI368" s="223">
        <f t="shared" ca="1" si="625"/>
        <v>1.2845970147610528E-3</v>
      </c>
      <c r="AJ368" s="223">
        <f t="shared" ca="1" si="626"/>
        <v>-3.0405706349001032E-3</v>
      </c>
      <c r="AK368" s="223">
        <f t="shared" ca="1" si="627"/>
        <v>-7.2762095481038709E-3</v>
      </c>
      <c r="AL368" s="223">
        <f t="shared" ca="1" si="628"/>
        <v>-1.1297602543267289E-2</v>
      </c>
      <c r="AM368" s="223">
        <f t="shared" ca="1" si="629"/>
        <v>-1.4986340848851532E-2</v>
      </c>
      <c r="AN368" s="223">
        <f t="shared" ca="1" si="630"/>
        <v>-1.8233810615919735E-2</v>
      </c>
      <c r="AO368" s="223">
        <f t="shared" ca="1" si="631"/>
        <v>-2.0944391021988178E-2</v>
      </c>
      <c r="AP368" s="223">
        <f t="shared" ca="1" si="632"/>
        <v>-2.3038269798913498E-2</v>
      </c>
      <c r="AQ368" s="223">
        <f t="shared" ca="1" si="633"/>
        <v>-2.4453793282399494E-2</v>
      </c>
      <c r="AR368" s="223">
        <f t="shared" ca="1" si="634"/>
        <v>-2.5149281786584717E-2</v>
      </c>
      <c r="AS368" s="223">
        <f t="shared" ca="1" si="635"/>
        <v>-2.5104256850523157E-2</v>
      </c>
      <c r="AT368" s="223">
        <f t="shared" ca="1" si="636"/>
        <v>-2.4320044220635058E-2</v>
      </c>
      <c r="AU368" s="223">
        <f t="shared" ca="1" si="637"/>
        <v>-2.2819734814481046E-2</v>
      </c>
      <c r="AV368" s="223">
        <f t="shared" ca="1" si="638"/>
        <v>-2.06475048152704E-2</v>
      </c>
      <c r="AW368" s="223">
        <f t="shared" ca="1" si="639"/>
        <v>-1.7867314916726832E-2</v>
      </c>
      <c r="AX368" s="223">
        <f t="shared" ca="1" si="640"/>
        <v>-1.4561027018676332E-2</v>
      </c>
      <c r="AY368" s="223">
        <f t="shared" ca="1" si="641"/>
        <v>-1.082599382671935E-2</v>
      </c>
      <c r="AZ368" s="223">
        <f t="shared" ca="1" si="642"/>
        <v>-6.7721923295382342E-3</v>
      </c>
      <c r="BA368" s="223">
        <f t="shared" ca="1" si="643"/>
        <v>-2.5189855577844346E-3</v>
      </c>
      <c r="BB368" s="223">
        <f t="shared" ca="1" si="644"/>
        <v>1.8083920263669544E-3</v>
      </c>
      <c r="BC368" s="223">
        <f t="shared" ca="1" si="645"/>
        <v>6.0825220222920206E-3</v>
      </c>
      <c r="BD368" s="223">
        <f t="shared" ca="1" si="646"/>
        <v>1.0177553889438397E-2</v>
      </c>
      <c r="BE368" s="223">
        <f t="shared" ca="1" si="647"/>
        <v>1.3972910580652545E-2</v>
      </c>
      <c r="BF368" s="223">
        <f t="shared" ca="1" si="648"/>
        <v>1.7356838898995273E-2</v>
      </c>
      <c r="BG368" s="223">
        <f t="shared" ca="1" si="649"/>
        <v>2.0229700038800907E-2</v>
      </c>
      <c r="BH368" s="223">
        <f t="shared" ca="1" si="650"/>
        <v>2.2506903421935183E-2</v>
      </c>
      <c r="BI368" s="223">
        <f t="shared" ca="1" si="651"/>
        <v>2.4121397443278882E-2</v>
      </c>
      <c r="BJ368" s="223">
        <f t="shared" ca="1" si="652"/>
        <v>2.5025643786145704E-2</v>
      </c>
      <c r="BK368" s="223">
        <f t="shared" ca="1" si="653"/>
        <v>2.5193017174479325E-2</v>
      </c>
      <c r="BL368" s="223">
        <f t="shared" ca="1" si="654"/>
        <v>2.4618589346524486E-2</v>
      </c>
      <c r="BM368" s="223">
        <f t="shared" ca="1" si="655"/>
        <v>2.3319274166090972E-2</v>
      </c>
      <c r="BN368" s="223">
        <f t="shared" ca="1" si="656"/>
        <v>2.1333329598650429E-2</v>
      </c>
      <c r="BO368" s="223">
        <f t="shared" ca="1" si="657"/>
        <v>1.8719231216438047E-2</v>
      </c>
      <c r="BP368" s="223">
        <f t="shared" ca="1" si="658"/>
        <v>1.5553950401880711E-2</v>
      </c>
      <c r="BQ368" s="223">
        <f t="shared" ca="1" si="659"/>
        <v>1.1930687947161026E-2</v>
      </c>
      <c r="BR368" s="223">
        <f t="shared" ca="1" si="660"/>
        <v>7.9561297834332308E-3</v>
      </c>
      <c r="BS368" s="223">
        <f t="shared" ca="1" si="661"/>
        <v>3.7473056439620359E-3</v>
      </c>
      <c r="BT368" s="223">
        <f t="shared" ca="1" si="662"/>
        <v>-5.7185684304585267E-4</v>
      </c>
      <c r="BU368" s="223">
        <f t="shared" ca="1" si="663"/>
        <v>-4.8741811681623937E-3</v>
      </c>
      <c r="BV368" s="223">
        <f t="shared" ca="1" si="664"/>
        <v>-9.0329866168414319E-3</v>
      </c>
      <c r="BW368" s="223">
        <f t="shared" ca="1" si="665"/>
        <v>-1.2925818346982372E-2</v>
      </c>
      <c r="BX368" s="223">
        <f t="shared" ca="1" si="666"/>
        <v>-1.6438053036883591E-2</v>
      </c>
      <c r="BY368" s="223">
        <f t="shared" ca="1" si="667"/>
        <v>-1.9466273936307711E-2</v>
      </c>
      <c r="BZ368" s="223">
        <f t="shared" ca="1" si="668"/>
        <v>-2.1921315943241516E-2</v>
      </c>
      <c r="CA368" s="223">
        <f t="shared" ca="1" si="669"/>
        <v>-2.3730891044932496E-2</v>
      </c>
      <c r="CB368" s="223">
        <f t="shared" ca="1" si="670"/>
        <v>-2.4841716817838363E-2</v>
      </c>
      <c r="CC368" s="223">
        <f t="shared" ca="1" si="671"/>
        <v>-2.5221085313414486E-2</v>
      </c>
      <c r="CD368" s="223">
        <f t="shared" ca="1" si="672"/>
        <v>-2.4857826134344386E-2</v>
      </c>
      <c r="CE368" s="223">
        <f t="shared" ca="1" si="673"/>
        <v>-2.3762635343707601E-2</v>
      </c>
      <c r="CF368" s="223">
        <f t="shared" ca="1" si="674"/>
        <v>-2.196776052244832E-2</v>
      </c>
      <c r="CG368" s="223">
        <f t="shared" ca="1" si="675"/>
        <v>-1.9526051248537901E-2</v>
      </c>
      <c r="CH368" s="223">
        <f t="shared" ca="1" si="676"/>
        <v>-1.6509402956201787E-2</v>
      </c>
      <c r="CI368" s="223">
        <f t="shared" ca="1" si="677"/>
        <v>-1.3006639995333125E-2</v>
      </c>
      <c r="CJ368" s="223">
        <f t="shared" ca="1" si="678"/>
        <v>-9.1209002238052724E-3</v>
      </c>
      <c r="CK368" s="223">
        <f t="shared" ca="1" si="679"/>
        <v>-4.9665981426181257E-3</v>
      </c>
      <c r="CL368" s="223">
        <f t="shared" ca="1" si="680"/>
        <v>-6.6605599349889039E-4</v>
      </c>
      <c r="CM368" s="223">
        <f t="shared" ca="1" si="681"/>
        <v>3.6540979846708616E-3</v>
      </c>
      <c r="CN368" s="223">
        <f t="shared" ca="1" si="682"/>
        <v>7.8666580882883093E-3</v>
      </c>
      <c r="CO368" s="223">
        <f t="shared" ca="1" si="683"/>
        <v>1.184758668474634E-2</v>
      </c>
      <c r="CP368" s="223">
        <f t="shared" ca="1" si="684"/>
        <v>1.5479666465202664E-2</v>
      </c>
      <c r="CQ368" s="223">
        <f t="shared" ca="1" si="685"/>
        <v>1.8655951874857728E-2</v>
      </c>
      <c r="CR368" s="223">
        <f t="shared" ca="1" si="686"/>
        <v>2.128291809436008E-2</v>
      </c>
      <c r="CS368" s="223">
        <f t="shared" ca="1" si="687"/>
        <v>2.3283214851478325E-2</v>
      </c>
      <c r="CT368" s="223">
        <f t="shared" ca="1" si="688"/>
        <v>2.4597943977839432E-2</v>
      </c>
      <c r="CU368" s="223">
        <f t="shared" ca="1" si="689"/>
        <v>2.518839364872346E-2</v>
      </c>
      <c r="CV368" s="223">
        <f t="shared" ca="1" si="690"/>
        <v>2.5037178241718226E-2</v>
      </c>
      <c r="CW368" s="223">
        <f t="shared" ca="1" si="691"/>
        <v>2.4148750251420201E-2</v>
      </c>
      <c r="CX368" s="223">
        <f t="shared" ca="1" si="692"/>
        <v>2.2549269186999066E-2</v>
      </c>
      <c r="CY368" s="223">
        <f t="shared" ca="1" si="693"/>
        <v>2.0285831312899877E-2</v>
      </c>
      <c r="CZ368" s="223">
        <f t="shared" ca="1" si="694"/>
        <v>1.7425082912748427E-2</v>
      </c>
      <c r="DA368" s="223">
        <f t="shared" ca="1" si="695"/>
        <v>1.405125790850939E-2</v>
      </c>
      <c r="DB368" s="223">
        <f t="shared" ca="1" si="696"/>
        <v>1.0263697616641702E-2</v>
      </c>
      <c r="DC368" s="223">
        <f t="shared" ca="1" si="697"/>
        <v>6.1739256713260705E-3</v>
      </c>
      <c r="DD368" s="223">
        <f t="shared" ca="1" si="698"/>
        <v>1.9023642428157225E-3</v>
      </c>
      <c r="DE368" s="223">
        <f t="shared" ca="1" si="699"/>
        <v>-2.4252117590730735E-3</v>
      </c>
      <c r="DF368" s="223">
        <f t="shared" ca="1" si="700"/>
        <v>-6.6813780913626336E-3</v>
      </c>
      <c r="DG368" s="223">
        <f t="shared" ca="1" si="701"/>
        <v>-1.0740813148460725E-2</v>
      </c>
      <c r="DH368" s="223">
        <f t="shared" ca="1" si="702"/>
        <v>-1.4483988021148413E-2</v>
      </c>
      <c r="DI368" s="223">
        <f t="shared" ca="1" si="703"/>
        <v>-1.7800685991272824E-2</v>
      </c>
      <c r="DJ368" s="223">
        <f t="shared" ca="1" si="704"/>
        <v>-2.0593247831625867E-2</v>
      </c>
      <c r="DK368" s="223">
        <f t="shared" ca="1" si="705"/>
        <v>-2.2779447354078195E-2</v>
      </c>
      <c r="DL368" s="223">
        <f t="shared" ca="1" si="706"/>
        <v>-2.4294912536272473E-2</v>
      </c>
      <c r="DM368" s="223">
        <f t="shared" ca="1" si="707"/>
        <v>-2.5095020937489942E-2</v>
      </c>
      <c r="DN368" s="223">
        <f t="shared" ca="1" si="708"/>
        <v>-2.515621359370996E-2</v>
      </c>
      <c r="DO368" s="223">
        <f t="shared" ca="1" si="709"/>
        <v>-2.4476688704596433E-2</v>
      </c>
      <c r="DP368" s="223">
        <f t="shared" ca="1" si="710"/>
        <v>-2.3076454686995637E-2</v>
      </c>
      <c r="DQ368" s="223">
        <f t="shared" ca="1" si="711"/>
        <v>-2.0996741032800154E-2</v>
      </c>
      <c r="DR368" s="223">
        <f t="shared" ca="1" si="712"/>
        <v>-1.8298784318301318E-2</v>
      </c>
      <c r="DS368" s="223">
        <f t="shared" ca="1" si="713"/>
        <v>-1.5062025110639147E-2</v>
      </c>
      <c r="DT368" s="223">
        <f t="shared" ca="1" si="714"/>
        <v>-1.1381768862925825E-2</v>
      </c>
      <c r="DU368" s="223">
        <f t="shared" ca="1" si="715"/>
        <v>-7.3663796723196853E-3</v>
      </c>
      <c r="DV368" s="223">
        <f t="shared" ca="1" si="716"/>
        <v>-3.1340895300440959E-3</v>
      </c>
      <c r="DW368" s="223">
        <f t="shared" ca="1" si="717"/>
        <v>1.1904829859242638E-3</v>
      </c>
      <c r="DX368" s="223">
        <f t="shared" ca="1" si="718"/>
        <v>5.4800020693953067E-3</v>
      </c>
      <c r="DY368" s="223">
        <f t="shared" ca="1" si="719"/>
        <v>9.6081640525163027E-3</v>
      </c>
      <c r="DZ368" s="223">
        <f t="shared" ca="1" si="720"/>
        <v>1.3453416381303662E-2</v>
      </c>
      <c r="EA368" s="223">
        <f t="shared" ca="1" si="721"/>
        <v>1.6902536695978958E-2</v>
      </c>
      <c r="EB368" s="223">
        <f t="shared" ca="1" si="722"/>
        <v>1.9853966631109762E-2</v>
      </c>
      <c r="EC368" s="223">
        <f t="shared" ca="1" si="723"/>
        <v>2.2220802172758115E-2</v>
      </c>
      <c r="ED368" s="223">
        <f t="shared" ca="1" si="724"/>
        <v>2.3933352522422593E-2</v>
      </c>
      <c r="EE368" s="223">
        <f t="shared" ca="1" si="725"/>
        <v>2.4941192122753784E-2</v>
      </c>
      <c r="EF368" s="223">
        <f t="shared" ca="1" si="726"/>
        <v>2.5214645423730375E-2</v>
      </c>
      <c r="EG368" s="223">
        <f t="shared" ca="1" si="727"/>
        <v>2.4745660670778543E-2</v>
      </c>
      <c r="EH368" s="223">
        <f t="shared" ca="1" si="728"/>
        <v>2.3548046986392488E-2</v>
      </c>
      <c r="EI368" s="223">
        <f t="shared" ca="1" si="729"/>
        <v>2.165706776445506E-2</v>
      </c>
      <c r="EJ368" s="223">
        <f t="shared" ca="1" si="730"/>
        <v>1.912840234964721E-2</v>
      </c>
      <c r="EK368" s="223">
        <f t="shared" ca="1" si="731"/>
        <v>1.6036506574999863E-2</v>
      </c>
      <c r="EL368" s="223">
        <f t="shared" ca="1" si="732"/>
        <v>1.247242043109403E-2</v>
      </c>
      <c r="EM368" s="223">
        <f t="shared" ca="1" si="733"/>
        <v>8.5410874194641103E-3</v>
      </c>
      <c r="EN368" s="223">
        <f t="shared" ca="1" si="734"/>
        <v>4.3582645210808596E-3</v>
      </c>
      <c r="EO368" s="223">
        <f t="shared" ca="1" si="735"/>
        <v>4.7113765011724644E-5</v>
      </c>
      <c r="EP368" s="223">
        <f t="shared" ca="1" si="736"/>
        <v>-4.2654242424512235E-3</v>
      </c>
      <c r="EQ368" s="223">
        <f t="shared" ca="1" si="737"/>
        <v>-8.4523680477936753E-3</v>
      </c>
      <c r="ER368" s="223">
        <f t="shared" ca="1" si="738"/>
        <v>-1.2390434283016321E-2</v>
      </c>
      <c r="ES368" s="223">
        <f t="shared" ca="1" si="739"/>
        <v>-1.5963667709297188E-2</v>
      </c>
      <c r="ET368" s="223">
        <f t="shared" ca="1" si="740"/>
        <v>-1.906685548597728E-2</v>
      </c>
      <c r="EU368" s="223">
        <f t="shared" ca="1" si="741"/>
        <v>-2.1608625132691503E-2</v>
      </c>
      <c r="EV368" s="223">
        <f t="shared" ca="1" si="742"/>
        <v>-2.3514134966032097E-2</v>
      </c>
      <c r="EW368" s="223">
        <f t="shared" ca="1" si="743"/>
        <v>-2.4727277791603487E-2</v>
      </c>
      <c r="EX368" s="223">
        <f t="shared" ca="1" si="744"/>
        <v>-2.5212332964382918E-2</v>
      </c>
      <c r="EY368" s="223">
        <f t="shared" ca="1" si="745"/>
        <v>-2.4955018172940886E-2</v>
      </c>
      <c r="EZ368" s="223">
        <f t="shared" ca="1" si="746"/>
        <v>-2.3962909978033839E-2</v>
      </c>
      <c r="FA368" s="223">
        <f t="shared" ca="1" si="747"/>
        <v>-2.2265220722930343E-2</v>
      </c>
      <c r="FB368" s="223">
        <f t="shared" ca="1" si="748"/>
        <v>-1.9911938384282575E-2</v>
      </c>
      <c r="FC368" s="223">
        <f t="shared" ca="1" si="749"/>
        <v>-1.6972354690389251E-2</v>
      </c>
      <c r="FD368" s="223">
        <f t="shared" ca="1" si="750"/>
        <v>-1.3533024845988645E-2</v>
      </c>
      <c r="FE368" s="223">
        <f t="shared" ca="1" si="751"/>
        <v>-9.6952189389040606E-3</v>
      </c>
      <c r="FF368" s="223">
        <f t="shared" ca="1" si="752"/>
        <v>-5.571940071147365E-3</v>
      </c>
      <c r="FG368" s="223">
        <f t="shared" ca="1" si="753"/>
        <v>-1.2845970147610311E-3</v>
      </c>
      <c r="FH368" s="223">
        <f t="shared" ca="1" si="754"/>
        <v>3.0405706349000373E-3</v>
      </c>
      <c r="FI368" s="223">
        <f t="shared" ca="1" si="755"/>
        <v>7.2762095481038284E-3</v>
      </c>
      <c r="FJ368" s="223">
        <f t="shared" ca="1" si="756"/>
        <v>1.1297602543267251E-2</v>
      </c>
      <c r="FK368" s="223">
        <f t="shared" ca="1" si="757"/>
        <v>1.4986340848851495E-2</v>
      </c>
      <c r="FL368" s="223">
        <f t="shared" ca="1" si="758"/>
        <v>1.8233810615919721E-2</v>
      </c>
      <c r="FM368" s="223">
        <f t="shared" ca="1" si="759"/>
        <v>2.0944391021988164E-2</v>
      </c>
      <c r="FN368" s="223">
        <f t="shared" ca="1" si="760"/>
        <v>2.3038269798913491E-2</v>
      </c>
      <c r="FO368" s="223">
        <f t="shared" ca="1" si="761"/>
        <v>2.4453793282399498E-2</v>
      </c>
      <c r="FP368" s="223">
        <f t="shared" ca="1" si="762"/>
        <v>2.5149281786584717E-2</v>
      </c>
      <c r="FQ368" s="223">
        <f t="shared" ca="1" si="763"/>
        <v>2.5104256850523157E-2</v>
      </c>
      <c r="FR368" s="223">
        <f t="shared" ca="1" si="764"/>
        <v>2.4320044220635051E-2</v>
      </c>
      <c r="FS368" s="223">
        <f t="shared" ca="1" si="765"/>
        <v>2.2819734814481074E-2</v>
      </c>
      <c r="FT368" s="223">
        <f t="shared" ca="1" si="766"/>
        <v>2.0647504815270439E-2</v>
      </c>
      <c r="FU368" s="223">
        <f t="shared" ca="1" si="767"/>
        <v>1.7867314916726863E-2</v>
      </c>
      <c r="FV368" s="223">
        <f t="shared" ca="1" si="768"/>
        <v>1.4561027018676368E-2</v>
      </c>
      <c r="FW368" s="223">
        <f t="shared" ca="1" si="769"/>
        <v>1.082599382671939E-2</v>
      </c>
      <c r="FX368" s="223">
        <f t="shared" ca="1" si="770"/>
        <v>6.7721923295382541E-3</v>
      </c>
      <c r="FY368" s="223">
        <f t="shared" ca="1" si="771"/>
        <v>2.5189855577844563E-3</v>
      </c>
      <c r="FZ368" s="223">
        <f t="shared" ca="1" si="772"/>
        <v>-1.8083920263669328E-3</v>
      </c>
      <c r="GA368" s="223">
        <f t="shared" ca="1" si="773"/>
        <v>-6.0825220222919972E-3</v>
      </c>
      <c r="GB368" s="223">
        <f t="shared" ca="1" si="774"/>
        <v>-1.0177553889438418E-2</v>
      </c>
      <c r="GC368" s="223">
        <f t="shared" ca="1" si="775"/>
        <v>-1.3972910580652566E-2</v>
      </c>
      <c r="GD368" s="223">
        <f t="shared" ca="1" si="776"/>
        <v>-1.7356838898995291E-2</v>
      </c>
      <c r="GE368" s="223">
        <f t="shared" ca="1" si="777"/>
        <v>-2.0229700038800865E-2</v>
      </c>
      <c r="GF368" s="223">
        <f t="shared" ca="1" si="778"/>
        <v>-2.2506903421935155E-2</v>
      </c>
      <c r="GG368" s="223">
        <f t="shared" ca="1" si="779"/>
        <v>-2.4121397443278861E-2</v>
      </c>
      <c r="GH368" s="223">
        <f t="shared" ca="1" si="780"/>
        <v>-2.5025643786145701E-2</v>
      </c>
      <c r="GI368" s="223">
        <f t="shared" ca="1" si="781"/>
        <v>-2.5193017174479328E-2</v>
      </c>
      <c r="GJ368" s="223">
        <f t="shared" ca="1" si="782"/>
        <v>-2.4618589346524489E-2</v>
      </c>
      <c r="GK368" s="223">
        <f t="shared" ca="1" si="783"/>
        <v>-2.3319274166091017E-2</v>
      </c>
      <c r="GL368" s="223">
        <f t="shared" ca="1" si="784"/>
        <v>-2.133332959865044E-2</v>
      </c>
      <c r="GM368" s="223">
        <f t="shared" ca="1" si="785"/>
        <v>-1.8719231216438124E-2</v>
      </c>
      <c r="GN368" s="223">
        <f t="shared" ca="1" si="786"/>
        <v>-1.5553950401880692E-2</v>
      </c>
      <c r="GO368" s="223">
        <f t="shared" ca="1" si="787"/>
        <v>-1.1930687947161085E-2</v>
      </c>
      <c r="GP368" s="223">
        <f t="shared" ca="1" si="788"/>
        <v>-7.9561297834332082E-3</v>
      </c>
      <c r="GQ368" s="223">
        <f t="shared" ca="1" si="789"/>
        <v>-3.7473056439621018E-3</v>
      </c>
      <c r="GR368" s="223">
        <f t="shared" ca="1" si="790"/>
        <v>5.7185684304587609E-4</v>
      </c>
      <c r="GS368" s="223">
        <f t="shared" ca="1" si="791"/>
        <v>4.8741811681623729E-3</v>
      </c>
      <c r="GT368" s="223">
        <f t="shared" ca="1" si="792"/>
        <v>9.0329866168414943E-3</v>
      </c>
      <c r="GU368" s="223">
        <f t="shared" ca="1" si="793"/>
        <v>1.2925818346982355E-2</v>
      </c>
      <c r="GV368" s="223">
        <f t="shared" ca="1" si="794"/>
        <v>1.6438053036883508E-2</v>
      </c>
      <c r="GW368" s="223">
        <f t="shared" ca="1" si="795"/>
        <v>1.9466273936307697E-2</v>
      </c>
      <c r="GX368" s="223">
        <f t="shared" ca="1" si="796"/>
        <v>2.1921315943241464E-2</v>
      </c>
      <c r="GY368" s="223">
        <f t="shared" ca="1" si="797"/>
        <v>2.3730891044932506E-2</v>
      </c>
      <c r="GZ368" s="223">
        <f t="shared" ca="1" si="798"/>
        <v>2.4841716817838349E-2</v>
      </c>
      <c r="HA368" s="223">
        <f t="shared" ca="1" si="799"/>
        <v>2.5221085313414486E-2</v>
      </c>
      <c r="HB368" s="223">
        <f t="shared" ca="1" si="800"/>
        <v>2.4857826134344396E-2</v>
      </c>
      <c r="HC368" s="223">
        <f t="shared" ca="1" si="801"/>
        <v>2.3762635343707594E-2</v>
      </c>
      <c r="HD368" s="223">
        <f t="shared" ca="1" si="802"/>
        <v>2.1967760522448355E-2</v>
      </c>
      <c r="HE368" s="223">
        <f t="shared" ca="1" si="803"/>
        <v>1.952605124853786E-2</v>
      </c>
      <c r="HF368" s="223">
        <f t="shared" ca="1" si="804"/>
        <v>1.6509402956201805E-2</v>
      </c>
      <c r="HG368" s="223">
        <f t="shared" ca="1" si="805"/>
        <v>1.3006639995333066E-2</v>
      </c>
      <c r="HH368" s="223">
        <f t="shared" ca="1" si="806"/>
        <v>9.1209002238052915E-3</v>
      </c>
      <c r="HI368" s="223">
        <f t="shared" ca="1" si="807"/>
        <v>4.9665981426182341E-3</v>
      </c>
      <c r="HJ368" s="223">
        <f t="shared" ca="1" si="808"/>
        <v>6.6605599349891034E-4</v>
      </c>
      <c r="HK368" s="223">
        <f t="shared" ca="1" si="809"/>
        <v>-3.6540979846707948E-3</v>
      </c>
      <c r="HL368" s="223">
        <f t="shared" ca="1" si="810"/>
        <v>-7.8666580882883336E-3</v>
      </c>
      <c r="HM368" s="223">
        <f t="shared" ca="1" si="811"/>
        <v>-1.1847586684746282E-2</v>
      </c>
      <c r="HN368" s="223">
        <f t="shared" ca="1" si="812"/>
        <v>-1.5479666465202685E-2</v>
      </c>
      <c r="HO368" s="223">
        <f t="shared" ca="1" si="813"/>
        <v>-1.8655951874857683E-2</v>
      </c>
      <c r="HP368" s="223">
        <f t="shared" ca="1" si="814"/>
        <v>-2.1282918094360091E-2</v>
      </c>
      <c r="HQ368" s="223">
        <f t="shared" ca="1" si="815"/>
        <v>-2.3283214851478318E-2</v>
      </c>
      <c r="HR368" s="223">
        <f t="shared" ca="1" si="816"/>
        <v>-2.4597943977839449E-2</v>
      </c>
      <c r="HS368" s="223">
        <f t="shared" ca="1" si="817"/>
        <v>-2.518839364872346E-2</v>
      </c>
      <c r="HT368" s="223">
        <f t="shared" ca="1" si="818"/>
        <v>-2.5037178241718239E-2</v>
      </c>
      <c r="HU368" s="223">
        <f t="shared" ca="1" si="819"/>
        <v>-2.4148750251420211E-2</v>
      </c>
      <c r="HV368" s="223">
        <f t="shared" ca="1" si="820"/>
        <v>-2.2549269186999118E-2</v>
      </c>
      <c r="HW368" s="223">
        <f t="shared" ca="1" si="821"/>
        <v>-2.0285831312899887E-2</v>
      </c>
      <c r="HX368" s="223">
        <f t="shared" ca="1" si="822"/>
        <v>-1.7425082912748507E-2</v>
      </c>
      <c r="HY368" s="223">
        <f t="shared" ca="1" si="823"/>
        <v>-1.4051257908509335E-2</v>
      </c>
      <c r="HZ368" s="223">
        <f t="shared" ca="1" si="824"/>
        <v>-1.0263697616641723E-2</v>
      </c>
      <c r="IA368" s="223">
        <f t="shared" ca="1" si="825"/>
        <v>-6.1739256713260046E-3</v>
      </c>
      <c r="IB368" s="223">
        <f t="shared" ca="1" si="826"/>
        <v>-1.9023642428157442E-3</v>
      </c>
      <c r="IC368" s="223">
        <f t="shared" ca="1" si="827"/>
        <v>2.4252117590731429E-3</v>
      </c>
      <c r="ID368" s="223">
        <f t="shared" ca="1" si="828"/>
        <v>6.6813780913626128E-3</v>
      </c>
      <c r="IE368" s="223">
        <f t="shared" ca="1" si="829"/>
        <v>1.1921812234411116E-2</v>
      </c>
      <c r="IF368" s="223">
        <f t="shared" ca="1" si="830"/>
        <v>1.4483988021148395E-2</v>
      </c>
      <c r="IG368" s="223">
        <f t="shared" ca="1" si="831"/>
        <v>1.7800685991272745E-2</v>
      </c>
      <c r="IH368" s="223">
        <f t="shared" ca="1" si="832"/>
        <v>2.0593247831625854E-2</v>
      </c>
      <c r="II368" s="223">
        <f t="shared" ca="1" si="833"/>
        <v>2.277944735407815E-2</v>
      </c>
      <c r="IJ368" s="223">
        <f t="shared" ca="1" si="834"/>
        <v>2.4294912536272466E-2</v>
      </c>
      <c r="IK368" s="223">
        <f t="shared" ca="1" si="835"/>
        <v>2.5095020937489939E-2</v>
      </c>
      <c r="IL368" s="223">
        <f t="shared" ca="1" si="836"/>
        <v>2.515621359370996E-2</v>
      </c>
      <c r="IM368" s="223">
        <f t="shared" ca="1" si="837"/>
        <v>2.4476688704596437E-2</v>
      </c>
      <c r="IN368" s="223">
        <f t="shared" ca="1" si="838"/>
        <v>2.3076454686995613E-2</v>
      </c>
      <c r="IO368" s="223">
        <f t="shared" ca="1" si="839"/>
        <v>2.0996741032800165E-2</v>
      </c>
      <c r="IP368" s="223">
        <f t="shared" ca="1" si="840"/>
        <v>1.8298784318301269E-2</v>
      </c>
      <c r="IQ368" s="223">
        <f t="shared" ca="1" si="841"/>
        <v>1.5062025110639166E-2</v>
      </c>
      <c r="IR368" s="223">
        <f t="shared" ca="1" si="842"/>
        <v>1.1381768862925926E-2</v>
      </c>
      <c r="IS368" s="223">
        <f t="shared" ca="1" si="843"/>
        <v>7.3663796723197061E-3</v>
      </c>
      <c r="IT368" s="223">
        <f t="shared" ca="1" si="844"/>
        <v>3.1340895300442061E-3</v>
      </c>
      <c r="IU368" s="223">
        <f t="shared" ca="1" si="845"/>
        <v>-1.1904829859242403E-3</v>
      </c>
      <c r="IV368" s="223">
        <f t="shared" ca="1" si="846"/>
        <v>-5.4800020693951948E-3</v>
      </c>
      <c r="IW368" s="223">
        <f t="shared" ca="1" si="847"/>
        <v>-9.6081640525163652E-3</v>
      </c>
      <c r="IX368" s="223">
        <f t="shared" ca="1" si="848"/>
        <v>-1.3453416381303642E-2</v>
      </c>
      <c r="IY368" s="223">
        <f t="shared" ca="1" si="849"/>
        <v>-1.690253669597901E-2</v>
      </c>
      <c r="IZ368" s="223">
        <f t="shared" ca="1" si="850"/>
        <v>-1.9853966631109748E-2</v>
      </c>
      <c r="JA368" s="223">
        <f t="shared" ca="1" si="851"/>
        <v>-2.2220802172758149E-2</v>
      </c>
      <c r="JB368" s="223">
        <f t="shared" ca="1" si="852"/>
        <v>-2.3933352522422586E-2</v>
      </c>
    </row>
    <row r="369" spans="2:262">
      <c r="B369" s="230">
        <v>8</v>
      </c>
      <c r="C369" s="229">
        <f t="shared" si="853"/>
        <v>1.5625E-4</v>
      </c>
      <c r="D369" s="226">
        <f t="shared" ca="1" si="597"/>
        <v>39.316666129495744</v>
      </c>
      <c r="E369" s="225">
        <f ca="1">N361</f>
        <v>0.11666612949574401</v>
      </c>
      <c r="F369" s="224">
        <v>8</v>
      </c>
      <c r="G369" s="223">
        <f t="shared" ca="1" si="854"/>
        <v>-1.3165653181942557E-3</v>
      </c>
      <c r="H369" s="223">
        <f t="shared" ca="1" si="598"/>
        <v>-1.3405525691608867E-3</v>
      </c>
      <c r="I369" s="223">
        <f t="shared" ca="1" si="599"/>
        <v>-1.313023136685207E-3</v>
      </c>
      <c r="J369" s="223">
        <f t="shared" ca="1" si="600"/>
        <v>-1.2350349614185729E-3</v>
      </c>
      <c r="K369" s="223">
        <f t="shared" ca="1" si="601"/>
        <v>-1.109585085200209E-3</v>
      </c>
      <c r="L369" s="223">
        <f t="shared" ca="1" si="602"/>
        <v>-9.4149447642008575E-4</v>
      </c>
      <c r="M369" s="223">
        <f t="shared" ca="1" si="603"/>
        <v>-7.3722276290732385E-4</v>
      </c>
      <c r="N369" s="223">
        <f t="shared" ca="1" si="604"/>
        <v>-5.046199920553221E-4</v>
      </c>
      <c r="O369" s="223">
        <f t="shared" ca="1" si="605"/>
        <v>-2.5262495790278613E-4</v>
      </c>
      <c r="P369" s="223">
        <f t="shared" ca="1" si="606"/>
        <v>9.0783117082453529E-6</v>
      </c>
      <c r="Q369" s="223">
        <f t="shared" ca="1" si="607"/>
        <v>2.704327068915044E-4</v>
      </c>
      <c r="R369" s="223">
        <f t="shared" ca="1" si="608"/>
        <v>5.2139452480933293E-4</v>
      </c>
      <c r="S369" s="223">
        <f t="shared" ca="1" si="609"/>
        <v>7.5231944354015685E-4</v>
      </c>
      <c r="T369" s="223">
        <f t="shared" ca="1" si="610"/>
        <v>9.5433314796133679E-4</v>
      </c>
      <c r="U369" s="223">
        <f t="shared" ca="1" si="611"/>
        <v>1.1196723647025578E-3</v>
      </c>
      <c r="V369" s="223">
        <f t="shared" ca="1" si="612"/>
        <v>1.241983200387756E-3</v>
      </c>
      <c r="W369" s="223">
        <f t="shared" ca="1" si="613"/>
        <v>1.3165653181942557E-3</v>
      </c>
      <c r="X369" s="223">
        <f t="shared" ca="1" si="614"/>
        <v>1.3405525691608867E-3</v>
      </c>
      <c r="Y369" s="223">
        <f t="shared" ca="1" si="615"/>
        <v>1.313023136685207E-3</v>
      </c>
      <c r="Z369" s="223">
        <f t="shared" ca="1" si="616"/>
        <v>1.2350349614185731E-3</v>
      </c>
      <c r="AA369" s="223">
        <f t="shared" ca="1" si="617"/>
        <v>1.1095850852002088E-3</v>
      </c>
      <c r="AB369" s="223">
        <f t="shared" ca="1" si="618"/>
        <v>9.4149447642008629E-4</v>
      </c>
      <c r="AC369" s="223">
        <f t="shared" ca="1" si="619"/>
        <v>7.3722276290732417E-4</v>
      </c>
      <c r="AD369" s="223">
        <f t="shared" ca="1" si="620"/>
        <v>5.0461999205532221E-4</v>
      </c>
      <c r="AE369" s="223">
        <f t="shared" ca="1" si="621"/>
        <v>2.5262495790278597E-4</v>
      </c>
      <c r="AF369" s="223">
        <f t="shared" ca="1" si="622"/>
        <v>-9.0783117082457866E-6</v>
      </c>
      <c r="AG369" s="223">
        <f t="shared" ca="1" si="623"/>
        <v>-2.7043270689150429E-4</v>
      </c>
      <c r="AH369" s="223">
        <f t="shared" ca="1" si="624"/>
        <v>-5.2139452480933282E-4</v>
      </c>
      <c r="AI369" s="223">
        <f t="shared" ca="1" si="625"/>
        <v>-7.5231944354015685E-4</v>
      </c>
      <c r="AJ369" s="223">
        <f t="shared" ca="1" si="626"/>
        <v>-9.5433314796133624E-4</v>
      </c>
      <c r="AK369" s="223">
        <f t="shared" ca="1" si="627"/>
        <v>-1.1196723647025576E-3</v>
      </c>
      <c r="AL369" s="223">
        <f t="shared" ca="1" si="628"/>
        <v>-1.2419832003877558E-3</v>
      </c>
      <c r="AM369" s="223">
        <f t="shared" ca="1" si="629"/>
        <v>-1.3165653181942557E-3</v>
      </c>
      <c r="AN369" s="223">
        <f t="shared" ca="1" si="630"/>
        <v>-1.3405525691608869E-3</v>
      </c>
      <c r="AO369" s="223">
        <f t="shared" ca="1" si="631"/>
        <v>-1.313023136685207E-3</v>
      </c>
      <c r="AP369" s="223">
        <f t="shared" ca="1" si="632"/>
        <v>-1.2350349614185731E-3</v>
      </c>
      <c r="AQ369" s="223">
        <f t="shared" ca="1" si="633"/>
        <v>-1.109585085200209E-3</v>
      </c>
      <c r="AR369" s="223">
        <f t="shared" ca="1" si="634"/>
        <v>-9.414944764200864E-4</v>
      </c>
      <c r="AS369" s="223">
        <f t="shared" ca="1" si="635"/>
        <v>-7.3722276290732428E-4</v>
      </c>
      <c r="AT369" s="223">
        <f t="shared" ca="1" si="636"/>
        <v>-5.0461999205532243E-4</v>
      </c>
      <c r="AU369" s="223">
        <f t="shared" ca="1" si="637"/>
        <v>-2.5262495790278732E-4</v>
      </c>
      <c r="AV369" s="223">
        <f t="shared" ca="1" si="638"/>
        <v>9.0783117082455698E-6</v>
      </c>
      <c r="AW369" s="223">
        <f t="shared" ca="1" si="639"/>
        <v>2.7043270689150413E-4</v>
      </c>
      <c r="AX369" s="223">
        <f t="shared" ca="1" si="640"/>
        <v>5.2139452480933152E-4</v>
      </c>
      <c r="AY369" s="223">
        <f t="shared" ca="1" si="641"/>
        <v>7.5231944354015663E-4</v>
      </c>
      <c r="AZ369" s="223">
        <f t="shared" ca="1" si="642"/>
        <v>9.5433314796133603E-4</v>
      </c>
      <c r="BA369" s="223">
        <f t="shared" ca="1" si="643"/>
        <v>1.1196723647025582E-3</v>
      </c>
      <c r="BB369" s="223">
        <f t="shared" ca="1" si="644"/>
        <v>1.2419832003877558E-3</v>
      </c>
      <c r="BC369" s="223">
        <f t="shared" ca="1" si="645"/>
        <v>1.3165653181942555E-3</v>
      </c>
      <c r="BD369" s="223">
        <f t="shared" ca="1" si="646"/>
        <v>1.3405525691608869E-3</v>
      </c>
      <c r="BE369" s="223">
        <f t="shared" ca="1" si="647"/>
        <v>1.313023136685207E-3</v>
      </c>
      <c r="BF369" s="223">
        <f t="shared" ca="1" si="648"/>
        <v>1.2350349614185727E-3</v>
      </c>
      <c r="BG369" s="223">
        <f t="shared" ca="1" si="649"/>
        <v>1.109585085200209E-3</v>
      </c>
      <c r="BH369" s="223">
        <f t="shared" ca="1" si="650"/>
        <v>9.4149447642008651E-4</v>
      </c>
      <c r="BI369" s="223">
        <f t="shared" ca="1" si="651"/>
        <v>7.3722276290732352E-4</v>
      </c>
      <c r="BJ369" s="223">
        <f t="shared" ca="1" si="652"/>
        <v>5.0461999205532254E-4</v>
      </c>
      <c r="BK369" s="223">
        <f t="shared" ca="1" si="653"/>
        <v>2.5262495790278749E-4</v>
      </c>
      <c r="BL369" s="223">
        <f t="shared" ca="1" si="654"/>
        <v>-9.0783117082454613E-6</v>
      </c>
      <c r="BM369" s="223">
        <f t="shared" ca="1" si="655"/>
        <v>-2.7043270689150402E-4</v>
      </c>
      <c r="BN369" s="223">
        <f t="shared" ca="1" si="656"/>
        <v>-5.213945248093313E-4</v>
      </c>
      <c r="BO369" s="223">
        <f t="shared" ca="1" si="657"/>
        <v>-7.5231944354015653E-4</v>
      </c>
      <c r="BP369" s="223">
        <f t="shared" ca="1" si="658"/>
        <v>-9.5433314796133603E-4</v>
      </c>
      <c r="BQ369" s="223">
        <f t="shared" ca="1" si="659"/>
        <v>-1.119672364702558E-3</v>
      </c>
      <c r="BR369" s="223">
        <f t="shared" ca="1" si="660"/>
        <v>-1.2419832003877558E-3</v>
      </c>
      <c r="BS369" s="223">
        <f t="shared" ca="1" si="661"/>
        <v>-1.3165653181942552E-3</v>
      </c>
      <c r="BT369" s="223">
        <f t="shared" ca="1" si="662"/>
        <v>-1.3405525691608867E-3</v>
      </c>
      <c r="BU369" s="223">
        <f t="shared" ca="1" si="663"/>
        <v>-1.3130231366852072E-3</v>
      </c>
      <c r="BV369" s="223">
        <f t="shared" ca="1" si="664"/>
        <v>-1.2350349614185727E-3</v>
      </c>
      <c r="BW369" s="223">
        <f t="shared" ca="1" si="665"/>
        <v>-1.1095850852002093E-3</v>
      </c>
      <c r="BX369" s="223">
        <f t="shared" ca="1" si="666"/>
        <v>-9.4149447642008662E-4</v>
      </c>
      <c r="BY369" s="223">
        <f t="shared" ca="1" si="667"/>
        <v>-7.3722276290732363E-4</v>
      </c>
      <c r="BZ369" s="223">
        <f t="shared" ca="1" si="668"/>
        <v>-5.0461999205532264E-4</v>
      </c>
      <c r="CA369" s="223">
        <f t="shared" ca="1" si="669"/>
        <v>-2.5262495790278765E-4</v>
      </c>
      <c r="CB369" s="223">
        <f t="shared" ca="1" si="670"/>
        <v>9.0783117082452445E-6</v>
      </c>
      <c r="CC369" s="223">
        <f t="shared" ca="1" si="671"/>
        <v>2.7043270689150375E-4</v>
      </c>
      <c r="CD369" s="223">
        <f t="shared" ca="1" si="672"/>
        <v>5.2139452480933119E-4</v>
      </c>
      <c r="CE369" s="223">
        <f t="shared" ca="1" si="673"/>
        <v>7.523194435401562E-4</v>
      </c>
      <c r="CF369" s="223">
        <f t="shared" ca="1" si="674"/>
        <v>9.5433314796133592E-4</v>
      </c>
      <c r="CG369" s="223">
        <f t="shared" ca="1" si="675"/>
        <v>1.119672364702558E-3</v>
      </c>
      <c r="CH369" s="223">
        <f t="shared" ca="1" si="676"/>
        <v>1.2419832003877558E-3</v>
      </c>
      <c r="CI369" s="223">
        <f t="shared" ca="1" si="677"/>
        <v>1.3165653181942552E-3</v>
      </c>
      <c r="CJ369" s="223">
        <f t="shared" ca="1" si="678"/>
        <v>1.3405525691608867E-3</v>
      </c>
      <c r="CK369" s="223">
        <f t="shared" ca="1" si="679"/>
        <v>1.3130231366852065E-3</v>
      </c>
      <c r="CL369" s="223">
        <f t="shared" ca="1" si="680"/>
        <v>1.2350349614185727E-3</v>
      </c>
      <c r="CM369" s="223">
        <f t="shared" ca="1" si="681"/>
        <v>1.1095850852002093E-3</v>
      </c>
      <c r="CN369" s="223">
        <f t="shared" ca="1" si="682"/>
        <v>9.4149447642008673E-4</v>
      </c>
      <c r="CO369" s="223">
        <f t="shared" ca="1" si="683"/>
        <v>7.3722276290732569E-4</v>
      </c>
      <c r="CP369" s="223">
        <f t="shared" ca="1" si="684"/>
        <v>5.0461999205532503E-4</v>
      </c>
      <c r="CQ369" s="223">
        <f t="shared" ca="1" si="685"/>
        <v>2.5262495790278543E-4</v>
      </c>
      <c r="CR369" s="223">
        <f t="shared" ca="1" si="686"/>
        <v>-9.0783117082451361E-6</v>
      </c>
      <c r="CS369" s="223">
        <f t="shared" ca="1" si="687"/>
        <v>-2.7043270689150369E-4</v>
      </c>
      <c r="CT369" s="223">
        <f t="shared" ca="1" si="688"/>
        <v>-5.2139452480933109E-4</v>
      </c>
      <c r="CU369" s="223">
        <f t="shared" ca="1" si="689"/>
        <v>-7.5231944354015447E-4</v>
      </c>
      <c r="CV369" s="223">
        <f t="shared" ca="1" si="690"/>
        <v>-9.5433314796133733E-4</v>
      </c>
      <c r="CW369" s="223">
        <f t="shared" ca="1" si="691"/>
        <v>-1.119672364702558E-3</v>
      </c>
      <c r="CX369" s="223">
        <f t="shared" ca="1" si="692"/>
        <v>-1.2419832003877555E-3</v>
      </c>
      <c r="CY369" s="223">
        <f t="shared" ca="1" si="693"/>
        <v>-1.3165653181942555E-3</v>
      </c>
      <c r="CZ369" s="223">
        <f t="shared" ca="1" si="694"/>
        <v>-1.3405525691608867E-3</v>
      </c>
      <c r="DA369" s="223">
        <f t="shared" ca="1" si="695"/>
        <v>-1.3130231366852065E-3</v>
      </c>
      <c r="DB369" s="223">
        <f t="shared" ca="1" si="696"/>
        <v>-1.2350349614185727E-3</v>
      </c>
      <c r="DC369" s="223">
        <f t="shared" ca="1" si="697"/>
        <v>-1.1095850852002095E-3</v>
      </c>
      <c r="DD369" s="223">
        <f t="shared" ca="1" si="698"/>
        <v>-9.4149447642008683E-4</v>
      </c>
      <c r="DE369" s="223">
        <f t="shared" ca="1" si="699"/>
        <v>-7.3722276290732591E-4</v>
      </c>
      <c r="DF369" s="223">
        <f t="shared" ca="1" si="700"/>
        <v>-5.046199920553208E-4</v>
      </c>
      <c r="DG369" s="223">
        <f t="shared" ca="1" si="701"/>
        <v>-2.5262495790278564E-4</v>
      </c>
      <c r="DH369" s="223">
        <f t="shared" ca="1" si="702"/>
        <v>9.0783117082449735E-6</v>
      </c>
      <c r="DI369" s="223">
        <f t="shared" ca="1" si="703"/>
        <v>2.7043270689150359E-4</v>
      </c>
      <c r="DJ369" s="223">
        <f t="shared" ca="1" si="704"/>
        <v>5.2139452480933109E-4</v>
      </c>
      <c r="DK369" s="223">
        <f t="shared" ca="1" si="705"/>
        <v>7.5231944354015414E-4</v>
      </c>
      <c r="DL369" s="223">
        <f t="shared" ca="1" si="706"/>
        <v>9.5433314796133733E-4</v>
      </c>
      <c r="DM369" s="223">
        <f t="shared" ca="1" si="707"/>
        <v>1.1196723647025578E-3</v>
      </c>
      <c r="DN369" s="223">
        <f t="shared" ca="1" si="708"/>
        <v>1.2419832003877555E-3</v>
      </c>
      <c r="DO369" s="223">
        <f t="shared" ca="1" si="709"/>
        <v>1.3165653181942555E-3</v>
      </c>
      <c r="DP369" s="223">
        <f t="shared" ca="1" si="710"/>
        <v>1.3405525691608869E-3</v>
      </c>
      <c r="DQ369" s="223">
        <f t="shared" ca="1" si="711"/>
        <v>1.3130231366852067E-3</v>
      </c>
      <c r="DR369" s="223">
        <f t="shared" ca="1" si="712"/>
        <v>1.2350349614185731E-3</v>
      </c>
      <c r="DS369" s="223">
        <f t="shared" ca="1" si="713"/>
        <v>1.1095850852002095E-3</v>
      </c>
      <c r="DT369" s="223">
        <f t="shared" ca="1" si="714"/>
        <v>9.4149447642008694E-4</v>
      </c>
      <c r="DU369" s="223">
        <f t="shared" ca="1" si="715"/>
        <v>7.3722276290732601E-4</v>
      </c>
      <c r="DV369" s="223">
        <f t="shared" ca="1" si="716"/>
        <v>5.0461999205532535E-4</v>
      </c>
      <c r="DW369" s="223">
        <f t="shared" ca="1" si="717"/>
        <v>2.526249579027858E-4</v>
      </c>
      <c r="DX369" s="223">
        <f t="shared" ca="1" si="718"/>
        <v>-9.0783117082448108E-6</v>
      </c>
      <c r="DY369" s="223">
        <f t="shared" ca="1" si="719"/>
        <v>-2.7043270689150342E-4</v>
      </c>
      <c r="DZ369" s="223">
        <f t="shared" ca="1" si="720"/>
        <v>-5.2139452480933076E-4</v>
      </c>
      <c r="EA369" s="223">
        <f t="shared" ca="1" si="721"/>
        <v>-7.5231944354015381E-4</v>
      </c>
      <c r="EB369" s="223">
        <f t="shared" ca="1" si="722"/>
        <v>-9.54333147961337E-4</v>
      </c>
      <c r="EC369" s="223">
        <f t="shared" ca="1" si="723"/>
        <v>-1.1196723647025578E-3</v>
      </c>
      <c r="ED369" s="223">
        <f t="shared" ca="1" si="724"/>
        <v>-1.2419832003877555E-3</v>
      </c>
      <c r="EE369" s="223">
        <f t="shared" ca="1" si="725"/>
        <v>-1.3165653181942552E-3</v>
      </c>
      <c r="EF369" s="223">
        <f t="shared" ca="1" si="726"/>
        <v>-1.3405525691608867E-3</v>
      </c>
      <c r="EG369" s="223">
        <f t="shared" ca="1" si="727"/>
        <v>-1.3130231366852067E-3</v>
      </c>
      <c r="EH369" s="223">
        <f t="shared" ca="1" si="728"/>
        <v>-1.2350349614185729E-3</v>
      </c>
      <c r="EI369" s="223">
        <f t="shared" ca="1" si="729"/>
        <v>-1.1095850852002095E-3</v>
      </c>
      <c r="EJ369" s="223">
        <f t="shared" ca="1" si="730"/>
        <v>-9.4149447642008705E-4</v>
      </c>
      <c r="EK369" s="223">
        <f t="shared" ca="1" si="731"/>
        <v>-7.3722276290732612E-4</v>
      </c>
      <c r="EL369" s="223">
        <f t="shared" ca="1" si="732"/>
        <v>-5.0461999205532113E-4</v>
      </c>
      <c r="EM369" s="223">
        <f t="shared" ca="1" si="733"/>
        <v>-2.5262495790278597E-4</v>
      </c>
      <c r="EN369" s="223">
        <f t="shared" ca="1" si="734"/>
        <v>9.0783117082446482E-6</v>
      </c>
      <c r="EO369" s="223">
        <f t="shared" ca="1" si="735"/>
        <v>2.7043270689150332E-4</v>
      </c>
      <c r="EP369" s="223">
        <f t="shared" ca="1" si="736"/>
        <v>5.2139452480933065E-4</v>
      </c>
      <c r="EQ369" s="223">
        <f t="shared" ca="1" si="737"/>
        <v>7.5231944354015381E-4</v>
      </c>
      <c r="ER369" s="223">
        <f t="shared" ca="1" si="738"/>
        <v>9.5433314796133689E-4</v>
      </c>
      <c r="ES369" s="223">
        <f t="shared" ca="1" si="739"/>
        <v>1.1196723647025576E-3</v>
      </c>
      <c r="ET369" s="223">
        <f t="shared" ca="1" si="740"/>
        <v>1.2419832003877553E-3</v>
      </c>
      <c r="EU369" s="223">
        <f t="shared" ca="1" si="741"/>
        <v>1.3165653181942552E-3</v>
      </c>
      <c r="EV369" s="223">
        <f t="shared" ca="1" si="742"/>
        <v>1.3405525691608869E-3</v>
      </c>
      <c r="EW369" s="223">
        <f t="shared" ca="1" si="743"/>
        <v>1.3130231366852067E-3</v>
      </c>
      <c r="EX369" s="223">
        <f t="shared" ca="1" si="744"/>
        <v>1.2350349614185731E-3</v>
      </c>
      <c r="EY369" s="223">
        <f t="shared" ca="1" si="745"/>
        <v>1.1095850852002095E-3</v>
      </c>
      <c r="EZ369" s="223">
        <f t="shared" ca="1" si="746"/>
        <v>9.4149447642008716E-4</v>
      </c>
      <c r="FA369" s="223">
        <f t="shared" ca="1" si="747"/>
        <v>7.3722276290732634E-4</v>
      </c>
      <c r="FB369" s="223">
        <f t="shared" ca="1" si="748"/>
        <v>5.0461999205532568E-4</v>
      </c>
      <c r="FC369" s="223">
        <f t="shared" ca="1" si="749"/>
        <v>2.5262495790278608E-4</v>
      </c>
      <c r="FD369" s="223">
        <f t="shared" ca="1" si="750"/>
        <v>-9.0783117082444314E-6</v>
      </c>
      <c r="FE369" s="223">
        <f t="shared" ca="1" si="751"/>
        <v>-2.7043270689150304E-4</v>
      </c>
      <c r="FF369" s="223">
        <f t="shared" ca="1" si="752"/>
        <v>-5.2139452480933044E-4</v>
      </c>
      <c r="FG369" s="223">
        <f t="shared" ca="1" si="753"/>
        <v>-7.5231944354015381E-4</v>
      </c>
      <c r="FH369" s="223">
        <f t="shared" ca="1" si="754"/>
        <v>-9.5433314796133689E-4</v>
      </c>
      <c r="FI369" s="223">
        <f t="shared" ca="1" si="755"/>
        <v>-1.1196723647025576E-3</v>
      </c>
      <c r="FJ369" s="223">
        <f t="shared" ca="1" si="756"/>
        <v>-1.2419832003877553E-3</v>
      </c>
      <c r="FK369" s="223">
        <f t="shared" ca="1" si="757"/>
        <v>-1.3165653181942552E-3</v>
      </c>
      <c r="FL369" s="223">
        <f t="shared" ca="1" si="758"/>
        <v>-1.3405525691608869E-3</v>
      </c>
      <c r="FM369" s="223">
        <f t="shared" ca="1" si="759"/>
        <v>-1.3130231366852078E-3</v>
      </c>
      <c r="FN369" s="223">
        <f t="shared" ca="1" si="760"/>
        <v>-1.235034961418575E-3</v>
      </c>
      <c r="FO369" s="223">
        <f t="shared" ca="1" si="761"/>
        <v>-1.1095850852002123E-3</v>
      </c>
      <c r="FP369" s="223">
        <f t="shared" ca="1" si="762"/>
        <v>-9.4149447642008391E-4</v>
      </c>
      <c r="FQ369" s="223">
        <f t="shared" ca="1" si="763"/>
        <v>-7.3722276290732244E-4</v>
      </c>
      <c r="FR369" s="223">
        <f t="shared" ca="1" si="764"/>
        <v>-5.0461999205532134E-4</v>
      </c>
      <c r="FS369" s="223">
        <f t="shared" ca="1" si="765"/>
        <v>-2.5262495790278629E-4</v>
      </c>
      <c r="FT369" s="223">
        <f t="shared" ca="1" si="766"/>
        <v>9.0783117082443229E-6</v>
      </c>
      <c r="FU369" s="223">
        <f t="shared" ca="1" si="767"/>
        <v>2.7043270689150283E-4</v>
      </c>
      <c r="FV369" s="223">
        <f t="shared" ca="1" si="768"/>
        <v>5.2139452480933044E-4</v>
      </c>
      <c r="FW369" s="223">
        <f t="shared" ca="1" si="769"/>
        <v>7.5231944354015371E-4</v>
      </c>
      <c r="FX369" s="223">
        <f t="shared" ca="1" si="770"/>
        <v>9.5433314796133342E-4</v>
      </c>
      <c r="FY369" s="223">
        <f t="shared" ca="1" si="771"/>
        <v>1.1196723647025548E-3</v>
      </c>
      <c r="FZ369" s="223">
        <f t="shared" ca="1" si="772"/>
        <v>1.2419832003877536E-3</v>
      </c>
      <c r="GA369" s="223">
        <f t="shared" ca="1" si="773"/>
        <v>1.3165653181942561E-3</v>
      </c>
      <c r="GB369" s="223">
        <f t="shared" ca="1" si="774"/>
        <v>1.3405525691608867E-3</v>
      </c>
      <c r="GC369" s="223">
        <f t="shared" ca="1" si="775"/>
        <v>1.313023136685207E-3</v>
      </c>
      <c r="GD369" s="223">
        <f t="shared" ca="1" si="776"/>
        <v>1.2350349614185731E-3</v>
      </c>
      <c r="GE369" s="223">
        <f t="shared" ca="1" si="777"/>
        <v>1.1095850852002097E-3</v>
      </c>
      <c r="GF369" s="223">
        <f t="shared" ca="1" si="778"/>
        <v>9.4149447642008738E-4</v>
      </c>
      <c r="GG369" s="223">
        <f t="shared" ca="1" si="779"/>
        <v>7.3722276290732656E-4</v>
      </c>
      <c r="GH369" s="223">
        <f t="shared" ca="1" si="780"/>
        <v>5.046199920553259E-4</v>
      </c>
      <c r="GI369" s="223">
        <f t="shared" ca="1" si="781"/>
        <v>2.5262495790279106E-4</v>
      </c>
      <c r="GJ369" s="223">
        <f t="shared" ca="1" si="782"/>
        <v>-9.0783117082393356E-6</v>
      </c>
      <c r="GK369" s="223">
        <f t="shared" ca="1" si="783"/>
        <v>-2.7043270689150738E-4</v>
      </c>
      <c r="GL369" s="223">
        <f t="shared" ca="1" si="784"/>
        <v>-5.2139452480933456E-4</v>
      </c>
      <c r="GM369" s="223">
        <f t="shared" ca="1" si="785"/>
        <v>-7.5231944354015728E-4</v>
      </c>
      <c r="GN369" s="223">
        <f t="shared" ca="1" si="786"/>
        <v>-9.5433314796133679E-4</v>
      </c>
      <c r="GO369" s="223">
        <f t="shared" ca="1" si="787"/>
        <v>-1.1196723647025574E-3</v>
      </c>
      <c r="GP369" s="223">
        <f t="shared" ca="1" si="788"/>
        <v>-1.2419832003877553E-3</v>
      </c>
      <c r="GQ369" s="223">
        <f t="shared" ca="1" si="789"/>
        <v>-1.316565318194255E-3</v>
      </c>
      <c r="GR369" s="223">
        <f t="shared" ca="1" si="790"/>
        <v>-1.3405525691608867E-3</v>
      </c>
      <c r="GS369" s="223">
        <f t="shared" ca="1" si="791"/>
        <v>-1.3130231366852076E-3</v>
      </c>
      <c r="GT369" s="223">
        <f t="shared" ca="1" si="792"/>
        <v>-1.235034961418575E-3</v>
      </c>
      <c r="GU369" s="223">
        <f t="shared" ca="1" si="793"/>
        <v>-1.1095850852002125E-3</v>
      </c>
      <c r="GV369" s="223">
        <f t="shared" ca="1" si="794"/>
        <v>-9.4149447642008412E-4</v>
      </c>
      <c r="GW369" s="223">
        <f t="shared" ca="1" si="795"/>
        <v>-7.3722276290732276E-4</v>
      </c>
      <c r="GX369" s="223">
        <f t="shared" ca="1" si="796"/>
        <v>-5.0461999205532167E-4</v>
      </c>
      <c r="GY369" s="223">
        <f t="shared" ca="1" si="797"/>
        <v>-2.5262495790278651E-4</v>
      </c>
      <c r="GZ369" s="223">
        <f t="shared" ca="1" si="798"/>
        <v>9.0783117082439435E-6</v>
      </c>
      <c r="HA369" s="223">
        <f t="shared" ca="1" si="799"/>
        <v>2.7043270689150245E-4</v>
      </c>
      <c r="HB369" s="223">
        <f t="shared" ca="1" si="800"/>
        <v>5.2139452480933E-4</v>
      </c>
      <c r="HC369" s="223">
        <f t="shared" ca="1" si="801"/>
        <v>7.5231944354015316E-4</v>
      </c>
      <c r="HD369" s="223">
        <f t="shared" ca="1" si="802"/>
        <v>9.5433314796133332E-4</v>
      </c>
      <c r="HE369" s="223">
        <f t="shared" ca="1" si="803"/>
        <v>1.1196723647025548E-3</v>
      </c>
      <c r="HF369" s="223">
        <f t="shared" ca="1" si="804"/>
        <v>1.2419832003877571E-3</v>
      </c>
      <c r="HG369" s="223">
        <f t="shared" ca="1" si="805"/>
        <v>1.3165653181942559E-3</v>
      </c>
      <c r="HH369" s="223">
        <f t="shared" ca="1" si="806"/>
        <v>1.3405525691608869E-3</v>
      </c>
      <c r="HI369" s="223">
        <f t="shared" ca="1" si="807"/>
        <v>1.313023136685207E-3</v>
      </c>
      <c r="HJ369" s="223">
        <f t="shared" ca="1" si="808"/>
        <v>1.2350349614185733E-3</v>
      </c>
      <c r="HK369" s="223">
        <f t="shared" ca="1" si="809"/>
        <v>1.1095850852002099E-3</v>
      </c>
      <c r="HL369" s="223">
        <f t="shared" ca="1" si="810"/>
        <v>9.4149447642008759E-4</v>
      </c>
      <c r="HM369" s="223">
        <f t="shared" ca="1" si="811"/>
        <v>7.3722276290732677E-4</v>
      </c>
      <c r="HN369" s="223">
        <f t="shared" ca="1" si="812"/>
        <v>5.0461999205532622E-4</v>
      </c>
      <c r="HO369" s="223">
        <f t="shared" ca="1" si="813"/>
        <v>2.5262495790279133E-4</v>
      </c>
      <c r="HP369" s="223">
        <f t="shared" ca="1" si="814"/>
        <v>-9.0783117082390103E-6</v>
      </c>
      <c r="HQ369" s="223">
        <f t="shared" ca="1" si="815"/>
        <v>-2.7043270689150711E-4</v>
      </c>
      <c r="HR369" s="223">
        <f t="shared" ca="1" si="816"/>
        <v>-5.2139452480933434E-4</v>
      </c>
      <c r="HS369" s="223">
        <f t="shared" ca="1" si="817"/>
        <v>-7.5231944354015718E-4</v>
      </c>
      <c r="HT369" s="223">
        <f t="shared" ca="1" si="818"/>
        <v>-9.5433314796133646E-4</v>
      </c>
      <c r="HU369" s="223">
        <f t="shared" ca="1" si="819"/>
        <v>-1.1196723647025569E-3</v>
      </c>
      <c r="HV369" s="223">
        <f t="shared" ca="1" si="820"/>
        <v>-1.2419832003877551E-3</v>
      </c>
      <c r="HW369" s="223">
        <f t="shared" ca="1" si="821"/>
        <v>-1.316565318194255E-3</v>
      </c>
      <c r="HX369" s="223">
        <f t="shared" ca="1" si="822"/>
        <v>-1.3405525691608869E-3</v>
      </c>
      <c r="HY369" s="223">
        <f t="shared" ca="1" si="823"/>
        <v>-1.313023136685208E-3</v>
      </c>
      <c r="HZ369" s="223">
        <f t="shared" ca="1" si="824"/>
        <v>-1.2350349614185753E-3</v>
      </c>
      <c r="IA369" s="223">
        <f t="shared" ca="1" si="825"/>
        <v>-1.1095850852002129E-3</v>
      </c>
      <c r="IB369" s="223">
        <f t="shared" ca="1" si="826"/>
        <v>-9.4149447642008434E-4</v>
      </c>
      <c r="IC369" s="223">
        <f t="shared" ca="1" si="827"/>
        <v>-7.3722276290732298E-4</v>
      </c>
      <c r="ID369" s="223">
        <f t="shared" ca="1" si="828"/>
        <v>-5.0461999205532199E-4</v>
      </c>
      <c r="IE369" s="223">
        <f t="shared" ca="1" si="829"/>
        <v>3.4074537924811744E-4</v>
      </c>
      <c r="IF369" s="223">
        <f t="shared" ca="1" si="830"/>
        <v>9.078311708243564E-6</v>
      </c>
      <c r="IG369" s="223">
        <f t="shared" ca="1" si="831"/>
        <v>2.7043270689150218E-4</v>
      </c>
      <c r="IH369" s="223">
        <f t="shared" ca="1" si="832"/>
        <v>5.2139452480932968E-4</v>
      </c>
      <c r="II369" s="223">
        <f t="shared" ca="1" si="833"/>
        <v>7.5231944354015295E-4</v>
      </c>
      <c r="IJ369" s="223">
        <f t="shared" ca="1" si="834"/>
        <v>9.5433314796133299E-4</v>
      </c>
      <c r="IK369" s="223">
        <f t="shared" ca="1" si="835"/>
        <v>1.1196723647025546E-3</v>
      </c>
      <c r="IL369" s="223">
        <f t="shared" ca="1" si="836"/>
        <v>1.2419832003877532E-3</v>
      </c>
      <c r="IM369" s="223">
        <f t="shared" ca="1" si="837"/>
        <v>1.3165653181942559E-3</v>
      </c>
      <c r="IN369" s="223">
        <f t="shared" ca="1" si="838"/>
        <v>1.3405525691608867E-3</v>
      </c>
      <c r="IO369" s="223">
        <f t="shared" ca="1" si="839"/>
        <v>1.313023136685207E-3</v>
      </c>
      <c r="IP369" s="223">
        <f t="shared" ca="1" si="840"/>
        <v>1.2350349614185733E-3</v>
      </c>
      <c r="IQ369" s="223">
        <f t="shared" ca="1" si="841"/>
        <v>1.1095850852002103E-3</v>
      </c>
      <c r="IR369" s="223">
        <f t="shared" ca="1" si="842"/>
        <v>9.4149447642008792E-4</v>
      </c>
      <c r="IS369" s="223">
        <f t="shared" ca="1" si="843"/>
        <v>7.372227629073271E-4</v>
      </c>
      <c r="IT369" s="223">
        <f t="shared" ca="1" si="844"/>
        <v>5.0461999205532655E-4</v>
      </c>
      <c r="IU369" s="223">
        <f t="shared" ca="1" si="845"/>
        <v>2.5262495790279177E-4</v>
      </c>
      <c r="IV369" s="223">
        <f t="shared" ca="1" si="846"/>
        <v>-9.0783117082387393E-6</v>
      </c>
      <c r="IW369" s="223">
        <f t="shared" ca="1" si="847"/>
        <v>-2.7043270689150673E-4</v>
      </c>
      <c r="IX369" s="223">
        <f t="shared" ca="1" si="848"/>
        <v>-5.2139452480933391E-4</v>
      </c>
      <c r="IY369" s="223">
        <f t="shared" ca="1" si="849"/>
        <v>-7.5231944354015685E-4</v>
      </c>
      <c r="IZ369" s="223">
        <f t="shared" ca="1" si="850"/>
        <v>-9.5433314796133635E-4</v>
      </c>
      <c r="JA369" s="223">
        <f t="shared" ca="1" si="851"/>
        <v>-1.1196723647025569E-3</v>
      </c>
      <c r="JB369" s="223">
        <f t="shared" ca="1" si="852"/>
        <v>-1.2419832003877549E-3</v>
      </c>
    </row>
    <row r="370" spans="2:262">
      <c r="B370" s="230">
        <v>9</v>
      </c>
      <c r="C370" s="229">
        <f t="shared" si="853"/>
        <v>1.7578124999999999E-4</v>
      </c>
      <c r="D370" s="226">
        <f t="shared" ca="1" si="597"/>
        <v>39.317638970554007</v>
      </c>
      <c r="E370" s="225">
        <f ca="1">O361</f>
        <v>0.11763897055400775</v>
      </c>
      <c r="F370" s="224">
        <v>9</v>
      </c>
      <c r="G370" s="223">
        <f t="shared" ca="1" si="854"/>
        <v>1.6101018147404684E-2</v>
      </c>
      <c r="H370" s="223">
        <f t="shared" ca="1" si="598"/>
        <v>1.6358077208044244E-2</v>
      </c>
      <c r="I370" s="223">
        <f t="shared" ca="1" si="599"/>
        <v>1.5820203403042264E-2</v>
      </c>
      <c r="J370" s="223">
        <f t="shared" ca="1" si="600"/>
        <v>1.4513535107937991E-2</v>
      </c>
      <c r="K370" s="223">
        <f t="shared" ca="1" si="601"/>
        <v>1.250157083536586E-2</v>
      </c>
      <c r="L370" s="223">
        <f t="shared" ca="1" si="602"/>
        <v>9.8820834778500406E-3</v>
      </c>
      <c r="M370" s="223">
        <f t="shared" ca="1" si="603"/>
        <v>6.7823689617478094E-3</v>
      </c>
      <c r="N370" s="223">
        <f t="shared" ca="1" si="604"/>
        <v>3.3530602075190433E-3</v>
      </c>
      <c r="O370" s="223">
        <f t="shared" ca="1" si="605"/>
        <v>-2.3919298850028688E-4</v>
      </c>
      <c r="P370" s="223">
        <f t="shared" ca="1" si="606"/>
        <v>-3.8198224242590702E-3</v>
      </c>
      <c r="Q370" s="223">
        <f t="shared" ca="1" si="607"/>
        <v>-7.2148247629367328E-3</v>
      </c>
      <c r="R370" s="223">
        <f t="shared" ca="1" si="608"/>
        <v>-1.0259217353845107E-2</v>
      </c>
      <c r="S370" s="223">
        <f t="shared" ca="1" si="609"/>
        <v>-1.2805055686413091E-2</v>
      </c>
      <c r="T370" s="223">
        <f t="shared" ca="1" si="610"/>
        <v>-1.472862286314534E-2</v>
      </c>
      <c r="U370" s="223">
        <f t="shared" ca="1" si="611"/>
        <v>-1.5936441713797066E-2</v>
      </c>
      <c r="V370" s="223">
        <f t="shared" ca="1" si="612"/>
        <v>-1.6369817387627973E-2</v>
      </c>
      <c r="W370" s="223">
        <f t="shared" ca="1" si="613"/>
        <v>-1.6007689673103641E-2</v>
      </c>
      <c r="X370" s="223">
        <f t="shared" ca="1" si="614"/>
        <v>-1.4867656434457987E-2</v>
      </c>
      <c r="Y370" s="223">
        <f t="shared" ca="1" si="615"/>
        <v>-1.3005118430459742E-2</v>
      </c>
      <c r="Z370" s="223">
        <f t="shared" ca="1" si="616"/>
        <v>-1.0510587073547803E-2</v>
      </c>
      <c r="AA370" s="223">
        <f t="shared" ca="1" si="617"/>
        <v>-7.5052859607722903E-3</v>
      </c>
      <c r="AB370" s="223">
        <f t="shared" ca="1" si="618"/>
        <v>-4.1352599233997703E-3</v>
      </c>
      <c r="AC370" s="223">
        <f t="shared" ca="1" si="619"/>
        <v>-5.6427787027596172E-4</v>
      </c>
      <c r="AD370" s="223">
        <f t="shared" ca="1" si="620"/>
        <v>3.0341256834760643E-3</v>
      </c>
      <c r="AE370" s="223">
        <f t="shared" ca="1" si="621"/>
        <v>6.4850836546203649E-3</v>
      </c>
      <c r="AF370" s="223">
        <f t="shared" ca="1" si="622"/>
        <v>9.6208941871062069E-3</v>
      </c>
      <c r="AG370" s="223">
        <f t="shared" ca="1" si="623"/>
        <v>1.2289170247849281E-2</v>
      </c>
      <c r="AH370" s="223">
        <f t="shared" ca="1" si="624"/>
        <v>1.4360244987359104E-2</v>
      </c>
      <c r="AI370" s="223">
        <f t="shared" ca="1" si="625"/>
        <v>1.5733472996233473E-2</v>
      </c>
      <c r="AJ370" s="223">
        <f t="shared" ca="1" si="626"/>
        <v>1.6342121243298244E-2</v>
      </c>
      <c r="AK370" s="223">
        <f t="shared" ca="1" si="627"/>
        <v>1.6156612016634486E-2</v>
      </c>
      <c r="AL370" s="223">
        <f t="shared" ca="1" si="628"/>
        <v>1.5185960274374469E-2</v>
      </c>
      <c r="AM370" s="223">
        <f t="shared" ca="1" si="629"/>
        <v>1.3477335556140807E-2</v>
      </c>
      <c r="AN370" s="223">
        <f t="shared" ca="1" si="630"/>
        <v>1.1113769744366691E-2</v>
      </c>
      <c r="AO370" s="223">
        <f t="shared" ca="1" si="631"/>
        <v>8.2101220685318593E-3</v>
      </c>
      <c r="AP370" s="223">
        <f t="shared" ca="1" si="632"/>
        <v>4.9074974359190546E-3</v>
      </c>
      <c r="AQ370" s="223">
        <f t="shared" ca="1" si="633"/>
        <v>1.3663893342378041E-3</v>
      </c>
      <c r="AR370" s="223">
        <f t="shared" ca="1" si="634"/>
        <v>-2.2411194681635502E-3</v>
      </c>
      <c r="AS370" s="223">
        <f t="shared" ca="1" si="635"/>
        <v>-5.7397194117537829E-3</v>
      </c>
      <c r="AT370" s="223">
        <f t="shared" ca="1" si="636"/>
        <v>-8.959393443579761E-3</v>
      </c>
      <c r="AU370" s="223">
        <f t="shared" ca="1" si="637"/>
        <v>-1.1743679121754218E-2</v>
      </c>
      <c r="AV370" s="223">
        <f t="shared" ca="1" si="638"/>
        <v>-1.3957272023589413E-2</v>
      </c>
      <c r="AW370" s="223">
        <f t="shared" ca="1" si="639"/>
        <v>-1.5492600964132488E-2</v>
      </c>
      <c r="AX370" s="223">
        <f t="shared" ca="1" si="640"/>
        <v>-1.6275055497492644E-2</v>
      </c>
      <c r="AY370" s="223">
        <f t="shared" ca="1" si="641"/>
        <v>-1.6266611666665189E-2</v>
      </c>
      <c r="AZ370" s="223">
        <f t="shared" ca="1" si="642"/>
        <v>-1.5467679805856964E-2</v>
      </c>
      <c r="BA370" s="223">
        <f t="shared" ca="1" si="643"/>
        <v>-1.3917084599991959E-2</v>
      </c>
      <c r="BB370" s="223">
        <f t="shared" ca="1" si="644"/>
        <v>-1.1690178370420148E-2</v>
      </c>
      <c r="BC370" s="223">
        <f t="shared" ca="1" si="645"/>
        <v>-8.8951792731065873E-3</v>
      </c>
      <c r="BD370" s="223">
        <f t="shared" ca="1" si="646"/>
        <v>-5.6679123572691862E-3</v>
      </c>
      <c r="BE370" s="223">
        <f t="shared" ca="1" si="647"/>
        <v>-2.165209046611897E-3</v>
      </c>
      <c r="BF370" s="223">
        <f t="shared" ca="1" si="648"/>
        <v>1.4427141997533479E-3</v>
      </c>
      <c r="BG370" s="223">
        <f t="shared" ca="1" si="649"/>
        <v>4.9805276820842417E-3</v>
      </c>
      <c r="BH370" s="223">
        <f t="shared" ca="1" si="650"/>
        <v>8.2763087364975518E-3</v>
      </c>
      <c r="BI370" s="223">
        <f t="shared" ca="1" si="651"/>
        <v>1.1169896444030046E-2</v>
      </c>
      <c r="BJ370" s="223">
        <f t="shared" ca="1" si="652"/>
        <v>1.3520674769002249E-2</v>
      </c>
      <c r="BK370" s="223">
        <f t="shared" ca="1" si="653"/>
        <v>1.5214405899317324E-2</v>
      </c>
      <c r="BL370" s="223">
        <f t="shared" ca="1" si="654"/>
        <v>1.6168781717467079E-2</v>
      </c>
      <c r="BM370" s="223">
        <f t="shared" ca="1" si="655"/>
        <v>1.6337423624403984E-2</v>
      </c>
      <c r="BN370" s="223">
        <f t="shared" ca="1" si="656"/>
        <v>1.5712136341878402E-2</v>
      </c>
      <c r="BO370" s="223">
        <f t="shared" ca="1" si="657"/>
        <v>1.4323306168049083E-2</v>
      </c>
      <c r="BP370" s="223">
        <f t="shared" ca="1" si="658"/>
        <v>1.223842433284056E-2</v>
      </c>
      <c r="BQ370" s="223">
        <f t="shared" ca="1" si="659"/>
        <v>9.5588072116867037E-3</v>
      </c>
      <c r="BR370" s="223">
        <f t="shared" ca="1" si="660"/>
        <v>6.4146727813001684E-3</v>
      </c>
      <c r="BS370" s="223">
        <f t="shared" ca="1" si="661"/>
        <v>2.9588125807427888E-3</v>
      </c>
      <c r="BT370" s="223">
        <f t="shared" ca="1" si="662"/>
        <v>-6.408333064690996E-4</v>
      </c>
      <c r="BU370" s="223">
        <f t="shared" ca="1" si="663"/>
        <v>-4.209337424985856E-3</v>
      </c>
      <c r="BV370" s="223">
        <f t="shared" ca="1" si="664"/>
        <v>-7.5732856767500899E-3</v>
      </c>
      <c r="BW370" s="223">
        <f t="shared" ca="1" si="665"/>
        <v>-1.0569204507404825E-2</v>
      </c>
      <c r="BX370" s="223">
        <f t="shared" ca="1" si="666"/>
        <v>-1.3051505024625322E-2</v>
      </c>
      <c r="BY370" s="223">
        <f t="shared" ca="1" si="667"/>
        <v>-1.4899557998066127E-2</v>
      </c>
      <c r="BZ370" s="223">
        <f t="shared" ca="1" si="668"/>
        <v>-1.6023555926066125E-2</v>
      </c>
      <c r="CA370" s="223">
        <f t="shared" ca="1" si="669"/>
        <v>-1.6368877297642283E-2</v>
      </c>
      <c r="CB370" s="223">
        <f t="shared" ca="1" si="670"/>
        <v>-1.5918740965231652E-2</v>
      </c>
      <c r="CC370" s="223">
        <f t="shared" ca="1" si="671"/>
        <v>-1.469502163697391E-2</v>
      </c>
      <c r="CD370" s="223">
        <f t="shared" ca="1" si="672"/>
        <v>-1.2757186859083792E-2</v>
      </c>
      <c r="CE370" s="223">
        <f t="shared" ca="1" si="673"/>
        <v>-1.0199407146441261E-2</v>
      </c>
      <c r="CF370" s="223">
        <f t="shared" ca="1" si="674"/>
        <v>-7.1459796967420202E-3</v>
      </c>
      <c r="CG370" s="223">
        <f t="shared" ca="1" si="675"/>
        <v>-3.7452880762053249E-3</v>
      </c>
      <c r="CH370" s="223">
        <f t="shared" ca="1" si="676"/>
        <v>-1.6259141038079978E-4</v>
      </c>
      <c r="CI370" s="223">
        <f t="shared" ca="1" si="677"/>
        <v>3.4280065053362389E-3</v>
      </c>
      <c r="CJ370" s="223">
        <f t="shared" ca="1" si="678"/>
        <v>6.8520179084658539E-3</v>
      </c>
      <c r="CK370" s="223">
        <f t="shared" ca="1" si="679"/>
        <v>9.9430504313682659E-3</v>
      </c>
      <c r="CL370" s="223">
        <f t="shared" ca="1" si="680"/>
        <v>1.2550893061467243E-2</v>
      </c>
      <c r="CM370" s="223">
        <f t="shared" ca="1" si="681"/>
        <v>1.4548815756550452E-2</v>
      </c>
      <c r="CN370" s="223">
        <f t="shared" ca="1" si="682"/>
        <v>1.5839727984941546E-2</v>
      </c>
      <c r="CO370" s="223">
        <f t="shared" ca="1" si="683"/>
        <v>1.6360896911726246E-2</v>
      </c>
      <c r="CP370" s="223">
        <f t="shared" ca="1" si="684"/>
        <v>1.608699594728262E-2</v>
      </c>
      <c r="CQ370" s="223">
        <f t="shared" ca="1" si="685"/>
        <v>1.5031335511643418E-2</v>
      </c>
      <c r="CR370" s="223">
        <f t="shared" ca="1" si="686"/>
        <v>1.3245216204785909E-2</v>
      </c>
      <c r="CS370" s="223">
        <f t="shared" ca="1" si="687"/>
        <v>1.0815435816017441E-2</v>
      </c>
      <c r="CT370" s="223">
        <f t="shared" ca="1" si="688"/>
        <v>7.8600713211805489E-3</v>
      </c>
      <c r="CU370" s="223">
        <f t="shared" ca="1" si="689"/>
        <v>4.5227408446437342E-3</v>
      </c>
      <c r="CV370" s="223">
        <f t="shared" ca="1" si="690"/>
        <v>9.656244302817963E-4</v>
      </c>
      <c r="CW370" s="223">
        <f t="shared" ca="1" si="691"/>
        <v>-2.6384172177574133E-3</v>
      </c>
      <c r="CX370" s="223">
        <f t="shared" ca="1" si="692"/>
        <v>-6.114243028874213E-3</v>
      </c>
      <c r="CY370" s="223">
        <f t="shared" ca="1" si="693"/>
        <v>-9.2929426759342272E-3</v>
      </c>
      <c r="CZ370" s="223">
        <f t="shared" ca="1" si="694"/>
        <v>-1.2020044897595675E-2</v>
      </c>
      <c r="DA370" s="223">
        <f t="shared" ca="1" si="695"/>
        <v>-1.4163024143551506E-2</v>
      </c>
      <c r="DB370" s="223">
        <f t="shared" ca="1" si="696"/>
        <v>-1.5617740751704919E-2</v>
      </c>
      <c r="DC370" s="223">
        <f t="shared" ca="1" si="697"/>
        <v>-1.6313501692104545E-2</v>
      </c>
      <c r="DD370" s="223">
        <f t="shared" ca="1" si="698"/>
        <v>-1.6216495947042168E-2</v>
      </c>
      <c r="DE370" s="223">
        <f t="shared" ca="1" si="699"/>
        <v>-1.533143758247588E-2</v>
      </c>
      <c r="DF370" s="223">
        <f t="shared" ca="1" si="700"/>
        <v>-1.3701336664506743E-2</v>
      </c>
      <c r="DG370" s="223">
        <f t="shared" ca="1" si="701"/>
        <v>-1.1405409153392585E-2</v>
      </c>
      <c r="DH370" s="223">
        <f t="shared" ca="1" si="702"/>
        <v>-8.5552273453453655E-3</v>
      </c>
      <c r="DI370" s="223">
        <f t="shared" ca="1" si="703"/>
        <v>-5.2892979342421412E-3</v>
      </c>
      <c r="DJ370" s="223">
        <f t="shared" ca="1" si="704"/>
        <v>-1.7663311763514737E-3</v>
      </c>
      <c r="DK370" s="223">
        <f t="shared" ca="1" si="705"/>
        <v>1.8424717520029001E-3</v>
      </c>
      <c r="DL370" s="223">
        <f t="shared" ca="1" si="706"/>
        <v>5.3617384022816286E-3</v>
      </c>
      <c r="DM370" s="223">
        <f t="shared" ca="1" si="707"/>
        <v>8.6204474076281706E-3</v>
      </c>
      <c r="DN370" s="223">
        <f t="shared" ca="1" si="708"/>
        <v>1.1460239392734252E-2</v>
      </c>
      <c r="DO370" s="223">
        <f t="shared" ca="1" si="709"/>
        <v>1.3743112564856313E-2</v>
      </c>
      <c r="DP370" s="223">
        <f t="shared" ca="1" si="710"/>
        <v>1.5358129013044921E-2</v>
      </c>
      <c r="DQ370" s="223">
        <f t="shared" ca="1" si="711"/>
        <v>1.6226805818012571E-2</v>
      </c>
      <c r="DR370" s="223">
        <f t="shared" ca="1" si="712"/>
        <v>1.6306928987667998E-2</v>
      </c>
      <c r="DS370" s="223">
        <f t="shared" ca="1" si="713"/>
        <v>1.5594604877296806E-2</v>
      </c>
      <c r="DT370" s="223">
        <f t="shared" ca="1" si="714"/>
        <v>1.4124449404107457E-2</v>
      </c>
      <c r="DU370" s="223">
        <f t="shared" ca="1" si="715"/>
        <v>1.1967905861121307E-2</v>
      </c>
      <c r="DV370" s="223">
        <f t="shared" ca="1" si="716"/>
        <v>9.2297730774858807E-3</v>
      </c>
      <c r="DW370" s="223">
        <f t="shared" ca="1" si="717"/>
        <v>6.0431126418291235E-3</v>
      </c>
      <c r="DX370" s="223">
        <f t="shared" ca="1" si="718"/>
        <v>2.5627826759050403E-3</v>
      </c>
      <c r="DY370" s="223">
        <f t="shared" ca="1" si="719"/>
        <v>-1.0420876104164029E-3</v>
      </c>
      <c r="DZ370" s="223">
        <f t="shared" ca="1" si="720"/>
        <v>-4.5963168782450744E-3</v>
      </c>
      <c r="EA370" s="223">
        <f t="shared" ca="1" si="721"/>
        <v>-7.9271847264551672E-3</v>
      </c>
      <c r="EB370" s="223">
        <f t="shared" ca="1" si="722"/>
        <v>-1.0872825167377273E-2</v>
      </c>
      <c r="EC370" s="223">
        <f t="shared" ca="1" si="723"/>
        <v>-1.3290092624237923E-2</v>
      </c>
      <c r="ED370" s="223">
        <f t="shared" ca="1" si="724"/>
        <v>-1.5061518196379253E-2</v>
      </c>
      <c r="EE370" s="223">
        <f t="shared" ca="1" si="725"/>
        <v>-1.6101018147404673E-2</v>
      </c>
      <c r="EF370" s="223">
        <f t="shared" ca="1" si="726"/>
        <v>-1.6358077208044244E-2</v>
      </c>
      <c r="EG370" s="223">
        <f t="shared" ca="1" si="727"/>
        <v>-1.5820203403042278E-2</v>
      </c>
      <c r="EH370" s="223">
        <f t="shared" ca="1" si="728"/>
        <v>-1.4513535107937995E-2</v>
      </c>
      <c r="EI370" s="223">
        <f t="shared" ca="1" si="729"/>
        <v>-1.2501570835365882E-2</v>
      </c>
      <c r="EJ370" s="223">
        <f t="shared" ca="1" si="730"/>
        <v>-9.8820834778500441E-3</v>
      </c>
      <c r="EK370" s="223">
        <f t="shared" ca="1" si="731"/>
        <v>-6.7823689617478389E-3</v>
      </c>
      <c r="EL370" s="223">
        <f t="shared" ca="1" si="732"/>
        <v>-3.3530602075190429E-3</v>
      </c>
      <c r="EM370" s="223">
        <f t="shared" ca="1" si="733"/>
        <v>2.3919298850026086E-4</v>
      </c>
      <c r="EN370" s="223">
        <f t="shared" ca="1" si="734"/>
        <v>3.8198224242590728E-3</v>
      </c>
      <c r="EO370" s="223">
        <f t="shared" ca="1" si="735"/>
        <v>7.2148247629367094E-3</v>
      </c>
      <c r="EP370" s="223">
        <f t="shared" ca="1" si="736"/>
        <v>1.0259217353845117E-2</v>
      </c>
      <c r="EQ370" s="223">
        <f t="shared" ca="1" si="737"/>
        <v>1.2805055686413078E-2</v>
      </c>
      <c r="ER370" s="223">
        <f t="shared" ca="1" si="738"/>
        <v>1.4728622863145319E-2</v>
      </c>
      <c r="ES370" s="223">
        <f t="shared" ca="1" si="739"/>
        <v>1.5936441713797062E-2</v>
      </c>
      <c r="ET370" s="223">
        <f t="shared" ca="1" si="740"/>
        <v>1.6369817387627973E-2</v>
      </c>
      <c r="EU370" s="223">
        <f t="shared" ca="1" si="741"/>
        <v>1.6007689673103641E-2</v>
      </c>
      <c r="EV370" s="223">
        <f t="shared" ca="1" si="742"/>
        <v>1.4867656434457975E-2</v>
      </c>
      <c r="EW370" s="223">
        <f t="shared" ca="1" si="743"/>
        <v>1.3005118430459778E-2</v>
      </c>
      <c r="EX370" s="223">
        <f t="shared" ca="1" si="744"/>
        <v>1.0510587073547828E-2</v>
      </c>
      <c r="EY370" s="223">
        <f t="shared" ca="1" si="745"/>
        <v>7.5052859607722929E-3</v>
      </c>
      <c r="EZ370" s="223">
        <f t="shared" ca="1" si="746"/>
        <v>4.1352599233997452E-3</v>
      </c>
      <c r="FA370" s="223">
        <f t="shared" ca="1" si="747"/>
        <v>5.6427787027600942E-4</v>
      </c>
      <c r="FB370" s="223">
        <f t="shared" ca="1" si="748"/>
        <v>-3.0341256834760461E-3</v>
      </c>
      <c r="FC370" s="223">
        <f t="shared" ca="1" si="749"/>
        <v>-6.4850836546203753E-3</v>
      </c>
      <c r="FD370" s="223">
        <f t="shared" ca="1" si="750"/>
        <v>-9.6208941871061444E-3</v>
      </c>
      <c r="FE370" s="223">
        <f t="shared" ca="1" si="751"/>
        <v>-1.2289170247849252E-2</v>
      </c>
      <c r="FF370" s="223">
        <f t="shared" ca="1" si="752"/>
        <v>-1.4360244987359095E-2</v>
      </c>
      <c r="FG370" s="223">
        <f t="shared" ca="1" si="753"/>
        <v>-1.5733472996233479E-2</v>
      </c>
      <c r="FH370" s="223">
        <f t="shared" ca="1" si="754"/>
        <v>-1.6342121243298237E-2</v>
      </c>
      <c r="FI370" s="223">
        <f t="shared" ca="1" si="755"/>
        <v>-1.6156612016634493E-2</v>
      </c>
      <c r="FJ370" s="223">
        <f t="shared" ca="1" si="756"/>
        <v>-1.5185960274374471E-2</v>
      </c>
      <c r="FK370" s="223">
        <f t="shared" ca="1" si="757"/>
        <v>-1.347733555614079E-2</v>
      </c>
      <c r="FL370" s="223">
        <f t="shared" ca="1" si="758"/>
        <v>-1.1113769744366734E-2</v>
      </c>
      <c r="FM370" s="223">
        <f t="shared" ca="1" si="759"/>
        <v>-8.210122068531887E-3</v>
      </c>
      <c r="FN370" s="223">
        <f t="shared" ca="1" si="760"/>
        <v>-4.9074974359190442E-3</v>
      </c>
      <c r="FO370" s="223">
        <f t="shared" ca="1" si="761"/>
        <v>-1.3663893342377642E-3</v>
      </c>
      <c r="FP370" s="223">
        <f t="shared" ca="1" si="762"/>
        <v>2.2411194681635016E-3</v>
      </c>
      <c r="FQ370" s="223">
        <f t="shared" ca="1" si="763"/>
        <v>5.7397194117537655E-3</v>
      </c>
      <c r="FR370" s="223">
        <f t="shared" ca="1" si="764"/>
        <v>8.9593934435797714E-3</v>
      </c>
      <c r="FS370" s="223">
        <f t="shared" ca="1" si="765"/>
        <v>1.1743679121754166E-2</v>
      </c>
      <c r="FT370" s="223">
        <f t="shared" ca="1" si="766"/>
        <v>1.3957272023589387E-2</v>
      </c>
      <c r="FU370" s="223">
        <f t="shared" ca="1" si="767"/>
        <v>1.5492600964132483E-2</v>
      </c>
      <c r="FV370" s="223">
        <f t="shared" ca="1" si="768"/>
        <v>1.6275055497492644E-2</v>
      </c>
      <c r="FW370" s="223">
        <f t="shared" ca="1" si="769"/>
        <v>1.6266611666665192E-2</v>
      </c>
      <c r="FX370" s="223">
        <f t="shared" ca="1" si="770"/>
        <v>1.5467679805856969E-2</v>
      </c>
      <c r="FY370" s="223">
        <f t="shared" ca="1" si="771"/>
        <v>1.3917084599991952E-2</v>
      </c>
      <c r="FZ370" s="223">
        <f t="shared" ca="1" si="772"/>
        <v>1.1690178370420121E-2</v>
      </c>
      <c r="GA370" s="223">
        <f t="shared" ca="1" si="773"/>
        <v>8.8951792731066272E-3</v>
      </c>
      <c r="GB370" s="223">
        <f t="shared" ca="1" si="774"/>
        <v>5.6679123572692036E-3</v>
      </c>
      <c r="GC370" s="223">
        <f t="shared" ca="1" si="775"/>
        <v>2.1652090466118858E-3</v>
      </c>
      <c r="GD370" s="223">
        <f t="shared" ca="1" si="776"/>
        <v>-1.4427141997532715E-3</v>
      </c>
      <c r="GE370" s="223">
        <f t="shared" ca="1" si="777"/>
        <v>-4.9805276820841966E-3</v>
      </c>
      <c r="GF370" s="223">
        <f t="shared" ca="1" si="778"/>
        <v>-8.2763087364975362E-3</v>
      </c>
      <c r="GG370" s="223">
        <f t="shared" ca="1" si="779"/>
        <v>-1.1169896444030053E-2</v>
      </c>
      <c r="GH370" s="223">
        <f t="shared" ca="1" si="780"/>
        <v>-1.3520674769002206E-2</v>
      </c>
      <c r="GI370" s="223">
        <f t="shared" ca="1" si="781"/>
        <v>-1.5214405899317307E-2</v>
      </c>
      <c r="GJ370" s="223">
        <f t="shared" ca="1" si="782"/>
        <v>-1.6168781717467082E-2</v>
      </c>
      <c r="GK370" s="223">
        <f t="shared" ca="1" si="783"/>
        <v>-1.633742362440398E-2</v>
      </c>
      <c r="GL370" s="223">
        <f t="shared" ca="1" si="784"/>
        <v>-1.5712136341878416E-2</v>
      </c>
      <c r="GM370" s="223">
        <f t="shared" ca="1" si="785"/>
        <v>-1.4323306168049089E-2</v>
      </c>
      <c r="GN370" s="223">
        <f t="shared" ca="1" si="786"/>
        <v>-1.2238424332840551E-2</v>
      </c>
      <c r="GO370" s="223">
        <f t="shared" ca="1" si="787"/>
        <v>-9.5588072116866707E-3</v>
      </c>
      <c r="GP370" s="223">
        <f t="shared" ca="1" si="788"/>
        <v>-6.4146727813002118E-3</v>
      </c>
      <c r="GQ370" s="223">
        <f t="shared" ca="1" si="789"/>
        <v>-2.9588125807428062E-3</v>
      </c>
      <c r="GR370" s="223">
        <f t="shared" ca="1" si="790"/>
        <v>6.4083330646911088E-4</v>
      </c>
      <c r="GS370" s="223">
        <f t="shared" ca="1" si="791"/>
        <v>4.2093374249857823E-3</v>
      </c>
      <c r="GT370" s="223">
        <f t="shared" ca="1" si="792"/>
        <v>7.5732856767500474E-3</v>
      </c>
      <c r="GU370" s="223">
        <f t="shared" ca="1" si="793"/>
        <v>1.0569204507404811E-2</v>
      </c>
      <c r="GV370" s="223">
        <f t="shared" ca="1" si="794"/>
        <v>1.3051505024625328E-2</v>
      </c>
      <c r="GW370" s="223">
        <f t="shared" ca="1" si="795"/>
        <v>1.4899557998066108E-2</v>
      </c>
      <c r="GX370" s="223">
        <f t="shared" ca="1" si="796"/>
        <v>1.6023555926066121E-2</v>
      </c>
      <c r="GY370" s="223">
        <f t="shared" ca="1" si="797"/>
        <v>1.6368877297642283E-2</v>
      </c>
      <c r="GZ370" s="223">
        <f t="shared" ca="1" si="798"/>
        <v>1.5918740965231642E-2</v>
      </c>
      <c r="HA370" s="223">
        <f t="shared" ca="1" si="799"/>
        <v>1.4695021636973945E-2</v>
      </c>
      <c r="HB370" s="223">
        <f t="shared" ca="1" si="800"/>
        <v>1.2757186859083804E-2</v>
      </c>
      <c r="HC370" s="223">
        <f t="shared" ca="1" si="801"/>
        <v>1.019940714644123E-2</v>
      </c>
      <c r="HD370" s="223">
        <f t="shared" ca="1" si="802"/>
        <v>7.1459796967420896E-3</v>
      </c>
      <c r="HE370" s="223">
        <f t="shared" ca="1" si="803"/>
        <v>3.7452880762053422E-3</v>
      </c>
      <c r="HF370" s="223">
        <f t="shared" ca="1" si="804"/>
        <v>1.6259141038081799E-4</v>
      </c>
      <c r="HG370" s="223">
        <f t="shared" ca="1" si="805"/>
        <v>-3.4280065053362771E-3</v>
      </c>
      <c r="HH370" s="223">
        <f t="shared" ca="1" si="806"/>
        <v>-6.8520179084657854E-3</v>
      </c>
      <c r="HI370" s="223">
        <f t="shared" ca="1" si="807"/>
        <v>-9.9430504313682503E-3</v>
      </c>
      <c r="HJ370" s="223">
        <f t="shared" ca="1" si="808"/>
        <v>-1.2550893061467231E-2</v>
      </c>
      <c r="HK370" s="223">
        <f t="shared" ca="1" si="809"/>
        <v>-1.4548815756550471E-2</v>
      </c>
      <c r="HL370" s="223">
        <f t="shared" ca="1" si="810"/>
        <v>-1.5839727984941529E-2</v>
      </c>
      <c r="HM370" s="223">
        <f t="shared" ca="1" si="811"/>
        <v>-1.6360896911726246E-2</v>
      </c>
      <c r="HN370" s="223">
        <f t="shared" ca="1" si="812"/>
        <v>-1.6086995947282624E-2</v>
      </c>
      <c r="HO370" s="223">
        <f t="shared" ca="1" si="813"/>
        <v>-1.5031335511643403E-2</v>
      </c>
      <c r="HP370" s="223">
        <f t="shared" ca="1" si="814"/>
        <v>-1.324521620478592E-2</v>
      </c>
      <c r="HQ370" s="223">
        <f t="shared" ca="1" si="815"/>
        <v>-1.0815435816017455E-2</v>
      </c>
      <c r="HR370" s="223">
        <f t="shared" ca="1" si="816"/>
        <v>-7.8600713211805142E-3</v>
      </c>
      <c r="HS370" s="223">
        <f t="shared" ca="1" si="817"/>
        <v>-4.5227408446438079E-3</v>
      </c>
      <c r="HT370" s="223">
        <f t="shared" ca="1" si="818"/>
        <v>-9.6562443028181278E-4</v>
      </c>
      <c r="HU370" s="223">
        <f t="shared" ca="1" si="819"/>
        <v>2.638417217757396E-3</v>
      </c>
      <c r="HV370" s="223">
        <f t="shared" ca="1" si="820"/>
        <v>6.1142430288742495E-3</v>
      </c>
      <c r="HW370" s="223">
        <f t="shared" ca="1" si="821"/>
        <v>9.292942675934163E-3</v>
      </c>
      <c r="HX370" s="223">
        <f t="shared" ca="1" si="822"/>
        <v>1.2020044897595663E-2</v>
      </c>
      <c r="HY370" s="223">
        <f t="shared" ca="1" si="823"/>
        <v>1.4163024143551499E-2</v>
      </c>
      <c r="HZ370" s="223">
        <f t="shared" ca="1" si="824"/>
        <v>1.5617740751704931E-2</v>
      </c>
      <c r="IA370" s="223">
        <f t="shared" ca="1" si="825"/>
        <v>1.6313501692104541E-2</v>
      </c>
      <c r="IB370" s="223">
        <f t="shared" ca="1" si="826"/>
        <v>1.6216495947042171E-2</v>
      </c>
      <c r="IC370" s="223">
        <f t="shared" ca="1" si="827"/>
        <v>1.5331437582475866E-2</v>
      </c>
      <c r="ID370" s="223">
        <f t="shared" ca="1" si="828"/>
        <v>1.3701336664506784E-2</v>
      </c>
      <c r="IE370" s="223">
        <f t="shared" ca="1" si="829"/>
        <v>1.1064723666517201E-6</v>
      </c>
      <c r="IF370" s="223">
        <f t="shared" ca="1" si="830"/>
        <v>8.5552273453453811E-3</v>
      </c>
      <c r="IG370" s="223">
        <f t="shared" ca="1" si="831"/>
        <v>5.2892979342421039E-3</v>
      </c>
      <c r="IH370" s="223">
        <f t="shared" ca="1" si="832"/>
        <v>1.7663311763515491E-3</v>
      </c>
      <c r="II370" s="223">
        <f t="shared" ca="1" si="833"/>
        <v>-1.8424717520028819E-3</v>
      </c>
      <c r="IJ370" s="223">
        <f t="shared" ca="1" si="834"/>
        <v>-5.3617384022816112E-3</v>
      </c>
      <c r="IK370" s="223">
        <f t="shared" ca="1" si="835"/>
        <v>-8.6204474076282036E-3</v>
      </c>
      <c r="IL370" s="223">
        <f t="shared" ca="1" si="836"/>
        <v>-1.1460239392734196E-2</v>
      </c>
      <c r="IM370" s="223">
        <f t="shared" ca="1" si="837"/>
        <v>-1.3743112564856304E-2</v>
      </c>
      <c r="IN370" s="223">
        <f t="shared" ca="1" si="838"/>
        <v>-1.5358129013044914E-2</v>
      </c>
      <c r="IO370" s="223">
        <f t="shared" ca="1" si="839"/>
        <v>-1.6226805818012578E-2</v>
      </c>
      <c r="IP370" s="223">
        <f t="shared" ca="1" si="840"/>
        <v>-1.6306928987668001E-2</v>
      </c>
      <c r="IQ370" s="223">
        <f t="shared" ca="1" si="841"/>
        <v>-1.5594604877296811E-2</v>
      </c>
      <c r="IR370" s="223">
        <f t="shared" ca="1" si="842"/>
        <v>-1.4124449404107439E-2</v>
      </c>
      <c r="IS370" s="223">
        <f t="shared" ca="1" si="843"/>
        <v>-1.1967905861121359E-2</v>
      </c>
      <c r="IT370" s="223">
        <f t="shared" ca="1" si="844"/>
        <v>-9.2297730774858963E-3</v>
      </c>
      <c r="IU370" s="223">
        <f t="shared" ca="1" si="845"/>
        <v>-6.04311264182914E-3</v>
      </c>
      <c r="IV370" s="223">
        <f t="shared" ca="1" si="846"/>
        <v>-2.5627826759050004E-3</v>
      </c>
      <c r="IW370" s="223">
        <f t="shared" ca="1" si="847"/>
        <v>1.0420876104163283E-3</v>
      </c>
      <c r="IX370" s="223">
        <f t="shared" ca="1" si="848"/>
        <v>4.5963168782450561E-3</v>
      </c>
      <c r="IY370" s="223">
        <f t="shared" ca="1" si="849"/>
        <v>7.9271847264551533E-3</v>
      </c>
      <c r="IZ370" s="223">
        <f t="shared" ca="1" si="850"/>
        <v>1.0872825167377302E-2</v>
      </c>
      <c r="JA370" s="223">
        <f t="shared" ca="1" si="851"/>
        <v>1.329009262423788E-2</v>
      </c>
      <c r="JB370" s="223">
        <f t="shared" ca="1" si="852"/>
        <v>1.5061518196379246E-2</v>
      </c>
    </row>
    <row r="371" spans="2:262">
      <c r="B371" s="230">
        <v>10</v>
      </c>
      <c r="C371" s="229">
        <f t="shared" si="853"/>
        <v>1.9531249999999998E-4</v>
      </c>
      <c r="D371" s="226">
        <f t="shared" ca="1" si="597"/>
        <v>39.313779579493307</v>
      </c>
      <c r="E371" s="225">
        <f ca="1">P361</f>
        <v>0.11377957949330271</v>
      </c>
      <c r="F371" s="224">
        <v>10</v>
      </c>
      <c r="G371" s="223">
        <f t="shared" ca="1" si="854"/>
        <v>-6.5368587999261912E-4</v>
      </c>
      <c r="H371" s="223">
        <f t="shared" ca="1" si="598"/>
        <v>-6.6226199414598931E-4</v>
      </c>
      <c r="I371" s="223">
        <f t="shared" ca="1" si="599"/>
        <v>-6.3114378425648432E-4</v>
      </c>
      <c r="J371" s="223">
        <f t="shared" ca="1" si="600"/>
        <v>-5.6219639783053961E-4</v>
      </c>
      <c r="K371" s="223">
        <f t="shared" ca="1" si="601"/>
        <v>-4.5955236840154907E-4</v>
      </c>
      <c r="L371" s="223">
        <f t="shared" ca="1" si="602"/>
        <v>-3.2936392182761131E-4</v>
      </c>
      <c r="M371" s="223">
        <f t="shared" ca="1" si="603"/>
        <v>-1.7943422729346608E-4</v>
      </c>
      <c r="N371" s="223">
        <f t="shared" ca="1" si="604"/>
        <v>-1.8749694907339794E-5</v>
      </c>
      <c r="O371" s="223">
        <f t="shared" ca="1" si="605"/>
        <v>1.4305864719750172E-4</v>
      </c>
      <c r="P371" s="223">
        <f t="shared" ca="1" si="606"/>
        <v>2.9629241254995722E-4</v>
      </c>
      <c r="Q371" s="223">
        <f t="shared" ca="1" si="607"/>
        <v>4.3176715331823799E-4</v>
      </c>
      <c r="R371" s="223">
        <f t="shared" ca="1" si="608"/>
        <v>5.4136285309310504E-4</v>
      </c>
      <c r="S371" s="223">
        <f t="shared" ca="1" si="609"/>
        <v>6.1851062031951923E-4</v>
      </c>
      <c r="T371" s="223">
        <f t="shared" ca="1" si="610"/>
        <v>6.5858641119225089E-4</v>
      </c>
      <c r="U371" s="223">
        <f t="shared" ca="1" si="611"/>
        <v>6.5918818325191354E-4</v>
      </c>
      <c r="V371" s="223">
        <f t="shared" ca="1" si="612"/>
        <v>6.2027986778952606E-4</v>
      </c>
      <c r="W371" s="223">
        <f t="shared" ca="1" si="613"/>
        <v>5.4419353171452636E-4</v>
      </c>
      <c r="X371" s="223">
        <f t="shared" ca="1" si="614"/>
        <v>4.3548959930928758E-4</v>
      </c>
      <c r="Y371" s="223">
        <f t="shared" ca="1" si="615"/>
        <v>3.0068351182782984E-4</v>
      </c>
      <c r="Z371" s="223">
        <f t="shared" ca="1" si="616"/>
        <v>1.4785520827728481E-4</v>
      </c>
      <c r="AA371" s="223">
        <f t="shared" ca="1" si="617"/>
        <v>-1.3835165874719903E-5</v>
      </c>
      <c r="AB371" s="223">
        <f t="shared" ca="1" si="618"/>
        <v>-1.746962948605028E-4</v>
      </c>
      <c r="AC371" s="223">
        <f t="shared" ca="1" si="619"/>
        <v>-3.250865657892343E-4</v>
      </c>
      <c r="AD371" s="223">
        <f t="shared" ca="1" si="620"/>
        <v>-4.5599196275797967E-4</v>
      </c>
      <c r="AE371" s="223">
        <f t="shared" ca="1" si="621"/>
        <v>-5.5956634437229202E-4</v>
      </c>
      <c r="AF371" s="223">
        <f t="shared" ca="1" si="622"/>
        <v>-6.2960172179590866E-4</v>
      </c>
      <c r="AG371" s="223">
        <f t="shared" ca="1" si="623"/>
        <v>-6.6190035004196383E-4</v>
      </c>
      <c r="AH371" s="223">
        <f t="shared" ca="1" si="624"/>
        <v>-6.5452633028631837E-4</v>
      </c>
      <c r="AI371" s="223">
        <f t="shared" ca="1" si="625"/>
        <v>-6.0792164279096302E-4</v>
      </c>
      <c r="AJ371" s="223">
        <f t="shared" ca="1" si="626"/>
        <v>-5.2487965571488908E-4</v>
      </c>
      <c r="AK371" s="223">
        <f t="shared" ca="1" si="627"/>
        <v>-4.1037769762790636E-4</v>
      </c>
      <c r="AL371" s="223">
        <f t="shared" ca="1" si="628"/>
        <v>-2.7127872891129017E-4</v>
      </c>
      <c r="AM371" s="223">
        <f t="shared" ca="1" si="629"/>
        <v>-1.1591999311377776E-4</v>
      </c>
      <c r="AN371" s="223">
        <f t="shared" ca="1" si="630"/>
        <v>4.6386696530369744E-5</v>
      </c>
      <c r="AO371" s="223">
        <f t="shared" ca="1" si="631"/>
        <v>2.0591308384759586E-4</v>
      </c>
      <c r="AP371" s="223">
        <f t="shared" ca="1" si="632"/>
        <v>3.5309755701730448E-4</v>
      </c>
      <c r="AQ371" s="223">
        <f t="shared" ca="1" si="633"/>
        <v>4.7911824761925892E-4</v>
      </c>
      <c r="AR371" s="223">
        <f t="shared" ca="1" si="634"/>
        <v>5.7642179131566331E-4</v>
      </c>
      <c r="AS371" s="223">
        <f t="shared" ca="1" si="635"/>
        <v>6.3917605757789415E-4</v>
      </c>
      <c r="AT371" s="223">
        <f t="shared" ca="1" si="636"/>
        <v>6.6361971297280238E-4</v>
      </c>
      <c r="AU371" s="223">
        <f t="shared" ca="1" si="637"/>
        <v>6.4828766606132794E-4</v>
      </c>
      <c r="AV371" s="223">
        <f t="shared" ca="1" si="638"/>
        <v>5.9409888130726929E-4</v>
      </c>
      <c r="AW371" s="223">
        <f t="shared" ca="1" si="639"/>
        <v>5.0430129865060671E-4</v>
      </c>
      <c r="AX371" s="223">
        <f t="shared" ca="1" si="640"/>
        <v>3.8427716012809804E-4</v>
      </c>
      <c r="AY371" s="223">
        <f t="shared" ca="1" si="641"/>
        <v>2.4122041177559298E-4</v>
      </c>
      <c r="AZ371" s="223">
        <f t="shared" ca="1" si="642"/>
        <v>8.3705516533465684E-5</v>
      </c>
      <c r="BA371" s="223">
        <f t="shared" ca="1" si="643"/>
        <v>-7.8826477571083205E-5</v>
      </c>
      <c r="BB371" s="223">
        <f t="shared" ca="1" si="644"/>
        <v>-2.3663381017984458E-4</v>
      </c>
      <c r="BC371" s="223">
        <f t="shared" ca="1" si="645"/>
        <v>-3.8025790530282685E-4</v>
      </c>
      <c r="BD371" s="223">
        <f t="shared" ca="1" si="646"/>
        <v>-5.0109029465622112E-4</v>
      </c>
      <c r="BE371" s="223">
        <f t="shared" ca="1" si="647"/>
        <v>-5.9188858767516899E-4</v>
      </c>
      <c r="BF371" s="223">
        <f t="shared" ca="1" si="648"/>
        <v>-6.4721056225196401E-4</v>
      </c>
      <c r="BG371" s="223">
        <f t="shared" ca="1" si="649"/>
        <v>-6.6374035788886753E-4</v>
      </c>
      <c r="BH371" s="223">
        <f t="shared" ca="1" si="650"/>
        <v>-6.4048722006550263E-4</v>
      </c>
      <c r="BI371" s="223">
        <f t="shared" ca="1" si="651"/>
        <v>-5.788448835815904E-4</v>
      </c>
      <c r="BJ371" s="223">
        <f t="shared" ca="1" si="652"/>
        <v>-4.825080355862981E-4</v>
      </c>
      <c r="BK371" s="223">
        <f t="shared" ca="1" si="653"/>
        <v>-3.5725086529083761E-4</v>
      </c>
      <c r="BL371" s="223">
        <f t="shared" ca="1" si="654"/>
        <v>-2.1058097353951564E-4</v>
      </c>
      <c r="BM371" s="223">
        <f t="shared" ca="1" si="655"/>
        <v>-5.1289386032088256E-5</v>
      </c>
      <c r="BN371" s="223">
        <f t="shared" ca="1" si="656"/>
        <v>1.1107635872294386E-4</v>
      </c>
      <c r="BO371" s="223">
        <f t="shared" ca="1" si="657"/>
        <v>2.6678446493669732E-4</v>
      </c>
      <c r="BP371" s="223">
        <f t="shared" ca="1" si="658"/>
        <v>4.0650217898781583E-4</v>
      </c>
      <c r="BQ371" s="223">
        <f t="shared" ca="1" si="659"/>
        <v>5.2185517128303127E-4</v>
      </c>
      <c r="BR371" s="223">
        <f t="shared" ca="1" si="660"/>
        <v>6.0592947258364773E-4</v>
      </c>
      <c r="BS371" s="223">
        <f t="shared" ca="1" si="661"/>
        <v>6.5368587999261891E-4</v>
      </c>
      <c r="BT371" s="223">
        <f t="shared" ca="1" si="662"/>
        <v>6.6226199414598941E-4</v>
      </c>
      <c r="BU371" s="223">
        <f t="shared" ca="1" si="663"/>
        <v>6.3114378425648465E-4</v>
      </c>
      <c r="BV371" s="223">
        <f t="shared" ca="1" si="664"/>
        <v>5.6219639783053972E-4</v>
      </c>
      <c r="BW371" s="223">
        <f t="shared" ca="1" si="665"/>
        <v>4.5955236840154875E-4</v>
      </c>
      <c r="BX371" s="223">
        <f t="shared" ca="1" si="666"/>
        <v>3.293639218276124E-4</v>
      </c>
      <c r="BY371" s="223">
        <f t="shared" ca="1" si="667"/>
        <v>1.7943422729346678E-4</v>
      </c>
      <c r="BZ371" s="223">
        <f t="shared" ca="1" si="668"/>
        <v>1.8749694907339902E-5</v>
      </c>
      <c r="CA371" s="223">
        <f t="shared" ca="1" si="669"/>
        <v>-1.4305864719750219E-4</v>
      </c>
      <c r="CB371" s="223">
        <f t="shared" ca="1" si="670"/>
        <v>-2.9629241254995609E-4</v>
      </c>
      <c r="CC371" s="223">
        <f t="shared" ca="1" si="671"/>
        <v>-4.317671533182375E-4</v>
      </c>
      <c r="CD371" s="223">
        <f t="shared" ca="1" si="672"/>
        <v>-5.4136285309310515E-4</v>
      </c>
      <c r="CE371" s="223">
        <f t="shared" ca="1" si="673"/>
        <v>-6.1851062031951945E-4</v>
      </c>
      <c r="CF371" s="223">
        <f t="shared" ca="1" si="674"/>
        <v>-6.5858641119225078E-4</v>
      </c>
      <c r="CG371" s="223">
        <f t="shared" ca="1" si="675"/>
        <v>-6.5918818325191365E-4</v>
      </c>
      <c r="CH371" s="223">
        <f t="shared" ca="1" si="676"/>
        <v>-6.2027986778952595E-4</v>
      </c>
      <c r="CI371" s="223">
        <f t="shared" ca="1" si="677"/>
        <v>-5.4419353171452733E-4</v>
      </c>
      <c r="CJ371" s="223">
        <f t="shared" ca="1" si="678"/>
        <v>-4.3548959930928834E-4</v>
      </c>
      <c r="CK371" s="223">
        <f t="shared" ca="1" si="679"/>
        <v>-3.0068351182783017E-4</v>
      </c>
      <c r="CL371" s="223">
        <f t="shared" ca="1" si="680"/>
        <v>-1.4785520827728465E-4</v>
      </c>
      <c r="CM371" s="223">
        <f t="shared" ca="1" si="681"/>
        <v>1.3835165874718331E-5</v>
      </c>
      <c r="CN371" s="223">
        <f t="shared" ca="1" si="682"/>
        <v>1.7469629486050177E-4</v>
      </c>
      <c r="CO371" s="223">
        <f t="shared" ca="1" si="683"/>
        <v>3.2508656578923386E-4</v>
      </c>
      <c r="CP371" s="223">
        <f t="shared" ca="1" si="684"/>
        <v>4.5599196275798032E-4</v>
      </c>
      <c r="CQ371" s="223">
        <f t="shared" ca="1" si="685"/>
        <v>5.5956634437229148E-4</v>
      </c>
      <c r="CR371" s="223">
        <f t="shared" ca="1" si="686"/>
        <v>6.2960172179590866E-4</v>
      </c>
      <c r="CS371" s="223">
        <f t="shared" ca="1" si="687"/>
        <v>6.6190035004196394E-4</v>
      </c>
      <c r="CT371" s="223">
        <f t="shared" ca="1" si="688"/>
        <v>6.5452633028631826E-4</v>
      </c>
      <c r="CU371" s="223">
        <f t="shared" ca="1" si="689"/>
        <v>6.0792164279096345E-4</v>
      </c>
      <c r="CV371" s="223">
        <f t="shared" ca="1" si="690"/>
        <v>5.2487965571488941E-4</v>
      </c>
      <c r="CW371" s="223">
        <f t="shared" ca="1" si="691"/>
        <v>4.1037769762790625E-4</v>
      </c>
      <c r="CX371" s="223">
        <f t="shared" ca="1" si="692"/>
        <v>2.7127872891129164E-4</v>
      </c>
      <c r="CY371" s="223">
        <f t="shared" ca="1" si="693"/>
        <v>1.159199931137782E-4</v>
      </c>
      <c r="CZ371" s="223">
        <f t="shared" ca="1" si="694"/>
        <v>-4.6386696530369365E-5</v>
      </c>
      <c r="DA371" s="223">
        <f t="shared" ca="1" si="695"/>
        <v>-2.0591308384759657E-4</v>
      </c>
      <c r="DB371" s="223">
        <f t="shared" ca="1" si="696"/>
        <v>-3.5309755701730318E-4</v>
      </c>
      <c r="DC371" s="223">
        <f t="shared" ca="1" si="697"/>
        <v>-4.7911824761925854E-4</v>
      </c>
      <c r="DD371" s="223">
        <f t="shared" ca="1" si="698"/>
        <v>-5.764217913156632E-4</v>
      </c>
      <c r="DE371" s="223">
        <f t="shared" ca="1" si="699"/>
        <v>-6.3917605757789436E-4</v>
      </c>
      <c r="DF371" s="223">
        <f t="shared" ca="1" si="700"/>
        <v>-6.6361971297280238E-4</v>
      </c>
      <c r="DG371" s="223">
        <f t="shared" ca="1" si="701"/>
        <v>-6.4828766606132794E-4</v>
      </c>
      <c r="DH371" s="223">
        <f t="shared" ca="1" si="702"/>
        <v>-5.9409888130726939E-4</v>
      </c>
      <c r="DI371" s="223">
        <f t="shared" ca="1" si="703"/>
        <v>-5.0430129865060617E-4</v>
      </c>
      <c r="DJ371" s="223">
        <f t="shared" ca="1" si="704"/>
        <v>-3.8427716012809929E-4</v>
      </c>
      <c r="DK371" s="223">
        <f t="shared" ca="1" si="705"/>
        <v>-2.4122041177559333E-4</v>
      </c>
      <c r="DL371" s="223">
        <f t="shared" ca="1" si="706"/>
        <v>-8.3705516533466091E-5</v>
      </c>
      <c r="DM371" s="223">
        <f t="shared" ca="1" si="707"/>
        <v>7.8826477571083937E-5</v>
      </c>
      <c r="DN371" s="223">
        <f t="shared" ca="1" si="708"/>
        <v>2.366338101798442E-4</v>
      </c>
      <c r="DO371" s="223">
        <f t="shared" ca="1" si="709"/>
        <v>3.8025790530282647E-4</v>
      </c>
      <c r="DP371" s="223">
        <f t="shared" ca="1" si="710"/>
        <v>5.0109029465622167E-4</v>
      </c>
      <c r="DQ371" s="223">
        <f t="shared" ca="1" si="711"/>
        <v>5.9188858767516824E-4</v>
      </c>
      <c r="DR371" s="223">
        <f t="shared" ca="1" si="712"/>
        <v>6.4721056225196401E-4</v>
      </c>
      <c r="DS371" s="223">
        <f t="shared" ca="1" si="713"/>
        <v>6.6374035788886753E-4</v>
      </c>
      <c r="DT371" s="223">
        <f t="shared" ca="1" si="714"/>
        <v>6.404872200655023E-4</v>
      </c>
      <c r="DU371" s="223">
        <f t="shared" ca="1" si="715"/>
        <v>5.7884488358159116E-4</v>
      </c>
      <c r="DV371" s="223">
        <f t="shared" ca="1" si="716"/>
        <v>4.8250803558629843E-4</v>
      </c>
      <c r="DW371" s="223">
        <f t="shared" ca="1" si="717"/>
        <v>3.5725086529083793E-4</v>
      </c>
      <c r="DX371" s="223">
        <f t="shared" ca="1" si="718"/>
        <v>2.1058097353951488E-4</v>
      </c>
      <c r="DY371" s="223">
        <f t="shared" ca="1" si="719"/>
        <v>5.1289386032089856E-5</v>
      </c>
      <c r="DZ371" s="223">
        <f t="shared" ca="1" si="720"/>
        <v>-1.1107635872294349E-4</v>
      </c>
      <c r="EA371" s="223">
        <f t="shared" ca="1" si="721"/>
        <v>-2.6678446493669694E-4</v>
      </c>
      <c r="EB371" s="223">
        <f t="shared" ca="1" si="722"/>
        <v>-4.0650217898781642E-4</v>
      </c>
      <c r="EC371" s="223">
        <f t="shared" ca="1" si="723"/>
        <v>-5.2185517128303018E-4</v>
      </c>
      <c r="ED371" s="223">
        <f t="shared" ca="1" si="724"/>
        <v>-6.0592947258364762E-4</v>
      </c>
      <c r="EE371" s="223">
        <f t="shared" ca="1" si="725"/>
        <v>-6.5368587999261912E-4</v>
      </c>
      <c r="EF371" s="223">
        <f t="shared" ca="1" si="726"/>
        <v>-6.6226199414598941E-4</v>
      </c>
      <c r="EG371" s="223">
        <f t="shared" ca="1" si="727"/>
        <v>-6.3114378425648476E-4</v>
      </c>
      <c r="EH371" s="223">
        <f t="shared" ca="1" si="728"/>
        <v>-5.6219639783054113E-4</v>
      </c>
      <c r="EI371" s="223">
        <f t="shared" ca="1" si="729"/>
        <v>-4.5955236840154907E-4</v>
      </c>
      <c r="EJ371" s="223">
        <f t="shared" ca="1" si="730"/>
        <v>-3.2936392182761278E-4</v>
      </c>
      <c r="EK371" s="223">
        <f t="shared" ca="1" si="731"/>
        <v>-1.7943422729346483E-4</v>
      </c>
      <c r="EL371" s="223">
        <f t="shared" ca="1" si="732"/>
        <v>-1.8749694907340282E-5</v>
      </c>
      <c r="EM371" s="223">
        <f t="shared" ca="1" si="733"/>
        <v>1.430586471974995E-4</v>
      </c>
      <c r="EN371" s="223">
        <f t="shared" ca="1" si="734"/>
        <v>2.9629241254995782E-4</v>
      </c>
      <c r="EO371" s="223">
        <f t="shared" ca="1" si="735"/>
        <v>4.3176715331823723E-4</v>
      </c>
      <c r="EP371" s="223">
        <f t="shared" ca="1" si="736"/>
        <v>5.4136285309310363E-4</v>
      </c>
      <c r="EQ371" s="223">
        <f t="shared" ca="1" si="737"/>
        <v>6.1851062031951934E-4</v>
      </c>
      <c r="ER371" s="223">
        <f t="shared" ca="1" si="738"/>
        <v>6.5858641119225078E-4</v>
      </c>
      <c r="ES371" s="223">
        <f t="shared" ca="1" si="739"/>
        <v>6.5918818325191343E-4</v>
      </c>
      <c r="ET371" s="223">
        <f t="shared" ca="1" si="740"/>
        <v>6.2027986778952606E-4</v>
      </c>
      <c r="EU371" s="223">
        <f t="shared" ca="1" si="741"/>
        <v>5.4419353171452755E-4</v>
      </c>
      <c r="EV371" s="223">
        <f t="shared" ca="1" si="742"/>
        <v>4.3548959930928688E-4</v>
      </c>
      <c r="EW371" s="223">
        <f t="shared" ca="1" si="743"/>
        <v>3.0068351182783049E-4</v>
      </c>
      <c r="EX371" s="223">
        <f t="shared" ca="1" si="744"/>
        <v>1.4785520827728736E-4</v>
      </c>
      <c r="EY371" s="223">
        <f t="shared" ca="1" si="745"/>
        <v>-1.3835165874720283E-5</v>
      </c>
      <c r="EZ371" s="223">
        <f t="shared" ca="1" si="746"/>
        <v>-1.7469629486050139E-4</v>
      </c>
      <c r="FA371" s="223">
        <f t="shared" ca="1" si="747"/>
        <v>-3.2508656578923148E-4</v>
      </c>
      <c r="FB371" s="223">
        <f t="shared" ca="1" si="748"/>
        <v>-4.5599196275798005E-4</v>
      </c>
      <c r="FC371" s="223">
        <f t="shared" ca="1" si="749"/>
        <v>-5.5956634437229126E-4</v>
      </c>
      <c r="FD371" s="223">
        <f t="shared" ca="1" si="750"/>
        <v>-6.2960172179590921E-4</v>
      </c>
      <c r="FE371" s="223">
        <f t="shared" ca="1" si="751"/>
        <v>-6.6190035004196394E-4</v>
      </c>
      <c r="FF371" s="223">
        <f t="shared" ca="1" si="752"/>
        <v>-6.545263302863187E-4</v>
      </c>
      <c r="FG371" s="223">
        <f t="shared" ca="1" si="753"/>
        <v>-6.0792164279096258E-4</v>
      </c>
      <c r="FH371" s="223">
        <f t="shared" ca="1" si="754"/>
        <v>-5.2487965571488963E-4</v>
      </c>
      <c r="FI371" s="223">
        <f t="shared" ca="1" si="755"/>
        <v>-4.1037769762790842E-4</v>
      </c>
      <c r="FJ371" s="223">
        <f t="shared" ca="1" si="756"/>
        <v>-2.7127872891128985E-4</v>
      </c>
      <c r="FK371" s="223">
        <f t="shared" ca="1" si="757"/>
        <v>-1.159199931137786E-4</v>
      </c>
      <c r="FL371" s="223">
        <f t="shared" ca="1" si="758"/>
        <v>4.63866965303666E-5</v>
      </c>
      <c r="FM371" s="223">
        <f t="shared" ca="1" si="759"/>
        <v>2.0591308384759616E-4</v>
      </c>
      <c r="FN371" s="223">
        <f t="shared" ca="1" si="760"/>
        <v>3.530975570173028E-4</v>
      </c>
      <c r="FO371" s="223">
        <f t="shared" ca="1" si="761"/>
        <v>4.7911824761925995E-4</v>
      </c>
      <c r="FP371" s="223">
        <f t="shared" ca="1" si="762"/>
        <v>5.7642179131566298E-4</v>
      </c>
      <c r="FQ371" s="223">
        <f t="shared" ca="1" si="763"/>
        <v>6.3917605757789371E-4</v>
      </c>
      <c r="FR371" s="223">
        <f t="shared" ca="1" si="764"/>
        <v>6.6361971297280238E-4</v>
      </c>
      <c r="FS371" s="223">
        <f t="shared" ca="1" si="765"/>
        <v>6.4828766606132805E-4</v>
      </c>
      <c r="FT371" s="223">
        <f t="shared" ca="1" si="766"/>
        <v>5.9409888130727059E-4</v>
      </c>
      <c r="FU371" s="223">
        <f t="shared" ca="1" si="767"/>
        <v>5.0430129865060638E-4</v>
      </c>
      <c r="FV371" s="223">
        <f t="shared" ca="1" si="768"/>
        <v>3.8427716012809967E-4</v>
      </c>
      <c r="FW371" s="223">
        <f t="shared" ca="1" si="769"/>
        <v>2.4122041177559151E-4</v>
      </c>
      <c r="FX371" s="223">
        <f t="shared" ca="1" si="770"/>
        <v>8.3705516533466497E-5</v>
      </c>
      <c r="FY371" s="223">
        <f t="shared" ca="1" si="771"/>
        <v>-7.8826477571081145E-5</v>
      </c>
      <c r="FZ371" s="223">
        <f t="shared" ca="1" si="772"/>
        <v>-2.3663381017984602E-4</v>
      </c>
      <c r="GA371" s="223">
        <f t="shared" ca="1" si="773"/>
        <v>-3.8025790530282614E-4</v>
      </c>
      <c r="GB371" s="223">
        <f t="shared" ca="1" si="774"/>
        <v>-5.0109029465621982E-4</v>
      </c>
      <c r="GC371" s="223">
        <f t="shared" ca="1" si="775"/>
        <v>-5.918885876751691E-4</v>
      </c>
      <c r="GD371" s="223">
        <f t="shared" ca="1" si="776"/>
        <v>-6.472105622519638E-4</v>
      </c>
      <c r="GE371" s="223">
        <f t="shared" ca="1" si="777"/>
        <v>-6.6374035788886753E-4</v>
      </c>
      <c r="GF371" s="223">
        <f t="shared" ca="1" si="778"/>
        <v>-6.4048722006550241E-4</v>
      </c>
      <c r="GG371" s="223">
        <f t="shared" ca="1" si="779"/>
        <v>-5.7884488358159137E-4</v>
      </c>
      <c r="GH371" s="223">
        <f t="shared" ca="1" si="780"/>
        <v>-4.8250803558629702E-4</v>
      </c>
      <c r="GI371" s="223">
        <f t="shared" ca="1" si="781"/>
        <v>-3.5725086529083826E-4</v>
      </c>
      <c r="GJ371" s="223">
        <f t="shared" ca="1" si="782"/>
        <v>-2.1058097353951751E-4</v>
      </c>
      <c r="GK371" s="223">
        <f t="shared" ca="1" si="783"/>
        <v>-5.1289386032087904E-5</v>
      </c>
      <c r="GL371" s="223">
        <f t="shared" ca="1" si="784"/>
        <v>1.1107635872294308E-4</v>
      </c>
      <c r="GM371" s="223">
        <f t="shared" ca="1" si="785"/>
        <v>2.667844649366944E-4</v>
      </c>
      <c r="GN371" s="223">
        <f t="shared" ca="1" si="786"/>
        <v>4.065021789878161E-4</v>
      </c>
      <c r="GO371" s="223">
        <f t="shared" ca="1" si="787"/>
        <v>5.2185517128302997E-4</v>
      </c>
      <c r="GP371" s="223">
        <f t="shared" ca="1" si="788"/>
        <v>6.0592947258364654E-4</v>
      </c>
      <c r="GQ371" s="223">
        <f t="shared" ca="1" si="789"/>
        <v>6.5368587999261891E-4</v>
      </c>
      <c r="GR371" s="223">
        <f t="shared" ca="1" si="790"/>
        <v>6.6226199414598941E-4</v>
      </c>
      <c r="GS371" s="223">
        <f t="shared" ca="1" si="791"/>
        <v>6.3114378425648411E-4</v>
      </c>
      <c r="GT371" s="223">
        <f t="shared" ca="1" si="792"/>
        <v>5.6219639783054015E-4</v>
      </c>
      <c r="GU371" s="223">
        <f t="shared" ca="1" si="793"/>
        <v>4.5955236840155113E-4</v>
      </c>
      <c r="GV371" s="223">
        <f t="shared" ca="1" si="794"/>
        <v>3.293639218276111E-4</v>
      </c>
      <c r="GW371" s="223">
        <f t="shared" ca="1" si="795"/>
        <v>1.7943422729346757E-4</v>
      </c>
      <c r="GX371" s="223">
        <f t="shared" ca="1" si="796"/>
        <v>1.8749694907343073E-5</v>
      </c>
      <c r="GY371" s="223">
        <f t="shared" ca="1" si="797"/>
        <v>-1.4305864719750137E-4</v>
      </c>
      <c r="GZ371" s="223">
        <f t="shared" ca="1" si="798"/>
        <v>-2.9629241254995538E-4</v>
      </c>
      <c r="HA371" s="223">
        <f t="shared" ca="1" si="799"/>
        <v>-4.3176715331823859E-4</v>
      </c>
      <c r="HB371" s="223">
        <f t="shared" ca="1" si="800"/>
        <v>-5.4136285309310471E-4</v>
      </c>
      <c r="HC371" s="223">
        <f t="shared" ca="1" si="801"/>
        <v>-6.1851062031951837E-4</v>
      </c>
      <c r="HD371" s="223">
        <f t="shared" ca="1" si="802"/>
        <v>-6.58586411192251E-4</v>
      </c>
      <c r="HE371" s="223">
        <f t="shared" ca="1" si="803"/>
        <v>-6.5918818325191376E-4</v>
      </c>
      <c r="HF371" s="223">
        <f t="shared" ca="1" si="804"/>
        <v>-6.2027986778952714E-4</v>
      </c>
      <c r="HG371" s="223">
        <f t="shared" ca="1" si="805"/>
        <v>-5.4419353171452636E-4</v>
      </c>
      <c r="HH371" s="223">
        <f t="shared" ca="1" si="806"/>
        <v>-4.3548959930928899E-4</v>
      </c>
      <c r="HI371" s="223">
        <f t="shared" ca="1" si="807"/>
        <v>-3.0068351182783304E-4</v>
      </c>
      <c r="HJ371" s="223">
        <f t="shared" ca="1" si="808"/>
        <v>-1.4785520827728551E-4</v>
      </c>
      <c r="HK371" s="223">
        <f t="shared" ca="1" si="809"/>
        <v>1.3835165874717572E-5</v>
      </c>
      <c r="HL371" s="223">
        <f t="shared" ca="1" si="810"/>
        <v>1.7469629486050332E-4</v>
      </c>
      <c r="HM371" s="223">
        <f t="shared" ca="1" si="811"/>
        <v>3.2508656578923321E-4</v>
      </c>
      <c r="HN371" s="223">
        <f t="shared" ca="1" si="812"/>
        <v>4.5599196275797793E-4</v>
      </c>
      <c r="HO371" s="223">
        <f t="shared" ca="1" si="813"/>
        <v>5.5956634437229235E-4</v>
      </c>
      <c r="HP371" s="223">
        <f t="shared" ca="1" si="814"/>
        <v>6.2960172179590845E-4</v>
      </c>
      <c r="HQ371" s="223">
        <f t="shared" ca="1" si="815"/>
        <v>6.6190035004196372E-4</v>
      </c>
      <c r="HR371" s="223">
        <f t="shared" ca="1" si="816"/>
        <v>6.5452633028631848E-4</v>
      </c>
      <c r="HS371" s="223">
        <f t="shared" ca="1" si="817"/>
        <v>6.0792164279096378E-4</v>
      </c>
      <c r="HT371" s="223">
        <f t="shared" ca="1" si="818"/>
        <v>5.2487965571488843E-4</v>
      </c>
      <c r="HU371" s="223">
        <f t="shared" ca="1" si="819"/>
        <v>4.103776976279069E-4</v>
      </c>
      <c r="HV371" s="223">
        <f t="shared" ca="1" si="820"/>
        <v>2.712787289112924E-4</v>
      </c>
      <c r="HW371" s="223">
        <f t="shared" ca="1" si="821"/>
        <v>1.1591999311377668E-4</v>
      </c>
      <c r="HX371" s="223">
        <f t="shared" ca="1" si="822"/>
        <v>-4.6386696530368525E-5</v>
      </c>
      <c r="HY371" s="223">
        <f t="shared" ca="1" si="823"/>
        <v>-2.0591308384759351E-4</v>
      </c>
      <c r="HZ371" s="223">
        <f t="shared" ca="1" si="824"/>
        <v>-3.5309755701730443E-4</v>
      </c>
      <c r="IA371" s="223">
        <f t="shared" ca="1" si="825"/>
        <v>-4.7911824761925805E-4</v>
      </c>
      <c r="IB371" s="223">
        <f t="shared" ca="1" si="826"/>
        <v>-5.7642179131566157E-4</v>
      </c>
      <c r="IC371" s="223">
        <f t="shared" ca="1" si="827"/>
        <v>-6.3917605757789415E-4</v>
      </c>
      <c r="ID371" s="223">
        <f t="shared" ca="1" si="828"/>
        <v>-6.6361971297280227E-4</v>
      </c>
      <c r="IE371" s="223">
        <f t="shared" ca="1" si="829"/>
        <v>-2.2353827055443916E-4</v>
      </c>
      <c r="IF371" s="223">
        <f t="shared" ca="1" si="830"/>
        <v>-5.9409888130726983E-4</v>
      </c>
      <c r="IG371" s="223">
        <f t="shared" ca="1" si="831"/>
        <v>-5.0430129865060823E-4</v>
      </c>
      <c r="IH371" s="223">
        <f t="shared" ca="1" si="832"/>
        <v>-3.8427716012809799E-4</v>
      </c>
      <c r="II371" s="223">
        <f t="shared" ca="1" si="833"/>
        <v>-2.4122041177559409E-4</v>
      </c>
      <c r="IJ371" s="223">
        <f t="shared" ca="1" si="834"/>
        <v>-8.3705516533469208E-5</v>
      </c>
      <c r="IK371" s="223">
        <f t="shared" ca="1" si="835"/>
        <v>7.8826477571083151E-5</v>
      </c>
      <c r="IL371" s="223">
        <f t="shared" ca="1" si="836"/>
        <v>2.3663381017984342E-4</v>
      </c>
      <c r="IM371" s="223">
        <f t="shared" ca="1" si="837"/>
        <v>3.8025790530282386E-4</v>
      </c>
      <c r="IN371" s="223">
        <f t="shared" ca="1" si="838"/>
        <v>5.0109029465622112E-4</v>
      </c>
      <c r="IO371" s="223">
        <f t="shared" ca="1" si="839"/>
        <v>5.9188858767516791E-4</v>
      </c>
      <c r="IP371" s="223">
        <f t="shared" ca="1" si="840"/>
        <v>6.4721056225196423E-4</v>
      </c>
      <c r="IQ371" s="223">
        <f t="shared" ca="1" si="841"/>
        <v>6.6374035788886753E-4</v>
      </c>
      <c r="IR371" s="223">
        <f t="shared" ca="1" si="842"/>
        <v>6.4048722006550317E-4</v>
      </c>
      <c r="IS371" s="223">
        <f t="shared" ca="1" si="843"/>
        <v>5.788448835815904E-4</v>
      </c>
      <c r="IT371" s="223">
        <f t="shared" ca="1" si="844"/>
        <v>4.8250803558629897E-4</v>
      </c>
      <c r="IU371" s="223">
        <f t="shared" ca="1" si="845"/>
        <v>3.5725086529084059E-4</v>
      </c>
      <c r="IV371" s="223">
        <f t="shared" ca="1" si="846"/>
        <v>2.1058097353951569E-4</v>
      </c>
      <c r="IW371" s="223">
        <f t="shared" ca="1" si="847"/>
        <v>5.1289386032090669E-5</v>
      </c>
      <c r="IX371" s="223">
        <f t="shared" ca="1" si="848"/>
        <v>-1.11076358722945E-4</v>
      </c>
      <c r="IY371" s="223">
        <f t="shared" ca="1" si="849"/>
        <v>-2.6678446493669618E-4</v>
      </c>
      <c r="IZ371" s="223">
        <f t="shared" ca="1" si="850"/>
        <v>-4.0650217898781387E-4</v>
      </c>
      <c r="JA371" s="223">
        <f t="shared" ca="1" si="851"/>
        <v>-5.2185517128303127E-4</v>
      </c>
      <c r="JB371" s="223">
        <f t="shared" ca="1" si="852"/>
        <v>-6.059294725836473E-4</v>
      </c>
    </row>
    <row r="372" spans="2:262">
      <c r="B372" s="230">
        <v>11</v>
      </c>
      <c r="C372" s="229">
        <f t="shared" si="853"/>
        <v>2.1484374999999997E-4</v>
      </c>
      <c r="D372" s="226">
        <f t="shared" ca="1" si="597"/>
        <v>39.317175892219147</v>
      </c>
      <c r="E372" s="225">
        <f ca="1">Q361</f>
        <v>0.11717589221914466</v>
      </c>
      <c r="F372" s="224">
        <v>11</v>
      </c>
      <c r="G372" s="223">
        <f t="shared" ca="1" si="854"/>
        <v>-1.3761373147708122E-2</v>
      </c>
      <c r="H372" s="223">
        <f t="shared" ca="1" si="598"/>
        <v>-1.3983491250386266E-2</v>
      </c>
      <c r="I372" s="223">
        <f t="shared" ca="1" si="599"/>
        <v>-1.3192535219056343E-2</v>
      </c>
      <c r="J372" s="223">
        <f t="shared" ca="1" si="600"/>
        <v>-1.1445808132193539E-2</v>
      </c>
      <c r="K372" s="223">
        <f t="shared" ca="1" si="601"/>
        <v>-8.8698566439335408E-3</v>
      </c>
      <c r="L372" s="223">
        <f t="shared" ca="1" si="602"/>
        <v>-5.6513029487260833E-3</v>
      </c>
      <c r="M372" s="223">
        <f t="shared" ca="1" si="603"/>
        <v>-2.0233244011492466E-3</v>
      </c>
      <c r="N372" s="223">
        <f t="shared" ca="1" si="604"/>
        <v>1.7512396863910134E-3</v>
      </c>
      <c r="O372" s="223">
        <f t="shared" ca="1" si="605"/>
        <v>5.3989301915787881E-3</v>
      </c>
      <c r="P372" s="223">
        <f t="shared" ca="1" si="606"/>
        <v>8.6554797126970357E-3</v>
      </c>
      <c r="Q372" s="223">
        <f t="shared" ca="1" si="607"/>
        <v>1.1284958178572E-2</v>
      </c>
      <c r="R372" s="223">
        <f t="shared" ca="1" si="608"/>
        <v>1.3096865479323355E-2</v>
      </c>
      <c r="S372" s="223">
        <f t="shared" ca="1" si="609"/>
        <v>1.3959932793256739E-2</v>
      </c>
      <c r="T372" s="223">
        <f t="shared" ca="1" si="610"/>
        <v>1.3811632733184101E-2</v>
      </c>
      <c r="U372" s="223">
        <f t="shared" ca="1" si="611"/>
        <v>1.266270932234264E-2</v>
      </c>
      <c r="V372" s="223">
        <f t="shared" ca="1" si="612"/>
        <v>1.0596399612813159E-2</v>
      </c>
      <c r="W372" s="223">
        <f t="shared" ca="1" si="613"/>
        <v>7.7624033385241395E-3</v>
      </c>
      <c r="X372" s="223">
        <f t="shared" ca="1" si="614"/>
        <v>4.3660374886272061E-3</v>
      </c>
      <c r="Y372" s="223">
        <f t="shared" ca="1" si="615"/>
        <v>6.5336152928492305E-4</v>
      </c>
      <c r="Z372" s="223">
        <f t="shared" ca="1" si="616"/>
        <v>-3.1066490801545752E-3</v>
      </c>
      <c r="AA372" s="223">
        <f t="shared" ca="1" si="617"/>
        <v>-6.6415895858417204E-3</v>
      </c>
      <c r="AB372" s="223">
        <f t="shared" ca="1" si="618"/>
        <v>-9.6953610831864209E-3</v>
      </c>
      <c r="AC372" s="223">
        <f t="shared" ca="1" si="619"/>
        <v>-1.2046724336597524E-2</v>
      </c>
      <c r="AD372" s="223">
        <f t="shared" ca="1" si="620"/>
        <v>-1.3525328090509867E-2</v>
      </c>
      <c r="AE372" s="223">
        <f t="shared" ca="1" si="621"/>
        <v>-1.4024050654730773E-2</v>
      </c>
      <c r="AF372" s="223">
        <f t="shared" ca="1" si="622"/>
        <v>-1.3506760642554905E-2</v>
      </c>
      <c r="AG372" s="223">
        <f t="shared" ca="1" si="623"/>
        <v>-1.2010934612713737E-2</v>
      </c>
      <c r="AH372" s="223">
        <f t="shared" ca="1" si="624"/>
        <v>-9.6449419725801351E-3</v>
      </c>
      <c r="AI372" s="223">
        <f t="shared" ca="1" si="625"/>
        <v>-6.5801938456034473E-3</v>
      </c>
      <c r="AJ372" s="223">
        <f t="shared" ca="1" si="626"/>
        <v>-3.0387247007939793E-3</v>
      </c>
      <c r="AK372" s="223">
        <f t="shared" ca="1" si="627"/>
        <v>7.2289357127015494E-4</v>
      </c>
      <c r="AL372" s="223">
        <f t="shared" ca="1" si="628"/>
        <v>4.4321397450091124E-3</v>
      </c>
      <c r="AM372" s="223">
        <f t="shared" ca="1" si="629"/>
        <v>7.8202868417308162E-3</v>
      </c>
      <c r="AN372" s="223">
        <f t="shared" ca="1" si="630"/>
        <v>1.064187082642123E-2</v>
      </c>
      <c r="AO372" s="223">
        <f t="shared" ca="1" si="631"/>
        <v>1.2692473953852224E-2</v>
      </c>
      <c r="AP372" s="223">
        <f t="shared" ca="1" si="632"/>
        <v>1.3823534398488347E-2</v>
      </c>
      <c r="AQ372" s="223">
        <f t="shared" ca="1" si="633"/>
        <v>1.3953109242073837E-2</v>
      </c>
      <c r="AR372" s="223">
        <f t="shared" ca="1" si="634"/>
        <v>1.3071811063391482E-2</v>
      </c>
      <c r="AS372" s="223">
        <f t="shared" ca="1" si="635"/>
        <v>1.1243488036919661E-2</v>
      </c>
      <c r="AT372" s="223">
        <f t="shared" ca="1" si="636"/>
        <v>8.6005982686895646E-3</v>
      </c>
      <c r="AU372" s="223">
        <f t="shared" ca="1" si="637"/>
        <v>5.3346134888497404E-3</v>
      </c>
      <c r="AV372" s="223">
        <f t="shared" ca="1" si="638"/>
        <v>1.6821473329562122E-3</v>
      </c>
      <c r="AW372" s="223">
        <f t="shared" ca="1" si="639"/>
        <v>-2.0921868115600815E-3</v>
      </c>
      <c r="AX372" s="223">
        <f t="shared" ca="1" si="640"/>
        <v>-5.7149464812651712E-3</v>
      </c>
      <c r="AY372" s="223">
        <f t="shared" ca="1" si="641"/>
        <v>-8.9236704603303969E-3</v>
      </c>
      <c r="AZ372" s="223">
        <f t="shared" ca="1" si="642"/>
        <v>-1.1485893536159255E-2</v>
      </c>
      <c r="BA372" s="223">
        <f t="shared" ca="1" si="643"/>
        <v>-1.3215988108519282E-2</v>
      </c>
      <c r="BB372" s="223">
        <f t="shared" ca="1" si="644"/>
        <v>-1.3988612513496805E-2</v>
      </c>
      <c r="BC372" s="223">
        <f t="shared" ca="1" si="645"/>
        <v>-1.3747791759870341E-2</v>
      </c>
      <c r="BD372" s="223">
        <f t="shared" ca="1" si="646"/>
        <v>-1.25109727979088E-2</v>
      </c>
      <c r="BE372" s="223">
        <f t="shared" ca="1" si="647"/>
        <v>-1.0367760525014279E-2</v>
      </c>
      <c r="BF372" s="223">
        <f t="shared" ca="1" si="648"/>
        <v>-7.4734261019062552E-3</v>
      </c>
      <c r="BG372" s="223">
        <f t="shared" ca="1" si="649"/>
        <v>-4.03765788800204E-3</v>
      </c>
      <c r="BH372" s="223">
        <f t="shared" ca="1" si="650"/>
        <v>-3.0936996674680705E-4</v>
      </c>
      <c r="BI372" s="223">
        <f t="shared" ca="1" si="651"/>
        <v>3.4413311491490314E-3</v>
      </c>
      <c r="BJ372" s="223">
        <f t="shared" ca="1" si="652"/>
        <v>6.9427151587991148E-3</v>
      </c>
      <c r="BK372" s="223">
        <f t="shared" ca="1" si="653"/>
        <v>9.9411142542225155E-3</v>
      </c>
      <c r="BL372" s="223">
        <f t="shared" ca="1" si="654"/>
        <v>1.2219300812315976E-2</v>
      </c>
      <c r="BM372" s="223">
        <f t="shared" ca="1" si="655"/>
        <v>1.3612225073107309E-2</v>
      </c>
      <c r="BN372" s="223">
        <f t="shared" ca="1" si="656"/>
        <v>1.4018972643046839E-2</v>
      </c>
      <c r="BO372" s="223">
        <f t="shared" ca="1" si="657"/>
        <v>1.3410075527711854E-2</v>
      </c>
      <c r="BP372" s="223">
        <f t="shared" ca="1" si="658"/>
        <v>1.1829647025188836E-2</v>
      </c>
      <c r="BQ372" s="223">
        <f t="shared" ca="1" si="659"/>
        <v>9.392185811658597E-3</v>
      </c>
      <c r="BR372" s="223">
        <f t="shared" ca="1" si="660"/>
        <v>6.2742807563713103E-3</v>
      </c>
      <c r="BS372" s="223">
        <f t="shared" ca="1" si="661"/>
        <v>2.7018174344845599E-3</v>
      </c>
      <c r="BT372" s="223">
        <f t="shared" ca="1" si="662"/>
        <v>-1.066386801361196E-3</v>
      </c>
      <c r="BU372" s="223">
        <f t="shared" ca="1" si="663"/>
        <v>-4.7573335865487114E-3</v>
      </c>
      <c r="BV372" s="223">
        <f t="shared" ca="1" si="664"/>
        <v>-8.1036216940796602E-3</v>
      </c>
      <c r="BW372" s="223">
        <f t="shared" ca="1" si="665"/>
        <v>-1.0862819683480634E-2</v>
      </c>
      <c r="BX372" s="223">
        <f t="shared" ca="1" si="666"/>
        <v>-1.2835029541900798E-2</v>
      </c>
      <c r="BY372" s="223">
        <f t="shared" ca="1" si="667"/>
        <v>-1.3877368869042166E-2</v>
      </c>
      <c r="BZ372" s="223">
        <f t="shared" ca="1" si="668"/>
        <v>-1.3914322402494343E-2</v>
      </c>
      <c r="CA372" s="223">
        <f t="shared" ca="1" si="669"/>
        <v>-1.2943212937528537E-2</v>
      </c>
      <c r="CB372" s="223">
        <f t="shared" ca="1" si="670"/>
        <v>-1.103439528487344E-2</v>
      </c>
      <c r="CC372" s="223">
        <f t="shared" ca="1" si="671"/>
        <v>-8.3261592146456152E-3</v>
      </c>
      <c r="CD372" s="223">
        <f t="shared" ca="1" si="672"/>
        <v>-5.0147106572817615E-3</v>
      </c>
      <c r="CE372" s="223">
        <f t="shared" ca="1" si="673"/>
        <v>-1.3399570021093449E-3</v>
      </c>
      <c r="CF372" s="223">
        <f t="shared" ca="1" si="674"/>
        <v>2.4318736816257664E-3</v>
      </c>
      <c r="CG372" s="223">
        <f t="shared" ca="1" si="675"/>
        <v>6.0275203008868534E-3</v>
      </c>
      <c r="CH372" s="223">
        <f t="shared" ca="1" si="676"/>
        <v>9.1864859225559894E-3</v>
      </c>
      <c r="CI372" s="223">
        <f t="shared" ca="1" si="677"/>
        <v>1.1679910220965551E-2</v>
      </c>
      <c r="CJ372" s="223">
        <f t="shared" ca="1" si="678"/>
        <v>1.3327149920656265E-2</v>
      </c>
      <c r="CK372" s="223">
        <f t="shared" ca="1" si="679"/>
        <v>1.4008866016626653E-2</v>
      </c>
      <c r="CL372" s="223">
        <f t="shared" ca="1" si="680"/>
        <v>1.3675669630863477E-2</v>
      </c>
      <c r="CM372" s="223">
        <f t="shared" ca="1" si="681"/>
        <v>1.2351700131276906E-2</v>
      </c>
      <c r="CN372" s="223">
        <f t="shared" ca="1" si="682"/>
        <v>1.0132876285950668E-2</v>
      </c>
      <c r="CO372" s="223">
        <f t="shared" ca="1" si="683"/>
        <v>7.1799471528539828E-3</v>
      </c>
      <c r="CP372" s="223">
        <f t="shared" ca="1" si="684"/>
        <v>3.7068461532428943E-3</v>
      </c>
      <c r="CQ372" s="223">
        <f t="shared" ca="1" si="685"/>
        <v>-3.4807948691187654E-5</v>
      </c>
      <c r="CR372" s="223">
        <f t="shared" ca="1" si="686"/>
        <v>-3.7739402889389023E-3</v>
      </c>
      <c r="CS372" s="223">
        <f t="shared" ca="1" si="687"/>
        <v>-7.2396586997496917E-3</v>
      </c>
      <c r="CT372" s="223">
        <f t="shared" ca="1" si="688"/>
        <v>-1.0180879269754072E-2</v>
      </c>
      <c r="CU372" s="223">
        <f t="shared" ca="1" si="689"/>
        <v>-1.2384516838134171E-2</v>
      </c>
      <c r="CV372" s="223">
        <f t="shared" ca="1" si="690"/>
        <v>-1.3690922560314593E-2</v>
      </c>
      <c r="CW372" s="223">
        <f t="shared" ca="1" si="691"/>
        <v>-1.4005450126445884E-2</v>
      </c>
      <c r="CX372" s="223">
        <f t="shared" ca="1" si="692"/>
        <v>-1.3305312684805929E-2</v>
      </c>
      <c r="CY372" s="223">
        <f t="shared" ca="1" si="693"/>
        <v>-1.1641233700634955E-2</v>
      </c>
      <c r="CZ372" s="223">
        <f t="shared" ca="1" si="694"/>
        <v>-9.1337721492005652E-3</v>
      </c>
      <c r="DA372" s="223">
        <f t="shared" ca="1" si="695"/>
        <v>-5.964588275022005E-3</v>
      </c>
      <c r="DB372" s="223">
        <f t="shared" ca="1" si="696"/>
        <v>-2.3632826943800677E-3</v>
      </c>
      <c r="DC372" s="223">
        <f t="shared" ca="1" si="697"/>
        <v>1.4092376799178666E-3</v>
      </c>
      <c r="DD372" s="223">
        <f t="shared" ca="1" si="698"/>
        <v>5.0796617882239367E-3</v>
      </c>
      <c r="DE372" s="223">
        <f t="shared" ca="1" si="699"/>
        <v>8.3820752277339247E-3</v>
      </c>
      <c r="DF372" s="223">
        <f t="shared" ca="1" si="700"/>
        <v>1.1077225184149697E-2</v>
      </c>
      <c r="DG372" s="223">
        <f t="shared" ca="1" si="701"/>
        <v>1.2969853788086001E-2</v>
      </c>
      <c r="DH372" s="223">
        <f t="shared" ca="1" si="702"/>
        <v>1.3922844131497518E-2</v>
      </c>
      <c r="DI372" s="223">
        <f t="shared" ca="1" si="703"/>
        <v>1.3867154095389612E-2</v>
      </c>
      <c r="DJ372" s="223">
        <f t="shared" ca="1" si="704"/>
        <v>1.2806818304169926E-2</v>
      </c>
      <c r="DK372" s="223">
        <f t="shared" ca="1" si="705"/>
        <v>1.0818655825710226E-2</v>
      </c>
      <c r="DL372" s="223">
        <f t="shared" ca="1" si="706"/>
        <v>8.0467047936259098E-3</v>
      </c>
      <c r="DM372" s="223">
        <f t="shared" ca="1" si="707"/>
        <v>4.6917871515259457E-3</v>
      </c>
      <c r="DN372" s="223">
        <f t="shared" ca="1" si="708"/>
        <v>9.9695953126862843E-4</v>
      </c>
      <c r="DO372" s="223">
        <f t="shared" ca="1" si="709"/>
        <v>-2.7700956819192574E-3</v>
      </c>
      <c r="DP372" s="223">
        <f t="shared" ca="1" si="710"/>
        <v>-6.3364633676627827E-3</v>
      </c>
      <c r="DQ372" s="223">
        <f t="shared" ca="1" si="711"/>
        <v>-9.4437677891666648E-3</v>
      </c>
      <c r="DR372" s="223">
        <f t="shared" ca="1" si="712"/>
        <v>-1.1866891364594713E-2</v>
      </c>
      <c r="DS372" s="223">
        <f t="shared" ca="1" si="713"/>
        <v>-1.3430283956015277E-2</v>
      </c>
      <c r="DT372" s="223">
        <f t="shared" ca="1" si="714"/>
        <v>-1.4020681102693326E-2</v>
      </c>
      <c r="DU372" s="223">
        <f t="shared" ca="1" si="715"/>
        <v>-1.3595309789837213E-2</v>
      </c>
      <c r="DV372" s="223">
        <f t="shared" ca="1" si="716"/>
        <v>-1.2184987262345747E-2</v>
      </c>
      <c r="DW372" s="223">
        <f t="shared" ca="1" si="717"/>
        <v>-9.89188838110505E-3</v>
      </c>
      <c r="DX372" s="223">
        <f t="shared" ca="1" si="718"/>
        <v>-6.8821432721123494E-3</v>
      </c>
      <c r="DY372" s="223">
        <f t="shared" ca="1" si="719"/>
        <v>-3.373801552968942E-3</v>
      </c>
      <c r="DZ372" s="223">
        <f t="shared" ca="1" si="720"/>
        <v>3.7896489712244651E-4</v>
      </c>
      <c r="EA372" s="223">
        <f t="shared" ca="1" si="721"/>
        <v>4.1042761482154308E-3</v>
      </c>
      <c r="EB372" s="223">
        <f t="shared" ca="1" si="722"/>
        <v>7.5322413410078143E-3</v>
      </c>
      <c r="EC372" s="223">
        <f t="shared" ca="1" si="723"/>
        <v>1.0414511704301127E-2</v>
      </c>
      <c r="ED372" s="223">
        <f t="shared" ca="1" si="724"/>
        <v>1.2542272894095988E-2</v>
      </c>
      <c r="EE372" s="223">
        <f t="shared" ca="1" si="725"/>
        <v>1.3761373147708108E-2</v>
      </c>
      <c r="EF372" s="223">
        <f t="shared" ca="1" si="726"/>
        <v>1.3983491250386273E-2</v>
      </c>
      <c r="EG372" s="223">
        <f t="shared" ca="1" si="727"/>
        <v>1.3192535219056367E-2</v>
      </c>
      <c r="EH372" s="223">
        <f t="shared" ca="1" si="728"/>
        <v>1.1445808132193577E-2</v>
      </c>
      <c r="EI372" s="223">
        <f t="shared" ca="1" si="729"/>
        <v>8.8698566439335928E-3</v>
      </c>
      <c r="EJ372" s="223">
        <f t="shared" ca="1" si="730"/>
        <v>5.6513029487261458E-3</v>
      </c>
      <c r="EK372" s="223">
        <f t="shared" ca="1" si="731"/>
        <v>2.0233244011493142E-3</v>
      </c>
      <c r="EL372" s="223">
        <f t="shared" ca="1" si="732"/>
        <v>-1.7512396863909449E-3</v>
      </c>
      <c r="EM372" s="223">
        <f t="shared" ca="1" si="733"/>
        <v>-5.3989301915787248E-3</v>
      </c>
      <c r="EN372" s="223">
        <f t="shared" ca="1" si="734"/>
        <v>-8.6554797126969837E-3</v>
      </c>
      <c r="EO372" s="223">
        <f t="shared" ca="1" si="735"/>
        <v>-1.1284958178571959E-2</v>
      </c>
      <c r="EP372" s="223">
        <f t="shared" ca="1" si="736"/>
        <v>-1.3096865479323328E-2</v>
      </c>
      <c r="EQ372" s="223">
        <f t="shared" ca="1" si="737"/>
        <v>-1.3959932793256734E-2</v>
      </c>
      <c r="ER372" s="223">
        <f t="shared" ca="1" si="738"/>
        <v>-1.3811632733184113E-2</v>
      </c>
      <c r="ES372" s="223">
        <f t="shared" ca="1" si="739"/>
        <v>-1.2662709322342668E-2</v>
      </c>
      <c r="ET372" s="223">
        <f t="shared" ca="1" si="740"/>
        <v>-1.0596399612813206E-2</v>
      </c>
      <c r="EU372" s="223">
        <f t="shared" ca="1" si="741"/>
        <v>-7.7624033385241958E-3</v>
      </c>
      <c r="EV372" s="223">
        <f t="shared" ca="1" si="742"/>
        <v>-4.3660374886272712E-3</v>
      </c>
      <c r="EW372" s="223">
        <f t="shared" ca="1" si="743"/>
        <v>-6.5336152928499244E-4</v>
      </c>
      <c r="EX372" s="223">
        <f t="shared" ca="1" si="744"/>
        <v>3.1066490801545093E-3</v>
      </c>
      <c r="EY372" s="223">
        <f t="shared" ca="1" si="745"/>
        <v>6.6415895858416589E-3</v>
      </c>
      <c r="EZ372" s="223">
        <f t="shared" ca="1" si="746"/>
        <v>9.6953610831863705E-3</v>
      </c>
      <c r="FA372" s="223">
        <f t="shared" ca="1" si="747"/>
        <v>1.2046724336597491E-2</v>
      </c>
      <c r="FB372" s="223">
        <f t="shared" ca="1" si="748"/>
        <v>1.3525328090509849E-2</v>
      </c>
      <c r="FC372" s="223">
        <f t="shared" ca="1" si="749"/>
        <v>1.4024050654730773E-2</v>
      </c>
      <c r="FD372" s="223">
        <f t="shared" ca="1" si="750"/>
        <v>1.3506760642554926E-2</v>
      </c>
      <c r="FE372" s="223">
        <f t="shared" ca="1" si="751"/>
        <v>1.2010934612713773E-2</v>
      </c>
      <c r="FF372" s="223">
        <f t="shared" ca="1" si="752"/>
        <v>9.6449419725801854E-3</v>
      </c>
      <c r="FG372" s="223">
        <f t="shared" ca="1" si="753"/>
        <v>6.5801938456035089E-3</v>
      </c>
      <c r="FH372" s="223">
        <f t="shared" ca="1" si="754"/>
        <v>3.0387247007940461E-3</v>
      </c>
      <c r="FI372" s="223">
        <f t="shared" ca="1" si="755"/>
        <v>-7.2289357127008728E-4</v>
      </c>
      <c r="FJ372" s="223">
        <f t="shared" ca="1" si="756"/>
        <v>-4.4321397450090474E-3</v>
      </c>
      <c r="FK372" s="223">
        <f t="shared" ca="1" si="757"/>
        <v>-7.8202868417307572E-3</v>
      </c>
      <c r="FL372" s="223">
        <f t="shared" ca="1" si="758"/>
        <v>-1.0641870826421186E-2</v>
      </c>
      <c r="FM372" s="223">
        <f t="shared" ca="1" si="759"/>
        <v>-1.2692473953852194E-2</v>
      </c>
      <c r="FN372" s="223">
        <f t="shared" ca="1" si="760"/>
        <v>-1.3823534398488335E-2</v>
      </c>
      <c r="FO372" s="223">
        <f t="shared" ca="1" si="761"/>
        <v>-1.3953109242073842E-2</v>
      </c>
      <c r="FP372" s="223">
        <f t="shared" ca="1" si="762"/>
        <v>-1.3071811063391508E-2</v>
      </c>
      <c r="FQ372" s="223">
        <f t="shared" ca="1" si="763"/>
        <v>-1.1243488036919703E-2</v>
      </c>
      <c r="FR372" s="223">
        <f t="shared" ca="1" si="764"/>
        <v>-8.6005982686896201E-3</v>
      </c>
      <c r="FS372" s="223">
        <f t="shared" ca="1" si="765"/>
        <v>-5.3346134888498037E-3</v>
      </c>
      <c r="FT372" s="223">
        <f t="shared" ca="1" si="766"/>
        <v>-1.6821473329562799E-3</v>
      </c>
      <c r="FU372" s="223">
        <f t="shared" ca="1" si="767"/>
        <v>2.0921868115600121E-3</v>
      </c>
      <c r="FV372" s="223">
        <f t="shared" ca="1" si="768"/>
        <v>5.7149464812651079E-3</v>
      </c>
      <c r="FW372" s="223">
        <f t="shared" ca="1" si="769"/>
        <v>8.9236704603303449E-3</v>
      </c>
      <c r="FX372" s="223">
        <f t="shared" ca="1" si="770"/>
        <v>1.1485893536159216E-2</v>
      </c>
      <c r="FY372" s="223">
        <f t="shared" ca="1" si="771"/>
        <v>1.3215988108519259E-2</v>
      </c>
      <c r="FZ372" s="223">
        <f t="shared" ca="1" si="772"/>
        <v>1.3988612513496802E-2</v>
      </c>
      <c r="GA372" s="223">
        <f t="shared" ca="1" si="773"/>
        <v>1.3747791759870353E-2</v>
      </c>
      <c r="GB372" s="223">
        <f t="shared" ca="1" si="774"/>
        <v>1.251097279790883E-2</v>
      </c>
      <c r="GC372" s="223">
        <f t="shared" ca="1" si="775"/>
        <v>1.0367760525014327E-2</v>
      </c>
      <c r="GD372" s="223">
        <f t="shared" ca="1" si="776"/>
        <v>7.4734261019063124E-3</v>
      </c>
      <c r="GE372" s="223">
        <f t="shared" ca="1" si="777"/>
        <v>4.0376578880021059E-3</v>
      </c>
      <c r="GF372" s="223">
        <f t="shared" ca="1" si="778"/>
        <v>3.0936996674687644E-4</v>
      </c>
      <c r="GG372" s="223">
        <f t="shared" ca="1" si="779"/>
        <v>-3.4413311491489646E-3</v>
      </c>
      <c r="GH372" s="223">
        <f t="shared" ca="1" si="780"/>
        <v>-6.9427151587990558E-3</v>
      </c>
      <c r="GI372" s="223">
        <f t="shared" ca="1" si="781"/>
        <v>-9.9411142542224686E-3</v>
      </c>
      <c r="GJ372" s="223">
        <f t="shared" ca="1" si="782"/>
        <v>-1.2219300812315941E-2</v>
      </c>
      <c r="GK372" s="223">
        <f t="shared" ca="1" si="783"/>
        <v>-1.3612225073107293E-2</v>
      </c>
      <c r="GL372" s="223">
        <f t="shared" ca="1" si="784"/>
        <v>-1.4018972643046839E-2</v>
      </c>
      <c r="GM372" s="223">
        <f t="shared" ca="1" si="785"/>
        <v>-1.3410075527711873E-2</v>
      </c>
      <c r="GN372" s="223">
        <f t="shared" ca="1" si="786"/>
        <v>-1.1829647025188874E-2</v>
      </c>
      <c r="GO372" s="223">
        <f t="shared" ca="1" si="787"/>
        <v>-9.3921858116586491E-3</v>
      </c>
      <c r="GP372" s="223">
        <f t="shared" ca="1" si="788"/>
        <v>-6.2742807563713719E-3</v>
      </c>
      <c r="GQ372" s="223">
        <f t="shared" ca="1" si="789"/>
        <v>-2.7018174344846271E-3</v>
      </c>
      <c r="GR372" s="223">
        <f t="shared" ca="1" si="790"/>
        <v>1.0663868013611267E-3</v>
      </c>
      <c r="GS372" s="223">
        <f t="shared" ca="1" si="791"/>
        <v>4.7573335865486481E-3</v>
      </c>
      <c r="GT372" s="223">
        <f t="shared" ca="1" si="792"/>
        <v>8.1036216940796046E-3</v>
      </c>
      <c r="GU372" s="223">
        <f t="shared" ca="1" si="793"/>
        <v>1.0862819683480589E-2</v>
      </c>
      <c r="GV372" s="223">
        <f t="shared" ca="1" si="794"/>
        <v>1.283502954190077E-2</v>
      </c>
      <c r="GW372" s="223">
        <f t="shared" ca="1" si="795"/>
        <v>1.3877368869042155E-2</v>
      </c>
      <c r="GX372" s="223">
        <f t="shared" ca="1" si="796"/>
        <v>1.391432240249435E-2</v>
      </c>
      <c r="GY372" s="223">
        <f t="shared" ca="1" si="797"/>
        <v>1.2943212937528564E-2</v>
      </c>
      <c r="GZ372" s="223">
        <f t="shared" ca="1" si="798"/>
        <v>1.1034395284873481E-2</v>
      </c>
      <c r="HA372" s="223">
        <f t="shared" ca="1" si="799"/>
        <v>8.3261592146456707E-3</v>
      </c>
      <c r="HB372" s="223">
        <f t="shared" ca="1" si="800"/>
        <v>5.0147106572818265E-3</v>
      </c>
      <c r="HC372" s="223">
        <f t="shared" ca="1" si="801"/>
        <v>1.3399570021094135E-3</v>
      </c>
      <c r="HD372" s="223">
        <f t="shared" ca="1" si="802"/>
        <v>-2.4318736816256997E-3</v>
      </c>
      <c r="HE372" s="223">
        <f t="shared" ca="1" si="803"/>
        <v>-6.0275203008867909E-3</v>
      </c>
      <c r="HF372" s="223">
        <f t="shared" ca="1" si="804"/>
        <v>-9.1864859225559356E-3</v>
      </c>
      <c r="HG372" s="223">
        <f t="shared" ca="1" si="805"/>
        <v>-1.1679910220965513E-2</v>
      </c>
      <c r="HH372" s="223">
        <f t="shared" ca="1" si="806"/>
        <v>-1.3327149920656242E-2</v>
      </c>
      <c r="HI372" s="223">
        <f t="shared" ca="1" si="807"/>
        <v>-1.400886601662665E-2</v>
      </c>
      <c r="HJ372" s="223">
        <f t="shared" ca="1" si="808"/>
        <v>-1.3675669630863495E-2</v>
      </c>
      <c r="HK372" s="223">
        <f t="shared" ca="1" si="809"/>
        <v>-1.2351700131276937E-2</v>
      </c>
      <c r="HL372" s="223">
        <f t="shared" ca="1" si="810"/>
        <v>-1.0132876285950717E-2</v>
      </c>
      <c r="HM372" s="223">
        <f t="shared" ca="1" si="811"/>
        <v>-7.1799471528540427E-3</v>
      </c>
      <c r="HN372" s="223">
        <f t="shared" ca="1" si="812"/>
        <v>-3.7068461532429615E-3</v>
      </c>
      <c r="HO372" s="223">
        <f t="shared" ca="1" si="813"/>
        <v>3.4807948691119132E-5</v>
      </c>
      <c r="HP372" s="223">
        <f t="shared" ca="1" si="814"/>
        <v>3.7739402889388355E-3</v>
      </c>
      <c r="HQ372" s="223">
        <f t="shared" ca="1" si="815"/>
        <v>7.2396586997496319E-3</v>
      </c>
      <c r="HR372" s="223">
        <f t="shared" ca="1" si="816"/>
        <v>1.0180879269754025E-2</v>
      </c>
      <c r="HS372" s="223">
        <f t="shared" ca="1" si="817"/>
        <v>1.2384516838134138E-2</v>
      </c>
      <c r="HT372" s="223">
        <f t="shared" ca="1" si="818"/>
        <v>1.3690922560314575E-2</v>
      </c>
      <c r="HU372" s="223">
        <f t="shared" ca="1" si="819"/>
        <v>1.4005450126445888E-2</v>
      </c>
      <c r="HV372" s="223">
        <f t="shared" ca="1" si="820"/>
        <v>1.3305312684805951E-2</v>
      </c>
      <c r="HW372" s="223">
        <f t="shared" ca="1" si="821"/>
        <v>1.1641233700634994E-2</v>
      </c>
      <c r="HX372" s="223">
        <f t="shared" ca="1" si="822"/>
        <v>9.1337721492006172E-3</v>
      </c>
      <c r="HY372" s="223">
        <f t="shared" ca="1" si="823"/>
        <v>5.9645882750220675E-3</v>
      </c>
      <c r="HZ372" s="223">
        <f t="shared" ca="1" si="824"/>
        <v>2.3632826943801354E-3</v>
      </c>
      <c r="IA372" s="223">
        <f t="shared" ca="1" si="825"/>
        <v>-1.4092376799177981E-3</v>
      </c>
      <c r="IB372" s="223">
        <f t="shared" ca="1" si="826"/>
        <v>-5.0796617882238743E-3</v>
      </c>
      <c r="IC372" s="223">
        <f t="shared" ca="1" si="827"/>
        <v>-8.3820752277338692E-3</v>
      </c>
      <c r="ID372" s="223">
        <f t="shared" ca="1" si="828"/>
        <v>-1.1077225184149657E-2</v>
      </c>
      <c r="IE372" s="223">
        <f t="shared" ca="1" si="829"/>
        <v>-9.4157074199843066E-3</v>
      </c>
      <c r="IF372" s="223">
        <f t="shared" ca="1" si="830"/>
        <v>-1.3922844131497511E-2</v>
      </c>
      <c r="IG372" s="223">
        <f t="shared" ca="1" si="831"/>
        <v>-1.3867154095389625E-2</v>
      </c>
      <c r="IH372" s="223">
        <f t="shared" ca="1" si="832"/>
        <v>-1.2806818304169954E-2</v>
      </c>
      <c r="II372" s="223">
        <f t="shared" ca="1" si="833"/>
        <v>-1.0818655825710271E-2</v>
      </c>
      <c r="IJ372" s="223">
        <f t="shared" ca="1" si="834"/>
        <v>-8.0467047936259653E-3</v>
      </c>
      <c r="IK372" s="223">
        <f t="shared" ca="1" si="835"/>
        <v>-4.6917871515260098E-3</v>
      </c>
      <c r="IL372" s="223">
        <f t="shared" ca="1" si="836"/>
        <v>-9.9695953126869696E-4</v>
      </c>
      <c r="IM372" s="223">
        <f t="shared" ca="1" si="837"/>
        <v>2.7700956819191906E-3</v>
      </c>
      <c r="IN372" s="223">
        <f t="shared" ca="1" si="838"/>
        <v>6.336463367662722E-3</v>
      </c>
      <c r="IO372" s="223">
        <f t="shared" ca="1" si="839"/>
        <v>9.4437677891666127E-3</v>
      </c>
      <c r="IP372" s="223">
        <f t="shared" ca="1" si="840"/>
        <v>1.1866891364594675E-2</v>
      </c>
      <c r="IQ372" s="223">
        <f t="shared" ca="1" si="841"/>
        <v>1.3430283956015258E-2</v>
      </c>
      <c r="IR372" s="223">
        <f t="shared" ca="1" si="842"/>
        <v>1.4020681102693326E-2</v>
      </c>
      <c r="IS372" s="223">
        <f t="shared" ca="1" si="843"/>
        <v>1.3595309789837228E-2</v>
      </c>
      <c r="IT372" s="223">
        <f t="shared" ca="1" si="844"/>
        <v>1.2184987262345782E-2</v>
      </c>
      <c r="IU372" s="223">
        <f t="shared" ca="1" si="845"/>
        <v>9.8918883811050986E-3</v>
      </c>
      <c r="IV372" s="223">
        <f t="shared" ca="1" si="846"/>
        <v>6.8821432721124101E-3</v>
      </c>
      <c r="IW372" s="223">
        <f t="shared" ca="1" si="847"/>
        <v>3.3738015529690087E-3</v>
      </c>
      <c r="IX372" s="223">
        <f t="shared" ca="1" si="848"/>
        <v>-3.7896489712237712E-4</v>
      </c>
      <c r="IY372" s="223">
        <f t="shared" ca="1" si="849"/>
        <v>-4.1042761482153649E-3</v>
      </c>
      <c r="IZ372" s="223">
        <f t="shared" ca="1" si="850"/>
        <v>-7.5322413410077562E-3</v>
      </c>
      <c r="JA372" s="223">
        <f t="shared" ca="1" si="851"/>
        <v>-1.0414511704301081E-2</v>
      </c>
      <c r="JB372" s="223">
        <f t="shared" ca="1" si="852"/>
        <v>-1.2542272894095959E-2</v>
      </c>
    </row>
    <row r="373" spans="2:262">
      <c r="B373" s="230">
        <v>12</v>
      </c>
      <c r="C373" s="229">
        <f t="shared" si="853"/>
        <v>2.3437499999999996E-4</v>
      </c>
      <c r="D373" s="226">
        <f t="shared" ca="1" si="597"/>
        <v>39.315714748668988</v>
      </c>
      <c r="E373" s="225">
        <f ca="1">R361</f>
        <v>0.11571474866898371</v>
      </c>
      <c r="F373" s="224">
        <v>12</v>
      </c>
      <c r="G373" s="223">
        <f t="shared" ca="1" si="854"/>
        <v>-1.1343646266575053E-3</v>
      </c>
      <c r="H373" s="223">
        <f t="shared" ca="1" si="598"/>
        <v>-1.157867820516712E-3</v>
      </c>
      <c r="I373" s="223">
        <f t="shared" ca="1" si="599"/>
        <v>-1.0816562151400614E-3</v>
      </c>
      <c r="J373" s="223">
        <f t="shared" ca="1" si="600"/>
        <v>-9.1229310280920939E-4</v>
      </c>
      <c r="K373" s="223">
        <f t="shared" ca="1" si="601"/>
        <v>-6.6436392103678542E-4</v>
      </c>
      <c r="L373" s="223">
        <f t="shared" ca="1" si="602"/>
        <v>-3.5922016448140673E-4</v>
      </c>
      <c r="M373" s="223">
        <f t="shared" ca="1" si="603"/>
        <v>-2.3140608564447857E-5</v>
      </c>
      <c r="N373" s="223">
        <f t="shared" ca="1" si="604"/>
        <v>3.1493180102398592E-4</v>
      </c>
      <c r="O373" s="223">
        <f t="shared" ca="1" si="605"/>
        <v>6.2588249537373218E-4</v>
      </c>
      <c r="P373" s="223">
        <f t="shared" ca="1" si="606"/>
        <v>8.8293260947971833E-4</v>
      </c>
      <c r="Q373" s="223">
        <f t="shared" ca="1" si="607"/>
        <v>1.0639451601151416E-3</v>
      </c>
      <c r="R373" s="223">
        <f t="shared" ca="1" si="608"/>
        <v>1.1533314679627663E-3</v>
      </c>
      <c r="S373" s="223">
        <f t="shared" ca="1" si="609"/>
        <v>1.14339364421048E-3</v>
      </c>
      <c r="T373" s="223">
        <f t="shared" ca="1" si="610"/>
        <v>1.0349875275669348E-3</v>
      </c>
      <c r="U373" s="223">
        <f t="shared" ca="1" si="611"/>
        <v>8.374489800066227E-4</v>
      </c>
      <c r="V373" s="223">
        <f t="shared" ca="1" si="612"/>
        <v>5.6778988860533219E-4</v>
      </c>
      <c r="W373" s="223">
        <f t="shared" ca="1" si="613"/>
        <v>2.4923311324805743E-4</v>
      </c>
      <c r="X373" s="223">
        <f t="shared" ca="1" si="614"/>
        <v>-9.0787450470972803E-5</v>
      </c>
      <c r="Y373" s="223">
        <f t="shared" ca="1" si="615"/>
        <v>-4.2298945991598548E-4</v>
      </c>
      <c r="Z373" s="223">
        <f t="shared" ca="1" si="616"/>
        <v>-7.1876390109540487E-4</v>
      </c>
      <c r="AA373" s="223">
        <f t="shared" ca="1" si="617"/>
        <v>-9.5263887773687299E-4</v>
      </c>
      <c r="AB373" s="223">
        <f t="shared" ca="1" si="618"/>
        <v>-1.1044732338907502E-3</v>
      </c>
      <c r="AC373" s="223">
        <f t="shared" ca="1" si="619"/>
        <v>-1.1611910967564327E-3</v>
      </c>
      <c r="AD373" s="223">
        <f t="shared" ca="1" si="620"/>
        <v>-1.1179079620679553E-3</v>
      </c>
      <c r="AE373" s="223">
        <f t="shared" ca="1" si="621"/>
        <v>-9.7835134432160457E-4</v>
      </c>
      <c r="AF373" s="223">
        <f t="shared" ca="1" si="622"/>
        <v>-7.5453976573039276E-4</v>
      </c>
      <c r="AG373" s="223">
        <f t="shared" ca="1" si="623"/>
        <v>-4.6574772916108424E-4</v>
      </c>
      <c r="AH373" s="223">
        <f t="shared" ca="1" si="624"/>
        <v>-1.3684581088944985E-4</v>
      </c>
      <c r="AI373" s="223">
        <f t="shared" ca="1" si="625"/>
        <v>2.0384117672888924E-4</v>
      </c>
      <c r="AJ373" s="223">
        <f t="shared" ca="1" si="626"/>
        <v>5.2697349907943536E-4</v>
      </c>
      <c r="AK373" s="223">
        <f t="shared" ca="1" si="627"/>
        <v>8.047232175332125E-4</v>
      </c>
      <c r="AL373" s="223">
        <f t="shared" ca="1" si="628"/>
        <v>1.0131707128360377E-3</v>
      </c>
      <c r="AM373" s="223">
        <f t="shared" ca="1" si="629"/>
        <v>1.1343646266575055E-3</v>
      </c>
      <c r="AN373" s="223">
        <f t="shared" ca="1" si="630"/>
        <v>1.1578678205167122E-3</v>
      </c>
      <c r="AO373" s="223">
        <f t="shared" ca="1" si="631"/>
        <v>1.0816562151400614E-3</v>
      </c>
      <c r="AP373" s="223">
        <f t="shared" ca="1" si="632"/>
        <v>9.1229310280921004E-4</v>
      </c>
      <c r="AQ373" s="223">
        <f t="shared" ca="1" si="633"/>
        <v>6.6436392103678542E-4</v>
      </c>
      <c r="AR373" s="223">
        <f t="shared" ca="1" si="634"/>
        <v>3.5922016448140787E-4</v>
      </c>
      <c r="AS373" s="223">
        <f t="shared" ca="1" si="635"/>
        <v>2.3140608564448182E-5</v>
      </c>
      <c r="AT373" s="223">
        <f t="shared" ca="1" si="636"/>
        <v>-3.149318010239844E-4</v>
      </c>
      <c r="AU373" s="223">
        <f t="shared" ca="1" si="637"/>
        <v>-6.2588249537373186E-4</v>
      </c>
      <c r="AV373" s="223">
        <f t="shared" ca="1" si="638"/>
        <v>-8.8293260947971866E-4</v>
      </c>
      <c r="AW373" s="223">
        <f t="shared" ca="1" si="639"/>
        <v>-1.0639451601151411E-3</v>
      </c>
      <c r="AX373" s="223">
        <f t="shared" ca="1" si="640"/>
        <v>-1.1533314679627663E-3</v>
      </c>
      <c r="AY373" s="223">
        <f t="shared" ca="1" si="641"/>
        <v>-1.1433936442104802E-3</v>
      </c>
      <c r="AZ373" s="223">
        <f t="shared" ca="1" si="642"/>
        <v>-1.0349875275669348E-3</v>
      </c>
      <c r="BA373" s="223">
        <f t="shared" ca="1" si="643"/>
        <v>-8.3744898000662367E-4</v>
      </c>
      <c r="BB373" s="223">
        <f t="shared" ca="1" si="644"/>
        <v>-5.6778988860533251E-4</v>
      </c>
      <c r="BC373" s="223">
        <f t="shared" ca="1" si="645"/>
        <v>-2.4923311324805678E-4</v>
      </c>
      <c r="BD373" s="223">
        <f t="shared" ca="1" si="646"/>
        <v>9.078745047097237E-5</v>
      </c>
      <c r="BE373" s="223">
        <f t="shared" ca="1" si="647"/>
        <v>4.2298945991598607E-4</v>
      </c>
      <c r="BF373" s="223">
        <f t="shared" ca="1" si="648"/>
        <v>7.1876390109540454E-4</v>
      </c>
      <c r="BG373" s="223">
        <f t="shared" ca="1" si="649"/>
        <v>9.5263887773687278E-4</v>
      </c>
      <c r="BH373" s="223">
        <f t="shared" ca="1" si="650"/>
        <v>1.1044732338907498E-3</v>
      </c>
      <c r="BI373" s="223">
        <f t="shared" ca="1" si="651"/>
        <v>1.1611910967564329E-3</v>
      </c>
      <c r="BJ373" s="223">
        <f t="shared" ca="1" si="652"/>
        <v>1.1179079620679553E-3</v>
      </c>
      <c r="BK373" s="223">
        <f t="shared" ca="1" si="653"/>
        <v>9.7835134432160478E-4</v>
      </c>
      <c r="BL373" s="223">
        <f t="shared" ca="1" si="654"/>
        <v>7.5453976573039395E-4</v>
      </c>
      <c r="BM373" s="223">
        <f t="shared" ca="1" si="655"/>
        <v>4.6574772916108272E-4</v>
      </c>
      <c r="BN373" s="223">
        <f t="shared" ca="1" si="656"/>
        <v>1.3684581088945028E-4</v>
      </c>
      <c r="BO373" s="223">
        <f t="shared" ca="1" si="657"/>
        <v>-2.0384117672888875E-4</v>
      </c>
      <c r="BP373" s="223">
        <f t="shared" ca="1" si="658"/>
        <v>-5.269734990794333E-4</v>
      </c>
      <c r="BQ373" s="223">
        <f t="shared" ca="1" si="659"/>
        <v>-8.047232175332138E-4</v>
      </c>
      <c r="BR373" s="223">
        <f t="shared" ca="1" si="660"/>
        <v>-1.0131707128360375E-3</v>
      </c>
      <c r="BS373" s="223">
        <f t="shared" ca="1" si="661"/>
        <v>-1.1343646266575051E-3</v>
      </c>
      <c r="BT373" s="223">
        <f t="shared" ca="1" si="662"/>
        <v>-1.157867820516712E-3</v>
      </c>
      <c r="BU373" s="223">
        <f t="shared" ca="1" si="663"/>
        <v>-1.0816562151400616E-3</v>
      </c>
      <c r="BV373" s="223">
        <f t="shared" ca="1" si="664"/>
        <v>-9.1229310280921026E-4</v>
      </c>
      <c r="BW373" s="223">
        <f t="shared" ca="1" si="665"/>
        <v>-6.6436392103678748E-4</v>
      </c>
      <c r="BX373" s="223">
        <f t="shared" ca="1" si="666"/>
        <v>-3.5922016448140635E-4</v>
      </c>
      <c r="BY373" s="223">
        <f t="shared" ca="1" si="667"/>
        <v>-2.3140608564448616E-5</v>
      </c>
      <c r="BZ373" s="223">
        <f t="shared" ca="1" si="668"/>
        <v>3.1493180102398408E-4</v>
      </c>
      <c r="CA373" s="223">
        <f t="shared" ca="1" si="669"/>
        <v>6.2588249537373327E-4</v>
      </c>
      <c r="CB373" s="223">
        <f t="shared" ca="1" si="670"/>
        <v>8.8293260947971844E-4</v>
      </c>
      <c r="CC373" s="223">
        <f t="shared" ca="1" si="671"/>
        <v>1.0639451601151411E-3</v>
      </c>
      <c r="CD373" s="223">
        <f t="shared" ca="1" si="672"/>
        <v>1.153331467962766E-3</v>
      </c>
      <c r="CE373" s="223">
        <f t="shared" ca="1" si="673"/>
        <v>1.14339364421048E-3</v>
      </c>
      <c r="CF373" s="223">
        <f t="shared" ca="1" si="674"/>
        <v>1.034987527566935E-3</v>
      </c>
      <c r="CG373" s="223">
        <f t="shared" ca="1" si="675"/>
        <v>8.3744898000662411E-4</v>
      </c>
      <c r="CH373" s="223">
        <f t="shared" ca="1" si="676"/>
        <v>5.6778988860533468E-4</v>
      </c>
      <c r="CI373" s="223">
        <f t="shared" ca="1" si="677"/>
        <v>2.4923311324805727E-4</v>
      </c>
      <c r="CJ373" s="223">
        <f t="shared" ca="1" si="678"/>
        <v>-9.0787450470972044E-5</v>
      </c>
      <c r="CK373" s="223">
        <f t="shared" ca="1" si="679"/>
        <v>-4.2298945991598369E-4</v>
      </c>
      <c r="CL373" s="223">
        <f t="shared" ca="1" si="680"/>
        <v>-7.1876390109540573E-4</v>
      </c>
      <c r="CM373" s="223">
        <f t="shared" ca="1" si="681"/>
        <v>-9.5263887773687256E-4</v>
      </c>
      <c r="CN373" s="223">
        <f t="shared" ca="1" si="682"/>
        <v>-1.1044732338907496E-3</v>
      </c>
      <c r="CO373" s="223">
        <f t="shared" ca="1" si="683"/>
        <v>-1.1611910967564329E-3</v>
      </c>
      <c r="CP373" s="223">
        <f t="shared" ca="1" si="684"/>
        <v>-1.1179079620679553E-3</v>
      </c>
      <c r="CQ373" s="223">
        <f t="shared" ca="1" si="685"/>
        <v>-9.78351344321605E-4</v>
      </c>
      <c r="CR373" s="223">
        <f t="shared" ca="1" si="686"/>
        <v>-7.5453976573039417E-4</v>
      </c>
      <c r="CS373" s="223">
        <f t="shared" ca="1" si="687"/>
        <v>-4.6574772916108305E-4</v>
      </c>
      <c r="CT373" s="223">
        <f t="shared" ca="1" si="688"/>
        <v>-1.3684581088945061E-4</v>
      </c>
      <c r="CU373" s="223">
        <f t="shared" ca="1" si="689"/>
        <v>2.0384117672888843E-4</v>
      </c>
      <c r="CV373" s="223">
        <f t="shared" ca="1" si="690"/>
        <v>5.2697349907943286E-4</v>
      </c>
      <c r="CW373" s="223">
        <f t="shared" ca="1" si="691"/>
        <v>8.0472321753321347E-4</v>
      </c>
      <c r="CX373" s="223">
        <f t="shared" ca="1" si="692"/>
        <v>1.0131707128360372E-3</v>
      </c>
      <c r="CY373" s="223">
        <f t="shared" ca="1" si="693"/>
        <v>1.1343646266575049E-3</v>
      </c>
      <c r="CZ373" s="223">
        <f t="shared" ca="1" si="694"/>
        <v>1.157867820516712E-3</v>
      </c>
      <c r="DA373" s="223">
        <f t="shared" ca="1" si="695"/>
        <v>1.0816562151400616E-3</v>
      </c>
      <c r="DB373" s="223">
        <f t="shared" ca="1" si="696"/>
        <v>9.1229310280921047E-4</v>
      </c>
      <c r="DC373" s="223">
        <f t="shared" ca="1" si="697"/>
        <v>6.643639210367877E-4</v>
      </c>
      <c r="DD373" s="223">
        <f t="shared" ca="1" si="698"/>
        <v>3.5922016448140673E-4</v>
      </c>
      <c r="DE373" s="223">
        <f t="shared" ca="1" si="699"/>
        <v>2.314060856444905E-5</v>
      </c>
      <c r="DF373" s="223">
        <f t="shared" ca="1" si="700"/>
        <v>-3.1493180102398354E-4</v>
      </c>
      <c r="DG373" s="223">
        <f t="shared" ca="1" si="701"/>
        <v>-6.2588249537373294E-4</v>
      </c>
      <c r="DH373" s="223">
        <f t="shared" ca="1" si="702"/>
        <v>-8.8293260947971801E-4</v>
      </c>
      <c r="DI373" s="223">
        <f t="shared" ca="1" si="703"/>
        <v>-1.0639451601151409E-3</v>
      </c>
      <c r="DJ373" s="223">
        <f t="shared" ca="1" si="704"/>
        <v>-1.1533314679627658E-3</v>
      </c>
      <c r="DK373" s="223">
        <f t="shared" ca="1" si="705"/>
        <v>-1.14339364421048E-3</v>
      </c>
      <c r="DL373" s="223">
        <f t="shared" ca="1" si="706"/>
        <v>-1.0349875275669372E-3</v>
      </c>
      <c r="DM373" s="223">
        <f t="shared" ca="1" si="707"/>
        <v>-8.3744898000662432E-4</v>
      </c>
      <c r="DN373" s="223">
        <f t="shared" ca="1" si="708"/>
        <v>-5.6778988860533143E-4</v>
      </c>
      <c r="DO373" s="223">
        <f t="shared" ca="1" si="709"/>
        <v>-2.4923311324806161E-4</v>
      </c>
      <c r="DP373" s="223">
        <f t="shared" ca="1" si="710"/>
        <v>9.0787450470971556E-5</v>
      </c>
      <c r="DQ373" s="223">
        <f t="shared" ca="1" si="711"/>
        <v>4.2298945991598705E-4</v>
      </c>
      <c r="DR373" s="223">
        <f t="shared" ca="1" si="712"/>
        <v>7.1876390109540226E-4</v>
      </c>
      <c r="DS373" s="223">
        <f t="shared" ca="1" si="713"/>
        <v>9.5263887773687234E-4</v>
      </c>
      <c r="DT373" s="223">
        <f t="shared" ca="1" si="714"/>
        <v>1.1044732338907506E-3</v>
      </c>
      <c r="DU373" s="223">
        <f t="shared" ca="1" si="715"/>
        <v>1.1611910967564329E-3</v>
      </c>
      <c r="DV373" s="223">
        <f t="shared" ca="1" si="716"/>
        <v>1.1179079620679555E-3</v>
      </c>
      <c r="DW373" s="223">
        <f t="shared" ca="1" si="717"/>
        <v>9.7835134432160305E-4</v>
      </c>
      <c r="DX373" s="223">
        <f t="shared" ca="1" si="718"/>
        <v>7.5453976573039449E-4</v>
      </c>
      <c r="DY373" s="223">
        <f t="shared" ca="1" si="719"/>
        <v>4.6574772916108353E-4</v>
      </c>
      <c r="DZ373" s="223">
        <f t="shared" ca="1" si="720"/>
        <v>1.3684581088945527E-4</v>
      </c>
      <c r="EA373" s="223">
        <f t="shared" ca="1" si="721"/>
        <v>-2.03841176728888E-4</v>
      </c>
      <c r="EB373" s="223">
        <f t="shared" ca="1" si="722"/>
        <v>-5.2697349907943611E-4</v>
      </c>
      <c r="EC373" s="223">
        <f t="shared" ca="1" si="723"/>
        <v>-8.0472321753321022E-4</v>
      </c>
      <c r="ED373" s="223">
        <f t="shared" ca="1" si="724"/>
        <v>-1.013170712836037E-3</v>
      </c>
      <c r="EE373" s="223">
        <f t="shared" ca="1" si="725"/>
        <v>-1.1343646266575057E-3</v>
      </c>
      <c r="EF373" s="223">
        <f t="shared" ca="1" si="726"/>
        <v>-1.1578678205167122E-3</v>
      </c>
      <c r="EG373" s="223">
        <f t="shared" ca="1" si="727"/>
        <v>-1.0816562151400619E-3</v>
      </c>
      <c r="EH373" s="223">
        <f t="shared" ca="1" si="728"/>
        <v>-9.122931028092082E-4</v>
      </c>
      <c r="EI373" s="223">
        <f t="shared" ca="1" si="729"/>
        <v>-6.6436392103678813E-4</v>
      </c>
      <c r="EJ373" s="223">
        <f t="shared" ca="1" si="730"/>
        <v>-3.5922016448140706E-4</v>
      </c>
      <c r="EK373" s="223">
        <f t="shared" ca="1" si="731"/>
        <v>-2.3140608564453657E-5</v>
      </c>
      <c r="EL373" s="223">
        <f t="shared" ca="1" si="732"/>
        <v>3.1493180102398321E-4</v>
      </c>
      <c r="EM373" s="223">
        <f t="shared" ca="1" si="733"/>
        <v>6.2588249537373251E-4</v>
      </c>
      <c r="EN373" s="223">
        <f t="shared" ca="1" si="734"/>
        <v>8.8293260947971497E-4</v>
      </c>
      <c r="EO373" s="223">
        <f t="shared" ca="1" si="735"/>
        <v>1.0639451601151409E-3</v>
      </c>
      <c r="EP373" s="223">
        <f t="shared" ca="1" si="736"/>
        <v>1.1533314679627663E-3</v>
      </c>
      <c r="EQ373" s="223">
        <f t="shared" ca="1" si="737"/>
        <v>1.1433936442104809E-3</v>
      </c>
      <c r="ER373" s="223">
        <f t="shared" ca="1" si="738"/>
        <v>1.0349875275669357E-3</v>
      </c>
      <c r="ES373" s="223">
        <f t="shared" ca="1" si="739"/>
        <v>8.3744898000662183E-4</v>
      </c>
      <c r="ET373" s="223">
        <f t="shared" ca="1" si="740"/>
        <v>5.6778988860533544E-4</v>
      </c>
      <c r="EU373" s="223">
        <f t="shared" ca="1" si="741"/>
        <v>2.4923311324805808E-4</v>
      </c>
      <c r="EV373" s="223">
        <f t="shared" ca="1" si="742"/>
        <v>-9.0787450470975297E-5</v>
      </c>
      <c r="EW373" s="223">
        <f t="shared" ca="1" si="743"/>
        <v>-4.2298945991598298E-4</v>
      </c>
      <c r="EX373" s="223">
        <f t="shared" ca="1" si="744"/>
        <v>-7.1876390109540508E-4</v>
      </c>
      <c r="EY373" s="223">
        <f t="shared" ca="1" si="745"/>
        <v>-9.5263887773686942E-4</v>
      </c>
      <c r="EZ373" s="223">
        <f t="shared" ca="1" si="746"/>
        <v>-1.1044732338907493E-3</v>
      </c>
      <c r="FA373" s="223">
        <f t="shared" ca="1" si="747"/>
        <v>-1.1611910967564329E-3</v>
      </c>
      <c r="FB373" s="223">
        <f t="shared" ca="1" si="748"/>
        <v>-1.1179079620679568E-3</v>
      </c>
      <c r="FC373" s="223">
        <f t="shared" ca="1" si="749"/>
        <v>-9.7835134432160543E-4</v>
      </c>
      <c r="FD373" s="223">
        <f t="shared" ca="1" si="750"/>
        <v>-7.5453976573039167E-4</v>
      </c>
      <c r="FE373" s="223">
        <f t="shared" ca="1" si="751"/>
        <v>-4.6574772916108771E-4</v>
      </c>
      <c r="FF373" s="223">
        <f t="shared" ca="1" si="752"/>
        <v>-1.3684581088945153E-4</v>
      </c>
      <c r="FG373" s="223">
        <f t="shared" ca="1" si="753"/>
        <v>2.0384117672889163E-4</v>
      </c>
      <c r="FH373" s="223">
        <f t="shared" ca="1" si="754"/>
        <v>5.269734990794321E-4</v>
      </c>
      <c r="FI373" s="223">
        <f t="shared" ca="1" si="755"/>
        <v>8.0472321753321282E-4</v>
      </c>
      <c r="FJ373" s="223">
        <f t="shared" ca="1" si="756"/>
        <v>1.0131707128360349E-3</v>
      </c>
      <c r="FK373" s="223">
        <f t="shared" ca="1" si="757"/>
        <v>1.1343646266575047E-3</v>
      </c>
      <c r="FL373" s="223">
        <f t="shared" ca="1" si="758"/>
        <v>1.1578678205167122E-3</v>
      </c>
      <c r="FM373" s="223">
        <f t="shared" ca="1" si="759"/>
        <v>1.0816562151400636E-3</v>
      </c>
      <c r="FN373" s="223">
        <f t="shared" ca="1" si="760"/>
        <v>9.1229310280921112E-4</v>
      </c>
      <c r="FO373" s="223">
        <f t="shared" ca="1" si="761"/>
        <v>6.643639210367851E-4</v>
      </c>
      <c r="FP373" s="223">
        <f t="shared" ca="1" si="762"/>
        <v>3.5922016448141139E-4</v>
      </c>
      <c r="FQ373" s="223">
        <f t="shared" ca="1" si="763"/>
        <v>2.3140608564449971E-5</v>
      </c>
      <c r="FR373" s="223">
        <f t="shared" ca="1" si="764"/>
        <v>-3.1493180102398673E-4</v>
      </c>
      <c r="FS373" s="223">
        <f t="shared" ca="1" si="765"/>
        <v>-6.2588249537372882E-4</v>
      </c>
      <c r="FT373" s="223">
        <f t="shared" ca="1" si="766"/>
        <v>-8.8293260947971768E-4</v>
      </c>
      <c r="FU373" s="223">
        <f t="shared" ca="1" si="767"/>
        <v>-1.0639451601151425E-3</v>
      </c>
      <c r="FV373" s="223">
        <f t="shared" ca="1" si="768"/>
        <v>-1.1533314679627658E-3</v>
      </c>
      <c r="FW373" s="223">
        <f t="shared" ca="1" si="769"/>
        <v>-1.14339364421048E-3</v>
      </c>
      <c r="FX373" s="223">
        <f t="shared" ca="1" si="770"/>
        <v>-1.0349875275669376E-3</v>
      </c>
      <c r="FY373" s="223">
        <f t="shared" ca="1" si="771"/>
        <v>-8.3744898000662486E-4</v>
      </c>
      <c r="FZ373" s="223">
        <f t="shared" ca="1" si="772"/>
        <v>-5.6778988860533219E-4</v>
      </c>
      <c r="GA373" s="223">
        <f t="shared" ca="1" si="773"/>
        <v>-2.4923311324806253E-4</v>
      </c>
      <c r="GB373" s="223">
        <f t="shared" ca="1" si="774"/>
        <v>9.0787450470970743E-5</v>
      </c>
      <c r="GC373" s="223">
        <f t="shared" ca="1" si="775"/>
        <v>4.2298945991598629E-4</v>
      </c>
      <c r="GD373" s="223">
        <f t="shared" ca="1" si="776"/>
        <v>7.187639010954015E-4</v>
      </c>
      <c r="GE373" s="223">
        <f t="shared" ca="1" si="777"/>
        <v>9.5263887773687169E-4</v>
      </c>
      <c r="GF373" s="223">
        <f t="shared" ca="1" si="778"/>
        <v>1.1044732338907504E-3</v>
      </c>
      <c r="GG373" s="223">
        <f t="shared" ca="1" si="779"/>
        <v>1.1611910967564329E-3</v>
      </c>
      <c r="GH373" s="223">
        <f t="shared" ca="1" si="780"/>
        <v>1.1179079620679557E-3</v>
      </c>
      <c r="GI373" s="223">
        <f t="shared" ca="1" si="781"/>
        <v>9.7835134432160348E-4</v>
      </c>
      <c r="GJ373" s="223">
        <f t="shared" ca="1" si="782"/>
        <v>7.5453976573039514E-4</v>
      </c>
      <c r="GK373" s="223">
        <f t="shared" ca="1" si="783"/>
        <v>4.6574772916108429E-4</v>
      </c>
      <c r="GL373" s="223">
        <f t="shared" ca="1" si="784"/>
        <v>1.3684581088945608E-4</v>
      </c>
      <c r="GM373" s="223">
        <f t="shared" ca="1" si="785"/>
        <v>-2.0384117672888718E-4</v>
      </c>
      <c r="GN373" s="223">
        <f t="shared" ca="1" si="786"/>
        <v>-5.2697349907943536E-4</v>
      </c>
      <c r="GO373" s="223">
        <f t="shared" ca="1" si="787"/>
        <v>-8.0472321753320957E-4</v>
      </c>
      <c r="GP373" s="223">
        <f t="shared" ca="1" si="788"/>
        <v>-1.0131707128360366E-3</v>
      </c>
      <c r="GQ373" s="223">
        <f t="shared" ca="1" si="789"/>
        <v>-1.1343646266575053E-3</v>
      </c>
      <c r="GR373" s="223">
        <f t="shared" ca="1" si="790"/>
        <v>-1.1578678205167124E-3</v>
      </c>
      <c r="GS373" s="223">
        <f t="shared" ca="1" si="791"/>
        <v>-1.0816562151400623E-3</v>
      </c>
      <c r="GT373" s="223">
        <f t="shared" ca="1" si="792"/>
        <v>-9.1229310280920885E-4</v>
      </c>
      <c r="GU373" s="223">
        <f t="shared" ca="1" si="793"/>
        <v>-6.6436392103678889E-4</v>
      </c>
      <c r="GV373" s="223">
        <f t="shared" ca="1" si="794"/>
        <v>-3.5922016448140792E-4</v>
      </c>
      <c r="GW373" s="223">
        <f t="shared" ca="1" si="795"/>
        <v>-2.3140608564454525E-5</v>
      </c>
      <c r="GX373" s="223">
        <f t="shared" ca="1" si="796"/>
        <v>3.1493180102398234E-4</v>
      </c>
      <c r="GY373" s="223">
        <f t="shared" ca="1" si="797"/>
        <v>6.2588249537373186E-4</v>
      </c>
      <c r="GZ373" s="223">
        <f t="shared" ca="1" si="798"/>
        <v>8.8293260947971454E-4</v>
      </c>
      <c r="HA373" s="223">
        <f t="shared" ca="1" si="799"/>
        <v>1.0639451601151405E-3</v>
      </c>
      <c r="HB373" s="223">
        <f t="shared" ca="1" si="800"/>
        <v>1.1533314679627663E-3</v>
      </c>
      <c r="HC373" s="223">
        <f t="shared" ca="1" si="801"/>
        <v>1.1433936442104809E-3</v>
      </c>
      <c r="HD373" s="223">
        <f t="shared" ca="1" si="802"/>
        <v>1.0349875275669359E-3</v>
      </c>
      <c r="HE373" s="223">
        <f t="shared" ca="1" si="803"/>
        <v>8.3744898000662237E-4</v>
      </c>
      <c r="HF373" s="223">
        <f t="shared" ca="1" si="804"/>
        <v>5.677898886053362E-4</v>
      </c>
      <c r="HG373" s="223">
        <f t="shared" ca="1" si="805"/>
        <v>2.4923311324805884E-4</v>
      </c>
      <c r="HH373" s="223">
        <f t="shared" ca="1" si="806"/>
        <v>-9.0787450470974375E-5</v>
      </c>
      <c r="HI373" s="223">
        <f t="shared" ca="1" si="807"/>
        <v>-4.2298945991598211E-4</v>
      </c>
      <c r="HJ373" s="223">
        <f t="shared" ca="1" si="808"/>
        <v>-7.1876390109540443E-4</v>
      </c>
      <c r="HK373" s="223">
        <f t="shared" ca="1" si="809"/>
        <v>-9.5263887773686898E-4</v>
      </c>
      <c r="HL373" s="223">
        <f t="shared" ca="1" si="810"/>
        <v>-1.1044732338907491E-3</v>
      </c>
      <c r="HM373" s="223">
        <f t="shared" ca="1" si="811"/>
        <v>-1.1611910967564327E-3</v>
      </c>
      <c r="HN373" s="223">
        <f t="shared" ca="1" si="812"/>
        <v>-1.117907962067957E-3</v>
      </c>
      <c r="HO373" s="223">
        <f t="shared" ca="1" si="813"/>
        <v>-9.7835134432160587E-4</v>
      </c>
      <c r="HP373" s="223">
        <f t="shared" ca="1" si="814"/>
        <v>-7.5453976573039243E-4</v>
      </c>
      <c r="HQ373" s="223">
        <f t="shared" ca="1" si="815"/>
        <v>-4.6574772916108088E-4</v>
      </c>
      <c r="HR373" s="223">
        <f t="shared" ca="1" si="816"/>
        <v>-1.3684581088946058E-4</v>
      </c>
      <c r="HS373" s="223">
        <f t="shared" ca="1" si="817"/>
        <v>2.0384117672888268E-4</v>
      </c>
      <c r="HT373" s="223">
        <f t="shared" ca="1" si="818"/>
        <v>5.2697349907943124E-4</v>
      </c>
      <c r="HU373" s="223">
        <f t="shared" ca="1" si="819"/>
        <v>8.0472321753321217E-4</v>
      </c>
      <c r="HV373" s="223">
        <f t="shared" ca="1" si="820"/>
        <v>1.0131707128360385E-3</v>
      </c>
      <c r="HW373" s="223">
        <f t="shared" ca="1" si="821"/>
        <v>1.1343646266575062E-3</v>
      </c>
      <c r="HX373" s="223">
        <f t="shared" ca="1" si="822"/>
        <v>1.1578678205167129E-3</v>
      </c>
      <c r="HY373" s="223">
        <f t="shared" ca="1" si="823"/>
        <v>1.0816562151400638E-3</v>
      </c>
      <c r="HZ373" s="223">
        <f t="shared" ca="1" si="824"/>
        <v>9.1229310280921156E-4</v>
      </c>
      <c r="IA373" s="223">
        <f t="shared" ca="1" si="825"/>
        <v>6.6436392103678575E-4</v>
      </c>
      <c r="IB373" s="223">
        <f t="shared" ca="1" si="826"/>
        <v>3.5922016448140446E-4</v>
      </c>
      <c r="IC373" s="223">
        <f t="shared" ca="1" si="827"/>
        <v>2.3140608564459078E-5</v>
      </c>
      <c r="ID373" s="223">
        <f t="shared" ca="1" si="828"/>
        <v>-3.1493180102397795E-4</v>
      </c>
      <c r="IE373" s="223">
        <f t="shared" ca="1" si="829"/>
        <v>-1.0583575006272272E-3</v>
      </c>
      <c r="IF373" s="223">
        <f t="shared" ca="1" si="830"/>
        <v>-8.8293260947971703E-4</v>
      </c>
      <c r="IG373" s="223">
        <f t="shared" ca="1" si="831"/>
        <v>-1.063945160115142E-3</v>
      </c>
      <c r="IH373" s="223">
        <f t="shared" ca="1" si="832"/>
        <v>-1.1533314679627667E-3</v>
      </c>
      <c r="II373" s="223">
        <f t="shared" ca="1" si="833"/>
        <v>-1.1433936442104818E-3</v>
      </c>
      <c r="IJ373" s="223">
        <f t="shared" ca="1" si="834"/>
        <v>-1.0349875275669381E-3</v>
      </c>
      <c r="IK373" s="223">
        <f t="shared" ca="1" si="835"/>
        <v>-8.3744898000662552E-4</v>
      </c>
      <c r="IL373" s="223">
        <f t="shared" ca="1" si="836"/>
        <v>-5.6778988860533295E-4</v>
      </c>
      <c r="IM373" s="223">
        <f t="shared" ca="1" si="837"/>
        <v>-2.4923311324805521E-4</v>
      </c>
      <c r="IN373" s="223">
        <f t="shared" ca="1" si="838"/>
        <v>9.0787450470978062E-5</v>
      </c>
      <c r="IO373" s="223">
        <f t="shared" ca="1" si="839"/>
        <v>4.2298945991597783E-4</v>
      </c>
      <c r="IP373" s="223">
        <f t="shared" ca="1" si="840"/>
        <v>7.1876390109540085E-4</v>
      </c>
      <c r="IQ373" s="223">
        <f t="shared" ca="1" si="841"/>
        <v>9.5263887773687104E-4</v>
      </c>
      <c r="IR373" s="223">
        <f t="shared" ca="1" si="842"/>
        <v>1.1044732338907502E-3</v>
      </c>
      <c r="IS373" s="223">
        <f t="shared" ca="1" si="843"/>
        <v>1.1611910967564329E-3</v>
      </c>
      <c r="IT373" s="223">
        <f t="shared" ca="1" si="844"/>
        <v>1.1179079620679581E-3</v>
      </c>
      <c r="IU373" s="223">
        <f t="shared" ca="1" si="845"/>
        <v>9.7835134432160825E-4</v>
      </c>
      <c r="IV373" s="223">
        <f t="shared" ca="1" si="846"/>
        <v>7.545397657303959E-4</v>
      </c>
      <c r="IW373" s="223">
        <f t="shared" ca="1" si="847"/>
        <v>4.65747729161085E-4</v>
      </c>
      <c r="IX373" s="223">
        <f t="shared" ca="1" si="848"/>
        <v>1.3684581088944871E-4</v>
      </c>
      <c r="IY373" s="223">
        <f t="shared" ca="1" si="849"/>
        <v>-2.0384117672889434E-4</v>
      </c>
      <c r="IZ373" s="223">
        <f t="shared" ca="1" si="850"/>
        <v>-5.2697349907942733E-4</v>
      </c>
      <c r="JA373" s="223">
        <f t="shared" ca="1" si="851"/>
        <v>-8.0472321753320892E-4</v>
      </c>
      <c r="JB373" s="223">
        <f t="shared" ca="1" si="852"/>
        <v>-1.0131707128360362E-3</v>
      </c>
    </row>
    <row r="374" spans="2:262">
      <c r="B374" s="230">
        <v>13</v>
      </c>
      <c r="C374" s="229">
        <f t="shared" si="853"/>
        <v>2.5390624999999995E-4</v>
      </c>
      <c r="D374" s="226">
        <f t="shared" ca="1" si="597"/>
        <v>39.31915014641703</v>
      </c>
      <c r="E374" s="225">
        <f ca="1">S361</f>
        <v>0.11915014641702917</v>
      </c>
      <c r="F374" s="224">
        <v>13</v>
      </c>
      <c r="G374" s="223">
        <f t="shared" ca="1" si="854"/>
        <v>9.2283811420546362E-3</v>
      </c>
      <c r="H374" s="223">
        <f t="shared" ca="1" si="598"/>
        <v>9.3062135082493964E-3</v>
      </c>
      <c r="I374" s="223">
        <f t="shared" ca="1" si="599"/>
        <v>8.4446428193421432E-3</v>
      </c>
      <c r="J374" s="223">
        <f t="shared" ca="1" si="600"/>
        <v>6.7306391557665993E-3</v>
      </c>
      <c r="K374" s="223">
        <f t="shared" ca="1" si="601"/>
        <v>4.3372202842644784E-3</v>
      </c>
      <c r="L374" s="223">
        <f t="shared" ca="1" si="602"/>
        <v>1.5059866149311268E-3</v>
      </c>
      <c r="M374" s="223">
        <f t="shared" ca="1" si="603"/>
        <v>-1.4772668233184426E-3</v>
      </c>
      <c r="N374" s="223">
        <f t="shared" ca="1" si="604"/>
        <v>-4.3113995729231521E-3</v>
      </c>
      <c r="O374" s="223">
        <f t="shared" ca="1" si="605"/>
        <v>-6.7103239612561925E-3</v>
      </c>
      <c r="P374" s="223">
        <f t="shared" ca="1" si="606"/>
        <v>-8.431883831319752E-3</v>
      </c>
      <c r="Q374" s="223">
        <f t="shared" ca="1" si="607"/>
        <v>-9.302298665393581E-3</v>
      </c>
      <c r="R374" s="223">
        <f t="shared" ca="1" si="608"/>
        <v>-9.2337056228486477E-3</v>
      </c>
      <c r="S374" s="223">
        <f t="shared" ca="1" si="609"/>
        <v>-8.2330287349967578E-3</v>
      </c>
      <c r="T374" s="223">
        <f t="shared" ca="1" si="610"/>
        <v>-6.4012799681746708E-3</v>
      </c>
      <c r="U374" s="223">
        <f t="shared" ca="1" si="611"/>
        <v>-3.9233627082983398E-3</v>
      </c>
      <c r="V374" s="223">
        <f t="shared" ca="1" si="612"/>
        <v>-1.049406940259514E-3</v>
      </c>
      <c r="W374" s="223">
        <f t="shared" ca="1" si="613"/>
        <v>1.9304797829256962E-3</v>
      </c>
      <c r="X374" s="223">
        <f t="shared" ca="1" si="614"/>
        <v>4.7154968521656683E-3</v>
      </c>
      <c r="Y374" s="223">
        <f t="shared" ca="1" si="615"/>
        <v>7.0245145103324282E-3</v>
      </c>
      <c r="Z374" s="223">
        <f t="shared" ca="1" si="616"/>
        <v>8.6244521129249952E-3</v>
      </c>
      <c r="AA374" s="223">
        <f t="shared" ca="1" si="617"/>
        <v>9.3538061364624569E-3</v>
      </c>
      <c r="AB374" s="223">
        <f t="shared" ca="1" si="618"/>
        <v>9.1389529318253622E-3</v>
      </c>
      <c r="AC374" s="223">
        <f t="shared" ca="1" si="619"/>
        <v>8.0015805633006122E-3</v>
      </c>
      <c r="AD374" s="223">
        <f t="shared" ca="1" si="620"/>
        <v>6.05649953645351E-3</v>
      </c>
      <c r="AE374" s="223">
        <f t="shared" ca="1" si="621"/>
        <v>3.5000534079219301E-3</v>
      </c>
      <c r="AF374" s="223">
        <f t="shared" ca="1" si="622"/>
        <v>5.902991523516277E-4</v>
      </c>
      <c r="AG374" s="223">
        <f t="shared" ca="1" si="623"/>
        <v>-2.3790420476458244E-3</v>
      </c>
      <c r="AH374" s="223">
        <f t="shared" ca="1" si="624"/>
        <v>-5.1082340864625868E-3</v>
      </c>
      <c r="AI374" s="223">
        <f t="shared" ca="1" si="625"/>
        <v>-7.3217823886784668E-3</v>
      </c>
      <c r="AJ374" s="223">
        <f t="shared" ca="1" si="626"/>
        <v>-8.7962433339774156E-3</v>
      </c>
      <c r="AK374" s="223">
        <f t="shared" ca="1" si="627"/>
        <v>-9.3827794692519437E-3</v>
      </c>
      <c r="AL374" s="223">
        <f t="shared" ca="1" si="628"/>
        <v>-9.022183702711576E-3</v>
      </c>
      <c r="AM374" s="223">
        <f t="shared" ca="1" si="629"/>
        <v>-7.7508558831717971E-3</v>
      </c>
      <c r="AN374" s="223">
        <f t="shared" ca="1" si="630"/>
        <v>-5.6971284668623258E-3</v>
      </c>
      <c r="AO374" s="223">
        <f t="shared" ca="1" si="631"/>
        <v>-3.0683121723173654E-3</v>
      </c>
      <c r="AP374" s="223">
        <f t="shared" ca="1" si="632"/>
        <v>-1.2976928208162678E-4</v>
      </c>
      <c r="AQ374" s="223">
        <f t="shared" ca="1" si="633"/>
        <v>2.821872991693718E-3</v>
      </c>
      <c r="AR374" s="223">
        <f t="shared" ca="1" si="634"/>
        <v>5.4886651374167414E-3</v>
      </c>
      <c r="AS374" s="223">
        <f t="shared" ca="1" si="635"/>
        <v>7.6014114519377778E-3</v>
      </c>
      <c r="AT374" s="223">
        <f t="shared" ca="1" si="636"/>
        <v>8.9468436343783635E-3</v>
      </c>
      <c r="AU374" s="223">
        <f t="shared" ca="1" si="637"/>
        <v>9.3891488644655824E-3</v>
      </c>
      <c r="AV374" s="223">
        <f t="shared" ca="1" si="638"/>
        <v>8.8836792428079979E-3</v>
      </c>
      <c r="AW374" s="223">
        <f t="shared" ca="1" si="639"/>
        <v>7.4814587123256272E-3</v>
      </c>
      <c r="AX374" s="223">
        <f t="shared" ca="1" si="640"/>
        <v>5.3240325157849393E-3</v>
      </c>
      <c r="AY374" s="223">
        <f t="shared" ca="1" si="641"/>
        <v>2.6291791039372674E-3</v>
      </c>
      <c r="AZ374" s="223">
        <f t="shared" ca="1" si="642"/>
        <v>-3.3107321375537048E-4</v>
      </c>
      <c r="BA374" s="223">
        <f t="shared" ca="1" si="643"/>
        <v>-3.2579057965377214E-3</v>
      </c>
      <c r="BB374" s="223">
        <f t="shared" ca="1" si="644"/>
        <v>-5.8558735133045717E-3</v>
      </c>
      <c r="BC374" s="223">
        <f t="shared" ca="1" si="645"/>
        <v>-7.8627280492043639E-3</v>
      </c>
      <c r="BD374" s="223">
        <f t="shared" ca="1" si="646"/>
        <v>-9.0758902048131435E-3</v>
      </c>
      <c r="BE374" s="223">
        <f t="shared" ca="1" si="647"/>
        <v>-9.3728989776724093E-3</v>
      </c>
      <c r="BF374" s="223">
        <f t="shared" ca="1" si="648"/>
        <v>-8.7237732214900943E-3</v>
      </c>
      <c r="BG374" s="223">
        <f t="shared" ca="1" si="649"/>
        <v>-7.194038052143064E-3</v>
      </c>
      <c r="BH374" s="223">
        <f t="shared" ca="1" si="650"/>
        <v>-4.9381105040468831E-3</v>
      </c>
      <c r="BI374" s="223">
        <f t="shared" ca="1" si="651"/>
        <v>-2.1837121128069088E-3</v>
      </c>
      <c r="BJ374" s="223">
        <f t="shared" ca="1" si="652"/>
        <v>7.9111812522184456E-4</v>
      </c>
      <c r="BK374" s="223">
        <f t="shared" ca="1" si="653"/>
        <v>3.6860900209590214E-3</v>
      </c>
      <c r="BL374" s="223">
        <f t="shared" ca="1" si="654"/>
        <v>6.2089745769849207E-3</v>
      </c>
      <c r="BM374" s="223">
        <f t="shared" ca="1" si="655"/>
        <v>8.1051026459067806E-3</v>
      </c>
      <c r="BN374" s="223">
        <f t="shared" ca="1" si="656"/>
        <v>9.1830721607904404E-3</v>
      </c>
      <c r="BO374" s="223">
        <f t="shared" ca="1" si="657"/>
        <v>9.3340689562730374E-3</v>
      </c>
      <c r="BP374" s="223">
        <f t="shared" ca="1" si="658"/>
        <v>8.5428508663693246E-3</v>
      </c>
      <c r="BQ374" s="223">
        <f t="shared" ca="1" si="659"/>
        <v>6.8892863241695988E-3</v>
      </c>
      <c r="BR374" s="223">
        <f t="shared" ca="1" si="660"/>
        <v>4.5402921515771523E-3</v>
      </c>
      <c r="BS374" s="223">
        <f t="shared" ca="1" si="661"/>
        <v>1.7329843679261912E-3</v>
      </c>
      <c r="BT374" s="223">
        <f t="shared" ca="1" si="662"/>
        <v>-1.2492571638308605E-3</v>
      </c>
      <c r="BU374" s="223">
        <f t="shared" ca="1" si="663"/>
        <v>-4.1053941316564913E-3</v>
      </c>
      <c r="BV374" s="223">
        <f t="shared" ca="1" si="664"/>
        <v>-6.5471176770673474E-3</v>
      </c>
      <c r="BW374" s="223">
        <f t="shared" ca="1" si="665"/>
        <v>-8.327951340412065E-3</v>
      </c>
      <c r="BX374" s="223">
        <f t="shared" ca="1" si="666"/>
        <v>-9.2681312915902595E-3</v>
      </c>
      <c r="BY374" s="223">
        <f t="shared" ca="1" si="667"/>
        <v>-9.2727523451901182E-3</v>
      </c>
      <c r="BZ374" s="223">
        <f t="shared" ca="1" si="668"/>
        <v>-8.3413480352461239E-3</v>
      </c>
      <c r="CA374" s="223">
        <f t="shared" ca="1" si="669"/>
        <v>-6.5679377020109722E-3</v>
      </c>
      <c r="CB374" s="223">
        <f t="shared" ca="1" si="670"/>
        <v>-4.1315358376316468E-3</v>
      </c>
      <c r="CC374" s="223">
        <f t="shared" ca="1" si="671"/>
        <v>-1.2780817119116684E-3</v>
      </c>
      <c r="CD374" s="223">
        <f t="shared" ca="1" si="672"/>
        <v>1.7043866325102373E-3</v>
      </c>
      <c r="CE374" s="223">
        <f t="shared" ca="1" si="673"/>
        <v>4.5148079883007147E-3</v>
      </c>
      <c r="CF374" s="223">
        <f t="shared" ca="1" si="674"/>
        <v>6.8694881972059625E-3</v>
      </c>
      <c r="CG374" s="223">
        <f t="shared" ca="1" si="675"/>
        <v>8.530737270695898E-3</v>
      </c>
      <c r="CH374" s="223">
        <f t="shared" ca="1" si="676"/>
        <v>9.3308626823162197E-3</v>
      </c>
      <c r="CI374" s="223">
        <f t="shared" ca="1" si="677"/>
        <v>9.1890968615104558E-3</v>
      </c>
      <c r="CJ374" s="223">
        <f t="shared" ca="1" si="678"/>
        <v>8.1197501660902009E-3</v>
      </c>
      <c r="CK374" s="223">
        <f t="shared" ca="1" si="679"/>
        <v>6.230766342644801E-3</v>
      </c>
      <c r="CL374" s="223">
        <f t="shared" ca="1" si="680"/>
        <v>3.7128262919735181E-3</v>
      </c>
      <c r="CM374" s="223">
        <f t="shared" ca="1" si="681"/>
        <v>8.2010004510638113E-4</v>
      </c>
      <c r="CN374" s="223">
        <f t="shared" ca="1" si="682"/>
        <v>-2.1554100845052283E-3</v>
      </c>
      <c r="CO374" s="223">
        <f t="shared" ca="1" si="683"/>
        <v>-4.9133452770506771E-3</v>
      </c>
      <c r="CP374" s="223">
        <f t="shared" ca="1" si="684"/>
        <v>-7.1753095185814056E-3</v>
      </c>
      <c r="CQ374" s="223">
        <f t="shared" ca="1" si="685"/>
        <v>-8.7129719076903013E-3</v>
      </c>
      <c r="CR374" s="223">
        <f t="shared" ca="1" si="686"/>
        <v>-9.3711152075534338E-3</v>
      </c>
      <c r="CS374" s="223">
        <f t="shared" ca="1" si="687"/>
        <v>-9.0833040386215941E-3</v>
      </c>
      <c r="CT374" s="223">
        <f t="shared" ca="1" si="688"/>
        <v>-7.8785911075780479E-3</v>
      </c>
      <c r="CU374" s="223">
        <f t="shared" ca="1" si="689"/>
        <v>-5.8785845214085483E-3</v>
      </c>
      <c r="CV374" s="223">
        <f t="shared" ca="1" si="690"/>
        <v>-3.2851722225728198E-3</v>
      </c>
      <c r="CW374" s="223">
        <f t="shared" ca="1" si="691"/>
        <v>-3.6014268546018594E-4</v>
      </c>
      <c r="CX374" s="223">
        <f t="shared" ca="1" si="692"/>
        <v>2.6012409648150507E-3</v>
      </c>
      <c r="CY374" s="223">
        <f t="shared" ca="1" si="693"/>
        <v>5.3000458866700028E-3</v>
      </c>
      <c r="CZ374" s="223">
        <f t="shared" ca="1" si="694"/>
        <v>7.4638448908436765E-3</v>
      </c>
      <c r="DA374" s="223">
        <f t="shared" ca="1" si="695"/>
        <v>8.8742162321928733E-3</v>
      </c>
      <c r="DB374" s="223">
        <f t="shared" ca="1" si="696"/>
        <v>9.3887918954428991E-3</v>
      </c>
      <c r="DC374" s="223">
        <f t="shared" ca="1" si="697"/>
        <v>8.955628740700227E-3</v>
      </c>
      <c r="DD374" s="223">
        <f t="shared" ca="1" si="698"/>
        <v>7.6184518330046618E-3</v>
      </c>
      <c r="DE374" s="223">
        <f t="shared" ca="1" si="699"/>
        <v>5.5122406751570048E-3</v>
      </c>
      <c r="DF374" s="223">
        <f t="shared" ca="1" si="700"/>
        <v>2.8496038855408724E-3</v>
      </c>
      <c r="DG374" s="223">
        <f t="shared" ca="1" si="701"/>
        <v>-1.0068228946012291E-4</v>
      </c>
      <c r="DH374" s="223">
        <f t="shared" ca="1" si="702"/>
        <v>-3.0408052277988342E-3</v>
      </c>
      <c r="DI374" s="223">
        <f t="shared" ca="1" si="703"/>
        <v>-5.6739782215191222E-3</v>
      </c>
      <c r="DJ374" s="223">
        <f t="shared" ca="1" si="704"/>
        <v>-7.7343992070083075E-3</v>
      </c>
      <c r="DK374" s="223">
        <f t="shared" ca="1" si="705"/>
        <v>-9.0140817925025516E-3</v>
      </c>
      <c r="DL374" s="223">
        <f t="shared" ca="1" si="706"/>
        <v>-9.3838501612951986E-3</v>
      </c>
      <c r="DM374" s="223">
        <f t="shared" ca="1" si="707"/>
        <v>-8.8063785487220679E-3</v>
      </c>
      <c r="DN374" s="223">
        <f t="shared" ca="1" si="708"/>
        <v>-7.3399590406679951E-3</v>
      </c>
      <c r="DO374" s="223">
        <f t="shared" ca="1" si="709"/>
        <v>-5.1326173583037477E-3</v>
      </c>
      <c r="DP374" s="223">
        <f t="shared" ca="1" si="710"/>
        <v>-2.4071706031528039E-3</v>
      </c>
      <c r="DQ374" s="223">
        <f t="shared" ca="1" si="711"/>
        <v>5.6126471192629538E-4</v>
      </c>
      <c r="DR374" s="223">
        <f t="shared" ca="1" si="712"/>
        <v>3.4730439246457682E-3</v>
      </c>
      <c r="DS374" s="223">
        <f t="shared" ca="1" si="713"/>
        <v>6.0342414458508329E-3</v>
      </c>
      <c r="DT374" s="223">
        <f t="shared" ca="1" si="714"/>
        <v>7.9863206780299133E-3</v>
      </c>
      <c r="DU374" s="223">
        <f t="shared" ca="1" si="715"/>
        <v>9.132231640233756E-3</v>
      </c>
      <c r="DV374" s="223">
        <f t="shared" ca="1" si="716"/>
        <v>9.3563019101807372E-3</v>
      </c>
      <c r="DW374" s="223">
        <f t="shared" ca="1" si="717"/>
        <v>8.6359130194723771E-3</v>
      </c>
      <c r="DX374" s="223">
        <f t="shared" ca="1" si="718"/>
        <v>7.0437836440979213E-3</v>
      </c>
      <c r="DY374" s="223">
        <f t="shared" ca="1" si="719"/>
        <v>4.7406291166701515E-3</v>
      </c>
      <c r="DZ374" s="223">
        <f t="shared" ca="1" si="720"/>
        <v>1.9589382359384961E-3</v>
      </c>
      <c r="EA374" s="223">
        <f t="shared" ca="1" si="721"/>
        <v>-1.0204949985405231E-3</v>
      </c>
      <c r="EB374" s="223">
        <f t="shared" ca="1" si="722"/>
        <v>-3.8969157544754504E-3</v>
      </c>
      <c r="EC374" s="223">
        <f t="shared" ca="1" si="723"/>
        <v>-6.3799676540023612E-3</v>
      </c>
      <c r="ED374" s="223">
        <f t="shared" ca="1" si="724"/>
        <v>-8.2190024030190691E-3</v>
      </c>
      <c r="EE374" s="223">
        <f t="shared" ca="1" si="725"/>
        <v>-9.2283811420546362E-3</v>
      </c>
      <c r="EF374" s="223">
        <f t="shared" ca="1" si="726"/>
        <v>-9.3062135082493894E-3</v>
      </c>
      <c r="EG374" s="223">
        <f t="shared" ca="1" si="727"/>
        <v>-8.4446428193421311E-3</v>
      </c>
      <c r="EH374" s="223">
        <f t="shared" ca="1" si="728"/>
        <v>-6.7306391557665915E-3</v>
      </c>
      <c r="EI374" s="223">
        <f t="shared" ca="1" si="729"/>
        <v>-4.3372202842644862E-3</v>
      </c>
      <c r="EJ374" s="223">
        <f t="shared" ca="1" si="730"/>
        <v>-1.5059866149310886E-3</v>
      </c>
      <c r="EK374" s="223">
        <f t="shared" ca="1" si="731"/>
        <v>1.4772668233184595E-3</v>
      </c>
      <c r="EL374" s="223">
        <f t="shared" ca="1" si="732"/>
        <v>4.3113995729231538E-3</v>
      </c>
      <c r="EM374" s="223">
        <f t="shared" ca="1" si="733"/>
        <v>6.7103239612562289E-3</v>
      </c>
      <c r="EN374" s="223">
        <f t="shared" ca="1" si="734"/>
        <v>8.4318838313197642E-3</v>
      </c>
      <c r="EO374" s="223">
        <f t="shared" ca="1" si="735"/>
        <v>9.3022986653935828E-3</v>
      </c>
      <c r="EP374" s="223">
        <f t="shared" ca="1" si="736"/>
        <v>9.2337056228486477E-3</v>
      </c>
      <c r="EQ374" s="223">
        <f t="shared" ca="1" si="737"/>
        <v>8.233028734996737E-3</v>
      </c>
      <c r="ER374" s="223">
        <f t="shared" ca="1" si="738"/>
        <v>6.4012799681746569E-3</v>
      </c>
      <c r="ES374" s="223">
        <f t="shared" ca="1" si="739"/>
        <v>3.9233627082983389E-3</v>
      </c>
      <c r="ET374" s="223">
        <f t="shared" ca="1" si="740"/>
        <v>1.0494069402595288E-3</v>
      </c>
      <c r="EU374" s="223">
        <f t="shared" ca="1" si="741"/>
        <v>-1.9304797829257305E-3</v>
      </c>
      <c r="EV374" s="223">
        <f t="shared" ca="1" si="742"/>
        <v>-4.7154968521656848E-3</v>
      </c>
      <c r="EW374" s="223">
        <f t="shared" ca="1" si="743"/>
        <v>-7.0245145103324212E-3</v>
      </c>
      <c r="EX374" s="223">
        <f t="shared" ca="1" si="744"/>
        <v>-8.6244521129250126E-3</v>
      </c>
      <c r="EY374" s="223">
        <f t="shared" ca="1" si="745"/>
        <v>-9.3538061364624604E-3</v>
      </c>
      <c r="EZ374" s="223">
        <f t="shared" ca="1" si="746"/>
        <v>-9.1389529318253622E-3</v>
      </c>
      <c r="FA374" s="223">
        <f t="shared" ca="1" si="747"/>
        <v>-8.0015805633006191E-3</v>
      </c>
      <c r="FB374" s="223">
        <f t="shared" ca="1" si="748"/>
        <v>-6.0564995364534822E-3</v>
      </c>
      <c r="FC374" s="223">
        <f t="shared" ca="1" si="749"/>
        <v>-3.5000534079219136E-3</v>
      </c>
      <c r="FD374" s="223">
        <f t="shared" ca="1" si="750"/>
        <v>-5.9029915235162553E-4</v>
      </c>
      <c r="FE374" s="223">
        <f t="shared" ca="1" si="751"/>
        <v>2.3790420476458747E-3</v>
      </c>
      <c r="FF374" s="223">
        <f t="shared" ca="1" si="752"/>
        <v>5.1082340864626024E-3</v>
      </c>
      <c r="FG374" s="223">
        <f t="shared" ca="1" si="753"/>
        <v>7.3217823886784677E-3</v>
      </c>
      <c r="FH374" s="223">
        <f t="shared" ca="1" si="754"/>
        <v>8.7962433339774122E-3</v>
      </c>
      <c r="FI374" s="223">
        <f t="shared" ca="1" si="755"/>
        <v>9.3827794692519437E-3</v>
      </c>
      <c r="FJ374" s="223">
        <f t="shared" ca="1" si="756"/>
        <v>9.0221837027115708E-3</v>
      </c>
      <c r="FK374" s="223">
        <f t="shared" ca="1" si="757"/>
        <v>7.7508558831717953E-3</v>
      </c>
      <c r="FL374" s="223">
        <f t="shared" ca="1" si="758"/>
        <v>5.697128466862285E-3</v>
      </c>
      <c r="FM374" s="223">
        <f t="shared" ca="1" si="759"/>
        <v>3.0683121723173333E-3</v>
      </c>
      <c r="FN374" s="223">
        <f t="shared" ca="1" si="760"/>
        <v>1.2976928208160857E-4</v>
      </c>
      <c r="FO374" s="223">
        <f t="shared" ca="1" si="761"/>
        <v>-2.8218729916937033E-3</v>
      </c>
      <c r="FP374" s="223">
        <f t="shared" ca="1" si="762"/>
        <v>-5.4886651374167691E-3</v>
      </c>
      <c r="FQ374" s="223">
        <f t="shared" ca="1" si="763"/>
        <v>-7.6014114519377882E-3</v>
      </c>
      <c r="FR374" s="223">
        <f t="shared" ca="1" si="764"/>
        <v>-8.9468436343783653E-3</v>
      </c>
      <c r="FS374" s="223">
        <f t="shared" ca="1" si="765"/>
        <v>-9.3891488644655807E-3</v>
      </c>
      <c r="FT374" s="223">
        <f t="shared" ca="1" si="766"/>
        <v>-8.8836792428079858E-3</v>
      </c>
      <c r="FU374" s="223">
        <f t="shared" ca="1" si="767"/>
        <v>-7.4814587123256159E-3</v>
      </c>
      <c r="FV374" s="223">
        <f t="shared" ca="1" si="768"/>
        <v>-5.3240325157849523E-3</v>
      </c>
      <c r="FW374" s="223">
        <f t="shared" ca="1" si="769"/>
        <v>-2.6291791039372344E-3</v>
      </c>
      <c r="FX374" s="223">
        <f t="shared" ca="1" si="770"/>
        <v>3.3107321375539E-4</v>
      </c>
      <c r="FY374" s="223">
        <f t="shared" ca="1" si="771"/>
        <v>3.2579057965377235E-3</v>
      </c>
      <c r="FZ374" s="223">
        <f t="shared" ca="1" si="772"/>
        <v>5.8558735133046125E-3</v>
      </c>
      <c r="GA374" s="223">
        <f t="shared" ca="1" si="773"/>
        <v>7.8627280492043847E-3</v>
      </c>
      <c r="GB374" s="223">
        <f t="shared" ca="1" si="774"/>
        <v>9.075890204813147E-3</v>
      </c>
      <c r="GC374" s="223">
        <f t="shared" ca="1" si="775"/>
        <v>9.3728989776724111E-3</v>
      </c>
      <c r="GD374" s="223">
        <f t="shared" ca="1" si="776"/>
        <v>8.7237732214900734E-3</v>
      </c>
      <c r="GE374" s="223">
        <f t="shared" ca="1" si="777"/>
        <v>7.1940380521430536E-3</v>
      </c>
      <c r="GF374" s="223">
        <f t="shared" ca="1" si="778"/>
        <v>4.9381105040468666E-3</v>
      </c>
      <c r="GG374" s="223">
        <f t="shared" ca="1" si="779"/>
        <v>2.1837121128069244E-3</v>
      </c>
      <c r="GH374" s="223">
        <f t="shared" ca="1" si="780"/>
        <v>-7.9111812522186234E-4</v>
      </c>
      <c r="GI374" s="223">
        <f t="shared" ca="1" si="781"/>
        <v>-3.6860900209590387E-3</v>
      </c>
      <c r="GJ374" s="223">
        <f t="shared" ca="1" si="782"/>
        <v>-6.2089745769849112E-3</v>
      </c>
      <c r="GK374" s="223">
        <f t="shared" ca="1" si="783"/>
        <v>-8.1051026459068049E-3</v>
      </c>
      <c r="GL374" s="223">
        <f t="shared" ca="1" si="784"/>
        <v>-9.1830721607904439E-3</v>
      </c>
      <c r="GM374" s="223">
        <f t="shared" ca="1" si="785"/>
        <v>-9.3340689562730374E-3</v>
      </c>
      <c r="GN374" s="223">
        <f t="shared" ca="1" si="786"/>
        <v>-8.5428508663693298E-3</v>
      </c>
      <c r="GO374" s="223">
        <f t="shared" ca="1" si="787"/>
        <v>-6.8892863241695633E-3</v>
      </c>
      <c r="GP374" s="223">
        <f t="shared" ca="1" si="788"/>
        <v>-4.5402921515771359E-3</v>
      </c>
      <c r="GQ374" s="223">
        <f t="shared" ca="1" si="789"/>
        <v>-1.7329843679262059E-3</v>
      </c>
      <c r="GR374" s="223">
        <f t="shared" ca="1" si="790"/>
        <v>1.2492571638309121E-3</v>
      </c>
      <c r="GS374" s="223">
        <f t="shared" ca="1" si="791"/>
        <v>4.1053941316565087E-3</v>
      </c>
      <c r="GT374" s="223">
        <f t="shared" ca="1" si="792"/>
        <v>6.5471176770673604E-3</v>
      </c>
      <c r="GU374" s="223">
        <f t="shared" ca="1" si="793"/>
        <v>8.3279513404120598E-3</v>
      </c>
      <c r="GV374" s="223">
        <f t="shared" ca="1" si="794"/>
        <v>9.2681312915902682E-3</v>
      </c>
      <c r="GW374" s="223">
        <f t="shared" ca="1" si="795"/>
        <v>9.2727523451901165E-3</v>
      </c>
      <c r="GX374" s="223">
        <f t="shared" ca="1" si="796"/>
        <v>8.3413480352461135E-3</v>
      </c>
      <c r="GY374" s="223">
        <f t="shared" ca="1" si="797"/>
        <v>6.5679377020109349E-3</v>
      </c>
      <c r="GZ374" s="223">
        <f t="shared" ca="1" si="798"/>
        <v>4.1315358376316901E-3</v>
      </c>
      <c r="HA374" s="223">
        <f t="shared" ca="1" si="799"/>
        <v>1.2780817119116502E-3</v>
      </c>
      <c r="HB374" s="223">
        <f t="shared" ca="1" si="800"/>
        <v>-1.7043866325102889E-3</v>
      </c>
      <c r="HC374" s="223">
        <f t="shared" ca="1" si="801"/>
        <v>-4.5148079883007017E-3</v>
      </c>
      <c r="HD374" s="223">
        <f t="shared" ca="1" si="802"/>
        <v>-6.8694881972059746E-3</v>
      </c>
      <c r="HE374" s="223">
        <f t="shared" ca="1" si="803"/>
        <v>-8.5307372706959345E-3</v>
      </c>
      <c r="HF374" s="223">
        <f t="shared" ca="1" si="804"/>
        <v>-9.3308626823162179E-3</v>
      </c>
      <c r="HG374" s="223">
        <f t="shared" ca="1" si="805"/>
        <v>-9.1890968615104523E-3</v>
      </c>
      <c r="HH374" s="223">
        <f t="shared" ca="1" si="806"/>
        <v>-8.1197501660901575E-3</v>
      </c>
      <c r="HI374" s="223">
        <f t="shared" ca="1" si="807"/>
        <v>-6.2307663426448123E-3</v>
      </c>
      <c r="HJ374" s="223">
        <f t="shared" ca="1" si="808"/>
        <v>-3.7128262919734704E-3</v>
      </c>
      <c r="HK374" s="223">
        <f t="shared" ca="1" si="809"/>
        <v>-8.2010004510642926E-4</v>
      </c>
      <c r="HL374" s="223">
        <f t="shared" ca="1" si="810"/>
        <v>2.1554100845052456E-3</v>
      </c>
      <c r="HM374" s="223">
        <f t="shared" ca="1" si="811"/>
        <v>4.9133452770507204E-3</v>
      </c>
      <c r="HN374" s="223">
        <f t="shared" ca="1" si="812"/>
        <v>7.1753095185813744E-3</v>
      </c>
      <c r="HO374" s="223">
        <f t="shared" ca="1" si="813"/>
        <v>8.7129719076903082E-3</v>
      </c>
      <c r="HP374" s="223">
        <f t="shared" ca="1" si="814"/>
        <v>9.3711152075534373E-3</v>
      </c>
      <c r="HQ374" s="223">
        <f t="shared" ca="1" si="815"/>
        <v>9.0833040386215994E-3</v>
      </c>
      <c r="HR374" s="223">
        <f t="shared" ca="1" si="816"/>
        <v>7.8785911075780393E-3</v>
      </c>
      <c r="HS374" s="223">
        <f t="shared" ca="1" si="817"/>
        <v>5.8785845214084824E-3</v>
      </c>
      <c r="HT374" s="223">
        <f t="shared" ca="1" si="818"/>
        <v>3.2851722225728337E-3</v>
      </c>
      <c r="HU374" s="223">
        <f t="shared" ca="1" si="819"/>
        <v>3.6014268546013389E-4</v>
      </c>
      <c r="HV374" s="223">
        <f t="shared" ca="1" si="820"/>
        <v>-2.6012409648151326E-3</v>
      </c>
      <c r="HW374" s="223">
        <f t="shared" ca="1" si="821"/>
        <v>-5.3000458866699915E-3</v>
      </c>
      <c r="HX374" s="223">
        <f t="shared" ca="1" si="822"/>
        <v>-7.4638448908437086E-3</v>
      </c>
      <c r="HY374" s="223">
        <f t="shared" ca="1" si="823"/>
        <v>-8.8742162321928577E-3</v>
      </c>
      <c r="HZ374" s="223">
        <f t="shared" ca="1" si="824"/>
        <v>-9.3887918954428991E-3</v>
      </c>
      <c r="IA374" s="223">
        <f t="shared" ca="1" si="825"/>
        <v>-8.955628740700201E-3</v>
      </c>
      <c r="IB374" s="223">
        <f t="shared" ca="1" si="826"/>
        <v>-7.6184518330046896E-3</v>
      </c>
      <c r="IC374" s="223">
        <f t="shared" ca="1" si="827"/>
        <v>-5.5122406751569909E-3</v>
      </c>
      <c r="ID374" s="223">
        <f t="shared" ca="1" si="828"/>
        <v>-2.8496038855407918E-3</v>
      </c>
      <c r="IE374" s="223">
        <f t="shared" ca="1" si="829"/>
        <v>8.1066307106963248E-3</v>
      </c>
      <c r="IF374" s="223">
        <f t="shared" ca="1" si="830"/>
        <v>3.0408052277988511E-3</v>
      </c>
      <c r="IG374" s="223">
        <f t="shared" ca="1" si="831"/>
        <v>5.6739782215191907E-3</v>
      </c>
      <c r="IH374" s="223">
        <f t="shared" ca="1" si="832"/>
        <v>7.7343992070083162E-3</v>
      </c>
      <c r="II374" s="223">
        <f t="shared" ca="1" si="833"/>
        <v>9.0140817925025568E-3</v>
      </c>
      <c r="IJ374" s="223">
        <f t="shared" ca="1" si="834"/>
        <v>9.3838501612952003E-3</v>
      </c>
      <c r="IK374" s="223">
        <f t="shared" ca="1" si="835"/>
        <v>8.806378548722061E-3</v>
      </c>
      <c r="IL374" s="223">
        <f t="shared" ca="1" si="836"/>
        <v>7.3399590406679847E-3</v>
      </c>
      <c r="IM374" s="223">
        <f t="shared" ca="1" si="837"/>
        <v>5.1326173583037885E-3</v>
      </c>
      <c r="IN374" s="223">
        <f t="shared" ca="1" si="838"/>
        <v>2.4071706031527857E-3</v>
      </c>
      <c r="IO374" s="223">
        <f t="shared" ca="1" si="839"/>
        <v>-5.6126471192638082E-4</v>
      </c>
      <c r="IP374" s="223">
        <f t="shared" ca="1" si="840"/>
        <v>-3.473043924645724E-3</v>
      </c>
      <c r="IQ374" s="223">
        <f t="shared" ca="1" si="841"/>
        <v>-6.0342414458508485E-3</v>
      </c>
      <c r="IR374" s="223">
        <f t="shared" ca="1" si="842"/>
        <v>-7.9863206780299567E-3</v>
      </c>
      <c r="IS374" s="223">
        <f t="shared" ca="1" si="843"/>
        <v>-9.1322316402337594E-3</v>
      </c>
      <c r="IT374" s="223">
        <f t="shared" ca="1" si="844"/>
        <v>-9.3563019101807355E-3</v>
      </c>
      <c r="IU374" s="223">
        <f t="shared" ca="1" si="845"/>
        <v>-8.6359130194723441E-3</v>
      </c>
      <c r="IV374" s="223">
        <f t="shared" ca="1" si="846"/>
        <v>-7.0437836440979092E-3</v>
      </c>
      <c r="IW374" s="223">
        <f t="shared" ca="1" si="847"/>
        <v>-4.7406291166701359E-3</v>
      </c>
      <c r="IX374" s="223">
        <f t="shared" ca="1" si="848"/>
        <v>-1.9589382359385434E-3</v>
      </c>
      <c r="IY374" s="223">
        <f t="shared" ca="1" si="849"/>
        <v>1.0204949985405404E-3</v>
      </c>
      <c r="IZ374" s="223">
        <f t="shared" ca="1" si="850"/>
        <v>3.8969157544755271E-3</v>
      </c>
      <c r="JA374" s="223">
        <f t="shared" ca="1" si="851"/>
        <v>6.3799676540023257E-3</v>
      </c>
      <c r="JB374" s="223">
        <f t="shared" ca="1" si="852"/>
        <v>8.2190024030190777E-3</v>
      </c>
    </row>
    <row r="375" spans="2:262">
      <c r="B375" s="230">
        <v>14</v>
      </c>
      <c r="C375" s="229">
        <f t="shared" si="853"/>
        <v>2.7343749999999997E-4</v>
      </c>
      <c r="D375" s="226">
        <f t="shared" ca="1" si="597"/>
        <v>39.316911735830196</v>
      </c>
      <c r="E375" s="225">
        <f ca="1">T361</f>
        <v>0.11691173583019089</v>
      </c>
      <c r="F375" s="224">
        <v>14</v>
      </c>
      <c r="G375" s="223">
        <f t="shared" ca="1" si="854"/>
        <v>-5.6940878050625325E-4</v>
      </c>
      <c r="H375" s="223">
        <f t="shared" ca="1" si="598"/>
        <v>-5.6879700369633014E-4</v>
      </c>
      <c r="I375" s="223">
        <f t="shared" ca="1" si="599"/>
        <v>-5.0168610574207546E-4</v>
      </c>
      <c r="J375" s="223">
        <f t="shared" ca="1" si="600"/>
        <v>-3.7592214719613505E-4</v>
      </c>
      <c r="K375" s="223">
        <f t="shared" ca="1" si="601"/>
        <v>-2.0620842758468238E-4</v>
      </c>
      <c r="L375" s="223">
        <f t="shared" ca="1" si="602"/>
        <v>-1.2386495170025615E-5</v>
      </c>
      <c r="M375" s="223">
        <f t="shared" ca="1" si="603"/>
        <v>1.8288356555317057E-4</v>
      </c>
      <c r="N375" s="223">
        <f t="shared" ca="1" si="604"/>
        <v>3.5677236670222126E-4</v>
      </c>
      <c r="O375" s="223">
        <f t="shared" ca="1" si="605"/>
        <v>4.8895024342638293E-4</v>
      </c>
      <c r="P375" s="223">
        <f t="shared" ca="1" si="606"/>
        <v>5.6396403303358707E-4</v>
      </c>
      <c r="Q375" s="223">
        <f t="shared" ca="1" si="607"/>
        <v>5.7304373313252699E-4</v>
      </c>
      <c r="R375" s="223">
        <f t="shared" ca="1" si="608"/>
        <v>5.1512781900892013E-4</v>
      </c>
      <c r="S375" s="223">
        <f t="shared" ca="1" si="609"/>
        <v>3.9698734846451713E-4</v>
      </c>
      <c r="T375" s="223">
        <f t="shared" ca="1" si="610"/>
        <v>2.3243434479009969E-4</v>
      </c>
      <c r="U375" s="223">
        <f t="shared" ca="1" si="611"/>
        <v>4.0707007299127193E-5</v>
      </c>
      <c r="V375" s="223">
        <f t="shared" ca="1" si="612"/>
        <v>-1.5577946252238906E-4</v>
      </c>
      <c r="W375" s="223">
        <f t="shared" ca="1" si="613"/>
        <v>-3.3405346412983966E-4</v>
      </c>
      <c r="X375" s="223">
        <f t="shared" ca="1" si="614"/>
        <v>-4.7327265068817056E-4</v>
      </c>
      <c r="Y375" s="223">
        <f t="shared" ca="1" si="615"/>
        <v>-5.5716064680792787E-4</v>
      </c>
      <c r="Z375" s="223">
        <f t="shared" ca="1" si="616"/>
        <v>-5.7590995002290474E-4</v>
      </c>
      <c r="AA375" s="223">
        <f t="shared" ca="1" si="617"/>
        <v>-5.273285442399042E-4</v>
      </c>
      <c r="AB375" s="223">
        <f t="shared" ca="1" si="618"/>
        <v>-4.1709617243846308E-4</v>
      </c>
      <c r="AC375" s="223">
        <f t="shared" ca="1" si="619"/>
        <v>-2.5810030730007334E-4</v>
      </c>
      <c r="AD375" s="223">
        <f t="shared" ca="1" si="620"/>
        <v>-6.892945268213241E-5</v>
      </c>
      <c r="AE375" s="223">
        <f t="shared" ca="1" si="621"/>
        <v>1.2830007312172122E-4</v>
      </c>
      <c r="AF375" s="223">
        <f t="shared" ca="1" si="622"/>
        <v>3.1052979750274172E-4</v>
      </c>
      <c r="AG375" s="223">
        <f t="shared" ca="1" si="623"/>
        <v>4.5645490268066206E-4</v>
      </c>
      <c r="AH375" s="223">
        <f t="shared" ca="1" si="624"/>
        <v>5.4901501178259923E-4</v>
      </c>
      <c r="AI375" s="223">
        <f t="shared" ca="1" si="625"/>
        <v>5.7738874939992327E-4</v>
      </c>
      <c r="AJ375" s="223">
        <f t="shared" ca="1" si="626"/>
        <v>5.3825888881928901E-4</v>
      </c>
      <c r="AK375" s="223">
        <f t="shared" ca="1" si="627"/>
        <v>4.3620017519969522E-4</v>
      </c>
      <c r="AL375" s="223">
        <f t="shared" ca="1" si="628"/>
        <v>2.8314448356284421E-4</v>
      </c>
      <c r="AM375" s="223">
        <f t="shared" ca="1" si="629"/>
        <v>9.6985840976119371E-5</v>
      </c>
      <c r="AN375" s="223">
        <f t="shared" ca="1" si="630"/>
        <v>-1.0051159760714437E-4</v>
      </c>
      <c r="AO375" s="223">
        <f t="shared" ca="1" si="631"/>
        <v>-2.862580373942618E-4</v>
      </c>
      <c r="AP375" s="223">
        <f t="shared" ca="1" si="632"/>
        <v>-4.3853751483186829E-4</v>
      </c>
      <c r="AQ375" s="223">
        <f t="shared" ca="1" si="633"/>
        <v>-5.3954675150585073E-4</v>
      </c>
      <c r="AR375" s="223">
        <f t="shared" ca="1" si="634"/>
        <v>-5.7747656870635593E-4</v>
      </c>
      <c r="AS375" s="223">
        <f t="shared" ca="1" si="635"/>
        <v>-5.478925205895976E-4</v>
      </c>
      <c r="AT375" s="223">
        <f t="shared" ca="1" si="636"/>
        <v>-4.5425333353224788E-4</v>
      </c>
      <c r="AU375" s="223">
        <f t="shared" ca="1" si="637"/>
        <v>-3.0750653996418446E-4</v>
      </c>
      <c r="AV375" s="223">
        <f t="shared" ca="1" si="638"/>
        <v>-1.2480858188423851E-4</v>
      </c>
      <c r="AW375" s="223">
        <f t="shared" ca="1" si="639"/>
        <v>7.24809808501558E-5</v>
      </c>
      <c r="AX375" s="223">
        <f t="shared" ca="1" si="640"/>
        <v>2.6129665660045619E-4</v>
      </c>
      <c r="AY375" s="223">
        <f t="shared" ca="1" si="641"/>
        <v>4.1956365169849483E-4</v>
      </c>
      <c r="AZ375" s="223">
        <f t="shared" ca="1" si="642"/>
        <v>5.2877867584601071E-4</v>
      </c>
      <c r="BA375" s="223">
        <f t="shared" ca="1" si="643"/>
        <v>5.7617319637780131E-4</v>
      </c>
      <c r="BB375" s="223">
        <f t="shared" ca="1" si="644"/>
        <v>5.56206231288089E-4</v>
      </c>
      <c r="BC375" s="223">
        <f t="shared" ca="1" si="645"/>
        <v>4.7121215579642799E-4</v>
      </c>
      <c r="BD375" s="223">
        <f t="shared" ca="1" si="646"/>
        <v>3.3112778617636003E-4</v>
      </c>
      <c r="BE375" s="223">
        <f t="shared" ca="1" si="647"/>
        <v>1.5233064798665885E-4</v>
      </c>
      <c r="BF375" s="223">
        <f t="shared" ca="1" si="648"/>
        <v>-4.4275751061715051E-5</v>
      </c>
      <c r="BG375" s="223">
        <f t="shared" ca="1" si="649"/>
        <v>-2.3570578927401611E-4</v>
      </c>
      <c r="BH375" s="223">
        <f t="shared" ca="1" si="650"/>
        <v>-3.9957902297874407E-4</v>
      </c>
      <c r="BI375" s="223">
        <f t="shared" ca="1" si="651"/>
        <v>-5.167367260405164E-4</v>
      </c>
      <c r="BJ375" s="223">
        <f t="shared" ca="1" si="652"/>
        <v>-5.7348177235236092E-4</v>
      </c>
      <c r="BK375" s="223">
        <f t="shared" ca="1" si="653"/>
        <v>-5.6317999245749555E-4</v>
      </c>
      <c r="BL375" s="223">
        <f t="shared" ca="1" si="654"/>
        <v>-4.8703578670398546E-4</v>
      </c>
      <c r="BM375" s="223">
        <f t="shared" ca="1" si="655"/>
        <v>-3.5395131654826647E-4</v>
      </c>
      <c r="BN375" s="223">
        <f t="shared" ca="1" si="656"/>
        <v>-1.7948573621548843E-4</v>
      </c>
      <c r="BO375" s="223">
        <f t="shared" ca="1" si="657"/>
        <v>1.5963857110869932E-5</v>
      </c>
      <c r="BP375" s="223">
        <f t="shared" ca="1" si="658"/>
        <v>2.0954708605582515E-4</v>
      </c>
      <c r="BQ375" s="223">
        <f t="shared" ca="1" si="659"/>
        <v>3.7863177339364788E-4</v>
      </c>
      <c r="BR375" s="223">
        <f t="shared" ca="1" si="660"/>
        <v>5.0344991220119782E-4</v>
      </c>
      <c r="BS375" s="223">
        <f t="shared" ca="1" si="661"/>
        <v>5.6940878050625325E-4</v>
      </c>
      <c r="BT375" s="223">
        <f t="shared" ca="1" si="662"/>
        <v>5.6879700369633014E-4</v>
      </c>
      <c r="BU375" s="223">
        <f t="shared" ca="1" si="663"/>
        <v>5.0168610574207622E-4</v>
      </c>
      <c r="BV375" s="223">
        <f t="shared" ca="1" si="664"/>
        <v>3.7592214719613592E-4</v>
      </c>
      <c r="BW375" s="223">
        <f t="shared" ca="1" si="665"/>
        <v>2.0620842758468309E-4</v>
      </c>
      <c r="BX375" s="223">
        <f t="shared" ca="1" si="666"/>
        <v>1.2386495170026103E-5</v>
      </c>
      <c r="BY375" s="223">
        <f t="shared" ca="1" si="667"/>
        <v>-1.8288356555317057E-4</v>
      </c>
      <c r="BZ375" s="223">
        <f t="shared" ca="1" si="668"/>
        <v>-3.5677236670222148E-4</v>
      </c>
      <c r="CA375" s="223">
        <f t="shared" ca="1" si="669"/>
        <v>-4.8895024342638228E-4</v>
      </c>
      <c r="CB375" s="223">
        <f t="shared" ca="1" si="670"/>
        <v>-5.6396403303358685E-4</v>
      </c>
      <c r="CC375" s="223">
        <f t="shared" ca="1" si="671"/>
        <v>-5.730437331325272E-4</v>
      </c>
      <c r="CD375" s="223">
        <f t="shared" ca="1" si="672"/>
        <v>-5.1512781900892035E-4</v>
      </c>
      <c r="CE375" s="223">
        <f t="shared" ca="1" si="673"/>
        <v>-3.9698734846451713E-4</v>
      </c>
      <c r="CF375" s="223">
        <f t="shared" ca="1" si="674"/>
        <v>-2.3243434479009925E-4</v>
      </c>
      <c r="CG375" s="223">
        <f t="shared" ca="1" si="675"/>
        <v>-4.0707007299128683E-5</v>
      </c>
      <c r="CH375" s="223">
        <f t="shared" ca="1" si="676"/>
        <v>1.5577946252238808E-4</v>
      </c>
      <c r="CI375" s="223">
        <f t="shared" ca="1" si="677"/>
        <v>3.3405346412983922E-4</v>
      </c>
      <c r="CJ375" s="223">
        <f t="shared" ca="1" si="678"/>
        <v>4.7327265068817029E-4</v>
      </c>
      <c r="CK375" s="223">
        <f t="shared" ca="1" si="679"/>
        <v>5.5716064680792787E-4</v>
      </c>
      <c r="CL375" s="223">
        <f t="shared" ca="1" si="680"/>
        <v>5.7590995002290474E-4</v>
      </c>
      <c r="CM375" s="223">
        <f t="shared" ca="1" si="681"/>
        <v>5.2732854423990486E-4</v>
      </c>
      <c r="CN375" s="223">
        <f t="shared" ca="1" si="682"/>
        <v>4.1709617243846384E-4</v>
      </c>
      <c r="CO375" s="223">
        <f t="shared" ca="1" si="683"/>
        <v>2.5810030730007377E-4</v>
      </c>
      <c r="CP375" s="223">
        <f t="shared" ca="1" si="684"/>
        <v>6.8929452682132898E-5</v>
      </c>
      <c r="CQ375" s="223">
        <f t="shared" ca="1" si="685"/>
        <v>-1.2830007312172171E-4</v>
      </c>
      <c r="CR375" s="223">
        <f t="shared" ca="1" si="686"/>
        <v>-3.1052979750274216E-4</v>
      </c>
      <c r="CS375" s="223">
        <f t="shared" ca="1" si="687"/>
        <v>-4.5645490268066109E-4</v>
      </c>
      <c r="CT375" s="223">
        <f t="shared" ca="1" si="688"/>
        <v>-5.4901501178259901E-4</v>
      </c>
      <c r="CU375" s="223">
        <f t="shared" ca="1" si="689"/>
        <v>-5.7738874939992327E-4</v>
      </c>
      <c r="CV375" s="223">
        <f t="shared" ca="1" si="690"/>
        <v>-5.3825888881928923E-4</v>
      </c>
      <c r="CW375" s="223">
        <f t="shared" ca="1" si="691"/>
        <v>-4.3620017519969479E-4</v>
      </c>
      <c r="CX375" s="223">
        <f t="shared" ca="1" si="692"/>
        <v>-2.8314448356284372E-4</v>
      </c>
      <c r="CY375" s="223">
        <f t="shared" ca="1" si="693"/>
        <v>-9.6985840976118829E-5</v>
      </c>
      <c r="CZ375" s="223">
        <f t="shared" ca="1" si="694"/>
        <v>1.0051159760714591E-4</v>
      </c>
      <c r="DA375" s="223">
        <f t="shared" ca="1" si="695"/>
        <v>2.8625803739425952E-4</v>
      </c>
      <c r="DB375" s="223">
        <f t="shared" ca="1" si="696"/>
        <v>4.3853751483186661E-4</v>
      </c>
      <c r="DC375" s="223">
        <f t="shared" ca="1" si="697"/>
        <v>5.3954675150585019E-4</v>
      </c>
      <c r="DD375" s="223">
        <f t="shared" ca="1" si="698"/>
        <v>5.7747656870635582E-4</v>
      </c>
      <c r="DE375" s="223">
        <f t="shared" ca="1" si="699"/>
        <v>5.4789252058959814E-4</v>
      </c>
      <c r="DF375" s="223">
        <f t="shared" ca="1" si="700"/>
        <v>4.5425333353224821E-4</v>
      </c>
      <c r="DG375" s="223">
        <f t="shared" ca="1" si="701"/>
        <v>3.0750653996418484E-4</v>
      </c>
      <c r="DH375" s="223">
        <f t="shared" ca="1" si="702"/>
        <v>1.2480858188423902E-4</v>
      </c>
      <c r="DI375" s="223">
        <f t="shared" ca="1" si="703"/>
        <v>-7.2480980850156315E-5</v>
      </c>
      <c r="DJ375" s="223">
        <f t="shared" ca="1" si="704"/>
        <v>-2.6129665660045673E-4</v>
      </c>
      <c r="DK375" s="223">
        <f t="shared" ca="1" si="705"/>
        <v>-4.1956365169849516E-4</v>
      </c>
      <c r="DL375" s="223">
        <f t="shared" ca="1" si="706"/>
        <v>-5.2877867584601136E-4</v>
      </c>
      <c r="DM375" s="223">
        <f t="shared" ca="1" si="707"/>
        <v>-5.7617319637780109E-4</v>
      </c>
      <c r="DN375" s="223">
        <f t="shared" ca="1" si="708"/>
        <v>-5.5620623128808965E-4</v>
      </c>
      <c r="DO375" s="223">
        <f t="shared" ca="1" si="709"/>
        <v>-4.7121215579642951E-4</v>
      </c>
      <c r="DP375" s="223">
        <f t="shared" ca="1" si="710"/>
        <v>-3.3112778617636047E-4</v>
      </c>
      <c r="DQ375" s="223">
        <f t="shared" ca="1" si="711"/>
        <v>-1.5233064798665934E-4</v>
      </c>
      <c r="DR375" s="223">
        <f t="shared" ca="1" si="712"/>
        <v>4.4275751061714536E-5</v>
      </c>
      <c r="DS375" s="223">
        <f t="shared" ca="1" si="713"/>
        <v>2.3570578927401565E-4</v>
      </c>
      <c r="DT375" s="223">
        <f t="shared" ca="1" si="714"/>
        <v>3.9957902297874369E-4</v>
      </c>
      <c r="DU375" s="223">
        <f t="shared" ca="1" si="715"/>
        <v>5.1673672604051618E-4</v>
      </c>
      <c r="DV375" s="223">
        <f t="shared" ca="1" si="716"/>
        <v>5.7348177235236114E-4</v>
      </c>
      <c r="DW375" s="223">
        <f t="shared" ca="1" si="717"/>
        <v>5.6317999245749522E-4</v>
      </c>
      <c r="DX375" s="223">
        <f t="shared" ca="1" si="718"/>
        <v>4.8703578670398459E-4</v>
      </c>
      <c r="DY375" s="223">
        <f t="shared" ca="1" si="719"/>
        <v>3.5395131654826847E-4</v>
      </c>
      <c r="DZ375" s="223">
        <f t="shared" ca="1" si="720"/>
        <v>1.7948573621549081E-4</v>
      </c>
      <c r="EA375" s="223">
        <f t="shared" ca="1" si="721"/>
        <v>-1.596385711086733E-5</v>
      </c>
      <c r="EB375" s="223">
        <f t="shared" ca="1" si="722"/>
        <v>-2.0954708605582469E-4</v>
      </c>
      <c r="EC375" s="223">
        <f t="shared" ca="1" si="723"/>
        <v>-3.7863177339364756E-4</v>
      </c>
      <c r="ED375" s="223">
        <f t="shared" ca="1" si="724"/>
        <v>-5.034499122011976E-4</v>
      </c>
      <c r="EE375" s="223">
        <f t="shared" ca="1" si="725"/>
        <v>-5.6940878050625314E-4</v>
      </c>
      <c r="EF375" s="223">
        <f t="shared" ca="1" si="726"/>
        <v>-5.6879700369633025E-4</v>
      </c>
      <c r="EG375" s="223">
        <f t="shared" ca="1" si="727"/>
        <v>-5.0168610574207546E-4</v>
      </c>
      <c r="EH375" s="223">
        <f t="shared" ca="1" si="728"/>
        <v>-3.7592214719613473E-4</v>
      </c>
      <c r="EI375" s="223">
        <f t="shared" ca="1" si="729"/>
        <v>-2.0620842758468165E-4</v>
      </c>
      <c r="EJ375" s="223">
        <f t="shared" ca="1" si="730"/>
        <v>-1.2386495170028651E-5</v>
      </c>
      <c r="EK375" s="223">
        <f t="shared" ca="1" si="731"/>
        <v>1.8288356555316821E-4</v>
      </c>
      <c r="EL375" s="223">
        <f t="shared" ca="1" si="732"/>
        <v>3.5677236670221947E-4</v>
      </c>
      <c r="EM375" s="223">
        <f t="shared" ca="1" si="733"/>
        <v>4.8895024342638185E-4</v>
      </c>
      <c r="EN375" s="223">
        <f t="shared" ca="1" si="734"/>
        <v>5.6396403303358674E-4</v>
      </c>
      <c r="EO375" s="223">
        <f t="shared" ca="1" si="735"/>
        <v>5.7304373313252731E-4</v>
      </c>
      <c r="EP375" s="223">
        <f t="shared" ca="1" si="736"/>
        <v>5.1512781900892057E-4</v>
      </c>
      <c r="EQ375" s="223">
        <f t="shared" ca="1" si="737"/>
        <v>3.9698734846451751E-4</v>
      </c>
      <c r="ER375" s="223">
        <f t="shared" ca="1" si="738"/>
        <v>2.3243434479009969E-4</v>
      </c>
      <c r="ES375" s="223">
        <f t="shared" ca="1" si="739"/>
        <v>4.0707007299127165E-5</v>
      </c>
      <c r="ET375" s="223">
        <f t="shared" ca="1" si="740"/>
        <v>-1.5577946252238957E-4</v>
      </c>
      <c r="EU375" s="223">
        <f t="shared" ca="1" si="741"/>
        <v>-3.3405346412984053E-4</v>
      </c>
      <c r="EV375" s="223">
        <f t="shared" ca="1" si="742"/>
        <v>-4.7327265068816882E-4</v>
      </c>
      <c r="EW375" s="223">
        <f t="shared" ca="1" si="743"/>
        <v>-5.5716064680792711E-4</v>
      </c>
      <c r="EX375" s="223">
        <f t="shared" ca="1" si="744"/>
        <v>-5.7590995002290495E-4</v>
      </c>
      <c r="EY375" s="223">
        <f t="shared" ca="1" si="745"/>
        <v>-5.2732854423990507E-4</v>
      </c>
      <c r="EZ375" s="223">
        <f t="shared" ca="1" si="746"/>
        <v>-4.1709617243846411E-4</v>
      </c>
      <c r="FA375" s="223">
        <f t="shared" ca="1" si="747"/>
        <v>-2.5810030730007426E-4</v>
      </c>
      <c r="FB375" s="223">
        <f t="shared" ca="1" si="748"/>
        <v>-6.8929452682133413E-5</v>
      </c>
      <c r="FC375" s="223">
        <f t="shared" ca="1" si="749"/>
        <v>1.2830007312172122E-4</v>
      </c>
      <c r="FD375" s="223">
        <f t="shared" ca="1" si="750"/>
        <v>3.1052979750274172E-4</v>
      </c>
      <c r="FE375" s="223">
        <f t="shared" ca="1" si="751"/>
        <v>4.5645490268066206E-4</v>
      </c>
      <c r="FF375" s="223">
        <f t="shared" ca="1" si="752"/>
        <v>5.4901501178259945E-4</v>
      </c>
      <c r="FG375" s="223">
        <f t="shared" ca="1" si="753"/>
        <v>5.7738874939992327E-4</v>
      </c>
      <c r="FH375" s="223">
        <f t="shared" ca="1" si="754"/>
        <v>5.382588888192901E-4</v>
      </c>
      <c r="FI375" s="223">
        <f t="shared" ca="1" si="755"/>
        <v>4.3620017519969652E-4</v>
      </c>
      <c r="FJ375" s="223">
        <f t="shared" ca="1" si="756"/>
        <v>2.8314448356284595E-4</v>
      </c>
      <c r="FK375" s="223">
        <f t="shared" ca="1" si="757"/>
        <v>9.6985840976121377E-5</v>
      </c>
      <c r="FL375" s="223">
        <f t="shared" ca="1" si="758"/>
        <v>-1.0051159760714339E-4</v>
      </c>
      <c r="FM375" s="223">
        <f t="shared" ca="1" si="759"/>
        <v>-2.8625803739426093E-4</v>
      </c>
      <c r="FN375" s="223">
        <f t="shared" ca="1" si="760"/>
        <v>-4.3853751483186759E-4</v>
      </c>
      <c r="FO375" s="223">
        <f t="shared" ca="1" si="761"/>
        <v>-5.3954675150585084E-4</v>
      </c>
      <c r="FP375" s="223">
        <f t="shared" ca="1" si="762"/>
        <v>-5.7747656870635593E-4</v>
      </c>
      <c r="FQ375" s="223">
        <f t="shared" ca="1" si="763"/>
        <v>-5.478925205895976E-4</v>
      </c>
      <c r="FR375" s="223">
        <f t="shared" ca="1" si="764"/>
        <v>-4.5425333353224729E-4</v>
      </c>
      <c r="FS375" s="223">
        <f t="shared" ca="1" si="765"/>
        <v>-3.07506539964187E-4</v>
      </c>
      <c r="FT375" s="223">
        <f t="shared" ca="1" si="766"/>
        <v>-1.2480858188424152E-4</v>
      </c>
      <c r="FU375" s="223">
        <f t="shared" ca="1" si="767"/>
        <v>7.2480980850153794E-5</v>
      </c>
      <c r="FV375" s="223">
        <f t="shared" ca="1" si="768"/>
        <v>2.6129665660045445E-4</v>
      </c>
      <c r="FW375" s="223">
        <f t="shared" ca="1" si="769"/>
        <v>4.1956365169849342E-4</v>
      </c>
      <c r="FX375" s="223">
        <f t="shared" ca="1" si="770"/>
        <v>5.2877867584601038E-4</v>
      </c>
      <c r="FY375" s="223">
        <f t="shared" ca="1" si="771"/>
        <v>5.7617319637780131E-4</v>
      </c>
      <c r="FZ375" s="223">
        <f t="shared" ca="1" si="772"/>
        <v>5.5620623128808922E-4</v>
      </c>
      <c r="GA375" s="223">
        <f t="shared" ca="1" si="773"/>
        <v>4.7121215579642859E-4</v>
      </c>
      <c r="GB375" s="223">
        <f t="shared" ca="1" si="774"/>
        <v>3.3112778617635916E-4</v>
      </c>
      <c r="GC375" s="223">
        <f t="shared" ca="1" si="775"/>
        <v>1.5233064798665779E-4</v>
      </c>
      <c r="GD375" s="223">
        <f t="shared" ca="1" si="776"/>
        <v>-4.4275751061716135E-5</v>
      </c>
      <c r="GE375" s="223">
        <f t="shared" ca="1" si="777"/>
        <v>-2.357057892740134E-4</v>
      </c>
      <c r="GF375" s="223">
        <f t="shared" ca="1" si="778"/>
        <v>-3.995790229787418E-4</v>
      </c>
      <c r="GG375" s="223">
        <f t="shared" ca="1" si="779"/>
        <v>-5.1673672604051499E-4</v>
      </c>
      <c r="GH375" s="223">
        <f t="shared" ca="1" si="780"/>
        <v>-5.7348177235236081E-4</v>
      </c>
      <c r="GI375" s="223">
        <f t="shared" ca="1" si="781"/>
        <v>-5.6317999245749577E-4</v>
      </c>
      <c r="GJ375" s="223">
        <f t="shared" ca="1" si="782"/>
        <v>-4.87035786703986E-4</v>
      </c>
      <c r="GK375" s="223">
        <f t="shared" ca="1" si="783"/>
        <v>-3.5395131654827048E-4</v>
      </c>
      <c r="GL375" s="223">
        <f t="shared" ca="1" si="784"/>
        <v>-1.794857362154894E-4</v>
      </c>
      <c r="GM375" s="223">
        <f t="shared" ca="1" si="785"/>
        <v>1.5963857110864809E-5</v>
      </c>
      <c r="GN375" s="223">
        <f t="shared" ca="1" si="786"/>
        <v>2.0954708605582613E-4</v>
      </c>
      <c r="GO375" s="223">
        <f t="shared" ca="1" si="787"/>
        <v>3.7863177339364561E-4</v>
      </c>
      <c r="GP375" s="223">
        <f t="shared" ca="1" si="788"/>
        <v>5.0344991220119836E-4</v>
      </c>
      <c r="GQ375" s="223">
        <f t="shared" ca="1" si="789"/>
        <v>5.6940878050625271E-4</v>
      </c>
      <c r="GR375" s="223">
        <f t="shared" ca="1" si="790"/>
        <v>5.6879700369632993E-4</v>
      </c>
      <c r="GS375" s="223">
        <f t="shared" ca="1" si="791"/>
        <v>5.0168610574207676E-4</v>
      </c>
      <c r="GT375" s="223">
        <f t="shared" ca="1" si="792"/>
        <v>3.7592214719613353E-4</v>
      </c>
      <c r="GU375" s="223">
        <f t="shared" ca="1" si="793"/>
        <v>2.0620842758468401E-4</v>
      </c>
      <c r="GV375" s="223">
        <f t="shared" ca="1" si="794"/>
        <v>1.2386495170031199E-5</v>
      </c>
      <c r="GW375" s="223">
        <f t="shared" ca="1" si="795"/>
        <v>-1.8288356555316965E-4</v>
      </c>
      <c r="GX375" s="223">
        <f t="shared" ca="1" si="796"/>
        <v>-3.5677236670221752E-4</v>
      </c>
      <c r="GY375" s="223">
        <f t="shared" ca="1" si="797"/>
        <v>-4.8895024342638272E-4</v>
      </c>
      <c r="GZ375" s="223">
        <f t="shared" ca="1" si="798"/>
        <v>-5.639640330335862E-4</v>
      </c>
      <c r="HA375" s="223">
        <f t="shared" ca="1" si="799"/>
        <v>-5.7304373313252699E-4</v>
      </c>
      <c r="HB375" s="223">
        <f t="shared" ca="1" si="800"/>
        <v>-5.1512781900892176E-4</v>
      </c>
      <c r="HC375" s="223">
        <f t="shared" ca="1" si="801"/>
        <v>-3.9698734846451637E-4</v>
      </c>
      <c r="HD375" s="223">
        <f t="shared" ca="1" si="802"/>
        <v>-2.3243434479010205E-4</v>
      </c>
      <c r="HE375" s="223">
        <f t="shared" ca="1" si="803"/>
        <v>-4.0707007299125593E-5</v>
      </c>
      <c r="HF375" s="223">
        <f t="shared" ca="1" si="804"/>
        <v>1.5577946252238713E-4</v>
      </c>
      <c r="HG375" s="223">
        <f t="shared" ca="1" si="805"/>
        <v>3.3405346412984172E-4</v>
      </c>
      <c r="HH375" s="223">
        <f t="shared" ca="1" si="806"/>
        <v>4.7327265068816969E-4</v>
      </c>
      <c r="HI375" s="223">
        <f t="shared" ca="1" si="807"/>
        <v>5.5716064680792657E-4</v>
      </c>
      <c r="HJ375" s="223">
        <f t="shared" ca="1" si="808"/>
        <v>5.7590995002290485E-4</v>
      </c>
      <c r="HK375" s="223">
        <f t="shared" ca="1" si="809"/>
        <v>5.2732854423990605E-4</v>
      </c>
      <c r="HL375" s="223">
        <f t="shared" ca="1" si="810"/>
        <v>4.1709617243846302E-4</v>
      </c>
      <c r="HM375" s="223">
        <f t="shared" ca="1" si="811"/>
        <v>2.5810030730007654E-4</v>
      </c>
      <c r="HN375" s="223">
        <f t="shared" ca="1" si="812"/>
        <v>6.8929452682131841E-5</v>
      </c>
      <c r="HO375" s="223">
        <f t="shared" ca="1" si="813"/>
        <v>-1.2830007312171875E-4</v>
      </c>
      <c r="HP375" s="223">
        <f t="shared" ca="1" si="814"/>
        <v>-3.1052979750274302E-4</v>
      </c>
      <c r="HQ375" s="223">
        <f t="shared" ca="1" si="815"/>
        <v>-4.5645490268066049E-4</v>
      </c>
      <c r="HR375" s="223">
        <f t="shared" ca="1" si="816"/>
        <v>-5.4901501178259999E-4</v>
      </c>
      <c r="HS375" s="223">
        <f t="shared" ca="1" si="817"/>
        <v>-5.7738874939992327E-4</v>
      </c>
      <c r="HT375" s="223">
        <f t="shared" ca="1" si="818"/>
        <v>-5.3825888881929107E-4</v>
      </c>
      <c r="HU375" s="223">
        <f t="shared" ca="1" si="819"/>
        <v>-4.3620017519969544E-4</v>
      </c>
      <c r="HV375" s="223">
        <f t="shared" ca="1" si="820"/>
        <v>-2.8314448356284817E-4</v>
      </c>
      <c r="HW375" s="223">
        <f t="shared" ca="1" si="821"/>
        <v>-9.6985840976119859E-5</v>
      </c>
      <c r="HX375" s="223">
        <f t="shared" ca="1" si="822"/>
        <v>1.0051159760714087E-4</v>
      </c>
      <c r="HY375" s="223">
        <f t="shared" ca="1" si="823"/>
        <v>2.8625803739426223E-4</v>
      </c>
      <c r="HZ375" s="223">
        <f t="shared" ca="1" si="824"/>
        <v>4.3853751483186601E-4</v>
      </c>
      <c r="IA375" s="223">
        <f t="shared" ca="1" si="825"/>
        <v>5.3954675150585138E-4</v>
      </c>
      <c r="IB375" s="223">
        <f t="shared" ca="1" si="826"/>
        <v>5.7747656870635582E-4</v>
      </c>
      <c r="IC375" s="223">
        <f t="shared" ca="1" si="827"/>
        <v>5.4789252058959717E-4</v>
      </c>
      <c r="ID375" s="223">
        <f t="shared" ca="1" si="828"/>
        <v>4.5425333353224886E-4</v>
      </c>
      <c r="IE375" s="223">
        <f t="shared" ca="1" si="829"/>
        <v>-2.4188989175584632E-4</v>
      </c>
      <c r="IF375" s="223">
        <f t="shared" ca="1" si="830"/>
        <v>1.2480858188423994E-4</v>
      </c>
      <c r="IG375" s="223">
        <f t="shared" ca="1" si="831"/>
        <v>-7.2480980850151273E-5</v>
      </c>
      <c r="IH375" s="223">
        <f t="shared" ca="1" si="832"/>
        <v>-2.6129665660045581E-4</v>
      </c>
      <c r="II375" s="223">
        <f t="shared" ca="1" si="833"/>
        <v>-4.1956365169849158E-4</v>
      </c>
      <c r="IJ375" s="223">
        <f t="shared" ca="1" si="834"/>
        <v>-5.2877867584601103E-4</v>
      </c>
      <c r="IK375" s="223">
        <f t="shared" ca="1" si="835"/>
        <v>-5.7617319637780109E-4</v>
      </c>
      <c r="IL375" s="223">
        <f t="shared" ca="1" si="836"/>
        <v>-5.5620623128808879E-4</v>
      </c>
      <c r="IM375" s="223">
        <f t="shared" ca="1" si="837"/>
        <v>-4.7121215579643011E-4</v>
      </c>
      <c r="IN375" s="223">
        <f t="shared" ca="1" si="838"/>
        <v>-3.3112778617635792E-4</v>
      </c>
      <c r="IO375" s="223">
        <f t="shared" ca="1" si="839"/>
        <v>-1.5233064798666029E-4</v>
      </c>
      <c r="IP375" s="223">
        <f t="shared" ca="1" si="840"/>
        <v>4.4275751061717626E-5</v>
      </c>
      <c r="IQ375" s="223">
        <f t="shared" ca="1" si="841"/>
        <v>2.3570578927401475E-4</v>
      </c>
      <c r="IR375" s="223">
        <f t="shared" ca="1" si="842"/>
        <v>3.9957902297874001E-4</v>
      </c>
      <c r="IS375" s="223">
        <f t="shared" ca="1" si="843"/>
        <v>5.1673672604051575E-4</v>
      </c>
      <c r="IT375" s="223">
        <f t="shared" ca="1" si="844"/>
        <v>5.7348177235236049E-4</v>
      </c>
      <c r="IU375" s="223">
        <f t="shared" ca="1" si="845"/>
        <v>5.6317999245749544E-4</v>
      </c>
      <c r="IV375" s="223">
        <f t="shared" ca="1" si="846"/>
        <v>4.8703578670398736E-4</v>
      </c>
      <c r="IW375" s="223">
        <f t="shared" ca="1" si="847"/>
        <v>3.5395131654826603E-4</v>
      </c>
      <c r="IX375" s="223">
        <f t="shared" ca="1" si="848"/>
        <v>1.7948573621549179E-4</v>
      </c>
      <c r="IY375" s="223">
        <f t="shared" ca="1" si="849"/>
        <v>-1.5963857110870447E-5</v>
      </c>
      <c r="IZ375" s="223">
        <f t="shared" ca="1" si="850"/>
        <v>-2.0954708605582377E-4</v>
      </c>
      <c r="JA375" s="223">
        <f t="shared" ca="1" si="851"/>
        <v>-3.7863177339364989E-4</v>
      </c>
      <c r="JB375" s="223">
        <f t="shared" ca="1" si="852"/>
        <v>-5.0344991220119706E-4</v>
      </c>
    </row>
    <row r="376" spans="2:262">
      <c r="B376" s="230">
        <v>15</v>
      </c>
      <c r="C376" s="229">
        <f t="shared" si="853"/>
        <v>2.9296874999999999E-4</v>
      </c>
      <c r="D376" s="226">
        <f t="shared" ca="1" si="597"/>
        <v>39.316900633440056</v>
      </c>
      <c r="E376" s="225">
        <f ca="1">U361</f>
        <v>0.11690063344005051</v>
      </c>
      <c r="F376" s="224">
        <v>15</v>
      </c>
      <c r="G376" s="223">
        <f t="shared" ca="1" si="854"/>
        <v>-8.924644357976623E-3</v>
      </c>
      <c r="H376" s="223">
        <f t="shared" ca="1" si="598"/>
        <v>-8.8732485213368992E-3</v>
      </c>
      <c r="I376" s="223">
        <f t="shared" ca="1" si="599"/>
        <v>-7.6327095873800228E-3</v>
      </c>
      <c r="J376" s="223">
        <f t="shared" ca="1" si="600"/>
        <v>-5.3692776399079656E-3</v>
      </c>
      <c r="K376" s="223">
        <f t="shared" ca="1" si="601"/>
        <v>-2.386285158577005E-3</v>
      </c>
      <c r="L376" s="223">
        <f t="shared" ca="1" si="602"/>
        <v>9.1650390207084417E-4</v>
      </c>
      <c r="M376" s="223">
        <f t="shared" ca="1" si="603"/>
        <v>4.096468240049082E-3</v>
      </c>
      <c r="N376" s="223">
        <f t="shared" ca="1" si="604"/>
        <v>6.7274468351711759E-3</v>
      </c>
      <c r="O376" s="223">
        <f t="shared" ca="1" si="605"/>
        <v>8.4568506634674408E-3</v>
      </c>
      <c r="P376" s="223">
        <f t="shared" ca="1" si="606"/>
        <v>9.0529147045006354E-3</v>
      </c>
      <c r="Q376" s="223">
        <f t="shared" ca="1" si="607"/>
        <v>8.4357577920609831E-3</v>
      </c>
      <c r="R376" s="223">
        <f t="shared" ca="1" si="608"/>
        <v>6.6880878409132337E-3</v>
      </c>
      <c r="S376" s="223">
        <f t="shared" ca="1" si="609"/>
        <v>4.0441177950314598E-3</v>
      </c>
      <c r="T376" s="223">
        <f t="shared" ca="1" si="610"/>
        <v>8.58177719894322E-4</v>
      </c>
      <c r="U376" s="223">
        <f t="shared" ca="1" si="611"/>
        <v>-2.442770529467831E-3</v>
      </c>
      <c r="V376" s="223">
        <f t="shared" ca="1" si="612"/>
        <v>-5.4163523462927333E-3</v>
      </c>
      <c r="W376" s="223">
        <f t="shared" ca="1" si="613"/>
        <v>-7.6640649406176939E-3</v>
      </c>
      <c r="X376" s="223">
        <f t="shared" ca="1" si="614"/>
        <v>-8.8846824525034684E-3</v>
      </c>
      <c r="Y376" s="223">
        <f t="shared" ca="1" si="615"/>
        <v>-8.9146245556205109E-3</v>
      </c>
      <c r="Z376" s="223">
        <f t="shared" ca="1" si="616"/>
        <v>-7.7498785769150704E-3</v>
      </c>
      <c r="AA376" s="223">
        <f t="shared" ca="1" si="617"/>
        <v>-5.5465372525902428E-3</v>
      </c>
      <c r="AB376" s="223">
        <f t="shared" ca="1" si="618"/>
        <v>-2.5998800533555593E-3</v>
      </c>
      <c r="AC376" s="223">
        <f t="shared" ca="1" si="619"/>
        <v>6.9519851736061546E-4</v>
      </c>
      <c r="AD376" s="223">
        <f t="shared" ca="1" si="620"/>
        <v>3.8971104742716437E-3</v>
      </c>
      <c r="AE376" s="223">
        <f t="shared" ca="1" si="621"/>
        <v>6.5767535001571504E-3</v>
      </c>
      <c r="AF376" s="223">
        <f t="shared" ca="1" si="622"/>
        <v>8.3750168364439149E-3</v>
      </c>
      <c r="AG376" s="223">
        <f t="shared" ca="1" si="623"/>
        <v>9.0509072968865869E-3</v>
      </c>
      <c r="AH376" s="223">
        <f t="shared" ca="1" si="624"/>
        <v>8.5138458253880434E-3</v>
      </c>
      <c r="AI376" s="223">
        <f t="shared" ca="1" si="625"/>
        <v>6.8358063940659134E-3</v>
      </c>
      <c r="AJ376" s="223">
        <f t="shared" ca="1" si="626"/>
        <v>4.2416704543958659E-3</v>
      </c>
      <c r="AK376" s="223">
        <f t="shared" ca="1" si="627"/>
        <v>1.0790895838969322E-3</v>
      </c>
      <c r="AL376" s="223">
        <f t="shared" ca="1" si="628"/>
        <v>-2.2281048322490404E-3</v>
      </c>
      <c r="AM376" s="223">
        <f t="shared" ca="1" si="629"/>
        <v>-5.236701110971409E-3</v>
      </c>
      <c r="AN376" s="223">
        <f t="shared" ca="1" si="630"/>
        <v>-7.5435040201233651E-3</v>
      </c>
      <c r="AO376" s="223">
        <f t="shared" ca="1" si="631"/>
        <v>-8.8393687465406021E-3</v>
      </c>
      <c r="AP376" s="223">
        <f t="shared" ca="1" si="632"/>
        <v>-8.9506307534110967E-3</v>
      </c>
      <c r="AQ376" s="223">
        <f t="shared" ca="1" si="633"/>
        <v>-7.8623793293820139E-3</v>
      </c>
      <c r="AR376" s="223">
        <f t="shared" ca="1" si="634"/>
        <v>-5.7204558386299486E-3</v>
      </c>
      <c r="AS376" s="223">
        <f t="shared" ca="1" si="635"/>
        <v>-2.8119088776057477E-3</v>
      </c>
      <c r="AT376" s="223">
        <f t="shared" ca="1" si="636"/>
        <v>4.7347437105869222E-4</v>
      </c>
      <c r="AU376" s="223">
        <f t="shared" ca="1" si="637"/>
        <v>3.6954052348668678E-3</v>
      </c>
      <c r="AV376" s="223">
        <f t="shared" ca="1" si="638"/>
        <v>6.4220985747552766E-3</v>
      </c>
      <c r="AW376" s="223">
        <f t="shared" ca="1" si="639"/>
        <v>8.2881382124401614E-3</v>
      </c>
      <c r="AX376" s="223">
        <f t="shared" ca="1" si="640"/>
        <v>9.0434479611521158E-3</v>
      </c>
      <c r="AY376" s="223">
        <f t="shared" ca="1" si="641"/>
        <v>8.586805436343093E-3</v>
      </c>
      <c r="AZ376" s="223">
        <f t="shared" ca="1" si="642"/>
        <v>6.979407313054074E-3</v>
      </c>
      <c r="BA376" s="223">
        <f t="shared" ca="1" si="643"/>
        <v>4.4366680900848384E-3</v>
      </c>
      <c r="BB376" s="223">
        <f t="shared" ca="1" si="644"/>
        <v>1.2993514446839852E-3</v>
      </c>
      <c r="BC376" s="223">
        <f t="shared" ca="1" si="645"/>
        <v>-2.0120970079935243E-3</v>
      </c>
      <c r="BD376" s="223">
        <f t="shared" ca="1" si="646"/>
        <v>-5.0538954827137172E-3</v>
      </c>
      <c r="BE376" s="223">
        <f t="shared" ca="1" si="647"/>
        <v>-7.4183991748771067E-3</v>
      </c>
      <c r="BF376" s="223">
        <f t="shared" ca="1" si="648"/>
        <v>-8.788730535370104E-3</v>
      </c>
      <c r="BG376" s="223">
        <f t="shared" ca="1" si="649"/>
        <v>-8.9812454259214688E-3</v>
      </c>
      <c r="BH376" s="223">
        <f t="shared" ca="1" si="650"/>
        <v>-7.9701440785342331E-3</v>
      </c>
      <c r="BI376" s="223">
        <f t="shared" ca="1" si="651"/>
        <v>-5.8909286359740843E-3</v>
      </c>
      <c r="BJ376" s="223">
        <f t="shared" ca="1" si="652"/>
        <v>-3.0222439130921114E-3</v>
      </c>
      <c r="BK376" s="223">
        <f t="shared" ca="1" si="653"/>
        <v>2.5146502149995913E-4</v>
      </c>
      <c r="BL376" s="223">
        <f t="shared" ca="1" si="654"/>
        <v>3.4914740215286804E-3</v>
      </c>
      <c r="BM376" s="223">
        <f t="shared" ca="1" si="655"/>
        <v>6.2635752173097149E-3</v>
      </c>
      <c r="BN376" s="223">
        <f t="shared" ca="1" si="656"/>
        <v>8.1962671238906895E-3</v>
      </c>
      <c r="BO376" s="223">
        <f t="shared" ca="1" si="657"/>
        <v>9.0305411905221462E-3</v>
      </c>
      <c r="BP376" s="223">
        <f t="shared" ca="1" si="658"/>
        <v>8.6545926767846188E-3</v>
      </c>
      <c r="BQ376" s="223">
        <f t="shared" ca="1" si="659"/>
        <v>7.1188040980536878E-3</v>
      </c>
      <c r="BR376" s="223">
        <f t="shared" ca="1" si="660"/>
        <v>4.6289932428140211E-3</v>
      </c>
      <c r="BS376" s="223">
        <f t="shared" ca="1" si="661"/>
        <v>1.5188306247466087E-3</v>
      </c>
      <c r="BT376" s="223">
        <f t="shared" ca="1" si="662"/>
        <v>-1.7948771717375134E-3</v>
      </c>
      <c r="BU376" s="223">
        <f t="shared" ca="1" si="663"/>
        <v>-4.8680455767945345E-3</v>
      </c>
      <c r="BV376" s="223">
        <f t="shared" ca="1" si="664"/>
        <v>-7.2888257633596971E-3</v>
      </c>
      <c r="BW376" s="223">
        <f t="shared" ca="1" si="665"/>
        <v>-8.7327983215568974E-3</v>
      </c>
      <c r="BX376" s="223">
        <f t="shared" ca="1" si="666"/>
        <v>-9.0064501320176633E-3</v>
      </c>
      <c r="BY376" s="223">
        <f t="shared" ca="1" si="667"/>
        <v>-8.0731079109164217E-3</v>
      </c>
      <c r="BZ376" s="223">
        <f t="shared" ca="1" si="668"/>
        <v>-6.0578529581839071E-3</v>
      </c>
      <c r="CA376" s="223">
        <f t="shared" ca="1" si="669"/>
        <v>-3.2307584618541923E-3</v>
      </c>
      <c r="CB376" s="223">
        <f t="shared" ca="1" si="670"/>
        <v>2.9304198815188233E-5</v>
      </c>
      <c r="CC376" s="223">
        <f t="shared" ca="1" si="671"/>
        <v>3.2854396747945768E-3</v>
      </c>
      <c r="CD376" s="223">
        <f t="shared" ca="1" si="672"/>
        <v>6.1012789163633861E-3</v>
      </c>
      <c r="CE376" s="223">
        <f t="shared" ca="1" si="673"/>
        <v>8.09945891050394E-3</v>
      </c>
      <c r="CF376" s="223">
        <f t="shared" ca="1" si="674"/>
        <v>9.0121947595526893E-3</v>
      </c>
      <c r="CG376" s="223">
        <f t="shared" ca="1" si="675"/>
        <v>8.717166714213723E-3</v>
      </c>
      <c r="CH376" s="223">
        <f t="shared" ca="1" si="676"/>
        <v>7.2539127816538644E-3</v>
      </c>
      <c r="CI376" s="223">
        <f t="shared" ca="1" si="677"/>
        <v>4.8185300631029384E-3</v>
      </c>
      <c r="CJ376" s="223">
        <f t="shared" ca="1" si="678"/>
        <v>1.7373949180336207E-3</v>
      </c>
      <c r="CK376" s="223">
        <f t="shared" ca="1" si="679"/>
        <v>-1.5765761685880607E-3</v>
      </c>
      <c r="CL376" s="223">
        <f t="shared" ca="1" si="680"/>
        <v>-4.6792633422478675E-3</v>
      </c>
      <c r="CM376" s="223">
        <f t="shared" ca="1" si="681"/>
        <v>-7.1548618357492062E-3</v>
      </c>
      <c r="CN376" s="223">
        <f t="shared" ca="1" si="682"/>
        <v>-8.6716057965751537E-3</v>
      </c>
      <c r="CO376" s="223">
        <f t="shared" ca="1" si="683"/>
        <v>-9.0262296893271893E-3</v>
      </c>
      <c r="CP376" s="223">
        <f t="shared" ca="1" si="684"/>
        <v>-8.1712088049660341E-3</v>
      </c>
      <c r="CQ376" s="223">
        <f t="shared" ca="1" si="685"/>
        <v>-6.2211282562894326E-3</v>
      </c>
      <c r="CR376" s="223">
        <f t="shared" ca="1" si="686"/>
        <v>-3.4373269225247225E-3</v>
      </c>
      <c r="CS376" s="223">
        <f t="shared" ca="1" si="687"/>
        <v>-1.9287427562319397E-4</v>
      </c>
      <c r="CT376" s="223">
        <f t="shared" ca="1" si="688"/>
        <v>3.0774263020508486E-3</v>
      </c>
      <c r="CU376" s="223">
        <f t="shared" ca="1" si="689"/>
        <v>5.9353074331393758E-3</v>
      </c>
      <c r="CV376" s="223">
        <f t="shared" ca="1" si="690"/>
        <v>7.9977718859277798E-3</v>
      </c>
      <c r="CW376" s="223">
        <f t="shared" ca="1" si="691"/>
        <v>8.9884197194477489E-3</v>
      </c>
      <c r="CX376" s="223">
        <f t="shared" ca="1" si="692"/>
        <v>8.7744898563700425E-3</v>
      </c>
      <c r="CY376" s="223">
        <f t="shared" ca="1" si="693"/>
        <v>7.3846519794356618E-3</v>
      </c>
      <c r="CZ376" s="223">
        <f t="shared" ca="1" si="694"/>
        <v>5.0051643810582877E-3</v>
      </c>
      <c r="DA376" s="223">
        <f t="shared" ca="1" si="695"/>
        <v>1.9549126695874207E-3</v>
      </c>
      <c r="DB376" s="223">
        <f t="shared" ca="1" si="696"/>
        <v>-1.3573254949066299E-3</v>
      </c>
      <c r="DC376" s="223">
        <f t="shared" ca="1" si="697"/>
        <v>-4.4876624944327273E-3</v>
      </c>
      <c r="DD376" s="223">
        <f t="shared" ca="1" si="698"/>
        <v>-7.0165880869063777E-3</v>
      </c>
      <c r="DE376" s="223">
        <f t="shared" ca="1" si="699"/>
        <v>-8.6051898205137707E-3</v>
      </c>
      <c r="DF376" s="223">
        <f t="shared" ca="1" si="700"/>
        <v>-9.0405721833843357E-3</v>
      </c>
      <c r="DG376" s="223">
        <f t="shared" ca="1" si="701"/>
        <v>-8.2643876683727129E-3</v>
      </c>
      <c r="DH376" s="223">
        <f t="shared" ca="1" si="702"/>
        <v>-6.3806561793563598E-3</v>
      </c>
      <c r="DI376" s="223">
        <f t="shared" ca="1" si="703"/>
        <v>-3.6418248659869962E-3</v>
      </c>
      <c r="DJ376" s="223">
        <f t="shared" ca="1" si="704"/>
        <v>-4.149365698100072E-4</v>
      </c>
      <c r="DK376" s="223">
        <f t="shared" ca="1" si="705"/>
        <v>2.8675592027752081E-3</v>
      </c>
      <c r="DL376" s="223">
        <f t="shared" ca="1" si="706"/>
        <v>5.7657607426530571E-3</v>
      </c>
      <c r="DM376" s="223">
        <f t="shared" ca="1" si="707"/>
        <v>7.8912673026235187E-3</v>
      </c>
      <c r="DN376" s="223">
        <f t="shared" ca="1" si="708"/>
        <v>8.959230391402468E-3</v>
      </c>
      <c r="DO376" s="223">
        <f t="shared" ca="1" si="709"/>
        <v>8.826527573936177E-3</v>
      </c>
      <c r="DP376" s="223">
        <f t="shared" ca="1" si="710"/>
        <v>7.5109429389949699E-3</v>
      </c>
      <c r="DQ376" s="223">
        <f t="shared" ca="1" si="711"/>
        <v>5.1887837751456644E-3</v>
      </c>
      <c r="DR376" s="223">
        <f t="shared" ca="1" si="712"/>
        <v>2.1712528548479531E-3</v>
      </c>
      <c r="DS376" s="223">
        <f t="shared" ca="1" si="713"/>
        <v>-1.1372572191007042E-3</v>
      </c>
      <c r="DT376" s="223">
        <f t="shared" ca="1" si="714"/>
        <v>-4.2933584465355071E-3</v>
      </c>
      <c r="DU376" s="223">
        <f t="shared" ca="1" si="715"/>
        <v>-6.8740878077671024E-3</v>
      </c>
      <c r="DV376" s="223">
        <f t="shared" ca="1" si="716"/>
        <v>-8.5335903998733E-3</v>
      </c>
      <c r="DW376" s="223">
        <f t="shared" ca="1" si="717"/>
        <v>-9.0494689748069797E-3</v>
      </c>
      <c r="DX376" s="223">
        <f t="shared" ca="1" si="718"/>
        <v>-8.3525883736732965E-3</v>
      </c>
      <c r="DY376" s="223">
        <f t="shared" ca="1" si="719"/>
        <v>-6.5363406337289442E-3</v>
      </c>
      <c r="DZ376" s="223">
        <f t="shared" ca="1" si="720"/>
        <v>-3.8441291103266618E-3</v>
      </c>
      <c r="EA376" s="223">
        <f t="shared" ca="1" si="721"/>
        <v>-6.3674892172264387E-4</v>
      </c>
      <c r="EB376" s="223">
        <f t="shared" ca="1" si="722"/>
        <v>2.6559647930606981E-3</v>
      </c>
      <c r="EC376" s="223">
        <f t="shared" ca="1" si="723"/>
        <v>5.5927409734910453E-3</v>
      </c>
      <c r="ED376" s="223">
        <f t="shared" ca="1" si="724"/>
        <v>7.7800093149696147E-3</v>
      </c>
      <c r="EE376" s="223">
        <f t="shared" ca="1" si="725"/>
        <v>8.9246443579766195E-3</v>
      </c>
      <c r="EF376" s="223">
        <f t="shared" ca="1" si="726"/>
        <v>8.8732485213369114E-3</v>
      </c>
      <c r="EG376" s="223">
        <f t="shared" ca="1" si="727"/>
        <v>7.6327095873800366E-3</v>
      </c>
      <c r="EH376" s="223">
        <f t="shared" ca="1" si="728"/>
        <v>5.369277639908015E-3</v>
      </c>
      <c r="EI376" s="223">
        <f t="shared" ca="1" si="729"/>
        <v>2.3862851585770366E-3</v>
      </c>
      <c r="EJ376" s="223">
        <f t="shared" ca="1" si="730"/>
        <v>-9.1650390207077999E-4</v>
      </c>
      <c r="EK376" s="223">
        <f t="shared" ca="1" si="731"/>
        <v>-4.096468240049049E-3</v>
      </c>
      <c r="EL376" s="223">
        <f t="shared" ca="1" si="732"/>
        <v>-6.7274468351711265E-3</v>
      </c>
      <c r="EM376" s="223">
        <f t="shared" ca="1" si="733"/>
        <v>-8.4568506634674252E-3</v>
      </c>
      <c r="EN376" s="223">
        <f t="shared" ca="1" si="734"/>
        <v>-9.0529147045006371E-3</v>
      </c>
      <c r="EO376" s="223">
        <f t="shared" ca="1" si="735"/>
        <v>-8.4357577920610022E-3</v>
      </c>
      <c r="EP376" s="223">
        <f t="shared" ca="1" si="736"/>
        <v>-6.6880878409132458E-3</v>
      </c>
      <c r="EQ376" s="223">
        <f t="shared" ca="1" si="737"/>
        <v>-4.044117795031511E-3</v>
      </c>
      <c r="ER376" s="223">
        <f t="shared" ca="1" si="738"/>
        <v>-8.5817771989434629E-4</v>
      </c>
      <c r="ES376" s="223">
        <f t="shared" ca="1" si="739"/>
        <v>2.4427705294677695E-3</v>
      </c>
      <c r="ET376" s="223">
        <f t="shared" ca="1" si="740"/>
        <v>5.4163523462927065E-3</v>
      </c>
      <c r="EU376" s="223">
        <f t="shared" ca="1" si="741"/>
        <v>7.6640649406176592E-3</v>
      </c>
      <c r="EV376" s="223">
        <f t="shared" ca="1" si="742"/>
        <v>8.8846824525034597E-3</v>
      </c>
      <c r="EW376" s="223">
        <f t="shared" ca="1" si="743"/>
        <v>8.914624555620523E-3</v>
      </c>
      <c r="EX376" s="223">
        <f t="shared" ca="1" si="744"/>
        <v>7.7498785769150955E-3</v>
      </c>
      <c r="EY376" s="223">
        <f t="shared" ca="1" si="745"/>
        <v>5.546537252590307E-3</v>
      </c>
      <c r="EZ376" s="223">
        <f t="shared" ca="1" si="746"/>
        <v>2.5998800533556052E-3</v>
      </c>
      <c r="FA376" s="223">
        <f t="shared" ca="1" si="747"/>
        <v>-6.9519851736059984E-4</v>
      </c>
      <c r="FB376" s="223">
        <f t="shared" ca="1" si="748"/>
        <v>-3.8971104742715999E-3</v>
      </c>
      <c r="FC376" s="223">
        <f t="shared" ca="1" si="749"/>
        <v>-6.5767535001571278E-3</v>
      </c>
      <c r="FD376" s="223">
        <f t="shared" ca="1" si="750"/>
        <v>-8.3750168364438889E-3</v>
      </c>
      <c r="FE376" s="223">
        <f t="shared" ca="1" si="751"/>
        <v>-9.0509072968865869E-3</v>
      </c>
      <c r="FF376" s="223">
        <f t="shared" ca="1" si="752"/>
        <v>-8.513845825388066E-3</v>
      </c>
      <c r="FG376" s="223">
        <f t="shared" ca="1" si="753"/>
        <v>-6.835806394065936E-3</v>
      </c>
      <c r="FH376" s="223">
        <f t="shared" ca="1" si="754"/>
        <v>-4.241670454395937E-3</v>
      </c>
      <c r="FI376" s="223">
        <f t="shared" ca="1" si="755"/>
        <v>-1.0790895838969812E-3</v>
      </c>
      <c r="FJ376" s="223">
        <f t="shared" ca="1" si="756"/>
        <v>2.2281048322490239E-3</v>
      </c>
      <c r="FK376" s="223">
        <f t="shared" ca="1" si="757"/>
        <v>5.2367011109713708E-3</v>
      </c>
      <c r="FL376" s="223">
        <f t="shared" ca="1" si="758"/>
        <v>7.5435040201233565E-3</v>
      </c>
      <c r="FM376" s="223">
        <f t="shared" ca="1" si="759"/>
        <v>8.8393687465405883E-3</v>
      </c>
      <c r="FN376" s="223">
        <f t="shared" ca="1" si="760"/>
        <v>8.9506307534111002E-3</v>
      </c>
      <c r="FO376" s="223">
        <f t="shared" ca="1" si="761"/>
        <v>7.8623793293820451E-3</v>
      </c>
      <c r="FP376" s="223">
        <f t="shared" ca="1" si="762"/>
        <v>5.7204558386299738E-3</v>
      </c>
      <c r="FQ376" s="223">
        <f t="shared" ca="1" si="763"/>
        <v>2.8119088776058089E-3</v>
      </c>
      <c r="FR376" s="223">
        <f t="shared" ca="1" si="764"/>
        <v>-4.7347437105864452E-4</v>
      </c>
      <c r="FS376" s="223">
        <f t="shared" ca="1" si="765"/>
        <v>-3.6954052348667932E-3</v>
      </c>
      <c r="FT376" s="223">
        <f t="shared" ca="1" si="766"/>
        <v>-6.4220985747552427E-3</v>
      </c>
      <c r="FU376" s="223">
        <f t="shared" ca="1" si="767"/>
        <v>-8.2881382124401545E-3</v>
      </c>
      <c r="FV376" s="223">
        <f t="shared" ca="1" si="768"/>
        <v>-9.0434479611521124E-3</v>
      </c>
      <c r="FW376" s="223">
        <f t="shared" ca="1" si="769"/>
        <v>-8.5868054363430982E-3</v>
      </c>
      <c r="FX376" s="223">
        <f t="shared" ca="1" si="770"/>
        <v>-6.9794073130540635E-3</v>
      </c>
      <c r="FY376" s="223">
        <f t="shared" ca="1" si="771"/>
        <v>-4.4366680900848523E-3</v>
      </c>
      <c r="FZ376" s="223">
        <f t="shared" ca="1" si="772"/>
        <v>-1.2993514446840338E-3</v>
      </c>
      <c r="GA376" s="223">
        <f t="shared" ca="1" si="773"/>
        <v>2.0120970079934128E-3</v>
      </c>
      <c r="GB376" s="223">
        <f t="shared" ca="1" si="774"/>
        <v>5.0538954827137033E-3</v>
      </c>
      <c r="GC376" s="223">
        <f t="shared" ca="1" si="775"/>
        <v>7.4183991748770798E-3</v>
      </c>
      <c r="GD376" s="223">
        <f t="shared" ca="1" si="776"/>
        <v>8.7887305353700849E-3</v>
      </c>
      <c r="GE376" s="223">
        <f t="shared" ca="1" si="777"/>
        <v>8.9812454259214827E-3</v>
      </c>
      <c r="GF376" s="223">
        <f t="shared" ca="1" si="778"/>
        <v>7.9701440785342418E-3</v>
      </c>
      <c r="GG376" s="223">
        <f t="shared" ca="1" si="779"/>
        <v>5.8909286359741216E-3</v>
      </c>
      <c r="GH376" s="223">
        <f t="shared" ca="1" si="780"/>
        <v>3.0222439130921878E-3</v>
      </c>
      <c r="GI376" s="223">
        <f t="shared" ca="1" si="781"/>
        <v>-2.5146502149997474E-4</v>
      </c>
      <c r="GJ376" s="223">
        <f t="shared" ca="1" si="782"/>
        <v>-3.4914740215286648E-3</v>
      </c>
      <c r="GK376" s="223">
        <f t="shared" ca="1" si="783"/>
        <v>-6.2635752173096568E-3</v>
      </c>
      <c r="GL376" s="223">
        <f t="shared" ca="1" si="784"/>
        <v>-8.1962671238906427E-3</v>
      </c>
      <c r="GM376" s="223">
        <f t="shared" ca="1" si="785"/>
        <v>-9.0305411905221462E-3</v>
      </c>
      <c r="GN376" s="223">
        <f t="shared" ca="1" si="786"/>
        <v>-8.6545926767846344E-3</v>
      </c>
      <c r="GO376" s="223">
        <f t="shared" ca="1" si="787"/>
        <v>-7.1188040980537381E-3</v>
      </c>
      <c r="GP376" s="223">
        <f t="shared" ca="1" si="788"/>
        <v>-4.6289932428141183E-3</v>
      </c>
      <c r="GQ376" s="223">
        <f t="shared" ca="1" si="789"/>
        <v>-1.5188306247466256E-3</v>
      </c>
      <c r="GR376" s="223">
        <f t="shared" ca="1" si="790"/>
        <v>1.7948771717374657E-3</v>
      </c>
      <c r="GS376" s="223">
        <f t="shared" ca="1" si="791"/>
        <v>4.8680455767944669E-3</v>
      </c>
      <c r="GT376" s="223">
        <f t="shared" ca="1" si="792"/>
        <v>7.2888257633597058E-3</v>
      </c>
      <c r="GU376" s="223">
        <f t="shared" ca="1" si="793"/>
        <v>8.7327983215568939E-3</v>
      </c>
      <c r="GV376" s="223">
        <f t="shared" ca="1" si="794"/>
        <v>9.0064501320176703E-3</v>
      </c>
      <c r="GW376" s="223">
        <f t="shared" ca="1" si="795"/>
        <v>8.073107910916472E-3</v>
      </c>
      <c r="GX376" s="223">
        <f t="shared" ca="1" si="796"/>
        <v>6.0578529581839192E-3</v>
      </c>
      <c r="GY376" s="223">
        <f t="shared" ca="1" si="797"/>
        <v>3.2307584618542383E-3</v>
      </c>
      <c r="GZ376" s="223">
        <f t="shared" ca="1" si="798"/>
        <v>-2.9304198815107568E-5</v>
      </c>
      <c r="HA376" s="223">
        <f t="shared" ca="1" si="799"/>
        <v>-3.2854396747945915E-3</v>
      </c>
      <c r="HB376" s="223">
        <f t="shared" ca="1" si="800"/>
        <v>-6.1012789163633731E-3</v>
      </c>
      <c r="HC376" s="223">
        <f t="shared" ca="1" si="801"/>
        <v>-8.0994589105039191E-3</v>
      </c>
      <c r="HD376" s="223">
        <f t="shared" ca="1" si="802"/>
        <v>-9.0121947595526823E-3</v>
      </c>
      <c r="HE376" s="223">
        <f t="shared" ca="1" si="803"/>
        <v>-8.7171667142137196E-3</v>
      </c>
      <c r="HF376" s="223">
        <f t="shared" ca="1" si="804"/>
        <v>-7.2539127816538939E-3</v>
      </c>
      <c r="HG376" s="223">
        <f t="shared" ca="1" si="805"/>
        <v>-4.8185300631030078E-3</v>
      </c>
      <c r="HH376" s="223">
        <f t="shared" ca="1" si="806"/>
        <v>-1.7373949180337317E-3</v>
      </c>
      <c r="HI376" s="223">
        <f t="shared" ca="1" si="807"/>
        <v>1.5765761685880438E-3</v>
      </c>
      <c r="HJ376" s="223">
        <f t="shared" ca="1" si="808"/>
        <v>4.679263342247825E-3</v>
      </c>
      <c r="HK376" s="223">
        <f t="shared" ca="1" si="809"/>
        <v>7.1548618357491576E-3</v>
      </c>
      <c r="HL376" s="223">
        <f t="shared" ca="1" si="810"/>
        <v>8.6716057965751589E-3</v>
      </c>
      <c r="HM376" s="223">
        <f t="shared" ca="1" si="811"/>
        <v>9.0262296893271945E-3</v>
      </c>
      <c r="HN376" s="223">
        <f t="shared" ca="1" si="812"/>
        <v>8.1712088049660549E-3</v>
      </c>
      <c r="HO376" s="223">
        <f t="shared" ca="1" si="813"/>
        <v>6.2211282562895142E-3</v>
      </c>
      <c r="HP376" s="223">
        <f t="shared" ca="1" si="814"/>
        <v>3.4373269225247078E-3</v>
      </c>
      <c r="HQ376" s="223">
        <f t="shared" ca="1" si="815"/>
        <v>1.9287427562324211E-4</v>
      </c>
      <c r="HR376" s="223">
        <f t="shared" ca="1" si="816"/>
        <v>-3.0774263020508026E-3</v>
      </c>
      <c r="HS376" s="223">
        <f t="shared" ca="1" si="817"/>
        <v>-5.93530743313929E-3</v>
      </c>
      <c r="HT376" s="223">
        <f t="shared" ca="1" si="818"/>
        <v>-7.9977718859277867E-3</v>
      </c>
      <c r="HU376" s="223">
        <f t="shared" ca="1" si="819"/>
        <v>-8.9884197194477419E-3</v>
      </c>
      <c r="HV376" s="223">
        <f t="shared" ca="1" si="820"/>
        <v>-8.7744898563700546E-3</v>
      </c>
      <c r="HW376" s="223">
        <f t="shared" ca="1" si="821"/>
        <v>-7.3846519794356531E-3</v>
      </c>
      <c r="HX376" s="223">
        <f t="shared" ca="1" si="822"/>
        <v>-5.0051643810583284E-3</v>
      </c>
      <c r="HY376" s="223">
        <f t="shared" ca="1" si="823"/>
        <v>-1.9549126695874676E-3</v>
      </c>
      <c r="HZ376" s="223">
        <f t="shared" ca="1" si="824"/>
        <v>1.3573254949065176E-3</v>
      </c>
      <c r="IA376" s="223">
        <f t="shared" ca="1" si="825"/>
        <v>4.4876624944327412E-3</v>
      </c>
      <c r="IB376" s="223">
        <f t="shared" ca="1" si="826"/>
        <v>7.0165880869063465E-3</v>
      </c>
      <c r="IC376" s="223">
        <f t="shared" ca="1" si="827"/>
        <v>8.6051898205137551E-3</v>
      </c>
      <c r="ID376" s="223">
        <f t="shared" ca="1" si="828"/>
        <v>9.0405721833843426E-3</v>
      </c>
      <c r="IE376" s="223">
        <f t="shared" ca="1" si="829"/>
        <v>2.6039337886285679E-3</v>
      </c>
      <c r="IF376" s="223">
        <f t="shared" ca="1" si="830"/>
        <v>6.3806561793563945E-3</v>
      </c>
      <c r="IG376" s="223">
        <f t="shared" ca="1" si="831"/>
        <v>3.6418248659870998E-3</v>
      </c>
      <c r="IH376" s="223">
        <f t="shared" ca="1" si="832"/>
        <v>4.1493656980999116E-4</v>
      </c>
      <c r="II376" s="223">
        <f t="shared" ca="1" si="833"/>
        <v>-2.8675592027751612E-3</v>
      </c>
      <c r="IJ376" s="223">
        <f t="shared" ca="1" si="834"/>
        <v>-5.7657607426530198E-3</v>
      </c>
      <c r="IK376" s="223">
        <f t="shared" ca="1" si="835"/>
        <v>-7.8912673026234632E-3</v>
      </c>
      <c r="IL376" s="223">
        <f t="shared" ca="1" si="836"/>
        <v>-8.9592303914024698E-3</v>
      </c>
      <c r="IM376" s="223">
        <f t="shared" ca="1" si="837"/>
        <v>-8.8265275739361874E-3</v>
      </c>
      <c r="IN376" s="223">
        <f t="shared" ca="1" si="838"/>
        <v>-7.5109429389949968E-3</v>
      </c>
      <c r="IO376" s="223">
        <f t="shared" ca="1" si="839"/>
        <v>-5.1887837751457572E-3</v>
      </c>
      <c r="IP376" s="223">
        <f t="shared" ca="1" si="840"/>
        <v>-2.1712528548479379E-3</v>
      </c>
      <c r="IQ376" s="223">
        <f t="shared" ca="1" si="841"/>
        <v>1.137257219100656E-3</v>
      </c>
      <c r="IR376" s="223">
        <f t="shared" ca="1" si="842"/>
        <v>4.2933584465354082E-3</v>
      </c>
      <c r="IS376" s="223">
        <f t="shared" ca="1" si="843"/>
        <v>6.874087807767112E-3</v>
      </c>
      <c r="IT376" s="223">
        <f t="shared" ca="1" si="844"/>
        <v>8.5335903998732844E-3</v>
      </c>
      <c r="IU376" s="223">
        <f t="shared" ca="1" si="845"/>
        <v>9.0494689748069797E-3</v>
      </c>
      <c r="IV376" s="223">
        <f t="shared" ca="1" si="846"/>
        <v>8.3525883736733399E-3</v>
      </c>
      <c r="IW376" s="223">
        <f t="shared" ca="1" si="847"/>
        <v>6.5363406337289338E-3</v>
      </c>
      <c r="IX376" s="223">
        <f t="shared" ca="1" si="848"/>
        <v>3.8441291103267052E-3</v>
      </c>
      <c r="IY376" s="223">
        <f t="shared" ca="1" si="849"/>
        <v>6.3674892172269158E-4</v>
      </c>
      <c r="IZ376" s="223">
        <f t="shared" ca="1" si="850"/>
        <v>-2.6559647930605905E-3</v>
      </c>
      <c r="JA376" s="223">
        <f t="shared" ca="1" si="851"/>
        <v>-5.5927409734910574E-3</v>
      </c>
      <c r="JB376" s="223">
        <f t="shared" ca="1" si="852"/>
        <v>-7.7800093149695895E-3</v>
      </c>
    </row>
    <row r="377" spans="2:262">
      <c r="B377" s="230">
        <v>16</v>
      </c>
      <c r="C377" s="229">
        <f t="shared" si="853"/>
        <v>3.1250000000000001E-4</v>
      </c>
      <c r="D377" s="226">
        <f t="shared" ca="1" si="597"/>
        <v>39.312672142570932</v>
      </c>
      <c r="E377" s="225">
        <f ca="1">V361</f>
        <v>0.11267214257092747</v>
      </c>
      <c r="F377" s="224">
        <v>16</v>
      </c>
      <c r="G377" s="223">
        <f t="shared" ca="1" si="854"/>
        <v>-1.0030157286127954E-3</v>
      </c>
      <c r="H377" s="223">
        <f t="shared" ca="1" si="598"/>
        <v>-9.9721245327652648E-4</v>
      </c>
      <c r="I377" s="223">
        <f t="shared" ca="1" si="599"/>
        <v>-8.3959262168230558E-4</v>
      </c>
      <c r="J377" s="223">
        <f t="shared" ca="1" si="600"/>
        <v>-5.5415242436302197E-4</v>
      </c>
      <c r="K377" s="223">
        <f t="shared" ca="1" si="601"/>
        <v>-1.8434754383870423E-4</v>
      </c>
      <c r="L377" s="223">
        <f t="shared" ca="1" si="602"/>
        <v>2.1352257912040984E-4</v>
      </c>
      <c r="M377" s="223">
        <f t="shared" ca="1" si="603"/>
        <v>5.7888582499544133E-4</v>
      </c>
      <c r="N377" s="223">
        <f t="shared" ca="1" si="604"/>
        <v>8.561189516279879E-4</v>
      </c>
      <c r="O377" s="223">
        <f t="shared" ca="1" si="605"/>
        <v>1.0030157286127954E-3</v>
      </c>
      <c r="P377" s="223">
        <f t="shared" ca="1" si="606"/>
        <v>9.9721245327652648E-4</v>
      </c>
      <c r="Q377" s="223">
        <f t="shared" ca="1" si="607"/>
        <v>8.3959262168230601E-4</v>
      </c>
      <c r="R377" s="223">
        <f t="shared" ca="1" si="608"/>
        <v>5.5415242436302207E-4</v>
      </c>
      <c r="S377" s="223">
        <f t="shared" ca="1" si="609"/>
        <v>1.8434754383870396E-4</v>
      </c>
      <c r="T377" s="223">
        <f t="shared" ca="1" si="610"/>
        <v>-2.1352257912040978E-4</v>
      </c>
      <c r="U377" s="223">
        <f t="shared" ca="1" si="611"/>
        <v>-5.7888582499544101E-4</v>
      </c>
      <c r="V377" s="223">
        <f t="shared" ca="1" si="612"/>
        <v>-8.561189516279879E-4</v>
      </c>
      <c r="W377" s="223">
        <f t="shared" ca="1" si="613"/>
        <v>-1.0030157286127956E-3</v>
      </c>
      <c r="X377" s="223">
        <f t="shared" ca="1" si="614"/>
        <v>-9.9721245327652648E-4</v>
      </c>
      <c r="Y377" s="223">
        <f t="shared" ca="1" si="615"/>
        <v>-8.3959262168230601E-4</v>
      </c>
      <c r="Z377" s="223">
        <f t="shared" ca="1" si="616"/>
        <v>-5.5415242436302218E-4</v>
      </c>
      <c r="AA377" s="223">
        <f t="shared" ca="1" si="617"/>
        <v>-1.8434754383870407E-4</v>
      </c>
      <c r="AB377" s="223">
        <f t="shared" ca="1" si="618"/>
        <v>2.1352257912040875E-4</v>
      </c>
      <c r="AC377" s="223">
        <f t="shared" ca="1" si="619"/>
        <v>5.7888582499544079E-4</v>
      </c>
      <c r="AD377" s="223">
        <f t="shared" ca="1" si="620"/>
        <v>8.5611895162798779E-4</v>
      </c>
      <c r="AE377" s="223">
        <f t="shared" ca="1" si="621"/>
        <v>1.0030157286127954E-3</v>
      </c>
      <c r="AF377" s="223">
        <f t="shared" ca="1" si="622"/>
        <v>9.9721245327652626E-4</v>
      </c>
      <c r="AG377" s="223">
        <f t="shared" ca="1" si="623"/>
        <v>8.3959262168230623E-4</v>
      </c>
      <c r="AH377" s="223">
        <f t="shared" ca="1" si="624"/>
        <v>5.5415242436302229E-4</v>
      </c>
      <c r="AI377" s="223">
        <f t="shared" ca="1" si="625"/>
        <v>1.8434754383870417E-4</v>
      </c>
      <c r="AJ377" s="223">
        <f t="shared" ca="1" si="626"/>
        <v>-2.1352257912040859E-4</v>
      </c>
      <c r="AK377" s="223">
        <f t="shared" ca="1" si="627"/>
        <v>-5.7888582499544068E-4</v>
      </c>
      <c r="AL377" s="223">
        <f t="shared" ca="1" si="628"/>
        <v>-8.5611895162798768E-4</v>
      </c>
      <c r="AM377" s="223">
        <f t="shared" ca="1" si="629"/>
        <v>-1.0030157286127954E-3</v>
      </c>
      <c r="AN377" s="223">
        <f t="shared" ca="1" si="630"/>
        <v>-9.9721245327652626E-4</v>
      </c>
      <c r="AO377" s="223">
        <f t="shared" ca="1" si="631"/>
        <v>-8.3959262168230623E-4</v>
      </c>
      <c r="AP377" s="223">
        <f t="shared" ca="1" si="632"/>
        <v>-5.541524243630224E-4</v>
      </c>
      <c r="AQ377" s="223">
        <f t="shared" ca="1" si="633"/>
        <v>-1.8434754383870434E-4</v>
      </c>
      <c r="AR377" s="223">
        <f t="shared" ca="1" si="634"/>
        <v>2.1352257912040854E-4</v>
      </c>
      <c r="AS377" s="223">
        <f t="shared" ca="1" si="635"/>
        <v>5.7888582499544068E-4</v>
      </c>
      <c r="AT377" s="223">
        <f t="shared" ca="1" si="636"/>
        <v>8.5611895162798768E-4</v>
      </c>
      <c r="AU377" s="223">
        <f t="shared" ca="1" si="637"/>
        <v>1.0030157286127952E-3</v>
      </c>
      <c r="AV377" s="223">
        <f t="shared" ca="1" si="638"/>
        <v>9.9721245327652648E-4</v>
      </c>
      <c r="AW377" s="223">
        <f t="shared" ca="1" si="639"/>
        <v>8.3959262168230623E-4</v>
      </c>
      <c r="AX377" s="223">
        <f t="shared" ca="1" si="640"/>
        <v>5.5415242436302403E-4</v>
      </c>
      <c r="AY377" s="223">
        <f t="shared" ca="1" si="641"/>
        <v>1.8434754383870445E-4</v>
      </c>
      <c r="AZ377" s="223">
        <f t="shared" ca="1" si="642"/>
        <v>-2.1352257912040837E-4</v>
      </c>
      <c r="BA377" s="223">
        <f t="shared" ca="1" si="643"/>
        <v>-5.7888582499544187E-4</v>
      </c>
      <c r="BB377" s="223">
        <f t="shared" ca="1" si="644"/>
        <v>-8.5611895162798757E-4</v>
      </c>
      <c r="BC377" s="223">
        <f t="shared" ca="1" si="645"/>
        <v>-1.003015728612795E-3</v>
      </c>
      <c r="BD377" s="223">
        <f t="shared" ca="1" si="646"/>
        <v>-9.9721245327652626E-4</v>
      </c>
      <c r="BE377" s="223">
        <f t="shared" ca="1" si="647"/>
        <v>-8.3959262168230634E-4</v>
      </c>
      <c r="BF377" s="223">
        <f t="shared" ca="1" si="648"/>
        <v>-5.541524243630211E-4</v>
      </c>
      <c r="BG377" s="223">
        <f t="shared" ca="1" si="649"/>
        <v>-1.8434754383870455E-4</v>
      </c>
      <c r="BH377" s="223">
        <f t="shared" ca="1" si="650"/>
        <v>2.1352257912040837E-4</v>
      </c>
      <c r="BI377" s="223">
        <f t="shared" ca="1" si="651"/>
        <v>5.7888582499544187E-4</v>
      </c>
      <c r="BJ377" s="223">
        <f t="shared" ca="1" si="652"/>
        <v>8.5611895162798757E-4</v>
      </c>
      <c r="BK377" s="223">
        <f t="shared" ca="1" si="653"/>
        <v>1.003015728612795E-3</v>
      </c>
      <c r="BL377" s="223">
        <f t="shared" ca="1" si="654"/>
        <v>9.9721245327652648E-4</v>
      </c>
      <c r="BM377" s="223">
        <f t="shared" ca="1" si="655"/>
        <v>8.3959262168230644E-4</v>
      </c>
      <c r="BN377" s="223">
        <f t="shared" ca="1" si="656"/>
        <v>5.5415242436302424E-4</v>
      </c>
      <c r="BO377" s="223">
        <f t="shared" ca="1" si="657"/>
        <v>1.8434754383870477E-4</v>
      </c>
      <c r="BP377" s="223">
        <f t="shared" ca="1" si="658"/>
        <v>-2.1352257912040821E-4</v>
      </c>
      <c r="BQ377" s="223">
        <f t="shared" ca="1" si="659"/>
        <v>-5.7888582499544166E-4</v>
      </c>
      <c r="BR377" s="223">
        <f t="shared" ca="1" si="660"/>
        <v>-8.5611895162798746E-4</v>
      </c>
      <c r="BS377" s="223">
        <f t="shared" ca="1" si="661"/>
        <v>-1.003015728612795E-3</v>
      </c>
      <c r="BT377" s="223">
        <f t="shared" ca="1" si="662"/>
        <v>-9.9721245327652648E-4</v>
      </c>
      <c r="BU377" s="223">
        <f t="shared" ca="1" si="663"/>
        <v>-8.3959262168230644E-4</v>
      </c>
      <c r="BV377" s="223">
        <f t="shared" ca="1" si="664"/>
        <v>-5.5415242436302132E-4</v>
      </c>
      <c r="BW377" s="223">
        <f t="shared" ca="1" si="665"/>
        <v>-1.8434754383870483E-4</v>
      </c>
      <c r="BX377" s="223">
        <f t="shared" ca="1" si="666"/>
        <v>2.1352257912040805E-4</v>
      </c>
      <c r="BY377" s="223">
        <f t="shared" ca="1" si="667"/>
        <v>5.7888582499544166E-4</v>
      </c>
      <c r="BZ377" s="223">
        <f t="shared" ca="1" si="668"/>
        <v>8.5611895162798735E-4</v>
      </c>
      <c r="CA377" s="223">
        <f t="shared" ca="1" si="669"/>
        <v>1.003015728612795E-3</v>
      </c>
      <c r="CB377" s="223">
        <f t="shared" ca="1" si="670"/>
        <v>9.9721245327652648E-4</v>
      </c>
      <c r="CC377" s="223">
        <f t="shared" ca="1" si="671"/>
        <v>8.3959262168230666E-4</v>
      </c>
      <c r="CD377" s="223">
        <f t="shared" ca="1" si="672"/>
        <v>5.5415242436302446E-4</v>
      </c>
      <c r="CE377" s="223">
        <f t="shared" ca="1" si="673"/>
        <v>1.8434754383870493E-4</v>
      </c>
      <c r="CF377" s="223">
        <f t="shared" ca="1" si="674"/>
        <v>-2.1352257912040783E-4</v>
      </c>
      <c r="CG377" s="223">
        <f t="shared" ca="1" si="675"/>
        <v>-5.7888582499544155E-4</v>
      </c>
      <c r="CH377" s="223">
        <f t="shared" ca="1" si="676"/>
        <v>-8.5611895162798735E-4</v>
      </c>
      <c r="CI377" s="223">
        <f t="shared" ca="1" si="677"/>
        <v>-1.003015728612795E-3</v>
      </c>
      <c r="CJ377" s="223">
        <f t="shared" ca="1" si="678"/>
        <v>-9.9721245327652735E-4</v>
      </c>
      <c r="CK377" s="223">
        <f t="shared" ca="1" si="679"/>
        <v>-8.3959262168230449E-4</v>
      </c>
      <c r="CL377" s="223">
        <f t="shared" ca="1" si="680"/>
        <v>-5.5415242436302153E-4</v>
      </c>
      <c r="CM377" s="223">
        <f t="shared" ca="1" si="681"/>
        <v>-1.8434754383870504E-4</v>
      </c>
      <c r="CN377" s="223">
        <f t="shared" ca="1" si="682"/>
        <v>2.1352257912040778E-4</v>
      </c>
      <c r="CO377" s="223">
        <f t="shared" ca="1" si="683"/>
        <v>5.7888582499543851E-4</v>
      </c>
      <c r="CP377" s="223">
        <f t="shared" ca="1" si="684"/>
        <v>8.5611895162798529E-4</v>
      </c>
      <c r="CQ377" s="223">
        <f t="shared" ca="1" si="685"/>
        <v>1.0030157286127956E-3</v>
      </c>
      <c r="CR377" s="223">
        <f t="shared" ca="1" si="686"/>
        <v>9.9721245327652648E-4</v>
      </c>
      <c r="CS377" s="223">
        <f t="shared" ca="1" si="687"/>
        <v>8.3959262168230666E-4</v>
      </c>
      <c r="CT377" s="223">
        <f t="shared" ca="1" si="688"/>
        <v>5.5415242436302468E-4</v>
      </c>
      <c r="CU377" s="223">
        <f t="shared" ca="1" si="689"/>
        <v>1.8434754383870873E-4</v>
      </c>
      <c r="CV377" s="223">
        <f t="shared" ca="1" si="690"/>
        <v>-2.1352257912041108E-4</v>
      </c>
      <c r="CW377" s="223">
        <f t="shared" ca="1" si="691"/>
        <v>-5.7888582499544133E-4</v>
      </c>
      <c r="CX377" s="223">
        <f t="shared" ca="1" si="692"/>
        <v>-8.5611895162798714E-4</v>
      </c>
      <c r="CY377" s="223">
        <f t="shared" ca="1" si="693"/>
        <v>-1.003015728612795E-3</v>
      </c>
      <c r="CZ377" s="223">
        <f t="shared" ca="1" si="694"/>
        <v>-9.9721245327652735E-4</v>
      </c>
      <c r="DA377" s="223">
        <f t="shared" ca="1" si="695"/>
        <v>-8.3959262168230471E-4</v>
      </c>
      <c r="DB377" s="223">
        <f t="shared" ca="1" si="696"/>
        <v>-5.5415242436302175E-4</v>
      </c>
      <c r="DC377" s="223">
        <f t="shared" ca="1" si="697"/>
        <v>-1.8434754383870537E-4</v>
      </c>
      <c r="DD377" s="223">
        <f t="shared" ca="1" si="698"/>
        <v>2.1352257912040751E-4</v>
      </c>
      <c r="DE377" s="223">
        <f t="shared" ca="1" si="699"/>
        <v>5.788858249954383E-4</v>
      </c>
      <c r="DF377" s="223">
        <f t="shared" ca="1" si="700"/>
        <v>8.5611895162798909E-4</v>
      </c>
      <c r="DG377" s="223">
        <f t="shared" ca="1" si="701"/>
        <v>1.0030157286127956E-3</v>
      </c>
      <c r="DH377" s="223">
        <f t="shared" ca="1" si="702"/>
        <v>9.9721245327652648E-4</v>
      </c>
      <c r="DI377" s="223">
        <f t="shared" ca="1" si="703"/>
        <v>8.3959262168230677E-4</v>
      </c>
      <c r="DJ377" s="223">
        <f t="shared" ca="1" si="704"/>
        <v>5.5415242436302489E-4</v>
      </c>
      <c r="DK377" s="223">
        <f t="shared" ca="1" si="705"/>
        <v>1.8434754383870905E-4</v>
      </c>
      <c r="DL377" s="223">
        <f t="shared" ca="1" si="706"/>
        <v>-2.1352257912041103E-4</v>
      </c>
      <c r="DM377" s="223">
        <f t="shared" ca="1" si="707"/>
        <v>-5.7888582499544111E-4</v>
      </c>
      <c r="DN377" s="223">
        <f t="shared" ca="1" si="708"/>
        <v>-8.5611895162798703E-4</v>
      </c>
      <c r="DO377" s="223">
        <f t="shared" ca="1" si="709"/>
        <v>-1.003015728612795E-3</v>
      </c>
      <c r="DP377" s="223">
        <f t="shared" ca="1" si="710"/>
        <v>-9.9721245327652735E-4</v>
      </c>
      <c r="DQ377" s="223">
        <f t="shared" ca="1" si="711"/>
        <v>-8.3959262168230482E-4</v>
      </c>
      <c r="DR377" s="223">
        <f t="shared" ca="1" si="712"/>
        <v>-5.5415242436302197E-4</v>
      </c>
      <c r="DS377" s="223">
        <f t="shared" ca="1" si="713"/>
        <v>-1.8434754383870558E-4</v>
      </c>
      <c r="DT377" s="223">
        <f t="shared" ca="1" si="714"/>
        <v>2.1352257912040729E-4</v>
      </c>
      <c r="DU377" s="223">
        <f t="shared" ca="1" si="715"/>
        <v>5.7888582499543797E-4</v>
      </c>
      <c r="DV377" s="223">
        <f t="shared" ca="1" si="716"/>
        <v>8.5611895162798497E-4</v>
      </c>
      <c r="DW377" s="223">
        <f t="shared" ca="1" si="717"/>
        <v>1.0030157286127956E-3</v>
      </c>
      <c r="DX377" s="223">
        <f t="shared" ca="1" si="718"/>
        <v>9.972124532765267E-4</v>
      </c>
      <c r="DY377" s="223">
        <f t="shared" ca="1" si="719"/>
        <v>8.3959262168230699E-4</v>
      </c>
      <c r="DZ377" s="223">
        <f t="shared" ca="1" si="720"/>
        <v>5.5415242436302511E-4</v>
      </c>
      <c r="EA377" s="223">
        <f t="shared" ca="1" si="721"/>
        <v>1.8434754383870922E-4</v>
      </c>
      <c r="EB377" s="223">
        <f t="shared" ca="1" si="722"/>
        <v>-2.135225791204107E-4</v>
      </c>
      <c r="EC377" s="223">
        <f t="shared" ca="1" si="723"/>
        <v>-5.7888582499544101E-4</v>
      </c>
      <c r="ED377" s="223">
        <f t="shared" ca="1" si="724"/>
        <v>-8.5611895162798692E-4</v>
      </c>
      <c r="EE377" s="223">
        <f t="shared" ca="1" si="725"/>
        <v>-1.003015728612795E-3</v>
      </c>
      <c r="EF377" s="223">
        <f t="shared" ca="1" si="726"/>
        <v>-9.9721245327652735E-4</v>
      </c>
      <c r="EG377" s="223">
        <f t="shared" ca="1" si="727"/>
        <v>-8.3959262168230504E-4</v>
      </c>
      <c r="EH377" s="223">
        <f t="shared" ca="1" si="728"/>
        <v>-5.5415242436302218E-4</v>
      </c>
      <c r="EI377" s="223">
        <f t="shared" ca="1" si="729"/>
        <v>-1.8434754383870586E-4</v>
      </c>
      <c r="EJ377" s="223">
        <f t="shared" ca="1" si="730"/>
        <v>2.1352257912040713E-4</v>
      </c>
      <c r="EK377" s="223">
        <f t="shared" ca="1" si="731"/>
        <v>5.7888582499543775E-4</v>
      </c>
      <c r="EL377" s="223">
        <f t="shared" ca="1" si="732"/>
        <v>8.5611895162798887E-4</v>
      </c>
      <c r="EM377" s="223">
        <f t="shared" ca="1" si="733"/>
        <v>1.0030157286127954E-3</v>
      </c>
      <c r="EN377" s="223">
        <f t="shared" ca="1" si="734"/>
        <v>9.9721245327652648E-4</v>
      </c>
      <c r="EO377" s="223">
        <f t="shared" ca="1" si="735"/>
        <v>8.395926216823071E-4</v>
      </c>
      <c r="EP377" s="223">
        <f t="shared" ca="1" si="736"/>
        <v>5.5415242436302533E-4</v>
      </c>
      <c r="EQ377" s="223">
        <f t="shared" ca="1" si="737"/>
        <v>1.8434754383870954E-4</v>
      </c>
      <c r="ER377" s="223">
        <f t="shared" ca="1" si="738"/>
        <v>-2.1352257912041054E-4</v>
      </c>
      <c r="ES377" s="223">
        <f t="shared" ca="1" si="739"/>
        <v>-5.7888582499544079E-4</v>
      </c>
      <c r="ET377" s="223">
        <f t="shared" ca="1" si="740"/>
        <v>-8.5611895162798681E-4</v>
      </c>
      <c r="EU377" s="223">
        <f t="shared" ca="1" si="741"/>
        <v>-1.0030157286127948E-3</v>
      </c>
      <c r="EV377" s="223">
        <f t="shared" ca="1" si="742"/>
        <v>-9.9721245327652735E-4</v>
      </c>
      <c r="EW377" s="223">
        <f t="shared" ca="1" si="743"/>
        <v>-8.3959262168230514E-4</v>
      </c>
      <c r="EX377" s="223">
        <f t="shared" ca="1" si="744"/>
        <v>-5.541524243630224E-4</v>
      </c>
      <c r="EY377" s="223">
        <f t="shared" ca="1" si="745"/>
        <v>-1.8434754383870607E-4</v>
      </c>
      <c r="EZ377" s="223">
        <f t="shared" ca="1" si="746"/>
        <v>2.135225791204068E-4</v>
      </c>
      <c r="FA377" s="223">
        <f t="shared" ca="1" si="747"/>
        <v>5.7888582499543764E-4</v>
      </c>
      <c r="FB377" s="223">
        <f t="shared" ca="1" si="748"/>
        <v>8.5611895162798475E-4</v>
      </c>
      <c r="FC377" s="223">
        <f t="shared" ca="1" si="749"/>
        <v>1.0030157286127954E-3</v>
      </c>
      <c r="FD377" s="223">
        <f t="shared" ca="1" si="750"/>
        <v>9.972124532765267E-4</v>
      </c>
      <c r="FE377" s="223">
        <f t="shared" ca="1" si="751"/>
        <v>8.3959262168230731E-4</v>
      </c>
      <c r="FF377" s="223">
        <f t="shared" ca="1" si="752"/>
        <v>5.5415242436302554E-4</v>
      </c>
      <c r="FG377" s="223">
        <f t="shared" ca="1" si="753"/>
        <v>1.843475438387097E-4</v>
      </c>
      <c r="FH377" s="223">
        <f t="shared" ca="1" si="754"/>
        <v>-2.1352257912041022E-4</v>
      </c>
      <c r="FI377" s="223">
        <f t="shared" ca="1" si="755"/>
        <v>-5.7888582499544057E-4</v>
      </c>
      <c r="FJ377" s="223">
        <f t="shared" ca="1" si="756"/>
        <v>-8.5611895162798659E-4</v>
      </c>
      <c r="FK377" s="223">
        <f t="shared" ca="1" si="757"/>
        <v>-1.0030157286127948E-3</v>
      </c>
      <c r="FL377" s="223">
        <f t="shared" ca="1" si="758"/>
        <v>-9.9721245327652735E-4</v>
      </c>
      <c r="FM377" s="223">
        <f t="shared" ca="1" si="759"/>
        <v>-8.3959262168230948E-4</v>
      </c>
      <c r="FN377" s="223">
        <f t="shared" ca="1" si="760"/>
        <v>-5.5415242436302869E-4</v>
      </c>
      <c r="FO377" s="223">
        <f t="shared" ca="1" si="761"/>
        <v>-1.843475438387135E-4</v>
      </c>
      <c r="FP377" s="223">
        <f t="shared" ca="1" si="762"/>
        <v>2.1352257912041358E-4</v>
      </c>
      <c r="FQ377" s="223">
        <f t="shared" ca="1" si="763"/>
        <v>5.7888582499544339E-4</v>
      </c>
      <c r="FR377" s="223">
        <f t="shared" ca="1" si="764"/>
        <v>8.5611895162798855E-4</v>
      </c>
      <c r="FS377" s="223">
        <f t="shared" ca="1" si="765"/>
        <v>1.0030157286127954E-3</v>
      </c>
      <c r="FT377" s="223">
        <f t="shared" ca="1" si="766"/>
        <v>9.972124532765267E-4</v>
      </c>
      <c r="FU377" s="223">
        <f t="shared" ca="1" si="767"/>
        <v>8.3959262168230753E-4</v>
      </c>
      <c r="FV377" s="223">
        <f t="shared" ca="1" si="768"/>
        <v>5.5415242436302576E-4</v>
      </c>
      <c r="FW377" s="223">
        <f t="shared" ca="1" si="769"/>
        <v>1.8434754383871003E-4</v>
      </c>
      <c r="FX377" s="223">
        <f t="shared" ca="1" si="770"/>
        <v>-2.1352257912040284E-4</v>
      </c>
      <c r="FY377" s="223">
        <f t="shared" ca="1" si="771"/>
        <v>-5.7888582499543428E-4</v>
      </c>
      <c r="FZ377" s="223">
        <f t="shared" ca="1" si="772"/>
        <v>-8.5611895162798258E-4</v>
      </c>
      <c r="GA377" s="223">
        <f t="shared" ca="1" si="773"/>
        <v>-1.0030157286127961E-3</v>
      </c>
      <c r="GB377" s="223">
        <f t="shared" ca="1" si="774"/>
        <v>-9.9721245327652605E-4</v>
      </c>
      <c r="GC377" s="223">
        <f t="shared" ca="1" si="775"/>
        <v>-8.3959262168230536E-4</v>
      </c>
      <c r="GD377" s="223">
        <f t="shared" ca="1" si="776"/>
        <v>-5.5415242436302283E-4</v>
      </c>
      <c r="GE377" s="223">
        <f t="shared" ca="1" si="777"/>
        <v>-1.8434754383870656E-4</v>
      </c>
      <c r="GF377" s="223">
        <f t="shared" ca="1" si="778"/>
        <v>2.1352257912040626E-4</v>
      </c>
      <c r="GG377" s="223">
        <f t="shared" ca="1" si="779"/>
        <v>5.7888582499543721E-4</v>
      </c>
      <c r="GH377" s="223">
        <f t="shared" ca="1" si="780"/>
        <v>8.5611895162798443E-4</v>
      </c>
      <c r="GI377" s="223">
        <f t="shared" ca="1" si="781"/>
        <v>1.0030157286127941E-3</v>
      </c>
      <c r="GJ377" s="223">
        <f t="shared" ca="1" si="782"/>
        <v>9.9721245327652822E-4</v>
      </c>
      <c r="GK377" s="223">
        <f t="shared" ca="1" si="783"/>
        <v>8.3959262168230341E-4</v>
      </c>
      <c r="GL377" s="223">
        <f t="shared" ca="1" si="784"/>
        <v>5.5415242436301991E-4</v>
      </c>
      <c r="GM377" s="223">
        <f t="shared" ca="1" si="785"/>
        <v>1.8434754383870309E-4</v>
      </c>
      <c r="GN377" s="223">
        <f t="shared" ca="1" si="786"/>
        <v>-2.1352257912040978E-4</v>
      </c>
      <c r="GO377" s="223">
        <f t="shared" ca="1" si="787"/>
        <v>-5.7888582499544014E-4</v>
      </c>
      <c r="GP377" s="223">
        <f t="shared" ca="1" si="788"/>
        <v>-8.5611895162798638E-4</v>
      </c>
      <c r="GQ377" s="223">
        <f t="shared" ca="1" si="789"/>
        <v>-1.0030157286127946E-3</v>
      </c>
      <c r="GR377" s="223">
        <f t="shared" ca="1" si="790"/>
        <v>-9.9721245327652757E-4</v>
      </c>
      <c r="GS377" s="223">
        <f t="shared" ca="1" si="791"/>
        <v>-8.395926216823097E-4</v>
      </c>
      <c r="GT377" s="223">
        <f t="shared" ca="1" si="792"/>
        <v>-5.5415242436302912E-4</v>
      </c>
      <c r="GU377" s="223">
        <f t="shared" ca="1" si="793"/>
        <v>-1.8434754383871399E-4</v>
      </c>
      <c r="GV377" s="223">
        <f t="shared" ca="1" si="794"/>
        <v>2.135225791204132E-4</v>
      </c>
      <c r="GW377" s="223">
        <f t="shared" ca="1" si="795"/>
        <v>5.7888582499544296E-4</v>
      </c>
      <c r="GX377" s="223">
        <f t="shared" ca="1" si="796"/>
        <v>8.5611895162798833E-4</v>
      </c>
      <c r="GY377" s="223">
        <f t="shared" ca="1" si="797"/>
        <v>1.0030157286127954E-3</v>
      </c>
      <c r="GZ377" s="223">
        <f t="shared" ca="1" si="798"/>
        <v>9.9721245327652691E-4</v>
      </c>
      <c r="HA377" s="223">
        <f t="shared" ca="1" si="799"/>
        <v>8.3959262168230775E-4</v>
      </c>
      <c r="HB377" s="223">
        <f t="shared" ca="1" si="800"/>
        <v>5.5415242436302619E-4</v>
      </c>
      <c r="HC377" s="223">
        <f t="shared" ca="1" si="801"/>
        <v>1.8434754383871052E-4</v>
      </c>
      <c r="HD377" s="223">
        <f t="shared" ca="1" si="802"/>
        <v>-2.1352257912040236E-4</v>
      </c>
      <c r="HE377" s="223">
        <f t="shared" ca="1" si="803"/>
        <v>-5.7888582499543385E-4</v>
      </c>
      <c r="HF377" s="223">
        <f t="shared" ca="1" si="804"/>
        <v>-8.5611895162799017E-4</v>
      </c>
      <c r="HG377" s="223">
        <f t="shared" ca="1" si="805"/>
        <v>-1.0030157286127959E-3</v>
      </c>
      <c r="HH377" s="223">
        <f t="shared" ca="1" si="806"/>
        <v>-9.9721245327652605E-4</v>
      </c>
      <c r="HI377" s="223">
        <f t="shared" ca="1" si="807"/>
        <v>-8.3959262168230569E-4</v>
      </c>
      <c r="HJ377" s="223">
        <f t="shared" ca="1" si="808"/>
        <v>-5.5415242436302327E-4</v>
      </c>
      <c r="HK377" s="223">
        <f t="shared" ca="1" si="809"/>
        <v>-1.8434754383870705E-4</v>
      </c>
      <c r="HL377" s="223">
        <f t="shared" ca="1" si="810"/>
        <v>2.1352257912040588E-4</v>
      </c>
      <c r="HM377" s="223">
        <f t="shared" ca="1" si="811"/>
        <v>5.7888582499543689E-4</v>
      </c>
      <c r="HN377" s="223">
        <f t="shared" ca="1" si="812"/>
        <v>8.5611895162798421E-4</v>
      </c>
      <c r="HO377" s="223">
        <f t="shared" ca="1" si="813"/>
        <v>1.0030157286127939E-3</v>
      </c>
      <c r="HP377" s="223">
        <f t="shared" ca="1" si="814"/>
        <v>9.9721245327652843E-4</v>
      </c>
      <c r="HQ377" s="223">
        <f t="shared" ca="1" si="815"/>
        <v>8.3959262168230373E-4</v>
      </c>
      <c r="HR377" s="223">
        <f t="shared" ca="1" si="816"/>
        <v>5.5415242436302034E-4</v>
      </c>
      <c r="HS377" s="223">
        <f t="shared" ca="1" si="817"/>
        <v>1.8434754383870358E-4</v>
      </c>
      <c r="HT377" s="223">
        <f t="shared" ca="1" si="818"/>
        <v>-2.1352257912040929E-4</v>
      </c>
      <c r="HU377" s="223">
        <f t="shared" ca="1" si="819"/>
        <v>-5.788858249954397E-4</v>
      </c>
      <c r="HV377" s="223">
        <f t="shared" ca="1" si="820"/>
        <v>-8.5611895162798605E-4</v>
      </c>
      <c r="HW377" s="223">
        <f t="shared" ca="1" si="821"/>
        <v>-1.0030157286127946E-3</v>
      </c>
      <c r="HX377" s="223">
        <f t="shared" ca="1" si="822"/>
        <v>-9.9721245327652778E-4</v>
      </c>
      <c r="HY377" s="223">
        <f t="shared" ca="1" si="823"/>
        <v>-8.3959262168230991E-4</v>
      </c>
      <c r="HZ377" s="223">
        <f t="shared" ca="1" si="824"/>
        <v>-5.5415242436302956E-4</v>
      </c>
      <c r="IA377" s="223">
        <f t="shared" ca="1" si="825"/>
        <v>-1.8434754383871437E-4</v>
      </c>
      <c r="IB377" s="223">
        <f t="shared" ca="1" si="826"/>
        <v>2.1352257912041271E-4</v>
      </c>
      <c r="IC377" s="223">
        <f t="shared" ca="1" si="827"/>
        <v>5.7888582499544263E-4</v>
      </c>
      <c r="ID377" s="223">
        <f t="shared" ca="1" si="828"/>
        <v>8.56118951627988E-4</v>
      </c>
      <c r="IE377" s="223">
        <f t="shared" ca="1" si="829"/>
        <v>1.0030157286127972E-3</v>
      </c>
      <c r="IF377" s="223">
        <f t="shared" ca="1" si="830"/>
        <v>9.9721245327652691E-4</v>
      </c>
      <c r="IG377" s="223">
        <f t="shared" ca="1" si="831"/>
        <v>8.3959262168230796E-4</v>
      </c>
      <c r="IH377" s="223">
        <f t="shared" ca="1" si="832"/>
        <v>5.5415242436302663E-4</v>
      </c>
      <c r="II377" s="223">
        <f t="shared" ca="1" si="833"/>
        <v>1.843475438387109E-4</v>
      </c>
      <c r="IJ377" s="223">
        <f t="shared" ca="1" si="834"/>
        <v>-2.1352257912040192E-4</v>
      </c>
      <c r="IK377" s="223">
        <f t="shared" ca="1" si="835"/>
        <v>-5.7888582499543352E-4</v>
      </c>
      <c r="IL377" s="223">
        <f t="shared" ca="1" si="836"/>
        <v>-8.5611895162798204E-4</v>
      </c>
      <c r="IM377" s="223">
        <f t="shared" ca="1" si="837"/>
        <v>-1.0030157286127959E-3</v>
      </c>
      <c r="IN377" s="223">
        <f t="shared" ca="1" si="838"/>
        <v>-9.9721245327652626E-4</v>
      </c>
      <c r="IO377" s="223">
        <f t="shared" ca="1" si="839"/>
        <v>-8.3959262168230601E-4</v>
      </c>
      <c r="IP377" s="223">
        <f t="shared" ca="1" si="840"/>
        <v>-5.5415242436302359E-4</v>
      </c>
      <c r="IQ377" s="223">
        <f t="shared" ca="1" si="841"/>
        <v>-1.8434754383870754E-4</v>
      </c>
      <c r="IR377" s="223">
        <f t="shared" ca="1" si="842"/>
        <v>2.1352257912040534E-4</v>
      </c>
      <c r="IS377" s="223">
        <f t="shared" ca="1" si="843"/>
        <v>5.7888582499543634E-4</v>
      </c>
      <c r="IT377" s="223">
        <f t="shared" ca="1" si="844"/>
        <v>8.5611895162798388E-4</v>
      </c>
      <c r="IU377" s="223">
        <f t="shared" ca="1" si="845"/>
        <v>1.0030157286127939E-3</v>
      </c>
      <c r="IV377" s="223">
        <f t="shared" ca="1" si="846"/>
        <v>9.9721245327652865E-4</v>
      </c>
      <c r="IW377" s="223">
        <f t="shared" ca="1" si="847"/>
        <v>8.3959262168230406E-4</v>
      </c>
      <c r="IX377" s="223">
        <f t="shared" ca="1" si="848"/>
        <v>5.5415242436302066E-4</v>
      </c>
      <c r="IY377" s="223">
        <f t="shared" ca="1" si="849"/>
        <v>1.8434754383870407E-4</v>
      </c>
      <c r="IZ377" s="223">
        <f t="shared" ca="1" si="850"/>
        <v>-2.1352257912040875E-4</v>
      </c>
      <c r="JA377" s="223">
        <f t="shared" ca="1" si="851"/>
        <v>-5.7888582499543916E-4</v>
      </c>
      <c r="JB377" s="223">
        <f t="shared" ca="1" si="852"/>
        <v>-8.5611895162798584E-4</v>
      </c>
    </row>
    <row r="378" spans="2:262">
      <c r="B378" s="230">
        <v>17</v>
      </c>
      <c r="C378" s="229">
        <f t="shared" si="853"/>
        <v>3.3203125000000002E-4</v>
      </c>
      <c r="D378" s="226">
        <f t="shared" ca="1" si="597"/>
        <v>39.310320188754901</v>
      </c>
      <c r="E378" s="225">
        <f ca="1">W361</f>
        <v>0.11032018875489664</v>
      </c>
      <c r="F378" s="224">
        <v>17</v>
      </c>
      <c r="G378" s="223">
        <f t="shared" ca="1" si="854"/>
        <v>5.9800202359019611E-3</v>
      </c>
      <c r="H378" s="223">
        <f t="shared" ca="1" si="598"/>
        <v>5.7978766309215238E-3</v>
      </c>
      <c r="I378" s="223">
        <f t="shared" ca="1" si="599"/>
        <v>4.6209305208059891E-3</v>
      </c>
      <c r="J378" s="223">
        <f t="shared" ca="1" si="600"/>
        <v>2.6511228941765411E-3</v>
      </c>
      <c r="K378" s="223">
        <f t="shared" ca="1" si="601"/>
        <v>2.2643430604435671E-4</v>
      </c>
      <c r="L378" s="223">
        <f t="shared" ca="1" si="602"/>
        <v>-2.2371059909531239E-3</v>
      </c>
      <c r="M378" s="223">
        <f t="shared" ca="1" si="603"/>
        <v>-4.3168025489886746E-3</v>
      </c>
      <c r="N378" s="223">
        <f t="shared" ca="1" si="604"/>
        <v>-5.6558200165095062E-3</v>
      </c>
      <c r="O378" s="223">
        <f t="shared" ca="1" si="605"/>
        <v>-6.0244091222039133E-3</v>
      </c>
      <c r="P378" s="223">
        <f t="shared" ca="1" si="606"/>
        <v>-5.359327167226818E-3</v>
      </c>
      <c r="Q378" s="223">
        <f t="shared" ca="1" si="607"/>
        <v>-3.7746892383675331E-3</v>
      </c>
      <c r="R378" s="223">
        <f t="shared" ca="1" si="608"/>
        <v>-1.542388285702638E-3</v>
      </c>
      <c r="S378" s="223">
        <f t="shared" ca="1" si="609"/>
        <v>9.5455640262313542E-4</v>
      </c>
      <c r="T378" s="223">
        <f t="shared" ca="1" si="610"/>
        <v>3.2877178369973186E-3</v>
      </c>
      <c r="U378" s="223">
        <f t="shared" ca="1" si="611"/>
        <v>5.0567710385437791E-3</v>
      </c>
      <c r="V378" s="223">
        <f t="shared" ca="1" si="612"/>
        <v>5.9581809945942789E-3</v>
      </c>
      <c r="W378" s="223">
        <f t="shared" ca="1" si="613"/>
        <v>5.837283344467128E-3</v>
      </c>
      <c r="X378" s="223">
        <f t="shared" ca="1" si="614"/>
        <v>4.7148217660408871E-3</v>
      </c>
      <c r="Y378" s="223">
        <f t="shared" ca="1" si="615"/>
        <v>2.7833887653687253E-3</v>
      </c>
      <c r="Z378" s="223">
        <f t="shared" ca="1" si="616"/>
        <v>3.7438056039050625E-4</v>
      </c>
      <c r="AA378" s="223">
        <f t="shared" ca="1" si="617"/>
        <v>-2.0988640440592248E-3</v>
      </c>
      <c r="AB378" s="223">
        <f t="shared" ca="1" si="618"/>
        <v>-4.2119845303391122E-3</v>
      </c>
      <c r="AC378" s="223">
        <f t="shared" ca="1" si="619"/>
        <v>-5.6024106529575174E-3</v>
      </c>
      <c r="AD378" s="223">
        <f t="shared" ca="1" si="620"/>
        <v>-6.0315724184431888E-3</v>
      </c>
      <c r="AE378" s="223">
        <f t="shared" ca="1" si="621"/>
        <v>-5.4258340413886851E-3</v>
      </c>
      <c r="AF378" s="223">
        <f t="shared" ca="1" si="622"/>
        <v>-3.8891284084885125E-3</v>
      </c>
      <c r="AG378" s="223">
        <f t="shared" ca="1" si="623"/>
        <v>-1.6851242230592051E-3</v>
      </c>
      <c r="AH378" s="223">
        <f t="shared" ca="1" si="624"/>
        <v>8.0801439990240646E-4</v>
      </c>
      <c r="AI378" s="223">
        <f t="shared" ca="1" si="625"/>
        <v>3.1625135173386238E-3</v>
      </c>
      <c r="AJ378" s="223">
        <f t="shared" ca="1" si="626"/>
        <v>4.9743870202881074E-3</v>
      </c>
      <c r="AK378" s="223">
        <f t="shared" ca="1" si="627"/>
        <v>5.9327527678461889E-3</v>
      </c>
      <c r="AL378" s="223">
        <f t="shared" ca="1" si="628"/>
        <v>5.8731738967961102E-3</v>
      </c>
      <c r="AM378" s="223">
        <f t="shared" ca="1" si="629"/>
        <v>4.8058729789424628E-3</v>
      </c>
      <c r="AN378" s="223">
        <f t="shared" ca="1" si="630"/>
        <v>2.9139780272462584E-3</v>
      </c>
      <c r="AO378" s="223">
        <f t="shared" ca="1" si="631"/>
        <v>5.221013018860618E-4</v>
      </c>
      <c r="AP378" s="223">
        <f t="shared" ca="1" si="632"/>
        <v>-1.9593578199467556E-3</v>
      </c>
      <c r="AQ378" s="223">
        <f t="shared" ca="1" si="633"/>
        <v>-4.1046293697047202E-3</v>
      </c>
      <c r="AR378" s="223">
        <f t="shared" ca="1" si="634"/>
        <v>-5.5456266067158162E-3</v>
      </c>
      <c r="AS378" s="223">
        <f t="shared" ca="1" si="635"/>
        <v>-6.0351025209926133E-3</v>
      </c>
      <c r="AT378" s="223">
        <f t="shared" ca="1" si="636"/>
        <v>-5.4890725960090262E-3</v>
      </c>
      <c r="AU378" s="223">
        <f t="shared" ca="1" si="637"/>
        <v>-4.0012249130800918E-3</v>
      </c>
      <c r="AV378" s="223">
        <f t="shared" ca="1" si="638"/>
        <v>-1.8268451045946345E-3</v>
      </c>
      <c r="AW378" s="223">
        <f t="shared" ca="1" si="639"/>
        <v>6.609856795207693E-4</v>
      </c>
      <c r="AX378" s="223">
        <f t="shared" ca="1" si="640"/>
        <v>3.0354042177910844E-3</v>
      </c>
      <c r="AY378" s="223">
        <f t="shared" ca="1" si="641"/>
        <v>4.8890066172957349E-3</v>
      </c>
      <c r="AZ378" s="223">
        <f t="shared" ca="1" si="642"/>
        <v>5.9037508726706633E-3</v>
      </c>
      <c r="BA378" s="223">
        <f t="shared" ca="1" si="643"/>
        <v>5.9055266687817777E-3</v>
      </c>
      <c r="BB378" s="223">
        <f t="shared" ca="1" si="644"/>
        <v>4.8940293136646796E-3</v>
      </c>
      <c r="BC378" s="223">
        <f t="shared" ca="1" si="645"/>
        <v>3.0428120177208445E-3</v>
      </c>
      <c r="BD378" s="223">
        <f t="shared" ca="1" si="646"/>
        <v>6.6950754907998608E-4</v>
      </c>
      <c r="BE378" s="223">
        <f t="shared" ca="1" si="647"/>
        <v>-1.8186713519486577E-3</v>
      </c>
      <c r="BF378" s="223">
        <f t="shared" ca="1" si="648"/>
        <v>-3.9948017338199901E-3</v>
      </c>
      <c r="BG378" s="223">
        <f t="shared" ca="1" si="649"/>
        <v>-5.4855020823705658E-3</v>
      </c>
      <c r="BH378" s="223">
        <f t="shared" ca="1" si="650"/>
        <v>-6.0349973034504109E-3</v>
      </c>
      <c r="BI378" s="223">
        <f t="shared" ca="1" si="651"/>
        <v>-5.5490047385471711E-3</v>
      </c>
      <c r="BJ378" s="223">
        <f t="shared" ca="1" si="652"/>
        <v>-4.1109112293994691E-3</v>
      </c>
      <c r="BK378" s="223">
        <f t="shared" ca="1" si="653"/>
        <v>-1.9674655629492244E-3</v>
      </c>
      <c r="BL378" s="223">
        <f t="shared" ca="1" si="654"/>
        <v>5.1355880608164664E-4</v>
      </c>
      <c r="BM378" s="223">
        <f t="shared" ca="1" si="655"/>
        <v>2.906466504243822E-3</v>
      </c>
      <c r="BN378" s="223">
        <f t="shared" ca="1" si="656"/>
        <v>4.8006812595288162E-3</v>
      </c>
      <c r="BO378" s="223">
        <f t="shared" ca="1" si="657"/>
        <v>5.8711927787249065E-3</v>
      </c>
      <c r="BP378" s="223">
        <f t="shared" ca="1" si="658"/>
        <v>5.9343221723240375E-3</v>
      </c>
      <c r="BQ378" s="223">
        <f t="shared" ca="1" si="659"/>
        <v>4.9792376681279064E-3</v>
      </c>
      <c r="BR378" s="223">
        <f t="shared" ca="1" si="660"/>
        <v>3.1698131320140161E-3</v>
      </c>
      <c r="BS378" s="223">
        <f t="shared" ca="1" si="661"/>
        <v>8.1651050996084428E-4</v>
      </c>
      <c r="BT378" s="223">
        <f t="shared" ca="1" si="662"/>
        <v>-1.6768893843326586E-3</v>
      </c>
      <c r="BU378" s="223">
        <f t="shared" ca="1" si="663"/>
        <v>-3.8825677787460711E-3</v>
      </c>
      <c r="BV378" s="223">
        <f t="shared" ca="1" si="664"/>
        <v>-5.4220732966870286E-3</v>
      </c>
      <c r="BW378" s="223">
        <f t="shared" ca="1" si="665"/>
        <v>-6.0312568291956935E-3</v>
      </c>
      <c r="BX378" s="223">
        <f t="shared" ca="1" si="666"/>
        <v>-5.6055943681214667E-3</v>
      </c>
      <c r="BY378" s="223">
        <f t="shared" ca="1" si="667"/>
        <v>-4.2181212865111273E-3</v>
      </c>
      <c r="BZ378" s="223">
        <f t="shared" ca="1" si="668"/>
        <v>-2.1069008936169496E-3</v>
      </c>
      <c r="CA378" s="223">
        <f t="shared" ca="1" si="669"/>
        <v>3.6582258402094057E-4</v>
      </c>
      <c r="CB378" s="223">
        <f t="shared" ca="1" si="670"/>
        <v>2.7757780439541871E-3</v>
      </c>
      <c r="CC378" s="223">
        <f t="shared" ca="1" si="671"/>
        <v>4.7094641508802059E-3</v>
      </c>
      <c r="CD378" s="223">
        <f t="shared" ca="1" si="672"/>
        <v>5.8350980977872838E-3</v>
      </c>
      <c r="CE378" s="223">
        <f t="shared" ca="1" si="673"/>
        <v>5.9595430620882871E-3</v>
      </c>
      <c r="CF378" s="223">
        <f t="shared" ca="1" si="674"/>
        <v>5.0614467160055177E-3</v>
      </c>
      <c r="CG378" s="223">
        <f t="shared" ca="1" si="675"/>
        <v>3.2949048694034277E-3</v>
      </c>
      <c r="CH378" s="223">
        <f t="shared" ca="1" si="676"/>
        <v>9.6302163544181862E-4</v>
      </c>
      <c r="CI378" s="223">
        <f t="shared" ca="1" si="677"/>
        <v>-1.5340973212544704E-3</v>
      </c>
      <c r="CJ378" s="223">
        <f t="shared" ca="1" si="678"/>
        <v>-3.7679951100207968E-3</v>
      </c>
      <c r="CK378" s="223">
        <f t="shared" ca="1" si="679"/>
        <v>-5.3553784567939482E-3</v>
      </c>
      <c r="CL378" s="223">
        <f t="shared" ca="1" si="680"/>
        <v>-6.0238833513502898E-3</v>
      </c>
      <c r="CM378" s="223">
        <f t="shared" ca="1" si="681"/>
        <v>-5.6588073972550883E-3</v>
      </c>
      <c r="CN378" s="223">
        <f t="shared" ca="1" si="682"/>
        <v>-4.3227905050855211E-3</v>
      </c>
      <c r="CO378" s="223">
        <f t="shared" ca="1" si="683"/>
        <v>-2.2450671059684592E-3</v>
      </c>
      <c r="CP378" s="223">
        <f t="shared" ca="1" si="684"/>
        <v>2.1786600411460811E-4</v>
      </c>
      <c r="CQ378" s="223">
        <f t="shared" ca="1" si="685"/>
        <v>2.6434175587638996E-3</v>
      </c>
      <c r="CR378" s="223">
        <f t="shared" ca="1" si="686"/>
        <v>4.6154102371253249E-3</v>
      </c>
      <c r="CS378" s="223">
        <f t="shared" ca="1" si="687"/>
        <v>5.7954885719439199E-3</v>
      </c>
      <c r="CT378" s="223">
        <f t="shared" ca="1" si="688"/>
        <v>5.9811741459536057E-3</v>
      </c>
      <c r="CU378" s="223">
        <f t="shared" ca="1" si="689"/>
        <v>5.1406069376411139E-3</v>
      </c>
      <c r="CV378" s="223">
        <f t="shared" ca="1" si="690"/>
        <v>3.4180118793039043E-3</v>
      </c>
      <c r="CW378" s="223">
        <f t="shared" ca="1" si="691"/>
        <v>1.1089526726992579E-3</v>
      </c>
      <c r="CX378" s="223">
        <f t="shared" ca="1" si="692"/>
        <v>-1.3903811753135727E-3</v>
      </c>
      <c r="CY378" s="223">
        <f t="shared" ca="1" si="693"/>
        <v>-3.6511527419356405E-3</v>
      </c>
      <c r="CZ378" s="223">
        <f t="shared" ca="1" si="694"/>
        <v>-5.2854577371689825E-3</v>
      </c>
      <c r="DA378" s="223">
        <f t="shared" ca="1" si="695"/>
        <v>-6.0128813114215364E-3</v>
      </c>
      <c r="DB378" s="223">
        <f t="shared" ca="1" si="696"/>
        <v>-5.7086117724090262E-3</v>
      </c>
      <c r="DC378" s="223">
        <f t="shared" ca="1" si="697"/>
        <v>-4.4248558362991689E-3</v>
      </c>
      <c r="DD378" s="223">
        <f t="shared" ca="1" si="698"/>
        <v>-2.3818809738438188E-3</v>
      </c>
      <c r="DE378" s="223">
        <f t="shared" ca="1" si="699"/>
        <v>6.9778189873909505E-5</v>
      </c>
      <c r="DF378" s="223">
        <f t="shared" ca="1" si="700"/>
        <v>2.5094647776799433E-3</v>
      </c>
      <c r="DG378" s="223">
        <f t="shared" ca="1" si="701"/>
        <v>4.5185761728248784E-3</v>
      </c>
      <c r="DH378" s="223">
        <f t="shared" ca="1" si="702"/>
        <v>5.752388060492105E-3</v>
      </c>
      <c r="DI378" s="223">
        <f t="shared" ca="1" si="703"/>
        <v>5.9992023941639041E-3</v>
      </c>
      <c r="DJ378" s="223">
        <f t="shared" ca="1" si="704"/>
        <v>5.2166706498771483E-3</v>
      </c>
      <c r="DK378" s="223">
        <f t="shared" ca="1" si="705"/>
        <v>3.5390600066560187E-3</v>
      </c>
      <c r="DL378" s="223">
        <f t="shared" ca="1" si="706"/>
        <v>1.2542157183331173E-3</v>
      </c>
      <c r="DM378" s="223">
        <f t="shared" ca="1" si="707"/>
        <v>-1.2458275157423257E-3</v>
      </c>
      <c r="DN378" s="223">
        <f t="shared" ca="1" si="708"/>
        <v>-3.5321110559641718E-3</v>
      </c>
      <c r="DO378" s="223">
        <f t="shared" ca="1" si="709"/>
        <v>-5.2123532554391614E-3</v>
      </c>
      <c r="DP378" s="223">
        <f t="shared" ca="1" si="710"/>
        <v>-5.9982573366268955E-3</v>
      </c>
      <c r="DQ378" s="223">
        <f t="shared" ca="1" si="711"/>
        <v>-5.7549774932900222E-3</v>
      </c>
      <c r="DR378" s="223">
        <f t="shared" ca="1" si="712"/>
        <v>-4.5242557998130765E-3</v>
      </c>
      <c r="DS378" s="223">
        <f t="shared" ca="1" si="713"/>
        <v>-2.5172600856847621E-3</v>
      </c>
      <c r="DT378" s="223">
        <f t="shared" ca="1" si="714"/>
        <v>-7.8351656139150766E-5</v>
      </c>
      <c r="DU378" s="223">
        <f t="shared" ca="1" si="715"/>
        <v>2.3740003888488822E-3</v>
      </c>
      <c r="DV378" s="223">
        <f t="shared" ca="1" si="716"/>
        <v>4.4190202871983658E-3</v>
      </c>
      <c r="DW378" s="223">
        <f t="shared" ca="1" si="717"/>
        <v>5.7058225255682809E-3</v>
      </c>
      <c r="DX378" s="223">
        <f t="shared" ca="1" si="718"/>
        <v>6.0136169471765883E-3</v>
      </c>
      <c r="DY378" s="223">
        <f t="shared" ca="1" si="719"/>
        <v>5.289592034777555E-3</v>
      </c>
      <c r="DZ378" s="223">
        <f t="shared" ca="1" si="720"/>
        <v>3.6579763365940667E-3</v>
      </c>
      <c r="EA378" s="223">
        <f t="shared" ca="1" si="721"/>
        <v>1.3987232713163567E-3</v>
      </c>
      <c r="EB378" s="223">
        <f t="shared" ca="1" si="722"/>
        <v>-1.1005234162600862E-3</v>
      </c>
      <c r="EC378" s="223">
        <f t="shared" ca="1" si="723"/>
        <v>-3.4109417583666952E-3</v>
      </c>
      <c r="ED378" s="223">
        <f t="shared" ca="1" si="724"/>
        <v>-5.1361090470106842E-3</v>
      </c>
      <c r="EE378" s="223">
        <f t="shared" ca="1" si="725"/>
        <v>-5.9800202359019637E-3</v>
      </c>
      <c r="EF378" s="223">
        <f t="shared" ca="1" si="726"/>
        <v>-5.7978766309215168E-3</v>
      </c>
      <c r="EG378" s="223">
        <f t="shared" ca="1" si="727"/>
        <v>-4.6209305208059969E-3</v>
      </c>
      <c r="EH378" s="223">
        <f t="shared" ca="1" si="728"/>
        <v>-2.651122894176545E-3</v>
      </c>
      <c r="EI378" s="223">
        <f t="shared" ca="1" si="729"/>
        <v>-2.2643430604435324E-4</v>
      </c>
      <c r="EJ378" s="223">
        <f t="shared" ca="1" si="730"/>
        <v>2.2371059909531317E-3</v>
      </c>
      <c r="EK378" s="223">
        <f t="shared" ca="1" si="731"/>
        <v>4.3168025489886868E-3</v>
      </c>
      <c r="EL378" s="223">
        <f t="shared" ca="1" si="732"/>
        <v>5.6558200165095149E-3</v>
      </c>
      <c r="EM378" s="223">
        <f t="shared" ca="1" si="733"/>
        <v>6.0244091222039151E-3</v>
      </c>
      <c r="EN378" s="223">
        <f t="shared" ca="1" si="734"/>
        <v>5.3593271672268197E-3</v>
      </c>
      <c r="EO378" s="223">
        <f t="shared" ca="1" si="735"/>
        <v>3.7746892383675301E-3</v>
      </c>
      <c r="EP378" s="223">
        <f t="shared" ca="1" si="736"/>
        <v>1.5423882857026295E-3</v>
      </c>
      <c r="EQ378" s="223">
        <f t="shared" ca="1" si="737"/>
        <v>-9.5455640262315494E-4</v>
      </c>
      <c r="ER378" s="223">
        <f t="shared" ca="1" si="738"/>
        <v>-3.2877178369973403E-3</v>
      </c>
      <c r="ES378" s="223">
        <f t="shared" ca="1" si="739"/>
        <v>-5.0567710385437748E-3</v>
      </c>
      <c r="ET378" s="223">
        <f t="shared" ca="1" si="740"/>
        <v>-5.958180994594278E-3</v>
      </c>
      <c r="EU378" s="223">
        <f t="shared" ca="1" si="741"/>
        <v>-5.8372833444671271E-3</v>
      </c>
      <c r="EV378" s="223">
        <f t="shared" ca="1" si="742"/>
        <v>-4.7148217660408775E-3</v>
      </c>
      <c r="EW378" s="223">
        <f t="shared" ca="1" si="743"/>
        <v>-2.783388765368708E-3</v>
      </c>
      <c r="EX378" s="223">
        <f t="shared" ca="1" si="744"/>
        <v>-3.7438056039047546E-4</v>
      </c>
      <c r="EY378" s="223">
        <f t="shared" ca="1" si="745"/>
        <v>2.0988640440592126E-3</v>
      </c>
      <c r="EZ378" s="223">
        <f t="shared" ca="1" si="746"/>
        <v>4.2119845303391114E-3</v>
      </c>
      <c r="FA378" s="223">
        <f t="shared" ca="1" si="747"/>
        <v>5.6024106529575209E-3</v>
      </c>
      <c r="FB378" s="223">
        <f t="shared" ca="1" si="748"/>
        <v>6.0315724184431888E-3</v>
      </c>
      <c r="FC378" s="223">
        <f t="shared" ca="1" si="749"/>
        <v>5.4258340413886755E-3</v>
      </c>
      <c r="FD378" s="223">
        <f t="shared" ca="1" si="750"/>
        <v>3.8891284084884891E-3</v>
      </c>
      <c r="FE378" s="223">
        <f t="shared" ca="1" si="751"/>
        <v>1.6851242230591658E-3</v>
      </c>
      <c r="FF378" s="223">
        <f t="shared" ca="1" si="752"/>
        <v>-8.0801439990244722E-4</v>
      </c>
      <c r="FG378" s="223">
        <f t="shared" ca="1" si="753"/>
        <v>-3.162513517338668E-3</v>
      </c>
      <c r="FH378" s="223">
        <f t="shared" ca="1" si="754"/>
        <v>-4.9743870202880944E-3</v>
      </c>
      <c r="FI378" s="223">
        <f t="shared" ca="1" si="755"/>
        <v>-5.9327527678461854E-3</v>
      </c>
      <c r="FJ378" s="223">
        <f t="shared" ca="1" si="756"/>
        <v>-5.8731738967961128E-3</v>
      </c>
      <c r="FK378" s="223">
        <f t="shared" ca="1" si="757"/>
        <v>-4.8058729789424636E-3</v>
      </c>
      <c r="FL378" s="223">
        <f t="shared" ca="1" si="758"/>
        <v>-2.9139780272462606E-3</v>
      </c>
      <c r="FM378" s="223">
        <f t="shared" ca="1" si="759"/>
        <v>-5.2210130188605269E-4</v>
      </c>
      <c r="FN378" s="223">
        <f t="shared" ca="1" si="760"/>
        <v>1.9593578199467729E-3</v>
      </c>
      <c r="FO378" s="223">
        <f t="shared" ca="1" si="761"/>
        <v>4.104629369704735E-3</v>
      </c>
      <c r="FP378" s="223">
        <f t="shared" ca="1" si="762"/>
        <v>5.5456266067158292E-3</v>
      </c>
      <c r="FQ378" s="223">
        <f t="shared" ca="1" si="763"/>
        <v>6.0351025209926133E-3</v>
      </c>
      <c r="FR378" s="223">
        <f t="shared" ca="1" si="764"/>
        <v>5.4890725960090037E-3</v>
      </c>
      <c r="FS378" s="223">
        <f t="shared" ca="1" si="765"/>
        <v>4.0012249130801179E-3</v>
      </c>
      <c r="FT378" s="223">
        <f t="shared" ca="1" si="766"/>
        <v>1.826845104594667E-3</v>
      </c>
      <c r="FU378" s="223">
        <f t="shared" ca="1" si="767"/>
        <v>-6.6098567952075716E-4</v>
      </c>
      <c r="FV378" s="223">
        <f t="shared" ca="1" si="768"/>
        <v>-3.0354042177910736E-3</v>
      </c>
      <c r="FW378" s="223">
        <f t="shared" ca="1" si="769"/>
        <v>-4.8890066172957271E-3</v>
      </c>
      <c r="FX378" s="223">
        <f t="shared" ca="1" si="770"/>
        <v>-5.903750872670665E-3</v>
      </c>
      <c r="FY378" s="223">
        <f t="shared" ca="1" si="771"/>
        <v>-5.905526668781776E-3</v>
      </c>
      <c r="FZ378" s="223">
        <f t="shared" ca="1" si="772"/>
        <v>-4.8940293136646744E-3</v>
      </c>
      <c r="GA378" s="223">
        <f t="shared" ca="1" si="773"/>
        <v>-3.0428120177208185E-3</v>
      </c>
      <c r="GB378" s="223">
        <f t="shared" ca="1" si="774"/>
        <v>-6.6950754907995616E-4</v>
      </c>
      <c r="GC378" s="223">
        <f t="shared" ca="1" si="775"/>
        <v>1.8186713519487072E-3</v>
      </c>
      <c r="GD378" s="223">
        <f t="shared" ca="1" si="776"/>
        <v>3.9948017338200283E-3</v>
      </c>
      <c r="GE378" s="223">
        <f t="shared" ca="1" si="777"/>
        <v>5.4855020823705511E-3</v>
      </c>
      <c r="GF378" s="223">
        <f t="shared" ca="1" si="778"/>
        <v>6.0349973034504109E-3</v>
      </c>
      <c r="GG378" s="223">
        <f t="shared" ca="1" si="779"/>
        <v>5.5490047385471763E-3</v>
      </c>
      <c r="GH378" s="223">
        <f t="shared" ca="1" si="780"/>
        <v>4.1109112293994787E-3</v>
      </c>
      <c r="GI378" s="223">
        <f t="shared" ca="1" si="781"/>
        <v>1.9674655629492157E-3</v>
      </c>
      <c r="GJ378" s="223">
        <f t="shared" ca="1" si="782"/>
        <v>-5.1355880608165618E-4</v>
      </c>
      <c r="GK378" s="223">
        <f t="shared" ca="1" si="783"/>
        <v>-2.9064665042438306E-3</v>
      </c>
      <c r="GL378" s="223">
        <f t="shared" ca="1" si="784"/>
        <v>-4.8006812595288353E-3</v>
      </c>
      <c r="GM378" s="223">
        <f t="shared" ca="1" si="785"/>
        <v>-5.8711927787249134E-3</v>
      </c>
      <c r="GN378" s="223">
        <f t="shared" ca="1" si="786"/>
        <v>-5.9343221723240306E-3</v>
      </c>
      <c r="GO378" s="223">
        <f t="shared" ca="1" si="787"/>
        <v>-4.9792376681278769E-3</v>
      </c>
      <c r="GP378" s="223">
        <f t="shared" ca="1" si="788"/>
        <v>-3.1698131320139723E-3</v>
      </c>
      <c r="GQ378" s="223">
        <f t="shared" ca="1" si="789"/>
        <v>-8.1651050996087811E-4</v>
      </c>
      <c r="GR378" s="223">
        <f t="shared" ca="1" si="790"/>
        <v>1.676889384332646E-3</v>
      </c>
      <c r="GS378" s="223">
        <f t="shared" ca="1" si="791"/>
        <v>3.882567778746062E-3</v>
      </c>
      <c r="GT378" s="223">
        <f t="shared" ca="1" si="792"/>
        <v>5.4220732966870234E-3</v>
      </c>
      <c r="GU378" s="223">
        <f t="shared" ca="1" si="793"/>
        <v>6.0312568291956943E-3</v>
      </c>
      <c r="GV378" s="223">
        <f t="shared" ca="1" si="794"/>
        <v>5.6055943681214641E-3</v>
      </c>
      <c r="GW378" s="223">
        <f t="shared" ca="1" si="795"/>
        <v>4.2181212865111213E-3</v>
      </c>
      <c r="GX378" s="223">
        <f t="shared" ca="1" si="796"/>
        <v>2.106900893616921E-3</v>
      </c>
      <c r="GY378" s="223">
        <f t="shared" ca="1" si="797"/>
        <v>-3.6582258402097093E-4</v>
      </c>
      <c r="GZ378" s="223">
        <f t="shared" ca="1" si="798"/>
        <v>-2.7757780439542135E-3</v>
      </c>
      <c r="HA378" s="223">
        <f t="shared" ca="1" si="799"/>
        <v>-4.709464150880238E-3</v>
      </c>
      <c r="HB378" s="223">
        <f t="shared" ca="1" si="800"/>
        <v>-5.8350980977872752E-3</v>
      </c>
      <c r="HC378" s="223">
        <f t="shared" ca="1" si="801"/>
        <v>-5.9595430620882923E-3</v>
      </c>
      <c r="HD378" s="223">
        <f t="shared" ca="1" si="802"/>
        <v>-5.0614467160055359E-3</v>
      </c>
      <c r="HE378" s="223">
        <f t="shared" ca="1" si="803"/>
        <v>-3.2949048694034208E-3</v>
      </c>
      <c r="HF378" s="223">
        <f t="shared" ca="1" si="804"/>
        <v>-9.6302163544180952E-4</v>
      </c>
      <c r="HG378" s="223">
        <f t="shared" ca="1" si="805"/>
        <v>1.5340973212544791E-3</v>
      </c>
      <c r="HH378" s="223">
        <f t="shared" ca="1" si="806"/>
        <v>3.7679951100208038E-3</v>
      </c>
      <c r="HI378" s="223">
        <f t="shared" ca="1" si="807"/>
        <v>5.3553784567939517E-3</v>
      </c>
      <c r="HJ378" s="223">
        <f t="shared" ca="1" si="808"/>
        <v>6.0238833513502898E-3</v>
      </c>
      <c r="HK378" s="223">
        <f t="shared" ca="1" si="809"/>
        <v>5.6588073972550709E-3</v>
      </c>
      <c r="HL378" s="223">
        <f t="shared" ca="1" si="810"/>
        <v>4.3227905050854856E-3</v>
      </c>
      <c r="HM378" s="223">
        <f t="shared" ca="1" si="811"/>
        <v>2.245067105968411E-3</v>
      </c>
      <c r="HN378" s="223">
        <f t="shared" ca="1" si="812"/>
        <v>-2.1786600411457385E-4</v>
      </c>
      <c r="HO378" s="223">
        <f t="shared" ca="1" si="813"/>
        <v>-2.6434175587638688E-3</v>
      </c>
      <c r="HP378" s="223">
        <f t="shared" ca="1" si="814"/>
        <v>-4.6154102371253041E-3</v>
      </c>
      <c r="HQ378" s="223">
        <f t="shared" ca="1" si="815"/>
        <v>-5.7954885719439225E-3</v>
      </c>
      <c r="HR378" s="223">
        <f t="shared" ca="1" si="816"/>
        <v>-5.9811741459536048E-3</v>
      </c>
      <c r="HS378" s="223">
        <f t="shared" ca="1" si="817"/>
        <v>-5.1406069376411095E-3</v>
      </c>
      <c r="HT378" s="223">
        <f t="shared" ca="1" si="818"/>
        <v>-3.4180118793038965E-3</v>
      </c>
      <c r="HU378" s="223">
        <f t="shared" ca="1" si="819"/>
        <v>-1.1089526726992495E-3</v>
      </c>
      <c r="HV378" s="223">
        <f t="shared" ca="1" si="820"/>
        <v>1.3903811753135814E-3</v>
      </c>
      <c r="HW378" s="223">
        <f t="shared" ca="1" si="821"/>
        <v>3.6511527419356821E-3</v>
      </c>
      <c r="HX378" s="223">
        <f t="shared" ca="1" si="822"/>
        <v>5.2854577371690067E-3</v>
      </c>
      <c r="HY378" s="223">
        <f t="shared" ca="1" si="823"/>
        <v>6.0128813114215338E-3</v>
      </c>
      <c r="HZ378" s="223">
        <f t="shared" ca="1" si="824"/>
        <v>5.7086117724090384E-3</v>
      </c>
      <c r="IA378" s="223">
        <f t="shared" ca="1" si="825"/>
        <v>4.4248558362991923E-3</v>
      </c>
      <c r="IB378" s="223">
        <f t="shared" ca="1" si="826"/>
        <v>2.3818809738438106E-3</v>
      </c>
      <c r="IC378" s="223">
        <f t="shared" ca="1" si="827"/>
        <v>-6.9778189873919046E-5</v>
      </c>
      <c r="ID378" s="223">
        <f t="shared" ca="1" si="828"/>
        <v>-2.5094647776799503E-3</v>
      </c>
      <c r="IE378" s="223">
        <f t="shared" ca="1" si="829"/>
        <v>-8.0179062387120623E-3</v>
      </c>
      <c r="IF378" s="223">
        <f t="shared" ca="1" si="830"/>
        <v>-5.7523880604921076E-3</v>
      </c>
      <c r="IG378" s="223">
        <f t="shared" ca="1" si="831"/>
        <v>-5.9992023941639033E-3</v>
      </c>
      <c r="IH378" s="223">
        <f t="shared" ca="1" si="832"/>
        <v>-5.2166706498771222E-3</v>
      </c>
      <c r="II378" s="223">
        <f t="shared" ca="1" si="833"/>
        <v>-3.5390600066559767E-3</v>
      </c>
      <c r="IJ378" s="223">
        <f t="shared" ca="1" si="834"/>
        <v>-1.2542157183330666E-3</v>
      </c>
      <c r="IK378" s="223">
        <f t="shared" ca="1" si="835"/>
        <v>1.2458275157422919E-3</v>
      </c>
      <c r="IL378" s="223">
        <f t="shared" ca="1" si="836"/>
        <v>3.532111055964144E-3</v>
      </c>
      <c r="IM378" s="223">
        <f t="shared" ca="1" si="837"/>
        <v>5.2123532554391441E-3</v>
      </c>
      <c r="IN378" s="223">
        <f t="shared" ca="1" si="838"/>
        <v>5.9982573366268964E-3</v>
      </c>
      <c r="IO378" s="223">
        <f t="shared" ca="1" si="839"/>
        <v>5.7549774932900196E-3</v>
      </c>
      <c r="IP378" s="223">
        <f t="shared" ca="1" si="840"/>
        <v>4.5242557998130713E-3</v>
      </c>
      <c r="IQ378" s="223">
        <f t="shared" ca="1" si="841"/>
        <v>2.5172600856847539E-3</v>
      </c>
      <c r="IR378" s="223">
        <f t="shared" ca="1" si="842"/>
        <v>7.8351656139141659E-5</v>
      </c>
      <c r="IS378" s="223">
        <f t="shared" ca="1" si="843"/>
        <v>-2.3740003888488908E-3</v>
      </c>
      <c r="IT378" s="223">
        <f t="shared" ca="1" si="844"/>
        <v>-4.4190202871984014E-3</v>
      </c>
      <c r="IU378" s="223">
        <f t="shared" ca="1" si="845"/>
        <v>-5.7058225255682974E-3</v>
      </c>
      <c r="IV378" s="223">
        <f t="shared" ca="1" si="846"/>
        <v>-6.0136169471765831E-3</v>
      </c>
      <c r="IW378" s="223">
        <f t="shared" ca="1" si="847"/>
        <v>-5.2895920347775715E-3</v>
      </c>
      <c r="IX378" s="223">
        <f t="shared" ca="1" si="848"/>
        <v>-3.657976336594094E-3</v>
      </c>
      <c r="IY378" s="223">
        <f t="shared" ca="1" si="849"/>
        <v>-1.3987232713163899E-3</v>
      </c>
      <c r="IZ378" s="223">
        <f t="shared" ca="1" si="850"/>
        <v>1.1005234162600954E-3</v>
      </c>
      <c r="JA378" s="223">
        <f t="shared" ca="1" si="851"/>
        <v>3.4109417583667021E-3</v>
      </c>
      <c r="JB378" s="223">
        <f t="shared" ca="1" si="852"/>
        <v>5.1361090470106894E-3</v>
      </c>
    </row>
    <row r="379" spans="2:262">
      <c r="B379" s="230">
        <v>18</v>
      </c>
      <c r="C379" s="229">
        <f t="shared" si="853"/>
        <v>3.5156250000000004E-4</v>
      </c>
      <c r="D379" s="226">
        <f t="shared" ca="1" si="597"/>
        <v>39.307349916643382</v>
      </c>
      <c r="E379" s="225">
        <f ca="1">X361</f>
        <v>0.10734991664338155</v>
      </c>
      <c r="F379" s="224">
        <v>18</v>
      </c>
      <c r="G379" s="223">
        <f t="shared" ca="1" si="854"/>
        <v>-5.0937075411256383E-4</v>
      </c>
      <c r="H379" s="223">
        <f t="shared" ca="1" si="598"/>
        <v>-4.8575561980964571E-4</v>
      </c>
      <c r="I379" s="223">
        <f t="shared" ca="1" si="599"/>
        <v>-3.6886500465235957E-4</v>
      </c>
      <c r="J379" s="223">
        <f t="shared" ca="1" si="600"/>
        <v>-1.811444098176786E-4</v>
      </c>
      <c r="K379" s="223">
        <f t="shared" ca="1" si="601"/>
        <v>4.135979068366639E-5</v>
      </c>
      <c r="L379" s="223">
        <f t="shared" ca="1" si="602"/>
        <v>2.5592202570540071E-4</v>
      </c>
      <c r="M379" s="223">
        <f t="shared" ca="1" si="603"/>
        <v>4.2134175154062367E-4</v>
      </c>
      <c r="N379" s="223">
        <f t="shared" ca="1" si="604"/>
        <v>5.0585483857180284E-4</v>
      </c>
      <c r="O379" s="223">
        <f t="shared" ca="1" si="605"/>
        <v>4.9323296434657159E-4</v>
      </c>
      <c r="P379" s="223">
        <f t="shared" ca="1" si="606"/>
        <v>3.8589979899787262E-4</v>
      </c>
      <c r="Q379" s="223">
        <f t="shared" ca="1" si="607"/>
        <v>2.0446560867855984E-4</v>
      </c>
      <c r="R379" s="223">
        <f t="shared" ca="1" si="608"/>
        <v>-1.6230356883100409E-5</v>
      </c>
      <c r="S379" s="223">
        <f t="shared" ca="1" si="609"/>
        <v>-2.3380974637035064E-4</v>
      </c>
      <c r="T379" s="223">
        <f t="shared" ca="1" si="610"/>
        <v>-4.0649265781030915E-4</v>
      </c>
      <c r="U379" s="223">
        <f t="shared" ca="1" si="611"/>
        <v>-5.0112027441727143E-4</v>
      </c>
      <c r="V379" s="223">
        <f t="shared" ca="1" si="612"/>
        <v>-4.9952206747028128E-4</v>
      </c>
      <c r="W379" s="223">
        <f t="shared" ca="1" si="613"/>
        <v>-4.0200492692676957E-4</v>
      </c>
      <c r="X379" s="223">
        <f t="shared" ca="1" si="614"/>
        <v>-2.2729423197906287E-4</v>
      </c>
      <c r="Y379" s="223">
        <f t="shared" ca="1" si="615"/>
        <v>-8.9381772688080054E-6</v>
      </c>
      <c r="Z379" s="223">
        <f t="shared" ca="1" si="616"/>
        <v>2.111341988769792E-4</v>
      </c>
      <c r="AA379" s="223">
        <f t="shared" ca="1" si="617"/>
        <v>3.9066428766277791E-4</v>
      </c>
      <c r="AB379" s="223">
        <f t="shared" ca="1" si="618"/>
        <v>4.9517846762871698E-4</v>
      </c>
      <c r="AC379" s="223">
        <f t="shared" ca="1" si="619"/>
        <v>5.0460777818048946E-4</v>
      </c>
      <c r="AD379" s="223">
        <f t="shared" ca="1" si="620"/>
        <v>4.1714158977522719E-4</v>
      </c>
      <c r="AE379" s="223">
        <f t="shared" ca="1" si="621"/>
        <v>2.4957528356610439E-4</v>
      </c>
      <c r="AF379" s="223">
        <f t="shared" ca="1" si="622"/>
        <v>3.4085178568784078E-5</v>
      </c>
      <c r="AG379" s="223">
        <f t="shared" ca="1" si="623"/>
        <v>-1.8795001060534154E-4</v>
      </c>
      <c r="AH379" s="223">
        <f t="shared" ca="1" si="624"/>
        <v>-3.7389477302811672E-4</v>
      </c>
      <c r="AI379" s="223">
        <f t="shared" ca="1" si="625"/>
        <v>-4.8804373253913321E-4</v>
      </c>
      <c r="AJ379" s="223">
        <f t="shared" ca="1" si="626"/>
        <v>-5.0847784455463957E-4</v>
      </c>
      <c r="AK379" s="223">
        <f t="shared" ca="1" si="627"/>
        <v>-4.3127332199662796E-4</v>
      </c>
      <c r="AL379" s="223">
        <f t="shared" ca="1" si="628"/>
        <v>-2.7125508643482222E-4</v>
      </c>
      <c r="AM379" s="223">
        <f t="shared" ca="1" si="629"/>
        <v>-5.915006568807892E-5</v>
      </c>
      <c r="AN379" s="223">
        <f t="shared" ca="1" si="630"/>
        <v>1.6431303429567895E-4</v>
      </c>
      <c r="AO379" s="223">
        <f t="shared" ca="1" si="631"/>
        <v>3.5622451313591666E-4</v>
      </c>
      <c r="AP379" s="223">
        <f t="shared" ca="1" si="632"/>
        <v>4.7973325735028072E-4</v>
      </c>
      <c r="AQ379" s="223">
        <f t="shared" ca="1" si="633"/>
        <v>5.1112294326385833E-4</v>
      </c>
      <c r="AR379" s="223">
        <f t="shared" ca="1" si="634"/>
        <v>4.443660790102574E-4</v>
      </c>
      <c r="AS379" s="223">
        <f t="shared" ca="1" si="635"/>
        <v>2.9228141204117904E-4</v>
      </c>
      <c r="AT379" s="223">
        <f t="shared" ca="1" si="636"/>
        <v>8.4072455118197229E-5</v>
      </c>
      <c r="AU379" s="223">
        <f t="shared" ca="1" si="637"/>
        <v>-1.40280213494276E-4</v>
      </c>
      <c r="AV379" s="223">
        <f t="shared" ca="1" si="638"/>
        <v>-3.3769607718998977E-4</v>
      </c>
      <c r="AW379" s="223">
        <f t="shared" ca="1" si="639"/>
        <v>-4.7026706272480117E-4</v>
      </c>
      <c r="AX379" s="223">
        <f t="shared" ca="1" si="640"/>
        <v>-5.1253670203367215E-4</v>
      </c>
      <c r="AY379" s="223">
        <f t="shared" ca="1" si="641"/>
        <v>-4.563883192176798E-4</v>
      </c>
      <c r="AZ379" s="223">
        <f t="shared" ca="1" si="642"/>
        <v>-3.1260360612510134E-4</v>
      </c>
      <c r="BA379" s="223">
        <f t="shared" ca="1" si="643"/>
        <v>-1.087923066400594E-4</v>
      </c>
      <c r="BB379" s="223">
        <f t="shared" ca="1" si="644"/>
        <v>1.1590944537146898E-4</v>
      </c>
      <c r="BC379" s="223">
        <f t="shared" ca="1" si="645"/>
        <v>3.1835410181542856E-4</v>
      </c>
      <c r="BD379" s="223">
        <f t="shared" ca="1" si="646"/>
        <v>4.5966795355468695E-4</v>
      </c>
      <c r="BE379" s="223">
        <f t="shared" ca="1" si="647"/>
        <v>5.1271571499537374E-4</v>
      </c>
      <c r="BF379" s="223">
        <f t="shared" ca="1" si="648"/>
        <v>4.6731107998921044E-4</v>
      </c>
      <c r="BG379" s="223">
        <f t="shared" ca="1" si="649"/>
        <v>3.3217271074102467E-4</v>
      </c>
      <c r="BH379" s="223">
        <f t="shared" ca="1" si="650"/>
        <v>1.3325006796614325E-4</v>
      </c>
      <c r="BI379" s="223">
        <f t="shared" ca="1" si="651"/>
        <v>-9.125944124229547E-5</v>
      </c>
      <c r="BJ379" s="223">
        <f t="shared" ca="1" si="652"/>
        <v>-2.9824518352506937E-4</v>
      </c>
      <c r="BK379" s="223">
        <f t="shared" ca="1" si="653"/>
        <v>-4.4796146402230276E-4</v>
      </c>
      <c r="BL379" s="223">
        <f t="shared" ca="1" si="654"/>
        <v>-5.1165955089105882E-4</v>
      </c>
      <c r="BM379" s="223">
        <f t="shared" ca="1" si="655"/>
        <v>-4.7710804743743155E-4</v>
      </c>
      <c r="BN379" s="223">
        <f t="shared" ca="1" si="656"/>
        <v>-3.5094158220188107E-4</v>
      </c>
      <c r="BO379" s="223">
        <f t="shared" ca="1" si="657"/>
        <v>-1.5738681820717088E-4</v>
      </c>
      <c r="BP379" s="223">
        <f t="shared" ca="1" si="658"/>
        <v>6.6389585125784526E-5</v>
      </c>
      <c r="BQ379" s="223">
        <f t="shared" ca="1" si="659"/>
        <v>2.7741776646440412E-4</v>
      </c>
      <c r="BR379" s="223">
        <f t="shared" ca="1" si="660"/>
        <v>4.3517579608629768E-4</v>
      </c>
      <c r="BS379" s="223">
        <f t="shared" ca="1" si="661"/>
        <v>5.0937075411256372E-4</v>
      </c>
      <c r="BT379" s="223">
        <f t="shared" ca="1" si="662"/>
        <v>4.8575561980964571E-4</v>
      </c>
      <c r="BU379" s="223">
        <f t="shared" ca="1" si="663"/>
        <v>3.6886500465235957E-4</v>
      </c>
      <c r="BV379" s="223">
        <f t="shared" ca="1" si="664"/>
        <v>1.8114440981767857E-4</v>
      </c>
      <c r="BW379" s="223">
        <f t="shared" ca="1" si="665"/>
        <v>-4.1359790683666471E-5</v>
      </c>
      <c r="BX379" s="223">
        <f t="shared" ca="1" si="666"/>
        <v>-2.5592202570540103E-4</v>
      </c>
      <c r="BY379" s="223">
        <f t="shared" ca="1" si="667"/>
        <v>-4.213417515406228E-4</v>
      </c>
      <c r="BZ379" s="223">
        <f t="shared" ca="1" si="668"/>
        <v>-5.0585483857180263E-4</v>
      </c>
      <c r="CA379" s="223">
        <f t="shared" ca="1" si="669"/>
        <v>-4.9323296434657137E-4</v>
      </c>
      <c r="CB379" s="223">
        <f t="shared" ca="1" si="670"/>
        <v>-3.8589979899787333E-4</v>
      </c>
      <c r="CC379" s="223">
        <f t="shared" ca="1" si="671"/>
        <v>-2.0446560867855914E-4</v>
      </c>
      <c r="CD379" s="223">
        <f t="shared" ca="1" si="672"/>
        <v>1.623035688309984E-5</v>
      </c>
      <c r="CE379" s="223">
        <f t="shared" ca="1" si="673"/>
        <v>2.3380974637034847E-4</v>
      </c>
      <c r="CF379" s="223">
        <f t="shared" ca="1" si="674"/>
        <v>4.0649265781030888E-4</v>
      </c>
      <c r="CG379" s="223">
        <f t="shared" ca="1" si="675"/>
        <v>5.01120274417271E-4</v>
      </c>
      <c r="CH379" s="223">
        <f t="shared" ca="1" si="676"/>
        <v>4.9952206747028139E-4</v>
      </c>
      <c r="CI379" s="223">
        <f t="shared" ca="1" si="677"/>
        <v>4.0200492692677077E-4</v>
      </c>
      <c r="CJ379" s="223">
        <f t="shared" ca="1" si="678"/>
        <v>2.2729423197906257E-4</v>
      </c>
      <c r="CK379" s="223">
        <f t="shared" ca="1" si="679"/>
        <v>8.9381772688095504E-6</v>
      </c>
      <c r="CL379" s="223">
        <f t="shared" ca="1" si="680"/>
        <v>-2.1113419887697956E-4</v>
      </c>
      <c r="CM379" s="223">
        <f t="shared" ca="1" si="681"/>
        <v>-3.9066428766277694E-4</v>
      </c>
      <c r="CN379" s="223">
        <f t="shared" ca="1" si="682"/>
        <v>-4.9517846762871709E-4</v>
      </c>
      <c r="CO379" s="223">
        <f t="shared" ca="1" si="683"/>
        <v>-5.0460777818048968E-4</v>
      </c>
      <c r="CP379" s="223">
        <f t="shared" ca="1" si="684"/>
        <v>-4.1714158977522648E-4</v>
      </c>
      <c r="CQ379" s="223">
        <f t="shared" ca="1" si="685"/>
        <v>-2.4957528356610493E-4</v>
      </c>
      <c r="CR379" s="223">
        <f t="shared" ca="1" si="686"/>
        <v>-3.4085178568786463E-5</v>
      </c>
      <c r="CS379" s="223">
        <f t="shared" ca="1" si="687"/>
        <v>1.8795001060534097E-4</v>
      </c>
      <c r="CT379" s="223">
        <f t="shared" ca="1" si="688"/>
        <v>3.7389477302811509E-4</v>
      </c>
      <c r="CU379" s="223">
        <f t="shared" ca="1" si="689"/>
        <v>4.8804373253913337E-4</v>
      </c>
      <c r="CV379" s="223">
        <f t="shared" ca="1" si="690"/>
        <v>5.0847784455463978E-4</v>
      </c>
      <c r="CW379" s="223">
        <f t="shared" ca="1" si="691"/>
        <v>4.3127332199662785E-4</v>
      </c>
      <c r="CX379" s="223">
        <f t="shared" ca="1" si="692"/>
        <v>2.7125508643482352E-4</v>
      </c>
      <c r="CY379" s="223">
        <f t="shared" ca="1" si="693"/>
        <v>5.915006568807854E-5</v>
      </c>
      <c r="CZ379" s="223">
        <f t="shared" ca="1" si="694"/>
        <v>-1.6431303429567754E-4</v>
      </c>
      <c r="DA379" s="223">
        <f t="shared" ca="1" si="695"/>
        <v>-3.5622451313591688E-4</v>
      </c>
      <c r="DB379" s="223">
        <f t="shared" ca="1" si="696"/>
        <v>-4.797332573502805E-4</v>
      </c>
      <c r="DC379" s="223">
        <f t="shared" ca="1" si="697"/>
        <v>-5.1112294326385822E-4</v>
      </c>
      <c r="DD379" s="223">
        <f t="shared" ca="1" si="698"/>
        <v>-4.4436607901025767E-4</v>
      </c>
      <c r="DE379" s="223">
        <f t="shared" ca="1" si="699"/>
        <v>-2.9228141204118104E-4</v>
      </c>
      <c r="DF379" s="223">
        <f t="shared" ca="1" si="700"/>
        <v>-8.4072455118197826E-5</v>
      </c>
      <c r="DG379" s="223">
        <f t="shared" ca="1" si="701"/>
        <v>1.4028021349427372E-4</v>
      </c>
      <c r="DH379" s="223">
        <f t="shared" ca="1" si="702"/>
        <v>3.3769607718998939E-4</v>
      </c>
      <c r="DI379" s="223">
        <f t="shared" ca="1" si="703"/>
        <v>4.702670627248002E-4</v>
      </c>
      <c r="DJ379" s="223">
        <f t="shared" ca="1" si="704"/>
        <v>5.1253670203367215E-4</v>
      </c>
      <c r="DK379" s="223">
        <f t="shared" ca="1" si="705"/>
        <v>4.5638831921768002E-4</v>
      </c>
      <c r="DL379" s="223">
        <f t="shared" ca="1" si="706"/>
        <v>3.1260360612510036E-4</v>
      </c>
      <c r="DM379" s="223">
        <f t="shared" ca="1" si="707"/>
        <v>1.0879230664005994E-4</v>
      </c>
      <c r="DN379" s="223">
        <f t="shared" ca="1" si="708"/>
        <v>-1.1590944537147018E-4</v>
      </c>
      <c r="DO379" s="223">
        <f t="shared" ca="1" si="709"/>
        <v>-3.1835410181542813E-4</v>
      </c>
      <c r="DP379" s="223">
        <f t="shared" ca="1" si="710"/>
        <v>-4.5966795355468755E-4</v>
      </c>
      <c r="DQ379" s="223">
        <f t="shared" ca="1" si="711"/>
        <v>-5.1271571499537385E-4</v>
      </c>
      <c r="DR379" s="223">
        <f t="shared" ca="1" si="712"/>
        <v>-4.6731107998921142E-4</v>
      </c>
      <c r="DS379" s="223">
        <f t="shared" ca="1" si="713"/>
        <v>-3.3217271074102511E-4</v>
      </c>
      <c r="DT379" s="223">
        <f t="shared" ca="1" si="714"/>
        <v>-1.3325006796614553E-4</v>
      </c>
      <c r="DU379" s="223">
        <f t="shared" ca="1" si="715"/>
        <v>9.1259441242294928E-5</v>
      </c>
      <c r="DV379" s="223">
        <f t="shared" ca="1" si="716"/>
        <v>2.9824518352506747E-4</v>
      </c>
      <c r="DW379" s="223">
        <f t="shared" ca="1" si="717"/>
        <v>4.4796146402230244E-4</v>
      </c>
      <c r="DX379" s="223">
        <f t="shared" ca="1" si="718"/>
        <v>5.1165955089105871E-4</v>
      </c>
      <c r="DY379" s="223">
        <f t="shared" ca="1" si="719"/>
        <v>4.7710804743743111E-4</v>
      </c>
      <c r="DZ379" s="223">
        <f t="shared" ca="1" si="720"/>
        <v>3.5094158220188144E-4</v>
      </c>
      <c r="EA379" s="223">
        <f t="shared" ca="1" si="721"/>
        <v>1.5738681820716969E-4</v>
      </c>
      <c r="EB379" s="223">
        <f t="shared" ca="1" si="722"/>
        <v>-6.6389585125783957E-5</v>
      </c>
      <c r="EC379" s="223">
        <f t="shared" ca="1" si="723"/>
        <v>-2.7741776646440515E-4</v>
      </c>
      <c r="ED379" s="223">
        <f t="shared" ca="1" si="724"/>
        <v>-4.3517579608629741E-4</v>
      </c>
      <c r="EE379" s="223">
        <f t="shared" ca="1" si="725"/>
        <v>-5.093707541125635E-4</v>
      </c>
      <c r="EF379" s="223">
        <f t="shared" ca="1" si="726"/>
        <v>-4.8575561980964592E-4</v>
      </c>
      <c r="EG379" s="223">
        <f t="shared" ca="1" si="727"/>
        <v>-3.688650046523613E-4</v>
      </c>
      <c r="EH379" s="223">
        <f t="shared" ca="1" si="728"/>
        <v>-1.8114440981767909E-4</v>
      </c>
      <c r="EI379" s="223">
        <f t="shared" ca="1" si="729"/>
        <v>4.1359790683664086E-5</v>
      </c>
      <c r="EJ379" s="223">
        <f t="shared" ca="1" si="730"/>
        <v>2.5592202570540049E-4</v>
      </c>
      <c r="EK379" s="223">
        <f t="shared" ca="1" si="731"/>
        <v>4.2134175154062248E-4</v>
      </c>
      <c r="EL379" s="223">
        <f t="shared" ca="1" si="732"/>
        <v>5.0585483857180284E-4</v>
      </c>
      <c r="EM379" s="223">
        <f t="shared" ca="1" si="733"/>
        <v>4.9323296434657202E-4</v>
      </c>
      <c r="EN379" s="223">
        <f t="shared" ca="1" si="734"/>
        <v>3.8589979899787252E-4</v>
      </c>
      <c r="EO379" s="223">
        <f t="shared" ca="1" si="735"/>
        <v>2.044656086785613E-4</v>
      </c>
      <c r="EP379" s="223">
        <f t="shared" ca="1" si="736"/>
        <v>-1.6230356883101087E-5</v>
      </c>
      <c r="EQ379" s="223">
        <f t="shared" ca="1" si="737"/>
        <v>-2.3380974637034964E-4</v>
      </c>
      <c r="ER379" s="223">
        <f t="shared" ca="1" si="738"/>
        <v>-4.0649265781030736E-4</v>
      </c>
      <c r="ES379" s="223">
        <f t="shared" ca="1" si="739"/>
        <v>-5.0112027441727132E-4</v>
      </c>
      <c r="ET379" s="223">
        <f t="shared" ca="1" si="740"/>
        <v>-4.9952206747028182E-4</v>
      </c>
      <c r="EU379" s="223">
        <f t="shared" ca="1" si="741"/>
        <v>-4.0200492692677001E-4</v>
      </c>
      <c r="EV379" s="223">
        <f t="shared" ca="1" si="742"/>
        <v>-2.272942319790614E-4</v>
      </c>
      <c r="EW379" s="223">
        <f t="shared" ca="1" si="743"/>
        <v>-8.9381772688119086E-6</v>
      </c>
      <c r="EX379" s="223">
        <f t="shared" ca="1" si="744"/>
        <v>2.1113419887697733E-4</v>
      </c>
      <c r="EY379" s="223">
        <f t="shared" ca="1" si="745"/>
        <v>3.9066428766277775E-4</v>
      </c>
      <c r="EZ379" s="223">
        <f t="shared" ca="1" si="746"/>
        <v>4.9517846762871731E-4</v>
      </c>
      <c r="FA379" s="223">
        <f t="shared" ca="1" si="747"/>
        <v>5.0460777818049001E-4</v>
      </c>
      <c r="FB379" s="223">
        <f t="shared" ca="1" si="748"/>
        <v>4.1714158977522789E-4</v>
      </c>
      <c r="FC379" s="223">
        <f t="shared" ca="1" si="749"/>
        <v>2.4957528356610385E-4</v>
      </c>
      <c r="FD379" s="223">
        <f t="shared" ca="1" si="750"/>
        <v>3.4085178568788848E-5</v>
      </c>
      <c r="FE379" s="223">
        <f t="shared" ca="1" si="751"/>
        <v>-1.8795001060533875E-4</v>
      </c>
      <c r="FF379" s="223">
        <f t="shared" ca="1" si="752"/>
        <v>-3.7389477302811601E-4</v>
      </c>
      <c r="FG379" s="223">
        <f t="shared" ca="1" si="753"/>
        <v>-4.880437325391337E-4</v>
      </c>
      <c r="FH379" s="223">
        <f t="shared" ca="1" si="754"/>
        <v>-5.0847784455464E-4</v>
      </c>
      <c r="FI379" s="223">
        <f t="shared" ca="1" si="755"/>
        <v>-4.3127332199662915E-4</v>
      </c>
      <c r="FJ379" s="223">
        <f t="shared" ca="1" si="756"/>
        <v>-2.7125508643482244E-4</v>
      </c>
      <c r="FK379" s="223">
        <f t="shared" ca="1" si="757"/>
        <v>-5.9150065688077293E-5</v>
      </c>
      <c r="FL379" s="223">
        <f t="shared" ca="1" si="758"/>
        <v>1.6431303429567524E-4</v>
      </c>
      <c r="FM379" s="223">
        <f t="shared" ca="1" si="759"/>
        <v>3.562245131359152E-4</v>
      </c>
      <c r="FN379" s="223">
        <f t="shared" ca="1" si="760"/>
        <v>4.7973325735028099E-4</v>
      </c>
      <c r="FO379" s="223">
        <f t="shared" ca="1" si="761"/>
        <v>5.1112294326385811E-4</v>
      </c>
      <c r="FP379" s="223">
        <f t="shared" ca="1" si="762"/>
        <v>4.4436607901025886E-4</v>
      </c>
      <c r="FQ379" s="223">
        <f t="shared" ca="1" si="763"/>
        <v>2.9228141204118001E-4</v>
      </c>
      <c r="FR379" s="223">
        <f t="shared" ca="1" si="764"/>
        <v>8.4072455118196579E-5</v>
      </c>
      <c r="FS379" s="223">
        <f t="shared" ca="1" si="765"/>
        <v>-1.4028021349427142E-4</v>
      </c>
      <c r="FT379" s="223">
        <f t="shared" ca="1" si="766"/>
        <v>-3.3769607718998754E-4</v>
      </c>
      <c r="FU379" s="223">
        <f t="shared" ca="1" si="767"/>
        <v>-4.7026706272480068E-4</v>
      </c>
      <c r="FV379" s="223">
        <f t="shared" ca="1" si="768"/>
        <v>-5.1253670203367204E-4</v>
      </c>
      <c r="FW379" s="223">
        <f t="shared" ca="1" si="769"/>
        <v>-4.5638831921768111E-4</v>
      </c>
      <c r="FX379" s="223">
        <f t="shared" ca="1" si="770"/>
        <v>-3.1260360612510221E-4</v>
      </c>
      <c r="FY379" s="223">
        <f t="shared" ca="1" si="771"/>
        <v>-1.0879230664005875E-4</v>
      </c>
      <c r="FZ379" s="223">
        <f t="shared" ca="1" si="772"/>
        <v>1.1590944537147142E-4</v>
      </c>
      <c r="GA379" s="223">
        <f t="shared" ca="1" si="773"/>
        <v>3.1835410181542628E-4</v>
      </c>
      <c r="GB379" s="223">
        <f t="shared" ca="1" si="774"/>
        <v>4.5966795355468647E-4</v>
      </c>
      <c r="GC379" s="223">
        <f t="shared" ca="1" si="775"/>
        <v>5.1271571499537385E-4</v>
      </c>
      <c r="GD379" s="223">
        <f t="shared" ca="1" si="776"/>
        <v>4.6731107998921245E-4</v>
      </c>
      <c r="GE379" s="223">
        <f t="shared" ca="1" si="777"/>
        <v>3.321727107410269E-4</v>
      </c>
      <c r="GF379" s="223">
        <f t="shared" ca="1" si="778"/>
        <v>1.3325006796614434E-4</v>
      </c>
      <c r="GG379" s="223">
        <f t="shared" ca="1" si="779"/>
        <v>-9.1259441242296148E-5</v>
      </c>
      <c r="GH379" s="223">
        <f t="shared" ca="1" si="780"/>
        <v>-2.9824518352506552E-4</v>
      </c>
      <c r="GI379" s="223">
        <f t="shared" ca="1" si="781"/>
        <v>-4.479614640223013E-4</v>
      </c>
      <c r="GJ379" s="223">
        <f t="shared" ca="1" si="782"/>
        <v>-5.1165955089105882E-4</v>
      </c>
      <c r="GK379" s="223">
        <f t="shared" ca="1" si="783"/>
        <v>-4.7710804743743062E-4</v>
      </c>
      <c r="GL379" s="223">
        <f t="shared" ca="1" si="784"/>
        <v>-3.5094158220188318E-4</v>
      </c>
      <c r="GM379" s="223">
        <f t="shared" ca="1" si="785"/>
        <v>-1.5738681820717196E-4</v>
      </c>
      <c r="GN379" s="223">
        <f t="shared" ca="1" si="786"/>
        <v>6.6389585125785204E-5</v>
      </c>
      <c r="GO379" s="223">
        <f t="shared" ca="1" si="787"/>
        <v>2.7741776646440623E-4</v>
      </c>
      <c r="GP379" s="223">
        <f t="shared" ca="1" si="788"/>
        <v>4.3517579608629616E-4</v>
      </c>
      <c r="GQ379" s="223">
        <f t="shared" ca="1" si="789"/>
        <v>5.0937075411256361E-4</v>
      </c>
      <c r="GR379" s="223">
        <f t="shared" ca="1" si="790"/>
        <v>4.8575561980964549E-4</v>
      </c>
      <c r="GS379" s="223">
        <f t="shared" ca="1" si="791"/>
        <v>3.6886500465236293E-4</v>
      </c>
      <c r="GT379" s="223">
        <f t="shared" ca="1" si="792"/>
        <v>1.8114440981768136E-4</v>
      </c>
      <c r="GU379" s="223">
        <f t="shared" ca="1" si="793"/>
        <v>-4.1359790683665306E-5</v>
      </c>
      <c r="GV379" s="223">
        <f t="shared" ca="1" si="794"/>
        <v>-2.5592202570540157E-4</v>
      </c>
      <c r="GW379" s="223">
        <f t="shared" ca="1" si="795"/>
        <v>-4.2134175154062107E-4</v>
      </c>
      <c r="GX379" s="223">
        <f t="shared" ca="1" si="796"/>
        <v>-5.0585483857180252E-4</v>
      </c>
      <c r="GY379" s="223">
        <f t="shared" ca="1" si="797"/>
        <v>-4.932329643465717E-4</v>
      </c>
      <c r="GZ379" s="223">
        <f t="shared" ca="1" si="798"/>
        <v>-3.8589979899787176E-4</v>
      </c>
      <c r="HA379" s="223">
        <f t="shared" ca="1" si="799"/>
        <v>-2.0446560867856353E-4</v>
      </c>
      <c r="HB379" s="223">
        <f t="shared" ca="1" si="800"/>
        <v>1.6230356883098701E-5</v>
      </c>
      <c r="HC379" s="223">
        <f t="shared" ca="1" si="801"/>
        <v>2.3380974637035075E-4</v>
      </c>
      <c r="HD379" s="223">
        <f t="shared" ca="1" si="802"/>
        <v>4.064926578103059E-4</v>
      </c>
      <c r="HE379" s="223">
        <f t="shared" ca="1" si="803"/>
        <v>5.0112027441727078E-4</v>
      </c>
      <c r="HF379" s="223">
        <f t="shared" ca="1" si="804"/>
        <v>4.9952206747028161E-4</v>
      </c>
      <c r="HG379" s="223">
        <f t="shared" ca="1" si="805"/>
        <v>4.0200492692676925E-4</v>
      </c>
      <c r="HH379" s="223">
        <f t="shared" ca="1" si="806"/>
        <v>2.2729423197906682E-4</v>
      </c>
      <c r="HI379" s="223">
        <f t="shared" ca="1" si="807"/>
        <v>8.9381772688106617E-6</v>
      </c>
      <c r="HJ379" s="223">
        <f t="shared" ca="1" si="808"/>
        <v>-2.1113419887697853E-4</v>
      </c>
      <c r="HK379" s="223">
        <f t="shared" ca="1" si="809"/>
        <v>-3.9066428766277851E-4</v>
      </c>
      <c r="HL379" s="223">
        <f t="shared" ca="1" si="810"/>
        <v>-4.9517846762871579E-4</v>
      </c>
      <c r="HM379" s="223">
        <f t="shared" ca="1" si="811"/>
        <v>-5.046077781804899E-4</v>
      </c>
      <c r="HN379" s="223">
        <f t="shared" ca="1" si="812"/>
        <v>-4.1714158977522713E-4</v>
      </c>
      <c r="HO379" s="223">
        <f t="shared" ca="1" si="813"/>
        <v>-2.4957528356610271E-4</v>
      </c>
      <c r="HP379" s="223">
        <f t="shared" ca="1" si="814"/>
        <v>-3.4085178568787574E-5</v>
      </c>
      <c r="HQ379" s="223">
        <f t="shared" ca="1" si="815"/>
        <v>1.8795001060534E-4</v>
      </c>
      <c r="HR379" s="223">
        <f t="shared" ca="1" si="816"/>
        <v>3.7389477302811688E-4</v>
      </c>
      <c r="HS379" s="223">
        <f t="shared" ca="1" si="817"/>
        <v>4.8804373253913185E-4</v>
      </c>
      <c r="HT379" s="223">
        <f t="shared" ca="1" si="818"/>
        <v>5.0847784455463978E-4</v>
      </c>
      <c r="HU379" s="223">
        <f t="shared" ca="1" si="819"/>
        <v>4.3127332199662845E-4</v>
      </c>
      <c r="HV379" s="223">
        <f t="shared" ca="1" si="820"/>
        <v>2.7125508643482135E-4</v>
      </c>
      <c r="HW379" s="223">
        <f t="shared" ca="1" si="821"/>
        <v>5.9150065688083256E-5</v>
      </c>
      <c r="HX379" s="223">
        <f t="shared" ca="1" si="822"/>
        <v>-1.643130342956764E-4</v>
      </c>
      <c r="HY379" s="223">
        <f t="shared" ca="1" si="823"/>
        <v>-3.5622451313591607E-4</v>
      </c>
      <c r="HZ379" s="223">
        <f t="shared" ca="1" si="824"/>
        <v>-4.7973325735028142E-4</v>
      </c>
      <c r="IA379" s="223">
        <f t="shared" ca="1" si="825"/>
        <v>-5.1112294326385865E-4</v>
      </c>
      <c r="IB379" s="223">
        <f t="shared" ca="1" si="826"/>
        <v>-4.4436607901025826E-4</v>
      </c>
      <c r="IC379" s="223">
        <f t="shared" ca="1" si="827"/>
        <v>-2.9228141204117893E-4</v>
      </c>
      <c r="ID379" s="223">
        <f t="shared" ca="1" si="828"/>
        <v>-8.4072455118202515E-5</v>
      </c>
      <c r="IE379" s="223">
        <f t="shared" ca="1" si="829"/>
        <v>5.676556896797337E-4</v>
      </c>
      <c r="IF379" s="223">
        <f t="shared" ca="1" si="830"/>
        <v>3.3769607718998846E-4</v>
      </c>
      <c r="IG379" s="223">
        <f t="shared" ca="1" si="831"/>
        <v>4.7026706272480123E-4</v>
      </c>
      <c r="IH379" s="223">
        <f t="shared" ca="1" si="832"/>
        <v>5.1253670203367226E-4</v>
      </c>
      <c r="II379" s="223">
        <f t="shared" ca="1" si="833"/>
        <v>4.5638831921768056E-4</v>
      </c>
      <c r="IJ379" s="223">
        <f t="shared" ca="1" si="834"/>
        <v>3.1260360612510123E-4</v>
      </c>
      <c r="IK379" s="223">
        <f t="shared" ca="1" si="835"/>
        <v>1.087923066400575E-4</v>
      </c>
      <c r="IL379" s="223">
        <f t="shared" ca="1" si="836"/>
        <v>-1.1590944537146554E-4</v>
      </c>
      <c r="IM379" s="223">
        <f t="shared" ca="1" si="837"/>
        <v>-3.1835410181542726E-4</v>
      </c>
      <c r="IN379" s="223">
        <f t="shared" ca="1" si="838"/>
        <v>-4.5966795355468695E-4</v>
      </c>
      <c r="IO379" s="223">
        <f t="shared" ca="1" si="839"/>
        <v>-5.1271571499537385E-4</v>
      </c>
      <c r="IP379" s="223">
        <f t="shared" ca="1" si="840"/>
        <v>-4.6731107998921191E-4</v>
      </c>
      <c r="IQ379" s="223">
        <f t="shared" ca="1" si="841"/>
        <v>-3.3217271074102597E-4</v>
      </c>
      <c r="IR379" s="223">
        <f t="shared" ca="1" si="842"/>
        <v>-1.3325006796614312E-4</v>
      </c>
      <c r="IS379" s="223">
        <f t="shared" ca="1" si="843"/>
        <v>9.1259441242290266E-5</v>
      </c>
      <c r="IT379" s="223">
        <f t="shared" ca="1" si="844"/>
        <v>2.9824518352506661E-4</v>
      </c>
      <c r="IU379" s="223">
        <f t="shared" ca="1" si="845"/>
        <v>4.4796146402230189E-4</v>
      </c>
      <c r="IV379" s="223">
        <f t="shared" ca="1" si="846"/>
        <v>5.1165955089105893E-4</v>
      </c>
      <c r="IW379" s="223">
        <f t="shared" ca="1" si="847"/>
        <v>4.7710804743743279E-4</v>
      </c>
      <c r="IX379" s="223">
        <f t="shared" ca="1" si="848"/>
        <v>3.5094158220188231E-4</v>
      </c>
      <c r="IY379" s="223">
        <f t="shared" ca="1" si="849"/>
        <v>1.5738681820717077E-4</v>
      </c>
      <c r="IZ379" s="223">
        <f t="shared" ca="1" si="850"/>
        <v>-6.638958512578645E-5</v>
      </c>
      <c r="JA379" s="223">
        <f t="shared" ca="1" si="851"/>
        <v>-2.7741776646440113E-4</v>
      </c>
      <c r="JB379" s="223">
        <f t="shared" ca="1" si="852"/>
        <v>-4.3517579608629681E-4</v>
      </c>
    </row>
    <row r="380" spans="2:262">
      <c r="B380" s="230">
        <v>19</v>
      </c>
      <c r="C380" s="229">
        <f t="shared" si="853"/>
        <v>3.7109375000000006E-4</v>
      </c>
      <c r="D380" s="226">
        <f t="shared" ca="1" si="597"/>
        <v>39.306391810474608</v>
      </c>
      <c r="E380" s="225">
        <f ca="1">Y361</f>
        <v>0.1063918104746078</v>
      </c>
      <c r="F380" s="224">
        <v>19</v>
      </c>
      <c r="G380" s="223">
        <f t="shared" ca="1" si="854"/>
        <v>-6.3930421454910409E-3</v>
      </c>
      <c r="H380" s="223">
        <f t="shared" ca="1" si="598"/>
        <v>-6.0083258687594066E-3</v>
      </c>
      <c r="I380" s="223">
        <f t="shared" ca="1" si="599"/>
        <v>-4.3405232054640761E-3</v>
      </c>
      <c r="J380" s="223">
        <f t="shared" ca="1" si="600"/>
        <v>-1.7457957452877285E-3</v>
      </c>
      <c r="K380" s="223">
        <f t="shared" ca="1" si="601"/>
        <v>1.2217488362346071E-3</v>
      </c>
      <c r="L380" s="223">
        <f t="shared" ca="1" si="602"/>
        <v>3.928387246251908E-3</v>
      </c>
      <c r="M380" s="223">
        <f t="shared" ca="1" si="603"/>
        <v>5.7961130694828642E-3</v>
      </c>
      <c r="N380" s="223">
        <f t="shared" ca="1" si="604"/>
        <v>6.4260708460261431E-3</v>
      </c>
      <c r="O380" s="223">
        <f t="shared" ca="1" si="605"/>
        <v>5.6837322122662856E-3</v>
      </c>
      <c r="P380" s="223">
        <f t="shared" ca="1" si="606"/>
        <v>3.7276246209418428E-3</v>
      </c>
      <c r="Q380" s="223">
        <f t="shared" ca="1" si="607"/>
        <v>9.7547758205367022E-4</v>
      </c>
      <c r="R380" s="223">
        <f t="shared" ca="1" si="608"/>
        <v>-1.9849840578182875E-3</v>
      </c>
      <c r="S380" s="223">
        <f t="shared" ca="1" si="609"/>
        <v>-4.5215495779116254E-3</v>
      </c>
      <c r="T380" s="223">
        <f t="shared" ca="1" si="610"/>
        <v>-6.092531866283688E-3</v>
      </c>
      <c r="U380" s="223">
        <f t="shared" ca="1" si="611"/>
        <v>-6.3624454596336892E-3</v>
      </c>
      <c r="V380" s="223">
        <f t="shared" ca="1" si="612"/>
        <v>-5.2736499328680745E-3</v>
      </c>
      <c r="W380" s="223">
        <f t="shared" ca="1" si="613"/>
        <v>-3.0586590924380338E-3</v>
      </c>
      <c r="X380" s="223">
        <f t="shared" ca="1" si="614"/>
        <v>-1.9048732800846851E-4</v>
      </c>
      <c r="Y380" s="223">
        <f t="shared" ca="1" si="615"/>
        <v>2.7183632715440977E-3</v>
      </c>
      <c r="Z380" s="223">
        <f t="shared" ca="1" si="616"/>
        <v>5.046703595249542E-3</v>
      </c>
      <c r="AA380" s="223">
        <f t="shared" ca="1" si="617"/>
        <v>6.2973133128712278E-3</v>
      </c>
      <c r="AB380" s="223">
        <f t="shared" ca="1" si="618"/>
        <v>6.2031229713476977E-3</v>
      </c>
      <c r="AC380" s="223">
        <f t="shared" ca="1" si="619"/>
        <v>4.7842470497525616E-3</v>
      </c>
      <c r="AD380" s="223">
        <f t="shared" ca="1" si="620"/>
        <v>2.3436884841761827E-3</v>
      </c>
      <c r="AE380" s="223">
        <f t="shared" ca="1" si="621"/>
        <v>-5.9736803275606482E-4</v>
      </c>
      <c r="AF380" s="223">
        <f t="shared" ca="1" si="622"/>
        <v>-3.4108557714063441E-3</v>
      </c>
      <c r="AG380" s="223">
        <f t="shared" ca="1" si="623"/>
        <v>-5.4959504930301708E-3</v>
      </c>
      <c r="AH380" s="223">
        <f t="shared" ca="1" si="624"/>
        <v>-6.4073773056777033E-3</v>
      </c>
      <c r="AI380" s="223">
        <f t="shared" ca="1" si="625"/>
        <v>-5.9504997396897692E-3</v>
      </c>
      <c r="AJ380" s="223">
        <f t="shared" ca="1" si="626"/>
        <v>-4.2228846378192797E-3</v>
      </c>
      <c r="AK380" s="223">
        <f t="shared" ca="1" si="627"/>
        <v>-1.5934666196010285E-3</v>
      </c>
      <c r="AL380" s="223">
        <f t="shared" ca="1" si="628"/>
        <v>1.3762384222762523E-3</v>
      </c>
      <c r="AM380" s="223">
        <f t="shared" ca="1" si="629"/>
        <v>4.0520458256332777E-3</v>
      </c>
      <c r="AN380" s="223">
        <f t="shared" ca="1" si="630"/>
        <v>5.8625331797507339E-3</v>
      </c>
      <c r="AO380" s="223">
        <f t="shared" ca="1" si="631"/>
        <v>6.4210683798034598E-3</v>
      </c>
      <c r="AP380" s="223">
        <f t="shared" ca="1" si="632"/>
        <v>5.6083754532063965E-3</v>
      </c>
      <c r="AQ380" s="223">
        <f t="shared" ca="1" si="633"/>
        <v>3.5980061102612727E-3</v>
      </c>
      <c r="AR380" s="223">
        <f t="shared" ca="1" si="634"/>
        <v>8.1927753386424555E-4</v>
      </c>
      <c r="AS380" s="223">
        <f t="shared" ca="1" si="635"/>
        <v>-2.1344089049191196E-3</v>
      </c>
      <c r="AT380" s="223">
        <f t="shared" ca="1" si="636"/>
        <v>-4.6322893389879952E-3</v>
      </c>
      <c r="AU380" s="223">
        <f t="shared" ca="1" si="637"/>
        <v>-6.1409379105868368E-3</v>
      </c>
      <c r="AV380" s="223">
        <f t="shared" ca="1" si="638"/>
        <v>-6.3381806087499598E-3</v>
      </c>
      <c r="AW380" s="223">
        <f t="shared" ca="1" si="639"/>
        <v>-5.1818959796164632E-3</v>
      </c>
      <c r="AX380" s="223">
        <f t="shared" ca="1" si="640"/>
        <v>-2.919010221771576E-3</v>
      </c>
      <c r="AY380" s="223">
        <f t="shared" ca="1" si="641"/>
        <v>-3.2765751432502297E-5</v>
      </c>
      <c r="AZ380" s="223">
        <f t="shared" ca="1" si="642"/>
        <v>2.8604758909187098E-3</v>
      </c>
      <c r="BA380" s="223">
        <f t="shared" ca="1" si="643"/>
        <v>5.1428589089374498E-3</v>
      </c>
      <c r="BB380" s="223">
        <f t="shared" ca="1" si="644"/>
        <v>6.3269772192468612E-3</v>
      </c>
      <c r="BC380" s="223">
        <f t="shared" ca="1" si="645"/>
        <v>6.1599607017459989E-3</v>
      </c>
      <c r="BD380" s="223">
        <f t="shared" ca="1" si="646"/>
        <v>4.677475967170954E-3</v>
      </c>
      <c r="BE380" s="223">
        <f t="shared" ca="1" si="647"/>
        <v>2.1961097025241681E-3</v>
      </c>
      <c r="BF380" s="223">
        <f t="shared" ca="1" si="648"/>
        <v>-7.5423885839925441E-4</v>
      </c>
      <c r="BG380" s="223">
        <f t="shared" ca="1" si="649"/>
        <v>-3.5435186569805228E-3</v>
      </c>
      <c r="BH380" s="223">
        <f t="shared" ca="1" si="650"/>
        <v>-5.5760750939101451E-3</v>
      </c>
      <c r="BI380" s="223">
        <f t="shared" ca="1" si="651"/>
        <v>-6.4178529013626945E-3</v>
      </c>
      <c r="BJ380" s="223">
        <f t="shared" ca="1" si="652"/>
        <v>-5.889089252080466E-3</v>
      </c>
      <c r="BK380" s="223">
        <f t="shared" ca="1" si="653"/>
        <v>-4.1027023623724799E-3</v>
      </c>
      <c r="BL380" s="223">
        <f t="shared" ca="1" si="654"/>
        <v>-1.4401776492062412E-3</v>
      </c>
      <c r="BM380" s="223">
        <f t="shared" ca="1" si="655"/>
        <v>1.5298990137531882E-3</v>
      </c>
      <c r="BN380" s="223">
        <f t="shared" ca="1" si="656"/>
        <v>4.1732636041250416E-3</v>
      </c>
      <c r="BO380" s="223">
        <f t="shared" ca="1" si="657"/>
        <v>5.9254219192453501E-3</v>
      </c>
      <c r="BP380" s="223">
        <f t="shared" ca="1" si="658"/>
        <v>6.4121981020879952E-3</v>
      </c>
      <c r="BQ380" s="223">
        <f t="shared" ca="1" si="659"/>
        <v>5.5296404184841629E-3</v>
      </c>
      <c r="BR380" s="223">
        <f t="shared" ca="1" si="660"/>
        <v>3.4662202952379958E-3</v>
      </c>
      <c r="BS380" s="223">
        <f t="shared" ca="1" si="661"/>
        <v>6.6258398352318218E-4</v>
      </c>
      <c r="BT380" s="223">
        <f t="shared" ca="1" si="662"/>
        <v>-2.2825480639063257E-3</v>
      </c>
      <c r="BU380" s="223">
        <f t="shared" ca="1" si="663"/>
        <v>-4.7402387821790072E-3</v>
      </c>
      <c r="BV380" s="223">
        <f t="shared" ca="1" si="664"/>
        <v>-6.1856448835171038E-3</v>
      </c>
      <c r="BW380" s="223">
        <f t="shared" ca="1" si="665"/>
        <v>-6.3100978748673615E-3</v>
      </c>
      <c r="BX380" s="223">
        <f t="shared" ca="1" si="666"/>
        <v>-5.0870206459902884E-3</v>
      </c>
      <c r="BY380" s="223">
        <f t="shared" ca="1" si="667"/>
        <v>-2.7776030484963198E-3</v>
      </c>
      <c r="BZ380" s="223">
        <f t="shared" ca="1" si="668"/>
        <v>1.2497556200697073E-4</v>
      </c>
      <c r="CA380" s="223">
        <f t="shared" ca="1" si="669"/>
        <v>3.0008654665767062E-3</v>
      </c>
      <c r="CB380" s="223">
        <f t="shared" ca="1" si="670"/>
        <v>5.2359163567224963E-3</v>
      </c>
      <c r="CC380" s="223">
        <f t="shared" ca="1" si="671"/>
        <v>6.3528299911265376E-3</v>
      </c>
      <c r="CD380" s="223">
        <f t="shared" ca="1" si="672"/>
        <v>6.1130879021533344E-3</v>
      </c>
      <c r="CE380" s="223">
        <f t="shared" ca="1" si="673"/>
        <v>4.5678873479688079E-3</v>
      </c>
      <c r="CF380" s="223">
        <f t="shared" ca="1" si="674"/>
        <v>2.0472080665052171E-3</v>
      </c>
      <c r="CG380" s="223">
        <f t="shared" ca="1" si="675"/>
        <v>-9.1065535875691763E-4</v>
      </c>
      <c r="CH380" s="223">
        <f t="shared" ca="1" si="676"/>
        <v>-3.6740470594164533E-3</v>
      </c>
      <c r="CI380" s="223">
        <f t="shared" ca="1" si="677"/>
        <v>-5.6528408756564381E-3</v>
      </c>
      <c r="CJ380" s="223">
        <f t="shared" ca="1" si="678"/>
        <v>-6.424462622438884E-3</v>
      </c>
      <c r="CK380" s="223">
        <f t="shared" ca="1" si="679"/>
        <v>-5.8241313973129262E-3</v>
      </c>
      <c r="CL380" s="223">
        <f t="shared" ca="1" si="680"/>
        <v>-3.9800487724325172E-3</v>
      </c>
      <c r="CM380" s="223">
        <f t="shared" ca="1" si="681"/>
        <v>-1.2860211696472835E-3</v>
      </c>
      <c r="CN380" s="223">
        <f t="shared" ca="1" si="682"/>
        <v>1.682638051270848E-3</v>
      </c>
      <c r="CO380" s="223">
        <f t="shared" ca="1" si="683"/>
        <v>4.2919675646700579E-3</v>
      </c>
      <c r="CP380" s="223">
        <f t="shared" ca="1" si="684"/>
        <v>5.9847414061416151E-3</v>
      </c>
      <c r="CQ380" s="223">
        <f t="shared" ca="1" si="685"/>
        <v>6.3994653560033666E-3</v>
      </c>
      <c r="CR380" s="223">
        <f t="shared" ca="1" si="686"/>
        <v>5.4475745351404217E-3</v>
      </c>
      <c r="CS380" s="223">
        <f t="shared" ca="1" si="687"/>
        <v>3.3323465587191728E-3</v>
      </c>
      <c r="CT380" s="223">
        <f t="shared" ca="1" si="688"/>
        <v>5.054913173660313E-4</v>
      </c>
      <c r="CU380" s="223">
        <f t="shared" ca="1" si="689"/>
        <v>-2.4293123012898246E-3</v>
      </c>
      <c r="CV380" s="223">
        <f t="shared" ca="1" si="690"/>
        <v>-4.8453328827765783E-3</v>
      </c>
      <c r="CW380" s="223">
        <f t="shared" ca="1" si="691"/>
        <v>-6.2266258552656998E-3</v>
      </c>
      <c r="CX380" s="223">
        <f t="shared" ca="1" si="692"/>
        <v>-6.278214173974693E-3</v>
      </c>
      <c r="CY380" s="223">
        <f t="shared" ca="1" si="693"/>
        <v>-4.9890810813429508E-3</v>
      </c>
      <c r="CZ380" s="223">
        <f t="shared" ca="1" si="694"/>
        <v>-2.6345227510059582E-3</v>
      </c>
      <c r="DA380" s="223">
        <f t="shared" ca="1" si="695"/>
        <v>2.8264159484098217E-4</v>
      </c>
      <c r="DB380" s="223">
        <f t="shared" ca="1" si="696"/>
        <v>3.1394474330872033E-3</v>
      </c>
      <c r="DC380" s="223">
        <f t="shared" ca="1" si="697"/>
        <v>5.3258198842777629E-3</v>
      </c>
      <c r="DD380" s="223">
        <f t="shared" ca="1" si="698"/>
        <v>6.3748560557671764E-3</v>
      </c>
      <c r="DE380" s="223">
        <f t="shared" ca="1" si="699"/>
        <v>6.0625328069914847E-3</v>
      </c>
      <c r="DF380" s="223">
        <f t="shared" ca="1" si="700"/>
        <v>4.4555472042325378E-3</v>
      </c>
      <c r="DG380" s="223">
        <f t="shared" ca="1" si="701"/>
        <v>1.8970732688969999E-3</v>
      </c>
      <c r="DH380" s="223">
        <f t="shared" ca="1" si="702"/>
        <v>-1.066523314378108E-3</v>
      </c>
      <c r="DI380" s="223">
        <f t="shared" ca="1" si="703"/>
        <v>-3.8023623532852206E-3</v>
      </c>
      <c r="DJ380" s="223">
        <f t="shared" ca="1" si="704"/>
        <v>-5.7262015974325481E-3</v>
      </c>
      <c r="DK380" s="223">
        <f t="shared" ca="1" si="705"/>
        <v>-6.427202487457445E-3</v>
      </c>
      <c r="DL380" s="223">
        <f t="shared" ca="1" si="706"/>
        <v>-5.7556653035699644E-3</v>
      </c>
      <c r="DM380" s="223">
        <f t="shared" ca="1" si="707"/>
        <v>-3.8549977499356689E-3</v>
      </c>
      <c r="DN380" s="223">
        <f t="shared" ca="1" si="708"/>
        <v>-1.1310900390231813E-3</v>
      </c>
      <c r="DO380" s="223">
        <f t="shared" ca="1" si="709"/>
        <v>1.8343635305443327E-3</v>
      </c>
      <c r="DP380" s="223">
        <f t="shared" ca="1" si="710"/>
        <v>4.4080862044411388E-3</v>
      </c>
      <c r="DQ380" s="223">
        <f t="shared" ca="1" si="711"/>
        <v>6.0404559085987242E-3</v>
      </c>
      <c r="DR380" s="223">
        <f t="shared" ca="1" si="712"/>
        <v>6.3828778112796991E-3</v>
      </c>
      <c r="DS380" s="223">
        <f t="shared" ca="1" si="713"/>
        <v>5.3622272365946196E-3</v>
      </c>
      <c r="DT380" s="223">
        <f t="shared" ca="1" si="714"/>
        <v>3.1964655412378804E-3</v>
      </c>
      <c r="DU380" s="223">
        <f t="shared" ca="1" si="715"/>
        <v>3.4809416214088337E-4</v>
      </c>
      <c r="DV380" s="223">
        <f t="shared" ca="1" si="716"/>
        <v>-2.5746132117808219E-3</v>
      </c>
      <c r="DW380" s="223">
        <f t="shared" ca="1" si="717"/>
        <v>-4.9475083360242178E-3</v>
      </c>
      <c r="DX380" s="223">
        <f t="shared" ca="1" si="718"/>
        <v>-6.2638561404276174E-3</v>
      </c>
      <c r="DY380" s="223">
        <f t="shared" ca="1" si="719"/>
        <v>-6.2425487116211688E-3</v>
      </c>
      <c r="DZ380" s="223">
        <f t="shared" ca="1" si="720"/>
        <v>-4.8881362808059423E-3</v>
      </c>
      <c r="EA380" s="223">
        <f t="shared" ca="1" si="721"/>
        <v>-2.4898555155215001E-3</v>
      </c>
      <c r="EB380" s="223">
        <f t="shared" ca="1" si="722"/>
        <v>4.4013737494695776E-4</v>
      </c>
      <c r="EC380" s="223">
        <f t="shared" ca="1" si="723"/>
        <v>3.2761383138555505E-3</v>
      </c>
      <c r="ED380" s="223">
        <f t="shared" ca="1" si="724"/>
        <v>5.412515337079999E-3</v>
      </c>
      <c r="EE380" s="223">
        <f t="shared" ca="1" si="725"/>
        <v>6.3930421454910366E-3</v>
      </c>
      <c r="EF380" s="223">
        <f t="shared" ca="1" si="726"/>
        <v>6.0083258687594239E-3</v>
      </c>
      <c r="EG380" s="223">
        <f t="shared" ca="1" si="727"/>
        <v>4.3405232054641134E-3</v>
      </c>
      <c r="EH380" s="223">
        <f t="shared" ca="1" si="728"/>
        <v>1.7457957452877814E-3</v>
      </c>
      <c r="EI380" s="223">
        <f t="shared" ca="1" si="729"/>
        <v>-1.2217488362345473E-3</v>
      </c>
      <c r="EJ380" s="223">
        <f t="shared" ca="1" si="730"/>
        <v>-3.9283872462518941E-3</v>
      </c>
      <c r="EK380" s="223">
        <f t="shared" ca="1" si="731"/>
        <v>-5.7961130694828555E-3</v>
      </c>
      <c r="EL380" s="223">
        <f t="shared" ca="1" si="732"/>
        <v>-6.426070846026144E-3</v>
      </c>
      <c r="EM380" s="223">
        <f t="shared" ca="1" si="733"/>
        <v>-5.6837322122663004E-3</v>
      </c>
      <c r="EN380" s="223">
        <f t="shared" ca="1" si="734"/>
        <v>-3.7276246209419109E-3</v>
      </c>
      <c r="EO380" s="223">
        <f t="shared" ca="1" si="735"/>
        <v>-9.7547758205370795E-4</v>
      </c>
      <c r="EP380" s="223">
        <f t="shared" ca="1" si="736"/>
        <v>1.9849840578182883E-3</v>
      </c>
      <c r="EQ380" s="223">
        <f t="shared" ca="1" si="737"/>
        <v>4.5215495779115898E-3</v>
      </c>
      <c r="ER380" s="223">
        <f t="shared" ca="1" si="738"/>
        <v>6.0925318662836871E-3</v>
      </c>
      <c r="ES380" s="223">
        <f t="shared" ca="1" si="739"/>
        <v>6.362445459633697E-3</v>
      </c>
      <c r="ET380" s="223">
        <f t="shared" ca="1" si="740"/>
        <v>5.2736499328680832E-3</v>
      </c>
      <c r="EU380" s="223">
        <f t="shared" ca="1" si="741"/>
        <v>3.0586590924380919E-3</v>
      </c>
      <c r="EV380" s="223">
        <f t="shared" ca="1" si="742"/>
        <v>1.9048732800849497E-4</v>
      </c>
      <c r="EW380" s="223">
        <f t="shared" ca="1" si="743"/>
        <v>-2.7183632715440322E-3</v>
      </c>
      <c r="EX380" s="223">
        <f t="shared" ca="1" si="744"/>
        <v>-5.0467035952495168E-3</v>
      </c>
      <c r="EY380" s="223">
        <f t="shared" ca="1" si="745"/>
        <v>-6.2973133128712104E-3</v>
      </c>
      <c r="EZ380" s="223">
        <f t="shared" ca="1" si="746"/>
        <v>-6.2031229713477073E-3</v>
      </c>
      <c r="FA380" s="223">
        <f t="shared" ca="1" si="747"/>
        <v>-4.7842470497525633E-3</v>
      </c>
      <c r="FB380" s="223">
        <f t="shared" ca="1" si="748"/>
        <v>-2.3436884841762286E-3</v>
      </c>
      <c r="FC380" s="223">
        <f t="shared" ca="1" si="749"/>
        <v>5.9736803275606135E-4</v>
      </c>
      <c r="FD380" s="223">
        <f t="shared" ca="1" si="750"/>
        <v>3.410855771406293E-3</v>
      </c>
      <c r="FE380" s="223">
        <f t="shared" ca="1" si="751"/>
        <v>5.4959504930301621E-3</v>
      </c>
      <c r="FF380" s="223">
        <f t="shared" ca="1" si="752"/>
        <v>6.407377305677699E-3</v>
      </c>
      <c r="FG380" s="223">
        <f t="shared" ca="1" si="753"/>
        <v>5.9504997396897796E-3</v>
      </c>
      <c r="FH380" s="223">
        <f t="shared" ca="1" si="754"/>
        <v>4.2228846378193343E-3</v>
      </c>
      <c r="FI380" s="223">
        <f t="shared" ca="1" si="755"/>
        <v>1.5934666196010655E-3</v>
      </c>
      <c r="FJ380" s="223">
        <f t="shared" ca="1" si="756"/>
        <v>-1.3762384222762601E-3</v>
      </c>
      <c r="FK380" s="223">
        <f t="shared" ca="1" si="757"/>
        <v>-4.052045825633249E-3</v>
      </c>
      <c r="FL380" s="223">
        <f t="shared" ca="1" si="758"/>
        <v>-5.8625331797507322E-3</v>
      </c>
      <c r="FM380" s="223">
        <f t="shared" ca="1" si="759"/>
        <v>-6.4210683798034624E-3</v>
      </c>
      <c r="FN380" s="223">
        <f t="shared" ca="1" si="760"/>
        <v>-5.6083754532064035E-3</v>
      </c>
      <c r="FO380" s="223">
        <f t="shared" ca="1" si="761"/>
        <v>-3.598006110261323E-3</v>
      </c>
      <c r="FP380" s="223">
        <f t="shared" ca="1" si="762"/>
        <v>-8.1927753386426029E-4</v>
      </c>
      <c r="FQ380" s="223">
        <f t="shared" ca="1" si="763"/>
        <v>2.1344089049190628E-3</v>
      </c>
      <c r="FR380" s="223">
        <f t="shared" ca="1" si="764"/>
        <v>4.63228933898797E-3</v>
      </c>
      <c r="FS380" s="223">
        <f t="shared" ca="1" si="765"/>
        <v>6.1409379105868116E-3</v>
      </c>
      <c r="FT380" s="223">
        <f t="shared" ca="1" si="766"/>
        <v>6.338180608749965E-3</v>
      </c>
      <c r="FU380" s="223">
        <f t="shared" ca="1" si="767"/>
        <v>5.1818959796164589E-3</v>
      </c>
      <c r="FV380" s="223">
        <f t="shared" ca="1" si="768"/>
        <v>2.9190102217716094E-3</v>
      </c>
      <c r="FW380" s="223">
        <f t="shared" ca="1" si="769"/>
        <v>3.2765751432494491E-5</v>
      </c>
      <c r="FX380" s="223">
        <f t="shared" ca="1" si="770"/>
        <v>-2.860475890918656E-3</v>
      </c>
      <c r="FY380" s="223">
        <f t="shared" ca="1" si="771"/>
        <v>-5.1428589089374411E-3</v>
      </c>
      <c r="FZ380" s="223">
        <f t="shared" ca="1" si="772"/>
        <v>-6.3269772192468491E-3</v>
      </c>
      <c r="GA380" s="223">
        <f t="shared" ca="1" si="773"/>
        <v>-6.1599607017460024E-3</v>
      </c>
      <c r="GB380" s="223">
        <f t="shared" ca="1" si="774"/>
        <v>-4.6774759671709956E-3</v>
      </c>
      <c r="GC380" s="223">
        <f t="shared" ca="1" si="775"/>
        <v>-2.1961097025242041E-3</v>
      </c>
      <c r="GD380" s="223">
        <f t="shared" ca="1" si="776"/>
        <v>7.5423885839917115E-4</v>
      </c>
      <c r="GE380" s="223">
        <f t="shared" ca="1" si="777"/>
        <v>3.5435186569804916E-3</v>
      </c>
      <c r="GF380" s="223">
        <f t="shared" ca="1" si="778"/>
        <v>5.5760750939101494E-3</v>
      </c>
      <c r="GG380" s="223">
        <f t="shared" ca="1" si="779"/>
        <v>6.4178529013626927E-3</v>
      </c>
      <c r="GH380" s="223">
        <f t="shared" ca="1" si="780"/>
        <v>5.8890892520804625E-3</v>
      </c>
      <c r="GI380" s="223">
        <f t="shared" ca="1" si="781"/>
        <v>4.1027023623725258E-3</v>
      </c>
      <c r="GJ380" s="223">
        <f t="shared" ca="1" si="782"/>
        <v>1.440177649206256E-3</v>
      </c>
      <c r="GK380" s="223">
        <f t="shared" ca="1" si="783"/>
        <v>-1.5298990137531288E-3</v>
      </c>
      <c r="GL380" s="223">
        <f t="shared" ca="1" si="784"/>
        <v>-4.1732636041250304E-3</v>
      </c>
      <c r="GM380" s="223">
        <f t="shared" ca="1" si="785"/>
        <v>-5.9254219192453267E-3</v>
      </c>
      <c r="GN380" s="223">
        <f t="shared" ca="1" si="786"/>
        <v>-6.4121981020879969E-3</v>
      </c>
      <c r="GO380" s="223">
        <f t="shared" ca="1" si="787"/>
        <v>-5.5296404184842062E-3</v>
      </c>
      <c r="GP380" s="223">
        <f t="shared" ca="1" si="788"/>
        <v>-3.4662202952380275E-3</v>
      </c>
      <c r="GQ380" s="223">
        <f t="shared" ca="1" si="789"/>
        <v>-6.6258398352317394E-4</v>
      </c>
      <c r="GR380" s="223">
        <f t="shared" ca="1" si="790"/>
        <v>2.2825480639062901E-3</v>
      </c>
      <c r="GS380" s="223">
        <f t="shared" ca="1" si="791"/>
        <v>4.740238782178996E-3</v>
      </c>
      <c r="GT380" s="223">
        <f t="shared" ca="1" si="792"/>
        <v>6.1856448835170873E-3</v>
      </c>
      <c r="GU380" s="223">
        <f t="shared" ca="1" si="793"/>
        <v>6.3100978748673597E-3</v>
      </c>
      <c r="GV380" s="223">
        <f t="shared" ca="1" si="794"/>
        <v>5.0870206459903396E-3</v>
      </c>
      <c r="GW380" s="223">
        <f t="shared" ca="1" si="795"/>
        <v>2.7776030484963537E-3</v>
      </c>
      <c r="GX380" s="223">
        <f t="shared" ca="1" si="796"/>
        <v>-1.2497556200688747E-4</v>
      </c>
      <c r="GY380" s="223">
        <f t="shared" ca="1" si="797"/>
        <v>-3.0008654665766724E-3</v>
      </c>
      <c r="GZ380" s="223">
        <f t="shared" ca="1" si="798"/>
        <v>-5.2359163567224469E-3</v>
      </c>
      <c r="HA380" s="223">
        <f t="shared" ca="1" si="799"/>
        <v>-6.3528299911265315E-3</v>
      </c>
      <c r="HB380" s="223">
        <f t="shared" ca="1" si="800"/>
        <v>-6.1130879021533318E-3</v>
      </c>
      <c r="HC380" s="223">
        <f t="shared" ca="1" si="801"/>
        <v>-4.5678873479688339E-3</v>
      </c>
      <c r="HD380" s="223">
        <f t="shared" ca="1" si="802"/>
        <v>-2.0472080665052093E-3</v>
      </c>
      <c r="HE380" s="223">
        <f t="shared" ca="1" si="803"/>
        <v>9.1065535875688034E-4</v>
      </c>
      <c r="HF380" s="223">
        <f t="shared" ca="1" si="804"/>
        <v>3.6740470594164212E-3</v>
      </c>
      <c r="HG380" s="223">
        <f t="shared" ca="1" si="805"/>
        <v>5.6528408756563973E-3</v>
      </c>
      <c r="HH380" s="223">
        <f t="shared" ca="1" si="806"/>
        <v>6.4244626224388823E-3</v>
      </c>
      <c r="HI380" s="223">
        <f t="shared" ca="1" si="807"/>
        <v>5.8241313973129618E-3</v>
      </c>
      <c r="HJ380" s="223">
        <f t="shared" ca="1" si="808"/>
        <v>3.9800487724325467E-3</v>
      </c>
      <c r="HK380" s="223">
        <f t="shared" ca="1" si="809"/>
        <v>1.286021169647365E-3</v>
      </c>
      <c r="HL380" s="223">
        <f t="shared" ca="1" si="810"/>
        <v>-1.682638051270812E-3</v>
      </c>
      <c r="HM380" s="223">
        <f t="shared" ca="1" si="811"/>
        <v>-4.291967564670064E-3</v>
      </c>
      <c r="HN380" s="223">
        <f t="shared" ca="1" si="812"/>
        <v>-5.9847414061416021E-3</v>
      </c>
      <c r="HO380" s="223">
        <f t="shared" ca="1" si="813"/>
        <v>-6.3994653560033657E-3</v>
      </c>
      <c r="HP380" s="223">
        <f t="shared" ca="1" si="814"/>
        <v>-5.4475745351404417E-3</v>
      </c>
      <c r="HQ380" s="223">
        <f t="shared" ca="1" si="815"/>
        <v>-3.3323465587192054E-3</v>
      </c>
      <c r="HR380" s="223">
        <f t="shared" ca="1" si="816"/>
        <v>-5.05491317366115E-4</v>
      </c>
      <c r="HS380" s="223">
        <f t="shared" ca="1" si="817"/>
        <v>2.4293123012897894E-3</v>
      </c>
      <c r="HT380" s="223">
        <f t="shared" ca="1" si="818"/>
        <v>4.8453328827765237E-3</v>
      </c>
      <c r="HU380" s="223">
        <f t="shared" ca="1" si="819"/>
        <v>6.2266258552656911E-3</v>
      </c>
      <c r="HV380" s="223">
        <f t="shared" ca="1" si="820"/>
        <v>6.2782141739747103E-3</v>
      </c>
      <c r="HW380" s="223">
        <f t="shared" ca="1" si="821"/>
        <v>4.9890810813429751E-3</v>
      </c>
      <c r="HX380" s="223">
        <f t="shared" ca="1" si="822"/>
        <v>2.6345227510059508E-3</v>
      </c>
      <c r="HY380" s="223">
        <f t="shared" ca="1" si="823"/>
        <v>-2.8264159484094487E-4</v>
      </c>
      <c r="HZ380" s="223">
        <f t="shared" ca="1" si="824"/>
        <v>-3.1394474330872107E-3</v>
      </c>
      <c r="IA380" s="223">
        <f t="shared" ca="1" si="825"/>
        <v>-5.325819884277742E-3</v>
      </c>
      <c r="IB380" s="223">
        <f t="shared" ca="1" si="826"/>
        <v>-6.3748560557671712E-3</v>
      </c>
      <c r="IC380" s="223">
        <f t="shared" ca="1" si="827"/>
        <v>-6.0625328069915125E-3</v>
      </c>
      <c r="ID380" s="223">
        <f t="shared" ca="1" si="828"/>
        <v>-4.4555472042325656E-3</v>
      </c>
      <c r="IE380" s="223">
        <f t="shared" ca="1" si="829"/>
        <v>2.5308769052438812E-3</v>
      </c>
      <c r="IF380" s="223">
        <f t="shared" ca="1" si="830"/>
        <v>1.0665233143780707E-3</v>
      </c>
      <c r="IG380" s="223">
        <f t="shared" ca="1" si="831"/>
        <v>3.8023623532852276E-3</v>
      </c>
      <c r="IH380" s="223">
        <f t="shared" ca="1" si="832"/>
        <v>5.7262015974325316E-3</v>
      </c>
      <c r="II380" s="223">
        <f t="shared" ca="1" si="833"/>
        <v>6.427202487457445E-3</v>
      </c>
      <c r="IJ380" s="223">
        <f t="shared" ca="1" si="834"/>
        <v>5.7556653035699817E-3</v>
      </c>
      <c r="IK380" s="223">
        <f t="shared" ca="1" si="835"/>
        <v>3.8549977499356628E-3</v>
      </c>
      <c r="IL380" s="223">
        <f t="shared" ca="1" si="836"/>
        <v>1.1310900390232182E-3</v>
      </c>
      <c r="IM380" s="223">
        <f t="shared" ca="1" si="837"/>
        <v>-1.8343635305442976E-3</v>
      </c>
      <c r="IN380" s="223">
        <f t="shared" ca="1" si="838"/>
        <v>-4.4080862044410781E-3</v>
      </c>
      <c r="IO380" s="223">
        <f t="shared" ca="1" si="839"/>
        <v>-6.0404559085987112E-3</v>
      </c>
      <c r="IP380" s="223">
        <f t="shared" ca="1" si="840"/>
        <v>-6.3828778112797087E-3</v>
      </c>
      <c r="IQ380" s="223">
        <f t="shared" ca="1" si="841"/>
        <v>-5.3622272365946404E-3</v>
      </c>
      <c r="IR380" s="223">
        <f t="shared" ca="1" si="842"/>
        <v>-3.1964655412378739E-3</v>
      </c>
      <c r="IS380" s="223">
        <f t="shared" ca="1" si="843"/>
        <v>-3.480941621409211E-4</v>
      </c>
      <c r="IT380" s="223">
        <f t="shared" ca="1" si="844"/>
        <v>2.5746132117808298E-3</v>
      </c>
      <c r="IU380" s="223">
        <f t="shared" ca="1" si="845"/>
        <v>4.9475083360241935E-3</v>
      </c>
      <c r="IV380" s="223">
        <f t="shared" ca="1" si="846"/>
        <v>6.26385614042762E-3</v>
      </c>
      <c r="IW380" s="223">
        <f t="shared" ca="1" si="847"/>
        <v>6.2425487116211887E-3</v>
      </c>
      <c r="IX380" s="223">
        <f t="shared" ca="1" si="848"/>
        <v>4.8881362808059665E-3</v>
      </c>
      <c r="IY380" s="223">
        <f t="shared" ca="1" si="849"/>
        <v>2.4898555155215773E-3</v>
      </c>
      <c r="IZ380" s="223">
        <f t="shared" ca="1" si="850"/>
        <v>-4.4013737494692003E-4</v>
      </c>
      <c r="JA380" s="223">
        <f t="shared" ca="1" si="851"/>
        <v>-3.2761383138554781E-3</v>
      </c>
      <c r="JB380" s="223">
        <f t="shared" ca="1" si="852"/>
        <v>-5.4125153370799791E-3</v>
      </c>
    </row>
    <row r="381" spans="2:262">
      <c r="B381" s="230">
        <v>20</v>
      </c>
      <c r="C381" s="229">
        <f t="shared" si="853"/>
        <v>3.9062500000000008E-4</v>
      </c>
      <c r="D381" s="226">
        <f t="shared" ca="1" si="597"/>
        <v>39.306990338764031</v>
      </c>
      <c r="E381" s="225">
        <f ca="1">Z361</f>
        <v>0.10699033876402655</v>
      </c>
      <c r="F381" s="224">
        <v>20</v>
      </c>
      <c r="G381" s="223">
        <f t="shared" ca="1" si="854"/>
        <v>-9.105974519912596E-4</v>
      </c>
      <c r="H381" s="223">
        <f t="shared" ca="1" si="598"/>
        <v>-8.5169869645334239E-4</v>
      </c>
      <c r="I381" s="223">
        <f t="shared" ca="1" si="599"/>
        <v>-5.9166493044869551E-4</v>
      </c>
      <c r="J381" s="223">
        <f t="shared" ca="1" si="600"/>
        <v>-1.9190507061044769E-4</v>
      </c>
      <c r="K381" s="223">
        <f t="shared" ca="1" si="601"/>
        <v>2.5317460543344274E-4</v>
      </c>
      <c r="L381" s="223">
        <f t="shared" ca="1" si="602"/>
        <v>6.3846520685996292E-4</v>
      </c>
      <c r="M381" s="223">
        <f t="shared" ca="1" si="603"/>
        <v>8.7297747951930256E-4</v>
      </c>
      <c r="N381" s="223">
        <f t="shared" ca="1" si="604"/>
        <v>9.0132959811064421E-4</v>
      </c>
      <c r="O381" s="223">
        <f t="shared" ca="1" si="605"/>
        <v>7.1682599800136529E-4</v>
      </c>
      <c r="P381" s="223">
        <f t="shared" ca="1" si="606"/>
        <v>3.6303858283962681E-4</v>
      </c>
      <c r="Q381" s="223">
        <f t="shared" ca="1" si="607"/>
        <v>-7.648310603104784E-5</v>
      </c>
      <c r="R381" s="223">
        <f t="shared" ca="1" si="608"/>
        <v>-4.9794273798400824E-4</v>
      </c>
      <c r="S381" s="223">
        <f t="shared" ca="1" si="609"/>
        <v>-8.018094720808294E-4</v>
      </c>
      <c r="T381" s="223">
        <f t="shared" ca="1" si="610"/>
        <v>-9.1632290878401572E-4</v>
      </c>
      <c r="U381" s="223">
        <f t="shared" ca="1" si="611"/>
        <v>-8.1443984445149389E-4</v>
      </c>
      <c r="V381" s="223">
        <f t="shared" ca="1" si="612"/>
        <v>-5.2022072592466224E-4</v>
      </c>
      <c r="W381" s="223">
        <f t="shared" ca="1" si="613"/>
        <v>-1.0314759624390049E-4</v>
      </c>
      <c r="X381" s="223">
        <f t="shared" ca="1" si="614"/>
        <v>3.3828460893683352E-4</v>
      </c>
      <c r="Y381" s="223">
        <f t="shared" ca="1" si="615"/>
        <v>6.9982837629022272E-4</v>
      </c>
      <c r="Z381" s="223">
        <f t="shared" ca="1" si="616"/>
        <v>8.9610244395262539E-4</v>
      </c>
      <c r="AA381" s="223">
        <f t="shared" ca="1" si="617"/>
        <v>8.8075522442247799E-4</v>
      </c>
      <c r="AB381" s="223">
        <f t="shared" ca="1" si="618"/>
        <v>6.5741107825555644E-4</v>
      </c>
      <c r="AC381" s="223">
        <f t="shared" ca="1" si="619"/>
        <v>2.7881439424103343E-4</v>
      </c>
      <c r="AD381" s="223">
        <f t="shared" ca="1" si="620"/>
        <v>-1.6562639208040909E-4</v>
      </c>
      <c r="AE381" s="223">
        <f t="shared" ca="1" si="621"/>
        <v>-5.7095326846705644E-4</v>
      </c>
      <c r="AF381" s="223">
        <f t="shared" ca="1" si="622"/>
        <v>-8.4144526474017522E-4</v>
      </c>
      <c r="AG381" s="223">
        <f t="shared" ca="1" si="623"/>
        <v>-9.1322367505212694E-4</v>
      </c>
      <c r="AH381" s="223">
        <f t="shared" ca="1" si="624"/>
        <v>-7.693374915294707E-4</v>
      </c>
      <c r="AI381" s="223">
        <f t="shared" ca="1" si="625"/>
        <v>-4.4376651142839861E-4</v>
      </c>
      <c r="AJ381" s="223">
        <f t="shared" ca="1" si="626"/>
        <v>-1.3396754139313218E-5</v>
      </c>
      <c r="AK381" s="223">
        <f t="shared" ca="1" si="627"/>
        <v>4.2013674673098433E-4</v>
      </c>
      <c r="AL381" s="223">
        <f t="shared" ca="1" si="628"/>
        <v>7.544518158917017E-4</v>
      </c>
      <c r="AM381" s="223">
        <f t="shared" ca="1" si="629"/>
        <v>9.1059745199125949E-4</v>
      </c>
      <c r="AN381" s="223">
        <f t="shared" ca="1" si="630"/>
        <v>8.516986964533425E-4</v>
      </c>
      <c r="AO381" s="223">
        <f t="shared" ca="1" si="631"/>
        <v>5.9166493044869692E-4</v>
      </c>
      <c r="AP381" s="223">
        <f t="shared" ca="1" si="632"/>
        <v>1.9190507061044785E-4</v>
      </c>
      <c r="AQ381" s="223">
        <f t="shared" ca="1" si="633"/>
        <v>-2.5317460543344096E-4</v>
      </c>
      <c r="AR381" s="223">
        <f t="shared" ca="1" si="634"/>
        <v>-6.3846520685996303E-4</v>
      </c>
      <c r="AS381" s="223">
        <f t="shared" ca="1" si="635"/>
        <v>-8.7297747951930213E-4</v>
      </c>
      <c r="AT381" s="223">
        <f t="shared" ca="1" si="636"/>
        <v>-9.013295981106441E-4</v>
      </c>
      <c r="AU381" s="223">
        <f t="shared" ca="1" si="637"/>
        <v>-7.1682599800136615E-4</v>
      </c>
      <c r="AV381" s="223">
        <f t="shared" ca="1" si="638"/>
        <v>-3.6303858283962659E-4</v>
      </c>
      <c r="AW381" s="223">
        <f t="shared" ca="1" si="639"/>
        <v>7.648310603104643E-5</v>
      </c>
      <c r="AX381" s="223">
        <f t="shared" ca="1" si="640"/>
        <v>4.979427379840091E-4</v>
      </c>
      <c r="AY381" s="223">
        <f t="shared" ca="1" si="641"/>
        <v>8.0180947208082908E-4</v>
      </c>
      <c r="AZ381" s="223">
        <f t="shared" ca="1" si="642"/>
        <v>9.1632290878401572E-4</v>
      </c>
      <c r="BA381" s="223">
        <f t="shared" ca="1" si="643"/>
        <v>8.1443984445149411E-4</v>
      </c>
      <c r="BB381" s="223">
        <f t="shared" ca="1" si="644"/>
        <v>5.2022072592466408E-4</v>
      </c>
      <c r="BC381" s="223">
        <f t="shared" ca="1" si="645"/>
        <v>1.0314759624390103E-4</v>
      </c>
      <c r="BD381" s="223">
        <f t="shared" ca="1" si="646"/>
        <v>-3.3828460893683152E-4</v>
      </c>
      <c r="BE381" s="223">
        <f t="shared" ca="1" si="647"/>
        <v>-6.9982837629022228E-4</v>
      </c>
      <c r="BF381" s="223">
        <f t="shared" ca="1" si="648"/>
        <v>-8.9610244395262495E-4</v>
      </c>
      <c r="BG381" s="223">
        <f t="shared" ca="1" si="649"/>
        <v>-8.8075522442247799E-4</v>
      </c>
      <c r="BH381" s="223">
        <f t="shared" ca="1" si="650"/>
        <v>-6.5741107825555796E-4</v>
      </c>
      <c r="BI381" s="223">
        <f t="shared" ca="1" si="651"/>
        <v>-2.7881439424103392E-4</v>
      </c>
      <c r="BJ381" s="223">
        <f t="shared" ca="1" si="652"/>
        <v>1.6562639208040849E-4</v>
      </c>
      <c r="BK381" s="223">
        <f t="shared" ca="1" si="653"/>
        <v>5.7095326846705731E-4</v>
      </c>
      <c r="BL381" s="223">
        <f t="shared" ca="1" si="654"/>
        <v>8.41445264740175E-4</v>
      </c>
      <c r="BM381" s="223">
        <f t="shared" ca="1" si="655"/>
        <v>9.1322367505212673E-4</v>
      </c>
      <c r="BN381" s="223">
        <f t="shared" ca="1" si="656"/>
        <v>7.6933749152947113E-4</v>
      </c>
      <c r="BO381" s="223">
        <f t="shared" ca="1" si="657"/>
        <v>4.4376651142839758E-4</v>
      </c>
      <c r="BP381" s="223">
        <f t="shared" ca="1" si="658"/>
        <v>1.339675413931376E-5</v>
      </c>
      <c r="BQ381" s="223">
        <f t="shared" ca="1" si="659"/>
        <v>-4.201367467309853E-4</v>
      </c>
      <c r="BR381" s="223">
        <f t="shared" ca="1" si="660"/>
        <v>-7.5445181589170137E-4</v>
      </c>
      <c r="BS381" s="223">
        <f t="shared" ca="1" si="661"/>
        <v>-9.1059745199125928E-4</v>
      </c>
      <c r="BT381" s="223">
        <f t="shared" ca="1" si="662"/>
        <v>-8.5169869645334391E-4</v>
      </c>
      <c r="BU381" s="223">
        <f t="shared" ca="1" si="663"/>
        <v>-5.9166493044869725E-4</v>
      </c>
      <c r="BV381" s="223">
        <f t="shared" ca="1" si="664"/>
        <v>-1.9190507061044845E-4</v>
      </c>
      <c r="BW381" s="223">
        <f t="shared" ca="1" si="665"/>
        <v>2.5317460543344356E-4</v>
      </c>
      <c r="BX381" s="223">
        <f t="shared" ca="1" si="666"/>
        <v>6.3846520685996032E-4</v>
      </c>
      <c r="BY381" s="223">
        <f t="shared" ca="1" si="667"/>
        <v>8.7297747951930191E-4</v>
      </c>
      <c r="BZ381" s="223">
        <f t="shared" ca="1" si="668"/>
        <v>9.013295981106441E-4</v>
      </c>
      <c r="CA381" s="223">
        <f t="shared" ca="1" si="669"/>
        <v>7.1682599800136453E-4</v>
      </c>
      <c r="CB381" s="223">
        <f t="shared" ca="1" si="670"/>
        <v>3.6303858283963017E-4</v>
      </c>
      <c r="CC381" s="223">
        <f t="shared" ca="1" si="671"/>
        <v>-7.6483106031045942E-5</v>
      </c>
      <c r="CD381" s="223">
        <f t="shared" ca="1" si="672"/>
        <v>-4.9794273798400867E-4</v>
      </c>
      <c r="CE381" s="223">
        <f t="shared" ca="1" si="673"/>
        <v>-8.0180947208083038E-4</v>
      </c>
      <c r="CF381" s="223">
        <f t="shared" ca="1" si="674"/>
        <v>-9.1632290878401572E-4</v>
      </c>
      <c r="CG381" s="223">
        <f t="shared" ca="1" si="675"/>
        <v>-8.1443984445149433E-4</v>
      </c>
      <c r="CH381" s="223">
        <f t="shared" ca="1" si="676"/>
        <v>-5.202207259246618E-4</v>
      </c>
      <c r="CI381" s="223">
        <f t="shared" ca="1" si="677"/>
        <v>-1.0314759624390488E-4</v>
      </c>
      <c r="CJ381" s="223">
        <f t="shared" ca="1" si="678"/>
        <v>3.3828460893683087E-4</v>
      </c>
      <c r="CK381" s="223">
        <f t="shared" ca="1" si="679"/>
        <v>6.9982837629022196E-4</v>
      </c>
      <c r="CL381" s="223">
        <f t="shared" ca="1" si="680"/>
        <v>8.961024439526255E-4</v>
      </c>
      <c r="CM381" s="223">
        <f t="shared" ca="1" si="681"/>
        <v>8.8075522442247907E-4</v>
      </c>
      <c r="CN381" s="223">
        <f t="shared" ca="1" si="682"/>
        <v>6.5741107825555828E-4</v>
      </c>
      <c r="CO381" s="223">
        <f t="shared" ca="1" si="683"/>
        <v>2.7881439424103452E-4</v>
      </c>
      <c r="CP381" s="223">
        <f t="shared" ca="1" si="684"/>
        <v>-1.6562639208041126E-4</v>
      </c>
      <c r="CQ381" s="223">
        <f t="shared" ca="1" si="685"/>
        <v>-5.7095326846705416E-4</v>
      </c>
      <c r="CR381" s="223">
        <f t="shared" ca="1" si="686"/>
        <v>-8.4144526474017479E-4</v>
      </c>
      <c r="CS381" s="223">
        <f t="shared" ca="1" si="687"/>
        <v>-9.1322367505212684E-4</v>
      </c>
      <c r="CT381" s="223">
        <f t="shared" ca="1" si="688"/>
        <v>-7.6933749152946962E-4</v>
      </c>
      <c r="CU381" s="223">
        <f t="shared" ca="1" si="689"/>
        <v>-4.4376651142840094E-4</v>
      </c>
      <c r="CV381" s="223">
        <f t="shared" ca="1" si="690"/>
        <v>-1.3396754139314302E-5</v>
      </c>
      <c r="CW381" s="223">
        <f t="shared" ca="1" si="691"/>
        <v>4.2013674673098471E-4</v>
      </c>
      <c r="CX381" s="223">
        <f t="shared" ca="1" si="692"/>
        <v>7.544518158916992E-4</v>
      </c>
      <c r="CY381" s="223">
        <f t="shared" ca="1" si="693"/>
        <v>9.1059745199125928E-4</v>
      </c>
      <c r="CZ381" s="223">
        <f t="shared" ca="1" si="694"/>
        <v>8.5169869645334293E-4</v>
      </c>
      <c r="DA381" s="223">
        <f t="shared" ca="1" si="695"/>
        <v>5.916649304486953E-4</v>
      </c>
      <c r="DB381" s="223">
        <f t="shared" ca="1" si="696"/>
        <v>1.9190507061045214E-4</v>
      </c>
      <c r="DC381" s="223">
        <f t="shared" ca="1" si="697"/>
        <v>-2.5317460543343993E-4</v>
      </c>
      <c r="DD381" s="223">
        <f t="shared" ca="1" si="698"/>
        <v>-6.3846520685996216E-4</v>
      </c>
      <c r="DE381" s="223">
        <f t="shared" ca="1" si="699"/>
        <v>-8.7297747951930278E-4</v>
      </c>
      <c r="DF381" s="223">
        <f t="shared" ca="1" si="700"/>
        <v>-9.0132959811064475E-4</v>
      </c>
      <c r="DG381" s="223">
        <f t="shared" ca="1" si="701"/>
        <v>-7.1682599800136691E-4</v>
      </c>
      <c r="DH381" s="223">
        <f t="shared" ca="1" si="702"/>
        <v>-3.6303858283962768E-4</v>
      </c>
      <c r="DI381" s="223">
        <f t="shared" ca="1" si="703"/>
        <v>7.6483106031048653E-5</v>
      </c>
      <c r="DJ381" s="223">
        <f t="shared" ca="1" si="704"/>
        <v>4.9794273798400542E-4</v>
      </c>
      <c r="DK381" s="223">
        <f t="shared" ca="1" si="705"/>
        <v>8.0180947208082854E-4</v>
      </c>
      <c r="DL381" s="223">
        <f t="shared" ca="1" si="706"/>
        <v>9.1632290878401583E-4</v>
      </c>
      <c r="DM381" s="223">
        <f t="shared" ca="1" si="707"/>
        <v>8.1443984445149313E-4</v>
      </c>
      <c r="DN381" s="223">
        <f t="shared" ca="1" si="708"/>
        <v>5.2022072592466495E-4</v>
      </c>
      <c r="DO381" s="223">
        <f t="shared" ca="1" si="709"/>
        <v>1.0314759624390223E-4</v>
      </c>
      <c r="DP381" s="223">
        <f t="shared" ca="1" si="710"/>
        <v>-3.3828460893683347E-4</v>
      </c>
      <c r="DQ381" s="223">
        <f t="shared" ca="1" si="711"/>
        <v>-6.9982837629021947E-4</v>
      </c>
      <c r="DR381" s="223">
        <f t="shared" ca="1" si="712"/>
        <v>-8.9610244395262463E-4</v>
      </c>
      <c r="DS381" s="223">
        <f t="shared" ca="1" si="713"/>
        <v>-8.8075522442247842E-4</v>
      </c>
      <c r="DT381" s="223">
        <f t="shared" ca="1" si="714"/>
        <v>-6.5741107825555644E-4</v>
      </c>
      <c r="DU381" s="223">
        <f t="shared" ca="1" si="715"/>
        <v>-2.7881439424103809E-4</v>
      </c>
      <c r="DV381" s="223">
        <f t="shared" ca="1" si="716"/>
        <v>1.6562639208040741E-4</v>
      </c>
      <c r="DW381" s="223">
        <f t="shared" ca="1" si="717"/>
        <v>5.7095326846705644E-4</v>
      </c>
      <c r="DX381" s="223">
        <f t="shared" ca="1" si="718"/>
        <v>8.4144526474017587E-4</v>
      </c>
      <c r="DY381" s="223">
        <f t="shared" ca="1" si="719"/>
        <v>9.1322367505212716E-4</v>
      </c>
      <c r="DZ381" s="223">
        <f t="shared" ca="1" si="720"/>
        <v>7.6933749152947168E-4</v>
      </c>
      <c r="EA381" s="223">
        <f t="shared" ca="1" si="721"/>
        <v>4.4376651142839861E-4</v>
      </c>
      <c r="EB381" s="223">
        <f t="shared" ca="1" si="722"/>
        <v>1.3396754139311591E-5</v>
      </c>
      <c r="EC381" s="223">
        <f t="shared" ca="1" si="723"/>
        <v>-4.2013674673098129E-4</v>
      </c>
      <c r="ED381" s="223">
        <f t="shared" ca="1" si="724"/>
        <v>-7.5445181589170072E-4</v>
      </c>
      <c r="EE381" s="223">
        <f t="shared" ca="1" si="725"/>
        <v>-9.1059745199125949E-4</v>
      </c>
      <c r="EF381" s="223">
        <f t="shared" ca="1" si="726"/>
        <v>-8.5169869645334434E-4</v>
      </c>
      <c r="EG381" s="223">
        <f t="shared" ca="1" si="727"/>
        <v>-5.9166493044869822E-4</v>
      </c>
      <c r="EH381" s="223">
        <f t="shared" ca="1" si="728"/>
        <v>-1.9190507061045588E-4</v>
      </c>
      <c r="EI381" s="223">
        <f t="shared" ca="1" si="729"/>
        <v>2.5317460543344242E-4</v>
      </c>
      <c r="EJ381" s="223">
        <f t="shared" ca="1" si="730"/>
        <v>6.3846520685995956E-4</v>
      </c>
      <c r="EK381" s="223">
        <f t="shared" ca="1" si="731"/>
        <v>8.7297747951930354E-4</v>
      </c>
      <c r="EL381" s="223">
        <f t="shared" ca="1" si="732"/>
        <v>9.0132959811064432E-4</v>
      </c>
      <c r="EM381" s="223">
        <f t="shared" ca="1" si="733"/>
        <v>7.168259980013693E-4</v>
      </c>
      <c r="EN381" s="223">
        <f t="shared" ca="1" si="734"/>
        <v>3.6303858283962518E-4</v>
      </c>
      <c r="EO381" s="223">
        <f t="shared" ca="1" si="735"/>
        <v>-7.6483106031044858E-5</v>
      </c>
      <c r="EP381" s="223">
        <f t="shared" ca="1" si="736"/>
        <v>-4.9794273798400217E-4</v>
      </c>
      <c r="EQ381" s="223">
        <f t="shared" ca="1" si="737"/>
        <v>-8.0180947208082984E-4</v>
      </c>
      <c r="ER381" s="223">
        <f t="shared" ca="1" si="738"/>
        <v>-9.1632290878401572E-4</v>
      </c>
      <c r="ES381" s="223">
        <f t="shared" ca="1" si="739"/>
        <v>-8.1443984445149194E-4</v>
      </c>
      <c r="ET381" s="223">
        <f t="shared" ca="1" si="740"/>
        <v>-5.2022072592466278E-4</v>
      </c>
      <c r="EU381" s="223">
        <f t="shared" ca="1" si="741"/>
        <v>-1.0314759624390597E-4</v>
      </c>
      <c r="EV381" s="223">
        <f t="shared" ca="1" si="742"/>
        <v>3.3828460893683591E-4</v>
      </c>
      <c r="EW381" s="223">
        <f t="shared" ca="1" si="743"/>
        <v>6.9982837629022109E-4</v>
      </c>
      <c r="EX381" s="223">
        <f t="shared" ca="1" si="744"/>
        <v>8.9610244395262387E-4</v>
      </c>
      <c r="EY381" s="223">
        <f t="shared" ca="1" si="745"/>
        <v>8.8075522442247766E-4</v>
      </c>
      <c r="EZ381" s="223">
        <f t="shared" ca="1" si="746"/>
        <v>6.5741107825555904E-4</v>
      </c>
      <c r="FA381" s="223">
        <f t="shared" ca="1" si="747"/>
        <v>2.7881439424104167E-4</v>
      </c>
      <c r="FB381" s="223">
        <f t="shared" ca="1" si="748"/>
        <v>-1.6562639208041001E-4</v>
      </c>
      <c r="FC381" s="223">
        <f t="shared" ca="1" si="749"/>
        <v>-5.709532684670534E-4</v>
      </c>
      <c r="FD381" s="223">
        <f t="shared" ca="1" si="750"/>
        <v>-8.4144526474017696E-4</v>
      </c>
      <c r="FE381" s="223">
        <f t="shared" ca="1" si="751"/>
        <v>-9.1322367505212694E-4</v>
      </c>
      <c r="FF381" s="223">
        <f t="shared" ca="1" si="752"/>
        <v>-7.6933749152947374E-4</v>
      </c>
      <c r="FG381" s="223">
        <f t="shared" ca="1" si="753"/>
        <v>-4.4376651142839633E-4</v>
      </c>
      <c r="FH381" s="223">
        <f t="shared" ca="1" si="754"/>
        <v>-1.3396754139315386E-5</v>
      </c>
      <c r="FI381" s="223">
        <f t="shared" ca="1" si="755"/>
        <v>4.2013674673097793E-4</v>
      </c>
      <c r="FJ381" s="223">
        <f t="shared" ca="1" si="756"/>
        <v>7.5445181589170224E-4</v>
      </c>
      <c r="FK381" s="223">
        <f t="shared" ca="1" si="757"/>
        <v>9.1059745199125906E-4</v>
      </c>
      <c r="FL381" s="223">
        <f t="shared" ca="1" si="758"/>
        <v>8.5169869645334564E-4</v>
      </c>
      <c r="FM381" s="223">
        <f t="shared" ca="1" si="759"/>
        <v>5.9166493044869616E-4</v>
      </c>
      <c r="FN381" s="223">
        <f t="shared" ca="1" si="760"/>
        <v>1.9190507061045328E-4</v>
      </c>
      <c r="FO381" s="223">
        <f t="shared" ca="1" si="761"/>
        <v>-2.5317460543344502E-4</v>
      </c>
      <c r="FP381" s="223">
        <f t="shared" ca="1" si="762"/>
        <v>-6.384652068599614E-4</v>
      </c>
      <c r="FQ381" s="223">
        <f t="shared" ca="1" si="763"/>
        <v>-8.7297747951930039E-4</v>
      </c>
      <c r="FR381" s="223">
        <f t="shared" ca="1" si="764"/>
        <v>-9.0132959811064389E-4</v>
      </c>
      <c r="FS381" s="223">
        <f t="shared" ca="1" si="765"/>
        <v>-7.1682599800136756E-4</v>
      </c>
      <c r="FT381" s="223">
        <f t="shared" ca="1" si="766"/>
        <v>-3.6303858283963456E-4</v>
      </c>
      <c r="FU381" s="223">
        <f t="shared" ca="1" si="767"/>
        <v>7.6483106031047514E-5</v>
      </c>
      <c r="FV381" s="223">
        <f t="shared" ca="1" si="768"/>
        <v>4.9794273798400455E-4</v>
      </c>
      <c r="FW381" s="223">
        <f t="shared" ca="1" si="769"/>
        <v>8.0180947208083114E-4</v>
      </c>
      <c r="FX381" s="223">
        <f t="shared" ca="1" si="770"/>
        <v>9.1632290878401583E-4</v>
      </c>
      <c r="FY381" s="223">
        <f t="shared" ca="1" si="771"/>
        <v>8.1443984445149671E-4</v>
      </c>
      <c r="FZ381" s="223">
        <f t="shared" ca="1" si="772"/>
        <v>5.202207259246605E-4</v>
      </c>
      <c r="GA381" s="223">
        <f t="shared" ca="1" si="773"/>
        <v>1.0314759624390331E-4</v>
      </c>
      <c r="GB381" s="223">
        <f t="shared" ca="1" si="774"/>
        <v>-3.3828460893682631E-4</v>
      </c>
      <c r="GC381" s="223">
        <f t="shared" ca="1" si="775"/>
        <v>-6.9982837629022293E-4</v>
      </c>
      <c r="GD381" s="223">
        <f t="shared" ca="1" si="776"/>
        <v>-8.9610244395262452E-4</v>
      </c>
      <c r="GE381" s="223">
        <f t="shared" ca="1" si="777"/>
        <v>-8.8075522442248059E-4</v>
      </c>
      <c r="GF381" s="223">
        <f t="shared" ca="1" si="778"/>
        <v>-6.5741107825555731E-4</v>
      </c>
      <c r="GG381" s="223">
        <f t="shared" ca="1" si="779"/>
        <v>-2.7881439424103929E-4</v>
      </c>
      <c r="GH381" s="223">
        <f t="shared" ca="1" si="780"/>
        <v>1.6562639208041272E-4</v>
      </c>
      <c r="GI381" s="223">
        <f t="shared" ca="1" si="781"/>
        <v>5.7095326846705546E-4</v>
      </c>
      <c r="GJ381" s="223">
        <f t="shared" ca="1" si="782"/>
        <v>8.4144526474017284E-4</v>
      </c>
      <c r="GK381" s="223">
        <f t="shared" ca="1" si="783"/>
        <v>9.1322367505212673E-4</v>
      </c>
      <c r="GL381" s="223">
        <f t="shared" ca="1" si="784"/>
        <v>7.6933749152947222E-4</v>
      </c>
      <c r="GM381" s="223">
        <f t="shared" ca="1" si="785"/>
        <v>4.4376651142840533E-4</v>
      </c>
      <c r="GN381" s="223">
        <f t="shared" ca="1" si="786"/>
        <v>1.339675413931273E-5</v>
      </c>
      <c r="GO381" s="223">
        <f t="shared" ca="1" si="787"/>
        <v>-4.2013674673098026E-4</v>
      </c>
      <c r="GP381" s="223">
        <f t="shared" ca="1" si="788"/>
        <v>-7.5445181589169638E-4</v>
      </c>
      <c r="GQ381" s="223">
        <f t="shared" ca="1" si="789"/>
        <v>-9.1059745199125928E-4</v>
      </c>
      <c r="GR381" s="223">
        <f t="shared" ca="1" si="790"/>
        <v>-8.5169869645334477E-4</v>
      </c>
      <c r="GS381" s="223">
        <f t="shared" ca="1" si="791"/>
        <v>-5.91664930448694E-4</v>
      </c>
      <c r="GT381" s="223">
        <f t="shared" ca="1" si="792"/>
        <v>-1.9190507061045062E-4</v>
      </c>
      <c r="GU381" s="223">
        <f t="shared" ca="1" si="793"/>
        <v>2.5317460543343516E-4</v>
      </c>
      <c r="GV381" s="223">
        <f t="shared" ca="1" si="794"/>
        <v>6.3846520685996325E-4</v>
      </c>
      <c r="GW381" s="223">
        <f t="shared" ca="1" si="795"/>
        <v>8.7297747951930126E-4</v>
      </c>
      <c r="GX381" s="223">
        <f t="shared" ca="1" si="796"/>
        <v>9.0132959811064584E-4</v>
      </c>
      <c r="GY381" s="223">
        <f t="shared" ca="1" si="797"/>
        <v>7.1682599800136583E-4</v>
      </c>
      <c r="GZ381" s="223">
        <f t="shared" ca="1" si="798"/>
        <v>3.6303858283963218E-4</v>
      </c>
      <c r="HA381" s="223">
        <f t="shared" ca="1" si="799"/>
        <v>-7.6483106031050225E-5</v>
      </c>
      <c r="HB381" s="223">
        <f t="shared" ca="1" si="800"/>
        <v>-4.9794273798400672E-4</v>
      </c>
      <c r="HC381" s="223">
        <f t="shared" ca="1" si="801"/>
        <v>-8.0180947208082615E-4</v>
      </c>
      <c r="HD381" s="223">
        <f t="shared" ca="1" si="802"/>
        <v>-9.1632290878401583E-4</v>
      </c>
      <c r="HE381" s="223">
        <f t="shared" ca="1" si="803"/>
        <v>-8.1443984445149541E-4</v>
      </c>
      <c r="HF381" s="223">
        <f t="shared" ca="1" si="804"/>
        <v>-5.2022072592466907E-4</v>
      </c>
      <c r="HG381" s="223">
        <f t="shared" ca="1" si="805"/>
        <v>-1.031475962439006E-4</v>
      </c>
      <c r="HH381" s="223">
        <f t="shared" ca="1" si="806"/>
        <v>3.3828460893682886E-4</v>
      </c>
      <c r="HI381" s="223">
        <f t="shared" ca="1" si="807"/>
        <v>6.9982837629021621E-4</v>
      </c>
      <c r="HJ381" s="223">
        <f t="shared" ca="1" si="808"/>
        <v>8.9610244395262495E-4</v>
      </c>
      <c r="HK381" s="223">
        <f t="shared" ca="1" si="809"/>
        <v>8.8075522442247972E-4</v>
      </c>
      <c r="HL381" s="223">
        <f t="shared" ca="1" si="810"/>
        <v>6.5741107825555535E-4</v>
      </c>
      <c r="HM381" s="223">
        <f t="shared" ca="1" si="811"/>
        <v>2.7881439424103658E-4</v>
      </c>
      <c r="HN381" s="223">
        <f t="shared" ca="1" si="812"/>
        <v>-1.6562639208040253E-4</v>
      </c>
      <c r="HO381" s="223">
        <f t="shared" ca="1" si="813"/>
        <v>-5.7095326846705763E-4</v>
      </c>
      <c r="HP381" s="223">
        <f t="shared" ca="1" si="814"/>
        <v>-8.4144526474017403E-4</v>
      </c>
      <c r="HQ381" s="223">
        <f t="shared" ca="1" si="815"/>
        <v>-9.1322367505212759E-4</v>
      </c>
      <c r="HR381" s="223">
        <f t="shared" ca="1" si="816"/>
        <v>-7.6933749152947081E-4</v>
      </c>
      <c r="HS381" s="223">
        <f t="shared" ca="1" si="817"/>
        <v>-4.4376651142840289E-4</v>
      </c>
      <c r="HT381" s="223">
        <f t="shared" ca="1" si="818"/>
        <v>-1.3396754139310019E-5</v>
      </c>
      <c r="HU381" s="223">
        <f t="shared" ca="1" si="819"/>
        <v>4.201367467309827E-4</v>
      </c>
      <c r="HV381" s="223">
        <f t="shared" ca="1" si="820"/>
        <v>7.544518158916979E-4</v>
      </c>
      <c r="HW381" s="223">
        <f t="shared" ca="1" si="821"/>
        <v>9.1059745199125971E-4</v>
      </c>
      <c r="HX381" s="223">
        <f t="shared" ca="1" si="822"/>
        <v>8.5169869645334369E-4</v>
      </c>
      <c r="HY381" s="223">
        <f t="shared" ca="1" si="823"/>
        <v>5.9166493044870191E-4</v>
      </c>
      <c r="HZ381" s="223">
        <f t="shared" ca="1" si="824"/>
        <v>1.9190507061044796E-4</v>
      </c>
      <c r="IA381" s="223">
        <f t="shared" ca="1" si="825"/>
        <v>-2.5317460543343776E-4</v>
      </c>
      <c r="IB381" s="223">
        <f t="shared" ca="1" si="826"/>
        <v>-6.3846520685995588E-4</v>
      </c>
      <c r="IC381" s="223">
        <f t="shared" ca="1" si="827"/>
        <v>-8.7297747951930213E-4</v>
      </c>
      <c r="ID381" s="223">
        <f t="shared" ca="1" si="828"/>
        <v>-9.013295981106453E-4</v>
      </c>
      <c r="IE381" s="223">
        <f t="shared" ca="1" si="829"/>
        <v>-4.6423615451030297E-4</v>
      </c>
      <c r="IF381" s="223">
        <f t="shared" ca="1" si="830"/>
        <v>-3.6303858283962968E-4</v>
      </c>
      <c r="IG381" s="223">
        <f t="shared" ca="1" si="831"/>
        <v>7.6483106031039871E-5</v>
      </c>
      <c r="IH381" s="223">
        <f t="shared" ca="1" si="832"/>
        <v>4.9794273798400889E-4</v>
      </c>
      <c r="II381" s="223">
        <f t="shared" ca="1" si="833"/>
        <v>8.0180947208082745E-4</v>
      </c>
      <c r="IJ381" s="223">
        <f t="shared" ca="1" si="834"/>
        <v>9.1632290878401572E-4</v>
      </c>
      <c r="IK381" s="223">
        <f t="shared" ca="1" si="835"/>
        <v>8.1443984445149411E-4</v>
      </c>
      <c r="IL381" s="223">
        <f t="shared" ca="1" si="836"/>
        <v>5.2022072592466679E-4</v>
      </c>
      <c r="IM381" s="223">
        <f t="shared" ca="1" si="837"/>
        <v>1.0314759624391085E-4</v>
      </c>
      <c r="IN381" s="223">
        <f t="shared" ca="1" si="838"/>
        <v>-3.3828460893683146E-4</v>
      </c>
      <c r="IO381" s="223">
        <f t="shared" ca="1" si="839"/>
        <v>-6.9982837629021795E-4</v>
      </c>
      <c r="IP381" s="223">
        <f t="shared" ca="1" si="840"/>
        <v>-8.961024439526255E-4</v>
      </c>
      <c r="IQ381" s="223">
        <f t="shared" ca="1" si="841"/>
        <v>-8.8075522442247907E-4</v>
      </c>
      <c r="IR381" s="223">
        <f t="shared" ca="1" si="842"/>
        <v>-6.5741107825556251E-4</v>
      </c>
      <c r="IS381" s="223">
        <f t="shared" ca="1" si="843"/>
        <v>-2.7881439424103403E-4</v>
      </c>
      <c r="IT381" s="223">
        <f t="shared" ca="1" si="844"/>
        <v>1.6562639208040524E-4</v>
      </c>
      <c r="IU381" s="223">
        <f t="shared" ca="1" si="845"/>
        <v>5.709532684670495E-4</v>
      </c>
      <c r="IV381" s="223">
        <f t="shared" ca="1" si="846"/>
        <v>8.4144526474017511E-4</v>
      </c>
      <c r="IW381" s="223">
        <f t="shared" ca="1" si="847"/>
        <v>9.1322367505212738E-4</v>
      </c>
      <c r="IX381" s="223">
        <f t="shared" ca="1" si="848"/>
        <v>7.693374915294694E-4</v>
      </c>
      <c r="IY381" s="223">
        <f t="shared" ca="1" si="849"/>
        <v>4.4376651142840056E-4</v>
      </c>
      <c r="IZ381" s="223">
        <f t="shared" ca="1" si="850"/>
        <v>1.3396754139320319E-5</v>
      </c>
      <c r="JA381" s="223">
        <f t="shared" ca="1" si="851"/>
        <v>-4.2013674673098514E-4</v>
      </c>
      <c r="JB381" s="223">
        <f t="shared" ca="1" si="852"/>
        <v>-7.5445181589169942E-4</v>
      </c>
    </row>
    <row r="382" spans="2:262">
      <c r="B382" s="230">
        <v>21</v>
      </c>
      <c r="C382" s="229">
        <f t="shared" si="853"/>
        <v>4.1015625000000009E-4</v>
      </c>
      <c r="D382" s="226">
        <f t="shared" ca="1" si="597"/>
        <v>39.307505695621771</v>
      </c>
      <c r="E382" s="225">
        <f ca="1">AA361</f>
        <v>0.10750569562176596</v>
      </c>
      <c r="F382" s="224">
        <v>21</v>
      </c>
      <c r="G382" s="223">
        <f t="shared" ca="1" si="854"/>
        <v>4.1847820236208585E-3</v>
      </c>
      <c r="H382" s="223">
        <f t="shared" ca="1" si="598"/>
        <v>3.7561130014197542E-3</v>
      </c>
      <c r="I382" s="223">
        <f t="shared" ca="1" si="599"/>
        <v>2.3515080957183915E-3</v>
      </c>
      <c r="J382" s="223">
        <f t="shared" ca="1" si="600"/>
        <v>3.3592020572302799E-4</v>
      </c>
      <c r="K382" s="223">
        <f t="shared" ca="1" si="601"/>
        <v>-1.7669484936180542E-3</v>
      </c>
      <c r="L382" s="223">
        <f t="shared" ca="1" si="602"/>
        <v>-3.4107180022354333E-3</v>
      </c>
      <c r="M382" s="223">
        <f t="shared" ca="1" si="603"/>
        <v>-4.1682942345526329E-3</v>
      </c>
      <c r="N382" s="223">
        <f t="shared" ca="1" si="604"/>
        <v>-3.8428391749599465E-3</v>
      </c>
      <c r="O382" s="223">
        <f t="shared" ca="1" si="605"/>
        <v>-2.5189145155585326E-3</v>
      </c>
      <c r="P382" s="223">
        <f t="shared" ca="1" si="606"/>
        <v>-5.4051032844481595E-4</v>
      </c>
      <c r="Q382" s="223">
        <f t="shared" ca="1" si="607"/>
        <v>1.5783325048790704E-3</v>
      </c>
      <c r="R382" s="223">
        <f t="shared" ca="1" si="608"/>
        <v>3.2870834887234282E-3</v>
      </c>
      <c r="S382" s="223">
        <f t="shared" ca="1" si="609"/>
        <v>4.1417646595739155E-3</v>
      </c>
      <c r="T382" s="223">
        <f t="shared" ca="1" si="610"/>
        <v>3.9203076123347017E-3</v>
      </c>
      <c r="U382" s="223">
        <f t="shared" ca="1" si="611"/>
        <v>2.6802526496998392E-3</v>
      </c>
      <c r="V382" s="223">
        <f t="shared" ca="1" si="612"/>
        <v>7.4379831444226644E-4</v>
      </c>
      <c r="W382" s="223">
        <f t="shared" ca="1" si="613"/>
        <v>-1.3859141748902369E-3</v>
      </c>
      <c r="X382" s="223">
        <f t="shared" ca="1" si="614"/>
        <v>-3.1555301031725783E-3</v>
      </c>
      <c r="Y382" s="223">
        <f t="shared" ca="1" si="615"/>
        <v>-4.1052572107545459E-3</v>
      </c>
      <c r="Z382" s="223">
        <f t="shared" ca="1" si="616"/>
        <v>-3.9883316852929521E-3</v>
      </c>
      <c r="AA382" s="223">
        <f t="shared" ca="1" si="617"/>
        <v>-2.8351338204456109E-3</v>
      </c>
      <c r="AB382" s="223">
        <f t="shared" ca="1" si="618"/>
        <v>-9.4529442515118786E-4</v>
      </c>
      <c r="AC382" s="223">
        <f t="shared" ca="1" si="619"/>
        <v>1.1901570562623382E-3</v>
      </c>
      <c r="AD382" s="223">
        <f t="shared" ca="1" si="620"/>
        <v>3.0163747692113917E-3</v>
      </c>
      <c r="AE382" s="223">
        <f t="shared" ca="1" si="621"/>
        <v>4.0588598377364078E-3</v>
      </c>
      <c r="AF382" s="223">
        <f t="shared" ca="1" si="622"/>
        <v>4.0467475178847323E-3</v>
      </c>
      <c r="AG382" s="223">
        <f t="shared" ca="1" si="623"/>
        <v>2.9831849054895434E-3</v>
      </c>
      <c r="AH382" s="223">
        <f t="shared" ca="1" si="624"/>
        <v>1.1445132387919075E-3</v>
      </c>
      <c r="AI382" s="223">
        <f t="shared" ca="1" si="625"/>
        <v>-9.9153274504047034E-4</v>
      </c>
      <c r="AJ382" s="223">
        <f t="shared" ca="1" si="626"/>
        <v>-2.8699527242279496E-3</v>
      </c>
      <c r="AK382" s="223">
        <f t="shared" ca="1" si="627"/>
        <v>-4.0026843158550238E-3</v>
      </c>
      <c r="AL382" s="223">
        <f t="shared" ca="1" si="628"/>
        <v>-4.0954143812527103E-3</v>
      </c>
      <c r="AM382" s="223">
        <f t="shared" ca="1" si="629"/>
        <v>-3.1240492368000035E-3</v>
      </c>
      <c r="AN382" s="223">
        <f t="shared" ca="1" si="630"/>
        <v>-1.3409748197928503E-3</v>
      </c>
      <c r="AO382" s="223">
        <f t="shared" ca="1" si="631"/>
        <v>7.9051974458777528E-4</v>
      </c>
      <c r="AP382" s="223">
        <f t="shared" ca="1" si="632"/>
        <v>2.7166167117536723E-3</v>
      </c>
      <c r="AQ382" s="223">
        <f t="shared" ca="1" si="633"/>
        <v>3.936865976863011E-3</v>
      </c>
      <c r="AR382" s="223">
        <f t="shared" ca="1" si="634"/>
        <v>4.1342150326603173E-3</v>
      </c>
      <c r="AS382" s="223">
        <f t="shared" ca="1" si="635"/>
        <v>3.2573874598646269E-3</v>
      </c>
      <c r="AT382" s="223">
        <f t="shared" ca="1" si="636"/>
        <v>1.534205874997404E-3</v>
      </c>
      <c r="AU382" s="223">
        <f t="shared" ca="1" si="637"/>
        <v>-5.8760231282903026E-4</v>
      </c>
      <c r="AV382" s="223">
        <f t="shared" ca="1" si="638"/>
        <v>-2.5567361316732652E-3</v>
      </c>
      <c r="AW382" s="223">
        <f t="shared" ca="1" si="639"/>
        <v>-3.8615633829039964E-3</v>
      </c>
      <c r="AX382" s="223">
        <f t="shared" ca="1" si="640"/>
        <v>-4.1630559979397731E-3</v>
      </c>
      <c r="AY382" s="223">
        <f t="shared" ca="1" si="641"/>
        <v>-3.3828783512249829E-3</v>
      </c>
      <c r="AZ382" s="223">
        <f t="shared" ca="1" si="642"/>
        <v>-1.7237408938685253E-3</v>
      </c>
      <c r="BA382" s="223">
        <f t="shared" ca="1" si="643"/>
        <v>3.8326929563078211E-4</v>
      </c>
      <c r="BB382" s="223">
        <f t="shared" ca="1" si="644"/>
        <v>2.390696150308009E-3</v>
      </c>
      <c r="BC382" s="223">
        <f t="shared" ca="1" si="645"/>
        <v>3.776957944522567E-3</v>
      </c>
      <c r="BD382" s="223">
        <f t="shared" ca="1" si="646"/>
        <v>4.1818677966795545E-3</v>
      </c>
      <c r="BE382" s="223">
        <f t="shared" ca="1" si="647"/>
        <v>3.500219592332098E-3</v>
      </c>
      <c r="BF382" s="223">
        <f t="shared" ca="1" si="648"/>
        <v>1.9091232699444329E-3</v>
      </c>
      <c r="BG382" s="223">
        <f t="shared" ca="1" si="649"/>
        <v>-1.7801294912894814E-4</v>
      </c>
      <c r="BH382" s="223">
        <f t="shared" ca="1" si="650"/>
        <v>-2.2188967725164095E-3</v>
      </c>
      <c r="BI382" s="223">
        <f t="shared" ca="1" si="651"/>
        <v>-3.6832534836303316E-3</v>
      </c>
      <c r="BJ382" s="223">
        <f t="shared" ca="1" si="652"/>
        <v>-4.1906051096087769E-3</v>
      </c>
      <c r="BK382" s="223">
        <f t="shared" ca="1" si="653"/>
        <v>-3.6091284978582499E-3</v>
      </c>
      <c r="BL382" s="223">
        <f t="shared" ca="1" si="654"/>
        <v>-2.089906400843596E-3</v>
      </c>
      <c r="BM382" s="223">
        <f t="shared" ca="1" si="655"/>
        <v>-2.7672246159445111E-5</v>
      </c>
      <c r="BN382" s="223">
        <f t="shared" ca="1" si="656"/>
        <v>2.0417518780474269E-3</v>
      </c>
      <c r="BO382" s="223">
        <f t="shared" ca="1" si="657"/>
        <v>3.5806757424811353E-3</v>
      </c>
      <c r="BP382" s="223">
        <f t="shared" ca="1" si="658"/>
        <v>4.1892468877752949E-3</v>
      </c>
      <c r="BQ382" s="223">
        <f t="shared" ca="1" si="659"/>
        <v>3.7093426967107412E-3</v>
      </c>
      <c r="BR382" s="223">
        <f t="shared" ca="1" si="660"/>
        <v>2.2656547641689583E-3</v>
      </c>
      <c r="BS382" s="223">
        <f t="shared" ca="1" si="661"/>
        <v>2.3329077658303717E-4</v>
      </c>
      <c r="BT382" s="223">
        <f t="shared" ca="1" si="662"/>
        <v>-1.8596882244678854E-3</v>
      </c>
      <c r="BU382" s="223">
        <f t="shared" ca="1" si="663"/>
        <v>-3.4694718398381413E-3</v>
      </c>
      <c r="BV382" s="223">
        <f t="shared" ca="1" si="664"/>
        <v>-4.1777964032544725E-3</v>
      </c>
      <c r="BW382" s="223">
        <f t="shared" ca="1" si="665"/>
        <v>-3.8006207641068149E-3</v>
      </c>
      <c r="BX382" s="223">
        <f t="shared" ca="1" si="666"/>
        <v>-2.4359449667195176E-3</v>
      </c>
      <c r="BY382" s="223">
        <f t="shared" ca="1" si="667"/>
        <v>-4.3834728909195281E-4</v>
      </c>
      <c r="BZ382" s="223">
        <f t="shared" ca="1" si="668"/>
        <v>1.6731444190661372E-3</v>
      </c>
      <c r="CA382" s="223">
        <f t="shared" ca="1" si="669"/>
        <v>3.3499096756431333E-3</v>
      </c>
      <c r="CB382" s="223">
        <f t="shared" ca="1" si="670"/>
        <v>4.1562812412664629E-3</v>
      </c>
      <c r="CC382" s="223">
        <f t="shared" ca="1" si="671"/>
        <v>3.8827428031870926E-3</v>
      </c>
      <c r="CD382" s="223">
        <f t="shared" ca="1" si="672"/>
        <v>2.6003667644816696E-3</v>
      </c>
      <c r="CE382" s="223">
        <f t="shared" ca="1" si="673"/>
        <v>6.4234778458678761E-4</v>
      </c>
      <c r="CF382" s="223">
        <f t="shared" ca="1" si="674"/>
        <v>-1.4825698622087152E-3</v>
      </c>
      <c r="CG382" s="223">
        <f t="shared" ca="1" si="675"/>
        <v>-3.2222772856220867E-3</v>
      </c>
      <c r="CH382" s="223">
        <f t="shared" ca="1" si="676"/>
        <v>-4.1247532337209993E-3</v>
      </c>
      <c r="CI382" s="223">
        <f t="shared" ca="1" si="677"/>
        <v>-3.9555109747663889E-3</v>
      </c>
      <c r="CJ382" s="223">
        <f t="shared" ca="1" si="678"/>
        <v>-2.7585240509429344E-3</v>
      </c>
      <c r="CK382" s="223">
        <f t="shared" ca="1" si="679"/>
        <v>-8.4480080800553156E-4</v>
      </c>
      <c r="CL382" s="223">
        <f t="shared" ca="1" si="680"/>
        <v>1.2884236646954783E-3</v>
      </c>
      <c r="CM382" s="223">
        <f t="shared" ca="1" si="681"/>
        <v>3.0868821473818012E-3</v>
      </c>
      <c r="CN382" s="223">
        <f t="shared" ca="1" si="682"/>
        <v>4.0832883343497883E-3</v>
      </c>
      <c r="CO382" s="223">
        <f t="shared" ca="1" si="683"/>
        <v>4.0187499739456206E-3</v>
      </c>
      <c r="CP382" s="223">
        <f t="shared" ca="1" si="684"/>
        <v>2.9100358113473297E-3</v>
      </c>
      <c r="CQ382" s="223">
        <f t="shared" ca="1" si="685"/>
        <v>1.0452186322819793E-3</v>
      </c>
      <c r="CR382" s="223">
        <f t="shared" ca="1" si="686"/>
        <v>-1.0911735417213765E-3</v>
      </c>
      <c r="CS382" s="223">
        <f t="shared" ca="1" si="687"/>
        <v>-2.9440504396695297E-3</v>
      </c>
      <c r="CT382" s="223">
        <f t="shared" ca="1" si="688"/>
        <v>-4.0319864357273114E-3</v>
      </c>
      <c r="CU382" s="223">
        <f t="shared" ca="1" si="689"/>
        <v>-4.0723074524367017E-3</v>
      </c>
      <c r="CV382" s="223">
        <f t="shared" ca="1" si="690"/>
        <v>-3.0545370405931555E-3</v>
      </c>
      <c r="CW382" s="223">
        <f t="shared" ca="1" si="691"/>
        <v>-1.2431184333228905E-3</v>
      </c>
      <c r="CX382" s="223">
        <f t="shared" ca="1" si="692"/>
        <v>8.9129468610975359E-4</v>
      </c>
      <c r="CY382" s="223">
        <f t="shared" ca="1" si="693"/>
        <v>2.7941262565797306E-3</v>
      </c>
      <c r="CZ382" s="223">
        <f t="shared" ca="1" si="694"/>
        <v>3.9709711286208737E-3</v>
      </c>
      <c r="DA382" s="223">
        <f t="shared" ca="1" si="695"/>
        <v>4.1160543855828574E-3</v>
      </c>
      <c r="DB382" s="223">
        <f t="shared" ca="1" si="696"/>
        <v>3.1916796225623261E-3</v>
      </c>
      <c r="DC382" s="223">
        <f t="shared" ca="1" si="697"/>
        <v>1.4380234531736411E-3</v>
      </c>
      <c r="DD382" s="223">
        <f t="shared" ca="1" si="698"/>
        <v>-6.8926862353109789E-4</v>
      </c>
      <c r="DE382" s="223">
        <f t="shared" ca="1" si="699"/>
        <v>-2.6374707786012983E-3</v>
      </c>
      <c r="DF382" s="223">
        <f t="shared" ca="1" si="700"/>
        <v>-3.900389404249588E-3</v>
      </c>
      <c r="DG382" s="223">
        <f t="shared" ca="1" si="701"/>
        <v>-4.1498853831903586E-3</v>
      </c>
      <c r="DH382" s="223">
        <f t="shared" ca="1" si="702"/>
        <v>-3.3211331687626466E-3</v>
      </c>
      <c r="DI382" s="223">
        <f t="shared" ca="1" si="703"/>
        <v>-1.6294641485697175E-3</v>
      </c>
      <c r="DJ382" s="223">
        <f t="shared" ca="1" si="704"/>
        <v>4.8558205246555493E-4</v>
      </c>
      <c r="DK382" s="223">
        <f t="shared" ca="1" si="705"/>
        <v>2.4744614025020368E-3</v>
      </c>
      <c r="DL382" s="223">
        <f t="shared" ca="1" si="706"/>
        <v>3.8204113001697004E-3</v>
      </c>
      <c r="DM382" s="223">
        <f t="shared" ca="1" si="707"/>
        <v>4.17371894342272E-3</v>
      </c>
      <c r="DN382" s="223">
        <f t="shared" ca="1" si="708"/>
        <v>3.4425858142625079E-3</v>
      </c>
      <c r="DO382" s="223">
        <f t="shared" ca="1" si="709"/>
        <v>1.816979322107686E-3</v>
      </c>
      <c r="DP382" s="223">
        <f t="shared" ca="1" si="710"/>
        <v>-2.8072567170368736E-4</v>
      </c>
      <c r="DQ382" s="223">
        <f t="shared" ca="1" si="711"/>
        <v>-2.3054908321469263E-3</v>
      </c>
      <c r="DR382" s="223">
        <f t="shared" ca="1" si="712"/>
        <v>-3.7312294906392094E-3</v>
      </c>
      <c r="DS382" s="223">
        <f t="shared" ca="1" si="713"/>
        <v>-4.1874976491457772E-3</v>
      </c>
      <c r="DT382" s="223">
        <f t="shared" ca="1" si="714"/>
        <v>-3.555744969000906E-3</v>
      </c>
      <c r="DU382" s="223">
        <f t="shared" ca="1" si="715"/>
        <v>-2.0001172333100788E-3</v>
      </c>
      <c r="DV382" s="223">
        <f t="shared" ca="1" si="716"/>
        <v>7.5192998209990761E-5</v>
      </c>
      <c r="DW382" s="223">
        <f t="shared" ca="1" si="717"/>
        <v>2.1309661324400266E-3</v>
      </c>
      <c r="DX382" s="223">
        <f t="shared" ca="1" si="718"/>
        <v>3.6330588224486502E-3</v>
      </c>
      <c r="DY382" s="223">
        <f t="shared" ca="1" si="719"/>
        <v>4.1911883062505659E-3</v>
      </c>
      <c r="DZ382" s="223">
        <f t="shared" ca="1" si="720"/>
        <v>3.6603380226625038E-3</v>
      </c>
      <c r="EA382" s="223">
        <f t="shared" ca="1" si="721"/>
        <v>2.1784366869079005E-3</v>
      </c>
      <c r="EB382" s="223">
        <f t="shared" ca="1" si="722"/>
        <v>1.3052082180249223E-4</v>
      </c>
      <c r="EC382" s="223">
        <f t="shared" ca="1" si="723"/>
        <v>-1.9513077486695157E-3</v>
      </c>
      <c r="ED382" s="223">
        <f t="shared" ca="1" si="724"/>
        <v>-3.5261357973364422E-3</v>
      </c>
      <c r="EE382" s="223">
        <f t="shared" ca="1" si="725"/>
        <v>-4.1847820236208576E-3</v>
      </c>
      <c r="EF382" s="223">
        <f t="shared" ca="1" si="726"/>
        <v>-3.756113001419762E-3</v>
      </c>
      <c r="EG382" s="223">
        <f t="shared" ca="1" si="727"/>
        <v>-2.3515080957183664E-3</v>
      </c>
      <c r="EH382" s="223">
        <f t="shared" ca="1" si="728"/>
        <v>-3.3592020572300913E-4</v>
      </c>
      <c r="EI382" s="223">
        <f t="shared" ca="1" si="729"/>
        <v>1.7669484936180611E-3</v>
      </c>
      <c r="EJ382" s="223">
        <f t="shared" ca="1" si="730"/>
        <v>3.4107180022354315E-3</v>
      </c>
      <c r="EK382" s="223">
        <f t="shared" ca="1" si="731"/>
        <v>4.168294234552632E-3</v>
      </c>
      <c r="EL382" s="223">
        <f t="shared" ca="1" si="732"/>
        <v>3.8428391749599326E-3</v>
      </c>
      <c r="EM382" s="223">
        <f t="shared" ca="1" si="733"/>
        <v>2.5189145155585144E-3</v>
      </c>
      <c r="EN382" s="223">
        <f t="shared" ca="1" si="734"/>
        <v>5.4051032844480403E-4</v>
      </c>
      <c r="EO382" s="223">
        <f t="shared" ca="1" si="735"/>
        <v>-1.5783325048790711E-3</v>
      </c>
      <c r="EP382" s="223">
        <f t="shared" ca="1" si="736"/>
        <v>-3.2870834887234212E-3</v>
      </c>
      <c r="EQ382" s="223">
        <f t="shared" ca="1" si="737"/>
        <v>-4.1417646595739129E-3</v>
      </c>
      <c r="ER382" s="223">
        <f t="shared" ca="1" si="738"/>
        <v>-3.920307612334693E-3</v>
      </c>
      <c r="ES382" s="223">
        <f t="shared" ca="1" si="739"/>
        <v>-2.6802526496998275E-3</v>
      </c>
      <c r="ET382" s="223">
        <f t="shared" ca="1" si="740"/>
        <v>-7.4379831444226232E-4</v>
      </c>
      <c r="EU382" s="223">
        <f t="shared" ca="1" si="741"/>
        <v>1.3859141748902271E-3</v>
      </c>
      <c r="EV382" s="223">
        <f t="shared" ca="1" si="742"/>
        <v>3.1555301031725661E-3</v>
      </c>
      <c r="EW382" s="223">
        <f t="shared" ca="1" si="743"/>
        <v>4.1052572107545529E-3</v>
      </c>
      <c r="EX382" s="223">
        <f t="shared" ca="1" si="744"/>
        <v>3.9883316852929451E-3</v>
      </c>
      <c r="EY382" s="223">
        <f t="shared" ca="1" si="745"/>
        <v>2.8351338204456083E-3</v>
      </c>
      <c r="EZ382" s="223">
        <f t="shared" ca="1" si="746"/>
        <v>9.4529442515119155E-4</v>
      </c>
      <c r="FA382" s="223">
        <f t="shared" ca="1" si="747"/>
        <v>-1.1901570562623273E-3</v>
      </c>
      <c r="FB382" s="223">
        <f t="shared" ca="1" si="748"/>
        <v>-3.0163747692113743E-3</v>
      </c>
      <c r="FC382" s="223">
        <f t="shared" ca="1" si="749"/>
        <v>-4.0588598377364121E-3</v>
      </c>
      <c r="FD382" s="223">
        <f t="shared" ca="1" si="750"/>
        <v>-4.0467475178847297E-3</v>
      </c>
      <c r="FE382" s="223">
        <f t="shared" ca="1" si="751"/>
        <v>-2.9831849054895404E-3</v>
      </c>
      <c r="FF382" s="223">
        <f t="shared" ca="1" si="752"/>
        <v>-1.1445132387919177E-3</v>
      </c>
      <c r="FG382" s="223">
        <f t="shared" ca="1" si="753"/>
        <v>9.915327450404454E-4</v>
      </c>
      <c r="FH382" s="223">
        <f t="shared" ca="1" si="754"/>
        <v>2.8699527242279687E-3</v>
      </c>
      <c r="FI382" s="223">
        <f t="shared" ca="1" si="755"/>
        <v>4.0026843158550299E-3</v>
      </c>
      <c r="FJ382" s="223">
        <f t="shared" ca="1" si="756"/>
        <v>4.0954143812527086E-3</v>
      </c>
      <c r="FK382" s="223">
        <f t="shared" ca="1" si="757"/>
        <v>3.1240492368000109E-3</v>
      </c>
      <c r="FL382" s="223">
        <f t="shared" ca="1" si="758"/>
        <v>1.3409748197928746E-3</v>
      </c>
      <c r="FM382" s="223">
        <f t="shared" ca="1" si="759"/>
        <v>-7.9051974458780867E-4</v>
      </c>
      <c r="FN382" s="223">
        <f t="shared" ca="1" si="760"/>
        <v>-2.7166167117536866E-3</v>
      </c>
      <c r="FO382" s="223">
        <f t="shared" ca="1" si="761"/>
        <v>-3.9368659768630127E-3</v>
      </c>
      <c r="FP382" s="223">
        <f t="shared" ca="1" si="762"/>
        <v>-4.1342150326603164E-3</v>
      </c>
      <c r="FQ382" s="223">
        <f t="shared" ca="1" si="763"/>
        <v>-3.2573874598646338E-3</v>
      </c>
      <c r="FR382" s="223">
        <f t="shared" ca="1" si="764"/>
        <v>-1.5342058749973722E-3</v>
      </c>
      <c r="FS382" s="223">
        <f t="shared" ca="1" si="765"/>
        <v>5.8760231282904934E-4</v>
      </c>
      <c r="FT382" s="223">
        <f t="shared" ca="1" si="766"/>
        <v>2.5567361316732686E-3</v>
      </c>
      <c r="FU382" s="223">
        <f t="shared" ca="1" si="767"/>
        <v>3.8615633829039986E-3</v>
      </c>
      <c r="FV382" s="223">
        <f t="shared" ca="1" si="768"/>
        <v>4.1630559979397748E-3</v>
      </c>
      <c r="FW382" s="223">
        <f t="shared" ca="1" si="769"/>
        <v>3.3828783512249985E-3</v>
      </c>
      <c r="FX382" s="223">
        <f t="shared" ca="1" si="770"/>
        <v>1.7237408938684941E-3</v>
      </c>
      <c r="FY382" s="223">
        <f t="shared" ca="1" si="771"/>
        <v>-3.8326929563080097E-4</v>
      </c>
      <c r="FZ382" s="223">
        <f t="shared" ca="1" si="772"/>
        <v>-2.3906961503080129E-3</v>
      </c>
      <c r="GA382" s="223">
        <f t="shared" ca="1" si="773"/>
        <v>-3.7769579445225627E-3</v>
      </c>
      <c r="GB382" s="223">
        <f t="shared" ca="1" si="774"/>
        <v>-4.1818677966795562E-3</v>
      </c>
      <c r="GC382" s="223">
        <f t="shared" ca="1" si="775"/>
        <v>-3.5002195923320794E-3</v>
      </c>
      <c r="GD382" s="223">
        <f t="shared" ca="1" si="776"/>
        <v>-1.9091232699444158E-3</v>
      </c>
      <c r="GE382" s="223">
        <f t="shared" ca="1" si="777"/>
        <v>1.7801294912895248E-4</v>
      </c>
      <c r="GF382" s="223">
        <f t="shared" ca="1" si="778"/>
        <v>2.2188967725164125E-3</v>
      </c>
      <c r="GG382" s="223">
        <f t="shared" ca="1" si="779"/>
        <v>3.6832534836303268E-3</v>
      </c>
      <c r="GH382" s="223">
        <f t="shared" ca="1" si="780"/>
        <v>4.1906051096087778E-3</v>
      </c>
      <c r="GI382" s="223">
        <f t="shared" ca="1" si="781"/>
        <v>3.6091284978582404E-3</v>
      </c>
      <c r="GJ382" s="223">
        <f t="shared" ca="1" si="782"/>
        <v>2.0899064008435921E-3</v>
      </c>
      <c r="GK382" s="223">
        <f t="shared" ca="1" si="783"/>
        <v>2.7672246159440557E-5</v>
      </c>
      <c r="GL382" s="223">
        <f t="shared" ca="1" si="784"/>
        <v>-2.0417518780474174E-3</v>
      </c>
      <c r="GM382" s="223">
        <f t="shared" ca="1" si="785"/>
        <v>-3.5806757424811223E-3</v>
      </c>
      <c r="GN382" s="223">
        <f t="shared" ca="1" si="786"/>
        <v>-4.1892468877752958E-3</v>
      </c>
      <c r="GO382" s="223">
        <f t="shared" ca="1" si="787"/>
        <v>-3.709342696710739E-3</v>
      </c>
      <c r="GP382" s="223">
        <f t="shared" ca="1" si="788"/>
        <v>-2.2656547641689549E-3</v>
      </c>
      <c r="GQ382" s="223">
        <f t="shared" ca="1" si="789"/>
        <v>-2.3329077658303349E-4</v>
      </c>
      <c r="GR382" s="223">
        <f t="shared" ca="1" si="790"/>
        <v>1.8596882244678624E-3</v>
      </c>
      <c r="GS382" s="223">
        <f t="shared" ca="1" si="791"/>
        <v>3.46947183983816E-3</v>
      </c>
      <c r="GT382" s="223">
        <f t="shared" ca="1" si="792"/>
        <v>4.1777964032544725E-3</v>
      </c>
      <c r="GU382" s="223">
        <f t="shared" ca="1" si="793"/>
        <v>3.8006207641068128E-3</v>
      </c>
      <c r="GV382" s="223">
        <f t="shared" ca="1" si="794"/>
        <v>2.435944966719515E-3</v>
      </c>
      <c r="GW382" s="223">
        <f t="shared" ca="1" si="795"/>
        <v>4.3834728909197839E-4</v>
      </c>
      <c r="GX382" s="223">
        <f t="shared" ca="1" si="796"/>
        <v>-1.6731444190661679E-3</v>
      </c>
      <c r="GY382" s="223">
        <f t="shared" ca="1" si="797"/>
        <v>-3.3499096756431541E-3</v>
      </c>
      <c r="GZ382" s="223">
        <f t="shared" ca="1" si="798"/>
        <v>-4.1562812412664629E-3</v>
      </c>
      <c r="HA382" s="223">
        <f t="shared" ca="1" si="799"/>
        <v>-3.8827428031870913E-3</v>
      </c>
      <c r="HB382" s="223">
        <f t="shared" ca="1" si="800"/>
        <v>-2.6003667644816666E-3</v>
      </c>
      <c r="HC382" s="223">
        <f t="shared" ca="1" si="801"/>
        <v>-6.4234778458681298E-4</v>
      </c>
      <c r="HD382" s="223">
        <f t="shared" ca="1" si="802"/>
        <v>1.4825698622087473E-3</v>
      </c>
      <c r="HE382" s="223">
        <f t="shared" ca="1" si="803"/>
        <v>3.2222772856220893E-3</v>
      </c>
      <c r="HF382" s="223">
        <f t="shared" ca="1" si="804"/>
        <v>4.124753233721001E-3</v>
      </c>
      <c r="HG382" s="223">
        <f t="shared" ca="1" si="805"/>
        <v>3.9555109747663872E-3</v>
      </c>
      <c r="HH382" s="223">
        <f t="shared" ca="1" si="806"/>
        <v>2.7585240509429539E-3</v>
      </c>
      <c r="HI382" s="223">
        <f t="shared" ca="1" si="807"/>
        <v>8.4480080800549838E-4</v>
      </c>
      <c r="HJ382" s="223">
        <f t="shared" ca="1" si="808"/>
        <v>-1.2884236646954817E-3</v>
      </c>
      <c r="HK382" s="223">
        <f t="shared" ca="1" si="809"/>
        <v>-3.0868821473818038E-3</v>
      </c>
      <c r="HL382" s="223">
        <f t="shared" ca="1" si="810"/>
        <v>-4.0832883343497901E-3</v>
      </c>
      <c r="HM382" s="223">
        <f t="shared" ca="1" si="811"/>
        <v>-4.0187499739456276E-3</v>
      </c>
      <c r="HN382" s="223">
        <f t="shared" ca="1" si="812"/>
        <v>-2.9100358113473483E-3</v>
      </c>
      <c r="HO382" s="223">
        <f t="shared" ca="1" si="813"/>
        <v>-1.0452186322819459E-3</v>
      </c>
      <c r="HP382" s="223">
        <f t="shared" ca="1" si="814"/>
        <v>1.0911735417213806E-3</v>
      </c>
      <c r="HQ382" s="223">
        <f t="shared" ca="1" si="815"/>
        <v>2.9440504396695323E-3</v>
      </c>
      <c r="HR382" s="223">
        <f t="shared" ca="1" si="816"/>
        <v>4.0319864357273123E-3</v>
      </c>
      <c r="HS382" s="223">
        <f t="shared" ca="1" si="817"/>
        <v>4.0723074524367086E-3</v>
      </c>
      <c r="HT382" s="223">
        <f t="shared" ca="1" si="818"/>
        <v>3.0545370405931326E-3</v>
      </c>
      <c r="HU382" s="223">
        <f t="shared" ca="1" si="819"/>
        <v>1.2431184333228868E-3</v>
      </c>
      <c r="HV382" s="223">
        <f t="shared" ca="1" si="820"/>
        <v>-8.9129468610975727E-4</v>
      </c>
      <c r="HW382" s="223">
        <f t="shared" ca="1" si="821"/>
        <v>-2.7941262565797337E-3</v>
      </c>
      <c r="HX382" s="223">
        <f t="shared" ca="1" si="822"/>
        <v>-3.9709711286208659E-3</v>
      </c>
      <c r="HY382" s="223">
        <f t="shared" ca="1" si="823"/>
        <v>-4.1160543855828513E-3</v>
      </c>
      <c r="HZ382" s="223">
        <f t="shared" ca="1" si="824"/>
        <v>-3.191679622562324E-3</v>
      </c>
      <c r="IA382" s="223">
        <f t="shared" ca="1" si="825"/>
        <v>-1.4380234531736371E-3</v>
      </c>
      <c r="IB382" s="223">
        <f t="shared" ca="1" si="826"/>
        <v>6.8926862353110244E-4</v>
      </c>
      <c r="IC382" s="223">
        <f t="shared" ca="1" si="827"/>
        <v>2.6374707786012783E-3</v>
      </c>
      <c r="ID382" s="223">
        <f t="shared" ca="1" si="828"/>
        <v>3.9003894042496001E-3</v>
      </c>
      <c r="IE382" s="223">
        <f t="shared" ca="1" si="829"/>
        <v>4.8536050547877876E-3</v>
      </c>
      <c r="IF382" s="223">
        <f t="shared" ca="1" si="830"/>
        <v>3.321133168762644E-3</v>
      </c>
      <c r="IG382" s="223">
        <f t="shared" ca="1" si="831"/>
        <v>1.6294641485697136E-3</v>
      </c>
      <c r="IH382" s="223">
        <f t="shared" ca="1" si="832"/>
        <v>-4.8558205246555883E-4</v>
      </c>
      <c r="II382" s="223">
        <f t="shared" ca="1" si="833"/>
        <v>-2.4744614025020159E-3</v>
      </c>
      <c r="IJ382" s="223">
        <f t="shared" ca="1" si="834"/>
        <v>-3.8204113001697143E-3</v>
      </c>
      <c r="IK382" s="223">
        <f t="shared" ca="1" si="835"/>
        <v>-4.17371894342272E-3</v>
      </c>
      <c r="IL382" s="223">
        <f t="shared" ca="1" si="836"/>
        <v>-3.4425858142625053E-3</v>
      </c>
      <c r="IM382" s="223">
        <f t="shared" ca="1" si="837"/>
        <v>-1.8169793221076826E-3</v>
      </c>
      <c r="IN382" s="223">
        <f t="shared" ca="1" si="838"/>
        <v>2.8072567170366156E-4</v>
      </c>
      <c r="IO382" s="223">
        <f t="shared" ca="1" si="839"/>
        <v>2.3054908321469545E-3</v>
      </c>
      <c r="IP382" s="223">
        <f t="shared" ca="1" si="840"/>
        <v>3.7312294906392111E-3</v>
      </c>
      <c r="IQ382" s="223">
        <f t="shared" ca="1" si="841"/>
        <v>4.1874976491457772E-3</v>
      </c>
      <c r="IR382" s="223">
        <f t="shared" ca="1" si="842"/>
        <v>3.5557449690009034E-3</v>
      </c>
      <c r="IS382" s="223">
        <f t="shared" ca="1" si="843"/>
        <v>2.0001172333101013E-3</v>
      </c>
      <c r="IT382" s="223">
        <f t="shared" ca="1" si="844"/>
        <v>-7.5192998209965174E-5</v>
      </c>
      <c r="IU382" s="223">
        <f t="shared" ca="1" si="845"/>
        <v>-2.1309661324400556E-3</v>
      </c>
      <c r="IV382" s="223">
        <f t="shared" ca="1" si="846"/>
        <v>-3.6330588224486229E-3</v>
      </c>
      <c r="IW382" s="223">
        <f t="shared" ca="1" si="847"/>
        <v>-4.1911883062505659E-3</v>
      </c>
      <c r="IX382" s="223">
        <f t="shared" ca="1" si="848"/>
        <v>-3.6603380226624726E-3</v>
      </c>
      <c r="IY382" s="223">
        <f t="shared" ca="1" si="849"/>
        <v>-2.1784366869078971E-3</v>
      </c>
      <c r="IZ382" s="223">
        <f t="shared" ca="1" si="850"/>
        <v>-1.3052082180248811E-4</v>
      </c>
      <c r="JA382" s="223">
        <f t="shared" ca="1" si="851"/>
        <v>1.9513077486694667E-3</v>
      </c>
      <c r="JB382" s="223">
        <f t="shared" ca="1" si="852"/>
        <v>3.5261357973364444E-3</v>
      </c>
    </row>
    <row r="383" spans="2:262">
      <c r="B383" s="230">
        <v>22</v>
      </c>
      <c r="C383" s="229">
        <f t="shared" si="853"/>
        <v>4.2968750000000011E-4</v>
      </c>
      <c r="D383" s="226">
        <f t="shared" ca="1" si="597"/>
        <v>39.309027103463514</v>
      </c>
      <c r="E383" s="225">
        <f ca="1">AB361</f>
        <v>0.10902710346351371</v>
      </c>
      <c r="F383" s="224">
        <v>22</v>
      </c>
      <c r="G383" s="223">
        <f t="shared" ca="1" si="854"/>
        <v>-4.6586769549314454E-4</v>
      </c>
      <c r="H383" s="223">
        <f t="shared" ca="1" si="598"/>
        <v>-4.0854422485957383E-4</v>
      </c>
      <c r="I383" s="223">
        <f t="shared" ca="1" si="599"/>
        <v>-2.3497244473173713E-4</v>
      </c>
      <c r="J383" s="223">
        <f t="shared" ca="1" si="600"/>
        <v>5.4590480433364564E-6</v>
      </c>
      <c r="K383" s="223">
        <f t="shared" ca="1" si="601"/>
        <v>2.4433720811200849E-4</v>
      </c>
      <c r="L383" s="223">
        <f t="shared" ca="1" si="602"/>
        <v>4.1369097972718412E-4</v>
      </c>
      <c r="M383" s="223">
        <f t="shared" ca="1" si="603"/>
        <v>4.6533196991008826E-4</v>
      </c>
      <c r="N383" s="223">
        <f t="shared" ca="1" si="604"/>
        <v>3.8456610775215272E-4</v>
      </c>
      <c r="O383" s="223">
        <f t="shared" ca="1" si="605"/>
        <v>1.9437473620084945E-4</v>
      </c>
      <c r="P383" s="223">
        <f t="shared" ca="1" si="606"/>
        <v>-5.1124563150704421E-5</v>
      </c>
      <c r="Q383" s="223">
        <f t="shared" ca="1" si="607"/>
        <v>-2.8207673717709912E-4</v>
      </c>
      <c r="R383" s="223">
        <f t="shared" ca="1" si="608"/>
        <v>-4.3276601223394618E-4</v>
      </c>
      <c r="S383" s="223">
        <f t="shared" ca="1" si="609"/>
        <v>-4.6031484308046771E-4</v>
      </c>
      <c r="T383" s="223">
        <f t="shared" ca="1" si="610"/>
        <v>-3.5688440880185968E-4</v>
      </c>
      <c r="U383" s="223">
        <f t="shared" ca="1" si="611"/>
        <v>-1.5190509270430829E-4</v>
      </c>
      <c r="V383" s="223">
        <f t="shared" ca="1" si="612"/>
        <v>9.6297720767402078E-5</v>
      </c>
      <c r="W383" s="223">
        <f t="shared" ca="1" si="613"/>
        <v>3.1709971306434449E-4</v>
      </c>
      <c r="X383" s="223">
        <f t="shared" ca="1" si="614"/>
        <v>4.476732714689286E-4</v>
      </c>
      <c r="Y383" s="223">
        <f t="shared" ca="1" si="615"/>
        <v>4.5086463267829272E-4</v>
      </c>
      <c r="Z383" s="223">
        <f t="shared" ca="1" si="616"/>
        <v>3.2576571790194194E-4</v>
      </c>
      <c r="AA383" s="223">
        <f t="shared" ca="1" si="617"/>
        <v>1.0797252012525413E-4</v>
      </c>
      <c r="AB383" s="223">
        <f t="shared" ca="1" si="618"/>
        <v>-1.4054347869142068E-4</v>
      </c>
      <c r="AC383" s="223">
        <f t="shared" ca="1" si="619"/>
        <v>-3.4906884537044434E-4</v>
      </c>
      <c r="AD383" s="223">
        <f t="shared" ca="1" si="620"/>
        <v>-4.5826919237656165E-4</v>
      </c>
      <c r="AE383" s="223">
        <f t="shared" ca="1" si="621"/>
        <v>-4.3707234939574665E-4</v>
      </c>
      <c r="AF383" s="223">
        <f t="shared" ca="1" si="622"/>
        <v>-2.9150972505697249E-4</v>
      </c>
      <c r="AG383" s="223">
        <f t="shared" ca="1" si="623"/>
        <v>-6.3000113153610329E-5</v>
      </c>
      <c r="AH383" s="223">
        <f t="shared" ca="1" si="624"/>
        <v>1.8343572608676037E-4</v>
      </c>
      <c r="AI383" s="223">
        <f t="shared" ca="1" si="625"/>
        <v>3.776762538751856E-4</v>
      </c>
      <c r="AJ383" s="223">
        <f t="shared" ca="1" si="626"/>
        <v>4.6445173044618526E-4</v>
      </c>
      <c r="AK383" s="223">
        <f t="shared" ca="1" si="627"/>
        <v>4.1907082046046954E-4</v>
      </c>
      <c r="AL383" s="223">
        <f t="shared" ca="1" si="628"/>
        <v>2.5444633420427897E-4</v>
      </c>
      <c r="AM383" s="223">
        <f t="shared" ca="1" si="629"/>
        <v>1.742098065293221E-5</v>
      </c>
      <c r="AN383" s="223">
        <f t="shared" ca="1" si="630"/>
        <v>-2.2456138716371661E-4</v>
      </c>
      <c r="AO383" s="223">
        <f t="shared" ca="1" si="631"/>
        <v>-4.0264643359626734E-4</v>
      </c>
      <c r="AP383" s="223">
        <f t="shared" ca="1" si="632"/>
        <v>-4.6616134445646995E-4</v>
      </c>
      <c r="AQ383" s="223">
        <f t="shared" ca="1" si="633"/>
        <v>-3.9703341043674468E-4</v>
      </c>
      <c r="AR383" s="223">
        <f t="shared" ca="1" si="634"/>
        <v>-2.1493248605868317E-4</v>
      </c>
      <c r="AS383" s="223">
        <f t="shared" ca="1" si="635"/>
        <v>2.8325925414710327E-5</v>
      </c>
      <c r="AT383" s="223">
        <f t="shared" ca="1" si="636"/>
        <v>2.6352439932454495E-4</v>
      </c>
      <c r="AU383" s="223">
        <f t="shared" ca="1" si="637"/>
        <v>4.2373890805288679E-4</v>
      </c>
      <c r="AV383" s="223">
        <f t="shared" ca="1" si="638"/>
        <v>4.633815698899265E-4</v>
      </c>
      <c r="AW383" s="223">
        <f t="shared" ca="1" si="639"/>
        <v>3.7117235162997434E-4</v>
      </c>
      <c r="AX383" s="223">
        <f t="shared" ca="1" si="640"/>
        <v>1.7334872057829379E-4</v>
      </c>
      <c r="AY383" s="223">
        <f t="shared" ca="1" si="641"/>
        <v>-7.380003733608334E-5</v>
      </c>
      <c r="AZ383" s="223">
        <f t="shared" ca="1" si="642"/>
        <v>-2.9994952746278768E-4</v>
      </c>
      <c r="BA383" s="223">
        <f t="shared" ca="1" si="643"/>
        <v>-4.4075054518570735E-4</v>
      </c>
      <c r="BB383" s="223">
        <f t="shared" ca="1" si="644"/>
        <v>-4.5613917749521009E-4</v>
      </c>
      <c r="BC383" s="223">
        <f t="shared" ca="1" si="645"/>
        <v>-3.417367001735605E-4</v>
      </c>
      <c r="BD383" s="223">
        <f t="shared" ca="1" si="646"/>
        <v>-1.3009551215668554E-4</v>
      </c>
      <c r="BE383" s="223">
        <f t="shared" ca="1" si="647"/>
        <v>1.1856341455470566E-4</v>
      </c>
      <c r="BF383" s="223">
        <f t="shared" ca="1" si="648"/>
        <v>3.3348597768247302E-4</v>
      </c>
      <c r="BG383" s="223">
        <f t="shared" ca="1" si="649"/>
        <v>4.5351751362963304E-4</v>
      </c>
      <c r="BH383" s="223">
        <f t="shared" ca="1" si="650"/>
        <v>4.4450391547017618E-4</v>
      </c>
      <c r="BI383" s="223">
        <f t="shared" ca="1" si="651"/>
        <v>3.0900993748219231E-4</v>
      </c>
      <c r="BJ383" s="223">
        <f t="shared" ca="1" si="652"/>
        <v>8.5589412835567391E-5</v>
      </c>
      <c r="BK383" s="223">
        <f t="shared" ca="1" si="653"/>
        <v>-1.6218496127781102E-4</v>
      </c>
      <c r="BL383" s="223">
        <f t="shared" ca="1" si="654"/>
        <v>-3.6381077563509695E-4</v>
      </c>
      <c r="BM383" s="223">
        <f t="shared" ca="1" si="655"/>
        <v>-4.6191686049941411E-4</v>
      </c>
      <c r="BN383" s="223">
        <f t="shared" ca="1" si="656"/>
        <v>-4.2858783774860721E-4</v>
      </c>
      <c r="BO383" s="223">
        <f t="shared" ca="1" si="657"/>
        <v>-2.7330724017085589E-4</v>
      </c>
      <c r="BP383" s="223">
        <f t="shared" ca="1" si="658"/>
        <v>-4.0259040680910309E-5</v>
      </c>
      <c r="BQ383" s="223">
        <f t="shared" ca="1" si="659"/>
        <v>2.0424457816449265E-4</v>
      </c>
      <c r="BR383" s="223">
        <f t="shared" ca="1" si="660"/>
        <v>3.9063187693915476E-4</v>
      </c>
      <c r="BS383" s="223">
        <f t="shared" ca="1" si="661"/>
        <v>4.6586769549314448E-4</v>
      </c>
      <c r="BT383" s="223">
        <f t="shared" ca="1" si="662"/>
        <v>4.0854422485957491E-4</v>
      </c>
      <c r="BU383" s="223">
        <f t="shared" ca="1" si="663"/>
        <v>2.3497244473173911E-4</v>
      </c>
      <c r="BV383" s="223">
        <f t="shared" ca="1" si="664"/>
        <v>-5.4590480433341795E-6</v>
      </c>
      <c r="BW383" s="223">
        <f t="shared" ca="1" si="665"/>
        <v>-2.4433720811200659E-4</v>
      </c>
      <c r="BX383" s="223">
        <f t="shared" ca="1" si="666"/>
        <v>-4.1369097972718304E-4</v>
      </c>
      <c r="BY383" s="223">
        <f t="shared" ca="1" si="667"/>
        <v>-4.6533196991008837E-4</v>
      </c>
      <c r="BZ383" s="223">
        <f t="shared" ca="1" si="668"/>
        <v>-3.8456610775215402E-4</v>
      </c>
      <c r="CA383" s="223">
        <f t="shared" ca="1" si="669"/>
        <v>-1.9437473620085151E-4</v>
      </c>
      <c r="CB383" s="223">
        <f t="shared" ca="1" si="670"/>
        <v>5.1124563150702171E-5</v>
      </c>
      <c r="CC383" s="223">
        <f t="shared" ca="1" si="671"/>
        <v>2.8207673717709728E-4</v>
      </c>
      <c r="CD383" s="223">
        <f t="shared" ca="1" si="672"/>
        <v>4.3276601223394531E-4</v>
      </c>
      <c r="CE383" s="223">
        <f t="shared" ca="1" si="673"/>
        <v>4.6031484308046804E-4</v>
      </c>
      <c r="CF383" s="223">
        <f t="shared" ca="1" si="674"/>
        <v>3.568844088018612E-4</v>
      </c>
      <c r="CG383" s="223">
        <f t="shared" ca="1" si="675"/>
        <v>1.5190509270431043E-4</v>
      </c>
      <c r="CH383" s="223">
        <f t="shared" ca="1" si="676"/>
        <v>-9.6297720767399828E-5</v>
      </c>
      <c r="CI383" s="223">
        <f t="shared" ca="1" si="677"/>
        <v>-3.1709971306434286E-4</v>
      </c>
      <c r="CJ383" s="223">
        <f t="shared" ca="1" si="678"/>
        <v>-4.4767327146892795E-4</v>
      </c>
      <c r="CK383" s="223">
        <f t="shared" ca="1" si="679"/>
        <v>-4.5086463267829326E-4</v>
      </c>
      <c r="CL383" s="223">
        <f t="shared" ca="1" si="680"/>
        <v>-3.2576571790194351E-4</v>
      </c>
      <c r="CM383" s="223">
        <f t="shared" ca="1" si="681"/>
        <v>-1.079725201252563E-4</v>
      </c>
      <c r="CN383" s="223">
        <f t="shared" ca="1" si="682"/>
        <v>1.4054347869141848E-4</v>
      </c>
      <c r="CO383" s="223">
        <f t="shared" ca="1" si="683"/>
        <v>3.4906884537044282E-4</v>
      </c>
      <c r="CP383" s="223">
        <f t="shared" ca="1" si="684"/>
        <v>4.5826919237656116E-4</v>
      </c>
      <c r="CQ383" s="223">
        <f t="shared" ca="1" si="685"/>
        <v>4.3707234939574746E-4</v>
      </c>
      <c r="CR383" s="223">
        <f t="shared" ca="1" si="686"/>
        <v>2.9150972505697428E-4</v>
      </c>
      <c r="CS383" s="223">
        <f t="shared" ca="1" si="687"/>
        <v>6.3000113153612578E-5</v>
      </c>
      <c r="CT383" s="223">
        <f t="shared" ca="1" si="688"/>
        <v>-1.8343572608675829E-4</v>
      </c>
      <c r="CU383" s="223">
        <f t="shared" ca="1" si="689"/>
        <v>-3.776762538751843E-4</v>
      </c>
      <c r="CV383" s="223">
        <f t="shared" ca="1" si="690"/>
        <v>-4.6445173044618504E-4</v>
      </c>
      <c r="CW383" s="223">
        <f t="shared" ca="1" si="691"/>
        <v>-4.1907082046047052E-4</v>
      </c>
      <c r="CX383" s="223">
        <f t="shared" ca="1" si="692"/>
        <v>-2.5444633420428086E-4</v>
      </c>
      <c r="CY383" s="223">
        <f t="shared" ca="1" si="693"/>
        <v>-1.7420980652934514E-5</v>
      </c>
      <c r="CZ383" s="223">
        <f t="shared" ca="1" si="694"/>
        <v>2.2456138716371457E-4</v>
      </c>
      <c r="DA383" s="223">
        <f t="shared" ca="1" si="695"/>
        <v>4.0264643359626614E-4</v>
      </c>
      <c r="DB383" s="223">
        <f t="shared" ca="1" si="696"/>
        <v>4.6616134445646995E-4</v>
      </c>
      <c r="DC383" s="223">
        <f t="shared" ca="1" si="697"/>
        <v>3.9703341043674587E-4</v>
      </c>
      <c r="DD383" s="223">
        <f t="shared" ca="1" si="698"/>
        <v>2.149324860586852E-4</v>
      </c>
      <c r="DE383" s="223">
        <f t="shared" ca="1" si="699"/>
        <v>-2.8325925414708077E-5</v>
      </c>
      <c r="DF383" s="223">
        <f t="shared" ca="1" si="700"/>
        <v>-2.6352439932454306E-4</v>
      </c>
      <c r="DG383" s="223">
        <f t="shared" ca="1" si="701"/>
        <v>-4.2373890805288581E-4</v>
      </c>
      <c r="DH383" s="223">
        <f t="shared" ca="1" si="702"/>
        <v>-4.6338156988992671E-4</v>
      </c>
      <c r="DI383" s="223">
        <f t="shared" ca="1" si="703"/>
        <v>-3.7117235162997575E-4</v>
      </c>
      <c r="DJ383" s="223">
        <f t="shared" ca="1" si="704"/>
        <v>-1.7334872057829591E-4</v>
      </c>
      <c r="DK383" s="223">
        <f t="shared" ca="1" si="705"/>
        <v>7.3800037336081118E-5</v>
      </c>
      <c r="DL383" s="223">
        <f t="shared" ca="1" si="706"/>
        <v>2.9994952746278594E-4</v>
      </c>
      <c r="DM383" s="223">
        <f t="shared" ca="1" si="707"/>
        <v>4.4075054518570659E-4</v>
      </c>
      <c r="DN383" s="223">
        <f t="shared" ca="1" si="708"/>
        <v>4.5613917749521052E-4</v>
      </c>
      <c r="DO383" s="223">
        <f t="shared" ca="1" si="709"/>
        <v>3.4173670017356202E-4</v>
      </c>
      <c r="DP383" s="223">
        <f t="shared" ca="1" si="710"/>
        <v>1.3009551215668774E-4</v>
      </c>
      <c r="DQ383" s="223">
        <f t="shared" ca="1" si="711"/>
        <v>-1.1856341455470352E-4</v>
      </c>
      <c r="DR383" s="223">
        <f t="shared" ca="1" si="712"/>
        <v>-3.3348597768247145E-4</v>
      </c>
      <c r="DS383" s="223">
        <f t="shared" ca="1" si="713"/>
        <v>-4.5351751362963255E-4</v>
      </c>
      <c r="DT383" s="223">
        <f t="shared" ca="1" si="714"/>
        <v>-4.4450391547017689E-4</v>
      </c>
      <c r="DU383" s="223">
        <f t="shared" ca="1" si="715"/>
        <v>-3.0900993748219404E-4</v>
      </c>
      <c r="DV383" s="223">
        <f t="shared" ca="1" si="716"/>
        <v>-8.5589412835569614E-5</v>
      </c>
      <c r="DW383" s="223">
        <f t="shared" ca="1" si="717"/>
        <v>1.6218496127780885E-4</v>
      </c>
      <c r="DX383" s="223">
        <f t="shared" ca="1" si="718"/>
        <v>3.6381077563509549E-4</v>
      </c>
      <c r="DY383" s="223">
        <f t="shared" ca="1" si="719"/>
        <v>4.6191686049941384E-4</v>
      </c>
      <c r="DZ383" s="223">
        <f t="shared" ca="1" si="720"/>
        <v>4.2858783774860814E-4</v>
      </c>
      <c r="EA383" s="223">
        <f t="shared" ca="1" si="721"/>
        <v>2.7330724017085773E-4</v>
      </c>
      <c r="EB383" s="223">
        <f t="shared" ca="1" si="722"/>
        <v>4.0259040680912586E-5</v>
      </c>
      <c r="EC383" s="223">
        <f t="shared" ca="1" si="723"/>
        <v>-2.0424457816449061E-4</v>
      </c>
      <c r="ED383" s="223">
        <f t="shared" ca="1" si="724"/>
        <v>-3.9063187693915352E-4</v>
      </c>
      <c r="EE383" s="223">
        <f t="shared" ca="1" si="725"/>
        <v>-4.6586769549314432E-4</v>
      </c>
      <c r="EF383" s="223">
        <f t="shared" ca="1" si="726"/>
        <v>-4.08544224859576E-4</v>
      </c>
      <c r="EG383" s="223">
        <f t="shared" ca="1" si="727"/>
        <v>-2.3497244473174108E-4</v>
      </c>
      <c r="EH383" s="223">
        <f t="shared" ca="1" si="728"/>
        <v>5.4590480433319027E-6</v>
      </c>
      <c r="EI383" s="223">
        <f t="shared" ca="1" si="729"/>
        <v>2.443372081120047E-4</v>
      </c>
      <c r="EJ383" s="223">
        <f t="shared" ca="1" si="730"/>
        <v>4.1369097972718201E-4</v>
      </c>
      <c r="EK383" s="223">
        <f t="shared" ca="1" si="731"/>
        <v>4.6533196991008848E-4</v>
      </c>
      <c r="EL383" s="223">
        <f t="shared" ca="1" si="732"/>
        <v>3.8456610775215532E-4</v>
      </c>
      <c r="EM383" s="223">
        <f t="shared" ca="1" si="733"/>
        <v>1.9437473620085357E-4</v>
      </c>
      <c r="EN383" s="223">
        <f t="shared" ca="1" si="734"/>
        <v>-5.1124563150699922E-5</v>
      </c>
      <c r="EO383" s="223">
        <f t="shared" ca="1" si="735"/>
        <v>-2.8207673717709544E-4</v>
      </c>
      <c r="EP383" s="223">
        <f t="shared" ca="1" si="736"/>
        <v>-4.3276601223394444E-4</v>
      </c>
      <c r="EQ383" s="223">
        <f t="shared" ca="1" si="737"/>
        <v>-4.6031484308046847E-4</v>
      </c>
      <c r="ER383" s="223">
        <f t="shared" ca="1" si="738"/>
        <v>-3.5688440880186261E-4</v>
      </c>
      <c r="ES383" s="223">
        <f t="shared" ca="1" si="739"/>
        <v>-1.5190509270431263E-4</v>
      </c>
      <c r="ET383" s="223">
        <f t="shared" ca="1" si="740"/>
        <v>9.6297720767397524E-5</v>
      </c>
      <c r="EU383" s="223">
        <f t="shared" ca="1" si="741"/>
        <v>3.1709971306434113E-4</v>
      </c>
      <c r="EV383" s="223">
        <f t="shared" ca="1" si="742"/>
        <v>4.476732714689273E-4</v>
      </c>
      <c r="EW383" s="223">
        <f t="shared" ca="1" si="743"/>
        <v>4.5086463267829391E-4</v>
      </c>
      <c r="EX383" s="223">
        <f t="shared" ca="1" si="744"/>
        <v>3.2576571790194519E-4</v>
      </c>
      <c r="EY383" s="223">
        <f t="shared" ca="1" si="745"/>
        <v>1.0797252012525858E-4</v>
      </c>
      <c r="EZ383" s="223">
        <f t="shared" ca="1" si="746"/>
        <v>-1.4054347869141631E-4</v>
      </c>
      <c r="FA383" s="223">
        <f t="shared" ca="1" si="747"/>
        <v>-3.4906884537044131E-4</v>
      </c>
      <c r="FB383" s="223">
        <f t="shared" ca="1" si="748"/>
        <v>-4.5826919237656078E-4</v>
      </c>
      <c r="FC383" s="223">
        <f t="shared" ca="1" si="749"/>
        <v>-4.3707234939574827E-4</v>
      </c>
      <c r="FD383" s="223">
        <f t="shared" ca="1" si="750"/>
        <v>-2.9150972505697606E-4</v>
      </c>
      <c r="FE383" s="223">
        <f t="shared" ca="1" si="751"/>
        <v>-6.3000113153614855E-5</v>
      </c>
      <c r="FF383" s="223">
        <f t="shared" ca="1" si="752"/>
        <v>1.8343572608675617E-4</v>
      </c>
      <c r="FG383" s="223">
        <f t="shared" ca="1" si="753"/>
        <v>3.7767625387518294E-4</v>
      </c>
      <c r="FH383" s="223">
        <f t="shared" ca="1" si="754"/>
        <v>4.6445173044618488E-4</v>
      </c>
      <c r="FI383" s="223">
        <f t="shared" ca="1" si="755"/>
        <v>4.1907082046047149E-4</v>
      </c>
      <c r="FJ383" s="223">
        <f t="shared" ca="1" si="756"/>
        <v>2.5444633420428276E-4</v>
      </c>
      <c r="FK383" s="223">
        <f t="shared" ca="1" si="757"/>
        <v>1.7420980652936818E-5</v>
      </c>
      <c r="FL383" s="223">
        <f t="shared" ca="1" si="758"/>
        <v>-2.2456138716371257E-4</v>
      </c>
      <c r="FM383" s="223">
        <f t="shared" ca="1" si="759"/>
        <v>-4.0264643359626501E-4</v>
      </c>
      <c r="FN383" s="223">
        <f t="shared" ca="1" si="760"/>
        <v>-4.6616134445646995E-4</v>
      </c>
      <c r="FO383" s="223">
        <f t="shared" ca="1" si="761"/>
        <v>-3.9703341043674707E-4</v>
      </c>
      <c r="FP383" s="223">
        <f t="shared" ca="1" si="762"/>
        <v>-2.149324860586872E-4</v>
      </c>
      <c r="FQ383" s="223">
        <f t="shared" ca="1" si="763"/>
        <v>2.8325925414705801E-5</v>
      </c>
      <c r="FR383" s="223">
        <f t="shared" ca="1" si="764"/>
        <v>2.6352439932454121E-4</v>
      </c>
      <c r="FS383" s="223">
        <f t="shared" ca="1" si="765"/>
        <v>4.2373890805288489E-4</v>
      </c>
      <c r="FT383" s="223">
        <f t="shared" ca="1" si="766"/>
        <v>4.6338156988992693E-4</v>
      </c>
      <c r="FU383" s="223">
        <f t="shared" ca="1" si="767"/>
        <v>3.7117235162997711E-4</v>
      </c>
      <c r="FV383" s="223">
        <f t="shared" ca="1" si="768"/>
        <v>1.7334872057829802E-4</v>
      </c>
      <c r="FW383" s="223">
        <f t="shared" ca="1" si="769"/>
        <v>-7.3800037336078787E-5</v>
      </c>
      <c r="FX383" s="223">
        <f t="shared" ca="1" si="770"/>
        <v>-2.9994952746278421E-4</v>
      </c>
      <c r="FY383" s="223">
        <f t="shared" ca="1" si="771"/>
        <v>-4.4075054518570578E-4</v>
      </c>
      <c r="FZ383" s="223">
        <f t="shared" ca="1" si="772"/>
        <v>-4.5613917749521096E-4</v>
      </c>
      <c r="GA383" s="223">
        <f t="shared" ca="1" si="773"/>
        <v>-3.4173670017356359E-4</v>
      </c>
      <c r="GB383" s="223">
        <f t="shared" ca="1" si="774"/>
        <v>-1.3009551215668994E-4</v>
      </c>
      <c r="GC383" s="223">
        <f t="shared" ca="1" si="775"/>
        <v>1.1856341455470127E-4</v>
      </c>
      <c r="GD383" s="223">
        <f t="shared" ca="1" si="776"/>
        <v>3.3348597768246988E-4</v>
      </c>
      <c r="GE383" s="223">
        <f t="shared" ca="1" si="777"/>
        <v>4.5351751362963201E-4</v>
      </c>
      <c r="GF383" s="223">
        <f t="shared" ca="1" si="778"/>
        <v>4.4450391547017759E-4</v>
      </c>
      <c r="GG383" s="223">
        <f t="shared" ca="1" si="779"/>
        <v>3.0900993748219572E-4</v>
      </c>
      <c r="GH383" s="223">
        <f t="shared" ca="1" si="780"/>
        <v>8.5589412835571863E-5</v>
      </c>
      <c r="GI383" s="223">
        <f t="shared" ca="1" si="781"/>
        <v>-1.6218496127780674E-4</v>
      </c>
      <c r="GJ383" s="223">
        <f t="shared" ca="1" si="782"/>
        <v>-3.6381077563509413E-4</v>
      </c>
      <c r="GK383" s="223">
        <f t="shared" ca="1" si="783"/>
        <v>-4.6191686049941352E-4</v>
      </c>
      <c r="GL383" s="223">
        <f t="shared" ca="1" si="784"/>
        <v>-4.28587837748609E-4</v>
      </c>
      <c r="GM383" s="223">
        <f t="shared" ca="1" si="785"/>
        <v>-2.7330724017085963E-4</v>
      </c>
      <c r="GN383" s="223">
        <f t="shared" ca="1" si="786"/>
        <v>-4.025904068091489E-5</v>
      </c>
      <c r="GO383" s="223">
        <f t="shared" ca="1" si="787"/>
        <v>2.0424457816448855E-4</v>
      </c>
      <c r="GP383" s="223">
        <f t="shared" ca="1" si="788"/>
        <v>3.9063187693915227E-4</v>
      </c>
      <c r="GQ383" s="223">
        <f t="shared" ca="1" si="789"/>
        <v>4.6586769549314432E-4</v>
      </c>
      <c r="GR383" s="223">
        <f t="shared" ca="1" si="790"/>
        <v>4.0854422485957708E-4</v>
      </c>
      <c r="GS383" s="223">
        <f t="shared" ca="1" si="791"/>
        <v>2.3497244473174304E-4</v>
      </c>
      <c r="GT383" s="223">
        <f t="shared" ca="1" si="792"/>
        <v>-5.4590480433296259E-6</v>
      </c>
      <c r="GU383" s="223">
        <f t="shared" ca="1" si="793"/>
        <v>-2.4433720811200274E-4</v>
      </c>
      <c r="GV383" s="223">
        <f t="shared" ca="1" si="794"/>
        <v>-4.1369097972718093E-4</v>
      </c>
      <c r="GW383" s="223">
        <f t="shared" ca="1" si="795"/>
        <v>-4.6533196991008864E-4</v>
      </c>
      <c r="GX383" s="223">
        <f t="shared" ca="1" si="796"/>
        <v>-3.8456610775215662E-4</v>
      </c>
      <c r="GY383" s="223">
        <f t="shared" ca="1" si="797"/>
        <v>-1.9437473620085568E-4</v>
      </c>
      <c r="GZ383" s="223">
        <f t="shared" ca="1" si="798"/>
        <v>5.1124563150697618E-5</v>
      </c>
      <c r="HA383" s="223">
        <f t="shared" ca="1" si="799"/>
        <v>2.820767371770937E-4</v>
      </c>
      <c r="HB383" s="223">
        <f t="shared" ca="1" si="800"/>
        <v>4.3276601223394363E-4</v>
      </c>
      <c r="HC383" s="223">
        <f t="shared" ca="1" si="801"/>
        <v>4.603148430804688E-4</v>
      </c>
      <c r="HD383" s="223">
        <f t="shared" ca="1" si="802"/>
        <v>3.5688440880186413E-4</v>
      </c>
      <c r="HE383" s="223">
        <f t="shared" ca="1" si="803"/>
        <v>1.5190509270431474E-4</v>
      </c>
      <c r="HF383" s="223">
        <f t="shared" ca="1" si="804"/>
        <v>-9.6297720767395356E-5</v>
      </c>
      <c r="HG383" s="223">
        <f t="shared" ca="1" si="805"/>
        <v>-3.1709971306433945E-4</v>
      </c>
      <c r="HH383" s="223">
        <f t="shared" ca="1" si="806"/>
        <v>-4.4767327146892665E-4</v>
      </c>
      <c r="HI383" s="223">
        <f t="shared" ca="1" si="807"/>
        <v>-4.508646326782944E-4</v>
      </c>
      <c r="HJ383" s="223">
        <f t="shared" ca="1" si="808"/>
        <v>-3.2576571790194687E-4</v>
      </c>
      <c r="HK383" s="223">
        <f t="shared" ca="1" si="809"/>
        <v>-1.079725201252608E-4</v>
      </c>
      <c r="HL383" s="223">
        <f t="shared" ca="1" si="810"/>
        <v>1.4054347869141417E-4</v>
      </c>
      <c r="HM383" s="223">
        <f t="shared" ca="1" si="811"/>
        <v>3.4906884537043979E-4</v>
      </c>
      <c r="HN383" s="223">
        <f t="shared" ca="1" si="812"/>
        <v>4.582691923765604E-4</v>
      </c>
      <c r="HO383" s="223">
        <f t="shared" ca="1" si="813"/>
        <v>4.3707234939574903E-4</v>
      </c>
      <c r="HP383" s="223">
        <f t="shared" ca="1" si="814"/>
        <v>2.9150972505697785E-4</v>
      </c>
      <c r="HQ383" s="223">
        <f t="shared" ca="1" si="815"/>
        <v>6.3000113153617132E-5</v>
      </c>
      <c r="HR383" s="223">
        <f t="shared" ca="1" si="816"/>
        <v>-1.8343572608675408E-4</v>
      </c>
      <c r="HS383" s="223">
        <f t="shared" ca="1" si="817"/>
        <v>-3.7767625387518159E-4</v>
      </c>
      <c r="HT383" s="223">
        <f t="shared" ca="1" si="818"/>
        <v>-4.6445173044618471E-4</v>
      </c>
      <c r="HU383" s="223">
        <f t="shared" ca="1" si="819"/>
        <v>-4.1907082046047252E-4</v>
      </c>
      <c r="HV383" s="223">
        <f t="shared" ca="1" si="820"/>
        <v>-2.5444633420428471E-4</v>
      </c>
      <c r="HW383" s="223">
        <f t="shared" ca="1" si="821"/>
        <v>-1.7420980652939095E-5</v>
      </c>
      <c r="HX383" s="223">
        <f t="shared" ca="1" si="822"/>
        <v>2.2456138716371054E-4</v>
      </c>
      <c r="HY383" s="223">
        <f t="shared" ca="1" si="823"/>
        <v>4.0264643359626387E-4</v>
      </c>
      <c r="HZ383" s="223">
        <f t="shared" ca="1" si="824"/>
        <v>4.6616134445647006E-4</v>
      </c>
      <c r="IA383" s="223">
        <f t="shared" ca="1" si="825"/>
        <v>3.9703341043674826E-4</v>
      </c>
      <c r="IB383" s="223">
        <f t="shared" ca="1" si="826"/>
        <v>2.1493248605868921E-4</v>
      </c>
      <c r="IC383" s="223">
        <f t="shared" ca="1" si="827"/>
        <v>-2.8325925414703524E-5</v>
      </c>
      <c r="ID383" s="223">
        <f t="shared" ca="1" si="828"/>
        <v>-2.6352439932453926E-4</v>
      </c>
      <c r="IE383" s="223">
        <f t="shared" ca="1" si="829"/>
        <v>-6.0464977726836498E-4</v>
      </c>
      <c r="IF383" s="223">
        <f t="shared" ca="1" si="830"/>
        <v>-4.6338156988992715E-4</v>
      </c>
      <c r="IG383" s="223">
        <f t="shared" ca="1" si="831"/>
        <v>-3.7117235162997851E-4</v>
      </c>
      <c r="IH383" s="223">
        <f t="shared" ca="1" si="832"/>
        <v>-1.7334872057830019E-4</v>
      </c>
      <c r="II383" s="223">
        <f t="shared" ca="1" si="833"/>
        <v>7.3800037336076591E-5</v>
      </c>
      <c r="IJ383" s="223">
        <f t="shared" ca="1" si="834"/>
        <v>2.9994952746278247E-4</v>
      </c>
      <c r="IK383" s="223">
        <f t="shared" ca="1" si="835"/>
        <v>4.4075054518570507E-4</v>
      </c>
      <c r="IL383" s="223">
        <f t="shared" ca="1" si="836"/>
        <v>4.561391774952115E-4</v>
      </c>
      <c r="IM383" s="223">
        <f t="shared" ca="1" si="837"/>
        <v>3.4173670017356516E-4</v>
      </c>
      <c r="IN383" s="223">
        <f t="shared" ca="1" si="838"/>
        <v>1.3009551215669213E-4</v>
      </c>
      <c r="IO383" s="223">
        <f t="shared" ca="1" si="839"/>
        <v>-1.1856341455469905E-4</v>
      </c>
      <c r="IP383" s="223">
        <f t="shared" ca="1" si="840"/>
        <v>-3.3348597768246825E-4</v>
      </c>
      <c r="IQ383" s="223">
        <f t="shared" ca="1" si="841"/>
        <v>-4.5351751362963152E-4</v>
      </c>
      <c r="IR383" s="223">
        <f t="shared" ca="1" si="842"/>
        <v>-4.4450391547017824E-4</v>
      </c>
      <c r="IS383" s="223">
        <f t="shared" ca="1" si="843"/>
        <v>-3.090099374821974E-4</v>
      </c>
      <c r="IT383" s="223">
        <f t="shared" ca="1" si="844"/>
        <v>-8.5589412835574113E-5</v>
      </c>
      <c r="IU383" s="223">
        <f t="shared" ca="1" si="845"/>
        <v>1.6218496127780457E-4</v>
      </c>
      <c r="IV383" s="223">
        <f t="shared" ca="1" si="846"/>
        <v>3.6381077563509267E-4</v>
      </c>
      <c r="IW383" s="223">
        <f t="shared" ca="1" si="847"/>
        <v>4.6191686049941319E-4</v>
      </c>
      <c r="IX383" s="223">
        <f t="shared" ca="1" si="848"/>
        <v>4.2858783774860987E-4</v>
      </c>
      <c r="IY383" s="223">
        <f t="shared" ca="1" si="849"/>
        <v>2.7330724017086147E-4</v>
      </c>
      <c r="IZ383" s="223">
        <f t="shared" ca="1" si="850"/>
        <v>4.025904068091714E-5</v>
      </c>
      <c r="JA383" s="223">
        <f t="shared" ca="1" si="851"/>
        <v>-2.0424457816448649E-4</v>
      </c>
      <c r="JB383" s="223">
        <f t="shared" ca="1" si="852"/>
        <v>-3.9063187693915102E-4</v>
      </c>
    </row>
    <row r="384" spans="2:262">
      <c r="B384" s="230">
        <v>23</v>
      </c>
      <c r="C384" s="229">
        <f t="shared" si="853"/>
        <v>4.4921875000000013E-4</v>
      </c>
      <c r="D384" s="226">
        <f t="shared" ca="1" si="597"/>
        <v>39.307533058560828</v>
      </c>
      <c r="E384" s="225">
        <f ca="1">AC361</f>
        <v>0.1075330585608246</v>
      </c>
      <c r="F384" s="224">
        <v>23</v>
      </c>
      <c r="G384" s="223">
        <f t="shared" ca="1" si="854"/>
        <v>-4.8844526081059563E-3</v>
      </c>
      <c r="H384" s="223">
        <f t="shared" ca="1" si="598"/>
        <v>-4.1704394754393543E-3</v>
      </c>
      <c r="I384" s="223">
        <f t="shared" ca="1" si="599"/>
        <v>-2.1623687108601568E-3</v>
      </c>
      <c r="J384" s="223">
        <f t="shared" ca="1" si="600"/>
        <v>5.1666964593012057E-4</v>
      </c>
      <c r="K384" s="223">
        <f t="shared" ca="1" si="601"/>
        <v>3.0353890957008889E-3</v>
      </c>
      <c r="L384" s="223">
        <f t="shared" ca="1" si="602"/>
        <v>4.6122489529158411E-3</v>
      </c>
      <c r="M384" s="223">
        <f t="shared" ca="1" si="603"/>
        <v>4.7579608476794634E-3</v>
      </c>
      <c r="N384" s="223">
        <f t="shared" ca="1" si="604"/>
        <v>3.4273114180451867E-3</v>
      </c>
      <c r="O384" s="223">
        <f t="shared" ca="1" si="605"/>
        <v>1.0331916938335472E-3</v>
      </c>
      <c r="P384" s="223">
        <f t="shared" ca="1" si="606"/>
        <v>-1.6815200458018744E-3</v>
      </c>
      <c r="Q384" s="223">
        <f t="shared" ca="1" si="607"/>
        <v>-3.8744681053026761E-3</v>
      </c>
      <c r="R384" s="223">
        <f t="shared" ca="1" si="608"/>
        <v>-4.8651963386206129E-3</v>
      </c>
      <c r="S384" s="223">
        <f t="shared" ca="1" si="609"/>
        <v>-4.3462888393442142E-3</v>
      </c>
      <c r="T384" s="223">
        <f t="shared" ca="1" si="610"/>
        <v>-2.4787589044293298E-3</v>
      </c>
      <c r="U384" s="223">
        <f t="shared" ca="1" si="611"/>
        <v>1.5791224374105519E-4</v>
      </c>
      <c r="V384" s="223">
        <f t="shared" ca="1" si="612"/>
        <v>2.74558434867176E-3</v>
      </c>
      <c r="W384" s="223">
        <f t="shared" ca="1" si="613"/>
        <v>4.481321207597205E-3</v>
      </c>
      <c r="X384" s="223">
        <f t="shared" ca="1" si="614"/>
        <v>4.8265360498634807E-3</v>
      </c>
      <c r="Y384" s="223">
        <f t="shared" ca="1" si="615"/>
        <v>3.6741111714695936E-3</v>
      </c>
      <c r="Z384" s="223">
        <f t="shared" ca="1" si="616"/>
        <v>1.3816357948162529E-3</v>
      </c>
      <c r="AA384" s="223">
        <f t="shared" ca="1" si="617"/>
        <v>-1.3395513172153525E-3</v>
      </c>
      <c r="AB384" s="223">
        <f t="shared" ca="1" si="618"/>
        <v>-3.64508520718491E-3</v>
      </c>
      <c r="AC384" s="223">
        <f t="shared" ca="1" si="619"/>
        <v>-4.8195751486429291E-3</v>
      </c>
      <c r="AD384" s="223">
        <f t="shared" ca="1" si="620"/>
        <v>-4.498585287454818E-3</v>
      </c>
      <c r="AE384" s="223">
        <f t="shared" ca="1" si="621"/>
        <v>-2.7817164887292373E-3</v>
      </c>
      <c r="AF384" s="223">
        <f t="shared" ca="1" si="622"/>
        <v>-2.0170089857876128E-4</v>
      </c>
      <c r="AG384" s="223">
        <f t="shared" ca="1" si="623"/>
        <v>2.4409010421725576E-3</v>
      </c>
      <c r="AH384" s="223">
        <f t="shared" ca="1" si="624"/>
        <v>4.3261087943811897E-3</v>
      </c>
      <c r="AI384" s="223">
        <f t="shared" ca="1" si="625"/>
        <v>4.8689558350095601E-3</v>
      </c>
      <c r="AJ384" s="223">
        <f t="shared" ca="1" si="626"/>
        <v>3.9010005981211988E-3</v>
      </c>
      <c r="AK384" s="223">
        <f t="shared" ca="1" si="627"/>
        <v>1.7225926917182966E-3</v>
      </c>
      <c r="AL384" s="223">
        <f t="shared" ca="1" si="628"/>
        <v>-9.9032344397860105E-4</v>
      </c>
      <c r="AM384" s="223">
        <f t="shared" ca="1" si="629"/>
        <v>-3.3959492765096777E-3</v>
      </c>
      <c r="AN384" s="223">
        <f t="shared" ca="1" si="630"/>
        <v>-4.7478362633541346E-3</v>
      </c>
      <c r="AO384" s="223">
        <f t="shared" ca="1" si="631"/>
        <v>-4.6265035121234917E-3</v>
      </c>
      <c r="AP384" s="223">
        <f t="shared" ca="1" si="632"/>
        <v>-3.0695997103615176E-3</v>
      </c>
      <c r="AQ384" s="223">
        <f t="shared" ca="1" si="633"/>
        <v>-5.602210062533035E-4</v>
      </c>
      <c r="AR384" s="223">
        <f t="shared" ca="1" si="634"/>
        <v>2.1229902814397681E-3</v>
      </c>
      <c r="AS384" s="223">
        <f t="shared" ca="1" si="635"/>
        <v>4.1474528227830234E-3</v>
      </c>
      <c r="AT384" s="223">
        <f t="shared" ca="1" si="636"/>
        <v>4.8849903266266334E-3</v>
      </c>
      <c r="AU384" s="223">
        <f t="shared" ca="1" si="637"/>
        <v>4.106750164538658E-3</v>
      </c>
      <c r="AV384" s="223">
        <f t="shared" ca="1" si="638"/>
        <v>2.0542147095739842E-3</v>
      </c>
      <c r="AW384" s="223">
        <f t="shared" ca="1" si="639"/>
        <v>-6.3572892219471242E-4</v>
      </c>
      <c r="AX384" s="223">
        <f t="shared" ca="1" si="640"/>
        <v>-3.1284104024710967E-3</v>
      </c>
      <c r="AY384" s="223">
        <f t="shared" ca="1" si="641"/>
        <v>-4.6503684419892518E-3</v>
      </c>
      <c r="AZ384" s="223">
        <f t="shared" ca="1" si="642"/>
        <v>-4.7293503134075831E-3</v>
      </c>
      <c r="BA384" s="223">
        <f t="shared" ca="1" si="643"/>
        <v>-3.3408485052051871E-3</v>
      </c>
      <c r="BB384" s="223">
        <f t="shared" ca="1" si="644"/>
        <v>-9.1570522775591694E-4</v>
      </c>
      <c r="BC384" s="223">
        <f t="shared" ca="1" si="645"/>
        <v>1.7935748524304104E-3</v>
      </c>
      <c r="BD384" s="223">
        <f t="shared" ca="1" si="646"/>
        <v>3.9463214449920181E-3</v>
      </c>
      <c r="BE384" s="223">
        <f t="shared" ca="1" si="647"/>
        <v>4.8745526324153587E-3</v>
      </c>
      <c r="BF384" s="223">
        <f t="shared" ca="1" si="648"/>
        <v>4.2902448959949002E-3</v>
      </c>
      <c r="BG384" s="223">
        <f t="shared" ca="1" si="649"/>
        <v>2.3747047599359458E-3</v>
      </c>
      <c r="BH384" s="223">
        <f t="shared" ca="1" si="650"/>
        <v>-2.7768933030023098E-4</v>
      </c>
      <c r="BI384" s="223">
        <f t="shared" ca="1" si="651"/>
        <v>-2.8439184014078531E-3</v>
      </c>
      <c r="BJ384" s="223">
        <f t="shared" ca="1" si="652"/>
        <v>-4.5276998711171234E-3</v>
      </c>
      <c r="BK384" s="223">
        <f t="shared" ca="1" si="653"/>
        <v>-4.8065683555800166E-3</v>
      </c>
      <c r="BL384" s="223">
        <f t="shared" ca="1" si="654"/>
        <v>-3.5939929525392843E-3</v>
      </c>
      <c r="BM384" s="223">
        <f t="shared" ca="1" si="655"/>
        <v>-1.2662271632902392E-3</v>
      </c>
      <c r="BN384" s="223">
        <f t="shared" ca="1" si="656"/>
        <v>1.4544398858956913E-3</v>
      </c>
      <c r="BO384" s="223">
        <f t="shared" ca="1" si="657"/>
        <v>3.7238046093709728E-3</v>
      </c>
      <c r="BP384" s="223">
        <f t="shared" ca="1" si="658"/>
        <v>4.8376993151450168E-3</v>
      </c>
      <c r="BQ384" s="223">
        <f t="shared" ca="1" si="659"/>
        <v>4.4504904186416956E-3</v>
      </c>
      <c r="BR384" s="223">
        <f t="shared" ca="1" si="660"/>
        <v>2.6823260794531728E-3</v>
      </c>
      <c r="BS384" s="223">
        <f t="shared" ca="1" si="661"/>
        <v>8.1855084134861006E-5</v>
      </c>
      <c r="BT384" s="223">
        <f t="shared" ca="1" si="662"/>
        <v>-2.54401496012284E-3</v>
      </c>
      <c r="BU384" s="223">
        <f t="shared" ca="1" si="663"/>
        <v>-4.3804953023516341E-3</v>
      </c>
      <c r="BV384" s="223">
        <f t="shared" ca="1" si="664"/>
        <v>-4.8577391873798909E-3</v>
      </c>
      <c r="BW384" s="223">
        <f t="shared" ca="1" si="665"/>
        <v>-3.8276612406706063E-3</v>
      </c>
      <c r="BX384" s="223">
        <f t="shared" ca="1" si="666"/>
        <v>-1.6098873041174527E-3</v>
      </c>
      <c r="BY384" s="223">
        <f t="shared" ca="1" si="667"/>
        <v>1.1074231836028382E-3</v>
      </c>
      <c r="BZ384" s="223">
        <f t="shared" ca="1" si="668"/>
        <v>3.4811081539315599E-3</v>
      </c>
      <c r="CA384" s="223">
        <f t="shared" ca="1" si="669"/>
        <v>4.7746300861349622E-3</v>
      </c>
      <c r="CB384" s="223">
        <f t="shared" ca="1" si="670"/>
        <v>4.5866183481077152E-3</v>
      </c>
      <c r="CC384" s="223">
        <f t="shared" ca="1" si="671"/>
        <v>2.9754116415420849E-3</v>
      </c>
      <c r="CD384" s="223">
        <f t="shared" ca="1" si="672"/>
        <v>4.4095591877690399E-4</v>
      </c>
      <c r="CE384" s="223">
        <f t="shared" ca="1" si="673"/>
        <v>-2.2303252813487997E-3</v>
      </c>
      <c r="CF384" s="223">
        <f t="shared" ca="1" si="674"/>
        <v>-4.2095524500051123E-3</v>
      </c>
      <c r="CG384" s="223">
        <f t="shared" ca="1" si="675"/>
        <v>-4.8825855096361051E-3</v>
      </c>
      <c r="CH384" s="223">
        <f t="shared" ca="1" si="676"/>
        <v>-4.0405871009001372E-3</v>
      </c>
      <c r="CI384" s="223">
        <f t="shared" ca="1" si="677"/>
        <v>-1.9448233261588005E-3</v>
      </c>
      <c r="CJ384" s="223">
        <f t="shared" ca="1" si="678"/>
        <v>7.5440525912802946E-4</v>
      </c>
      <c r="CK384" s="223">
        <f t="shared" ca="1" si="679"/>
        <v>3.2195472717936615E-3</v>
      </c>
      <c r="CL384" s="223">
        <f t="shared" ca="1" si="680"/>
        <v>4.6856867230016825E-3</v>
      </c>
      <c r="CM384" s="223">
        <f t="shared" ca="1" si="681"/>
        <v>4.6978909953487111E-3</v>
      </c>
      <c r="CN384" s="223">
        <f t="shared" ca="1" si="682"/>
        <v>3.2523731901480217E-3</v>
      </c>
      <c r="CO384" s="223">
        <f t="shared" ca="1" si="683"/>
        <v>7.9766717508951987E-4</v>
      </c>
      <c r="CP384" s="223">
        <f t="shared" ca="1" si="684"/>
        <v>-1.9045492766339061E-3</v>
      </c>
      <c r="CQ384" s="223">
        <f t="shared" ca="1" si="685"/>
        <v>-4.0157976682053615E-3</v>
      </c>
      <c r="CR384" s="223">
        <f t="shared" ca="1" si="686"/>
        <v>-4.8809726779756018E-3</v>
      </c>
      <c r="CS384" s="223">
        <f t="shared" ca="1" si="687"/>
        <v>-4.2316166695428384E-3</v>
      </c>
      <c r="CT384" s="223">
        <f t="shared" ca="1" si="688"/>
        <v>-2.2692201820911058E-3</v>
      </c>
      <c r="CU384" s="223">
        <f t="shared" ca="1" si="689"/>
        <v>3.9729914719032443E-4</v>
      </c>
      <c r="CV384" s="223">
        <f t="shared" ca="1" si="690"/>
        <v>2.9405393840399039E-3</v>
      </c>
      <c r="CW384" s="223">
        <f t="shared" ca="1" si="691"/>
        <v>4.5713512175362837E-3</v>
      </c>
      <c r="CX384" s="223">
        <f t="shared" ca="1" si="692"/>
        <v>4.7837053642483199E-3</v>
      </c>
      <c r="CY384" s="223">
        <f t="shared" ca="1" si="693"/>
        <v>3.5117098466424124E-3</v>
      </c>
      <c r="CZ384" s="223">
        <f t="shared" ca="1" si="694"/>
        <v>1.1500558038683511E-3</v>
      </c>
      <c r="DA384" s="223">
        <f t="shared" ca="1" si="695"/>
        <v>-1.5684523543737935E-3</v>
      </c>
      <c r="DB384" s="223">
        <f t="shared" ca="1" si="696"/>
        <v>-3.8002809309023748E-3</v>
      </c>
      <c r="DC384" s="223">
        <f t="shared" ca="1" si="697"/>
        <v>-4.852909432472889E-3</v>
      </c>
      <c r="DD384" s="223">
        <f t="shared" ca="1" si="698"/>
        <v>-4.3997147408149336E-3</v>
      </c>
      <c r="DE384" s="223">
        <f t="shared" ca="1" si="699"/>
        <v>-2.5813199372454786E-3</v>
      </c>
      <c r="DF384" s="223">
        <f t="shared" ca="1" si="700"/>
        <v>3.8040036750955613E-5</v>
      </c>
      <c r="DG384" s="223">
        <f t="shared" ca="1" si="701"/>
        <v>2.6455964585879984E-3</v>
      </c>
      <c r="DH384" s="223">
        <f t="shared" ca="1" si="702"/>
        <v>4.4322431637492119E-3</v>
      </c>
      <c r="DI384" s="223">
        <f t="shared" ca="1" si="703"/>
        <v>4.843596419306314E-3</v>
      </c>
      <c r="DJ384" s="223">
        <f t="shared" ca="1" si="704"/>
        <v>3.7520162432141072E-3</v>
      </c>
      <c r="DK384" s="223">
        <f t="shared" ca="1" si="705"/>
        <v>1.4962121806021723E-3</v>
      </c>
      <c r="DL384" s="223">
        <f t="shared" ca="1" si="706"/>
        <v>-1.2238558529105101E-3</v>
      </c>
      <c r="DM384" s="223">
        <f t="shared" ca="1" si="707"/>
        <v>-3.564170141968533E-3</v>
      </c>
      <c r="DN384" s="223">
        <f t="shared" ca="1" si="708"/>
        <v>-4.7985478502868195E-3</v>
      </c>
      <c r="DO384" s="223">
        <f t="shared" ca="1" si="709"/>
        <v>-4.5439703767037416E-3</v>
      </c>
      <c r="DP384" s="223">
        <f t="shared" ca="1" si="710"/>
        <v>-2.8794312960075674E-3</v>
      </c>
      <c r="DQ384" s="223">
        <f t="shared" ca="1" si="711"/>
        <v>-3.214252159434894E-4</v>
      </c>
      <c r="DR384" s="223">
        <f t="shared" ca="1" si="712"/>
        <v>2.336316816705597E-3</v>
      </c>
      <c r="DS384" s="223">
        <f t="shared" ca="1" si="713"/>
        <v>4.2691164002366224E-3</v>
      </c>
      <c r="DT384" s="223">
        <f t="shared" ca="1" si="714"/>
        <v>4.8772396057062042E-3</v>
      </c>
      <c r="DU384" s="223">
        <f t="shared" ca="1" si="715"/>
        <v>3.9719901386792884E-3</v>
      </c>
      <c r="DV384" s="223">
        <f t="shared" ca="1" si="716"/>
        <v>1.8342604538936001E-3</v>
      </c>
      <c r="DW384" s="223">
        <f t="shared" ca="1" si="717"/>
        <v>-8.7262717054222613E-4</v>
      </c>
      <c r="DX384" s="223">
        <f t="shared" ca="1" si="718"/>
        <v>-3.3087448062263246E-3</v>
      </c>
      <c r="DY384" s="223">
        <f t="shared" ca="1" si="719"/>
        <v>-4.7181825215412889E-3</v>
      </c>
      <c r="DZ384" s="223">
        <f t="shared" ca="1" si="720"/>
        <v>-4.6636018434196838E-3</v>
      </c>
      <c r="EA384" s="223">
        <f t="shared" ca="1" si="721"/>
        <v>-3.1619387670951508E-3</v>
      </c>
      <c r="EB384" s="223">
        <f t="shared" ca="1" si="722"/>
        <v>-6.7914863754357921E-4</v>
      </c>
      <c r="EC384" s="223">
        <f t="shared" ca="1" si="723"/>
        <v>2.0143764715688578E-3</v>
      </c>
      <c r="ED384" s="223">
        <f t="shared" ca="1" si="724"/>
        <v>4.082854925063723E-3</v>
      </c>
      <c r="EE384" s="223">
        <f t="shared" ca="1" si="725"/>
        <v>4.8844526081059554E-3</v>
      </c>
      <c r="EF384" s="223">
        <f t="shared" ca="1" si="726"/>
        <v>4.1704394754393578E-3</v>
      </c>
      <c r="EG384" s="223">
        <f t="shared" ca="1" si="727"/>
        <v>2.162368710860214E-3</v>
      </c>
      <c r="EH384" s="223">
        <f t="shared" ca="1" si="728"/>
        <v>-5.1666964593006983E-4</v>
      </c>
      <c r="EI384" s="223">
        <f t="shared" ca="1" si="729"/>
        <v>-3.035389095700859E-3</v>
      </c>
      <c r="EJ384" s="223">
        <f t="shared" ca="1" si="730"/>
        <v>-4.6122489529158324E-3</v>
      </c>
      <c r="EK384" s="223">
        <f t="shared" ca="1" si="731"/>
        <v>-4.7579608476794669E-3</v>
      </c>
      <c r="EL384" s="223">
        <f t="shared" ca="1" si="732"/>
        <v>-3.4273114180451876E-3</v>
      </c>
      <c r="EM384" s="223">
        <f t="shared" ca="1" si="733"/>
        <v>-1.0331916938336033E-3</v>
      </c>
      <c r="EN384" s="223">
        <f t="shared" ca="1" si="734"/>
        <v>1.681520045801833E-3</v>
      </c>
      <c r="EO384" s="223">
        <f t="shared" ca="1" si="735"/>
        <v>3.8744681053026566E-3</v>
      </c>
      <c r="EP384" s="223">
        <f t="shared" ca="1" si="736"/>
        <v>4.8651963386206112E-3</v>
      </c>
      <c r="EQ384" s="223">
        <f t="shared" ca="1" si="737"/>
        <v>4.3462888393442194E-3</v>
      </c>
      <c r="ER384" s="223">
        <f t="shared" ca="1" si="738"/>
        <v>2.478758904429387E-3</v>
      </c>
      <c r="ES384" s="223">
        <f t="shared" ca="1" si="739"/>
        <v>-1.5791224374100661E-4</v>
      </c>
      <c r="ET384" s="223">
        <f t="shared" ca="1" si="740"/>
        <v>-2.7455843486717275E-3</v>
      </c>
      <c r="EU384" s="223">
        <f t="shared" ca="1" si="741"/>
        <v>-4.4813212075971928E-3</v>
      </c>
      <c r="EV384" s="223">
        <f t="shared" ca="1" si="742"/>
        <v>-4.8265360498634833E-3</v>
      </c>
      <c r="EW384" s="223">
        <f t="shared" ca="1" si="743"/>
        <v>-3.6741111714695971E-3</v>
      </c>
      <c r="EX384" s="223">
        <f t="shared" ca="1" si="744"/>
        <v>-1.3816357948163078E-3</v>
      </c>
      <c r="EY384" s="223">
        <f t="shared" ca="1" si="745"/>
        <v>1.3395513172153057E-3</v>
      </c>
      <c r="EZ384" s="223">
        <f t="shared" ca="1" si="746"/>
        <v>3.6450852071848896E-3</v>
      </c>
      <c r="FA384" s="223">
        <f t="shared" ca="1" si="747"/>
        <v>4.8195751486429256E-3</v>
      </c>
      <c r="FB384" s="223">
        <f t="shared" ca="1" si="748"/>
        <v>4.4985852874548232E-3</v>
      </c>
      <c r="FC384" s="223">
        <f t="shared" ca="1" si="749"/>
        <v>2.7817164887292342E-3</v>
      </c>
      <c r="FD384" s="223">
        <f t="shared" ca="1" si="750"/>
        <v>2.0170089857881896E-4</v>
      </c>
      <c r="FE384" s="223">
        <f t="shared" ca="1" si="751"/>
        <v>-2.4409010421725229E-3</v>
      </c>
      <c r="FF384" s="223">
        <f t="shared" ca="1" si="752"/>
        <v>-4.3261087943811749E-3</v>
      </c>
      <c r="FG384" s="223">
        <f t="shared" ca="1" si="753"/>
        <v>-4.868955835009561E-3</v>
      </c>
      <c r="FH384" s="223">
        <f t="shared" ca="1" si="754"/>
        <v>-3.9010005981211962E-3</v>
      </c>
      <c r="FI384" s="223">
        <f t="shared" ca="1" si="755"/>
        <v>-1.7225926917183582E-3</v>
      </c>
      <c r="FJ384" s="223">
        <f t="shared" ca="1" si="756"/>
        <v>9.9032344397855356E-4</v>
      </c>
      <c r="FK384" s="223">
        <f t="shared" ca="1" si="757"/>
        <v>3.3959492765096547E-3</v>
      </c>
      <c r="FL384" s="223">
        <f t="shared" ca="1" si="758"/>
        <v>4.7478362633541276E-3</v>
      </c>
      <c r="FM384" s="223">
        <f t="shared" ca="1" si="759"/>
        <v>4.6265035121234969E-3</v>
      </c>
      <c r="FN384" s="223">
        <f t="shared" ca="1" si="760"/>
        <v>3.0695997103615145E-3</v>
      </c>
      <c r="FO384" s="223">
        <f t="shared" ca="1" si="761"/>
        <v>5.6022100625335121E-4</v>
      </c>
      <c r="FP384" s="223">
        <f t="shared" ca="1" si="762"/>
        <v>-2.1229902814397248E-3</v>
      </c>
      <c r="FQ384" s="223">
        <f t="shared" ca="1" si="763"/>
        <v>-4.1474528227830069E-3</v>
      </c>
      <c r="FR384" s="223">
        <f t="shared" ca="1" si="764"/>
        <v>-4.8849903266266342E-3</v>
      </c>
      <c r="FS384" s="223">
        <f t="shared" ca="1" si="765"/>
        <v>-4.106750164538665E-3</v>
      </c>
      <c r="FT384" s="223">
        <f t="shared" ca="1" si="766"/>
        <v>-2.0542147095740431E-3</v>
      </c>
      <c r="FU384" s="223">
        <f t="shared" ca="1" si="767"/>
        <v>6.3572892219466472E-4</v>
      </c>
      <c r="FV384" s="223">
        <f t="shared" ca="1" si="768"/>
        <v>3.1284104024710728E-3</v>
      </c>
      <c r="FW384" s="223">
        <f t="shared" ca="1" si="769"/>
        <v>4.6503684419892423E-3</v>
      </c>
      <c r="FX384" s="223">
        <f t="shared" ca="1" si="770"/>
        <v>4.7293503134075866E-3</v>
      </c>
      <c r="FY384" s="223">
        <f t="shared" ca="1" si="771"/>
        <v>3.3408485052051854E-3</v>
      </c>
      <c r="FZ384" s="223">
        <f t="shared" ca="1" si="772"/>
        <v>9.1570522775598221E-4</v>
      </c>
      <c r="GA384" s="223">
        <f t="shared" ca="1" si="773"/>
        <v>-1.7935748524303653E-3</v>
      </c>
      <c r="GB384" s="223">
        <f t="shared" ca="1" si="774"/>
        <v>-3.9463214449919999E-3</v>
      </c>
      <c r="GC384" s="223">
        <f t="shared" ca="1" si="775"/>
        <v>-4.8745526324153578E-3</v>
      </c>
      <c r="GD384" s="223">
        <f t="shared" ca="1" si="776"/>
        <v>-4.2902448959949071E-3</v>
      </c>
      <c r="GE384" s="223">
        <f t="shared" ca="1" si="777"/>
        <v>-2.3747047599360031E-3</v>
      </c>
      <c r="GF384" s="223">
        <f t="shared" ca="1" si="778"/>
        <v>2.7768933030018284E-4</v>
      </c>
      <c r="GG384" s="223">
        <f t="shared" ca="1" si="779"/>
        <v>2.8439184014078275E-3</v>
      </c>
      <c r="GH384" s="223">
        <f t="shared" ca="1" si="780"/>
        <v>4.5276998711171121E-3</v>
      </c>
      <c r="GI384" s="223">
        <f t="shared" ca="1" si="781"/>
        <v>4.8065683555800218E-3</v>
      </c>
      <c r="GJ384" s="223">
        <f t="shared" ca="1" si="782"/>
        <v>3.5939929525392821E-3</v>
      </c>
      <c r="GK384" s="223">
        <f t="shared" ca="1" si="783"/>
        <v>1.2662271632903027E-3</v>
      </c>
      <c r="GL384" s="223">
        <f t="shared" ca="1" si="784"/>
        <v>-1.4544398858956614E-3</v>
      </c>
      <c r="GM384" s="223">
        <f t="shared" ca="1" si="785"/>
        <v>-3.7238046093709528E-3</v>
      </c>
      <c r="GN384" s="223">
        <f t="shared" ca="1" si="786"/>
        <v>-4.8376993151450134E-3</v>
      </c>
      <c r="GO384" s="223">
        <f t="shared" ca="1" si="787"/>
        <v>-4.4504904186416947E-3</v>
      </c>
      <c r="GP384" s="223">
        <f t="shared" ca="1" si="788"/>
        <v>-2.6823260794531698E-3</v>
      </c>
      <c r="GQ384" s="223">
        <f t="shared" ca="1" si="789"/>
        <v>-8.1855084134926492E-5</v>
      </c>
      <c r="GR384" s="223">
        <f t="shared" ca="1" si="790"/>
        <v>2.5440149601228135E-3</v>
      </c>
      <c r="GS384" s="223">
        <f t="shared" ca="1" si="791"/>
        <v>4.3804953023516193E-3</v>
      </c>
      <c r="GT384" s="223">
        <f t="shared" ca="1" si="792"/>
        <v>4.8577391873798944E-3</v>
      </c>
      <c r="GU384" s="223">
        <f t="shared" ca="1" si="793"/>
        <v>3.8276612406706041E-3</v>
      </c>
      <c r="GV384" s="223">
        <f t="shared" ca="1" si="794"/>
        <v>1.6098873041175152E-3</v>
      </c>
      <c r="GW384" s="223">
        <f t="shared" ca="1" si="795"/>
        <v>-1.1074231836028074E-3</v>
      </c>
      <c r="GX384" s="223">
        <f t="shared" ca="1" si="796"/>
        <v>-3.4811081539315378E-3</v>
      </c>
      <c r="GY384" s="223">
        <f t="shared" ca="1" si="797"/>
        <v>-4.7746300861349553E-3</v>
      </c>
      <c r="GZ384" s="223">
        <f t="shared" ca="1" si="798"/>
        <v>-4.5866183481077143E-3</v>
      </c>
      <c r="HA384" s="223">
        <f t="shared" ca="1" si="799"/>
        <v>-2.9754116415420823E-3</v>
      </c>
      <c r="HB384" s="223">
        <f t="shared" ca="1" si="800"/>
        <v>-4.4095591877696991E-4</v>
      </c>
      <c r="HC384" s="223">
        <f t="shared" ca="1" si="801"/>
        <v>2.2303252813487724E-3</v>
      </c>
      <c r="HD384" s="223">
        <f t="shared" ca="1" si="802"/>
        <v>4.2095524500050958E-3</v>
      </c>
      <c r="HE384" s="223">
        <f t="shared" ca="1" si="803"/>
        <v>4.8825855096361059E-3</v>
      </c>
      <c r="HF384" s="223">
        <f t="shared" ca="1" si="804"/>
        <v>4.0405871009001355E-3</v>
      </c>
      <c r="HG384" s="223">
        <f t="shared" ca="1" si="805"/>
        <v>1.9448233261588612E-3</v>
      </c>
      <c r="HH384" s="223">
        <f t="shared" ca="1" si="806"/>
        <v>-7.544052591279644E-4</v>
      </c>
      <c r="HI384" s="223">
        <f t="shared" ca="1" si="807"/>
        <v>-3.2195472717936385E-3</v>
      </c>
      <c r="HJ384" s="223">
        <f t="shared" ca="1" si="808"/>
        <v>-4.685686723001673E-3</v>
      </c>
      <c r="HK384" s="223">
        <f t="shared" ca="1" si="809"/>
        <v>-4.6978909953487094E-3</v>
      </c>
      <c r="HL384" s="223">
        <f t="shared" ca="1" si="810"/>
        <v>-3.2523731901480187E-3</v>
      </c>
      <c r="HM384" s="223">
        <f t="shared" ca="1" si="811"/>
        <v>-7.9766717508958449E-4</v>
      </c>
      <c r="HN384" s="223">
        <f t="shared" ca="1" si="812"/>
        <v>1.9045492766338774E-3</v>
      </c>
      <c r="HO384" s="223">
        <f t="shared" ca="1" si="813"/>
        <v>4.0157976682053433E-3</v>
      </c>
      <c r="HP384" s="223">
        <f t="shared" ca="1" si="814"/>
        <v>4.8809726779756001E-3</v>
      </c>
      <c r="HQ384" s="223">
        <f t="shared" ca="1" si="815"/>
        <v>4.2316166695428366E-3</v>
      </c>
      <c r="HR384" s="223">
        <f t="shared" ca="1" si="816"/>
        <v>2.2692201820911639E-3</v>
      </c>
      <c r="HS384" s="223">
        <f t="shared" ca="1" si="817"/>
        <v>-3.9729914719025851E-4</v>
      </c>
      <c r="HT384" s="223">
        <f t="shared" ca="1" si="818"/>
        <v>-2.9405393840398792E-3</v>
      </c>
      <c r="HU384" s="223">
        <f t="shared" ca="1" si="819"/>
        <v>-4.5713512175362733E-3</v>
      </c>
      <c r="HV384" s="223">
        <f t="shared" ca="1" si="820"/>
        <v>-4.7837053642483269E-3</v>
      </c>
      <c r="HW384" s="223">
        <f t="shared" ca="1" si="821"/>
        <v>-3.5117098466424103E-3</v>
      </c>
      <c r="HX384" s="223">
        <f t="shared" ca="1" si="822"/>
        <v>-1.1500558038684153E-3</v>
      </c>
      <c r="HY384" s="223">
        <f t="shared" ca="1" si="823"/>
        <v>1.5684523543737642E-3</v>
      </c>
      <c r="HZ384" s="223">
        <f t="shared" ca="1" si="824"/>
        <v>3.8002809309023982E-3</v>
      </c>
      <c r="IA384" s="223">
        <f t="shared" ca="1" si="825"/>
        <v>4.8529094324728864E-3</v>
      </c>
      <c r="IB384" s="223">
        <f t="shared" ca="1" si="826"/>
        <v>4.3997147408149622E-3</v>
      </c>
      <c r="IC384" s="223">
        <f t="shared" ca="1" si="827"/>
        <v>2.5813199372454756E-3</v>
      </c>
      <c r="ID384" s="223">
        <f t="shared" ca="1" si="828"/>
        <v>-3.8040036750890127E-5</v>
      </c>
      <c r="IE384" s="223">
        <f t="shared" ca="1" si="829"/>
        <v>-4.3202867741287555E-3</v>
      </c>
      <c r="IF384" s="223">
        <f t="shared" ca="1" si="830"/>
        <v>-4.432243163749198E-3</v>
      </c>
      <c r="IG384" s="223">
        <f t="shared" ca="1" si="831"/>
        <v>-4.843596419306327E-3</v>
      </c>
      <c r="IH384" s="223">
        <f t="shared" ca="1" si="832"/>
        <v>-3.7520162432141055E-3</v>
      </c>
      <c r="II384" s="223">
        <f t="shared" ca="1" si="833"/>
        <v>-1.4962121806022354E-3</v>
      </c>
      <c r="IJ384" s="223">
        <f t="shared" ca="1" si="834"/>
        <v>1.2238558529105467E-3</v>
      </c>
      <c r="IK384" s="223">
        <f t="shared" ca="1" si="835"/>
        <v>3.5641701419685109E-3</v>
      </c>
      <c r="IL384" s="223">
        <f t="shared" ca="1" si="836"/>
        <v>4.7985478502868004E-3</v>
      </c>
      <c r="IM384" s="223">
        <f t="shared" ca="1" si="837"/>
        <v>4.5439703767037407E-3</v>
      </c>
      <c r="IN384" s="223">
        <f t="shared" ca="1" si="838"/>
        <v>2.879431296007649E-3</v>
      </c>
      <c r="IO384" s="223">
        <f t="shared" ca="1" si="839"/>
        <v>3.214252159434508E-4</v>
      </c>
      <c r="IP384" s="223">
        <f t="shared" ca="1" si="840"/>
        <v>-2.3363168167055692E-3</v>
      </c>
      <c r="IQ384" s="223">
        <f t="shared" ca="1" si="841"/>
        <v>-4.2691164002365738E-3</v>
      </c>
      <c r="IR384" s="223">
        <f t="shared" ca="1" si="842"/>
        <v>-4.8772396057062059E-3</v>
      </c>
      <c r="IS384" s="223">
        <f t="shared" ca="1" si="843"/>
        <v>-3.9719901386793465E-3</v>
      </c>
      <c r="IT384" s="223">
        <f t="shared" ca="1" si="844"/>
        <v>-1.8342604538935645E-3</v>
      </c>
      <c r="IU384" s="223">
        <f t="shared" ca="1" si="845"/>
        <v>8.7262717054219512E-4</v>
      </c>
      <c r="IV384" s="223">
        <f t="shared" ca="1" si="846"/>
        <v>3.3087448062263528E-3</v>
      </c>
      <c r="IW384" s="223">
        <f t="shared" ca="1" si="847"/>
        <v>4.7181825215412811E-3</v>
      </c>
      <c r="IX384" s="223">
        <f t="shared" ca="1" si="848"/>
        <v>4.6636018434197141E-3</v>
      </c>
      <c r="IY384" s="223">
        <f t="shared" ca="1" si="849"/>
        <v>3.1619387670951747E-3</v>
      </c>
      <c r="IZ384" s="223">
        <f t="shared" ca="1" si="850"/>
        <v>6.7914863754360978E-4</v>
      </c>
      <c r="JA384" s="223">
        <f t="shared" ca="1" si="851"/>
        <v>-2.0143764715688929E-3</v>
      </c>
      <c r="JB384" s="223">
        <f t="shared" ca="1" si="852"/>
        <v>-4.0828549250637065E-3</v>
      </c>
    </row>
    <row r="385" spans="2:262">
      <c r="B385" s="230">
        <v>24</v>
      </c>
      <c r="C385" s="229">
        <f t="shared" si="853"/>
        <v>4.6875000000000015E-4</v>
      </c>
      <c r="D385" s="226">
        <f t="shared" ca="1" si="597"/>
        <v>39.306658378511301</v>
      </c>
      <c r="E385" s="225">
        <f ca="1">AD361</f>
        <v>0.10665837851130038</v>
      </c>
      <c r="F385" s="224">
        <v>24</v>
      </c>
      <c r="G385" s="223">
        <f t="shared" ca="1" si="854"/>
        <v>-8.4240502354918469E-4</v>
      </c>
      <c r="H385" s="223">
        <f t="shared" ca="1" si="598"/>
        <v>-7.1260304962281413E-4</v>
      </c>
      <c r="I385" s="223">
        <f t="shared" ca="1" si="599"/>
        <v>-3.4261053924180076E-4</v>
      </c>
      <c r="J385" s="223">
        <f t="shared" ca="1" si="600"/>
        <v>1.4286254515452217E-4</v>
      </c>
      <c r="K385" s="223">
        <f t="shared" ca="1" si="601"/>
        <v>5.8018226930617138E-4</v>
      </c>
      <c r="L385" s="223">
        <f t="shared" ca="1" si="602"/>
        <v>8.2194530789510452E-4</v>
      </c>
      <c r="M385" s="223">
        <f t="shared" ca="1" si="603"/>
        <v>7.8666282367270582E-4</v>
      </c>
      <c r="N385" s="223">
        <f t="shared" ca="1" si="604"/>
        <v>4.8622715812883613E-4</v>
      </c>
      <c r="O385" s="223">
        <f t="shared" ca="1" si="605"/>
        <v>2.190338964799777E-5</v>
      </c>
      <c r="P385" s="223">
        <f t="shared" ca="1" si="606"/>
        <v>-4.4980315233137161E-4</v>
      </c>
      <c r="Q385" s="223">
        <f t="shared" ca="1" si="607"/>
        <v>-7.6989869501085462E-4</v>
      </c>
      <c r="R385" s="223">
        <f t="shared" ca="1" si="608"/>
        <v>-8.3049158657444964E-4</v>
      </c>
      <c r="S385" s="223">
        <f t="shared" ca="1" si="609"/>
        <v>-6.1115834000831219E-4</v>
      </c>
      <c r="T385" s="223">
        <f t="shared" ca="1" si="610"/>
        <v>-1.8582758946990676E-4</v>
      </c>
      <c r="U385" s="223">
        <f t="shared" ca="1" si="611"/>
        <v>3.0213835246499179E-4</v>
      </c>
      <c r="V385" s="223">
        <f t="shared" ca="1" si="612"/>
        <v>6.8826530704149983E-4</v>
      </c>
      <c r="W385" s="223">
        <f t="shared" ca="1" si="613"/>
        <v>8.4240502354918469E-4</v>
      </c>
      <c r="X385" s="223">
        <f t="shared" ca="1" si="614"/>
        <v>7.1260304962281456E-4</v>
      </c>
      <c r="Y385" s="223">
        <f t="shared" ca="1" si="615"/>
        <v>3.4261053924180152E-4</v>
      </c>
      <c r="Z385" s="223">
        <f t="shared" ca="1" si="616"/>
        <v>-1.4286254515452114E-4</v>
      </c>
      <c r="AA385" s="223">
        <f t="shared" ca="1" si="617"/>
        <v>-5.8018226930617171E-4</v>
      </c>
      <c r="AB385" s="223">
        <f t="shared" ca="1" si="618"/>
        <v>-8.2194530789510452E-4</v>
      </c>
      <c r="AC385" s="223">
        <f t="shared" ca="1" si="619"/>
        <v>-7.8666282367270603E-4</v>
      </c>
      <c r="AD385" s="223">
        <f t="shared" ca="1" si="620"/>
        <v>-4.8622715812883641E-4</v>
      </c>
      <c r="AE385" s="223">
        <f t="shared" ca="1" si="621"/>
        <v>-2.1903389647998095E-5</v>
      </c>
      <c r="AF385" s="223">
        <f t="shared" ca="1" si="622"/>
        <v>4.498031523313714E-4</v>
      </c>
      <c r="AG385" s="223">
        <f t="shared" ca="1" si="623"/>
        <v>7.6989869501085419E-4</v>
      </c>
      <c r="AH385" s="223">
        <f t="shared" ca="1" si="624"/>
        <v>8.3049158657444964E-4</v>
      </c>
      <c r="AI385" s="223">
        <f t="shared" ca="1" si="625"/>
        <v>6.1115834000831295E-4</v>
      </c>
      <c r="AJ385" s="223">
        <f t="shared" ca="1" si="626"/>
        <v>1.8582758946990709E-4</v>
      </c>
      <c r="AK385" s="223">
        <f t="shared" ca="1" si="627"/>
        <v>-3.0213835246499016E-4</v>
      </c>
      <c r="AL385" s="223">
        <f t="shared" ca="1" si="628"/>
        <v>-6.8826530704149973E-4</v>
      </c>
      <c r="AM385" s="223">
        <f t="shared" ca="1" si="629"/>
        <v>-8.4240502354918469E-4</v>
      </c>
      <c r="AN385" s="223">
        <f t="shared" ca="1" si="630"/>
        <v>-7.1260304962281467E-4</v>
      </c>
      <c r="AO385" s="223">
        <f t="shared" ca="1" si="631"/>
        <v>-3.4261053924180044E-4</v>
      </c>
      <c r="AP385" s="223">
        <f t="shared" ca="1" si="632"/>
        <v>1.4286254515452087E-4</v>
      </c>
      <c r="AQ385" s="223">
        <f t="shared" ca="1" si="633"/>
        <v>5.8018226930617149E-4</v>
      </c>
      <c r="AR385" s="223">
        <f t="shared" ca="1" si="634"/>
        <v>8.2194530789510419E-4</v>
      </c>
      <c r="AS385" s="223">
        <f t="shared" ca="1" si="635"/>
        <v>7.8666282367270603E-4</v>
      </c>
      <c r="AT385" s="223">
        <f t="shared" ca="1" si="636"/>
        <v>4.8622715812883787E-4</v>
      </c>
      <c r="AU385" s="223">
        <f t="shared" ca="1" si="637"/>
        <v>2.1903389647998366E-5</v>
      </c>
      <c r="AV385" s="223">
        <f t="shared" ca="1" si="638"/>
        <v>-4.4980315233137232E-4</v>
      </c>
      <c r="AW385" s="223">
        <f t="shared" ca="1" si="639"/>
        <v>-7.6989869501085408E-4</v>
      </c>
      <c r="AX385" s="223">
        <f t="shared" ca="1" si="640"/>
        <v>-8.3049158657444964E-4</v>
      </c>
      <c r="AY385" s="223">
        <f t="shared" ca="1" si="641"/>
        <v>-6.1115834000831316E-4</v>
      </c>
      <c r="AZ385" s="223">
        <f t="shared" ca="1" si="642"/>
        <v>-1.8582758946990736E-4</v>
      </c>
      <c r="BA385" s="223">
        <f t="shared" ca="1" si="643"/>
        <v>3.0213835246498989E-4</v>
      </c>
      <c r="BB385" s="223">
        <f t="shared" ca="1" si="644"/>
        <v>6.8826530704149951E-4</v>
      </c>
      <c r="BC385" s="223">
        <f t="shared" ca="1" si="645"/>
        <v>8.4240502354918469E-4</v>
      </c>
      <c r="BD385" s="223">
        <f t="shared" ca="1" si="646"/>
        <v>7.1260304962281478E-4</v>
      </c>
      <c r="BE385" s="223">
        <f t="shared" ca="1" si="647"/>
        <v>3.4261053924180071E-4</v>
      </c>
      <c r="BF385" s="223">
        <f t="shared" ca="1" si="648"/>
        <v>-1.4286254515452049E-4</v>
      </c>
      <c r="BG385" s="223">
        <f t="shared" ca="1" si="649"/>
        <v>-5.8018226930617116E-4</v>
      </c>
      <c r="BH385" s="223">
        <f t="shared" ca="1" si="650"/>
        <v>-8.2194530789510398E-4</v>
      </c>
      <c r="BI385" s="223">
        <f t="shared" ca="1" si="651"/>
        <v>-7.8666282367270733E-4</v>
      </c>
      <c r="BJ385" s="223">
        <f t="shared" ca="1" si="652"/>
        <v>-4.862271581288357E-4</v>
      </c>
      <c r="BK385" s="223">
        <f t="shared" ca="1" si="653"/>
        <v>-2.1903389647998691E-5</v>
      </c>
      <c r="BL385" s="223">
        <f t="shared" ca="1" si="654"/>
        <v>4.4980315233136955E-4</v>
      </c>
      <c r="BM385" s="223">
        <f t="shared" ca="1" si="655"/>
        <v>7.6989869501085516E-4</v>
      </c>
      <c r="BN385" s="223">
        <f t="shared" ca="1" si="656"/>
        <v>8.3049158657444964E-4</v>
      </c>
      <c r="BO385" s="223">
        <f t="shared" ca="1" si="657"/>
        <v>6.1115834000831349E-4</v>
      </c>
      <c r="BP385" s="223">
        <f t="shared" ca="1" si="658"/>
        <v>1.8582758946991061E-4</v>
      </c>
      <c r="BQ385" s="223">
        <f t="shared" ca="1" si="659"/>
        <v>-3.0213835246499239E-4</v>
      </c>
      <c r="BR385" s="223">
        <f t="shared" ca="1" si="660"/>
        <v>-6.8826530704149929E-4</v>
      </c>
      <c r="BS385" s="223">
        <f t="shared" ca="1" si="661"/>
        <v>-8.4240502354918458E-4</v>
      </c>
      <c r="BT385" s="223">
        <f t="shared" ca="1" si="662"/>
        <v>-7.1260304962281347E-4</v>
      </c>
      <c r="BU385" s="223">
        <f t="shared" ca="1" si="663"/>
        <v>-3.4261053924180098E-4</v>
      </c>
      <c r="BV385" s="223">
        <f t="shared" ca="1" si="664"/>
        <v>1.4286254515452022E-4</v>
      </c>
      <c r="BW385" s="223">
        <f t="shared" ca="1" si="665"/>
        <v>5.8018226930616878E-4</v>
      </c>
      <c r="BX385" s="223">
        <f t="shared" ca="1" si="666"/>
        <v>8.2194530789510474E-4</v>
      </c>
      <c r="BY385" s="223">
        <f t="shared" ca="1" si="667"/>
        <v>7.8666282367270625E-4</v>
      </c>
      <c r="BZ385" s="223">
        <f t="shared" ca="1" si="668"/>
        <v>4.8622715812883841E-4</v>
      </c>
      <c r="CA385" s="223">
        <f t="shared" ca="1" si="669"/>
        <v>2.1903389647995981E-5</v>
      </c>
      <c r="CB385" s="223">
        <f t="shared" ca="1" si="670"/>
        <v>-4.4980315233137178E-4</v>
      </c>
      <c r="CC385" s="223">
        <f t="shared" ca="1" si="671"/>
        <v>-7.6989869501085386E-4</v>
      </c>
      <c r="CD385" s="223">
        <f t="shared" ca="1" si="672"/>
        <v>-8.304915865744503E-4</v>
      </c>
      <c r="CE385" s="223">
        <f t="shared" ca="1" si="673"/>
        <v>-6.1115834000831154E-4</v>
      </c>
      <c r="CF385" s="223">
        <f t="shared" ca="1" si="674"/>
        <v>-1.8582758946990801E-4</v>
      </c>
      <c r="CG385" s="223">
        <f t="shared" ca="1" si="675"/>
        <v>3.0213835246498924E-4</v>
      </c>
      <c r="CH385" s="223">
        <f t="shared" ca="1" si="676"/>
        <v>6.8826530704149745E-4</v>
      </c>
      <c r="CI385" s="223">
        <f t="shared" ca="1" si="677"/>
        <v>8.4240502354918469E-4</v>
      </c>
      <c r="CJ385" s="223">
        <f t="shared" ca="1" si="678"/>
        <v>7.1260304962281521E-4</v>
      </c>
      <c r="CK385" s="223">
        <f t="shared" ca="1" si="679"/>
        <v>3.4261053924180402E-4</v>
      </c>
      <c r="CL385" s="223">
        <f t="shared" ca="1" si="680"/>
        <v>-1.4286254515452282E-4</v>
      </c>
      <c r="CM385" s="223">
        <f t="shared" ca="1" si="681"/>
        <v>-5.8018226930617084E-4</v>
      </c>
      <c r="CN385" s="223">
        <f t="shared" ca="1" si="682"/>
        <v>-8.2194530789510398E-4</v>
      </c>
      <c r="CO385" s="223">
        <f t="shared" ca="1" si="683"/>
        <v>-7.8666282367270744E-4</v>
      </c>
      <c r="CP385" s="223">
        <f t="shared" ca="1" si="684"/>
        <v>-4.8622715812883619E-4</v>
      </c>
      <c r="CQ385" s="223">
        <f t="shared" ca="1" si="685"/>
        <v>-2.1903389647999288E-5</v>
      </c>
      <c r="CR385" s="223">
        <f t="shared" ca="1" si="686"/>
        <v>4.4980315233136901E-4</v>
      </c>
      <c r="CS385" s="223">
        <f t="shared" ca="1" si="687"/>
        <v>7.6989869501085495E-4</v>
      </c>
      <c r="CT385" s="223">
        <f t="shared" ca="1" si="688"/>
        <v>8.3049158657444975E-4</v>
      </c>
      <c r="CU385" s="223">
        <f t="shared" ca="1" si="689"/>
        <v>6.1115834000831381E-4</v>
      </c>
      <c r="CV385" s="223">
        <f t="shared" ca="1" si="690"/>
        <v>1.8582758946991121E-4</v>
      </c>
      <c r="CW385" s="223">
        <f t="shared" ca="1" si="691"/>
        <v>-3.0213835246499174E-4</v>
      </c>
      <c r="CX385" s="223">
        <f t="shared" ca="1" si="692"/>
        <v>-6.8826530704149897E-4</v>
      </c>
      <c r="CY385" s="223">
        <f t="shared" ca="1" si="693"/>
        <v>-8.4240502354918458E-4</v>
      </c>
      <c r="CZ385" s="223">
        <f t="shared" ca="1" si="694"/>
        <v>-7.1260304962281369E-4</v>
      </c>
      <c r="DA385" s="223">
        <f t="shared" ca="1" si="695"/>
        <v>-3.4261053924180152E-4</v>
      </c>
      <c r="DB385" s="223">
        <f t="shared" ca="1" si="696"/>
        <v>1.4286254515451956E-4</v>
      </c>
      <c r="DC385" s="223">
        <f t="shared" ca="1" si="697"/>
        <v>5.8018226930616845E-4</v>
      </c>
      <c r="DD385" s="223">
        <f t="shared" ca="1" si="698"/>
        <v>8.2194530789510452E-4</v>
      </c>
      <c r="DE385" s="223">
        <f t="shared" ca="1" si="699"/>
        <v>7.8666282367270647E-4</v>
      </c>
      <c r="DF385" s="223">
        <f t="shared" ca="1" si="700"/>
        <v>4.862271581288389E-4</v>
      </c>
      <c r="DG385" s="223">
        <f t="shared" ca="1" si="701"/>
        <v>2.1903389647996577E-5</v>
      </c>
      <c r="DH385" s="223">
        <f t="shared" ca="1" si="702"/>
        <v>-4.4980315233137123E-4</v>
      </c>
      <c r="DI385" s="223">
        <f t="shared" ca="1" si="703"/>
        <v>-7.6989869501085354E-4</v>
      </c>
      <c r="DJ385" s="223">
        <f t="shared" ca="1" si="704"/>
        <v>-8.304915865744503E-4</v>
      </c>
      <c r="DK385" s="223">
        <f t="shared" ca="1" si="705"/>
        <v>-6.1115834000831197E-4</v>
      </c>
      <c r="DL385" s="223">
        <f t="shared" ca="1" si="706"/>
        <v>-1.8582758946991446E-4</v>
      </c>
      <c r="DM385" s="223">
        <f t="shared" ca="1" si="707"/>
        <v>3.0213835246498865E-4</v>
      </c>
      <c r="DN385" s="223">
        <f t="shared" ca="1" si="708"/>
        <v>6.8826530704150049E-4</v>
      </c>
      <c r="DO385" s="223">
        <f t="shared" ca="1" si="709"/>
        <v>8.4240502354918458E-4</v>
      </c>
      <c r="DP385" s="223">
        <f t="shared" ca="1" si="710"/>
        <v>7.1260304962281553E-4</v>
      </c>
      <c r="DQ385" s="223">
        <f t="shared" ca="1" si="711"/>
        <v>3.4261053924179914E-4</v>
      </c>
      <c r="DR385" s="223">
        <f t="shared" ca="1" si="712"/>
        <v>-1.4286254515451631E-4</v>
      </c>
      <c r="DS385" s="223">
        <f t="shared" ca="1" si="713"/>
        <v>-5.801822693061704E-4</v>
      </c>
      <c r="DT385" s="223">
        <f t="shared" ca="1" si="714"/>
        <v>-8.2194530789510517E-4</v>
      </c>
      <c r="DU385" s="223">
        <f t="shared" ca="1" si="715"/>
        <v>-7.8666282367270777E-4</v>
      </c>
      <c r="DV385" s="223">
        <f t="shared" ca="1" si="716"/>
        <v>-4.8622715812883668E-4</v>
      </c>
      <c r="DW385" s="223">
        <f t="shared" ca="1" si="717"/>
        <v>-2.1903389647993921E-5</v>
      </c>
      <c r="DX385" s="223">
        <f t="shared" ca="1" si="718"/>
        <v>4.4980315233136847E-4</v>
      </c>
      <c r="DY385" s="223">
        <f t="shared" ca="1" si="719"/>
        <v>7.6989869501085462E-4</v>
      </c>
      <c r="DZ385" s="223">
        <f t="shared" ca="1" si="720"/>
        <v>8.3049158657445095E-4</v>
      </c>
      <c r="EA385" s="223">
        <f t="shared" ca="1" si="721"/>
        <v>6.1115834000831425E-4</v>
      </c>
      <c r="EB385" s="223">
        <f t="shared" ca="1" si="722"/>
        <v>1.8582758946990595E-4</v>
      </c>
      <c r="EC385" s="223">
        <f t="shared" ca="1" si="723"/>
        <v>-3.0213835246498561E-4</v>
      </c>
      <c r="ED385" s="223">
        <f t="shared" ca="1" si="724"/>
        <v>-6.8826530704149864E-4</v>
      </c>
      <c r="EE385" s="223">
        <f t="shared" ca="1" si="725"/>
        <v>-8.4240502354918469E-4</v>
      </c>
      <c r="EF385" s="223">
        <f t="shared" ca="1" si="726"/>
        <v>-7.1260304962281738E-4</v>
      </c>
      <c r="EG385" s="223">
        <f t="shared" ca="1" si="727"/>
        <v>-3.4261053924180217E-4</v>
      </c>
      <c r="EH385" s="223">
        <f t="shared" ca="1" si="728"/>
        <v>1.4286254515452493E-4</v>
      </c>
      <c r="EI385" s="223">
        <f t="shared" ca="1" si="729"/>
        <v>5.8018226930616802E-4</v>
      </c>
      <c r="EJ385" s="223">
        <f t="shared" ca="1" si="730"/>
        <v>8.219453078951043E-4</v>
      </c>
      <c r="EK385" s="223">
        <f t="shared" ca="1" si="731"/>
        <v>7.8666282367270885E-4</v>
      </c>
      <c r="EL385" s="223">
        <f t="shared" ca="1" si="732"/>
        <v>4.8622715812883939E-4</v>
      </c>
      <c r="EM385" s="223">
        <f t="shared" ca="1" si="733"/>
        <v>2.1903389647997228E-5</v>
      </c>
      <c r="EN385" s="223">
        <f t="shared" ca="1" si="734"/>
        <v>-4.4980315233136565E-4</v>
      </c>
      <c r="EO385" s="223">
        <f t="shared" ca="1" si="735"/>
        <v>-7.6989869501085332E-4</v>
      </c>
      <c r="EP385" s="223">
        <f t="shared" ca="1" si="736"/>
        <v>-8.3049158657444943E-4</v>
      </c>
      <c r="EQ385" s="223">
        <f t="shared" ca="1" si="737"/>
        <v>-6.1115834000831652E-4</v>
      </c>
      <c r="ER385" s="223">
        <f t="shared" ca="1" si="738"/>
        <v>-1.858275894699092E-4</v>
      </c>
      <c r="ES385" s="223">
        <f t="shared" ca="1" si="739"/>
        <v>3.0213835246499374E-4</v>
      </c>
      <c r="ET385" s="223">
        <f t="shared" ca="1" si="740"/>
        <v>6.8826530704149669E-4</v>
      </c>
      <c r="EU385" s="223">
        <f t="shared" ca="1" si="741"/>
        <v>8.4240502354918458E-4</v>
      </c>
      <c r="EV385" s="223">
        <f t="shared" ca="1" si="742"/>
        <v>7.1260304962281261E-4</v>
      </c>
      <c r="EW385" s="223">
        <f t="shared" ca="1" si="743"/>
        <v>3.4261053924180515E-4</v>
      </c>
      <c r="EX385" s="223">
        <f t="shared" ca="1" si="744"/>
        <v>-1.4286254515452162E-4</v>
      </c>
      <c r="EY385" s="223">
        <f t="shared" ca="1" si="745"/>
        <v>-5.8018226930616553E-4</v>
      </c>
      <c r="EZ385" s="223">
        <f t="shared" ca="1" si="746"/>
        <v>-8.2194530789510365E-4</v>
      </c>
      <c r="FA385" s="223">
        <f t="shared" ca="1" si="747"/>
        <v>-7.8666282367270582E-4</v>
      </c>
      <c r="FB385" s="223">
        <f t="shared" ca="1" si="748"/>
        <v>-4.862271581288421E-4</v>
      </c>
      <c r="FC385" s="223">
        <f t="shared" ca="1" si="749"/>
        <v>-2.1903389648000589E-5</v>
      </c>
      <c r="FD385" s="223">
        <f t="shared" ca="1" si="750"/>
        <v>4.4980315233137313E-4</v>
      </c>
      <c r="FE385" s="223">
        <f t="shared" ca="1" si="751"/>
        <v>7.6989869501085202E-4</v>
      </c>
      <c r="FF385" s="223">
        <f t="shared" ca="1" si="752"/>
        <v>8.3049158657444997E-4</v>
      </c>
      <c r="FG385" s="223">
        <f t="shared" ca="1" si="753"/>
        <v>6.1115834000831056E-4</v>
      </c>
      <c r="FH385" s="223">
        <f t="shared" ca="1" si="754"/>
        <v>1.858275894699124E-4</v>
      </c>
      <c r="FI385" s="223">
        <f t="shared" ca="1" si="755"/>
        <v>-3.021383524649906E-4</v>
      </c>
      <c r="FJ385" s="223">
        <f t="shared" ca="1" si="756"/>
        <v>-6.8826530704149485E-4</v>
      </c>
      <c r="FK385" s="223">
        <f t="shared" ca="1" si="757"/>
        <v>-8.4240502354918458E-4</v>
      </c>
      <c r="FL385" s="223">
        <f t="shared" ca="1" si="758"/>
        <v>-7.1260304962281434E-4</v>
      </c>
      <c r="FM385" s="223">
        <f t="shared" ca="1" si="759"/>
        <v>-3.4261053924180814E-4</v>
      </c>
      <c r="FN385" s="223">
        <f t="shared" ca="1" si="760"/>
        <v>1.4286254515451837E-4</v>
      </c>
      <c r="FO385" s="223">
        <f t="shared" ca="1" si="761"/>
        <v>5.8018226930617192E-4</v>
      </c>
      <c r="FP385" s="223">
        <f t="shared" ca="1" si="762"/>
        <v>8.2194530789510289E-4</v>
      </c>
      <c r="FQ385" s="223">
        <f t="shared" ca="1" si="763"/>
        <v>7.866628236727069E-4</v>
      </c>
      <c r="FR385" s="223">
        <f t="shared" ca="1" si="764"/>
        <v>4.86227158128835E-4</v>
      </c>
      <c r="FS385" s="223">
        <f t="shared" ca="1" si="765"/>
        <v>2.1903389648003841E-5</v>
      </c>
      <c r="FT385" s="223">
        <f t="shared" ca="1" si="766"/>
        <v>-4.498031523313702E-4</v>
      </c>
      <c r="FU385" s="223">
        <f t="shared" ca="1" si="767"/>
        <v>-7.6989869501085549E-4</v>
      </c>
      <c r="FV385" s="223">
        <f t="shared" ca="1" si="768"/>
        <v>-8.3049158657445051E-4</v>
      </c>
      <c r="FW385" s="223">
        <f t="shared" ca="1" si="769"/>
        <v>-6.1115834000831284E-4</v>
      </c>
      <c r="FX385" s="223">
        <f t="shared" ca="1" si="770"/>
        <v>-1.8582758946991565E-4</v>
      </c>
      <c r="FY385" s="223">
        <f t="shared" ca="1" si="771"/>
        <v>3.0213835246498751E-4</v>
      </c>
      <c r="FZ385" s="223">
        <f t="shared" ca="1" si="772"/>
        <v>6.8826530704149983E-4</v>
      </c>
      <c r="GA385" s="223">
        <f t="shared" ca="1" si="773"/>
        <v>8.4240502354918458E-4</v>
      </c>
      <c r="GB385" s="223">
        <f t="shared" ca="1" si="774"/>
        <v>7.1260304962281629E-4</v>
      </c>
      <c r="GC385" s="223">
        <f t="shared" ca="1" si="775"/>
        <v>3.4261053924180022E-4</v>
      </c>
      <c r="GD385" s="223">
        <f t="shared" ca="1" si="776"/>
        <v>-1.4286254515451512E-4</v>
      </c>
      <c r="GE385" s="223">
        <f t="shared" ca="1" si="777"/>
        <v>-5.8018226930616943E-4</v>
      </c>
      <c r="GF385" s="223">
        <f t="shared" ca="1" si="778"/>
        <v>-8.2194530789510495E-4</v>
      </c>
      <c r="GG385" s="223">
        <f t="shared" ca="1" si="779"/>
        <v>-7.866628236727082E-4</v>
      </c>
      <c r="GH385" s="223">
        <f t="shared" ca="1" si="780"/>
        <v>-4.8622715812883771E-4</v>
      </c>
      <c r="GI385" s="223">
        <f t="shared" ca="1" si="781"/>
        <v>-2.1903389647995168E-5</v>
      </c>
      <c r="GJ385" s="223">
        <f t="shared" ca="1" si="782"/>
        <v>4.4980315233136749E-4</v>
      </c>
      <c r="GK385" s="223">
        <f t="shared" ca="1" si="783"/>
        <v>7.6989869501085419E-4</v>
      </c>
      <c r="GL385" s="223">
        <f t="shared" ca="1" si="784"/>
        <v>8.3049158657445116E-4</v>
      </c>
      <c r="GM385" s="223">
        <f t="shared" ca="1" si="785"/>
        <v>6.1115834000831511E-4</v>
      </c>
      <c r="GN385" s="223">
        <f t="shared" ca="1" si="786"/>
        <v>1.8582758946990714E-4</v>
      </c>
      <c r="GO385" s="223">
        <f t="shared" ca="1" si="787"/>
        <v>-3.0213835246498447E-4</v>
      </c>
      <c r="GP385" s="223">
        <f t="shared" ca="1" si="788"/>
        <v>-6.8826530704149788E-4</v>
      </c>
      <c r="GQ385" s="223">
        <f t="shared" ca="1" si="789"/>
        <v>-8.424050235491848E-4</v>
      </c>
      <c r="GR385" s="223">
        <f t="shared" ca="1" si="790"/>
        <v>-7.1260304962281803E-4</v>
      </c>
      <c r="GS385" s="223">
        <f t="shared" ca="1" si="791"/>
        <v>-3.4261053924180326E-4</v>
      </c>
      <c r="GT385" s="223">
        <f t="shared" ca="1" si="792"/>
        <v>1.4286254515452363E-4</v>
      </c>
      <c r="GU385" s="223">
        <f t="shared" ca="1" si="793"/>
        <v>5.8018226930616704E-4</v>
      </c>
      <c r="GV385" s="223">
        <f t="shared" ca="1" si="794"/>
        <v>8.2194530789510408E-4</v>
      </c>
      <c r="GW385" s="223">
        <f t="shared" ca="1" si="795"/>
        <v>7.8666282367270939E-4</v>
      </c>
      <c r="GX385" s="223">
        <f t="shared" ca="1" si="796"/>
        <v>4.8622715812884042E-4</v>
      </c>
      <c r="GY385" s="223">
        <f t="shared" ca="1" si="797"/>
        <v>2.190338964799842E-5</v>
      </c>
      <c r="GZ385" s="223">
        <f t="shared" ca="1" si="798"/>
        <v>-4.4980315233136467E-4</v>
      </c>
      <c r="HA385" s="223">
        <f t="shared" ca="1" si="799"/>
        <v>-7.6989869501085289E-4</v>
      </c>
      <c r="HB385" s="223">
        <f t="shared" ca="1" si="800"/>
        <v>-8.3049158657444964E-4</v>
      </c>
      <c r="HC385" s="223">
        <f t="shared" ca="1" si="801"/>
        <v>-6.1115834000831739E-4</v>
      </c>
      <c r="HD385" s="223">
        <f t="shared" ca="1" si="802"/>
        <v>-1.8582758946991045E-4</v>
      </c>
      <c r="HE385" s="223">
        <f t="shared" ca="1" si="803"/>
        <v>3.021383524649926E-4</v>
      </c>
      <c r="HF385" s="223">
        <f t="shared" ca="1" si="804"/>
        <v>6.8826530704149604E-4</v>
      </c>
      <c r="HG385" s="223">
        <f t="shared" ca="1" si="805"/>
        <v>8.4240502354918458E-4</v>
      </c>
      <c r="HH385" s="223">
        <f t="shared" ca="1" si="806"/>
        <v>7.1260304962281326E-4</v>
      </c>
      <c r="HI385" s="223">
        <f t="shared" ca="1" si="807"/>
        <v>3.4261053924180629E-4</v>
      </c>
      <c r="HJ385" s="223">
        <f t="shared" ca="1" si="808"/>
        <v>-1.4286254515452043E-4</v>
      </c>
      <c r="HK385" s="223">
        <f t="shared" ca="1" si="809"/>
        <v>-5.8018226930616466E-4</v>
      </c>
      <c r="HL385" s="223">
        <f t="shared" ca="1" si="810"/>
        <v>-8.2194530789510343E-4</v>
      </c>
      <c r="HM385" s="223">
        <f t="shared" ca="1" si="811"/>
        <v>-7.8666282367270625E-4</v>
      </c>
      <c r="HN385" s="223">
        <f t="shared" ca="1" si="812"/>
        <v>-4.8622715812884313E-4</v>
      </c>
      <c r="HO385" s="223">
        <f t="shared" ca="1" si="813"/>
        <v>-2.1903389648001781E-5</v>
      </c>
      <c r="HP385" s="223">
        <f t="shared" ca="1" si="814"/>
        <v>4.4980315233137199E-4</v>
      </c>
      <c r="HQ385" s="223">
        <f t="shared" ca="1" si="815"/>
        <v>7.6989869501085635E-4</v>
      </c>
      <c r="HR385" s="223">
        <f t="shared" ca="1" si="816"/>
        <v>8.3049158657445225E-4</v>
      </c>
      <c r="HS385" s="223">
        <f t="shared" ca="1" si="817"/>
        <v>6.1115834000831967E-4</v>
      </c>
      <c r="HT385" s="223">
        <f t="shared" ca="1" si="818"/>
        <v>1.8582758946991359E-4</v>
      </c>
      <c r="HU385" s="223">
        <f t="shared" ca="1" si="819"/>
        <v>-3.0213835246498946E-4</v>
      </c>
      <c r="HV385" s="223">
        <f t="shared" ca="1" si="820"/>
        <v>-6.8826530704150103E-4</v>
      </c>
      <c r="HW385" s="223">
        <f t="shared" ca="1" si="821"/>
        <v>-8.424050235491848E-4</v>
      </c>
      <c r="HX385" s="223">
        <f t="shared" ca="1" si="822"/>
        <v>-7.126030496228215E-4</v>
      </c>
      <c r="HY385" s="223">
        <f t="shared" ca="1" si="823"/>
        <v>-3.4261053924180933E-4</v>
      </c>
      <c r="HZ385" s="223">
        <f t="shared" ca="1" si="824"/>
        <v>1.4286254515451713E-4</v>
      </c>
      <c r="IA385" s="223">
        <f t="shared" ca="1" si="825"/>
        <v>5.8018226930617095E-4</v>
      </c>
      <c r="IB385" s="223">
        <f t="shared" ca="1" si="826"/>
        <v>8.2194530789510528E-4</v>
      </c>
      <c r="IC385" s="223">
        <f t="shared" ca="1" si="827"/>
        <v>7.8666282367271167E-4</v>
      </c>
      <c r="ID385" s="223">
        <f t="shared" ca="1" si="828"/>
        <v>4.8622715812884578E-4</v>
      </c>
      <c r="IE385" s="223">
        <f t="shared" ca="1" si="829"/>
        <v>-1.1224638147025137E-4</v>
      </c>
      <c r="IF385" s="223">
        <f t="shared" ca="1" si="830"/>
        <v>-4.4980315233136912E-4</v>
      </c>
      <c r="IG385" s="223">
        <f t="shared" ca="1" si="831"/>
        <v>-7.6989869501085505E-4</v>
      </c>
      <c r="IH385" s="223">
        <f t="shared" ca="1" si="832"/>
        <v>-8.3049158657444878E-4</v>
      </c>
      <c r="II385" s="223">
        <f t="shared" ca="1" si="833"/>
        <v>-6.1115834000832195E-4</v>
      </c>
      <c r="IJ385" s="223">
        <f t="shared" ca="1" si="834"/>
        <v>-1.8582758946991684E-4</v>
      </c>
      <c r="IK385" s="223">
        <f t="shared" ca="1" si="835"/>
        <v>3.0213835246498637E-4</v>
      </c>
      <c r="IL385" s="223">
        <f t="shared" ca="1" si="836"/>
        <v>6.8826530704149908E-4</v>
      </c>
      <c r="IM385" s="223">
        <f t="shared" ca="1" si="837"/>
        <v>8.424050235491848E-4</v>
      </c>
      <c r="IN385" s="223">
        <f t="shared" ca="1" si="838"/>
        <v>7.1260304962281044E-4</v>
      </c>
      <c r="IO385" s="223">
        <f t="shared" ca="1" si="839"/>
        <v>3.4261053924181236E-4</v>
      </c>
      <c r="IP385" s="223">
        <f t="shared" ca="1" si="840"/>
        <v>-1.4286254515451387E-4</v>
      </c>
      <c r="IQ385" s="223">
        <f t="shared" ca="1" si="841"/>
        <v>-5.8018226930616856E-4</v>
      </c>
      <c r="IR385" s="223">
        <f t="shared" ca="1" si="842"/>
        <v>-8.2194530789510452E-4</v>
      </c>
      <c r="IS385" s="223">
        <f t="shared" ca="1" si="843"/>
        <v>-7.866628236727043E-4</v>
      </c>
      <c r="IT385" s="223">
        <f t="shared" ca="1" si="844"/>
        <v>-4.8622715812884849E-4</v>
      </c>
      <c r="IU385" s="223">
        <f t="shared" ca="1" si="845"/>
        <v>-2.1903389648008341E-5</v>
      </c>
      <c r="IV385" s="223">
        <f t="shared" ca="1" si="846"/>
        <v>4.4980315233136641E-4</v>
      </c>
      <c r="IW385" s="223">
        <f t="shared" ca="1" si="847"/>
        <v>7.6989869501085375E-4</v>
      </c>
      <c r="IX385" s="223">
        <f t="shared" ca="1" si="848"/>
        <v>8.3049158657444943E-4</v>
      </c>
      <c r="IY385" s="223">
        <f t="shared" ca="1" si="849"/>
        <v>6.1115834000830774E-4</v>
      </c>
      <c r="IZ385" s="223">
        <f t="shared" ca="1" si="850"/>
        <v>1.8582758946992004E-4</v>
      </c>
      <c r="JA385" s="223">
        <f t="shared" ca="1" si="851"/>
        <v>-3.0213835246498322E-4</v>
      </c>
      <c r="JB385" s="223">
        <f t="shared" ca="1" si="852"/>
        <v>-6.8826530704149723E-4</v>
      </c>
    </row>
    <row r="386" spans="2:262">
      <c r="B386" s="230">
        <v>25</v>
      </c>
      <c r="C386" s="229">
        <f t="shared" si="853"/>
        <v>4.8828125000000011E-4</v>
      </c>
      <c r="D386" s="226">
        <f t="shared" ca="1" si="597"/>
        <v>39.302376045473757</v>
      </c>
      <c r="E386" s="225">
        <f ca="1">AE361</f>
        <v>0.10237604547375666</v>
      </c>
      <c r="F386" s="224">
        <v>25</v>
      </c>
      <c r="G386" s="223">
        <f t="shared" ca="1" si="854"/>
        <v>3.0744493809810995E-3</v>
      </c>
      <c r="H386" s="223">
        <f t="shared" ca="1" si="598"/>
        <v>2.4431026227255091E-3</v>
      </c>
      <c r="I386" s="223">
        <f t="shared" ca="1" si="599"/>
        <v>9.2043782164125891E-4</v>
      </c>
      <c r="J386" s="223">
        <f t="shared" ca="1" si="600"/>
        <v>-9.380306538770704E-4</v>
      </c>
      <c r="K386" s="223">
        <f t="shared" ca="1" si="601"/>
        <v>-2.4542770554023437E-3</v>
      </c>
      <c r="L386" s="223">
        <f t="shared" ca="1" si="602"/>
        <v>-3.0751286416496174E-3</v>
      </c>
      <c r="M386" s="223">
        <f t="shared" ca="1" si="603"/>
        <v>-2.5740798963980282E-3</v>
      </c>
      <c r="N386" s="223">
        <f t="shared" ca="1" si="604"/>
        <v>-1.1339286206180428E-3</v>
      </c>
      <c r="O386" s="223">
        <f t="shared" ca="1" si="605"/>
        <v>7.1991425756755658E-4</v>
      </c>
      <c r="P386" s="223">
        <f t="shared" ca="1" si="606"/>
        <v>2.3111105481351088E-3</v>
      </c>
      <c r="Q386" s="223">
        <f t="shared" ca="1" si="607"/>
        <v>3.0591435137718357E-3</v>
      </c>
      <c r="R386" s="223">
        <f t="shared" ca="1" si="608"/>
        <v>2.6911080080869437E-3</v>
      </c>
      <c r="S386" s="223">
        <f t="shared" ca="1" si="609"/>
        <v>1.3412745621531512E-3</v>
      </c>
      <c r="T386" s="223">
        <f t="shared" ca="1" si="610"/>
        <v>-4.9789658352103125E-4</v>
      </c>
      <c r="U386" s="223">
        <f t="shared" ca="1" si="611"/>
        <v>-2.1554199325668558E-3</v>
      </c>
      <c r="V386" s="223">
        <f t="shared" ca="1" si="612"/>
        <v>-3.0265806221407162E-3</v>
      </c>
      <c r="W386" s="223">
        <f t="shared" ca="1" si="613"/>
        <v>-2.7935527723153856E-3</v>
      </c>
      <c r="X386" s="223">
        <f t="shared" ca="1" si="614"/>
        <v>-1.5413520206244123E-3</v>
      </c>
      <c r="Y386" s="223">
        <f t="shared" ca="1" si="615"/>
        <v>2.7318076474933616E-4</v>
      </c>
      <c r="Z386" s="223">
        <f t="shared" ca="1" si="616"/>
        <v>1.988048909632798E-3</v>
      </c>
      <c r="AA386" s="223">
        <f t="shared" ca="1" si="617"/>
        <v>2.9776164278873425E-3</v>
      </c>
      <c r="AB386" s="223">
        <f t="shared" ca="1" si="618"/>
        <v>2.8808590320299225E-3</v>
      </c>
      <c r="AC386" s="223">
        <f t="shared" ca="1" si="619"/>
        <v>1.7330767589491286E-3</v>
      </c>
      <c r="AD386" s="223">
        <f t="shared" ca="1" si="620"/>
        <v>-4.698455574436689E-5</v>
      </c>
      <c r="AE386" s="223">
        <f t="shared" ca="1" si="621"/>
        <v>-1.8099044774076705E-3</v>
      </c>
      <c r="AF386" s="223">
        <f t="shared" ca="1" si="622"/>
        <v>-2.9125162722227608E-3</v>
      </c>
      <c r="AG386" s="223">
        <f t="shared" ca="1" si="623"/>
        <v>-2.9525536670447147E-3</v>
      </c>
      <c r="AH386" s="223">
        <f t="shared" ca="1" si="624"/>
        <v>-1.9154098041587893E-3</v>
      </c>
      <c r="AI386" s="223">
        <f t="shared" ca="1" si="625"/>
        <v>-1.7946626663904578E-4</v>
      </c>
      <c r="AJ386" s="223">
        <f t="shared" ca="1" si="626"/>
        <v>1.6219520160046046E-3</v>
      </c>
      <c r="AK386" s="223">
        <f t="shared" ca="1" si="627"/>
        <v>2.8316329385309636E-3</v>
      </c>
      <c r="AL386" s="223">
        <f t="shared" ca="1" si="628"/>
        <v>3.0082481579208086E-3</v>
      </c>
      <c r="AM386" s="223">
        <f t="shared" ca="1" si="629"/>
        <v>2.0873630776835949E-3</v>
      </c>
      <c r="AN386" s="223">
        <f t="shared" ca="1" si="630"/>
        <v>4.0494454577410318E-4</v>
      </c>
      <c r="AO386" s="223">
        <f t="shared" ca="1" si="631"/>
        <v>-1.4252100560966489E-3</v>
      </c>
      <c r="AP386" s="223">
        <f t="shared" ca="1" si="632"/>
        <v>-2.7354047406051712E-3</v>
      </c>
      <c r="AQ386" s="223">
        <f t="shared" ca="1" si="633"/>
        <v>-3.0476406913866293E-3</v>
      </c>
      <c r="AR386" s="223">
        <f t="shared" ca="1" si="634"/>
        <v>-2.2480047498358276E-3</v>
      </c>
      <c r="AS386" s="223">
        <f t="shared" ca="1" si="635"/>
        <v>-6.2822839533016562E-4</v>
      </c>
      <c r="AT386" s="223">
        <f t="shared" ca="1" si="636"/>
        <v>1.220744759410763E-3</v>
      </c>
      <c r="AU386" s="223">
        <f t="shared" ca="1" si="637"/>
        <v>2.624353147387412E-3</v>
      </c>
      <c r="AV386" s="223">
        <f t="shared" ca="1" si="638"/>
        <v>3.0705177958902522E-3</v>
      </c>
      <c r="AW386" s="223">
        <f t="shared" ca="1" si="639"/>
        <v>2.39646428947568E-3</v>
      </c>
      <c r="AX386" s="223">
        <f t="shared" ca="1" si="640"/>
        <v>8.4810782078057975E-4</v>
      </c>
      <c r="AY386" s="223">
        <f t="shared" ca="1" si="641"/>
        <v>-1.0096641411051061E-3</v>
      </c>
      <c r="AZ386" s="223">
        <f t="shared" ca="1" si="642"/>
        <v>-2.4990799570831241E-3</v>
      </c>
      <c r="BA386" s="223">
        <f t="shared" ca="1" si="643"/>
        <v>-3.0767554984202396E-3</v>
      </c>
      <c r="BB386" s="223">
        <f t="shared" ca="1" si="644"/>
        <v>-2.5319371814949191E-3</v>
      </c>
      <c r="BC386" s="223">
        <f t="shared" ca="1" si="645"/>
        <v>-1.0633912764679006E-3</v>
      </c>
      <c r="BD386" s="223">
        <f t="shared" ca="1" si="646"/>
        <v>7.9311206533885467E-4</v>
      </c>
      <c r="BE386" s="223">
        <f t="shared" ca="1" si="647"/>
        <v>2.3602640359645681E-3</v>
      </c>
      <c r="BF386" s="223">
        <f t="shared" ca="1" si="648"/>
        <v>3.0663199963261323E-3</v>
      </c>
      <c r="BG386" s="223">
        <f t="shared" ca="1" si="649"/>
        <v>2.6536892865539619E-3</v>
      </c>
      <c r="BH386" s="223">
        <f t="shared" ca="1" si="650"/>
        <v>1.2729121226930258E-3</v>
      </c>
      <c r="BI386" s="223">
        <f t="shared" ca="1" si="651"/>
        <v>-5.7226204657323575E-4</v>
      </c>
      <c r="BJ386" s="223">
        <f t="shared" ca="1" si="652"/>
        <v>-2.2086576395356694E-3</v>
      </c>
      <c r="BK386" s="223">
        <f t="shared" ca="1" si="653"/>
        <v>-3.0392678404979386E-3</v>
      </c>
      <c r="BL386" s="223">
        <f t="shared" ca="1" si="654"/>
        <v>-2.7610608194465879E-3</v>
      </c>
      <c r="BM386" s="223">
        <f t="shared" ca="1" si="655"/>
        <v>-1.4755349478368569E-3</v>
      </c>
      <c r="BN386" s="223">
        <f t="shared" ca="1" si="656"/>
        <v>3.4831089019493199E-4</v>
      </c>
      <c r="BO386" s="223">
        <f t="shared" ca="1" si="657"/>
        <v>2.0450823359942269E-3</v>
      </c>
      <c r="BP386" s="223">
        <f t="shared" ca="1" si="658"/>
        <v>2.9957456289119557E-3</v>
      </c>
      <c r="BQ386" s="223">
        <f t="shared" ca="1" si="659"/>
        <v>2.8534699245330803E-3</v>
      </c>
      <c r="BR386" s="223">
        <f t="shared" ca="1" si="660"/>
        <v>1.6701617212541273E-3</v>
      </c>
      <c r="BS386" s="223">
        <f t="shared" ca="1" si="661"/>
        <v>-1.2247220692411563E-4</v>
      </c>
      <c r="BT386" s="223">
        <f t="shared" ca="1" si="662"/>
        <v>-1.8704245540827574E-3</v>
      </c>
      <c r="BU386" s="223">
        <f t="shared" ca="1" si="663"/>
        <v>-2.9359892122036543E-3</v>
      </c>
      <c r="BV386" s="223">
        <f t="shared" ca="1" si="664"/>
        <v>-2.9304158288664208E-3</v>
      </c>
      <c r="BW386" s="223">
        <f t="shared" ca="1" si="665"/>
        <v>-1.8557377435967355E-3</v>
      </c>
      <c r="BX386" s="223">
        <f t="shared" ca="1" si="666"/>
        <v>-1.0403016384733562E-4</v>
      </c>
      <c r="BY386" s="223">
        <f t="shared" ca="1" si="667"/>
        <v>1.6856307794542126E-3</v>
      </c>
      <c r="BZ386" s="223">
        <f t="shared" ca="1" si="668"/>
        <v>2.8603224155726178E-3</v>
      </c>
      <c r="CA386" s="223">
        <f t="shared" ca="1" si="669"/>
        <v>2.9914815559242362E-3</v>
      </c>
      <c r="CB386" s="223">
        <f t="shared" ca="1" si="670"/>
        <v>2.0312573623208312E-3</v>
      </c>
      <c r="CC386" s="223">
        <f t="shared" ca="1" si="671"/>
        <v>3.2996878614747365E-4</v>
      </c>
      <c r="CD386" s="223">
        <f t="shared" ca="1" si="672"/>
        <v>-1.4917024255843574E-3</v>
      </c>
      <c r="CE386" s="223">
        <f t="shared" ca="1" si="673"/>
        <v>-2.7691552839457746E-3</v>
      </c>
      <c r="CF386" s="223">
        <f t="shared" ca="1" si="674"/>
        <v>-3.0363361852406945E-3</v>
      </c>
      <c r="CG386" s="223">
        <f t="shared" ca="1" si="675"/>
        <v>-2.1957694214050348E-3</v>
      </c>
      <c r="CH386" s="223">
        <f t="shared" ca="1" si="676"/>
        <v>-5.5411927900609692E-4</v>
      </c>
      <c r="CI386" s="223">
        <f t="shared" ca="1" si="677"/>
        <v>1.2896904070252551E-3</v>
      </c>
      <c r="CJ386" s="223">
        <f t="shared" ca="1" si="678"/>
        <v>2.662981859908362E-3</v>
      </c>
      <c r="CK386" s="223">
        <f t="shared" ca="1" si="679"/>
        <v>3.0647366456932135E-3</v>
      </c>
      <c r="CL386" s="223">
        <f t="shared" ca="1" si="680"/>
        <v>2.3483824157474447E-3</v>
      </c>
      <c r="CM386" s="223">
        <f t="shared" ca="1" si="681"/>
        <v>7.7526695148146148E-4</v>
      </c>
      <c r="CN386" s="223">
        <f t="shared" ca="1" si="682"/>
        <v>-1.080689444408308E-3</v>
      </c>
      <c r="CO386" s="223">
        <f t="shared" ca="1" si="683"/>
        <v>-2.5423775064443714E-3</v>
      </c>
      <c r="CP386" s="223">
        <f t="shared" ca="1" si="684"/>
        <v>-3.0765290327259115E-3</v>
      </c>
      <c r="CQ386" s="223">
        <f t="shared" ca="1" si="685"/>
        <v>-2.4882693223089005E-3</v>
      </c>
      <c r="CR386" s="223">
        <f t="shared" ca="1" si="686"/>
        <v>-9.9221338517556726E-4</v>
      </c>
      <c r="CS386" s="223">
        <f t="shared" ca="1" si="687"/>
        <v>8.6583213205836812E-4</v>
      </c>
      <c r="CT386" s="223">
        <f t="shared" ca="1" si="688"/>
        <v>2.4079957889947233E-3</v>
      </c>
      <c r="CU386" s="223">
        <f t="shared" ca="1" si="689"/>
        <v>3.0716494423717326E-3</v>
      </c>
      <c r="CV386" s="223">
        <f t="shared" ca="1" si="690"/>
        <v>2.6146720818225936E-3</v>
      </c>
      <c r="CW386" s="223">
        <f t="shared" ca="1" si="691"/>
        <v>1.2037829285674404E-3</v>
      </c>
      <c r="CX386" s="223">
        <f t="shared" ca="1" si="692"/>
        <v>-6.462828003668188E-4</v>
      </c>
      <c r="CY386" s="223">
        <f t="shared" ca="1" si="693"/>
        <v>-2.2605649337294358E-3</v>
      </c>
      <c r="CZ386" s="223">
        <f t="shared" ca="1" si="694"/>
        <v>-3.0501243175535854E-3</v>
      </c>
      <c r="DA386" s="223">
        <f t="shared" ca="1" si="695"/>
        <v>-2.7269057067828622E-3</v>
      </c>
      <c r="DB386" s="223">
        <f t="shared" ca="1" si="696"/>
        <v>-1.40882906797052E-3</v>
      </c>
      <c r="DC386" s="223">
        <f t="shared" ca="1" si="697"/>
        <v>4.2323120618446798E-4</v>
      </c>
      <c r="DD386" s="223">
        <f t="shared" ca="1" si="698"/>
        <v>2.1008838812270158E-3</v>
      </c>
      <c r="DE386" s="223">
        <f t="shared" ca="1" si="699"/>
        <v>3.0120703047878572E-3</v>
      </c>
      <c r="DF386" s="223">
        <f t="shared" ca="1" si="700"/>
        <v>2.8243619934518105E-3</v>
      </c>
      <c r="DG386" s="223">
        <f t="shared" ca="1" si="701"/>
        <v>1.6062406405896257E-3</v>
      </c>
      <c r="DH386" s="223">
        <f t="shared" ca="1" si="702"/>
        <v>-1.9788608542594343E-4</v>
      </c>
      <c r="DI386" s="223">
        <f t="shared" ca="1" si="703"/>
        <v>-1.9298179569461268E-3</v>
      </c>
      <c r="DJ386" s="223">
        <f t="shared" ca="1" si="704"/>
        <v>-2.9576936220668234E-3</v>
      </c>
      <c r="DK386" s="223">
        <f t="shared" ca="1" si="705"/>
        <v>-2.9065128177681305E-3</v>
      </c>
      <c r="DL386" s="223">
        <f t="shared" ca="1" si="706"/>
        <v>-1.7949478560084428E-3</v>
      </c>
      <c r="DM386" s="223">
        <f t="shared" ca="1" si="707"/>
        <v>-2.8531397174894795E-5</v>
      </c>
      <c r="DN386" s="223">
        <f t="shared" ca="1" si="708"/>
        <v>1.7482941819520993E-3</v>
      </c>
      <c r="DO386" s="223">
        <f t="shared" ca="1" si="709"/>
        <v>2.8872889413454794E-3</v>
      </c>
      <c r="DP386" s="223">
        <f t="shared" ca="1" si="710"/>
        <v>2.9729129972970673E-3</v>
      </c>
      <c r="DQ386" s="223">
        <f t="shared" ca="1" si="711"/>
        <v>1.9739280934766021E-3</v>
      </c>
      <c r="DR386" s="223">
        <f t="shared" ca="1" si="712"/>
        <v>2.5479426566240703E-4</v>
      </c>
      <c r="DS386" s="223">
        <f t="shared" ca="1" si="713"/>
        <v>-1.55729624930925E-3</v>
      </c>
      <c r="DT386" s="223">
        <f t="shared" ca="1" si="714"/>
        <v>-2.8012377916887053E-3</v>
      </c>
      <c r="DU386" s="223">
        <f t="shared" ca="1" si="715"/>
        <v>-3.0232027037126932E-3</v>
      </c>
      <c r="DV386" s="223">
        <f t="shared" ca="1" si="716"/>
        <v>-2.1422114435799096E-3</v>
      </c>
      <c r="DW386" s="223">
        <f t="shared" ca="1" si="717"/>
        <v>-4.7967638194820902E-4</v>
      </c>
      <c r="DX386" s="223">
        <f t="shared" ca="1" si="718"/>
        <v>1.3578591933631661E-3</v>
      </c>
      <c r="DY386" s="223">
        <f t="shared" ca="1" si="719"/>
        <v>2.7000064917322088E-3</v>
      </c>
      <c r="DZ386" s="223">
        <f t="shared" ca="1" si="720"/>
        <v>3.0571094127386975E-3</v>
      </c>
      <c r="EA386" s="223">
        <f t="shared" ca="1" si="721"/>
        <v>2.2988859642636161E-3</v>
      </c>
      <c r="EB386" s="223">
        <f t="shared" ca="1" si="722"/>
        <v>7.0195909035985886E-4</v>
      </c>
      <c r="EC386" s="223">
        <f t="shared" ca="1" si="723"/>
        <v>-1.1510637807998097E-3</v>
      </c>
      <c r="ED386" s="223">
        <f t="shared" ca="1" si="724"/>
        <v>-2.584143622661361E-3</v>
      </c>
      <c r="EE386" s="223">
        <f t="shared" ca="1" si="725"/>
        <v>-3.0744493809811003E-3</v>
      </c>
      <c r="EF386" s="223">
        <f t="shared" ca="1" si="726"/>
        <v>-2.4431026227255057E-3</v>
      </c>
      <c r="EG386" s="223">
        <f t="shared" ca="1" si="727"/>
        <v>-9.2043782164127311E-4</v>
      </c>
      <c r="EH386" s="223">
        <f t="shared" ca="1" si="728"/>
        <v>9.380306538770782E-4</v>
      </c>
      <c r="EI386" s="223">
        <f t="shared" ca="1" si="729"/>
        <v>2.4542770554023363E-3</v>
      </c>
      <c r="EJ386" s="223">
        <f t="shared" ca="1" si="730"/>
        <v>3.0751286416496183E-3</v>
      </c>
      <c r="EK386" s="223">
        <f t="shared" ca="1" si="731"/>
        <v>2.5740798963980334E-3</v>
      </c>
      <c r="EL386" s="223">
        <f t="shared" ca="1" si="732"/>
        <v>1.1339286206180285E-3</v>
      </c>
      <c r="EM386" s="223">
        <f t="shared" ca="1" si="733"/>
        <v>-7.1991425756755289E-4</v>
      </c>
      <c r="EN386" s="223">
        <f t="shared" ca="1" si="734"/>
        <v>-2.3111105481351205E-3</v>
      </c>
      <c r="EO386" s="223">
        <f t="shared" ca="1" si="735"/>
        <v>-3.0591435137718357E-3</v>
      </c>
      <c r="EP386" s="223">
        <f t="shared" ca="1" si="736"/>
        <v>-2.6911080080869319E-3</v>
      </c>
      <c r="EQ386" s="223">
        <f t="shared" ca="1" si="737"/>
        <v>-1.3412745621531499E-3</v>
      </c>
      <c r="ER386" s="223">
        <f t="shared" ca="1" si="738"/>
        <v>4.978965835210113E-4</v>
      </c>
      <c r="ES386" s="223">
        <f t="shared" ca="1" si="739"/>
        <v>2.1554199325668605E-3</v>
      </c>
      <c r="ET386" s="223">
        <f t="shared" ca="1" si="740"/>
        <v>3.026580622140714E-3</v>
      </c>
      <c r="EU386" s="223">
        <f t="shared" ca="1" si="741"/>
        <v>2.7935527723153826E-3</v>
      </c>
      <c r="EV386" s="223">
        <f t="shared" ca="1" si="742"/>
        <v>1.5413520206244207E-3</v>
      </c>
      <c r="EW386" s="223">
        <f t="shared" ca="1" si="743"/>
        <v>-2.7318076474934852E-4</v>
      </c>
      <c r="EX386" s="223">
        <f t="shared" ca="1" si="744"/>
        <v>-1.988048909632791E-3</v>
      </c>
      <c r="EY386" s="223">
        <f t="shared" ca="1" si="745"/>
        <v>-2.9776164278873469E-3</v>
      </c>
      <c r="EZ386" s="223">
        <f t="shared" ca="1" si="746"/>
        <v>-2.8808590320299238E-3</v>
      </c>
      <c r="FA386" s="223">
        <f t="shared" ca="1" si="747"/>
        <v>-1.7330767589491137E-3</v>
      </c>
      <c r="FB386" s="223">
        <f t="shared" ca="1" si="748"/>
        <v>4.6984555744368408E-5</v>
      </c>
      <c r="FC386" s="223">
        <f t="shared" ca="1" si="749"/>
        <v>1.8099044774076887E-3</v>
      </c>
      <c r="FD386" s="223">
        <f t="shared" ca="1" si="750"/>
        <v>2.9125162722227617E-3</v>
      </c>
      <c r="FE386" s="223">
        <f t="shared" ca="1" si="751"/>
        <v>2.9525536670447199E-3</v>
      </c>
      <c r="FF386" s="223">
        <f t="shared" ca="1" si="752"/>
        <v>1.915409804158788E-3</v>
      </c>
      <c r="FG386" s="223">
        <f t="shared" ca="1" si="753"/>
        <v>1.7946626663905511E-4</v>
      </c>
      <c r="FH386" s="223">
        <f t="shared" ca="1" si="754"/>
        <v>-1.6219520160046155E-3</v>
      </c>
      <c r="FI386" s="223">
        <f t="shared" ca="1" si="755"/>
        <v>-2.8316329385309601E-3</v>
      </c>
      <c r="FJ386" s="223">
        <f t="shared" ca="1" si="756"/>
        <v>-3.008248157920806E-3</v>
      </c>
      <c r="FK386" s="223">
        <f t="shared" ca="1" si="757"/>
        <v>-2.0873630776836018E-3</v>
      </c>
      <c r="FL386" s="223">
        <f t="shared" ca="1" si="758"/>
        <v>-4.0494454577409103E-4</v>
      </c>
      <c r="FM386" s="223">
        <f t="shared" ca="1" si="759"/>
        <v>1.4252100560966405E-3</v>
      </c>
      <c r="FN386" s="223">
        <f t="shared" ca="1" si="760"/>
        <v>2.7354047406051817E-3</v>
      </c>
      <c r="FO386" s="223">
        <f t="shared" ca="1" si="761"/>
        <v>3.0476406913866288E-3</v>
      </c>
      <c r="FP386" s="223">
        <f t="shared" ca="1" si="762"/>
        <v>2.248004749835812E-3</v>
      </c>
      <c r="FQ386" s="223">
        <f t="shared" ca="1" si="763"/>
        <v>6.282283953301641E-4</v>
      </c>
      <c r="FR386" s="223">
        <f t="shared" ca="1" si="764"/>
        <v>-1.2207447594107443E-3</v>
      </c>
      <c r="FS386" s="223">
        <f t="shared" ca="1" si="765"/>
        <v>-2.6243531473874129E-3</v>
      </c>
      <c r="FT386" s="223">
        <f t="shared" ca="1" si="766"/>
        <v>-3.0705177958902526E-3</v>
      </c>
      <c r="FU386" s="223">
        <f t="shared" ca="1" si="767"/>
        <v>-2.3964642894756718E-3</v>
      </c>
      <c r="FV386" s="223">
        <f t="shared" ca="1" si="768"/>
        <v>-8.4810782078058886E-4</v>
      </c>
      <c r="FW386" s="223">
        <f t="shared" ca="1" si="769"/>
        <v>1.0096641411051178E-3</v>
      </c>
      <c r="FX386" s="223">
        <f t="shared" ca="1" si="770"/>
        <v>2.4990799570831185E-3</v>
      </c>
      <c r="FY386" s="223">
        <f t="shared" ca="1" si="771"/>
        <v>3.0767554984202396E-3</v>
      </c>
      <c r="FZ386" s="223">
        <f t="shared" ca="1" si="772"/>
        <v>2.5319371814949182E-3</v>
      </c>
      <c r="GA386" s="223">
        <f t="shared" ca="1" si="773"/>
        <v>1.0633912764678789E-3</v>
      </c>
      <c r="GB386" s="223">
        <f t="shared" ca="1" si="774"/>
        <v>-7.9311206533885597E-4</v>
      </c>
      <c r="GC386" s="223">
        <f t="shared" ca="1" si="775"/>
        <v>-2.3602640359645832E-3</v>
      </c>
      <c r="GD386" s="223">
        <f t="shared" ca="1" si="776"/>
        <v>-3.0663199963261328E-3</v>
      </c>
      <c r="GE386" s="223">
        <f t="shared" ca="1" si="777"/>
        <v>-2.6536892865539718E-3</v>
      </c>
      <c r="GF386" s="223">
        <f t="shared" ca="1" si="778"/>
        <v>-1.2729121226930248E-3</v>
      </c>
      <c r="GG386" s="223">
        <f t="shared" ca="1" si="779"/>
        <v>5.722620465732158E-4</v>
      </c>
      <c r="GH386" s="223">
        <f t="shared" ca="1" si="780"/>
        <v>2.2086576395356698E-3</v>
      </c>
      <c r="GI386" s="223">
        <f t="shared" ca="1" si="781"/>
        <v>3.0392678404979356E-3</v>
      </c>
      <c r="GJ386" s="223">
        <f t="shared" ca="1" si="782"/>
        <v>2.7610608194465775E-3</v>
      </c>
      <c r="GK386" s="223">
        <f t="shared" ca="1" si="783"/>
        <v>1.4755349478368554E-3</v>
      </c>
      <c r="GL386" s="223">
        <f t="shared" ca="1" si="784"/>
        <v>-3.4831089019495497E-4</v>
      </c>
      <c r="GM386" s="223">
        <f t="shared" ca="1" si="785"/>
        <v>-2.0450823359942282E-3</v>
      </c>
      <c r="GN386" s="223">
        <f t="shared" ca="1" si="786"/>
        <v>-2.9957456289119604E-3</v>
      </c>
      <c r="GO386" s="223">
        <f t="shared" ca="1" si="787"/>
        <v>-2.8534699245330803E-3</v>
      </c>
      <c r="GP386" s="223">
        <f t="shared" ca="1" si="788"/>
        <v>-1.6701617212541444E-3</v>
      </c>
      <c r="GQ386" s="223">
        <f t="shared" ca="1" si="789"/>
        <v>1.2247220692411694E-4</v>
      </c>
      <c r="GR386" s="223">
        <f t="shared" ca="1" si="790"/>
        <v>1.8704245540827414E-3</v>
      </c>
      <c r="GS386" s="223">
        <f t="shared" ca="1" si="791"/>
        <v>2.9359892122036543E-3</v>
      </c>
      <c r="GT386" s="223">
        <f t="shared" ca="1" si="792"/>
        <v>2.9304158288664269E-3</v>
      </c>
      <c r="GU386" s="223">
        <f t="shared" ca="1" si="793"/>
        <v>1.8557377435967344E-3</v>
      </c>
      <c r="GV386" s="223">
        <f t="shared" ca="1" si="794"/>
        <v>1.0403016384735579E-4</v>
      </c>
      <c r="GW386" s="223">
        <f t="shared" ca="1" si="795"/>
        <v>-1.6856307794542325E-3</v>
      </c>
      <c r="GX386" s="223">
        <f t="shared" ca="1" si="796"/>
        <v>-2.8603224155726186E-3</v>
      </c>
      <c r="GY386" s="223">
        <f t="shared" ca="1" si="797"/>
        <v>-2.991481555924231E-3</v>
      </c>
      <c r="GZ386" s="223">
        <f t="shared" ca="1" si="798"/>
        <v>-2.0312573623208303E-3</v>
      </c>
      <c r="HA386" s="223">
        <f t="shared" ca="1" si="799"/>
        <v>-3.2996878614745023E-4</v>
      </c>
      <c r="HB386" s="223">
        <f t="shared" ca="1" si="800"/>
        <v>1.4917024255843587E-3</v>
      </c>
      <c r="HC386" s="223">
        <f t="shared" ca="1" si="801"/>
        <v>2.7691552839457655E-3</v>
      </c>
      <c r="HD386" s="223">
        <f t="shared" ca="1" si="802"/>
        <v>3.036336185240694E-3</v>
      </c>
      <c r="HE386" s="223">
        <f t="shared" ca="1" si="803"/>
        <v>2.1957694214050491E-3</v>
      </c>
      <c r="HF386" s="223">
        <f t="shared" ca="1" si="804"/>
        <v>5.5411927900609519E-4</v>
      </c>
      <c r="HG386" s="223">
        <f t="shared" ca="1" si="805"/>
        <v>-1.2896904070252367E-3</v>
      </c>
      <c r="HH386" s="223">
        <f t="shared" ca="1" si="806"/>
        <v>-2.6629818599083416E-3</v>
      </c>
      <c r="HI386" s="223">
        <f t="shared" ca="1" si="807"/>
        <v>-3.0647366456932113E-3</v>
      </c>
      <c r="HJ386" s="223">
        <f t="shared" ca="1" si="808"/>
        <v>-2.3483824157474295E-3</v>
      </c>
      <c r="HK386" s="223">
        <f t="shared" ca="1" si="809"/>
        <v>-7.7526695148145996E-4</v>
      </c>
      <c r="HL386" s="223">
        <f t="shared" ca="1" si="810"/>
        <v>1.0806894444082887E-3</v>
      </c>
      <c r="HM386" s="223">
        <f t="shared" ca="1" si="811"/>
        <v>2.5423775064443966E-3</v>
      </c>
      <c r="HN386" s="223">
        <f t="shared" ca="1" si="812"/>
        <v>3.0765290327259111E-3</v>
      </c>
      <c r="HO386" s="223">
        <f t="shared" ca="1" si="813"/>
        <v>2.4882693223088996E-3</v>
      </c>
      <c r="HP386" s="223">
        <f t="shared" ca="1" si="814"/>
        <v>9.9221338517558656E-4</v>
      </c>
      <c r="HQ386" s="223">
        <f t="shared" ca="1" si="815"/>
        <v>-8.6583213205832779E-4</v>
      </c>
      <c r="HR386" s="223">
        <f t="shared" ca="1" si="816"/>
        <v>-2.4079957889947376E-3</v>
      </c>
      <c r="HS386" s="223">
        <f t="shared" ca="1" si="817"/>
        <v>-3.0716494423717326E-3</v>
      </c>
      <c r="HT386" s="223">
        <f t="shared" ca="1" si="818"/>
        <v>-2.6146720818226044E-3</v>
      </c>
      <c r="HU386" s="223">
        <f t="shared" ca="1" si="819"/>
        <v>-1.2037829285674792E-3</v>
      </c>
      <c r="HV386" s="223">
        <f t="shared" ca="1" si="820"/>
        <v>6.4628280036686304E-4</v>
      </c>
      <c r="HW386" s="223">
        <f t="shared" ca="1" si="821"/>
        <v>2.2605649337294515E-3</v>
      </c>
      <c r="HX386" s="223">
        <f t="shared" ca="1" si="822"/>
        <v>3.0501243175535858E-3</v>
      </c>
      <c r="HY386" s="223">
        <f t="shared" ca="1" si="823"/>
        <v>2.7269057067828718E-3</v>
      </c>
      <c r="HZ386" s="223">
        <f t="shared" ca="1" si="824"/>
        <v>1.4088290679704798E-3</v>
      </c>
      <c r="IA386" s="223">
        <f t="shared" ca="1" si="825"/>
        <v>-4.2323120618449118E-4</v>
      </c>
      <c r="IB386" s="223">
        <f t="shared" ca="1" si="826"/>
        <v>-2.1008838812270163E-3</v>
      </c>
      <c r="IC386" s="223">
        <f t="shared" ca="1" si="827"/>
        <v>-3.0120703047878529E-3</v>
      </c>
      <c r="ID386" s="223">
        <f t="shared" ca="1" si="828"/>
        <v>-2.8243619934518274E-3</v>
      </c>
      <c r="IE386" s="223">
        <f t="shared" ca="1" si="829"/>
        <v>-1.5821549439457429E-3</v>
      </c>
      <c r="IF386" s="223">
        <f t="shared" ca="1" si="830"/>
        <v>1.9788608542594538E-4</v>
      </c>
      <c r="IG386" s="223">
        <f t="shared" ca="1" si="831"/>
        <v>1.9298179569461284E-3</v>
      </c>
      <c r="IH386" s="223">
        <f t="shared" ca="1" si="832"/>
        <v>2.9576936220668112E-3</v>
      </c>
      <c r="II386" s="223">
        <f t="shared" ca="1" si="833"/>
        <v>2.9065128177681154E-3</v>
      </c>
      <c r="IJ386" s="223">
        <f t="shared" ca="1" si="834"/>
        <v>1.7949478560084417E-3</v>
      </c>
      <c r="IK386" s="223">
        <f t="shared" ca="1" si="835"/>
        <v>2.8531397174892843E-5</v>
      </c>
      <c r="IL386" s="223">
        <f t="shared" ca="1" si="836"/>
        <v>-1.7482941819520646E-3</v>
      </c>
      <c r="IM386" s="223">
        <f t="shared" ca="1" si="837"/>
        <v>-2.8872889413454946E-3</v>
      </c>
      <c r="IN386" s="223">
        <f t="shared" ca="1" si="838"/>
        <v>-2.9729129972970664E-3</v>
      </c>
      <c r="IO386" s="223">
        <f t="shared" ca="1" si="839"/>
        <v>-1.9739280934766008E-3</v>
      </c>
      <c r="IP386" s="223">
        <f t="shared" ca="1" si="840"/>
        <v>-2.5479426566240573E-4</v>
      </c>
      <c r="IQ386" s="223">
        <f t="shared" ca="1" si="841"/>
        <v>1.5572962493092134E-3</v>
      </c>
      <c r="IR386" s="223">
        <f t="shared" ca="1" si="842"/>
        <v>2.8012377916887244E-3</v>
      </c>
      <c r="IS386" s="223">
        <f t="shared" ca="1" si="843"/>
        <v>3.0232027037126932E-3</v>
      </c>
      <c r="IT386" s="223">
        <f t="shared" ca="1" si="844"/>
        <v>2.1422114435799087E-3</v>
      </c>
      <c r="IU386" s="223">
        <f t="shared" ca="1" si="845"/>
        <v>4.7967638194825065E-4</v>
      </c>
      <c r="IV386" s="223">
        <f t="shared" ca="1" si="846"/>
        <v>-1.3578591933632066E-3</v>
      </c>
      <c r="IW386" s="223">
        <f t="shared" ca="1" si="847"/>
        <v>-2.7000064917322097E-3</v>
      </c>
      <c r="IX386" s="223">
        <f t="shared" ca="1" si="848"/>
        <v>-3.0571094127386971E-3</v>
      </c>
      <c r="IY386" s="223">
        <f t="shared" ca="1" si="849"/>
        <v>-2.2988859642636443E-3</v>
      </c>
      <c r="IZ386" s="223">
        <f t="shared" ca="1" si="850"/>
        <v>-7.0195909035981451E-4</v>
      </c>
      <c r="JA386" s="223">
        <f t="shared" ca="1" si="851"/>
        <v>1.1510637807998114E-3</v>
      </c>
      <c r="JB386" s="223">
        <f t="shared" ca="1" si="852"/>
        <v>2.5841436226613618E-3</v>
      </c>
    </row>
    <row r="387" spans="2:262">
      <c r="B387" s="230">
        <v>26</v>
      </c>
      <c r="C387" s="229">
        <f t="shared" si="853"/>
        <v>5.0781250000000013E-4</v>
      </c>
      <c r="D387" s="226">
        <f t="shared" ca="1" si="597"/>
        <v>39.300455592228325</v>
      </c>
      <c r="E387" s="225">
        <f ca="1">AF361</f>
        <v>0.10045559222831926</v>
      </c>
      <c r="F387" s="224">
        <v>26</v>
      </c>
      <c r="G387" s="223">
        <f t="shared" ca="1" si="854"/>
        <v>-4.3246342611603369E-4</v>
      </c>
      <c r="H387" s="223">
        <f t="shared" ca="1" si="598"/>
        <v>-3.3369356414556536E-4</v>
      </c>
      <c r="I387" s="223">
        <f t="shared" ca="1" si="599"/>
        <v>-1.0358694174064187E-4</v>
      </c>
      <c r="J387" s="223">
        <f t="shared" ca="1" si="600"/>
        <v>1.6728994060730468E-4</v>
      </c>
      <c r="K387" s="223">
        <f t="shared" ca="1" si="601"/>
        <v>3.7232402221411569E-4</v>
      </c>
      <c r="L387" s="223">
        <f t="shared" ca="1" si="602"/>
        <v>4.3081697697978455E-4</v>
      </c>
      <c r="M387" s="223">
        <f t="shared" ca="1" si="603"/>
        <v>3.1974685898565738E-4</v>
      </c>
      <c r="N387" s="223">
        <f t="shared" ca="1" si="604"/>
        <v>8.2829193629335062E-5</v>
      </c>
      <c r="O387" s="223">
        <f t="shared" ca="1" si="605"/>
        <v>-1.8668879468655616E-4</v>
      </c>
      <c r="P387" s="223">
        <f t="shared" ca="1" si="606"/>
        <v>-3.8272888549990673E-4</v>
      </c>
      <c r="Q387" s="223">
        <f t="shared" ca="1" si="607"/>
        <v>-4.2813265201088063E-4</v>
      </c>
      <c r="R387" s="223">
        <f t="shared" ca="1" si="608"/>
        <v>-3.0502985563593608E-4</v>
      </c>
      <c r="S387" s="223">
        <f t="shared" ca="1" si="609"/>
        <v>-6.1871902735594899E-5</v>
      </c>
      <c r="T387" s="223">
        <f t="shared" ca="1" si="610"/>
        <v>2.0563789910740121E-4</v>
      </c>
      <c r="U387" s="223">
        <f t="shared" ca="1" si="611"/>
        <v>3.9221172137743755E-4</v>
      </c>
      <c r="V387" s="223">
        <f t="shared" ca="1" si="612"/>
        <v>4.2441691798329121E-4</v>
      </c>
      <c r="W387" s="223">
        <f t="shared" ca="1" si="613"/>
        <v>2.8957800864652796E-4</v>
      </c>
      <c r="X387" s="223">
        <f t="shared" ca="1" si="614"/>
        <v>4.0765557008826033E-5</v>
      </c>
      <c r="Y387" s="223">
        <f t="shared" ca="1" si="615"/>
        <v>-2.2409160381754327E-4</v>
      </c>
      <c r="Z387" s="223">
        <f t="shared" ca="1" si="616"/>
        <v>-4.007496848644805E-4</v>
      </c>
      <c r="AA387" s="223">
        <f t="shared" ca="1" si="617"/>
        <v>-4.1967872642574848E-4</v>
      </c>
      <c r="AB387" s="223">
        <f t="shared" ca="1" si="618"/>
        <v>-2.7342854287025177E-4</v>
      </c>
      <c r="AC387" s="223">
        <f t="shared" ca="1" si="619"/>
        <v>-1.9561003484581084E-5</v>
      </c>
      <c r="AD387" s="223">
        <f t="shared" ca="1" si="620"/>
        <v>2.4200545222598246E-4</v>
      </c>
      <c r="AE387" s="223">
        <f t="shared" ca="1" si="621"/>
        <v>4.0832220725915816E-4</v>
      </c>
      <c r="AF387" s="223">
        <f t="shared" ca="1" si="622"/>
        <v>4.1392949205673124E-4</v>
      </c>
      <c r="AG387" s="223">
        <f t="shared" ca="1" si="623"/>
        <v>2.5662036378469057E-4</v>
      </c>
      <c r="AH387" s="223">
        <f t="shared" ca="1" si="624"/>
        <v>-1.6906742103997953E-6</v>
      </c>
      <c r="AI387" s="223">
        <f t="shared" ca="1" si="625"/>
        <v>-2.5933628830283575E-4</v>
      </c>
      <c r="AJ387" s="223">
        <f t="shared" ca="1" si="626"/>
        <v>-4.1491104569174749E-4</v>
      </c>
      <c r="AK387" s="223">
        <f t="shared" ca="1" si="627"/>
        <v>-4.0718306528540749E-4</v>
      </c>
      <c r="AL387" s="223">
        <f t="shared" ca="1" si="628"/>
        <v>-2.3919396376548166E-4</v>
      </c>
      <c r="AM387" s="223">
        <f t="shared" ca="1" si="629"/>
        <v>2.2938278923120701E-5</v>
      </c>
      <c r="AN387" s="223">
        <f t="shared" ca="1" si="630"/>
        <v>2.7604236054599025E-4</v>
      </c>
      <c r="AO387" s="223">
        <f t="shared" ca="1" si="631"/>
        <v>4.2050032707334945E-4</v>
      </c>
      <c r="AP387" s="223">
        <f t="shared" ca="1" si="632"/>
        <v>3.9945569884478754E-4</v>
      </c>
      <c r="AQ387" s="223">
        <f t="shared" ca="1" si="633"/>
        <v>2.2119132453664482E-4</v>
      </c>
      <c r="AR387" s="223">
        <f t="shared" ca="1" si="634"/>
        <v>-4.4130623312761431E-5</v>
      </c>
      <c r="AS387" s="223">
        <f t="shared" ca="1" si="635"/>
        <v>-2.9208342256413549E-4</v>
      </c>
      <c r="AT387" s="223">
        <f t="shared" ca="1" si="636"/>
        <v>-4.2507658633555344E-4</v>
      </c>
      <c r="AU387" s="223">
        <f t="shared" ca="1" si="637"/>
        <v>-3.9076600863746289E-4</v>
      </c>
      <c r="AV387" s="223">
        <f t="shared" ca="1" si="638"/>
        <v>-2.0265581603292872E-4</v>
      </c>
      <c r="AW387" s="223">
        <f t="shared" ca="1" si="639"/>
        <v>6.5216653165454117E-5</v>
      </c>
      <c r="AX387" s="223">
        <f t="shared" ca="1" si="640"/>
        <v>3.0742083003383738E-4</v>
      </c>
      <c r="AY387" s="223">
        <f t="shared" ca="1" si="641"/>
        <v>4.2862879886896335E-4</v>
      </c>
      <c r="AZ387" s="223">
        <f t="shared" ca="1" si="642"/>
        <v>3.8113492888827065E-4</v>
      </c>
      <c r="BA387" s="223">
        <f t="shared" ca="1" si="643"/>
        <v>1.8363209191783487E-4</v>
      </c>
      <c r="BB387" s="223">
        <f t="shared" ca="1" si="644"/>
        <v>-8.6145570388368572E-5</v>
      </c>
      <c r="BC387" s="223">
        <f t="shared" ca="1" si="645"/>
        <v>-3.2201763379710211E-4</v>
      </c>
      <c r="BD387" s="223">
        <f t="shared" ca="1" si="646"/>
        <v>-4.3114840708244903E-4</v>
      </c>
      <c r="BE387" s="223">
        <f t="shared" ca="1" si="647"/>
        <v>-3.7058566171190949E-4</v>
      </c>
      <c r="BF387" s="223">
        <f t="shared" ca="1" si="648"/>
        <v>-1.6416598200904068E-4</v>
      </c>
      <c r="BG387" s="223">
        <f t="shared" ca="1" si="649"/>
        <v>1.0686695538675658E-4</v>
      </c>
      <c r="BH387" s="223">
        <f t="shared" ca="1" si="650"/>
        <v>3.3583866887513625E-4</v>
      </c>
      <c r="BI387" s="223">
        <f t="shared" ca="1" si="651"/>
        <v>4.3262934101913298E-4</v>
      </c>
      <c r="BJ387" s="223">
        <f t="shared" ca="1" si="652"/>
        <v>3.5914362121701389E-4</v>
      </c>
      <c r="BK387" s="223">
        <f t="shared" ca="1" si="653"/>
        <v>1.4430438187034358E-4</v>
      </c>
      <c r="BL387" s="223">
        <f t="shared" ca="1" si="654"/>
        <v>-1.2733088852917815E-4</v>
      </c>
      <c r="BM387" s="223">
        <f t="shared" ca="1" si="655"/>
        <v>-3.4885063918385796E-4</v>
      </c>
      <c r="BN387" s="223">
        <f t="shared" ca="1" si="656"/>
        <v>-4.3306803297944686E-4</v>
      </c>
      <c r="BO387" s="223">
        <f t="shared" ca="1" si="657"/>
        <v>-3.4683637228134236E-4</v>
      </c>
      <c r="BP387" s="223">
        <f t="shared" ca="1" si="658"/>
        <v>-1.2409513983614975E-4</v>
      </c>
      <c r="BQ387" s="223">
        <f t="shared" ca="1" si="659"/>
        <v>1.4748807040826134E-4</v>
      </c>
      <c r="BR387" s="223">
        <f t="shared" ca="1" si="660"/>
        <v>3.6102219774707849E-4</v>
      </c>
      <c r="BS387" s="223">
        <f t="shared" ca="1" si="661"/>
        <v>4.3246342611603364E-4</v>
      </c>
      <c r="BT387" s="223">
        <f t="shared" ca="1" si="662"/>
        <v>3.3369356414556504E-4</v>
      </c>
      <c r="BU387" s="223">
        <f t="shared" ca="1" si="663"/>
        <v>1.0358694174064014E-4</v>
      </c>
      <c r="BV387" s="223">
        <f t="shared" ca="1" si="664"/>
        <v>-1.6728994060730479E-4</v>
      </c>
      <c r="BW387" s="223">
        <f t="shared" ca="1" si="665"/>
        <v>-3.7232402221411634E-4</v>
      </c>
      <c r="BX387" s="223">
        <f t="shared" ca="1" si="666"/>
        <v>-4.3081697697978461E-4</v>
      </c>
      <c r="BY387" s="223">
        <f t="shared" ca="1" si="667"/>
        <v>-3.1974685898565679E-4</v>
      </c>
      <c r="BZ387" s="223">
        <f t="shared" ca="1" si="668"/>
        <v>-8.2829193629335767E-5</v>
      </c>
      <c r="CA387" s="223">
        <f t="shared" ca="1" si="669"/>
        <v>1.8668879468655694E-4</v>
      </c>
      <c r="CB387" s="223">
        <f t="shared" ca="1" si="670"/>
        <v>3.8272888549990771E-4</v>
      </c>
      <c r="CC387" s="223">
        <f t="shared" ca="1" si="671"/>
        <v>4.2813265201088063E-4</v>
      </c>
      <c r="CD387" s="223">
        <f t="shared" ca="1" si="672"/>
        <v>3.0502985563593494E-4</v>
      </c>
      <c r="CE387" s="223">
        <f t="shared" ca="1" si="673"/>
        <v>6.1871902735594818E-5</v>
      </c>
      <c r="CF387" s="223">
        <f t="shared" ca="1" si="674"/>
        <v>-2.05637899107402E-4</v>
      </c>
      <c r="CG387" s="223">
        <f t="shared" ca="1" si="675"/>
        <v>-3.9221172137743728E-4</v>
      </c>
      <c r="CH387" s="223">
        <f t="shared" ca="1" si="676"/>
        <v>-4.24416917983291E-4</v>
      </c>
      <c r="CI387" s="223">
        <f t="shared" ca="1" si="677"/>
        <v>-2.8957800864652617E-4</v>
      </c>
      <c r="CJ387" s="223">
        <f t="shared" ca="1" si="678"/>
        <v>-4.0765557008825193E-5</v>
      </c>
      <c r="CK387" s="223">
        <f t="shared" ca="1" si="679"/>
        <v>2.240916038175446E-4</v>
      </c>
      <c r="CL387" s="223">
        <f t="shared" ca="1" si="680"/>
        <v>4.0074968486448055E-4</v>
      </c>
      <c r="CM387" s="223">
        <f t="shared" ca="1" si="681"/>
        <v>4.1967872642574805E-4</v>
      </c>
      <c r="CN387" s="223">
        <f t="shared" ca="1" si="682"/>
        <v>2.7342854287025232E-4</v>
      </c>
      <c r="CO387" s="223">
        <f t="shared" ca="1" si="683"/>
        <v>1.956100348458019E-5</v>
      </c>
      <c r="CP387" s="223">
        <f t="shared" ca="1" si="684"/>
        <v>-2.4200545222598444E-4</v>
      </c>
      <c r="CQ387" s="223">
        <f t="shared" ca="1" si="685"/>
        <v>-4.0832220725915848E-4</v>
      </c>
      <c r="CR387" s="223">
        <f t="shared" ca="1" si="686"/>
        <v>-4.1392949205673049E-4</v>
      </c>
      <c r="CS387" s="223">
        <f t="shared" ca="1" si="687"/>
        <v>-2.5662036378468992E-4</v>
      </c>
      <c r="CT387" s="223">
        <f t="shared" ca="1" si="688"/>
        <v>1.6906742104006627E-6</v>
      </c>
      <c r="CU387" s="223">
        <f t="shared" ca="1" si="689"/>
        <v>2.5933628830283526E-4</v>
      </c>
      <c r="CV387" s="223">
        <f t="shared" ca="1" si="690"/>
        <v>4.1491104569174771E-4</v>
      </c>
      <c r="CW387" s="223">
        <f t="shared" ca="1" si="691"/>
        <v>4.0718306528540781E-4</v>
      </c>
      <c r="CX387" s="223">
        <f t="shared" ca="1" si="692"/>
        <v>2.3919396376548095E-4</v>
      </c>
      <c r="CY387" s="223">
        <f t="shared" ca="1" si="693"/>
        <v>-2.2938278923123113E-5</v>
      </c>
      <c r="CZ387" s="223">
        <f t="shared" ca="1" si="694"/>
        <v>-2.7604236054599096E-4</v>
      </c>
      <c r="DA387" s="223">
        <f t="shared" ca="1" si="695"/>
        <v>-4.2050032707335004E-4</v>
      </c>
      <c r="DB387" s="223">
        <f t="shared" ca="1" si="696"/>
        <v>-3.9945569884478722E-4</v>
      </c>
      <c r="DC387" s="223">
        <f t="shared" ca="1" si="697"/>
        <v>-2.2119132453664675E-4</v>
      </c>
      <c r="DD387" s="223">
        <f t="shared" ca="1" si="698"/>
        <v>4.4130623312763843E-5</v>
      </c>
      <c r="DE387" s="223">
        <f t="shared" ca="1" si="699"/>
        <v>2.9208342256413608E-4</v>
      </c>
      <c r="DF387" s="223">
        <f t="shared" ca="1" si="700"/>
        <v>4.2507658633555328E-4</v>
      </c>
      <c r="DG387" s="223">
        <f t="shared" ca="1" si="701"/>
        <v>3.9076600863746121E-4</v>
      </c>
      <c r="DH387" s="223">
        <f t="shared" ca="1" si="702"/>
        <v>2.0265581603292661E-4</v>
      </c>
      <c r="DI387" s="223">
        <f t="shared" ca="1" si="703"/>
        <v>-6.5216653165454957E-5</v>
      </c>
      <c r="DJ387" s="223">
        <f t="shared" ca="1" si="704"/>
        <v>-3.0742083003383581E-4</v>
      </c>
      <c r="DK387" s="223">
        <f t="shared" ca="1" si="705"/>
        <v>-4.2862879886896367E-4</v>
      </c>
      <c r="DL387" s="223">
        <f t="shared" ca="1" si="706"/>
        <v>-3.8113492888827022E-4</v>
      </c>
      <c r="DM387" s="223">
        <f t="shared" ca="1" si="707"/>
        <v>-1.8363209191783546E-4</v>
      </c>
      <c r="DN387" s="223">
        <f t="shared" ca="1" si="708"/>
        <v>8.6145570388372421E-5</v>
      </c>
      <c r="DO387" s="223">
        <f t="shared" ca="1" si="709"/>
        <v>3.2201763379710374E-4</v>
      </c>
      <c r="DP387" s="223">
        <f t="shared" ca="1" si="710"/>
        <v>4.3114840708244914E-4</v>
      </c>
      <c r="DQ387" s="223">
        <f t="shared" ca="1" si="711"/>
        <v>3.7058566171191062E-4</v>
      </c>
      <c r="DR387" s="223">
        <f t="shared" ca="1" si="712"/>
        <v>1.641659820090371E-4</v>
      </c>
      <c r="DS387" s="223">
        <f t="shared" ca="1" si="713"/>
        <v>-1.0686695538675739E-4</v>
      </c>
      <c r="DT387" s="223">
        <f t="shared" ca="1" si="714"/>
        <v>-3.3583866887513679E-4</v>
      </c>
      <c r="DU387" s="223">
        <f t="shared" ca="1" si="715"/>
        <v>-4.3262934101913288E-4</v>
      </c>
      <c r="DV387" s="223">
        <f t="shared" ca="1" si="716"/>
        <v>-3.591436212170134E-4</v>
      </c>
      <c r="DW387" s="223">
        <f t="shared" ca="1" si="717"/>
        <v>-1.4430438187034279E-4</v>
      </c>
      <c r="DX387" s="223">
        <f t="shared" ca="1" si="718"/>
        <v>1.2733088852917601E-4</v>
      </c>
      <c r="DY387" s="223">
        <f t="shared" ca="1" si="719"/>
        <v>3.488506391838603E-4</v>
      </c>
      <c r="DZ387" s="223">
        <f t="shared" ca="1" si="720"/>
        <v>4.3306803297944691E-4</v>
      </c>
      <c r="EA387" s="223">
        <f t="shared" ca="1" si="721"/>
        <v>3.4683637228134193E-4</v>
      </c>
      <c r="EB387" s="223">
        <f t="shared" ca="1" si="722"/>
        <v>1.2409513983615192E-4</v>
      </c>
      <c r="EC387" s="223">
        <f t="shared" ca="1" si="723"/>
        <v>-1.47488070408265E-4</v>
      </c>
      <c r="ED387" s="223">
        <f t="shared" ca="1" si="724"/>
        <v>-3.6102219774707893E-4</v>
      </c>
      <c r="EE387" s="223">
        <f t="shared" ca="1" si="725"/>
        <v>-4.3246342611603369E-4</v>
      </c>
      <c r="EF387" s="223">
        <f t="shared" ca="1" si="726"/>
        <v>-3.336935641455626E-4</v>
      </c>
      <c r="EG387" s="223">
        <f t="shared" ca="1" si="727"/>
        <v>-1.0358694174063929E-4</v>
      </c>
      <c r="EH387" s="223">
        <f t="shared" ca="1" si="728"/>
        <v>1.6728994060730552E-4</v>
      </c>
      <c r="EI387" s="223">
        <f t="shared" ca="1" si="729"/>
        <v>3.7232402221411531E-4</v>
      </c>
      <c r="EJ387" s="223">
        <f t="shared" ca="1" si="730"/>
        <v>4.3081697697978423E-4</v>
      </c>
      <c r="EK387" s="223">
        <f t="shared" ca="1" si="731"/>
        <v>3.1974685898565624E-4</v>
      </c>
      <c r="EL387" s="223">
        <f t="shared" ca="1" si="732"/>
        <v>8.2829193629334926E-5</v>
      </c>
      <c r="EM387" s="223">
        <f t="shared" ca="1" si="733"/>
        <v>-1.8668879468656047E-4</v>
      </c>
      <c r="EN387" s="223">
        <f t="shared" ca="1" si="734"/>
        <v>-3.8272888549990814E-4</v>
      </c>
      <c r="EO387" s="223">
        <f t="shared" ca="1" si="735"/>
        <v>-4.2813265201088052E-4</v>
      </c>
      <c r="EP387" s="223">
        <f t="shared" ca="1" si="736"/>
        <v>-3.0502985563593652E-4</v>
      </c>
      <c r="EQ387" s="223">
        <f t="shared" ca="1" si="737"/>
        <v>-6.1871902735590942E-5</v>
      </c>
      <c r="ER387" s="223">
        <f t="shared" ca="1" si="738"/>
        <v>2.0563789910740273E-4</v>
      </c>
      <c r="ES387" s="223">
        <f t="shared" ca="1" si="739"/>
        <v>3.9221172137743766E-4</v>
      </c>
      <c r="ET387" s="223">
        <f t="shared" ca="1" si="740"/>
        <v>4.2441691798329154E-4</v>
      </c>
      <c r="EU387" s="223">
        <f t="shared" ca="1" si="741"/>
        <v>2.8957800864652552E-4</v>
      </c>
      <c r="EV387" s="223">
        <f t="shared" ca="1" si="742"/>
        <v>4.0765557008824352E-5</v>
      </c>
      <c r="EW387" s="223">
        <f t="shared" ca="1" si="743"/>
        <v>-2.2409160381754267E-4</v>
      </c>
      <c r="EX387" s="223">
        <f t="shared" ca="1" si="744"/>
        <v>-4.0074968486448201E-4</v>
      </c>
      <c r="EY387" s="223">
        <f t="shared" ca="1" si="745"/>
        <v>-4.1967872642574789E-4</v>
      </c>
      <c r="EZ387" s="223">
        <f t="shared" ca="1" si="746"/>
        <v>-2.7342854287025167E-4</v>
      </c>
      <c r="FA387" s="223">
        <f t="shared" ca="1" si="747"/>
        <v>-1.9561003484582466E-5</v>
      </c>
      <c r="FB387" s="223">
        <f t="shared" ca="1" si="748"/>
        <v>2.4200545222598509E-4</v>
      </c>
      <c r="FC387" s="223">
        <f t="shared" ca="1" si="749"/>
        <v>4.0832220725915875E-4</v>
      </c>
      <c r="FD387" s="223">
        <f t="shared" ca="1" si="750"/>
        <v>4.1392949205673114E-4</v>
      </c>
      <c r="FE387" s="223">
        <f t="shared" ca="1" si="751"/>
        <v>2.5662036378468677E-4</v>
      </c>
      <c r="FF387" s="223">
        <f t="shared" ca="1" si="752"/>
        <v>-1.69067421040153E-6</v>
      </c>
      <c r="FG387" s="223">
        <f t="shared" ca="1" si="753"/>
        <v>-2.5933628830283591E-4</v>
      </c>
      <c r="FH387" s="223">
        <f t="shared" ca="1" si="754"/>
        <v>-4.1491104569174706E-4</v>
      </c>
      <c r="FI387" s="223">
        <f t="shared" ca="1" si="755"/>
        <v>-4.071830652854064E-4</v>
      </c>
      <c r="FJ387" s="223">
        <f t="shared" ca="1" si="756"/>
        <v>-2.3919396376548025E-4</v>
      </c>
      <c r="FK387" s="223">
        <f t="shared" ca="1" si="757"/>
        <v>2.2938278923120863E-5</v>
      </c>
      <c r="FL387" s="223">
        <f t="shared" ca="1" si="758"/>
        <v>2.7604236054599399E-4</v>
      </c>
      <c r="FM387" s="223">
        <f t="shared" ca="1" si="759"/>
        <v>4.205003270733502E-4</v>
      </c>
      <c r="FN387" s="223">
        <f t="shared" ca="1" si="760"/>
        <v>3.9945569884478689E-4</v>
      </c>
      <c r="FO387" s="223">
        <f t="shared" ca="1" si="761"/>
        <v>2.2119132453664601E-4</v>
      </c>
      <c r="FP387" s="223">
        <f t="shared" ca="1" si="762"/>
        <v>-4.4130623312764656E-5</v>
      </c>
      <c r="FQ387" s="223">
        <f t="shared" ca="1" si="763"/>
        <v>-2.9208342256413673E-4</v>
      </c>
      <c r="FR387" s="223">
        <f t="shared" ca="1" si="764"/>
        <v>-4.2507658633555344E-4</v>
      </c>
      <c r="FS387" s="223">
        <f t="shared" ca="1" si="765"/>
        <v>-3.9076600863746083E-4</v>
      </c>
      <c r="FT387" s="223">
        <f t="shared" ca="1" si="766"/>
        <v>-2.0265581603292585E-4</v>
      </c>
      <c r="FU387" s="223">
        <f t="shared" ca="1" si="767"/>
        <v>6.5216653165455797E-5</v>
      </c>
      <c r="FV387" s="223">
        <f t="shared" ca="1" si="768"/>
        <v>3.074208300338364E-4</v>
      </c>
      <c r="FW387" s="223">
        <f t="shared" ca="1" si="769"/>
        <v>4.2862879886896384E-4</v>
      </c>
      <c r="FX387" s="223">
        <f t="shared" ca="1" si="770"/>
        <v>3.8113492888826984E-4</v>
      </c>
      <c r="FY387" s="223">
        <f t="shared" ca="1" si="771"/>
        <v>1.8363209191783473E-4</v>
      </c>
      <c r="FZ387" s="223">
        <f t="shared" ca="1" si="772"/>
        <v>-8.614557038837318E-5</v>
      </c>
      <c r="GA387" s="223">
        <f t="shared" ca="1" si="773"/>
        <v>-3.2201763379710433E-4</v>
      </c>
      <c r="GB387" s="223">
        <f t="shared" ca="1" si="774"/>
        <v>-4.311484070824492E-4</v>
      </c>
      <c r="GC387" s="223">
        <f t="shared" ca="1" si="775"/>
        <v>-3.7058566171191019E-4</v>
      </c>
      <c r="GD387" s="223">
        <f t="shared" ca="1" si="776"/>
        <v>-1.6416598200903629E-4</v>
      </c>
      <c r="GE387" s="223">
        <f t="shared" ca="1" si="777"/>
        <v>1.0686695538675818E-4</v>
      </c>
      <c r="GF387" s="223">
        <f t="shared" ca="1" si="778"/>
        <v>3.3583866887513738E-4</v>
      </c>
      <c r="GG387" s="223">
        <f t="shared" ca="1" si="779"/>
        <v>4.3262934101913288E-4</v>
      </c>
      <c r="GH387" s="223">
        <f t="shared" ca="1" si="780"/>
        <v>3.5914362121701297E-4</v>
      </c>
      <c r="GI387" s="223">
        <f t="shared" ca="1" si="781"/>
        <v>1.4430438187034204E-4</v>
      </c>
      <c r="GJ387" s="223">
        <f t="shared" ca="1" si="782"/>
        <v>-1.2733088852917679E-4</v>
      </c>
      <c r="GK387" s="223">
        <f t="shared" ca="1" si="783"/>
        <v>-3.4885063918386084E-4</v>
      </c>
      <c r="GL387" s="223">
        <f t="shared" ca="1" si="784"/>
        <v>-4.3306803297944686E-4</v>
      </c>
      <c r="GM387" s="223">
        <f t="shared" ca="1" si="785"/>
        <v>-3.4683637228134139E-4</v>
      </c>
      <c r="GN387" s="223">
        <f t="shared" ca="1" si="786"/>
        <v>-1.2409513983615108E-4</v>
      </c>
      <c r="GO387" s="223">
        <f t="shared" ca="1" si="787"/>
        <v>1.4748807040826587E-4</v>
      </c>
      <c r="GP387" s="223">
        <f t="shared" ca="1" si="788"/>
        <v>3.6102219774707941E-4</v>
      </c>
      <c r="GQ387" s="223">
        <f t="shared" ca="1" si="789"/>
        <v>4.3246342611603364E-4</v>
      </c>
      <c r="GR387" s="223">
        <f t="shared" ca="1" si="790"/>
        <v>3.33693564145562E-4</v>
      </c>
      <c r="GS387" s="223">
        <f t="shared" ca="1" si="791"/>
        <v>1.0358694174063847E-4</v>
      </c>
      <c r="GT387" s="223">
        <f t="shared" ca="1" si="792"/>
        <v>-1.6728994060730633E-4</v>
      </c>
      <c r="GU387" s="223">
        <f t="shared" ca="1" si="793"/>
        <v>-3.7232402221411569E-4</v>
      </c>
      <c r="GV387" s="223">
        <f t="shared" ca="1" si="794"/>
        <v>-4.3081697697978417E-4</v>
      </c>
      <c r="GW387" s="223">
        <f t="shared" ca="1" si="795"/>
        <v>-3.1974685898565565E-4</v>
      </c>
      <c r="GX387" s="223">
        <f t="shared" ca="1" si="796"/>
        <v>-8.2829193629334086E-5</v>
      </c>
      <c r="GY387" s="223">
        <f t="shared" ca="1" si="797"/>
        <v>1.866887946865612E-4</v>
      </c>
      <c r="GZ387" s="223">
        <f t="shared" ca="1" si="798"/>
        <v>3.8272888549990565E-4</v>
      </c>
      <c r="HA387" s="223">
        <f t="shared" ca="1" si="799"/>
        <v>4.2813265201088041E-4</v>
      </c>
      <c r="HB387" s="223">
        <f t="shared" ca="1" si="800"/>
        <v>3.0502985563593158E-4</v>
      </c>
      <c r="HC387" s="223">
        <f t="shared" ca="1" si="801"/>
        <v>6.18719027355962E-5</v>
      </c>
      <c r="HD387" s="223">
        <f t="shared" ca="1" si="802"/>
        <v>-2.0563789910740349E-4</v>
      </c>
      <c r="HE387" s="223">
        <f t="shared" ca="1" si="803"/>
        <v>-3.9221172137744064E-4</v>
      </c>
      <c r="HF387" s="223">
        <f t="shared" ca="1" si="804"/>
        <v>-4.2441691798329132E-4</v>
      </c>
      <c r="HG387" s="223">
        <f t="shared" ca="1" si="805"/>
        <v>-2.8957800864652487E-4</v>
      </c>
      <c r="HH387" s="223">
        <f t="shared" ca="1" si="806"/>
        <v>-4.0765557008817386E-5</v>
      </c>
      <c r="HI387" s="223">
        <f t="shared" ca="1" si="807"/>
        <v>2.2409160381754343E-4</v>
      </c>
      <c r="HJ387" s="223">
        <f t="shared" ca="1" si="808"/>
        <v>4.0074968486448234E-4</v>
      </c>
      <c r="HK387" s="223">
        <f t="shared" ca="1" si="809"/>
        <v>4.1967872642574919E-4</v>
      </c>
      <c r="HL387" s="223">
        <f t="shared" ca="1" si="810"/>
        <v>2.7342854287025102E-4</v>
      </c>
      <c r="HM387" s="223">
        <f t="shared" ca="1" si="811"/>
        <v>1.9561003484575446E-5</v>
      </c>
      <c r="HN387" s="223">
        <f t="shared" ca="1" si="812"/>
        <v>-2.420054522259807E-4</v>
      </c>
      <c r="HO387" s="223">
        <f t="shared" ca="1" si="813"/>
        <v>-4.0832220725915902E-4</v>
      </c>
      <c r="HP387" s="223">
        <f t="shared" ca="1" si="814"/>
        <v>-4.1392949205672913E-4</v>
      </c>
      <c r="HQ387" s="223">
        <f t="shared" ca="1" si="815"/>
        <v>-2.56620363784691E-4</v>
      </c>
      <c r="HR387" s="223">
        <f t="shared" ca="1" si="816"/>
        <v>1.6906742104023432E-6</v>
      </c>
      <c r="HS387" s="223">
        <f t="shared" ca="1" si="817"/>
        <v>2.5933628830284155E-4</v>
      </c>
      <c r="HT387" s="223">
        <f t="shared" ca="1" si="818"/>
        <v>4.1491104569174733E-4</v>
      </c>
      <c r="HU387" s="223">
        <f t="shared" ca="1" si="819"/>
        <v>4.0718306528540619E-4</v>
      </c>
      <c r="HV387" s="223">
        <f t="shared" ca="1" si="820"/>
        <v>2.3919396376547439E-4</v>
      </c>
      <c r="HW387" s="223">
        <f t="shared" ca="1" si="821"/>
        <v>-2.2938278923121731E-5</v>
      </c>
      <c r="HX387" s="223">
        <f t="shared" ca="1" si="822"/>
        <v>-2.7604236054599459E-4</v>
      </c>
      <c r="HY387" s="223">
        <f t="shared" ca="1" si="823"/>
        <v>-4.2050032707334896E-4</v>
      </c>
      <c r="HZ387" s="223">
        <f t="shared" ca="1" si="824"/>
        <v>-3.9945569884478651E-4</v>
      </c>
      <c r="IA387" s="223">
        <f t="shared" ca="1" si="825"/>
        <v>-2.2119132453664E-4</v>
      </c>
      <c r="IB387" s="223">
        <f t="shared" ca="1" si="826"/>
        <v>4.4130623312759371E-5</v>
      </c>
      <c r="IC387" s="223">
        <f t="shared" ca="1" si="827"/>
        <v>2.9208342256413733E-4</v>
      </c>
      <c r="ID387" s="223">
        <f t="shared" ca="1" si="828"/>
        <v>4.250765863355548E-4</v>
      </c>
      <c r="IE387" s="223">
        <f t="shared" ca="1" si="829"/>
        <v>3.7772489575758607E-4</v>
      </c>
      <c r="IF387" s="223">
        <f t="shared" ca="1" si="830"/>
        <v>2.0265581603292509E-4</v>
      </c>
      <c r="IG387" s="223">
        <f t="shared" ca="1" si="831"/>
        <v>-6.5216653165462736E-5</v>
      </c>
      <c r="IH387" s="223">
        <f t="shared" ca="1" si="832"/>
        <v>-3.07420830033837E-4</v>
      </c>
      <c r="II387" s="223">
        <f t="shared" ca="1" si="833"/>
        <v>-4.2862879886896394E-4</v>
      </c>
      <c r="IJ387" s="223">
        <f t="shared" ca="1" si="834"/>
        <v>-3.8113492888827238E-4</v>
      </c>
      <c r="IK387" s="223">
        <f t="shared" ca="1" si="835"/>
        <v>-1.8363209191783395E-4</v>
      </c>
      <c r="IL387" s="223">
        <f t="shared" ca="1" si="836"/>
        <v>8.6145570388374075E-5</v>
      </c>
      <c r="IM387" s="223">
        <f t="shared" ca="1" si="837"/>
        <v>3.2201763379710081E-4</v>
      </c>
      <c r="IN387" s="223">
        <f t="shared" ca="1" si="838"/>
        <v>4.3114840708244931E-4</v>
      </c>
      <c r="IO387" s="223">
        <f t="shared" ca="1" si="839"/>
        <v>3.7058566171190661E-4</v>
      </c>
      <c r="IP387" s="223">
        <f t="shared" ca="1" si="840"/>
        <v>1.6416598200904122E-4</v>
      </c>
      <c r="IQ387" s="223">
        <f t="shared" ca="1" si="841"/>
        <v>-1.0686695538675902E-4</v>
      </c>
      <c r="IR387" s="223">
        <f t="shared" ca="1" si="842"/>
        <v>-3.3583866887514178E-4</v>
      </c>
      <c r="IS387" s="223">
        <f t="shared" ca="1" si="843"/>
        <v>-4.3262934101913293E-4</v>
      </c>
      <c r="IT387" s="223">
        <f t="shared" ca="1" si="844"/>
        <v>-3.5914362121701248E-4</v>
      </c>
      <c r="IU387" s="223">
        <f t="shared" ca="1" si="845"/>
        <v>-1.4430438187033537E-4</v>
      </c>
      <c r="IV387" s="223">
        <f t="shared" ca="1" si="846"/>
        <v>1.2733088852917763E-4</v>
      </c>
      <c r="IW387" s="223">
        <f t="shared" ca="1" si="847"/>
        <v>3.4885063918386127E-4</v>
      </c>
      <c r="IX387" s="223">
        <f t="shared" ca="1" si="848"/>
        <v>4.3306803297944691E-4</v>
      </c>
      <c r="IY387" s="223">
        <f t="shared" ca="1" si="849"/>
        <v>3.4683637228134084E-4</v>
      </c>
      <c r="IZ387" s="223">
        <f t="shared" ca="1" si="850"/>
        <v>1.2409513983614436E-4</v>
      </c>
      <c r="JA387" s="223">
        <f t="shared" ca="1" si="851"/>
        <v>-1.4748807040826088E-4</v>
      </c>
      <c r="JB387" s="223">
        <f t="shared" ca="1" si="852"/>
        <v>-3.610221977470799E-4</v>
      </c>
    </row>
    <row r="388" spans="2:262">
      <c r="B388" s="230">
        <v>27</v>
      </c>
      <c r="C388" s="229">
        <f t="shared" si="853"/>
        <v>5.2734375000000014E-4</v>
      </c>
      <c r="D388" s="226">
        <f t="shared" ca="1" si="597"/>
        <v>39.297002209971609</v>
      </c>
      <c r="E388" s="225">
        <f ca="1">AG361</f>
        <v>9.7002209971604178E-2</v>
      </c>
      <c r="F388" s="224">
        <v>27</v>
      </c>
      <c r="G388" s="223">
        <f t="shared" ca="1" si="854"/>
        <v>-3.8938526752129035E-3</v>
      </c>
      <c r="H388" s="223">
        <f t="shared" ca="1" si="598"/>
        <v>-2.8787897262826326E-3</v>
      </c>
      <c r="I388" s="223">
        <f t="shared" ca="1" si="599"/>
        <v>-6.4511451799327503E-4</v>
      </c>
      <c r="J388" s="223">
        <f t="shared" ca="1" si="600"/>
        <v>1.8616422749425153E-3</v>
      </c>
      <c r="K388" s="223">
        <f t="shared" ca="1" si="601"/>
        <v>3.5803525919324763E-3</v>
      </c>
      <c r="L388" s="223">
        <f t="shared" ca="1" si="602"/>
        <v>3.7834740760447406E-3</v>
      </c>
      <c r="M388" s="223">
        <f t="shared" ca="1" si="603"/>
        <v>2.3850239518030179E-3</v>
      </c>
      <c r="N388" s="223">
        <f t="shared" ca="1" si="604"/>
        <v>-2.3023851629142044E-5</v>
      </c>
      <c r="O388" s="223">
        <f t="shared" ca="1" si="605"/>
        <v>-2.4213254941670963E-3</v>
      </c>
      <c r="P388" s="223">
        <f t="shared" ca="1" si="606"/>
        <v>-3.7946627552665709E-3</v>
      </c>
      <c r="Q388" s="223">
        <f t="shared" ca="1" si="607"/>
        <v>-3.5616921601571774E-3</v>
      </c>
      <c r="R388" s="223">
        <f t="shared" ca="1" si="608"/>
        <v>-1.8210318262646314E-3</v>
      </c>
      <c r="S388" s="223">
        <f t="shared" ca="1" si="609"/>
        <v>6.904842904970252E-4</v>
      </c>
      <c r="T388" s="223">
        <f t="shared" ca="1" si="610"/>
        <v>2.9097134737558696E-3</v>
      </c>
      <c r="U388" s="223">
        <f t="shared" ca="1" si="611"/>
        <v>3.8972401544078656E-3</v>
      </c>
      <c r="V388" s="223">
        <f t="shared" ca="1" si="612"/>
        <v>3.2350372329049372E-3</v>
      </c>
      <c r="W388" s="223">
        <f t="shared" ca="1" si="613"/>
        <v>1.2034199371914701E-3</v>
      </c>
      <c r="X388" s="223">
        <f t="shared" ca="1" si="614"/>
        <v>-1.337613616065877E-3</v>
      </c>
      <c r="Y388" s="223">
        <f t="shared" ca="1" si="615"/>
        <v>-3.3124257687319478E-3</v>
      </c>
      <c r="Z388" s="223">
        <f t="shared" ca="1" si="616"/>
        <v>-3.8850644270504203E-3</v>
      </c>
      <c r="AA388" s="223">
        <f t="shared" ca="1" si="617"/>
        <v>-2.8131275555968636E-3</v>
      </c>
      <c r="AB388" s="223">
        <f t="shared" ca="1" si="618"/>
        <v>-5.5037369077509429E-4</v>
      </c>
      <c r="AC388" s="223">
        <f t="shared" ca="1" si="619"/>
        <v>1.9453572896324365E-3</v>
      </c>
      <c r="AD388" s="223">
        <f t="shared" ca="1" si="620"/>
        <v>3.61760463025331E-3</v>
      </c>
      <c r="AE388" s="223">
        <f t="shared" ca="1" si="621"/>
        <v>3.7584940840188976E-3</v>
      </c>
      <c r="AF388" s="223">
        <f t="shared" ca="1" si="622"/>
        <v>2.3083861385307484E-3</v>
      </c>
      <c r="AG388" s="223">
        <f t="shared" ca="1" si="623"/>
        <v>-1.1887815223190655E-4</v>
      </c>
      <c r="AH388" s="223">
        <f t="shared" ca="1" si="624"/>
        <v>-2.4958204718004994E-3</v>
      </c>
      <c r="AI388" s="223">
        <f t="shared" ca="1" si="625"/>
        <v>-3.8162641536506501E-3</v>
      </c>
      <c r="AJ388" s="223">
        <f t="shared" ca="1" si="626"/>
        <v>-3.5212559530194247E-3</v>
      </c>
      <c r="AK388" s="223">
        <f t="shared" ca="1" si="627"/>
        <v>-1.735674948992912E-3</v>
      </c>
      <c r="AL388" s="223">
        <f t="shared" ca="1" si="628"/>
        <v>7.8462966190030758E-4</v>
      </c>
      <c r="AM388" s="223">
        <f t="shared" ca="1" si="629"/>
        <v>2.9727949309308714E-3</v>
      </c>
      <c r="AN388" s="223">
        <f t="shared" ca="1" si="630"/>
        <v>3.9025548658313709E-3</v>
      </c>
      <c r="AO388" s="223">
        <f t="shared" ca="1" si="631"/>
        <v>3.1803354432591077E-3</v>
      </c>
      <c r="AP388" s="223">
        <f t="shared" ca="1" si="632"/>
        <v>1.1118573048638156E-3</v>
      </c>
      <c r="AQ388" s="223">
        <f t="shared" ca="1" si="633"/>
        <v>-1.4272779746192274E-3</v>
      </c>
      <c r="AR388" s="223">
        <f t="shared" ca="1" si="634"/>
        <v>-3.362236289906229E-3</v>
      </c>
      <c r="AS388" s="223">
        <f t="shared" ca="1" si="635"/>
        <v>-3.873935961348998E-3</v>
      </c>
      <c r="AT388" s="223">
        <f t="shared" ca="1" si="636"/>
        <v>-2.74577086206122E-3</v>
      </c>
      <c r="AU388" s="223">
        <f t="shared" ca="1" si="637"/>
        <v>-4.5530133902538673E-4</v>
      </c>
      <c r="AV388" s="223">
        <f t="shared" ca="1" si="638"/>
        <v>2.0279004938326831E-3</v>
      </c>
      <c r="AW388" s="223">
        <f t="shared" ca="1" si="639"/>
        <v>3.6526775588158296E-3</v>
      </c>
      <c r="AX388" s="223">
        <f t="shared" ca="1" si="640"/>
        <v>3.7312501156959868E-3</v>
      </c>
      <c r="AY388" s="223">
        <f t="shared" ca="1" si="641"/>
        <v>2.2303578397647509E-3</v>
      </c>
      <c r="AZ388" s="223">
        <f t="shared" ca="1" si="642"/>
        <v>-2.1466084508090671E-4</v>
      </c>
      <c r="BA388" s="223">
        <f t="shared" ca="1" si="643"/>
        <v>-2.5688120605064438E-3</v>
      </c>
      <c r="BB388" s="223">
        <f t="shared" ca="1" si="644"/>
        <v>-3.8355667772078774E-3</v>
      </c>
      <c r="BC388" s="223">
        <f t="shared" ca="1" si="645"/>
        <v>-3.4786986729638128E-3</v>
      </c>
      <c r="BD388" s="223">
        <f t="shared" ca="1" si="646"/>
        <v>-1.6492725660330046E-3</v>
      </c>
      <c r="BE388" s="223">
        <f t="shared" ca="1" si="647"/>
        <v>8.7830240173446717E-4</v>
      </c>
      <c r="BF388" s="223">
        <f t="shared" ca="1" si="648"/>
        <v>3.0340856875994519E-3</v>
      </c>
      <c r="BG388" s="223">
        <f t="shared" ca="1" si="649"/>
        <v>3.9055188241296241E-3</v>
      </c>
      <c r="BH388" s="223">
        <f t="shared" ca="1" si="650"/>
        <v>3.1237179384626616E-3</v>
      </c>
      <c r="BI388" s="223">
        <f t="shared" ca="1" si="651"/>
        <v>1.0196249312707537E-3</v>
      </c>
      <c r="BJ388" s="223">
        <f t="shared" ca="1" si="652"/>
        <v>-1.5160825942900147E-3</v>
      </c>
      <c r="BK388" s="223">
        <f t="shared" ca="1" si="653"/>
        <v>-3.4100215256615911E-3</v>
      </c>
      <c r="BL388" s="223">
        <f t="shared" ca="1" si="654"/>
        <v>-3.8604739814802553E-3</v>
      </c>
      <c r="BM388" s="223">
        <f t="shared" ca="1" si="655"/>
        <v>-2.6767602188292566E-3</v>
      </c>
      <c r="BN388" s="223">
        <f t="shared" ca="1" si="656"/>
        <v>-3.5995473077386373E-4</v>
      </c>
      <c r="BO388" s="223">
        <f t="shared" ca="1" si="657"/>
        <v>2.1092221666035109E-3</v>
      </c>
      <c r="BP388" s="223">
        <f t="shared" ca="1" si="658"/>
        <v>3.6855502509993338E-3</v>
      </c>
      <c r="BQ388" s="223">
        <f t="shared" ca="1" si="659"/>
        <v>3.7017585818238056E-3</v>
      </c>
      <c r="BR388" s="223">
        <f t="shared" ca="1" si="660"/>
        <v>2.1509860568345311E-3</v>
      </c>
      <c r="BS388" s="223">
        <f t="shared" ca="1" si="661"/>
        <v>-3.1031423426351582E-4</v>
      </c>
      <c r="BT388" s="223">
        <f t="shared" ca="1" si="662"/>
        <v>-2.640256292881189E-3</v>
      </c>
      <c r="BU388" s="223">
        <f t="shared" ca="1" si="663"/>
        <v>-3.852558998759597E-3</v>
      </c>
      <c r="BV388" s="223">
        <f t="shared" ca="1" si="664"/>
        <v>-3.4340459549045237E-3</v>
      </c>
      <c r="BW388" s="223">
        <f t="shared" ca="1" si="665"/>
        <v>-1.561876722949567E-3</v>
      </c>
      <c r="BX388" s="223">
        <f t="shared" ca="1" si="666"/>
        <v>9.7144608504363744E-4</v>
      </c>
      <c r="BY388" s="223">
        <f t="shared" ca="1" si="667"/>
        <v>3.0935488245015766E-3</v>
      </c>
      <c r="BZ388" s="223">
        <f t="shared" ca="1" si="668"/>
        <v>3.9061302439249777E-3</v>
      </c>
      <c r="CA388" s="223">
        <f t="shared" ca="1" si="669"/>
        <v>3.0652188227834141E-3</v>
      </c>
      <c r="CB388" s="223">
        <f t="shared" ca="1" si="670"/>
        <v>9.2677837374529888E-4</v>
      </c>
      <c r="CC388" s="223">
        <f t="shared" ca="1" si="671"/>
        <v>-1.6039739824960076E-3</v>
      </c>
      <c r="CD388" s="223">
        <f t="shared" ca="1" si="672"/>
        <v>-3.4557526919587983E-3</v>
      </c>
      <c r="CE388" s="223">
        <f t="shared" ca="1" si="673"/>
        <v>-3.8446865964374913E-3</v>
      </c>
      <c r="CF388" s="223">
        <f t="shared" ca="1" si="674"/>
        <v>-2.6061371953319716E-3</v>
      </c>
      <c r="CG388" s="223">
        <f t="shared" ca="1" si="675"/>
        <v>-2.643912992520835E-4</v>
      </c>
      <c r="CH388" s="223">
        <f t="shared" ca="1" si="676"/>
        <v>2.1892733228100971E-3</v>
      </c>
      <c r="CI388" s="223">
        <f t="shared" ca="1" si="677"/>
        <v>3.7162029055232276E-3</v>
      </c>
      <c r="CJ388" s="223">
        <f t="shared" ca="1" si="678"/>
        <v>3.670037246999611E-3</v>
      </c>
      <c r="CK388" s="223">
        <f t="shared" ca="1" si="679"/>
        <v>2.0703186003342114E-3</v>
      </c>
      <c r="CL388" s="223">
        <f t="shared" ca="1" si="680"/>
        <v>-4.057807017548154E-4</v>
      </c>
      <c r="CM388" s="223">
        <f t="shared" ca="1" si="681"/>
        <v>-2.7101101335906645E-3</v>
      </c>
      <c r="CN388" s="223">
        <f t="shared" ca="1" si="682"/>
        <v>-3.8672305828269193E-3</v>
      </c>
      <c r="CO388" s="223">
        <f t="shared" ca="1" si="683"/>
        <v>-3.3873246959692624E-3</v>
      </c>
      <c r="CP388" s="223">
        <f t="shared" ca="1" si="684"/>
        <v>-1.4735400637305831E-3</v>
      </c>
      <c r="CQ388" s="223">
        <f t="shared" ca="1" si="685"/>
        <v>1.0640046055559133E-3</v>
      </c>
      <c r="CR388" s="223">
        <f t="shared" ca="1" si="686"/>
        <v>3.1511485232670797E-3</v>
      </c>
      <c r="CS388" s="223">
        <f t="shared" ca="1" si="687"/>
        <v>3.9043887569210085E-3</v>
      </c>
      <c r="CT388" s="223">
        <f t="shared" ca="1" si="688"/>
        <v>3.0048733339012529E-3</v>
      </c>
      <c r="CU388" s="223">
        <f t="shared" ca="1" si="689"/>
        <v>8.3337355958200301E-4</v>
      </c>
      <c r="CV388" s="223">
        <f t="shared" ca="1" si="690"/>
        <v>-1.690899196751395E-3</v>
      </c>
      <c r="CW388" s="223">
        <f t="shared" ca="1" si="691"/>
        <v>-3.4994022420532988E-3</v>
      </c>
      <c r="CX388" s="223">
        <f t="shared" ca="1" si="692"/>
        <v>-3.8265833159511209E-3</v>
      </c>
      <c r="CY388" s="223">
        <f t="shared" ca="1" si="693"/>
        <v>-2.533944332237986E-3</v>
      </c>
      <c r="CZ388" s="223">
        <f t="shared" ca="1" si="694"/>
        <v>-1.686686082978887E-4</v>
      </c>
      <c r="DA388" s="223">
        <f t="shared" ca="1" si="695"/>
        <v>2.2680057426292021E-3</v>
      </c>
      <c r="DB388" s="223">
        <f t="shared" ca="1" si="696"/>
        <v>3.7446170583746116E-3</v>
      </c>
      <c r="DC388" s="223">
        <f t="shared" ca="1" si="697"/>
        <v>3.6361052189693567E-3</v>
      </c>
      <c r="DD388" s="223">
        <f t="shared" ca="1" si="698"/>
        <v>1.9884040613232486E-3</v>
      </c>
      <c r="DE388" s="223">
        <f t="shared" ca="1" si="699"/>
        <v>-5.0100274212449593E-4</v>
      </c>
      <c r="DF388" s="223">
        <f t="shared" ca="1" si="700"/>
        <v>-2.7783315052932098E-3</v>
      </c>
      <c r="DG388" s="223">
        <f t="shared" ca="1" si="701"/>
        <v>-3.8795726917962158E-3</v>
      </c>
      <c r="DH388" s="223">
        <f t="shared" ca="1" si="702"/>
        <v>-3.3385630392973641E-3</v>
      </c>
      <c r="DI388" s="223">
        <f t="shared" ca="1" si="703"/>
        <v>-1.3843157990763939E-3</v>
      </c>
      <c r="DJ388" s="223">
        <f t="shared" ca="1" si="704"/>
        <v>1.1559222094794696E-3</v>
      </c>
      <c r="DK388" s="223">
        <f t="shared" ca="1" si="705"/>
        <v>3.2068500879911832E-3</v>
      </c>
      <c r="DL388" s="223">
        <f t="shared" ca="1" si="706"/>
        <v>3.90029541212437E-3</v>
      </c>
      <c r="DM388" s="223">
        <f t="shared" ca="1" si="707"/>
        <v>2.9427178216822015E-3</v>
      </c>
      <c r="DN388" s="223">
        <f t="shared" ca="1" si="708"/>
        <v>7.3946675234825947E-4</v>
      </c>
      <c r="DO388" s="223">
        <f t="shared" ca="1" si="709"/>
        <v>-1.7768058765574523E-3</v>
      </c>
      <c r="DP388" s="223">
        <f t="shared" ca="1" si="710"/>
        <v>-3.5409438830882648E-3</v>
      </c>
      <c r="DQ388" s="223">
        <f t="shared" ca="1" si="711"/>
        <v>-3.8061750447603874E-3</v>
      </c>
      <c r="DR388" s="223">
        <f t="shared" ca="1" si="712"/>
        <v>-2.4602251158285212E-3</v>
      </c>
      <c r="DS388" s="223">
        <f t="shared" ca="1" si="713"/>
        <v>-7.2844317680953018E-5</v>
      </c>
      <c r="DT388" s="223">
        <f t="shared" ca="1" si="714"/>
        <v>2.3453720005951668E-3</v>
      </c>
      <c r="DU388" s="223">
        <f t="shared" ca="1" si="715"/>
        <v>3.7707755939302896E-3</v>
      </c>
      <c r="DV388" s="223">
        <f t="shared" ca="1" si="716"/>
        <v>3.5999829371179165E-3</v>
      </c>
      <c r="DW388" s="223">
        <f t="shared" ca="1" si="717"/>
        <v>1.9052917820570102E-3</v>
      </c>
      <c r="DX388" s="223">
        <f t="shared" ca="1" si="718"/>
        <v>-5.9592299717596445E-4</v>
      </c>
      <c r="DY388" s="223">
        <f t="shared" ca="1" si="719"/>
        <v>-2.8448793139854724E-3</v>
      </c>
      <c r="DZ388" s="223">
        <f t="shared" ca="1" si="720"/>
        <v>-3.8895778912425407E-3</v>
      </c>
      <c r="EA388" s="223">
        <f t="shared" ca="1" si="721"/>
        <v>-3.287790357087505E-3</v>
      </c>
      <c r="EB388" s="223">
        <f t="shared" ca="1" si="722"/>
        <v>-1.2942576743477426E-3</v>
      </c>
      <c r="EC388" s="223">
        <f t="shared" ca="1" si="723"/>
        <v>1.2471435290867783E-3</v>
      </c>
      <c r="ED388" s="223">
        <f t="shared" ca="1" si="724"/>
        <v>3.2606199661341451E-3</v>
      </c>
      <c r="EE388" s="223">
        <f t="shared" ca="1" si="725"/>
        <v>3.8938526752129053E-3</v>
      </c>
      <c r="EF388" s="223">
        <f t="shared" ca="1" si="726"/>
        <v>2.8787897262826578E-3</v>
      </c>
      <c r="EG388" s="223">
        <f t="shared" ca="1" si="727"/>
        <v>6.4511451799331709E-4</v>
      </c>
      <c r="EH388" s="223">
        <f t="shared" ca="1" si="728"/>
        <v>-1.8616422749424737E-3</v>
      </c>
      <c r="EI388" s="223">
        <f t="shared" ca="1" si="729"/>
        <v>-3.5803525919324551E-3</v>
      </c>
      <c r="EJ388" s="223">
        <f t="shared" ca="1" si="730"/>
        <v>-3.7834740760447415E-3</v>
      </c>
      <c r="EK388" s="223">
        <f t="shared" ca="1" si="731"/>
        <v>-2.3850239518030227E-3</v>
      </c>
      <c r="EL388" s="223">
        <f t="shared" ca="1" si="732"/>
        <v>2.302385162912925E-5</v>
      </c>
      <c r="EM388" s="223">
        <f t="shared" ca="1" si="733"/>
        <v>2.4213254941670807E-3</v>
      </c>
      <c r="EN388" s="223">
        <f t="shared" ca="1" si="734"/>
        <v>3.7946627552665653E-3</v>
      </c>
      <c r="EO388" s="223">
        <f t="shared" ca="1" si="735"/>
        <v>3.5616921601571891E-3</v>
      </c>
      <c r="EP388" s="223">
        <f t="shared" ca="1" si="736"/>
        <v>1.8210318262646612E-3</v>
      </c>
      <c r="EQ388" s="223">
        <f t="shared" ca="1" si="737"/>
        <v>-6.9048429049698486E-4</v>
      </c>
      <c r="ER388" s="223">
        <f t="shared" ca="1" si="738"/>
        <v>-2.9097134737558427E-3</v>
      </c>
      <c r="ES388" s="223">
        <f t="shared" ca="1" si="739"/>
        <v>-3.8972401544078621E-3</v>
      </c>
      <c r="ET388" s="223">
        <f t="shared" ca="1" si="740"/>
        <v>-3.2350372329049367E-3</v>
      </c>
      <c r="EU388" s="223">
        <f t="shared" ca="1" si="741"/>
        <v>-1.2034199371914757E-3</v>
      </c>
      <c r="EV388" s="223">
        <f t="shared" ca="1" si="742"/>
        <v>1.3376136160658651E-3</v>
      </c>
      <c r="EW388" s="223">
        <f t="shared" ca="1" si="743"/>
        <v>3.3124257687319413E-3</v>
      </c>
      <c r="EX388" s="223">
        <f t="shared" ca="1" si="744"/>
        <v>3.8850644270504225E-3</v>
      </c>
      <c r="EY388" s="223">
        <f t="shared" ca="1" si="745"/>
        <v>2.8131275555968822E-3</v>
      </c>
      <c r="EZ388" s="223">
        <f t="shared" ca="1" si="746"/>
        <v>5.5037369077512075E-4</v>
      </c>
      <c r="FA388" s="223">
        <f t="shared" ca="1" si="747"/>
        <v>-1.945357289632407E-3</v>
      </c>
      <c r="FB388" s="223">
        <f t="shared" ca="1" si="748"/>
        <v>-3.6176046302532948E-3</v>
      </c>
      <c r="FC388" s="223">
        <f t="shared" ca="1" si="749"/>
        <v>-3.7584940840189084E-3</v>
      </c>
      <c r="FD388" s="223">
        <f t="shared" ca="1" si="750"/>
        <v>-2.3083861385307927E-3</v>
      </c>
      <c r="FE388" s="223">
        <f t="shared" ca="1" si="751"/>
        <v>1.1887815223190763E-4</v>
      </c>
      <c r="FF388" s="223">
        <f t="shared" ca="1" si="752"/>
        <v>2.4958204718004999E-3</v>
      </c>
      <c r="FG388" s="223">
        <f t="shared" ca="1" si="753"/>
        <v>3.8162641536506471E-3</v>
      </c>
      <c r="FH388" s="223">
        <f t="shared" ca="1" si="754"/>
        <v>3.5212559530194299E-3</v>
      </c>
      <c r="FI388" s="223">
        <f t="shared" ca="1" si="755"/>
        <v>1.7356749489929359E-3</v>
      </c>
      <c r="FJ388" s="223">
        <f t="shared" ca="1" si="756"/>
        <v>-7.8462966190028091E-4</v>
      </c>
      <c r="FK388" s="223">
        <f t="shared" ca="1" si="757"/>
        <v>-2.9727949309308541E-3</v>
      </c>
      <c r="FL388" s="223">
        <f t="shared" ca="1" si="758"/>
        <v>-3.9025548658313692E-3</v>
      </c>
      <c r="FM388" s="223">
        <f t="shared" ca="1" si="759"/>
        <v>-3.1803354432591319E-3</v>
      </c>
      <c r="FN388" s="223">
        <f t="shared" ca="1" si="760"/>
        <v>-1.1118573048638676E-3</v>
      </c>
      <c r="FO388" s="223">
        <f t="shared" ca="1" si="761"/>
        <v>1.4272779746191764E-3</v>
      </c>
      <c r="FP388" s="223">
        <f t="shared" ca="1" si="762"/>
        <v>3.3622362899062299E-3</v>
      </c>
      <c r="FQ388" s="223">
        <f t="shared" ca="1" si="763"/>
        <v>3.8739359613489993E-3</v>
      </c>
      <c r="FR388" s="223">
        <f t="shared" ca="1" si="764"/>
        <v>2.7457708620612295E-3</v>
      </c>
      <c r="FS388" s="223">
        <f t="shared" ca="1" si="765"/>
        <v>4.5530133902539952E-4</v>
      </c>
      <c r="FT388" s="223">
        <f t="shared" ca="1" si="766"/>
        <v>-2.0279004938326601E-3</v>
      </c>
      <c r="FU388" s="223">
        <f t="shared" ca="1" si="767"/>
        <v>-3.6526775588158196E-3</v>
      </c>
      <c r="FV388" s="223">
        <f t="shared" ca="1" si="768"/>
        <v>-3.7312501156959951E-3</v>
      </c>
      <c r="FW388" s="223">
        <f t="shared" ca="1" si="769"/>
        <v>-2.2303578397647843E-3</v>
      </c>
      <c r="FX388" s="223">
        <f t="shared" ca="1" si="770"/>
        <v>2.1466084508086594E-4</v>
      </c>
      <c r="FY388" s="223">
        <f t="shared" ca="1" si="771"/>
        <v>2.568812060506403E-3</v>
      </c>
      <c r="FZ388" s="223">
        <f t="shared" ca="1" si="772"/>
        <v>3.835566777207867E-3</v>
      </c>
      <c r="GA388" s="223">
        <f t="shared" ca="1" si="773"/>
        <v>3.4786986729638128E-3</v>
      </c>
      <c r="GB388" s="223">
        <f t="shared" ca="1" si="774"/>
        <v>1.6492725660330033E-3</v>
      </c>
      <c r="GC388" s="223">
        <f t="shared" ca="1" si="775"/>
        <v>-8.7830240173444093E-4</v>
      </c>
      <c r="GD388" s="223">
        <f t="shared" ca="1" si="776"/>
        <v>-3.034085687599435E-3</v>
      </c>
      <c r="GE388" s="223">
        <f t="shared" ca="1" si="777"/>
        <v>-3.9055188241296241E-3</v>
      </c>
      <c r="GF388" s="223">
        <f t="shared" ca="1" si="778"/>
        <v>-3.1237179384626772E-3</v>
      </c>
      <c r="GG388" s="223">
        <f t="shared" ca="1" si="779"/>
        <v>-1.0196249312707792E-3</v>
      </c>
      <c r="GH388" s="223">
        <f t="shared" ca="1" si="780"/>
        <v>1.5160825942899905E-3</v>
      </c>
      <c r="GI388" s="223">
        <f t="shared" ca="1" si="781"/>
        <v>3.4100215256615642E-3</v>
      </c>
      <c r="GJ388" s="223">
        <f t="shared" ca="1" si="782"/>
        <v>3.8604739814802639E-3</v>
      </c>
      <c r="GK388" s="223">
        <f t="shared" ca="1" si="783"/>
        <v>2.6767602188292562E-3</v>
      </c>
      <c r="GL388" s="223">
        <f t="shared" ca="1" si="784"/>
        <v>3.5995473077386287E-4</v>
      </c>
      <c r="GM388" s="223">
        <f t="shared" ca="1" si="785"/>
        <v>-2.1092221666035118E-3</v>
      </c>
      <c r="GN388" s="223">
        <f t="shared" ca="1" si="786"/>
        <v>-3.6855502509993247E-3</v>
      </c>
      <c r="GO388" s="223">
        <f t="shared" ca="1" si="787"/>
        <v>-3.7017585818238134E-3</v>
      </c>
      <c r="GP388" s="223">
        <f t="shared" ca="1" si="788"/>
        <v>-2.1509860568345533E-3</v>
      </c>
      <c r="GQ388" s="223">
        <f t="shared" ca="1" si="789"/>
        <v>3.1031423426348894E-4</v>
      </c>
      <c r="GR388" s="223">
        <f t="shared" ca="1" si="790"/>
        <v>2.6402562928811695E-3</v>
      </c>
      <c r="GS388" s="223">
        <f t="shared" ca="1" si="791"/>
        <v>3.8525589987595879E-3</v>
      </c>
      <c r="GT388" s="223">
        <f t="shared" ca="1" si="792"/>
        <v>3.4340459549045497E-3</v>
      </c>
      <c r="GU388" s="223">
        <f t="shared" ca="1" si="793"/>
        <v>1.5618767229496171E-3</v>
      </c>
      <c r="GV388" s="223">
        <f t="shared" ca="1" si="794"/>
        <v>-9.7144608504358453E-4</v>
      </c>
      <c r="GW388" s="223">
        <f t="shared" ca="1" si="795"/>
        <v>-3.0935488245015432E-3</v>
      </c>
      <c r="GX388" s="223">
        <f t="shared" ca="1" si="796"/>
        <v>-3.9061302439249782E-3</v>
      </c>
      <c r="GY388" s="223">
        <f t="shared" ca="1" si="797"/>
        <v>-3.0652188227834648E-3</v>
      </c>
      <c r="GZ388" s="223">
        <f t="shared" ca="1" si="798"/>
        <v>-9.2677837374537933E-4</v>
      </c>
      <c r="HA388" s="223">
        <f t="shared" ca="1" si="799"/>
        <v>1.603973982496034E-3</v>
      </c>
      <c r="HB388" s="223">
        <f t="shared" ca="1" si="800"/>
        <v>3.4557526919588117E-3</v>
      </c>
      <c r="HC388" s="223">
        <f t="shared" ca="1" si="801"/>
        <v>3.844686596437487E-3</v>
      </c>
      <c r="HD388" s="223">
        <f t="shared" ca="1" si="802"/>
        <v>2.6061371953319708E-3</v>
      </c>
      <c r="HE388" s="223">
        <f t="shared" ca="1" si="803"/>
        <v>2.6439129925208242E-4</v>
      </c>
      <c r="HF388" s="223">
        <f t="shared" ca="1" si="804"/>
        <v>-2.1892733228100979E-3</v>
      </c>
      <c r="HG388" s="223">
        <f t="shared" ca="1" si="805"/>
        <v>-3.7162029055232276E-3</v>
      </c>
      <c r="HH388" s="223">
        <f t="shared" ca="1" si="806"/>
        <v>-3.6700372469996101E-3</v>
      </c>
      <c r="HI388" s="223">
        <f t="shared" ca="1" si="807"/>
        <v>-2.070318600334234E-3</v>
      </c>
      <c r="HJ388" s="223">
        <f t="shared" ca="1" si="808"/>
        <v>4.0578070175478873E-4</v>
      </c>
      <c r="HK388" s="223">
        <f t="shared" ca="1" si="809"/>
        <v>2.710110133590645E-3</v>
      </c>
      <c r="HL388" s="223">
        <f t="shared" ca="1" si="810"/>
        <v>3.8672305828269153E-3</v>
      </c>
      <c r="HM388" s="223">
        <f t="shared" ca="1" si="811"/>
        <v>3.3873246959692759E-3</v>
      </c>
      <c r="HN388" s="223">
        <f t="shared" ca="1" si="812"/>
        <v>1.4735400637306078E-3</v>
      </c>
      <c r="HO388" s="223">
        <f t="shared" ca="1" si="813"/>
        <v>-1.0640046055558604E-3</v>
      </c>
      <c r="HP388" s="223">
        <f t="shared" ca="1" si="814"/>
        <v>-3.1511485232670472E-3</v>
      </c>
      <c r="HQ388" s="223">
        <f t="shared" ca="1" si="815"/>
        <v>-3.9043887569210102E-3</v>
      </c>
      <c r="HR388" s="223">
        <f t="shared" ca="1" si="816"/>
        <v>-3.0048733339012876E-3</v>
      </c>
      <c r="HS388" s="223">
        <f t="shared" ca="1" si="817"/>
        <v>-8.3337355958205636E-4</v>
      </c>
      <c r="HT388" s="223">
        <f t="shared" ca="1" si="818"/>
        <v>1.6908991967513206E-3</v>
      </c>
      <c r="HU388" s="223">
        <f t="shared" ca="1" si="819"/>
        <v>3.4994022420532628E-3</v>
      </c>
      <c r="HV388" s="223">
        <f t="shared" ca="1" si="820"/>
        <v>3.8265833159511378E-3</v>
      </c>
      <c r="HW388" s="223">
        <f t="shared" ca="1" si="821"/>
        <v>2.5339443322379644E-3</v>
      </c>
      <c r="HX388" s="223">
        <f t="shared" ca="1" si="822"/>
        <v>1.6866860829785986E-4</v>
      </c>
      <c r="HY388" s="223">
        <f t="shared" ca="1" si="823"/>
        <v>-2.2680057426292255E-3</v>
      </c>
      <c r="HZ388" s="223">
        <f t="shared" ca="1" si="824"/>
        <v>-3.7446170583746198E-3</v>
      </c>
      <c r="IA388" s="223">
        <f t="shared" ca="1" si="825"/>
        <v>-3.6361052189693458E-3</v>
      </c>
      <c r="IB388" s="223">
        <f t="shared" ca="1" si="826"/>
        <v>-1.988404061323272E-3</v>
      </c>
      <c r="IC388" s="223">
        <f t="shared" ca="1" si="827"/>
        <v>5.0100274212446882E-4</v>
      </c>
      <c r="ID388" s="223">
        <f t="shared" ca="1" si="828"/>
        <v>2.7783315052931912E-3</v>
      </c>
      <c r="IE388" s="223">
        <f t="shared" ca="1" si="829"/>
        <v>3.1757686462755052E-3</v>
      </c>
      <c r="IF388" s="223">
        <f t="shared" ca="1" si="830"/>
        <v>3.338563039297378E-3</v>
      </c>
      <c r="IG388" s="223">
        <f t="shared" ca="1" si="831"/>
        <v>1.3843157990764189E-3</v>
      </c>
      <c r="IH388" s="223">
        <f t="shared" ca="1" si="832"/>
        <v>-1.1559222094794442E-3</v>
      </c>
      <c r="II388" s="223">
        <f t="shared" ca="1" si="833"/>
        <v>-3.2068500879911675E-3</v>
      </c>
      <c r="IJ388" s="223">
        <f t="shared" ca="1" si="834"/>
        <v>-3.9002954121243713E-3</v>
      </c>
      <c r="IK388" s="223">
        <f t="shared" ca="1" si="835"/>
        <v>-2.9427178216822193E-3</v>
      </c>
      <c r="IL388" s="223">
        <f t="shared" ca="1" si="836"/>
        <v>-7.3946675234828592E-4</v>
      </c>
      <c r="IM388" s="223">
        <f t="shared" ca="1" si="837"/>
        <v>1.776805876557379E-3</v>
      </c>
      <c r="IN388" s="223">
        <f t="shared" ca="1" si="838"/>
        <v>3.5409438830882301E-3</v>
      </c>
      <c r="IO388" s="223">
        <f t="shared" ca="1" si="839"/>
        <v>3.8061750447604056E-3</v>
      </c>
      <c r="IP388" s="223">
        <f t="shared" ca="1" si="840"/>
        <v>2.4602251158285845E-3</v>
      </c>
      <c r="IQ388" s="223">
        <f t="shared" ca="1" si="841"/>
        <v>7.2844317681035201E-5</v>
      </c>
      <c r="IR388" s="223">
        <f t="shared" ca="1" si="842"/>
        <v>-2.3453720005951898E-3</v>
      </c>
      <c r="IS388" s="223">
        <f t="shared" ca="1" si="843"/>
        <v>-3.7707755939302974E-3</v>
      </c>
      <c r="IT388" s="223">
        <f t="shared" ca="1" si="844"/>
        <v>-3.5999829371179057E-3</v>
      </c>
      <c r="IU388" s="223">
        <f t="shared" ca="1" si="845"/>
        <v>-1.9052917820569851E-3</v>
      </c>
      <c r="IV388" s="223">
        <f t="shared" ca="1" si="846"/>
        <v>5.9592299717599263E-4</v>
      </c>
      <c r="IW388" s="223">
        <f t="shared" ca="1" si="847"/>
        <v>2.8448793139854542E-3</v>
      </c>
      <c r="IX388" s="223">
        <f t="shared" ca="1" si="848"/>
        <v>3.8895778912425389E-3</v>
      </c>
      <c r="IY388" s="223">
        <f t="shared" ca="1" si="849"/>
        <v>3.2877903570875198E-3</v>
      </c>
      <c r="IZ388" s="223">
        <f t="shared" ca="1" si="850"/>
        <v>1.2942576743477678E-3</v>
      </c>
      <c r="JA388" s="223">
        <f t="shared" ca="1" si="851"/>
        <v>-1.2471435290867527E-3</v>
      </c>
      <c r="JB388" s="223">
        <f t="shared" ca="1" si="852"/>
        <v>-3.2606199661341304E-3</v>
      </c>
    </row>
    <row r="389" spans="2:262">
      <c r="B389" s="230">
        <v>28</v>
      </c>
      <c r="C389" s="229">
        <f t="shared" si="853"/>
        <v>5.4687500000000016E-4</v>
      </c>
      <c r="D389" s="226">
        <f t="shared" ca="1" si="597"/>
        <v>39.297404351738273</v>
      </c>
      <c r="E389" s="225">
        <f ca="1">AH361</f>
        <v>9.740435173826939E-2</v>
      </c>
      <c r="F389" s="224">
        <v>28</v>
      </c>
      <c r="G389" s="223">
        <f t="shared" ca="1" si="854"/>
        <v>-7.8848402467315642E-4</v>
      </c>
      <c r="H389" s="223">
        <f t="shared" ca="1" si="598"/>
        <v>-5.7517783869384025E-4</v>
      </c>
      <c r="I389" s="223">
        <f t="shared" ca="1" si="599"/>
        <v>-1.0075293903269276E-4</v>
      </c>
      <c r="J389" s="223">
        <f t="shared" ca="1" si="600"/>
        <v>4.1941168853526002E-4</v>
      </c>
      <c r="K389" s="223">
        <f t="shared" ca="1" si="601"/>
        <v>7.4917217803323756E-4</v>
      </c>
      <c r="L389" s="223">
        <f t="shared" ca="1" si="602"/>
        <v>7.3882416144118411E-4</v>
      </c>
      <c r="M389" s="223">
        <f t="shared" ca="1" si="603"/>
        <v>3.9306542194875014E-4</v>
      </c>
      <c r="N389" s="223">
        <f t="shared" ca="1" si="604"/>
        <v>-1.3113680139754681E-4</v>
      </c>
      <c r="O389" s="223">
        <f t="shared" ca="1" si="605"/>
        <v>-5.9580565855046376E-4</v>
      </c>
      <c r="P389" s="223">
        <f t="shared" ca="1" si="606"/>
        <v>-7.8999120306680912E-4</v>
      </c>
      <c r="Q389" s="223">
        <f t="shared" ca="1" si="607"/>
        <v>-6.2553725752003254E-4</v>
      </c>
      <c r="R389" s="223">
        <f t="shared" ca="1" si="608"/>
        <v>-1.7710247499487769E-4</v>
      </c>
      <c r="S389" s="223">
        <f t="shared" ca="1" si="609"/>
        <v>3.5173312854512562E-4</v>
      </c>
      <c r="T389" s="223">
        <f t="shared" ca="1" si="610"/>
        <v>7.2088924531360076E-4</v>
      </c>
      <c r="U389" s="223">
        <f t="shared" ca="1" si="611"/>
        <v>7.6277671614325012E-4</v>
      </c>
      <c r="V389" s="223">
        <f t="shared" ca="1" si="612"/>
        <v>4.5837950500726628E-4</v>
      </c>
      <c r="W389" s="223">
        <f t="shared" ca="1" si="613"/>
        <v>-5.411241818754209E-5</v>
      </c>
      <c r="X389" s="223">
        <f t="shared" ca="1" si="614"/>
        <v>-5.4203843483867906E-4</v>
      </c>
      <c r="Y389" s="223">
        <f t="shared" ca="1" si="615"/>
        <v>-7.838903343218085E-4</v>
      </c>
      <c r="Z389" s="223">
        <f t="shared" ca="1" si="616"/>
        <v>-6.6987241060285853E-4</v>
      </c>
      <c r="AA389" s="223">
        <f t="shared" ca="1" si="617"/>
        <v>-2.5174641730880108E-4</v>
      </c>
      <c r="AB389" s="223">
        <f t="shared" ca="1" si="618"/>
        <v>2.8066718625021541E-4</v>
      </c>
      <c r="AC389" s="223">
        <f t="shared" ca="1" si="619"/>
        <v>6.8566375508344671E-4</v>
      </c>
      <c r="AD389" s="223">
        <f t="shared" ca="1" si="620"/>
        <v>7.7938331409268852E-4</v>
      </c>
      <c r="AE389" s="223">
        <f t="shared" ca="1" si="621"/>
        <v>5.1927914285683735E-4</v>
      </c>
      <c r="AF389" s="223">
        <f t="shared" ca="1" si="622"/>
        <v>2.3433097190464719E-5</v>
      </c>
      <c r="AG389" s="223">
        <f t="shared" ca="1" si="623"/>
        <v>-4.8305108469104895E-4</v>
      </c>
      <c r="AH389" s="223">
        <f t="shared" ca="1" si="624"/>
        <v>-7.7024017313924247E-4</v>
      </c>
      <c r="AI389" s="223">
        <f t="shared" ca="1" si="625"/>
        <v>-7.0775632618206978E-4</v>
      </c>
      <c r="AJ389" s="223">
        <f t="shared" ca="1" si="626"/>
        <v>-3.2396590400545042E-4</v>
      </c>
      <c r="AK389" s="223">
        <f t="shared" ca="1" si="627"/>
        <v>2.0689826552342341E-4</v>
      </c>
      <c r="AL389" s="223">
        <f t="shared" ca="1" si="628"/>
        <v>6.4383494806990354E-4</v>
      </c>
      <c r="AM389" s="223">
        <f t="shared" ca="1" si="629"/>
        <v>7.8848402467315631E-4</v>
      </c>
      <c r="AN389" s="223">
        <f t="shared" ca="1" si="630"/>
        <v>5.7517783869384122E-4</v>
      </c>
      <c r="AO389" s="223">
        <f t="shared" ca="1" si="631"/>
        <v>1.0075293903269341E-4</v>
      </c>
      <c r="AP389" s="223">
        <f t="shared" ca="1" si="632"/>
        <v>-4.1941168853526034E-4</v>
      </c>
      <c r="AQ389" s="223">
        <f t="shared" ca="1" si="633"/>
        <v>-7.4917217803323712E-4</v>
      </c>
      <c r="AR389" s="223">
        <f t="shared" ca="1" si="634"/>
        <v>-7.3882416144118433E-4</v>
      </c>
      <c r="AS389" s="223">
        <f t="shared" ca="1" si="635"/>
        <v>-3.9306542194874955E-4</v>
      </c>
      <c r="AT389" s="223">
        <f t="shared" ca="1" si="636"/>
        <v>1.3113680139754545E-4</v>
      </c>
      <c r="AU389" s="223">
        <f t="shared" ca="1" si="637"/>
        <v>5.9580565855046333E-4</v>
      </c>
      <c r="AV389" s="223">
        <f t="shared" ca="1" si="638"/>
        <v>7.8999120306680912E-4</v>
      </c>
      <c r="AW389" s="223">
        <f t="shared" ca="1" si="639"/>
        <v>6.2553725752003341E-4</v>
      </c>
      <c r="AX389" s="223">
        <f t="shared" ca="1" si="640"/>
        <v>1.7710247499487834E-4</v>
      </c>
      <c r="AY389" s="223">
        <f t="shared" ca="1" si="641"/>
        <v>-3.5173312854512633E-4</v>
      </c>
      <c r="AZ389" s="223">
        <f t="shared" ca="1" si="642"/>
        <v>-7.2088924531360054E-4</v>
      </c>
      <c r="BA389" s="223">
        <f t="shared" ca="1" si="643"/>
        <v>-7.6277671614325034E-4</v>
      </c>
      <c r="BB389" s="223">
        <f t="shared" ca="1" si="644"/>
        <v>-4.5837950500726568E-4</v>
      </c>
      <c r="BC389" s="223">
        <f t="shared" ca="1" si="645"/>
        <v>5.4112418187544204E-5</v>
      </c>
      <c r="BD389" s="223">
        <f t="shared" ca="1" si="646"/>
        <v>5.4203843483867668E-4</v>
      </c>
      <c r="BE389" s="223">
        <f t="shared" ca="1" si="647"/>
        <v>7.8389033432180817E-4</v>
      </c>
      <c r="BF389" s="223">
        <f t="shared" ca="1" si="648"/>
        <v>6.6987241060285886E-4</v>
      </c>
      <c r="BG389" s="223">
        <f t="shared" ca="1" si="649"/>
        <v>2.5174641730880168E-4</v>
      </c>
      <c r="BH389" s="223">
        <f t="shared" ca="1" si="650"/>
        <v>-2.8066718625021611E-4</v>
      </c>
      <c r="BI389" s="223">
        <f t="shared" ca="1" si="651"/>
        <v>-6.856637550834479E-4</v>
      </c>
      <c r="BJ389" s="223">
        <f t="shared" ca="1" si="652"/>
        <v>-7.7938331409268917E-4</v>
      </c>
      <c r="BK389" s="223">
        <f t="shared" ca="1" si="653"/>
        <v>-5.1927914285683778E-4</v>
      </c>
      <c r="BL389" s="223">
        <f t="shared" ca="1" si="654"/>
        <v>-2.3433097190465424E-5</v>
      </c>
      <c r="BM389" s="223">
        <f t="shared" ca="1" si="655"/>
        <v>4.8305108469104836E-4</v>
      </c>
      <c r="BN389" s="223">
        <f t="shared" ca="1" si="656"/>
        <v>7.7024017313924301E-4</v>
      </c>
      <c r="BO389" s="223">
        <f t="shared" ca="1" si="657"/>
        <v>7.0775632618206891E-4</v>
      </c>
      <c r="BP389" s="223">
        <f t="shared" ca="1" si="658"/>
        <v>3.2396590400545351E-4</v>
      </c>
      <c r="BQ389" s="223">
        <f t="shared" ca="1" si="659"/>
        <v>-2.0689826552342281E-4</v>
      </c>
      <c r="BR389" s="223">
        <f t="shared" ca="1" si="660"/>
        <v>-6.4383494806990321E-4</v>
      </c>
      <c r="BS389" s="223">
        <f t="shared" ca="1" si="661"/>
        <v>-7.8848402467315642E-4</v>
      </c>
      <c r="BT389" s="223">
        <f t="shared" ca="1" si="662"/>
        <v>-5.751778386938397E-4</v>
      </c>
      <c r="BU389" s="223">
        <f t="shared" ca="1" si="663"/>
        <v>-1.0075293903269694E-4</v>
      </c>
      <c r="BV389" s="223">
        <f t="shared" ca="1" si="664"/>
        <v>4.1941168853525736E-4</v>
      </c>
      <c r="BW389" s="223">
        <f t="shared" ca="1" si="665"/>
        <v>7.491721780332369E-4</v>
      </c>
      <c r="BX389" s="223">
        <f t="shared" ca="1" si="666"/>
        <v>7.3882416144118454E-4</v>
      </c>
      <c r="BY389" s="223">
        <f t="shared" ca="1" si="667"/>
        <v>3.9306542194875009E-4</v>
      </c>
      <c r="BZ389" s="223">
        <f t="shared" ca="1" si="668"/>
        <v>-1.3113680139754751E-4</v>
      </c>
      <c r="CA389" s="223">
        <f t="shared" ca="1" si="669"/>
        <v>-5.9580565855046105E-4</v>
      </c>
      <c r="CB389" s="223">
        <f t="shared" ca="1" si="670"/>
        <v>-7.8999120306680901E-4</v>
      </c>
      <c r="CC389" s="223">
        <f t="shared" ca="1" si="671"/>
        <v>-6.2553725752003385E-4</v>
      </c>
      <c r="CD389" s="223">
        <f t="shared" ca="1" si="672"/>
        <v>-1.7710247499487904E-4</v>
      </c>
      <c r="CE389" s="223">
        <f t="shared" ca="1" si="673"/>
        <v>3.5173312854512562E-4</v>
      </c>
      <c r="CF389" s="223">
        <f t="shared" ca="1" si="674"/>
        <v>7.2088924531360141E-4</v>
      </c>
      <c r="CG389" s="223">
        <f t="shared" ca="1" si="675"/>
        <v>7.627767161432512E-4</v>
      </c>
      <c r="CH389" s="223">
        <f t="shared" ca="1" si="676"/>
        <v>4.5837950500726856E-4</v>
      </c>
      <c r="CI389" s="223">
        <f t="shared" ca="1" si="677"/>
        <v>-5.4112418187540734E-5</v>
      </c>
      <c r="CJ389" s="223">
        <f t="shared" ca="1" si="678"/>
        <v>-5.4203843483867809E-4</v>
      </c>
      <c r="CK389" s="223">
        <f t="shared" ca="1" si="679"/>
        <v>-7.8389033432180839E-4</v>
      </c>
      <c r="CL389" s="223">
        <f t="shared" ca="1" si="680"/>
        <v>-6.6987241060285777E-4</v>
      </c>
      <c r="CM389" s="223">
        <f t="shared" ca="1" si="681"/>
        <v>-2.5174641730880498E-4</v>
      </c>
      <c r="CN389" s="223">
        <f t="shared" ca="1" si="682"/>
        <v>2.8066718625021291E-4</v>
      </c>
      <c r="CO389" s="223">
        <f t="shared" ca="1" si="683"/>
        <v>6.8566375508344617E-4</v>
      </c>
      <c r="CP389" s="223">
        <f t="shared" ca="1" si="684"/>
        <v>7.7938331409268874E-4</v>
      </c>
      <c r="CQ389" s="223">
        <f t="shared" ca="1" si="685"/>
        <v>5.1927914285683626E-4</v>
      </c>
      <c r="CR389" s="223">
        <f t="shared" ca="1" si="686"/>
        <v>2.3433097190463255E-5</v>
      </c>
      <c r="CS389" s="223">
        <f t="shared" ca="1" si="687"/>
        <v>-4.8305108469104554E-4</v>
      </c>
      <c r="CT389" s="223">
        <f t="shared" ca="1" si="688"/>
        <v>-7.7024017313924225E-4</v>
      </c>
      <c r="CU389" s="223">
        <f t="shared" ca="1" si="689"/>
        <v>-7.0775632618207043E-4</v>
      </c>
      <c r="CV389" s="223">
        <f t="shared" ca="1" si="690"/>
        <v>-3.2396590400545161E-4</v>
      </c>
      <c r="CW389" s="223">
        <f t="shared" ca="1" si="691"/>
        <v>2.0689826552342482E-4</v>
      </c>
      <c r="CX389" s="223">
        <f t="shared" ca="1" si="692"/>
        <v>6.438349480699044E-4</v>
      </c>
      <c r="CY389" s="223">
        <f t="shared" ca="1" si="693"/>
        <v>7.884840246731562E-4</v>
      </c>
      <c r="CZ389" s="223">
        <f t="shared" ca="1" si="694"/>
        <v>5.751778386938383E-4</v>
      </c>
      <c r="DA389" s="223">
        <f t="shared" ca="1" si="695"/>
        <v>1.0075293903270035E-4</v>
      </c>
      <c r="DB389" s="223">
        <f t="shared" ca="1" si="696"/>
        <v>-4.1941168853525438E-4</v>
      </c>
      <c r="DC389" s="223">
        <f t="shared" ca="1" si="697"/>
        <v>-7.4917217803323571E-4</v>
      </c>
      <c r="DD389" s="223">
        <f t="shared" ca="1" si="698"/>
        <v>-7.3882416144118584E-4</v>
      </c>
      <c r="DE389" s="223">
        <f t="shared" ca="1" si="699"/>
        <v>-3.9306542194875312E-4</v>
      </c>
      <c r="DF389" s="223">
        <f t="shared" ca="1" si="700"/>
        <v>1.311368013975441E-4</v>
      </c>
      <c r="DG389" s="223">
        <f t="shared" ca="1" si="701"/>
        <v>5.9580565855046235E-4</v>
      </c>
      <c r="DH389" s="223">
        <f t="shared" ca="1" si="702"/>
        <v>7.8999120306680901E-4</v>
      </c>
      <c r="DI389" s="223">
        <f t="shared" ca="1" si="703"/>
        <v>6.2553725752003244E-4</v>
      </c>
      <c r="DJ389" s="223">
        <f t="shared" ca="1" si="704"/>
        <v>1.7710247499487687E-4</v>
      </c>
      <c r="DK389" s="223">
        <f t="shared" ca="1" si="705"/>
        <v>-3.5173312854512757E-4</v>
      </c>
      <c r="DL389" s="223">
        <f t="shared" ca="1" si="706"/>
        <v>-7.2088924531360217E-4</v>
      </c>
      <c r="DM389" s="223">
        <f t="shared" ca="1" si="707"/>
        <v>-7.6277671614325207E-4</v>
      </c>
      <c r="DN389" s="223">
        <f t="shared" ca="1" si="708"/>
        <v>-4.5837950500727138E-4</v>
      </c>
      <c r="DO389" s="223">
        <f t="shared" ca="1" si="709"/>
        <v>5.4112418187537211E-5</v>
      </c>
      <c r="DP389" s="223">
        <f t="shared" ca="1" si="710"/>
        <v>5.420384348386757E-4</v>
      </c>
      <c r="DQ389" s="223">
        <f t="shared" ca="1" si="711"/>
        <v>7.8389033432180806E-4</v>
      </c>
      <c r="DR389" s="223">
        <f t="shared" ca="1" si="712"/>
        <v>6.6987241060285961E-4</v>
      </c>
      <c r="DS389" s="223">
        <f t="shared" ca="1" si="713"/>
        <v>2.5174641730880303E-4</v>
      </c>
      <c r="DT389" s="223">
        <f t="shared" ca="1" si="714"/>
        <v>-2.8066718625021481E-4</v>
      </c>
      <c r="DU389" s="223">
        <f t="shared" ca="1" si="715"/>
        <v>-6.8566375508344714E-4</v>
      </c>
      <c r="DV389" s="223">
        <f t="shared" ca="1" si="716"/>
        <v>-7.7938331409268852E-4</v>
      </c>
      <c r="DW389" s="223">
        <f t="shared" ca="1" si="717"/>
        <v>-5.1927914285683464E-4</v>
      </c>
      <c r="DX389" s="223">
        <f t="shared" ca="1" si="718"/>
        <v>-2.3433097190461195E-5</v>
      </c>
      <c r="DY389" s="223">
        <f t="shared" ca="1" si="719"/>
        <v>4.8305108469104288E-4</v>
      </c>
      <c r="DZ389" s="223">
        <f t="shared" ca="1" si="720"/>
        <v>7.7024017313924139E-4</v>
      </c>
      <c r="EA389" s="223">
        <f t="shared" ca="1" si="721"/>
        <v>7.0775632618207205E-4</v>
      </c>
      <c r="EB389" s="223">
        <f t="shared" ca="1" si="722"/>
        <v>3.2396590400545476E-4</v>
      </c>
      <c r="EC389" s="223">
        <f t="shared" ca="1" si="723"/>
        <v>-2.068982655234214E-4</v>
      </c>
      <c r="ED389" s="223">
        <f t="shared" ca="1" si="724"/>
        <v>-6.4383494806990234E-4</v>
      </c>
      <c r="EE389" s="223">
        <f t="shared" ca="1" si="725"/>
        <v>-7.8848402467315642E-4</v>
      </c>
      <c r="EF389" s="223">
        <f t="shared" ca="1" si="726"/>
        <v>-5.7517783869384079E-4</v>
      </c>
      <c r="EG389" s="223">
        <f t="shared" ca="1" si="727"/>
        <v>-1.0075293903269266E-4</v>
      </c>
      <c r="EH389" s="223">
        <f t="shared" ca="1" si="728"/>
        <v>4.1941168853526099E-4</v>
      </c>
      <c r="EI389" s="223">
        <f t="shared" ca="1" si="729"/>
        <v>7.4917217803323821E-4</v>
      </c>
      <c r="EJ389" s="223">
        <f t="shared" ca="1" si="730"/>
        <v>7.3882416144118715E-4</v>
      </c>
      <c r="EK389" s="223">
        <f t="shared" ca="1" si="731"/>
        <v>3.9306542194875616E-4</v>
      </c>
      <c r="EL389" s="223">
        <f t="shared" ca="1" si="732"/>
        <v>-1.3113680139754068E-4</v>
      </c>
      <c r="EM389" s="223">
        <f t="shared" ca="1" si="733"/>
        <v>-5.9580565855046018E-4</v>
      </c>
      <c r="EN389" s="223">
        <f t="shared" ca="1" si="734"/>
        <v>-7.899912030668089E-4</v>
      </c>
      <c r="EO389" s="223">
        <f t="shared" ca="1" si="735"/>
        <v>-6.255372575200346E-4</v>
      </c>
      <c r="EP389" s="223">
        <f t="shared" ca="1" si="736"/>
        <v>-1.7710247499488034E-4</v>
      </c>
      <c r="EQ389" s="223">
        <f t="shared" ca="1" si="737"/>
        <v>3.5173312854512454E-4</v>
      </c>
      <c r="ER389" s="223">
        <f t="shared" ca="1" si="738"/>
        <v>7.2088924531360087E-4</v>
      </c>
      <c r="ES389" s="223">
        <f t="shared" ca="1" si="739"/>
        <v>7.6277671614325012E-4</v>
      </c>
      <c r="ET389" s="223">
        <f t="shared" ca="1" si="740"/>
        <v>4.5837950500726509E-4</v>
      </c>
      <c r="EU389" s="223">
        <f t="shared" ca="1" si="741"/>
        <v>-5.4112418187545017E-5</v>
      </c>
      <c r="EV389" s="223">
        <f t="shared" ca="1" si="742"/>
        <v>-5.4203843483867321E-4</v>
      </c>
      <c r="EW389" s="223">
        <f t="shared" ca="1" si="743"/>
        <v>-7.8389033432180752E-4</v>
      </c>
      <c r="EX389" s="223">
        <f t="shared" ca="1" si="744"/>
        <v>-6.6987241060286157E-4</v>
      </c>
      <c r="EY389" s="223">
        <f t="shared" ca="1" si="745"/>
        <v>-2.5174641730880628E-4</v>
      </c>
      <c r="EZ389" s="223">
        <f t="shared" ca="1" si="746"/>
        <v>2.8066718625021161E-4</v>
      </c>
      <c r="FA389" s="223">
        <f t="shared" ca="1" si="747"/>
        <v>6.8566375508344541E-4</v>
      </c>
      <c r="FB389" s="223">
        <f t="shared" ca="1" si="748"/>
        <v>7.7938331409268895E-4</v>
      </c>
      <c r="FC389" s="223">
        <f t="shared" ca="1" si="749"/>
        <v>5.1927914285683724E-4</v>
      </c>
      <c r="FD389" s="223">
        <f t="shared" ca="1" si="750"/>
        <v>2.3433097190464665E-5</v>
      </c>
      <c r="FE389" s="223">
        <f t="shared" ca="1" si="751"/>
        <v>-4.8305108469104895E-4</v>
      </c>
      <c r="FF389" s="223">
        <f t="shared" ca="1" si="752"/>
        <v>-7.7024017313924323E-4</v>
      </c>
      <c r="FG389" s="223">
        <f t="shared" ca="1" si="753"/>
        <v>-7.0775632618206858E-4</v>
      </c>
      <c r="FH389" s="223">
        <f t="shared" ca="1" si="754"/>
        <v>-3.239659040054579E-4</v>
      </c>
      <c r="FI389" s="223">
        <f t="shared" ca="1" si="755"/>
        <v>2.068982655234181E-4</v>
      </c>
      <c r="FJ389" s="223">
        <f t="shared" ca="1" si="756"/>
        <v>6.4383494806990039E-4</v>
      </c>
      <c r="FK389" s="223">
        <f t="shared" ca="1" si="757"/>
        <v>7.8848402467315663E-4</v>
      </c>
      <c r="FL389" s="223">
        <f t="shared" ca="1" si="758"/>
        <v>5.7517783869384317E-4</v>
      </c>
      <c r="FM389" s="223">
        <f t="shared" ca="1" si="759"/>
        <v>1.0075293903269618E-4</v>
      </c>
      <c r="FN389" s="223">
        <f t="shared" ca="1" si="760"/>
        <v>-4.1941168853525796E-4</v>
      </c>
      <c r="FO389" s="223">
        <f t="shared" ca="1" si="761"/>
        <v>-7.4917217803323701E-4</v>
      </c>
      <c r="FP389" s="223">
        <f t="shared" ca="1" si="762"/>
        <v>-7.3882416144118433E-4</v>
      </c>
      <c r="FQ389" s="223">
        <f t="shared" ca="1" si="763"/>
        <v>-3.9306542194874944E-4</v>
      </c>
      <c r="FR389" s="223">
        <f t="shared" ca="1" si="764"/>
        <v>1.3113680139754822E-4</v>
      </c>
      <c r="FS389" s="223">
        <f t="shared" ca="1" si="765"/>
        <v>5.9580565855045791E-4</v>
      </c>
      <c r="FT389" s="223">
        <f t="shared" ca="1" si="766"/>
        <v>7.899912030668089E-4</v>
      </c>
      <c r="FU389" s="223">
        <f t="shared" ca="1" si="767"/>
        <v>6.2553725752003677E-4</v>
      </c>
      <c r="FV389" s="223">
        <f t="shared" ca="1" si="768"/>
        <v>1.771024749948837E-4</v>
      </c>
      <c r="FW389" s="223">
        <f t="shared" ca="1" si="769"/>
        <v>-3.5173312854512129E-4</v>
      </c>
      <c r="FX389" s="223">
        <f t="shared" ca="1" si="770"/>
        <v>-7.2088924531359935E-4</v>
      </c>
      <c r="FY389" s="223">
        <f t="shared" ca="1" si="771"/>
        <v>-7.6277671614325109E-4</v>
      </c>
      <c r="FZ389" s="223">
        <f t="shared" ca="1" si="772"/>
        <v>-4.5837950500726791E-4</v>
      </c>
      <c r="GA389" s="223">
        <f t="shared" ca="1" si="773"/>
        <v>5.4112418187541439E-5</v>
      </c>
      <c r="GB389" s="223">
        <f t="shared" ca="1" si="774"/>
        <v>5.4203843483867874E-4</v>
      </c>
      <c r="GC389" s="223">
        <f t="shared" ca="1" si="775"/>
        <v>7.838903343218085E-4</v>
      </c>
      <c r="GD389" s="223">
        <f t="shared" ca="1" si="776"/>
        <v>6.6987241060285734E-4</v>
      </c>
      <c r="GE389" s="223">
        <f t="shared" ca="1" si="777"/>
        <v>2.5174641730880964E-4</v>
      </c>
      <c r="GF389" s="223">
        <f t="shared" ca="1" si="778"/>
        <v>-2.806671862502083E-4</v>
      </c>
      <c r="GG389" s="223">
        <f t="shared" ca="1" si="779"/>
        <v>-6.8566375508344367E-4</v>
      </c>
      <c r="GH389" s="223">
        <f t="shared" ca="1" si="780"/>
        <v>-7.793833140926896E-4</v>
      </c>
      <c r="GI389" s="223">
        <f t="shared" ca="1" si="781"/>
        <v>-5.1927914285683984E-4</v>
      </c>
      <c r="GJ389" s="223">
        <f t="shared" ca="1" si="782"/>
        <v>-2.3433097190468134E-5</v>
      </c>
      <c r="GK389" s="223">
        <f t="shared" ca="1" si="783"/>
        <v>4.8305108469103735E-4</v>
      </c>
      <c r="GL389" s="223">
        <f t="shared" ca="1" si="784"/>
        <v>7.7024017313924247E-4</v>
      </c>
      <c r="GM389" s="223">
        <f t="shared" ca="1" si="785"/>
        <v>7.077563261820752E-4</v>
      </c>
      <c r="GN389" s="223">
        <f t="shared" ca="1" si="786"/>
        <v>3.2396590400545085E-4</v>
      </c>
      <c r="GO389" s="223">
        <f t="shared" ca="1" si="787"/>
        <v>-2.0689826552341468E-4</v>
      </c>
      <c r="GP389" s="223">
        <f t="shared" ca="1" si="788"/>
        <v>-6.4383494806990484E-4</v>
      </c>
      <c r="GQ389" s="223">
        <f t="shared" ca="1" si="789"/>
        <v>-7.8848402467315696E-4</v>
      </c>
      <c r="GR389" s="223">
        <f t="shared" ca="1" si="790"/>
        <v>-5.7517783869383775E-4</v>
      </c>
      <c r="GS389" s="223">
        <f t="shared" ca="1" si="791"/>
        <v>-1.0075293903269965E-4</v>
      </c>
      <c r="GT389" s="223">
        <f t="shared" ca="1" si="792"/>
        <v>4.1941168853526452E-4</v>
      </c>
      <c r="GU389" s="223">
        <f t="shared" ca="1" si="793"/>
        <v>7.4917217803323604E-4</v>
      </c>
      <c r="GV389" s="223">
        <f t="shared" ca="1" si="794"/>
        <v>7.3882416144118953E-4</v>
      </c>
      <c r="GW389" s="223">
        <f t="shared" ca="1" si="795"/>
        <v>3.9306542194875247E-4</v>
      </c>
      <c r="GX389" s="223">
        <f t="shared" ca="1" si="796"/>
        <v>-1.311368013975338E-4</v>
      </c>
      <c r="GY389" s="223">
        <f t="shared" ca="1" si="797"/>
        <v>-5.9580565855046289E-4</v>
      </c>
      <c r="GZ389" s="223">
        <f t="shared" ca="1" si="798"/>
        <v>-7.8999120306680868E-4</v>
      </c>
      <c r="HA389" s="223">
        <f t="shared" ca="1" si="799"/>
        <v>-6.25537257520032E-4</v>
      </c>
      <c r="HB389" s="223">
        <f t="shared" ca="1" si="800"/>
        <v>-1.7710247499488706E-4</v>
      </c>
      <c r="HC389" s="223">
        <f t="shared" ca="1" si="801"/>
        <v>3.5173312854512833E-4</v>
      </c>
      <c r="HD389" s="223">
        <f t="shared" ca="1" si="802"/>
        <v>7.2088924531359794E-4</v>
      </c>
      <c r="HE389" s="223">
        <f t="shared" ca="1" si="803"/>
        <v>7.6277671614324903E-4</v>
      </c>
      <c r="HF389" s="223">
        <f t="shared" ca="1" si="804"/>
        <v>4.5837950500727073E-4</v>
      </c>
      <c r="HG389" s="223">
        <f t="shared" ca="1" si="805"/>
        <v>-5.4112418187549191E-5</v>
      </c>
      <c r="HH389" s="223">
        <f t="shared" ca="1" si="806"/>
        <v>-5.4203843483867625E-4</v>
      </c>
      <c r="HI389" s="223">
        <f t="shared" ca="1" si="807"/>
        <v>-7.8389033432180665E-4</v>
      </c>
      <c r="HJ389" s="223">
        <f t="shared" ca="1" si="808"/>
        <v>-6.6987241060285918E-4</v>
      </c>
      <c r="HK389" s="223">
        <f t="shared" ca="1" si="809"/>
        <v>-2.517464173088129E-4</v>
      </c>
      <c r="HL389" s="223">
        <f t="shared" ca="1" si="810"/>
        <v>2.8066718625021557E-4</v>
      </c>
      <c r="HM389" s="223">
        <f t="shared" ca="1" si="811"/>
        <v>6.8566375508344205E-4</v>
      </c>
      <c r="HN389" s="223">
        <f t="shared" ca="1" si="812"/>
        <v>7.793833140926883E-4</v>
      </c>
      <c r="HO389" s="223">
        <f t="shared" ca="1" si="813"/>
        <v>5.1927914285684244E-4</v>
      </c>
      <c r="HP389" s="223">
        <f t="shared" ca="1" si="814"/>
        <v>2.3433097190460328E-5</v>
      </c>
      <c r="HQ389" s="223">
        <f t="shared" ca="1" si="815"/>
        <v>-4.8305108469104342E-4</v>
      </c>
      <c r="HR389" s="223">
        <f t="shared" ca="1" si="816"/>
        <v>-7.702401731392441E-4</v>
      </c>
      <c r="HS389" s="223">
        <f t="shared" ca="1" si="817"/>
        <v>-7.0775632618207173E-4</v>
      </c>
      <c r="HT389" s="223">
        <f t="shared" ca="1" si="818"/>
        <v>-3.239659040054643E-4</v>
      </c>
      <c r="HU389" s="223">
        <f t="shared" ca="1" si="819"/>
        <v>2.0689826552342222E-4</v>
      </c>
      <c r="HV389" s="223">
        <f t="shared" ca="1" si="820"/>
        <v>6.4383494806989638E-4</v>
      </c>
      <c r="HW389" s="223">
        <f t="shared" ca="1" si="821"/>
        <v>7.8848402467315642E-4</v>
      </c>
      <c r="HX389" s="223">
        <f t="shared" ca="1" si="822"/>
        <v>5.7517783869384794E-4</v>
      </c>
      <c r="HY389" s="223">
        <f t="shared" ca="1" si="823"/>
        <v>1.007529390326919E-4</v>
      </c>
      <c r="HZ389" s="223">
        <f t="shared" ca="1" si="824"/>
        <v>-4.194116885352521E-4</v>
      </c>
      <c r="IA389" s="223">
        <f t="shared" ca="1" si="825"/>
        <v>-7.4917217803323842E-4</v>
      </c>
      <c r="IB389" s="223">
        <f t="shared" ca="1" si="826"/>
        <v>-7.3882416144118682E-4</v>
      </c>
      <c r="IC389" s="223">
        <f t="shared" ca="1" si="827"/>
        <v>-3.930654219487457E-4</v>
      </c>
      <c r="ID389" s="223">
        <f t="shared" ca="1" si="828"/>
        <v>1.3113680139754144E-4</v>
      </c>
      <c r="IE389" s="223">
        <f t="shared" ca="1" si="829"/>
        <v>3.4994182724208721E-4</v>
      </c>
      <c r="IF389" s="223">
        <f t="shared" ca="1" si="830"/>
        <v>7.8999120306680901E-4</v>
      </c>
      <c r="IG389" s="223">
        <f t="shared" ca="1" si="831"/>
        <v>6.25537257520041E-4</v>
      </c>
      <c r="IH389" s="223">
        <f t="shared" ca="1" si="832"/>
        <v>1.7710247499487953E-4</v>
      </c>
      <c r="II389" s="223">
        <f t="shared" ca="1" si="833"/>
        <v>-3.5173312854511516E-4</v>
      </c>
      <c r="IJ389" s="223">
        <f t="shared" ca="1" si="834"/>
        <v>-7.2088924531360109E-4</v>
      </c>
      <c r="IK389" s="223">
        <f t="shared" ca="1" si="835"/>
        <v>-7.6277671614325294E-4</v>
      </c>
      <c r="IL389" s="223">
        <f t="shared" ca="1" si="836"/>
        <v>-4.5837950500726444E-4</v>
      </c>
      <c r="IM389" s="223">
        <f t="shared" ca="1" si="837"/>
        <v>5.4112418187534609E-5</v>
      </c>
      <c r="IN389" s="223">
        <f t="shared" ca="1" si="838"/>
        <v>5.4203843483868188E-4</v>
      </c>
      <c r="IO389" s="223">
        <f t="shared" ca="1" si="839"/>
        <v>7.8389033432180774E-4</v>
      </c>
      <c r="IP389" s="223">
        <f t="shared" ca="1" si="840"/>
        <v>6.6987241060285506E-4</v>
      </c>
      <c r="IQ389" s="223">
        <f t="shared" ca="1" si="841"/>
        <v>2.5174641730880558E-4</v>
      </c>
      <c r="IR389" s="223">
        <f t="shared" ca="1" si="842"/>
        <v>-2.806671862502018E-4</v>
      </c>
      <c r="IS389" s="223">
        <f t="shared" ca="1" si="843"/>
        <v>-6.8566375508344584E-4</v>
      </c>
      <c r="IT389" s="223">
        <f t="shared" ca="1" si="844"/>
        <v>-7.7938331409269069E-4</v>
      </c>
      <c r="IU389" s="223">
        <f t="shared" ca="1" si="845"/>
        <v>-5.192791428568367E-4</v>
      </c>
      <c r="IV389" s="223">
        <f t="shared" ca="1" si="846"/>
        <v>-2.3433097190475127E-5</v>
      </c>
      <c r="IW389" s="223">
        <f t="shared" ca="1" si="847"/>
        <v>4.830510846910496E-4</v>
      </c>
      <c r="IX389" s="223">
        <f t="shared" ca="1" si="848"/>
        <v>7.7024017313924074E-4</v>
      </c>
      <c r="IY389" s="223">
        <f t="shared" ca="1" si="849"/>
        <v>7.0775632618206826E-4</v>
      </c>
      <c r="IZ389" s="223">
        <f t="shared" ca="1" si="850"/>
        <v>3.2396590400545725E-4</v>
      </c>
      <c r="JA389" s="223">
        <f t="shared" ca="1" si="851"/>
        <v>-2.068982655234297E-4</v>
      </c>
      <c r="JB389" s="223">
        <f t="shared" ca="1" si="852"/>
        <v>-6.4383494806990083E-4</v>
      </c>
    </row>
    <row r="390" spans="2:262">
      <c r="B390" s="230">
        <v>29</v>
      </c>
      <c r="C390" s="229">
        <f t="shared" si="853"/>
        <v>5.6640625000000018E-4</v>
      </c>
      <c r="D390" s="226">
        <f t="shared" ca="1" si="597"/>
        <v>39.29696947333435</v>
      </c>
      <c r="E390" s="225">
        <f ca="1">AI361</f>
        <v>9.6969473334346565E-2</v>
      </c>
      <c r="F390" s="224">
        <v>29</v>
      </c>
      <c r="G390" s="223">
        <f t="shared" ca="1" si="854"/>
        <v>-7.7646265989067239E-4</v>
      </c>
      <c r="H390" s="223">
        <f t="shared" ca="1" si="598"/>
        <v>-5.4091345847380381E-4</v>
      </c>
      <c r="I390" s="223">
        <f t="shared" ca="1" si="599"/>
        <v>-4.2706252010892129E-5</v>
      </c>
      <c r="J390" s="223">
        <f t="shared" ca="1" si="600"/>
        <v>4.7623835482623819E-4</v>
      </c>
      <c r="K390" s="223">
        <f t="shared" ca="1" si="601"/>
        <v>7.6393004265113557E-4</v>
      </c>
      <c r="L390" s="223">
        <f t="shared" ca="1" si="602"/>
        <v>6.8067081798879364E-4</v>
      </c>
      <c r="M390" s="223">
        <f t="shared" ca="1" si="603"/>
        <v>2.6688988722870383E-4</v>
      </c>
      <c r="N390" s="223">
        <f t="shared" ca="1" si="604"/>
        <v>-2.7648805068340861E-4</v>
      </c>
      <c r="O390" s="223">
        <f t="shared" ca="1" si="605"/>
        <v>-6.8560828309032428E-4</v>
      </c>
      <c r="P390" s="223">
        <f t="shared" ca="1" si="606"/>
        <v>-7.6180926370482275E-4</v>
      </c>
      <c r="Q390" s="223">
        <f t="shared" ca="1" si="607"/>
        <v>-4.6808914456544234E-4</v>
      </c>
      <c r="R390" s="223">
        <f t="shared" ca="1" si="608"/>
        <v>5.2926781267611004E-5</v>
      </c>
      <c r="S390" s="223">
        <f t="shared" ca="1" si="609"/>
        <v>5.4824239855134037E-4</v>
      </c>
      <c r="T390" s="223">
        <f t="shared" ca="1" si="610"/>
        <v>7.773412071584065E-4</v>
      </c>
      <c r="U390" s="223">
        <f t="shared" ca="1" si="611"/>
        <v>6.2897687907740977E-4</v>
      </c>
      <c r="V390" s="223">
        <f t="shared" ca="1" si="612"/>
        <v>1.7519250701250152E-4</v>
      </c>
      <c r="W390" s="223">
        <f t="shared" ca="1" si="613"/>
        <v>-3.6366224677437877E-4</v>
      </c>
      <c r="X390" s="223">
        <f t="shared" ca="1" si="614"/>
        <v>-7.2592904780846926E-4</v>
      </c>
      <c r="Y390" s="223">
        <f t="shared" ca="1" si="615"/>
        <v>-7.3569754709882436E-4</v>
      </c>
      <c r="Z390" s="223">
        <f t="shared" ca="1" si="616"/>
        <v>-3.8822433422423233E-4</v>
      </c>
      <c r="AA390" s="223">
        <f t="shared" ca="1" si="617"/>
        <v>1.477637464914654E-4</v>
      </c>
      <c r="AB390" s="223">
        <f t="shared" ca="1" si="618"/>
        <v>6.1200036629679164E-4</v>
      </c>
      <c r="AC390" s="223">
        <f t="shared" ca="1" si="619"/>
        <v>7.790604363588137E-4</v>
      </c>
      <c r="AD390" s="223">
        <f t="shared" ca="1" si="620"/>
        <v>5.678225424514008E-4</v>
      </c>
      <c r="AE390" s="223">
        <f t="shared" ca="1" si="621"/>
        <v>8.0860068421195123E-5</v>
      </c>
      <c r="AF390" s="223">
        <f t="shared" ca="1" si="622"/>
        <v>-4.453666241761037E-4</v>
      </c>
      <c r="AG390" s="223">
        <f t="shared" ca="1" si="623"/>
        <v>-7.5533116395094389E-4</v>
      </c>
      <c r="AH390" s="223">
        <f t="shared" ca="1" si="624"/>
        <v>-6.9852025459528528E-4</v>
      </c>
      <c r="AI390" s="223">
        <f t="shared" ca="1" si="625"/>
        <v>-3.0252026853607968E-4</v>
      </c>
      <c r="AJ390" s="223">
        <f t="shared" ca="1" si="626"/>
        <v>2.4037820742921163E-4</v>
      </c>
      <c r="AK390" s="223">
        <f t="shared" ca="1" si="627"/>
        <v>6.6655327888161936E-4</v>
      </c>
      <c r="AL390" s="223">
        <f t="shared" ca="1" si="628"/>
        <v>7.6906187144492027E-4</v>
      </c>
      <c r="AM390" s="223">
        <f t="shared" ca="1" si="629"/>
        <v>4.9812762625623319E-4</v>
      </c>
      <c r="AN390" s="223">
        <f t="shared" ca="1" si="630"/>
        <v>-1.4688580863929227E-5</v>
      </c>
      <c r="AO390" s="223">
        <f t="shared" ca="1" si="631"/>
        <v>-5.2037227300181935E-4</v>
      </c>
      <c r="AP390" s="223">
        <f t="shared" ca="1" si="632"/>
        <v>-7.7337239632340089E-4</v>
      </c>
      <c r="AQ390" s="223">
        <f t="shared" ca="1" si="633"/>
        <v>-6.5083656727817681E-4</v>
      </c>
      <c r="AR390" s="223">
        <f t="shared" ca="1" si="634"/>
        <v>-2.1226601642249543E-4</v>
      </c>
      <c r="AS390" s="223">
        <f t="shared" ca="1" si="635"/>
        <v>3.2937715638256825E-4</v>
      </c>
      <c r="AT390" s="223">
        <f t="shared" ca="1" si="636"/>
        <v>7.110806097225563E-4</v>
      </c>
      <c r="AU390" s="223">
        <f t="shared" ca="1" si="637"/>
        <v>7.4749590013972148E-4</v>
      </c>
      <c r="AV390" s="223">
        <f t="shared" ca="1" si="638"/>
        <v>4.2094040690369435E-4</v>
      </c>
      <c r="AW390" s="223">
        <f t="shared" ca="1" si="639"/>
        <v>-1.1001630022068831E-4</v>
      </c>
      <c r="AX390" s="223">
        <f t="shared" ca="1" si="640"/>
        <v>-5.8755103847773138E-4</v>
      </c>
      <c r="AY390" s="223">
        <f t="shared" ca="1" si="641"/>
        <v>-7.7978138799813168E-4</v>
      </c>
      <c r="AZ390" s="223">
        <f t="shared" ca="1" si="642"/>
        <v>-5.9336369218884809E-4</v>
      </c>
      <c r="BA390" s="223">
        <f t="shared" ca="1" si="643"/>
        <v>-1.188190858441638E-4</v>
      </c>
      <c r="BB390" s="223">
        <f t="shared" ca="1" si="644"/>
        <v>4.134219663188192E-4</v>
      </c>
      <c r="BC390" s="223">
        <f t="shared" ca="1" si="645"/>
        <v>7.4491262631759872E-4</v>
      </c>
      <c r="BD390" s="223">
        <f t="shared" ca="1" si="646"/>
        <v>7.1468689472530922E-4</v>
      </c>
      <c r="BE390" s="223">
        <f t="shared" ca="1" si="647"/>
        <v>3.3742185201890483E-4</v>
      </c>
      <c r="BF390" s="223">
        <f t="shared" ca="1" si="648"/>
        <v>-2.0368927201867219E-4</v>
      </c>
      <c r="BG390" s="223">
        <f t="shared" ca="1" si="649"/>
        <v>-6.458924894409175E-4</v>
      </c>
      <c r="BH390" s="223">
        <f t="shared" ca="1" si="650"/>
        <v>-7.7446174177484299E-4</v>
      </c>
      <c r="BI390" s="223">
        <f t="shared" ca="1" si="651"/>
        <v>-5.2696607486454536E-4</v>
      </c>
      <c r="BJ390" s="223">
        <f t="shared" ca="1" si="652"/>
        <v>-2.3585005617624271E-5</v>
      </c>
      <c r="BK390" s="223">
        <f t="shared" ca="1" si="653"/>
        <v>4.9124852506740916E-4</v>
      </c>
      <c r="BL390" s="223">
        <f t="shared" ca="1" si="654"/>
        <v>7.6754046364623028E-4</v>
      </c>
      <c r="BM390" s="223">
        <f t="shared" ca="1" si="655"/>
        <v>6.7112833318182024E-4</v>
      </c>
      <c r="BN390" s="223">
        <f t="shared" ca="1" si="656"/>
        <v>2.4882815840662309E-4</v>
      </c>
      <c r="BO390" s="223">
        <f t="shared" ca="1" si="657"/>
        <v>-2.9429856757100053E-4</v>
      </c>
      <c r="BP390" s="223">
        <f t="shared" ca="1" si="658"/>
        <v>-6.9451911616451507E-4</v>
      </c>
      <c r="BQ390" s="223">
        <f t="shared" ca="1" si="659"/>
        <v>-7.5749347008427243E-4</v>
      </c>
      <c r="BR390" s="223">
        <f t="shared" ca="1" si="660"/>
        <v>-4.5264239727289802E-4</v>
      </c>
      <c r="BS390" s="223">
        <f t="shared" ca="1" si="661"/>
        <v>7.2003815046388353E-5</v>
      </c>
      <c r="BT390" s="223">
        <f t="shared" ca="1" si="662"/>
        <v>5.616862487435861E-4</v>
      </c>
      <c r="BU390" s="223">
        <f t="shared" ca="1" si="663"/>
        <v>7.78623777972979E-4</v>
      </c>
      <c r="BV390" s="223">
        <f t="shared" ca="1" si="664"/>
        <v>6.1747537681929498E-4</v>
      </c>
      <c r="BW390" s="223">
        <f t="shared" ca="1" si="665"/>
        <v>1.5649185768201393E-4</v>
      </c>
      <c r="BX390" s="223">
        <f t="shared" ca="1" si="666"/>
        <v>-3.8048133873318978E-4</v>
      </c>
      <c r="BY390" s="223">
        <f t="shared" ca="1" si="667"/>
        <v>-7.3269952892081346E-4</v>
      </c>
      <c r="BZ390" s="223">
        <f t="shared" ca="1" si="668"/>
        <v>-7.291317915267589E-4</v>
      </c>
      <c r="CA390" s="223">
        <f t="shared" ca="1" si="669"/>
        <v>-3.7151055670555527E-4</v>
      </c>
      <c r="CB390" s="223">
        <f t="shared" ca="1" si="670"/>
        <v>1.665096313107719E-4</v>
      </c>
      <c r="CC390" s="223">
        <f t="shared" ca="1" si="671"/>
        <v>6.2367568841965035E-4</v>
      </c>
      <c r="CD390" s="223">
        <f t="shared" ca="1" si="672"/>
        <v>7.7799586593399266E-4</v>
      </c>
      <c r="CE390" s="223">
        <f t="shared" ca="1" si="673"/>
        <v>5.5453501604173401E-4</v>
      </c>
      <c r="CF390" s="223">
        <f t="shared" ca="1" si="674"/>
        <v>6.1801773754836841E-5</v>
      </c>
      <c r="CG390" s="223">
        <f t="shared" ca="1" si="675"/>
        <v>-4.6094131640782028E-4</v>
      </c>
      <c r="CH390" s="223">
        <f t="shared" ca="1" si="676"/>
        <v>-7.5985945876353247E-4</v>
      </c>
      <c r="CI390" s="223">
        <f t="shared" ca="1" si="677"/>
        <v>-6.8980329214693068E-4</v>
      </c>
      <c r="CJ390" s="223">
        <f t="shared" ca="1" si="678"/>
        <v>-2.8479085156237643E-4</v>
      </c>
      <c r="CK390" s="223">
        <f t="shared" ca="1" si="679"/>
        <v>2.585109877326416E-4</v>
      </c>
      <c r="CL390" s="223">
        <f t="shared" ca="1" si="680"/>
        <v>6.7628446522294337E-4</v>
      </c>
      <c r="CM390" s="223">
        <f t="shared" ca="1" si="681"/>
        <v>7.6566617191079975E-4</v>
      </c>
      <c r="CN390" s="223">
        <f t="shared" ca="1" si="682"/>
        <v>4.8325393246028195E-4</v>
      </c>
      <c r="CO390" s="223">
        <f t="shared" ca="1" si="683"/>
        <v>-3.381786637485782E-5</v>
      </c>
      <c r="CP390" s="223">
        <f t="shared" ca="1" si="684"/>
        <v>-5.3446830763831084E-4</v>
      </c>
      <c r="CQ390" s="223">
        <f t="shared" ca="1" si="685"/>
        <v>-7.7559039506730162E-4</v>
      </c>
      <c r="CR390" s="223">
        <f t="shared" ca="1" si="686"/>
        <v>-6.400995091825287E-4</v>
      </c>
      <c r="CS390" s="223">
        <f t="shared" ca="1" si="687"/>
        <v>-1.937876269276347E-4</v>
      </c>
      <c r="CT390" s="223">
        <f t="shared" ca="1" si="688"/>
        <v>3.4662409827632308E-4</v>
      </c>
      <c r="CU390" s="223">
        <f t="shared" ca="1" si="689"/>
        <v>7.1872129418195871E-4</v>
      </c>
      <c r="CV390" s="223">
        <f t="shared" ca="1" si="690"/>
        <v>7.418201459780206E-4</v>
      </c>
      <c r="CW390" s="223">
        <f t="shared" ca="1" si="691"/>
        <v>4.0470425992061561E-4</v>
      </c>
      <c r="CX390" s="223">
        <f t="shared" ca="1" si="692"/>
        <v>-1.2892885431651195E-4</v>
      </c>
      <c r="CY390" s="223">
        <f t="shared" ca="1" si="693"/>
        <v>-5.9995639803744178E-4</v>
      </c>
      <c r="CZ390" s="223">
        <f t="shared" ca="1" si="694"/>
        <v>-7.7965572990771801E-4</v>
      </c>
      <c r="DA390" s="223">
        <f t="shared" ca="1" si="695"/>
        <v>-5.8076803379374347E-4</v>
      </c>
      <c r="DB390" s="223">
        <f t="shared" ca="1" si="696"/>
        <v>-9.986965600588903E-5</v>
      </c>
      <c r="DC390" s="223">
        <f t="shared" ca="1" si="697"/>
        <v>4.2952365974331403E-4</v>
      </c>
      <c r="DD390" s="223">
        <f t="shared" ca="1" si="698"/>
        <v>7.5034788588884411E-4</v>
      </c>
      <c r="DE390" s="223">
        <f t="shared" ca="1" si="699"/>
        <v>7.068164545616241E-4</v>
      </c>
      <c r="DF390" s="223">
        <f t="shared" ca="1" si="700"/>
        <v>3.200674586119834E-4</v>
      </c>
      <c r="DG390" s="223">
        <f t="shared" ca="1" si="701"/>
        <v>-2.221006322819465E-4</v>
      </c>
      <c r="DH390" s="223">
        <f t="shared" ca="1" si="702"/>
        <v>-6.564205857691295E-4</v>
      </c>
      <c r="DI390" s="223">
        <f t="shared" ca="1" si="703"/>
        <v>-7.7199431686475711E-4</v>
      </c>
      <c r="DJ390" s="223">
        <f t="shared" ca="1" si="704"/>
        <v>-5.1270126659632364E-4</v>
      </c>
      <c r="DK390" s="223">
        <f t="shared" ca="1" si="705"/>
        <v>-4.44955249887045E-6</v>
      </c>
      <c r="DL390" s="223">
        <f t="shared" ca="1" si="706"/>
        <v>5.0596278556604428E-4</v>
      </c>
      <c r="DM390" s="223">
        <f t="shared" ca="1" si="707"/>
        <v>7.7068854696621218E-4</v>
      </c>
      <c r="DN390" s="223">
        <f t="shared" ca="1" si="708"/>
        <v>6.6118158576204623E-4</v>
      </c>
      <c r="DO390" s="223">
        <f t="shared" ca="1" si="709"/>
        <v>2.3061654480620083E-4</v>
      </c>
      <c r="DP390" s="223">
        <f t="shared" ca="1" si="710"/>
        <v>-3.1193181000601863E-4</v>
      </c>
      <c r="DQ390" s="223">
        <f t="shared" ca="1" si="711"/>
        <v>-7.0301159689286903E-4</v>
      </c>
      <c r="DR390" s="223">
        <f t="shared" ca="1" si="712"/>
        <v>-7.527213907218502E-4</v>
      </c>
      <c r="DS390" s="223">
        <f t="shared" ca="1" si="713"/>
        <v>-4.3692299512562531E-4</v>
      </c>
      <c r="DT390" s="223">
        <f t="shared" ca="1" si="714"/>
        <v>9.1037476419386122E-5</v>
      </c>
      <c r="DU390" s="223">
        <f t="shared" ca="1" si="715"/>
        <v>5.747917601423866E-4</v>
      </c>
      <c r="DV390" s="223">
        <f t="shared" ca="1" si="716"/>
        <v>7.7943733493831917E-4</v>
      </c>
      <c r="DW390" s="223">
        <f t="shared" ca="1" si="717"/>
        <v>6.0560193048307567E-4</v>
      </c>
      <c r="DX390" s="223">
        <f t="shared" ca="1" si="718"/>
        <v>1.3769694350805785E-4</v>
      </c>
      <c r="DY390" s="223">
        <f t="shared" ca="1" si="719"/>
        <v>-3.9707124296065684E-4</v>
      </c>
      <c r="DZ390" s="223">
        <f t="shared" ca="1" si="720"/>
        <v>-7.3902865923433669E-4</v>
      </c>
      <c r="EA390" s="223">
        <f t="shared" ca="1" si="721"/>
        <v>-7.2212683422747163E-4</v>
      </c>
      <c r="EB390" s="223">
        <f t="shared" ca="1" si="722"/>
        <v>-3.5457299511918589E-4</v>
      </c>
      <c r="EC390" s="223">
        <f t="shared" ca="1" si="723"/>
        <v>1.8515521695436625E-4</v>
      </c>
      <c r="ED390" s="223">
        <f t="shared" ca="1" si="724"/>
        <v>6.3497533162854198E-4</v>
      </c>
      <c r="EE390" s="223">
        <f t="shared" ca="1" si="725"/>
        <v>7.7646265989067217E-4</v>
      </c>
      <c r="EF390" s="223">
        <f t="shared" ca="1" si="726"/>
        <v>5.409134584738076E-4</v>
      </c>
      <c r="EG390" s="223">
        <f t="shared" ca="1" si="727"/>
        <v>4.2706252010894189E-5</v>
      </c>
      <c r="EH390" s="223">
        <f t="shared" ca="1" si="728"/>
        <v>-4.7623835482623884E-4</v>
      </c>
      <c r="EI390" s="223">
        <f t="shared" ca="1" si="729"/>
        <v>-7.6393004265113632E-4</v>
      </c>
      <c r="EJ390" s="223">
        <f t="shared" ca="1" si="730"/>
        <v>-6.8067081798879581E-4</v>
      </c>
      <c r="EK390" s="223">
        <f t="shared" ca="1" si="731"/>
        <v>-2.6688988722870519E-4</v>
      </c>
      <c r="EL390" s="223">
        <f t="shared" ca="1" si="732"/>
        <v>2.7648805068340992E-4</v>
      </c>
      <c r="EM390" s="223">
        <f t="shared" ca="1" si="733"/>
        <v>6.8560828309032623E-4</v>
      </c>
      <c r="EN390" s="223">
        <f t="shared" ca="1" si="734"/>
        <v>7.6180926370482361E-4</v>
      </c>
      <c r="EO390" s="223">
        <f t="shared" ca="1" si="735"/>
        <v>4.6808914456544282E-4</v>
      </c>
      <c r="EP390" s="223">
        <f t="shared" ca="1" si="736"/>
        <v>-5.2926781267613769E-5</v>
      </c>
      <c r="EQ390" s="223">
        <f t="shared" ca="1" si="737"/>
        <v>-5.4824239855134427E-4</v>
      </c>
      <c r="ER390" s="223">
        <f t="shared" ca="1" si="738"/>
        <v>-7.7734120715840618E-4</v>
      </c>
      <c r="ES390" s="223">
        <f t="shared" ca="1" si="739"/>
        <v>-6.2897687907740977E-4</v>
      </c>
      <c r="ET390" s="223">
        <f t="shared" ca="1" si="740"/>
        <v>-1.7519250701249886E-4</v>
      </c>
      <c r="EU390" s="223">
        <f t="shared" ca="1" si="741"/>
        <v>3.6366224677437394E-4</v>
      </c>
      <c r="EV390" s="223">
        <f t="shared" ca="1" si="742"/>
        <v>7.2592904780846828E-4</v>
      </c>
      <c r="EW390" s="223">
        <f t="shared" ca="1" si="743"/>
        <v>7.3569754709882436E-4</v>
      </c>
      <c r="EX390" s="223">
        <f t="shared" ca="1" si="744"/>
        <v>3.8822433422422989E-4</v>
      </c>
      <c r="EY390" s="223">
        <f t="shared" ca="1" si="745"/>
        <v>-1.4776374649146134E-4</v>
      </c>
      <c r="EZ390" s="223">
        <f t="shared" ca="1" si="746"/>
        <v>-6.1200036629679088E-4</v>
      </c>
      <c r="FA390" s="223">
        <f t="shared" ca="1" si="747"/>
        <v>-7.790604363588137E-4</v>
      </c>
      <c r="FB390" s="223">
        <f t="shared" ca="1" si="748"/>
        <v>-5.6782254245139701E-4</v>
      </c>
      <c r="FC390" s="223">
        <f t="shared" ca="1" si="749"/>
        <v>-8.0860068421197834E-5</v>
      </c>
      <c r="FD390" s="223">
        <f t="shared" ca="1" si="750"/>
        <v>4.453666241761037E-4</v>
      </c>
      <c r="FE390" s="223">
        <f t="shared" ca="1" si="751"/>
        <v>7.5533116395094455E-4</v>
      </c>
      <c r="FF390" s="223">
        <f t="shared" ca="1" si="752"/>
        <v>6.9852025459528279E-4</v>
      </c>
      <c r="FG390" s="223">
        <f t="shared" ca="1" si="753"/>
        <v>3.0252026853608228E-4</v>
      </c>
      <c r="FH390" s="223">
        <f t="shared" ca="1" si="754"/>
        <v>-2.4037820742921163E-4</v>
      </c>
      <c r="FI390" s="223">
        <f t="shared" ca="1" si="755"/>
        <v>-6.6655327888162077E-4</v>
      </c>
      <c r="FJ390" s="223">
        <f t="shared" ca="1" si="756"/>
        <v>-7.690618714449194E-4</v>
      </c>
      <c r="FK390" s="223">
        <f t="shared" ca="1" si="757"/>
        <v>-4.9812762625623536E-4</v>
      </c>
      <c r="FL390" s="223">
        <f t="shared" ca="1" si="758"/>
        <v>1.4688580863929227E-5</v>
      </c>
      <c r="FM390" s="223">
        <f t="shared" ca="1" si="759"/>
        <v>5.2037227300182141E-4</v>
      </c>
      <c r="FN390" s="223">
        <f t="shared" ca="1" si="760"/>
        <v>7.7337239632340013E-4</v>
      </c>
      <c r="FO390" s="223">
        <f t="shared" ca="1" si="761"/>
        <v>6.5083656727817833E-4</v>
      </c>
      <c r="FP390" s="223">
        <f t="shared" ca="1" si="762"/>
        <v>2.1226601642249543E-4</v>
      </c>
      <c r="FQ390" s="223">
        <f t="shared" ca="1" si="763"/>
        <v>-3.2937715638257074E-4</v>
      </c>
      <c r="FR390" s="223">
        <f t="shared" ca="1" si="764"/>
        <v>-7.1108060972255402E-4</v>
      </c>
      <c r="FS390" s="223">
        <f t="shared" ca="1" si="765"/>
        <v>-7.4749590013972148E-4</v>
      </c>
      <c r="FT390" s="223">
        <f t="shared" ca="1" si="766"/>
        <v>-4.2094040690369202E-4</v>
      </c>
      <c r="FU390" s="223">
        <f t="shared" ca="1" si="767"/>
        <v>1.1001630022069379E-4</v>
      </c>
      <c r="FV390" s="223">
        <f t="shared" ca="1" si="768"/>
        <v>5.8755103847772953E-4</v>
      </c>
      <c r="FW390" s="223">
        <f t="shared" ca="1" si="769"/>
        <v>7.7978138799813168E-4</v>
      </c>
      <c r="FX390" s="223">
        <f t="shared" ca="1" si="770"/>
        <v>5.9336369218884809E-4</v>
      </c>
      <c r="FY390" s="223">
        <f t="shared" ca="1" si="771"/>
        <v>1.1881908584415832E-4</v>
      </c>
      <c r="FZ390" s="223">
        <f t="shared" ca="1" si="772"/>
        <v>-4.134219663188192E-4</v>
      </c>
      <c r="GA390" s="223">
        <f t="shared" ca="1" si="773"/>
        <v>-7.4491262631759872E-4</v>
      </c>
      <c r="GB390" s="223">
        <f t="shared" ca="1" si="774"/>
        <v>-7.1468689472530705E-4</v>
      </c>
      <c r="GC390" s="223">
        <f t="shared" ca="1" si="775"/>
        <v>-3.3742185201890982E-4</v>
      </c>
      <c r="GD390" s="223">
        <f t="shared" ca="1" si="776"/>
        <v>2.0368927201867219E-4</v>
      </c>
      <c r="GE390" s="223">
        <f t="shared" ca="1" si="777"/>
        <v>6.458924894409175E-4</v>
      </c>
      <c r="GF390" s="223">
        <f t="shared" ca="1" si="778"/>
        <v>7.7446174177484234E-4</v>
      </c>
      <c r="GG390" s="223">
        <f t="shared" ca="1" si="779"/>
        <v>5.2696607486454124E-4</v>
      </c>
      <c r="GH390" s="223">
        <f t="shared" ca="1" si="780"/>
        <v>2.3585005617613158E-5</v>
      </c>
      <c r="GI390" s="223">
        <f t="shared" ca="1" si="781"/>
        <v>-4.9124852506740048E-4</v>
      </c>
      <c r="GJ390" s="223">
        <f t="shared" ca="1" si="782"/>
        <v>-7.6754046364622931E-4</v>
      </c>
      <c r="GK390" s="223">
        <f t="shared" ca="1" si="783"/>
        <v>-6.7112833318182295E-4</v>
      </c>
      <c r="GL390" s="223">
        <f t="shared" ca="1" si="784"/>
        <v>-2.4882815840662309E-4</v>
      </c>
      <c r="GM390" s="223">
        <f t="shared" ca="1" si="785"/>
        <v>2.9429856757100053E-4</v>
      </c>
      <c r="GN390" s="223">
        <f t="shared" ca="1" si="786"/>
        <v>6.9451911616451756E-4</v>
      </c>
      <c r="GO390" s="223">
        <f t="shared" ca="1" si="787"/>
        <v>7.5749347008427113E-4</v>
      </c>
      <c r="GP390" s="223">
        <f t="shared" ca="1" si="788"/>
        <v>4.5264239727290702E-4</v>
      </c>
      <c r="GQ390" s="223">
        <f t="shared" ca="1" si="789"/>
        <v>-7.2003815046382824E-5</v>
      </c>
      <c r="GR390" s="223">
        <f t="shared" ca="1" si="790"/>
        <v>-5.6168624874358231E-4</v>
      </c>
      <c r="GS390" s="223">
        <f t="shared" ca="1" si="791"/>
        <v>-7.78623777972979E-4</v>
      </c>
      <c r="GT390" s="223">
        <f t="shared" ca="1" si="792"/>
        <v>-6.1747537681929498E-4</v>
      </c>
      <c r="GU390" s="223">
        <f t="shared" ca="1" si="793"/>
        <v>-1.5649185768200845E-4</v>
      </c>
      <c r="GV390" s="223">
        <f t="shared" ca="1" si="794"/>
        <v>3.804813387331946E-4</v>
      </c>
      <c r="GW390" s="223">
        <f t="shared" ca="1" si="795"/>
        <v>7.3269952892081715E-4</v>
      </c>
      <c r="GX390" s="223">
        <f t="shared" ca="1" si="796"/>
        <v>7.2913179152676291E-4</v>
      </c>
      <c r="GY390" s="223">
        <f t="shared" ca="1" si="797"/>
        <v>3.7151055670556009E-4</v>
      </c>
      <c r="GZ390" s="223">
        <f t="shared" ca="1" si="798"/>
        <v>-1.6650963131076648E-4</v>
      </c>
      <c r="HA390" s="223">
        <f t="shared" ca="1" si="799"/>
        <v>-6.2367568841965035E-4</v>
      </c>
      <c r="HB390" s="223">
        <f t="shared" ca="1" si="800"/>
        <v>-7.7799586593399266E-4</v>
      </c>
      <c r="HC390" s="223">
        <f t="shared" ca="1" si="801"/>
        <v>-5.5453501604173011E-4</v>
      </c>
      <c r="HD390" s="223">
        <f t="shared" ca="1" si="802"/>
        <v>-6.180177375483142E-5</v>
      </c>
      <c r="HE390" s="223">
        <f t="shared" ca="1" si="803"/>
        <v>4.6094131640782922E-4</v>
      </c>
      <c r="HF390" s="223">
        <f t="shared" ca="1" si="804"/>
        <v>7.5985945876352987E-4</v>
      </c>
      <c r="HG390" s="223">
        <f t="shared" ca="1" si="805"/>
        <v>6.8980329214693317E-4</v>
      </c>
      <c r="HH390" s="223">
        <f t="shared" ca="1" si="806"/>
        <v>2.8479085156237643E-4</v>
      </c>
      <c r="HI390" s="223">
        <f t="shared" ca="1" si="807"/>
        <v>-2.585109877326416E-4</v>
      </c>
      <c r="HJ390" s="223">
        <f t="shared" ca="1" si="808"/>
        <v>-6.762844652229463E-4</v>
      </c>
      <c r="HK390" s="223">
        <f t="shared" ca="1" si="809"/>
        <v>-7.6566617191079866E-4</v>
      </c>
      <c r="HL390" s="223">
        <f t="shared" ca="1" si="810"/>
        <v>-4.8325393246027328E-4</v>
      </c>
      <c r="HM390" s="223">
        <f t="shared" ca="1" si="811"/>
        <v>3.3817866374846815E-5</v>
      </c>
      <c r="HN390" s="223">
        <f t="shared" ca="1" si="812"/>
        <v>5.3446830763830683E-4</v>
      </c>
      <c r="HO390" s="223">
        <f t="shared" ca="1" si="813"/>
        <v>7.7559039506730097E-4</v>
      </c>
      <c r="HP390" s="223">
        <f t="shared" ca="1" si="814"/>
        <v>6.400995091825287E-4</v>
      </c>
      <c r="HQ390" s="223">
        <f t="shared" ca="1" si="815"/>
        <v>1.937876269276347E-4</v>
      </c>
      <c r="HR390" s="223">
        <f t="shared" ca="1" si="816"/>
        <v>-3.4662409827632308E-4</v>
      </c>
      <c r="HS390" s="223">
        <f t="shared" ca="1" si="817"/>
        <v>-7.1872129418196304E-4</v>
      </c>
      <c r="HT390" s="223">
        <f t="shared" ca="1" si="818"/>
        <v>-7.4182014597801724E-4</v>
      </c>
      <c r="HU390" s="223">
        <f t="shared" ca="1" si="819"/>
        <v>-4.0470425992062504E-4</v>
      </c>
      <c r="HV390" s="223">
        <f t="shared" ca="1" si="820"/>
        <v>1.2892885431651195E-4</v>
      </c>
      <c r="HW390" s="223">
        <f t="shared" ca="1" si="821"/>
        <v>5.9995639803744178E-4</v>
      </c>
      <c r="HX390" s="223">
        <f t="shared" ca="1" si="822"/>
        <v>7.7965572990771801E-4</v>
      </c>
      <c r="HY390" s="223">
        <f t="shared" ca="1" si="823"/>
        <v>5.8076803379374347E-4</v>
      </c>
      <c r="HZ390" s="223">
        <f t="shared" ca="1" si="824"/>
        <v>9.9869656005878026E-5</v>
      </c>
      <c r="IA390" s="223">
        <f t="shared" ca="1" si="825"/>
        <v>-4.2952365974332335E-4</v>
      </c>
      <c r="IB390" s="223">
        <f t="shared" ca="1" si="826"/>
        <v>-7.5034788588884108E-4</v>
      </c>
      <c r="IC390" s="223">
        <f t="shared" ca="1" si="827"/>
        <v>-7.0681645456162877E-4</v>
      </c>
      <c r="ID390" s="223">
        <f t="shared" ca="1" si="828"/>
        <v>-3.200674586119834E-4</v>
      </c>
      <c r="IE390" s="223">
        <f t="shared" ca="1" si="829"/>
        <v>4.9164591231954161E-5</v>
      </c>
      <c r="IF390" s="223">
        <f t="shared" ca="1" si="830"/>
        <v>6.564205857691295E-4</v>
      </c>
      <c r="IG390" s="223">
        <f t="shared" ca="1" si="831"/>
        <v>7.7199431686475711E-4</v>
      </c>
      <c r="IH390" s="223">
        <f t="shared" ca="1" si="832"/>
        <v>5.1270126659631529E-4</v>
      </c>
      <c r="II390" s="223">
        <f t="shared" ca="1" si="833"/>
        <v>4.4495524988593911E-6</v>
      </c>
      <c r="IJ390" s="223">
        <f t="shared" ca="1" si="834"/>
        <v>-5.0596278556603572E-4</v>
      </c>
      <c r="IK390" s="223">
        <f t="shared" ca="1" si="835"/>
        <v>-7.7068854696621045E-4</v>
      </c>
      <c r="IL390" s="223">
        <f t="shared" ca="1" si="836"/>
        <v>-6.6118158576204623E-4</v>
      </c>
      <c r="IM390" s="223">
        <f t="shared" ca="1" si="837"/>
        <v>-2.3061654480620083E-4</v>
      </c>
      <c r="IN390" s="223">
        <f t="shared" ca="1" si="838"/>
        <v>3.1193181000601863E-4</v>
      </c>
      <c r="IO390" s="223">
        <f t="shared" ca="1" si="839"/>
        <v>7.0301159689287391E-4</v>
      </c>
      <c r="IP390" s="223">
        <f t="shared" ca="1" si="840"/>
        <v>7.5272139072184738E-4</v>
      </c>
      <c r="IQ390" s="223">
        <f t="shared" ca="1" si="841"/>
        <v>4.3692299512563453E-4</v>
      </c>
      <c r="IR390" s="223">
        <f t="shared" ca="1" si="842"/>
        <v>-9.1037476419375063E-5</v>
      </c>
      <c r="IS390" s="223">
        <f t="shared" ca="1" si="843"/>
        <v>-5.747917601423866E-4</v>
      </c>
      <c r="IT390" s="223">
        <f t="shared" ca="1" si="844"/>
        <v>-7.7943733493831917E-4</v>
      </c>
      <c r="IU390" s="223">
        <f t="shared" ca="1" si="845"/>
        <v>-6.0560193048307567E-4</v>
      </c>
      <c r="IV390" s="223">
        <f t="shared" ca="1" si="846"/>
        <v>-1.3769694350805785E-4</v>
      </c>
      <c r="IW390" s="223">
        <f t="shared" ca="1" si="847"/>
        <v>3.9707124296066638E-4</v>
      </c>
      <c r="IX390" s="223">
        <f t="shared" ca="1" si="848"/>
        <v>7.3902865923434027E-4</v>
      </c>
      <c r="IY390" s="223">
        <f t="shared" ca="1" si="849"/>
        <v>7.2212683422747575E-4</v>
      </c>
      <c r="IZ390" s="223">
        <f t="shared" ca="1" si="850"/>
        <v>3.5457299511919575E-4</v>
      </c>
      <c r="JA390" s="223">
        <f t="shared" ca="1" si="851"/>
        <v>-1.8515521695436625E-4</v>
      </c>
      <c r="JB390" s="223">
        <f t="shared" ca="1" si="852"/>
        <v>-6.3497533162854198E-4</v>
      </c>
    </row>
    <row r="391" spans="2:262">
      <c r="B391" s="230">
        <v>30</v>
      </c>
      <c r="C391" s="229">
        <f t="shared" si="853"/>
        <v>5.859375000000002E-4</v>
      </c>
      <c r="D391" s="226">
        <f t="shared" ca="1" si="597"/>
        <v>39.299015957134209</v>
      </c>
      <c r="E391" s="225">
        <f ca="1">AJ361</f>
        <v>9.9015957134205176E-2</v>
      </c>
      <c r="F391" s="224">
        <v>30</v>
      </c>
      <c r="G391" s="223">
        <f t="shared" ca="1" si="854"/>
        <v>-4.050558999763856E-4</v>
      </c>
      <c r="H391" s="223">
        <f t="shared" ca="1" si="598"/>
        <v>-2.5967130805782545E-4</v>
      </c>
      <c r="I391" s="223">
        <f t="shared" ca="1" si="599"/>
        <v>2.024840412070546E-5</v>
      </c>
      <c r="J391" s="223">
        <f t="shared" ca="1" si="600"/>
        <v>2.8967746369758306E-4</v>
      </c>
      <c r="K391" s="223">
        <f t="shared" ca="1" si="601"/>
        <v>4.0902528131268336E-4</v>
      </c>
      <c r="L391" s="223">
        <f t="shared" ca="1" si="602"/>
        <v>3.1645802127694005E-4</v>
      </c>
      <c r="M391" s="223">
        <f t="shared" ca="1" si="603"/>
        <v>5.9934572672821232E-5</v>
      </c>
      <c r="N391" s="223">
        <f t="shared" ca="1" si="604"/>
        <v>-2.2764084313774911E-4</v>
      </c>
      <c r="O391" s="223">
        <f t="shared" ca="1" si="605"/>
        <v>-3.9727605047215506E-4</v>
      </c>
      <c r="P391" s="223">
        <f t="shared" ca="1" si="606"/>
        <v>-3.6108343021008441E-4</v>
      </c>
      <c r="Q391" s="223">
        <f t="shared" ca="1" si="607"/>
        <v>-1.3781429745022698E-4</v>
      </c>
      <c r="R391" s="223">
        <f t="shared" ca="1" si="608"/>
        <v>1.5685611263858675E-4</v>
      </c>
      <c r="S391" s="223">
        <f t="shared" ca="1" si="609"/>
        <v>3.7025972380695763E-4</v>
      </c>
      <c r="T391" s="223">
        <f t="shared" ca="1" si="610"/>
        <v>3.9183260541817609E-4</v>
      </c>
      <c r="U391" s="223">
        <f t="shared" ca="1" si="611"/>
        <v>2.1039789606376862E-4</v>
      </c>
      <c r="V391" s="223">
        <f t="shared" ca="1" si="612"/>
        <v>-8.0043489696645531E-5</v>
      </c>
      <c r="W391" s="223">
        <f t="shared" ca="1" si="613"/>
        <v>-3.2901452359990392E-4</v>
      </c>
      <c r="X391" s="223">
        <f t="shared" ca="1" si="614"/>
        <v>-4.0752387334230377E-4</v>
      </c>
      <c r="Y391" s="223">
        <f t="shared" ca="1" si="615"/>
        <v>-2.7489602152407967E-4</v>
      </c>
      <c r="Z391" s="223">
        <f t="shared" ca="1" si="616"/>
        <v>1.5484033456840884E-7</v>
      </c>
      <c r="AA391" s="223">
        <f t="shared" ca="1" si="617"/>
        <v>2.7512547976437675E-4</v>
      </c>
      <c r="AB391" s="223">
        <f t="shared" ca="1" si="618"/>
        <v>4.0755422735590783E-4</v>
      </c>
      <c r="AC391" s="223">
        <f t="shared" ca="1" si="619"/>
        <v>3.2883004704068521E-4</v>
      </c>
      <c r="AD391" s="223">
        <f t="shared" ca="1" si="620"/>
        <v>7.9739759454732124E-5</v>
      </c>
      <c r="AE391" s="223">
        <f t="shared" ca="1" si="621"/>
        <v>-2.1066351803365133E-4</v>
      </c>
      <c r="AF391" s="223">
        <f t="shared" ca="1" si="622"/>
        <v>-3.9192250097126822E-4</v>
      </c>
      <c r="AG391" s="223">
        <f t="shared" ca="1" si="623"/>
        <v>-3.7012731825953162E-4</v>
      </c>
      <c r="AH391" s="223">
        <f t="shared" ca="1" si="624"/>
        <v>-1.5657000500675816E-4</v>
      </c>
      <c r="AI391" s="223">
        <f t="shared" ca="1" si="625"/>
        <v>1.3810587544635332E-4</v>
      </c>
      <c r="AJ391" s="223">
        <f t="shared" ca="1" si="626"/>
        <v>3.6122941266697364E-4</v>
      </c>
      <c r="AK391" s="223">
        <f t="shared" ca="1" si="627"/>
        <v>3.9720080420745573E-4</v>
      </c>
      <c r="AL391" s="223">
        <f t="shared" ca="1" si="628"/>
        <v>2.2738335307184493E-4</v>
      </c>
      <c r="AM391" s="223">
        <f t="shared" ca="1" si="629"/>
        <v>-6.0240901516320504E-5</v>
      </c>
      <c r="AN391" s="223">
        <f t="shared" ca="1" si="630"/>
        <v>-3.1665448061367487E-4</v>
      </c>
      <c r="AO391" s="223">
        <f t="shared" ca="1" si="631"/>
        <v>-4.0901008600246461E-4</v>
      </c>
      <c r="AP391" s="223">
        <f t="shared" ca="1" si="632"/>
        <v>-2.8945848639643423E-4</v>
      </c>
      <c r="AQ391" s="223">
        <f t="shared" ca="1" si="633"/>
        <v>-1.993909647549777E-5</v>
      </c>
      <c r="AR391" s="223">
        <f t="shared" ca="1" si="634"/>
        <v>2.5991069445227192E-4</v>
      </c>
      <c r="AS391" s="223">
        <f t="shared" ca="1" si="635"/>
        <v>4.0510133956789761E-4</v>
      </c>
      <c r="AT391" s="223">
        <f t="shared" ca="1" si="636"/>
        <v>3.4040989241899793E-4</v>
      </c>
      <c r="AU391" s="223">
        <f t="shared" ca="1" si="637"/>
        <v>9.9352846171736758E-5</v>
      </c>
      <c r="AV391" s="223">
        <f t="shared" ca="1" si="638"/>
        <v>-1.9317868606266492E-4</v>
      </c>
      <c r="AW391" s="223">
        <f t="shared" ca="1" si="639"/>
        <v>-3.856247758371848E-4</v>
      </c>
      <c r="AX391" s="223">
        <f t="shared" ca="1" si="640"/>
        <v>-3.7827953717996726E-4</v>
      </c>
      <c r="AY391" s="223">
        <f t="shared" ca="1" si="641"/>
        <v>-1.7494852170731528E-4</v>
      </c>
      <c r="AZ391" s="223">
        <f t="shared" ca="1" si="642"/>
        <v>1.1902292910352357E-4</v>
      </c>
      <c r="BA391" s="223">
        <f t="shared" ca="1" si="643"/>
        <v>3.5132886823191403E-4</v>
      </c>
      <c r="BB391" s="223">
        <f t="shared" ca="1" si="644"/>
        <v>4.0161211146871845E-4</v>
      </c>
      <c r="BC391" s="223">
        <f t="shared" ca="1" si="645"/>
        <v>2.4382102366594043E-4</v>
      </c>
      <c r="BD391" s="223">
        <f t="shared" ca="1" si="646"/>
        <v>-4.0293187727764244E-5</v>
      </c>
      <c r="BE391" s="223">
        <f t="shared" ca="1" si="647"/>
        <v>-3.0353158924799161E-4</v>
      </c>
      <c r="BF391" s="223">
        <f t="shared" ca="1" si="648"/>
        <v>-4.095109575403932E-4</v>
      </c>
      <c r="BG391" s="223">
        <f t="shared" ca="1" si="649"/>
        <v>-3.0332362042149124E-4</v>
      </c>
      <c r="BH391" s="223">
        <f t="shared" ca="1" si="650"/>
        <v>-3.998499825569584E-5</v>
      </c>
      <c r="BI391" s="223">
        <f t="shared" ca="1" si="651"/>
        <v>2.4406976151174331E-4</v>
      </c>
      <c r="BJ391" s="223">
        <f t="shared" ca="1" si="652"/>
        <v>4.0167252717018153E-4</v>
      </c>
      <c r="BK391" s="223">
        <f t="shared" ca="1" si="653"/>
        <v>3.511696605500898E-4</v>
      </c>
      <c r="BL391" s="223">
        <f t="shared" ca="1" si="654"/>
        <v>1.187265831800349E-4</v>
      </c>
      <c r="BM391" s="223">
        <f t="shared" ca="1" si="655"/>
        <v>-1.752284697165003E-4</v>
      </c>
      <c r="BN391" s="223">
        <f t="shared" ca="1" si="656"/>
        <v>-3.7839804684136879E-4</v>
      </c>
      <c r="BO391" s="223">
        <f t="shared" ca="1" si="657"/>
        <v>-3.8552044756196165E-4</v>
      </c>
      <c r="BP391" s="223">
        <f t="shared" ca="1" si="658"/>
        <v>-1.9290557209539745E-4</v>
      </c>
      <c r="BQ391" s="223">
        <f t="shared" ca="1" si="659"/>
        <v>9.9653246099307521E-5</v>
      </c>
      <c r="BR391" s="223">
        <f t="shared" ca="1" si="660"/>
        <v>3.4058194178051074E-4</v>
      </c>
      <c r="BS391" s="223">
        <f t="shared" ca="1" si="661"/>
        <v>4.0505589997638604E-4</v>
      </c>
      <c r="BT391" s="223">
        <f t="shared" ca="1" si="662"/>
        <v>2.5967130805782757E-4</v>
      </c>
      <c r="BU391" s="223">
        <f t="shared" ca="1" si="663"/>
        <v>-2.0248404120702559E-5</v>
      </c>
      <c r="BV391" s="223">
        <f t="shared" ca="1" si="664"/>
        <v>-2.8967746369758067E-4</v>
      </c>
      <c r="BW391" s="223">
        <f t="shared" ca="1" si="665"/>
        <v>-4.090252813126832E-4</v>
      </c>
      <c r="BX391" s="223">
        <f t="shared" ca="1" si="666"/>
        <v>-3.1645802127694053E-4</v>
      </c>
      <c r="BY391" s="223">
        <f t="shared" ca="1" si="667"/>
        <v>-5.9934572672822343E-5</v>
      </c>
      <c r="BZ391" s="223">
        <f t="shared" ca="1" si="668"/>
        <v>2.2764084313774786E-4</v>
      </c>
      <c r="CA391" s="223">
        <f t="shared" ca="1" si="669"/>
        <v>3.9727605047215462E-4</v>
      </c>
      <c r="CB391" s="223">
        <f t="shared" ca="1" si="670"/>
        <v>3.6108343021008544E-4</v>
      </c>
      <c r="CC391" s="223">
        <f t="shared" ca="1" si="671"/>
        <v>1.3781429745022904E-4</v>
      </c>
      <c r="CD391" s="223">
        <f t="shared" ca="1" si="672"/>
        <v>-1.5685611263858477E-4</v>
      </c>
      <c r="CE391" s="223">
        <f t="shared" ca="1" si="673"/>
        <v>-3.7025972380695638E-4</v>
      </c>
      <c r="CF391" s="223">
        <f t="shared" ca="1" si="674"/>
        <v>-3.9183260541817696E-4</v>
      </c>
      <c r="CG391" s="223">
        <f t="shared" ca="1" si="675"/>
        <v>-2.1039789606377176E-4</v>
      </c>
      <c r="CH391" s="223">
        <f t="shared" ca="1" si="676"/>
        <v>8.0043489696644772E-5</v>
      </c>
      <c r="CI391" s="223">
        <f t="shared" ca="1" si="677"/>
        <v>3.2901452359990343E-4</v>
      </c>
      <c r="CJ391" s="223">
        <f t="shared" ca="1" si="678"/>
        <v>4.0752387334230388E-4</v>
      </c>
      <c r="CK391" s="223">
        <f t="shared" ca="1" si="679"/>
        <v>2.7489602152408075E-4</v>
      </c>
      <c r="CL391" s="223">
        <f t="shared" ca="1" si="680"/>
        <v>-1.5484033456621333E-7</v>
      </c>
      <c r="CM391" s="223">
        <f t="shared" ca="1" si="681"/>
        <v>-2.7512547976437512E-4</v>
      </c>
      <c r="CN391" s="223">
        <f t="shared" ca="1" si="682"/>
        <v>-4.0755422735590761E-4</v>
      </c>
      <c r="CO391" s="223">
        <f t="shared" ca="1" si="683"/>
        <v>-3.2883004704068478E-4</v>
      </c>
      <c r="CP391" s="223">
        <f t="shared" ca="1" si="684"/>
        <v>-7.9739759454734293E-5</v>
      </c>
      <c r="CQ391" s="223">
        <f t="shared" ca="1" si="685"/>
        <v>2.1066351803365068E-4</v>
      </c>
      <c r="CR391" s="223">
        <f t="shared" ca="1" si="686"/>
        <v>3.9192250097126713E-4</v>
      </c>
      <c r="CS391" s="223">
        <f t="shared" ca="1" si="687"/>
        <v>3.7012731825953189E-4</v>
      </c>
      <c r="CT391" s="223">
        <f t="shared" ca="1" si="688"/>
        <v>1.5657000500676155E-4</v>
      </c>
      <c r="CU391" s="223">
        <f t="shared" ca="1" si="689"/>
        <v>-1.3810587544635258E-4</v>
      </c>
      <c r="CV391" s="223">
        <f t="shared" ca="1" si="690"/>
        <v>-3.6122941266697125E-4</v>
      </c>
      <c r="CW391" s="223">
        <f t="shared" ca="1" si="691"/>
        <v>-3.9720080420745628E-4</v>
      </c>
      <c r="CX391" s="223">
        <f t="shared" ca="1" si="692"/>
        <v>-2.2738335307184918E-4</v>
      </c>
      <c r="CY391" s="223">
        <f t="shared" ca="1" si="693"/>
        <v>6.0240901516318336E-5</v>
      </c>
      <c r="CZ391" s="223">
        <f t="shared" ca="1" si="694"/>
        <v>3.1665448061367525E-4</v>
      </c>
      <c r="DA391" s="223">
        <f t="shared" ca="1" si="695"/>
        <v>4.0901008600246482E-4</v>
      </c>
      <c r="DB391" s="223">
        <f t="shared" ca="1" si="696"/>
        <v>2.8945848639643477E-4</v>
      </c>
      <c r="DC391" s="223">
        <f t="shared" ca="1" si="697"/>
        <v>1.9939096475501402E-5</v>
      </c>
      <c r="DD391" s="223">
        <f t="shared" ca="1" si="698"/>
        <v>-2.5991069445227132E-4</v>
      </c>
      <c r="DE391" s="223">
        <f t="shared" ca="1" si="699"/>
        <v>-4.0510133956789702E-4</v>
      </c>
      <c r="DF391" s="223">
        <f t="shared" ca="1" si="700"/>
        <v>-3.4040989241899917E-4</v>
      </c>
      <c r="DG391" s="223">
        <f t="shared" ca="1" si="701"/>
        <v>-9.9352846171741718E-5</v>
      </c>
      <c r="DH391" s="223">
        <f t="shared" ca="1" si="702"/>
        <v>1.9317868606266296E-4</v>
      </c>
      <c r="DI391" s="223">
        <f t="shared" ca="1" si="703"/>
        <v>3.8562477583718502E-4</v>
      </c>
      <c r="DJ391" s="223">
        <f t="shared" ca="1" si="704"/>
        <v>3.7827953717996807E-4</v>
      </c>
      <c r="DK391" s="223">
        <f t="shared" ca="1" si="705"/>
        <v>1.7494852170731463E-4</v>
      </c>
      <c r="DL391" s="223">
        <f t="shared" ca="1" si="706"/>
        <v>-1.1902292910352151E-4</v>
      </c>
      <c r="DM391" s="223">
        <f t="shared" ca="1" si="707"/>
        <v>-3.513288682319144E-4</v>
      </c>
      <c r="DN391" s="223">
        <f t="shared" ca="1" si="708"/>
        <v>-4.0161211146871889E-4</v>
      </c>
      <c r="DO391" s="223">
        <f t="shared" ca="1" si="709"/>
        <v>-2.4382102366594222E-4</v>
      </c>
      <c r="DP391" s="223">
        <f t="shared" ca="1" si="710"/>
        <v>4.0293187727759175E-5</v>
      </c>
      <c r="DQ391" s="223">
        <f t="shared" ca="1" si="711"/>
        <v>3.0353158924799014E-4</v>
      </c>
      <c r="DR391" s="223">
        <f t="shared" ca="1" si="712"/>
        <v>4.095109575403932E-4</v>
      </c>
      <c r="DS391" s="223">
        <f t="shared" ca="1" si="713"/>
        <v>3.033236204214927E-4</v>
      </c>
      <c r="DT391" s="223">
        <f t="shared" ca="1" si="714"/>
        <v>3.9984998255695163E-5</v>
      </c>
      <c r="DU391" s="223">
        <f t="shared" ca="1" si="715"/>
        <v>-2.4406976151174155E-4</v>
      </c>
      <c r="DV391" s="223">
        <f t="shared" ca="1" si="716"/>
        <v>-4.0167252717018169E-4</v>
      </c>
      <c r="DW391" s="223">
        <f t="shared" ca="1" si="717"/>
        <v>-3.5116966055009094E-4</v>
      </c>
      <c r="DX391" s="223">
        <f t="shared" ca="1" si="718"/>
        <v>-1.1872658318003424E-4</v>
      </c>
      <c r="DY391" s="223">
        <f t="shared" ca="1" si="719"/>
        <v>1.7522846971649566E-4</v>
      </c>
      <c r="DZ391" s="223">
        <f t="shared" ca="1" si="720"/>
        <v>3.7839804684136797E-4</v>
      </c>
      <c r="EA391" s="223">
        <f t="shared" ca="1" si="721"/>
        <v>3.8552044756196333E-4</v>
      </c>
      <c r="EB391" s="223">
        <f t="shared" ca="1" si="722"/>
        <v>1.9290557209539937E-4</v>
      </c>
      <c r="EC391" s="223">
        <f t="shared" ca="1" si="723"/>
        <v>-9.9653246099302533E-5</v>
      </c>
      <c r="ED391" s="223">
        <f t="shared" ca="1" si="724"/>
        <v>-3.4058194178050955E-4</v>
      </c>
      <c r="EE391" s="223">
        <f t="shared" ca="1" si="725"/>
        <v>-4.0505589997638593E-4</v>
      </c>
      <c r="EF391" s="223">
        <f t="shared" ca="1" si="726"/>
        <v>-2.596713080578293E-4</v>
      </c>
      <c r="EG391" s="223">
        <f t="shared" ca="1" si="727"/>
        <v>2.0248404120703237E-5</v>
      </c>
      <c r="EH391" s="223">
        <f t="shared" ca="1" si="728"/>
        <v>2.8967746369757915E-4</v>
      </c>
      <c r="EI391" s="223">
        <f t="shared" ca="1" si="729"/>
        <v>4.090252813126832E-4</v>
      </c>
      <c r="EJ391" s="223">
        <f t="shared" ca="1" si="730"/>
        <v>3.1645802127694379E-4</v>
      </c>
      <c r="EK391" s="223">
        <f t="shared" ca="1" si="731"/>
        <v>5.9934572672824484E-5</v>
      </c>
      <c r="EL391" s="223">
        <f t="shared" ca="1" si="732"/>
        <v>-2.2764084313774361E-4</v>
      </c>
      <c r="EM391" s="223">
        <f t="shared" ca="1" si="733"/>
        <v>-3.9727605047215408E-4</v>
      </c>
      <c r="EN391" s="223">
        <f t="shared" ca="1" si="734"/>
        <v>-3.6108343021008788E-4</v>
      </c>
      <c r="EO391" s="223">
        <f t="shared" ca="1" si="735"/>
        <v>-1.3781429745023113E-4</v>
      </c>
      <c r="EP391" s="223">
        <f t="shared" ca="1" si="736"/>
        <v>1.5685611263858537E-4</v>
      </c>
      <c r="EQ391" s="223">
        <f t="shared" ca="1" si="737"/>
        <v>3.7025972380695541E-4</v>
      </c>
      <c r="ER391" s="223">
        <f t="shared" ca="1" si="738"/>
        <v>3.9183260541817674E-4</v>
      </c>
      <c r="ES391" s="223">
        <f t="shared" ca="1" si="739"/>
        <v>2.1039789606377364E-4</v>
      </c>
      <c r="ET391" s="223">
        <f t="shared" ca="1" si="740"/>
        <v>-8.0043489696642631E-5</v>
      </c>
      <c r="EU391" s="223">
        <f t="shared" ca="1" si="741"/>
        <v>-3.2901452359990039E-4</v>
      </c>
      <c r="EV391" s="223">
        <f t="shared" ca="1" si="742"/>
        <v>-4.0752387334230415E-4</v>
      </c>
      <c r="EW391" s="223">
        <f t="shared" ca="1" si="743"/>
        <v>-2.7489602152408455E-4</v>
      </c>
      <c r="EX391" s="223">
        <f t="shared" ca="1" si="744"/>
        <v>1.5484033456401782E-7</v>
      </c>
      <c r="EY391" s="223">
        <f t="shared" ca="1" si="745"/>
        <v>2.7512547976437133E-4</v>
      </c>
      <c r="EZ391" s="223">
        <f t="shared" ca="1" si="746"/>
        <v>4.075542273559074E-4</v>
      </c>
      <c r="FA391" s="223">
        <f t="shared" ca="1" si="747"/>
        <v>3.2883004704068608E-4</v>
      </c>
      <c r="FB391" s="223">
        <f t="shared" ca="1" si="748"/>
        <v>7.9739759454736434E-5</v>
      </c>
      <c r="FC391" s="223">
        <f t="shared" ca="1" si="749"/>
        <v>-2.1066351803364879E-4</v>
      </c>
      <c r="FD391" s="223">
        <f t="shared" ca="1" si="750"/>
        <v>-3.9192250097126648E-4</v>
      </c>
      <c r="FE391" s="223">
        <f t="shared" ca="1" si="751"/>
        <v>-3.7012731825953287E-4</v>
      </c>
      <c r="FF391" s="223">
        <f t="shared" ca="1" si="752"/>
        <v>-1.5657000500676359E-4</v>
      </c>
      <c r="FG391" s="223">
        <f t="shared" ca="1" si="753"/>
        <v>1.3810587544635052E-4</v>
      </c>
      <c r="FH391" s="223">
        <f t="shared" ca="1" si="754"/>
        <v>3.6122941266697017E-4</v>
      </c>
      <c r="FI391" s="223">
        <f t="shared" ca="1" si="755"/>
        <v>3.9720080420745682E-4</v>
      </c>
      <c r="FJ391" s="223">
        <f t="shared" ca="1" si="756"/>
        <v>2.2738335307184618E-4</v>
      </c>
      <c r="FK391" s="223">
        <f t="shared" ca="1" si="757"/>
        <v>-6.0240901516316113E-5</v>
      </c>
      <c r="FL391" s="223">
        <f t="shared" ca="1" si="758"/>
        <v>-3.1665448061367395E-4</v>
      </c>
      <c r="FM391" s="223">
        <f t="shared" ca="1" si="759"/>
        <v>-4.0901008600246493E-4</v>
      </c>
      <c r="FN391" s="223">
        <f t="shared" ca="1" si="760"/>
        <v>-2.8945848639643634E-4</v>
      </c>
      <c r="FO391" s="223">
        <f t="shared" ca="1" si="761"/>
        <v>-1.9939096475503598E-5</v>
      </c>
      <c r="FP391" s="223">
        <f t="shared" ca="1" si="762"/>
        <v>2.5991069445226958E-4</v>
      </c>
      <c r="FQ391" s="223">
        <f t="shared" ca="1" si="763"/>
        <v>4.0510133956789675E-4</v>
      </c>
      <c r="FR391" s="223">
        <f t="shared" ca="1" si="764"/>
        <v>3.4040989241900042E-4</v>
      </c>
      <c r="FS391" s="223">
        <f t="shared" ca="1" si="765"/>
        <v>9.9352846171743846E-5</v>
      </c>
      <c r="FT391" s="223">
        <f t="shared" ca="1" si="766"/>
        <v>-1.9317868606266101E-4</v>
      </c>
      <c r="FU391" s="223">
        <f t="shared" ca="1" si="767"/>
        <v>-3.8562477583718426E-4</v>
      </c>
      <c r="FV391" s="223">
        <f t="shared" ca="1" si="768"/>
        <v>-3.7827953717996894E-4</v>
      </c>
      <c r="FW391" s="223">
        <f t="shared" ca="1" si="769"/>
        <v>-1.7494852170731664E-4</v>
      </c>
      <c r="FX391" s="223">
        <f t="shared" ca="1" si="770"/>
        <v>1.1902292910352492E-4</v>
      </c>
      <c r="FY391" s="223">
        <f t="shared" ca="1" si="771"/>
        <v>3.5132886823191332E-4</v>
      </c>
      <c r="FZ391" s="223">
        <f t="shared" ca="1" si="772"/>
        <v>4.0161211146871932E-4</v>
      </c>
      <c r="GA391" s="223">
        <f t="shared" ca="1" si="773"/>
        <v>2.4382102366594867E-4</v>
      </c>
      <c r="GB391" s="223">
        <f t="shared" ca="1" si="774"/>
        <v>-4.029318772776278E-5</v>
      </c>
      <c r="GC391" s="223">
        <f t="shared" ca="1" si="775"/>
        <v>-3.0353158924798862E-4</v>
      </c>
      <c r="GD391" s="223">
        <f t="shared" ca="1" si="776"/>
        <v>-4.095109575403932E-4</v>
      </c>
      <c r="GE391" s="223">
        <f t="shared" ca="1" si="777"/>
        <v>-3.0332362042149812E-4</v>
      </c>
      <c r="GF391" s="223">
        <f t="shared" ca="1" si="778"/>
        <v>-3.9984998255697358E-5</v>
      </c>
      <c r="GG391" s="223">
        <f t="shared" ca="1" si="779"/>
        <v>2.4406976151173981E-4</v>
      </c>
      <c r="GH391" s="223">
        <f t="shared" ca="1" si="780"/>
        <v>4.0167252717018007E-4</v>
      </c>
      <c r="GI391" s="223">
        <f t="shared" ca="1" si="781"/>
        <v>3.511696605500891E-4</v>
      </c>
      <c r="GJ391" s="223">
        <f t="shared" ca="1" si="782"/>
        <v>1.1872658318003635E-4</v>
      </c>
      <c r="GK391" s="223">
        <f t="shared" ca="1" si="783"/>
        <v>-1.7522846971649366E-4</v>
      </c>
      <c r="GL391" s="223">
        <f t="shared" ca="1" si="784"/>
        <v>-3.7839804684136488E-4</v>
      </c>
      <c r="GM391" s="223">
        <f t="shared" ca="1" si="785"/>
        <v>-3.8552044756196208E-4</v>
      </c>
      <c r="GN391" s="223">
        <f t="shared" ca="1" si="786"/>
        <v>-1.9290557209540135E-4</v>
      </c>
      <c r="GO391" s="223">
        <f t="shared" ca="1" si="787"/>
        <v>9.9653246099300446E-5</v>
      </c>
      <c r="GP391" s="223">
        <f t="shared" ca="1" si="788"/>
        <v>3.405819417805051E-4</v>
      </c>
      <c r="GQ391" s="223">
        <f t="shared" ca="1" si="789"/>
        <v>4.0505589997638625E-4</v>
      </c>
      <c r="GR391" s="223">
        <f t="shared" ca="1" si="790"/>
        <v>2.5967130805783098E-4</v>
      </c>
      <c r="GS391" s="223">
        <f t="shared" ca="1" si="791"/>
        <v>-2.0248404120695214E-5</v>
      </c>
      <c r="GT391" s="223">
        <f t="shared" ca="1" si="792"/>
        <v>-2.8967746369758165E-4</v>
      </c>
      <c r="GU391" s="223">
        <f t="shared" ca="1" si="793"/>
        <v>-4.0902528131268314E-4</v>
      </c>
      <c r="GV391" s="223">
        <f t="shared" ca="1" si="794"/>
        <v>-3.164580212769452E-4</v>
      </c>
      <c r="GW391" s="223">
        <f t="shared" ca="1" si="795"/>
        <v>-5.9934572672832453E-5</v>
      </c>
      <c r="GX391" s="223">
        <f t="shared" ca="1" si="796"/>
        <v>2.2764084313774667E-4</v>
      </c>
      <c r="GY391" s="223">
        <f t="shared" ca="1" si="797"/>
        <v>3.9727605047215359E-4</v>
      </c>
      <c r="GZ391" s="223">
        <f t="shared" ca="1" si="798"/>
        <v>3.6108343021008891E-4</v>
      </c>
      <c r="HA391" s="223">
        <f t="shared" ca="1" si="799"/>
        <v>1.3781429745022777E-4</v>
      </c>
      <c r="HB391" s="223">
        <f t="shared" ca="1" si="800"/>
        <v>-1.5685611263858331E-4</v>
      </c>
      <c r="HC391" s="223">
        <f t="shared" ca="1" si="801"/>
        <v>-3.7025972380695448E-4</v>
      </c>
      <c r="HD391" s="223">
        <f t="shared" ca="1" si="802"/>
        <v>-3.9183260541817908E-4</v>
      </c>
      <c r="HE391" s="223">
        <f t="shared" ca="1" si="803"/>
        <v>-2.1039789606377057E-4</v>
      </c>
      <c r="HF391" s="223">
        <f t="shared" ca="1" si="804"/>
        <v>8.0043489696640489E-5</v>
      </c>
      <c r="HG391" s="223">
        <f t="shared" ca="1" si="805"/>
        <v>3.2901452359989904E-4</v>
      </c>
      <c r="HH391" s="223">
        <f t="shared" ca="1" si="806"/>
        <v>4.0752387334230491E-4</v>
      </c>
      <c r="HI391" s="223">
        <f t="shared" ca="1" si="807"/>
        <v>2.7489602152408195E-4</v>
      </c>
      <c r="HJ391" s="223">
        <f t="shared" ca="1" si="808"/>
        <v>-1.548403345617681E-7</v>
      </c>
      <c r="HK391" s="223">
        <f t="shared" ca="1" si="809"/>
        <v>-2.751254797643697E-4</v>
      </c>
      <c r="HL391" s="223">
        <f t="shared" ca="1" si="810"/>
        <v>-4.0755422735590778E-4</v>
      </c>
      <c r="HM391" s="223">
        <f t="shared" ca="1" si="811"/>
        <v>-3.2883004704068738E-4</v>
      </c>
      <c r="HN391" s="223">
        <f t="shared" ca="1" si="812"/>
        <v>-7.9739759454738629E-5</v>
      </c>
      <c r="HO391" s="223">
        <f t="shared" ca="1" si="813"/>
        <v>2.106635180336419E-4</v>
      </c>
      <c r="HP391" s="223">
        <f t="shared" ca="1" si="814"/>
        <v>3.9192250097126757E-4</v>
      </c>
      <c r="HQ391" s="223">
        <f t="shared" ca="1" si="815"/>
        <v>3.7012731825953379E-4</v>
      </c>
      <c r="HR391" s="223">
        <f t="shared" ca="1" si="816"/>
        <v>1.5657000500676565E-4</v>
      </c>
      <c r="HS391" s="223">
        <f t="shared" ca="1" si="817"/>
        <v>-1.3810587544634299E-4</v>
      </c>
      <c r="HT391" s="223">
        <f t="shared" ca="1" si="818"/>
        <v>-3.612294126669719E-4</v>
      </c>
      <c r="HU391" s="223">
        <f t="shared" ca="1" si="819"/>
        <v>-3.9720080420745736E-4</v>
      </c>
      <c r="HV391" s="223">
        <f t="shared" ca="1" si="820"/>
        <v>-2.2738335307185284E-4</v>
      </c>
      <c r="HW391" s="223">
        <f t="shared" ca="1" si="821"/>
        <v>6.0240901516319718E-5</v>
      </c>
      <c r="HX391" s="223">
        <f t="shared" ca="1" si="822"/>
        <v>3.1665448061367248E-4</v>
      </c>
      <c r="HY391" s="223">
        <f t="shared" ca="1" si="823"/>
        <v>4.0901008600246504E-4</v>
      </c>
      <c r="HZ391" s="223">
        <f t="shared" ca="1" si="824"/>
        <v>2.8945848639644198E-4</v>
      </c>
      <c r="IA391" s="223">
        <f t="shared" ca="1" si="825"/>
        <v>1.9939096475499966E-5</v>
      </c>
      <c r="IB391" s="223">
        <f t="shared" ca="1" si="826"/>
        <v>-2.5991069445226796E-4</v>
      </c>
      <c r="IC391" s="223">
        <f t="shared" ca="1" si="827"/>
        <v>-4.0510133956789642E-4</v>
      </c>
      <c r="ID391" s="223">
        <f t="shared" ca="1" si="828"/>
        <v>-3.4040989241900486E-4</v>
      </c>
      <c r="IE391" s="223">
        <f t="shared" ca="1" si="829"/>
        <v>-5.3741350911093395E-5</v>
      </c>
      <c r="IF391" s="223">
        <f t="shared" ca="1" si="830"/>
        <v>1.9317868606265906E-4</v>
      </c>
      <c r="IG391" s="223">
        <f t="shared" ca="1" si="831"/>
        <v>3.8562477583718155E-4</v>
      </c>
      <c r="IH391" s="223">
        <f t="shared" ca="1" si="832"/>
        <v>3.7827953717996758E-4</v>
      </c>
      <c r="II391" s="223">
        <f t="shared" ca="1" si="833"/>
        <v>1.7494852170731861E-4</v>
      </c>
      <c r="IJ391" s="223">
        <f t="shared" ca="1" si="834"/>
        <v>-1.1902292910351728E-4</v>
      </c>
      <c r="IK391" s="223">
        <f t="shared" ca="1" si="835"/>
        <v>-3.5132886823190909E-4</v>
      </c>
      <c r="IL391" s="223">
        <f t="shared" ca="1" si="836"/>
        <v>-4.0161211146871856E-4</v>
      </c>
      <c r="IM391" s="223">
        <f t="shared" ca="1" si="837"/>
        <v>-2.4382102366594574E-4</v>
      </c>
      <c r="IN391" s="223">
        <f t="shared" ca="1" si="838"/>
        <v>4.0293187727754784E-5</v>
      </c>
      <c r="IO391" s="223">
        <f t="shared" ca="1" si="839"/>
        <v>3.0353158924798326E-4</v>
      </c>
      <c r="IP391" s="223">
        <f t="shared" ca="1" si="840"/>
        <v>4.095109575403932E-4</v>
      </c>
      <c r="IQ391" s="223">
        <f t="shared" ca="1" si="841"/>
        <v>3.0332362042149563E-4</v>
      </c>
      <c r="IR391" s="223">
        <f t="shared" ca="1" si="842"/>
        <v>3.9984998255705354E-5</v>
      </c>
      <c r="IS391" s="223">
        <f t="shared" ca="1" si="843"/>
        <v>-2.4406976151174266E-4</v>
      </c>
      <c r="IT391" s="223">
        <f t="shared" ca="1" si="844"/>
        <v>-4.0167252717018083E-4</v>
      </c>
      <c r="IU391" s="223">
        <f t="shared" ca="1" si="845"/>
        <v>-3.5116966055009322E-4</v>
      </c>
      <c r="IV391" s="223">
        <f t="shared" ca="1" si="846"/>
        <v>-1.1872658318004403E-4</v>
      </c>
      <c r="IW391" s="223">
        <f t="shared" ca="1" si="847"/>
        <v>1.7522846971649696E-4</v>
      </c>
      <c r="IX391" s="223">
        <f t="shared" ca="1" si="848"/>
        <v>3.7839804684136629E-4</v>
      </c>
      <c r="IY391" s="223">
        <f t="shared" ca="1" si="849"/>
        <v>3.8552044756196479E-4</v>
      </c>
      <c r="IZ391" s="223">
        <f t="shared" ca="1" si="850"/>
        <v>1.9290557209540842E-4</v>
      </c>
      <c r="JA391" s="223">
        <f t="shared" ca="1" si="851"/>
        <v>-9.9653246099303943E-5</v>
      </c>
      <c r="JB391" s="223">
        <f t="shared" ca="1" si="852"/>
        <v>-3.4058194178050711E-4</v>
      </c>
    </row>
    <row r="392" spans="2:262">
      <c r="B392" s="230">
        <v>31</v>
      </c>
      <c r="C392" s="229">
        <f t="shared" si="853"/>
        <v>6.0546875000000021E-4</v>
      </c>
      <c r="D392" s="226">
        <f t="shared" ca="1" si="597"/>
        <v>39.298915354609299</v>
      </c>
      <c r="E392" s="225">
        <f ca="1">AK361</f>
        <v>9.8915354609297859E-2</v>
      </c>
      <c r="F392" s="224">
        <v>31</v>
      </c>
      <c r="G392" s="223">
        <f t="shared" ca="1" si="854"/>
        <v>-3.193515476890204E-3</v>
      </c>
      <c r="H392" s="223">
        <f t="shared" ca="1" si="598"/>
        <v>-1.9152445203122262E-3</v>
      </c>
      <c r="I392" s="223">
        <f t="shared" ca="1" si="599"/>
        <v>4.1929496294038061E-4</v>
      </c>
      <c r="J392" s="223">
        <f t="shared" ca="1" si="600"/>
        <v>2.5225908279238548E-3</v>
      </c>
      <c r="K392" s="223">
        <f t="shared" ca="1" si="601"/>
        <v>3.234663134267575E-3</v>
      </c>
      <c r="L392" s="223">
        <f t="shared" ca="1" si="602"/>
        <v>2.1627998507240264E-3</v>
      </c>
      <c r="M392" s="223">
        <f t="shared" ca="1" si="603"/>
        <v>-1.0186016847808657E-4</v>
      </c>
      <c r="N392" s="223">
        <f t="shared" ca="1" si="604"/>
        <v>-2.3103437105024245E-3</v>
      </c>
      <c r="O392" s="223">
        <f t="shared" ca="1" si="605"/>
        <v>-3.2446592174152121E-3</v>
      </c>
      <c r="P392" s="223">
        <f t="shared" ca="1" si="606"/>
        <v>-2.3895262362666888E-3</v>
      </c>
      <c r="Q392" s="223">
        <f t="shared" ca="1" si="607"/>
        <v>-2.1655559508908478E-4</v>
      </c>
      <c r="R392" s="223">
        <f t="shared" ca="1" si="608"/>
        <v>2.0758467201865134E-3</v>
      </c>
      <c r="S392" s="223">
        <f t="shared" ca="1" si="609"/>
        <v>3.2234074585879889E-3</v>
      </c>
      <c r="T392" s="223">
        <f t="shared" ca="1" si="610"/>
        <v>2.5932401779061916E-3</v>
      </c>
      <c r="U392" s="223">
        <f t="shared" ca="1" si="611"/>
        <v>5.3288580989421536E-4</v>
      </c>
      <c r="V392" s="223">
        <f t="shared" ca="1" si="612"/>
        <v>-1.821358191181961E-3</v>
      </c>
      <c r="W392" s="223">
        <f t="shared" ca="1" si="613"/>
        <v>-3.171112523840806E-3</v>
      </c>
      <c r="X392" s="223">
        <f t="shared" ca="1" si="614"/>
        <v>-2.7719797990231748E-3</v>
      </c>
      <c r="Y392" s="223">
        <f t="shared" ca="1" si="615"/>
        <v>-8.4408404304504934E-4</v>
      </c>
      <c r="Z392" s="223">
        <f t="shared" ca="1" si="616"/>
        <v>1.54932898714066E-3</v>
      </c>
      <c r="AA392" s="223">
        <f t="shared" ca="1" si="617"/>
        <v>3.0882780419825965E-3</v>
      </c>
      <c r="AB392" s="223">
        <f t="shared" ca="1" si="618"/>
        <v>2.9240237393572694E-3</v>
      </c>
      <c r="AC392" s="223">
        <f t="shared" ca="1" si="619"/>
        <v>1.147153285438085E-3</v>
      </c>
      <c r="AD392" s="223">
        <f t="shared" ca="1" si="620"/>
        <v>-1.2623788980038126E-3</v>
      </c>
      <c r="AE392" s="223">
        <f t="shared" ca="1" si="621"/>
        <v>-2.9757017543555896E-3</v>
      </c>
      <c r="AF392" s="223">
        <f t="shared" ca="1" si="622"/>
        <v>-3.047907732647381E-3</v>
      </c>
      <c r="AG392" s="223">
        <f t="shared" ca="1" si="623"/>
        <v>-1.4391748145945774E-3</v>
      </c>
      <c r="AH392" s="223">
        <f t="shared" ca="1" si="624"/>
        <v>9.6327140999269184E-4</v>
      </c>
      <c r="AI392" s="223">
        <f t="shared" ca="1" si="625"/>
        <v>2.8344678321500921E-3</v>
      </c>
      <c r="AJ392" s="223">
        <f t="shared" ca="1" si="626"/>
        <v>3.142438708316249E-3</v>
      </c>
      <c r="AK392" s="223">
        <f t="shared" ca="1" si="627"/>
        <v>1.7173363035535433E-3</v>
      </c>
      <c r="AL392" s="223">
        <f t="shared" ca="1" si="628"/>
        <v>-6.5488709172562476E-4</v>
      </c>
      <c r="AM392" s="223">
        <f t="shared" ca="1" si="629"/>
        <v>-2.6659364352432519E-3</v>
      </c>
      <c r="AN392" s="223">
        <f t="shared" ca="1" si="630"/>
        <v>-3.2067062813922942E-3</v>
      </c>
      <c r="AO392" s="223">
        <f t="shared" ca="1" si="631"/>
        <v>-1.9789589051177796E-3</v>
      </c>
      <c r="AP392" s="223">
        <f t="shared" ca="1" si="632"/>
        <v>3.4019585276753991E-4</v>
      </c>
      <c r="AQ392" s="223">
        <f t="shared" ca="1" si="633"/>
        <v>2.4717306131159262E-3</v>
      </c>
      <c r="AR392" s="223">
        <f t="shared" ca="1" si="634"/>
        <v>3.2400915200145666E-3</v>
      </c>
      <c r="AS392" s="223">
        <f t="shared" ca="1" si="635"/>
        <v>2.2215230506167421E-3</v>
      </c>
      <c r="AT392" s="223">
        <f t="shared" ca="1" si="636"/>
        <v>-2.2228341777333436E-5</v>
      </c>
      <c r="AU392" s="223">
        <f t="shared" ca="1" si="637"/>
        <v>-2.2537206739988978E-3</v>
      </c>
      <c r="AV392" s="223">
        <f t="shared" ca="1" si="638"/>
        <v>-3.2422729060849038E-3</v>
      </c>
      <c r="AW392" s="223">
        <f t="shared" ca="1" si="639"/>
        <v>-2.4426927147302279E-3</v>
      </c>
      <c r="AX392" s="223">
        <f t="shared" ca="1" si="640"/>
        <v>-2.9595324029544788E-4</v>
      </c>
      <c r="AY392" s="223">
        <f t="shared" ca="1" si="641"/>
        <v>2.0140061727822187E-3</v>
      </c>
      <c r="AZ392" s="223">
        <f t="shared" ca="1" si="642"/>
        <v>3.2132294316629824E-3</v>
      </c>
      <c r="BA392" s="223">
        <f t="shared" ca="1" si="643"/>
        <v>2.6403379126892037E-3</v>
      </c>
      <c r="BB392" s="223">
        <f t="shared" ca="1" si="644"/>
        <v>6.1128463087967459E-4</v>
      </c>
      <c r="BC392" s="223">
        <f t="shared" ca="1" si="645"/>
        <v>-1.7548956911538818E-3</v>
      </c>
      <c r="BD392" s="223">
        <f t="shared" ca="1" si="646"/>
        <v>-3.1532408012842645E-3</v>
      </c>
      <c r="BE392" s="223">
        <f t="shared" ca="1" si="647"/>
        <v>-2.8125552131934711E-3</v>
      </c>
      <c r="BF392" s="223">
        <f t="shared" ca="1" si="648"/>
        <v>-9.2072901630635938E-4</v>
      </c>
      <c r="BG392" s="223">
        <f t="shared" ca="1" si="649"/>
        <v>1.4788846046961649E-3</v>
      </c>
      <c r="BH392" s="223">
        <f t="shared" ca="1" si="650"/>
        <v>3.0628847382524168E-3</v>
      </c>
      <c r="BI392" s="223">
        <f t="shared" ca="1" si="651"/>
        <v>2.9576860694955974E-3</v>
      </c>
      <c r="BJ392" s="223">
        <f t="shared" ca="1" si="652"/>
        <v>1.2213062779843353E-3</v>
      </c>
      <c r="BK392" s="223">
        <f t="shared" ca="1" si="653"/>
        <v>-1.1886310510546639E-3</v>
      </c>
      <c r="BL392" s="223">
        <f t="shared" ca="1" si="654"/>
        <v>-2.9430314208480856E-3</v>
      </c>
      <c r="BM392" s="223">
        <f t="shared" ca="1" si="655"/>
        <v>-3.0743327921128102E-3</v>
      </c>
      <c r="BN392" s="223">
        <f t="shared" ca="1" si="656"/>
        <v>-1.5101216925713988E-3</v>
      </c>
      <c r="BO392" s="223">
        <f t="shared" ca="1" si="657"/>
        <v>8.8693033061967917E-4</v>
      </c>
      <c r="BP392" s="223">
        <f t="shared" ca="1" si="658"/>
        <v>2.7948351020363614E-3</v>
      </c>
      <c r="BQ392" s="223">
        <f t="shared" ca="1" si="659"/>
        <v>3.1613720093407196E-3</v>
      </c>
      <c r="BR392" s="223">
        <f t="shared" ca="1" si="660"/>
        <v>1.78439380974251E-3</v>
      </c>
      <c r="BS392" s="223">
        <f t="shared" ca="1" si="661"/>
        <v>-5.7668798625538876E-4</v>
      </c>
      <c r="BT392" s="223">
        <f t="shared" ca="1" si="662"/>
        <v>-2.6197229933797371E-3</v>
      </c>
      <c r="BU392" s="223">
        <f t="shared" ca="1" si="663"/>
        <v>-3.2179654859369462E-3</v>
      </c>
      <c r="BV392" s="223">
        <f t="shared" ca="1" si="664"/>
        <v>-2.0414812390769214E-3</v>
      </c>
      <c r="BW392" s="223">
        <f t="shared" ca="1" si="665"/>
        <v>2.6089182133373873E-4</v>
      </c>
      <c r="BX392" s="223">
        <f t="shared" ca="1" si="666"/>
        <v>2.4193815202106159E-3</v>
      </c>
      <c r="BY392" s="223">
        <f t="shared" ca="1" si="667"/>
        <v>3.2435681957847266E-3</v>
      </c>
      <c r="BZ392" s="223">
        <f t="shared" ca="1" si="668"/>
        <v>2.2789080880918577E-3</v>
      </c>
      <c r="CA392" s="223">
        <f t="shared" ca="1" si="669"/>
        <v>5.7416874445332137E-5</v>
      </c>
      <c r="CB392" s="223">
        <f t="shared" ca="1" si="670"/>
        <v>-2.1957400804333955E-3</v>
      </c>
      <c r="CC392" s="223">
        <f t="shared" ca="1" si="671"/>
        <v>-3.2379335707923619E-3</v>
      </c>
      <c r="CD392" s="223">
        <f t="shared" ca="1" si="672"/>
        <v>-2.4943878064405869E-3</v>
      </c>
      <c r="CE392" s="223">
        <f t="shared" ca="1" si="673"/>
        <v>-3.7517261433623857E-4</v>
      </c>
      <c r="CF392" s="223">
        <f t="shared" ca="1" si="674"/>
        <v>1.9509524633679765E-3</v>
      </c>
      <c r="CG392" s="223">
        <f t="shared" ca="1" si="675"/>
        <v>3.2011158754787277E-3</v>
      </c>
      <c r="CH392" s="223">
        <f t="shared" ca="1" si="676"/>
        <v>2.6858452066422147E-3</v>
      </c>
      <c r="CI392" s="223">
        <f t="shared" ca="1" si="677"/>
        <v>6.8931523686089615E-4</v>
      </c>
      <c r="CJ392" s="223">
        <f t="shared" ca="1" si="678"/>
        <v>-1.6873761075812228E-3</v>
      </c>
      <c r="CK392" s="223">
        <f t="shared" ca="1" si="679"/>
        <v>-3.1334696843762938E-3</v>
      </c>
      <c r="CL392" s="223">
        <f t="shared" ca="1" si="680"/>
        <v>-2.851436449271539E-3</v>
      </c>
      <c r="CM392" s="223">
        <f t="shared" ca="1" si="681"/>
        <v>-9.9681937683652176E-4</v>
      </c>
      <c r="CN392" s="223">
        <f t="shared" ca="1" si="682"/>
        <v>1.4075493974648732E-3</v>
      </c>
      <c r="CO392" s="223">
        <f t="shared" ca="1" si="683"/>
        <v>3.0356464672845469E-3</v>
      </c>
      <c r="CP392" s="223">
        <f t="shared" ca="1" si="684"/>
        <v>2.9895668001406663E-3</v>
      </c>
      <c r="CQ392" s="223">
        <f t="shared" ca="1" si="685"/>
        <v>1.2947236012962899E-3</v>
      </c>
      <c r="CR392" s="223">
        <f t="shared" ca="1" si="686"/>
        <v>-1.1141672172061267E-3</v>
      </c>
      <c r="CS392" s="223">
        <f t="shared" ca="1" si="687"/>
        <v>-2.9085883152596801E-3</v>
      </c>
      <c r="CT392" s="223">
        <f t="shared" ca="1" si="688"/>
        <v>-3.0989059884609696E-3</v>
      </c>
      <c r="CU392" s="223">
        <f t="shared" ca="1" si="689"/>
        <v>-1.5801589297077016E-3</v>
      </c>
      <c r="CV392" s="223">
        <f t="shared" ca="1" si="690"/>
        <v>8.1005499757997299E-4</v>
      </c>
      <c r="CW392" s="223">
        <f t="shared" ca="1" si="691"/>
        <v>2.7535188677627735E-3</v>
      </c>
      <c r="CX392" s="223">
        <f t="shared" ca="1" si="692"/>
        <v>3.1784010180780763E-3</v>
      </c>
      <c r="CY392" s="223">
        <f t="shared" ca="1" si="693"/>
        <v>1.8503764638232508E-3</v>
      </c>
      <c r="CZ392" s="223">
        <f t="shared" ca="1" si="694"/>
        <v>-4.9814150550597379E-4</v>
      </c>
      <c r="DA392" s="223">
        <f t="shared" ca="1" si="695"/>
        <v>-2.5719315283427614E-3</v>
      </c>
      <c r="DB392" s="223">
        <f t="shared" ca="1" si="696"/>
        <v>-3.2272863084003463E-3</v>
      </c>
      <c r="DC392" s="223">
        <f t="shared" ca="1" si="697"/>
        <v>-2.1027738610735519E-3</v>
      </c>
      <c r="DD392" s="223">
        <f t="shared" ca="1" si="698"/>
        <v>1.8143063842210446E-4</v>
      </c>
      <c r="DE392" s="223">
        <f t="shared" ca="1" si="699"/>
        <v>2.3655750823440478E-3</v>
      </c>
      <c r="DF392" s="223">
        <f t="shared" ca="1" si="700"/>
        <v>3.2450910673585726E-3</v>
      </c>
      <c r="DG392" s="223">
        <f t="shared" ca="1" si="701"/>
        <v>2.3349203965485599E-3</v>
      </c>
      <c r="DH392" s="223">
        <f t="shared" ca="1" si="702"/>
        <v>1.3702750488979931E-4</v>
      </c>
      <c r="DI392" s="223">
        <f t="shared" ca="1" si="703"/>
        <v>-2.1364368551474496E-3</v>
      </c>
      <c r="DJ392" s="223">
        <f t="shared" ca="1" si="704"/>
        <v>-3.2316438253909108E-3</v>
      </c>
      <c r="DK392" s="223">
        <f t="shared" ca="1" si="705"/>
        <v>-2.5445803722075129E-3</v>
      </c>
      <c r="DL392" s="223">
        <f t="shared" ca="1" si="706"/>
        <v>-4.5416599842280632E-4</v>
      </c>
      <c r="DM392" s="223">
        <f t="shared" ca="1" si="707"/>
        <v>1.8867235731406312E-3</v>
      </c>
      <c r="DN392" s="223">
        <f t="shared" ca="1" si="708"/>
        <v>3.1870740867885159E-3</v>
      </c>
      <c r="DO392" s="223">
        <f t="shared" ca="1" si="709"/>
        <v>2.7297346478729776E-3</v>
      </c>
      <c r="DP392" s="223">
        <f t="shared" ca="1" si="710"/>
        <v>7.6693062511856724E-4</v>
      </c>
      <c r="DQ392" s="223">
        <f t="shared" ca="1" si="711"/>
        <v>-1.6188401117364132E-3</v>
      </c>
      <c r="DR392" s="223">
        <f t="shared" ca="1" si="712"/>
        <v>-3.1118110824984399E-3</v>
      </c>
      <c r="DS392" s="223">
        <f t="shared" ca="1" si="713"/>
        <v>-2.8886000866546529E-3</v>
      </c>
      <c r="DT392" s="223">
        <f t="shared" ca="1" si="714"/>
        <v>-1.0723092906475551E-3</v>
      </c>
      <c r="DU392" s="223">
        <f t="shared" ca="1" si="715"/>
        <v>1.3353663351081901E-3</v>
      </c>
      <c r="DV392" s="223">
        <f t="shared" ca="1" si="716"/>
        <v>3.0065796363949165E-3</v>
      </c>
      <c r="DW392" s="223">
        <f t="shared" ca="1" si="717"/>
        <v>3.0196467275324327E-3</v>
      </c>
      <c r="DX392" s="223">
        <f t="shared" ca="1" si="718"/>
        <v>1.3673610315236783E-3</v>
      </c>
      <c r="DY392" s="223">
        <f t="shared" ca="1" si="719"/>
        <v>-1.0390322506873403E-3</v>
      </c>
      <c r="DZ392" s="223">
        <f t="shared" ca="1" si="720"/>
        <v>-2.8723931848293142E-3</v>
      </c>
      <c r="EA392" s="223">
        <f t="shared" ca="1" si="721"/>
        <v>-3.1216125197172464E-3</v>
      </c>
      <c r="EB392" s="223">
        <f t="shared" ca="1" si="722"/>
        <v>-1.6492443381906968E-3</v>
      </c>
      <c r="EC392" s="223">
        <f t="shared" ca="1" si="723"/>
        <v>7.3269171769960997E-4</v>
      </c>
      <c r="ED392" s="223">
        <f t="shared" ca="1" si="724"/>
        <v>2.7105440166839468E-3</v>
      </c>
      <c r="EE392" s="223">
        <f t="shared" ca="1" si="725"/>
        <v>3.1935154768902114E-3</v>
      </c>
      <c r="EF392" s="223">
        <f t="shared" ca="1" si="726"/>
        <v>1.9152445203122355E-3</v>
      </c>
      <c r="EG392" s="223">
        <f t="shared" ca="1" si="727"/>
        <v>-4.1929496294035263E-4</v>
      </c>
      <c r="EH392" s="223">
        <f t="shared" ca="1" si="728"/>
        <v>-2.5225908279238262E-3</v>
      </c>
      <c r="EI392" s="223">
        <f t="shared" ca="1" si="729"/>
        <v>-3.2346631342675767E-3</v>
      </c>
      <c r="EJ392" s="223">
        <f t="shared" ca="1" si="730"/>
        <v>-2.1627998507240506E-3</v>
      </c>
      <c r="EK392" s="223">
        <f t="shared" ca="1" si="731"/>
        <v>1.0186016847808311E-4</v>
      </c>
      <c r="EL392" s="223">
        <f t="shared" ca="1" si="732"/>
        <v>2.3103437105024098E-3</v>
      </c>
      <c r="EM392" s="223">
        <f t="shared" ca="1" si="733"/>
        <v>3.2446592174152113E-3</v>
      </c>
      <c r="EN392" s="223">
        <f t="shared" ca="1" si="734"/>
        <v>2.3895262362666953E-3</v>
      </c>
      <c r="EO392" s="223">
        <f t="shared" ca="1" si="735"/>
        <v>2.1655559508910885E-4</v>
      </c>
      <c r="EP392" s="223">
        <f t="shared" ca="1" si="736"/>
        <v>-2.0758467201864817E-3</v>
      </c>
      <c r="EQ392" s="223">
        <f t="shared" ca="1" si="737"/>
        <v>-3.2234074585879881E-3</v>
      </c>
      <c r="ER392" s="223">
        <f t="shared" ca="1" si="738"/>
        <v>-2.5932401779062099E-3</v>
      </c>
      <c r="ES392" s="223">
        <f t="shared" ca="1" si="739"/>
        <v>-5.3288580989421601E-4</v>
      </c>
      <c r="ET392" s="223">
        <f t="shared" ca="1" si="740"/>
        <v>1.8213581911819461E-3</v>
      </c>
      <c r="EU392" s="223">
        <f t="shared" ca="1" si="741"/>
        <v>3.1711125238407987E-3</v>
      </c>
      <c r="EV392" s="223">
        <f t="shared" ca="1" si="742"/>
        <v>2.7719797990231783E-3</v>
      </c>
      <c r="EW392" s="223">
        <f t="shared" ca="1" si="743"/>
        <v>8.4408404304507233E-4</v>
      </c>
      <c r="EX392" s="223">
        <f t="shared" ca="1" si="744"/>
        <v>-1.549328987140624E-3</v>
      </c>
      <c r="EY392" s="223">
        <f t="shared" ca="1" si="745"/>
        <v>-3.088278041982593E-3</v>
      </c>
      <c r="EZ392" s="223">
        <f t="shared" ca="1" si="746"/>
        <v>-2.9240237393572798E-3</v>
      </c>
      <c r="FA392" s="223">
        <f t="shared" ca="1" si="747"/>
        <v>-1.147153285438129E-3</v>
      </c>
      <c r="FB392" s="223">
        <f t="shared" ca="1" si="748"/>
        <v>1.2623788980038011E-3</v>
      </c>
      <c r="FC392" s="223">
        <f t="shared" ca="1" si="749"/>
        <v>2.9757017543555757E-3</v>
      </c>
      <c r="FD392" s="223">
        <f t="shared" ca="1" si="750"/>
        <v>3.047907732647381E-3</v>
      </c>
      <c r="FE392" s="223">
        <f t="shared" ca="1" si="751"/>
        <v>1.4391748145945989E-3</v>
      </c>
      <c r="FF392" s="223">
        <f t="shared" ca="1" si="752"/>
        <v>-9.6327140999265823E-4</v>
      </c>
      <c r="FG392" s="223">
        <f t="shared" ca="1" si="753"/>
        <v>-2.8344678321500865E-3</v>
      </c>
      <c r="FH392" s="223">
        <f t="shared" ca="1" si="754"/>
        <v>-3.142438708316255E-3</v>
      </c>
      <c r="FI392" s="223">
        <f t="shared" ca="1" si="755"/>
        <v>-1.7173363035535832E-3</v>
      </c>
      <c r="FJ392" s="223">
        <f t="shared" ca="1" si="756"/>
        <v>6.5488709172561283E-4</v>
      </c>
      <c r="FK392" s="223">
        <f t="shared" ca="1" si="757"/>
        <v>2.665936435243238E-3</v>
      </c>
      <c r="FL392" s="223">
        <f t="shared" ca="1" si="758"/>
        <v>3.206706281392302E-3</v>
      </c>
      <c r="FM392" s="223">
        <f t="shared" ca="1" si="759"/>
        <v>1.9789589051177896E-3</v>
      </c>
      <c r="FN392" s="223">
        <f t="shared" ca="1" si="760"/>
        <v>-3.4019585276750478E-4</v>
      </c>
      <c r="FO392" s="223">
        <f t="shared" ca="1" si="761"/>
        <v>-2.4717306131159258E-3</v>
      </c>
      <c r="FP392" s="223">
        <f t="shared" ca="1" si="762"/>
        <v>-3.2400915200145675E-3</v>
      </c>
      <c r="FQ392" s="223">
        <f t="shared" ca="1" si="763"/>
        <v>-2.2215230506167681E-3</v>
      </c>
      <c r="FR392" s="223">
        <f t="shared" ca="1" si="764"/>
        <v>2.2228341777320859E-5</v>
      </c>
      <c r="FS392" s="223">
        <f t="shared" ca="1" si="765"/>
        <v>2.2537206739989138E-3</v>
      </c>
      <c r="FT392" s="223">
        <f t="shared" ca="1" si="766"/>
        <v>3.242272906084902E-3</v>
      </c>
      <c r="FU392" s="223">
        <f t="shared" ca="1" si="767"/>
        <v>2.442692714730244E-3</v>
      </c>
      <c r="FV392" s="223">
        <f t="shared" ca="1" si="768"/>
        <v>2.9595324029542554E-4</v>
      </c>
      <c r="FW392" s="223">
        <f t="shared" ca="1" si="769"/>
        <v>-2.0140061727821823E-3</v>
      </c>
      <c r="FX392" s="223">
        <f t="shared" ca="1" si="770"/>
        <v>-3.2132294316629794E-3</v>
      </c>
      <c r="FY392" s="223">
        <f t="shared" ca="1" si="771"/>
        <v>-2.6403379126892041E-3</v>
      </c>
      <c r="FZ392" s="223">
        <f t="shared" ca="1" si="772"/>
        <v>-6.1128463087972056E-4</v>
      </c>
      <c r="GA392" s="223">
        <f t="shared" ca="1" si="773"/>
        <v>1.7548956911538616E-3</v>
      </c>
      <c r="GB392" s="223">
        <f t="shared" ca="1" si="774"/>
        <v>3.1532408012842641E-3</v>
      </c>
      <c r="GC392" s="223">
        <f t="shared" ca="1" si="775"/>
        <v>2.8125552131934945E-3</v>
      </c>
      <c r="GD392" s="223">
        <f t="shared" ca="1" si="776"/>
        <v>9.2072901630638226E-4</v>
      </c>
      <c r="GE392" s="223">
        <f t="shared" ca="1" si="777"/>
        <v>-1.478884604696164E-3</v>
      </c>
      <c r="GF392" s="223">
        <f t="shared" ca="1" si="778"/>
        <v>-3.0628847382523938E-3</v>
      </c>
      <c r="GG392" s="223">
        <f t="shared" ca="1" si="779"/>
        <v>-2.9576860694956074E-3</v>
      </c>
      <c r="GH392" s="223">
        <f t="shared" ca="1" si="780"/>
        <v>-1.2213062779843362E-3</v>
      </c>
      <c r="GI392" s="223">
        <f t="shared" ca="1" si="781"/>
        <v>1.188631051054599E-3</v>
      </c>
      <c r="GJ392" s="223">
        <f t="shared" ca="1" si="782"/>
        <v>2.9430314208480656E-3</v>
      </c>
      <c r="GK392" s="223">
        <f t="shared" ca="1" si="783"/>
        <v>3.0743327921128102E-3</v>
      </c>
      <c r="GL392" s="223">
        <f t="shared" ca="1" si="784"/>
        <v>1.5101216925713788E-3</v>
      </c>
      <c r="GM392" s="223">
        <f t="shared" ca="1" si="785"/>
        <v>-8.8693033061963385E-4</v>
      </c>
      <c r="GN392" s="223">
        <f t="shared" ca="1" si="786"/>
        <v>-2.7948351020363493E-3</v>
      </c>
      <c r="GO392" s="223">
        <f t="shared" ca="1" si="787"/>
        <v>-3.1613720093407148E-3</v>
      </c>
      <c r="GP392" s="223">
        <f t="shared" ca="1" si="788"/>
        <v>-1.7843938097425493E-3</v>
      </c>
      <c r="GQ392" s="223">
        <f t="shared" ca="1" si="789"/>
        <v>5.7668798625536534E-4</v>
      </c>
      <c r="GR392" s="223">
        <f t="shared" ca="1" si="790"/>
        <v>2.6197229933797501E-3</v>
      </c>
      <c r="GS392" s="223">
        <f t="shared" ca="1" si="791"/>
        <v>3.2179654859369518E-3</v>
      </c>
      <c r="GT392" s="223">
        <f t="shared" ca="1" si="792"/>
        <v>2.04148123907694E-3</v>
      </c>
      <c r="GU392" s="223">
        <f t="shared" ca="1" si="793"/>
        <v>-2.6089182133373764E-4</v>
      </c>
      <c r="GV392" s="223">
        <f t="shared" ca="1" si="794"/>
        <v>-2.4193815202105846E-3</v>
      </c>
      <c r="GW392" s="223">
        <f t="shared" ca="1" si="795"/>
        <v>-3.2435681957847275E-3</v>
      </c>
      <c r="GX392" s="223">
        <f t="shared" ca="1" si="796"/>
        <v>-2.2789080880918581E-3</v>
      </c>
      <c r="GY392" s="223">
        <f t="shared" ca="1" si="797"/>
        <v>-5.7416874445402177E-5</v>
      </c>
      <c r="GZ392" s="223">
        <f t="shared" ca="1" si="798"/>
        <v>2.1957400804333777E-3</v>
      </c>
      <c r="HA392" s="223">
        <f t="shared" ca="1" si="799"/>
        <v>3.2379335707923619E-3</v>
      </c>
      <c r="HB392" s="223">
        <f t="shared" ca="1" si="800"/>
        <v>2.494387806440632E-3</v>
      </c>
      <c r="HC392" s="223">
        <f t="shared" ca="1" si="801"/>
        <v>3.7517261433628497E-4</v>
      </c>
      <c r="HD392" s="223">
        <f t="shared" ca="1" si="802"/>
        <v>-1.9509524633679761E-3</v>
      </c>
      <c r="HE392" s="223">
        <f t="shared" ca="1" si="803"/>
        <v>-3.2011158754787316E-3</v>
      </c>
      <c r="HF392" s="223">
        <f t="shared" ca="1" si="804"/>
        <v>-2.6858452066422416E-3</v>
      </c>
      <c r="HG392" s="223">
        <f t="shared" ca="1" si="805"/>
        <v>-6.893152368608968E-4</v>
      </c>
      <c r="HH392" s="223">
        <f t="shared" ca="1" si="806"/>
        <v>1.6873761075812416E-3</v>
      </c>
      <c r="HI392" s="223">
        <f t="shared" ca="1" si="807"/>
        <v>3.133469684376282E-3</v>
      </c>
      <c r="HJ392" s="223">
        <f t="shared" ca="1" si="808"/>
        <v>2.8514364492715502E-3</v>
      </c>
      <c r="HK392" s="223">
        <f t="shared" ca="1" si="809"/>
        <v>9.9681937683650072E-4</v>
      </c>
      <c r="HL392" s="223">
        <f t="shared" ca="1" si="810"/>
        <v>-1.4075493974648103E-3</v>
      </c>
      <c r="HM392" s="223">
        <f t="shared" ca="1" si="811"/>
        <v>-3.0356464672845387E-3</v>
      </c>
      <c r="HN392" s="223">
        <f t="shared" ca="1" si="812"/>
        <v>-2.9895668001406576E-3</v>
      </c>
      <c r="HO392" s="223">
        <f t="shared" ca="1" si="813"/>
        <v>-1.2947236012963541E-3</v>
      </c>
      <c r="HP392" s="223">
        <f t="shared" ca="1" si="814"/>
        <v>1.1141672172061043E-3</v>
      </c>
      <c r="HQ392" s="223">
        <f t="shared" ca="1" si="815"/>
        <v>2.9085883152596896E-3</v>
      </c>
      <c r="HR392" s="223">
        <f t="shared" ca="1" si="816"/>
        <v>3.0989059884609905E-3</v>
      </c>
      <c r="HS392" s="223">
        <f t="shared" ca="1" si="817"/>
        <v>1.5801589297077226E-3</v>
      </c>
      <c r="HT392" s="223">
        <f t="shared" ca="1" si="818"/>
        <v>-8.1005499757995001E-4</v>
      </c>
      <c r="HU392" s="223">
        <f t="shared" ca="1" si="819"/>
        <v>-2.7535188677627362E-3</v>
      </c>
      <c r="HV392" s="223">
        <f t="shared" ca="1" si="820"/>
        <v>-3.1784010180780807E-3</v>
      </c>
      <c r="HW392" s="223">
        <f t="shared" ca="1" si="821"/>
        <v>-1.8503764638232701E-3</v>
      </c>
      <c r="HX392" s="223">
        <f t="shared" ca="1" si="822"/>
        <v>4.9814150550590484E-4</v>
      </c>
      <c r="HY392" s="223">
        <f t="shared" ca="1" si="823"/>
        <v>2.5719315283427471E-3</v>
      </c>
      <c r="HZ392" s="223">
        <f t="shared" ca="1" si="824"/>
        <v>3.2272863084003489E-3</v>
      </c>
      <c r="IA392" s="223">
        <f t="shared" ca="1" si="825"/>
        <v>2.102773861073535E-3</v>
      </c>
      <c r="IB392" s="223">
        <f t="shared" ca="1" si="826"/>
        <v>-1.8143063842208105E-4</v>
      </c>
      <c r="IC392" s="223">
        <f t="shared" ca="1" si="827"/>
        <v>-2.3655750823440322E-3</v>
      </c>
      <c r="ID392" s="223">
        <f t="shared" ca="1" si="828"/>
        <v>-3.2450910673585721E-3</v>
      </c>
      <c r="IE392" s="223">
        <f t="shared" ca="1" si="829"/>
        <v>-6.3767477181501052E-4</v>
      </c>
      <c r="IF392" s="223">
        <f t="shared" ca="1" si="830"/>
        <v>-1.3702750488982316E-4</v>
      </c>
      <c r="IG392" s="223">
        <f t="shared" ca="1" si="831"/>
        <v>2.1364368551474661E-3</v>
      </c>
      <c r="IH392" s="223">
        <f t="shared" ca="1" si="832"/>
        <v>3.2316438253909047E-3</v>
      </c>
      <c r="II392" s="223">
        <f t="shared" ca="1" si="833"/>
        <v>2.5445803722075281E-3</v>
      </c>
      <c r="IJ392" s="223">
        <f t="shared" ca="1" si="834"/>
        <v>4.5416599842278398E-4</v>
      </c>
      <c r="IK392" s="223">
        <f t="shared" ca="1" si="835"/>
        <v>-1.8867235731405746E-3</v>
      </c>
      <c r="IL392" s="223">
        <f t="shared" ca="1" si="836"/>
        <v>-3.1870740867885115E-3</v>
      </c>
      <c r="IM392" s="223">
        <f t="shared" ca="1" si="837"/>
        <v>-2.7297346478729659E-3</v>
      </c>
      <c r="IN392" s="223">
        <f t="shared" ca="1" si="838"/>
        <v>-7.6693062511863511E-4</v>
      </c>
      <c r="IO392" s="223">
        <f t="shared" ca="1" si="839"/>
        <v>1.6188401117363924E-3</v>
      </c>
      <c r="IP392" s="223">
        <f t="shared" ca="1" si="840"/>
        <v>3.1118110824984329E-3</v>
      </c>
      <c r="IQ392" s="223">
        <f t="shared" ca="1" si="841"/>
        <v>2.888600086654685E-3</v>
      </c>
      <c r="IR392" s="223">
        <f t="shared" ca="1" si="842"/>
        <v>1.0723092906475776E-3</v>
      </c>
      <c r="IS392" s="223">
        <f t="shared" ca="1" si="843"/>
        <v>-1.3353663351081684E-3</v>
      </c>
      <c r="IT392" s="223">
        <f t="shared" ca="1" si="844"/>
        <v>-3.0065796363949251E-3</v>
      </c>
      <c r="IU392" s="223">
        <f t="shared" ca="1" si="845"/>
        <v>-3.0196467275324414E-3</v>
      </c>
      <c r="IV392" s="223">
        <f t="shared" ca="1" si="846"/>
        <v>-1.3673610315237E-3</v>
      </c>
      <c r="IW392" s="223">
        <f t="shared" ca="1" si="847"/>
        <v>1.0390322506873613E-3</v>
      </c>
      <c r="IX392" s="223">
        <f t="shared" ca="1" si="848"/>
        <v>2.8723931848292821E-3</v>
      </c>
      <c r="IY392" s="223">
        <f t="shared" ca="1" si="849"/>
        <v>3.1216125197172529E-3</v>
      </c>
      <c r="IZ392" s="223">
        <f t="shared" ca="1" si="850"/>
        <v>1.6492443381906775E-3</v>
      </c>
      <c r="JA392" s="223">
        <f t="shared" ca="1" si="851"/>
        <v>-7.3269171769954167E-4</v>
      </c>
      <c r="JB392" s="223">
        <f t="shared" ca="1" si="852"/>
        <v>-2.7105440166839338E-3</v>
      </c>
    </row>
    <row r="393" spans="2:262">
      <c r="B393" s="230">
        <v>32</v>
      </c>
      <c r="C393" s="229">
        <f t="shared" si="853"/>
        <v>6.2500000000000023E-4</v>
      </c>
      <c r="D393" s="226">
        <f t="shared" ca="1" si="597"/>
        <v>39.298793681646039</v>
      </c>
      <c r="E393" s="225">
        <f ca="1">AL361</f>
        <v>9.8793681646039466E-2</v>
      </c>
      <c r="F393" s="224">
        <v>32</v>
      </c>
      <c r="G393" s="223">
        <f t="shared" ca="1" si="854"/>
        <v>-7.4280737266035652E-4</v>
      </c>
      <c r="H393" s="223">
        <f t="shared" ca="1" si="598"/>
        <v>-4.3796931901624205E-4</v>
      </c>
      <c r="I393" s="223">
        <f t="shared" ca="1" si="599"/>
        <v>1.2342522180427832E-4</v>
      </c>
      <c r="J393" s="223">
        <f t="shared" ca="1" si="600"/>
        <v>6.1251894163075996E-4</v>
      </c>
      <c r="K393" s="223">
        <f t="shared" ca="1" si="601"/>
        <v>7.4280737266035663E-4</v>
      </c>
      <c r="L393" s="223">
        <f t="shared" ca="1" si="602"/>
        <v>4.379693190162421E-4</v>
      </c>
      <c r="M393" s="223">
        <f t="shared" ca="1" si="603"/>
        <v>-1.2342522180427826E-4</v>
      </c>
      <c r="N393" s="223">
        <f t="shared" ca="1" si="604"/>
        <v>-6.1251894163075985E-4</v>
      </c>
      <c r="O393" s="223">
        <f t="shared" ca="1" si="605"/>
        <v>-7.4280737266035663E-4</v>
      </c>
      <c r="P393" s="223">
        <f t="shared" ca="1" si="606"/>
        <v>-4.3796931901624215E-4</v>
      </c>
      <c r="Q393" s="223">
        <f t="shared" ca="1" si="607"/>
        <v>1.2342522180427751E-4</v>
      </c>
      <c r="R393" s="223">
        <f t="shared" ca="1" si="608"/>
        <v>6.1251894163075985E-4</v>
      </c>
      <c r="S393" s="223">
        <f t="shared" ca="1" si="609"/>
        <v>7.4280737266035641E-4</v>
      </c>
      <c r="T393" s="223">
        <f t="shared" ca="1" si="610"/>
        <v>4.3796931901624226E-4</v>
      </c>
      <c r="U393" s="223">
        <f t="shared" ca="1" si="611"/>
        <v>-1.234252218042774E-4</v>
      </c>
      <c r="V393" s="223">
        <f t="shared" ca="1" si="612"/>
        <v>-6.1251894163075974E-4</v>
      </c>
      <c r="W393" s="223">
        <f t="shared" ca="1" si="613"/>
        <v>-7.4280737266035641E-4</v>
      </c>
      <c r="X393" s="223">
        <f t="shared" ca="1" si="614"/>
        <v>-4.3796931901624232E-4</v>
      </c>
      <c r="Y393" s="223">
        <f t="shared" ca="1" si="615"/>
        <v>1.2342522180427729E-4</v>
      </c>
      <c r="Z393" s="223">
        <f t="shared" ca="1" si="616"/>
        <v>6.1251894163075974E-4</v>
      </c>
      <c r="AA393" s="223">
        <f t="shared" ca="1" si="617"/>
        <v>7.4280737266035641E-4</v>
      </c>
      <c r="AB393" s="223">
        <f t="shared" ca="1" si="618"/>
        <v>4.3796931901624351E-4</v>
      </c>
      <c r="AC393" s="223">
        <f t="shared" ca="1" si="619"/>
        <v>-1.2342522180427713E-4</v>
      </c>
      <c r="AD393" s="223">
        <f t="shared" ca="1" si="620"/>
        <v>-6.1251894163075963E-4</v>
      </c>
      <c r="AE393" s="223">
        <f t="shared" ca="1" si="621"/>
        <v>-7.4280737266035652E-4</v>
      </c>
      <c r="AF393" s="223">
        <f t="shared" ca="1" si="622"/>
        <v>-4.379693190162414E-4</v>
      </c>
      <c r="AG393" s="223">
        <f t="shared" ca="1" si="623"/>
        <v>1.2342522180427713E-4</v>
      </c>
      <c r="AH393" s="223">
        <f t="shared" ca="1" si="624"/>
        <v>6.1251894163075963E-4</v>
      </c>
      <c r="AI393" s="223">
        <f t="shared" ca="1" si="625"/>
        <v>7.4280737266035663E-4</v>
      </c>
      <c r="AJ393" s="223">
        <f t="shared" ca="1" si="626"/>
        <v>4.3796931901624362E-4</v>
      </c>
      <c r="AK393" s="223">
        <f t="shared" ca="1" si="627"/>
        <v>-1.2342522180427707E-4</v>
      </c>
      <c r="AL393" s="223">
        <f t="shared" ca="1" si="628"/>
        <v>-6.1251894163075952E-4</v>
      </c>
      <c r="AM393" s="223">
        <f t="shared" ca="1" si="629"/>
        <v>-7.4280737266035652E-4</v>
      </c>
      <c r="AN393" s="223">
        <f t="shared" ca="1" si="630"/>
        <v>-4.3796931901624156E-4</v>
      </c>
      <c r="AO393" s="223">
        <f t="shared" ca="1" si="631"/>
        <v>1.2342522180427696E-4</v>
      </c>
      <c r="AP393" s="223">
        <f t="shared" ca="1" si="632"/>
        <v>6.1251894163075952E-4</v>
      </c>
      <c r="AQ393" s="223">
        <f t="shared" ca="1" si="633"/>
        <v>7.4280737266035663E-4</v>
      </c>
      <c r="AR393" s="223">
        <f t="shared" ca="1" si="634"/>
        <v>4.3796931901624378E-4</v>
      </c>
      <c r="AS393" s="223">
        <f t="shared" ca="1" si="635"/>
        <v>-1.2342522180427685E-4</v>
      </c>
      <c r="AT393" s="223">
        <f t="shared" ca="1" si="636"/>
        <v>-6.1251894163075942E-4</v>
      </c>
      <c r="AU393" s="223">
        <f t="shared" ca="1" si="637"/>
        <v>-7.4280737266035706E-4</v>
      </c>
      <c r="AV393" s="223">
        <f t="shared" ca="1" si="638"/>
        <v>-4.3796931901624167E-4</v>
      </c>
      <c r="AW393" s="223">
        <f t="shared" ca="1" si="639"/>
        <v>1.234252218042768E-4</v>
      </c>
      <c r="AX393" s="223">
        <f t="shared" ca="1" si="640"/>
        <v>6.1251894163075779E-4</v>
      </c>
      <c r="AY393" s="223">
        <f t="shared" ca="1" si="641"/>
        <v>7.4280737266035663E-4</v>
      </c>
      <c r="AZ393" s="223">
        <f t="shared" ca="1" si="642"/>
        <v>4.3796931901624394E-4</v>
      </c>
      <c r="BA393" s="223">
        <f t="shared" ca="1" si="643"/>
        <v>-1.2342522180427929E-4</v>
      </c>
      <c r="BB393" s="223">
        <f t="shared" ca="1" si="644"/>
        <v>-6.1251894163075931E-4</v>
      </c>
      <c r="BC393" s="223">
        <f t="shared" ca="1" si="645"/>
        <v>-7.4280737266035706E-4</v>
      </c>
      <c r="BD393" s="223">
        <f t="shared" ca="1" si="646"/>
        <v>-4.3796931901624183E-4</v>
      </c>
      <c r="BE393" s="223">
        <f t="shared" ca="1" si="647"/>
        <v>1.2342522180427658E-4</v>
      </c>
      <c r="BF393" s="223">
        <f t="shared" ca="1" si="648"/>
        <v>6.1251894163076082E-4</v>
      </c>
      <c r="BG393" s="223">
        <f t="shared" ca="1" si="649"/>
        <v>7.4280737266035663E-4</v>
      </c>
      <c r="BH393" s="223">
        <f t="shared" ca="1" si="650"/>
        <v>4.3796931901624411E-4</v>
      </c>
      <c r="BI393" s="223">
        <f t="shared" ca="1" si="651"/>
        <v>-1.2342522180427919E-4</v>
      </c>
      <c r="BJ393" s="223">
        <f t="shared" ca="1" si="652"/>
        <v>-6.125189416307592E-4</v>
      </c>
      <c r="BK393" s="223">
        <f t="shared" ca="1" si="653"/>
        <v>-7.4280737266035706E-4</v>
      </c>
      <c r="BL393" s="223">
        <f t="shared" ca="1" si="654"/>
        <v>-4.3796931901624199E-4</v>
      </c>
      <c r="BM393" s="223">
        <f t="shared" ca="1" si="655"/>
        <v>1.2342522180427637E-4</v>
      </c>
      <c r="BN393" s="223">
        <f t="shared" ca="1" si="656"/>
        <v>6.1251894163075757E-4</v>
      </c>
      <c r="BO393" s="223">
        <f t="shared" ca="1" si="657"/>
        <v>7.4280737266035663E-4</v>
      </c>
      <c r="BP393" s="223">
        <f t="shared" ca="1" si="658"/>
        <v>4.3796931901624427E-4</v>
      </c>
      <c r="BQ393" s="223">
        <f t="shared" ca="1" si="659"/>
        <v>-1.2342522180427891E-4</v>
      </c>
      <c r="BR393" s="223">
        <f t="shared" ca="1" si="660"/>
        <v>-6.1251894163075909E-4</v>
      </c>
      <c r="BS393" s="223">
        <f t="shared" ca="1" si="661"/>
        <v>-7.4280737266035706E-4</v>
      </c>
      <c r="BT393" s="223">
        <f t="shared" ca="1" si="662"/>
        <v>-4.3796931901624215E-4</v>
      </c>
      <c r="BU393" s="223">
        <f t="shared" ca="1" si="663"/>
        <v>1.234252218042762E-4</v>
      </c>
      <c r="BV393" s="223">
        <f t="shared" ca="1" si="664"/>
        <v>6.1251894163076061E-4</v>
      </c>
      <c r="BW393" s="223">
        <f t="shared" ca="1" si="665"/>
        <v>7.4280737266035663E-4</v>
      </c>
      <c r="BX393" s="223">
        <f t="shared" ca="1" si="666"/>
        <v>4.3796931901624438E-4</v>
      </c>
      <c r="BY393" s="223">
        <f t="shared" ca="1" si="667"/>
        <v>-1.2342522180427881E-4</v>
      </c>
      <c r="BZ393" s="223">
        <f t="shared" ca="1" si="668"/>
        <v>-6.1251894163075898E-4</v>
      </c>
      <c r="CA393" s="223">
        <f t="shared" ca="1" si="669"/>
        <v>-7.4280737266035706E-4</v>
      </c>
      <c r="CB393" s="223">
        <f t="shared" ca="1" si="670"/>
        <v>-4.3796931901624232E-4</v>
      </c>
      <c r="CC393" s="223">
        <f t="shared" ca="1" si="671"/>
        <v>1.2342522180427604E-4</v>
      </c>
      <c r="CD393" s="223">
        <f t="shared" ca="1" si="672"/>
        <v>6.1251894163075736E-4</v>
      </c>
      <c r="CE393" s="223">
        <f t="shared" ca="1" si="673"/>
        <v>7.4280737266035673E-4</v>
      </c>
      <c r="CF393" s="223">
        <f t="shared" ca="1" si="674"/>
        <v>4.3796931901624454E-4</v>
      </c>
      <c r="CG393" s="223">
        <f t="shared" ca="1" si="675"/>
        <v>-1.2342522180427859E-4</v>
      </c>
      <c r="CH393" s="223">
        <f t="shared" ca="1" si="676"/>
        <v>-6.1251894163075887E-4</v>
      </c>
      <c r="CI393" s="223">
        <f t="shared" ca="1" si="677"/>
        <v>-7.4280737266035706E-4</v>
      </c>
      <c r="CJ393" s="223">
        <f t="shared" ca="1" si="678"/>
        <v>-4.3796931901624682E-4</v>
      </c>
      <c r="CK393" s="223">
        <f t="shared" ca="1" si="679"/>
        <v>1.2342522180428114E-4</v>
      </c>
      <c r="CL393" s="223">
        <f t="shared" ca="1" si="680"/>
        <v>6.1251894163076039E-4</v>
      </c>
      <c r="CM393" s="223">
        <f t="shared" ca="1" si="681"/>
        <v>7.4280737266035673E-4</v>
      </c>
      <c r="CN393" s="223">
        <f t="shared" ca="1" si="682"/>
        <v>4.379693190162447E-4</v>
      </c>
      <c r="CO393" s="223">
        <f t="shared" ca="1" si="683"/>
        <v>-1.2342522180427311E-4</v>
      </c>
      <c r="CP393" s="223">
        <f t="shared" ca="1" si="684"/>
        <v>-6.1251894163075562E-4</v>
      </c>
      <c r="CQ393" s="223">
        <f t="shared" ca="1" si="685"/>
        <v>-7.428073726603563E-4</v>
      </c>
      <c r="CR393" s="223">
        <f t="shared" ca="1" si="686"/>
        <v>-4.3796931901624259E-4</v>
      </c>
      <c r="CS393" s="223">
        <f t="shared" ca="1" si="687"/>
        <v>1.2342522180427566E-4</v>
      </c>
      <c r="CT393" s="223">
        <f t="shared" ca="1" si="688"/>
        <v>6.1251894163075714E-4</v>
      </c>
      <c r="CU393" s="223">
        <f t="shared" ca="1" si="689"/>
        <v>7.4280737266035771E-4</v>
      </c>
      <c r="CV393" s="223">
        <f t="shared" ca="1" si="690"/>
        <v>4.3796931901624047E-4</v>
      </c>
      <c r="CW393" s="223">
        <f t="shared" ca="1" si="691"/>
        <v>-1.2342522180427826E-4</v>
      </c>
      <c r="CX393" s="223">
        <f t="shared" ca="1" si="692"/>
        <v>-6.1251894163075866E-4</v>
      </c>
      <c r="CY393" s="223">
        <f t="shared" ca="1" si="693"/>
        <v>-7.4280737266035717E-4</v>
      </c>
      <c r="CZ393" s="223">
        <f t="shared" ca="1" si="694"/>
        <v>-4.3796931901624709E-4</v>
      </c>
      <c r="DA393" s="223">
        <f t="shared" ca="1" si="695"/>
        <v>1.2342522180428076E-4</v>
      </c>
      <c r="DB393" s="223">
        <f t="shared" ca="1" si="696"/>
        <v>6.1251894163076017E-4</v>
      </c>
      <c r="DC393" s="223">
        <f t="shared" ca="1" si="697"/>
        <v>7.4280737266035684E-4</v>
      </c>
      <c r="DD393" s="223">
        <f t="shared" ca="1" si="698"/>
        <v>4.3796931901624497E-4</v>
      </c>
      <c r="DE393" s="223">
        <f t="shared" ca="1" si="699"/>
        <v>-1.2342522180427273E-4</v>
      </c>
      <c r="DF393" s="223">
        <f t="shared" ca="1" si="700"/>
        <v>-6.1251894163076169E-4</v>
      </c>
      <c r="DG393" s="223">
        <f t="shared" ca="1" si="701"/>
        <v>-7.4280737266035641E-4</v>
      </c>
      <c r="DH393" s="223">
        <f t="shared" ca="1" si="702"/>
        <v>-4.3796931901624291E-4</v>
      </c>
      <c r="DI393" s="223">
        <f t="shared" ca="1" si="703"/>
        <v>1.2342522180427528E-4</v>
      </c>
      <c r="DJ393" s="223">
        <f t="shared" ca="1" si="704"/>
        <v>6.1251894163075692E-4</v>
      </c>
      <c r="DK393" s="223">
        <f t="shared" ca="1" si="705"/>
        <v>7.4280737266035771E-4</v>
      </c>
      <c r="DL393" s="223">
        <f t="shared" ca="1" si="706"/>
        <v>4.379693190162408E-4</v>
      </c>
      <c r="DM393" s="223">
        <f t="shared" ca="1" si="707"/>
        <v>-1.2342522180427788E-4</v>
      </c>
      <c r="DN393" s="223">
        <f t="shared" ca="1" si="708"/>
        <v>-6.1251894163075844E-4</v>
      </c>
      <c r="DO393" s="223">
        <f t="shared" ca="1" si="709"/>
        <v>-7.4280737266035728E-4</v>
      </c>
      <c r="DP393" s="223">
        <f t="shared" ca="1" si="710"/>
        <v>-4.3796931901624741E-4</v>
      </c>
      <c r="DQ393" s="223">
        <f t="shared" ca="1" si="711"/>
        <v>1.2342522180428049E-4</v>
      </c>
      <c r="DR393" s="223">
        <f t="shared" ca="1" si="712"/>
        <v>6.1251894163075996E-4</v>
      </c>
      <c r="DS393" s="223">
        <f t="shared" ca="1" si="713"/>
        <v>7.4280737266035684E-4</v>
      </c>
      <c r="DT393" s="223">
        <f t="shared" ca="1" si="714"/>
        <v>4.379693190162453E-4</v>
      </c>
      <c r="DU393" s="223">
        <f t="shared" ca="1" si="715"/>
        <v>-1.2342522180427241E-4</v>
      </c>
      <c r="DV393" s="223">
        <f t="shared" ca="1" si="716"/>
        <v>-6.1251894163075519E-4</v>
      </c>
      <c r="DW393" s="223">
        <f t="shared" ca="1" si="717"/>
        <v>-7.4280737266035641E-4</v>
      </c>
      <c r="DX393" s="223">
        <f t="shared" ca="1" si="718"/>
        <v>-4.3796931901624318E-4</v>
      </c>
      <c r="DY393" s="223">
        <f t="shared" ca="1" si="719"/>
        <v>1.2342522180427496E-4</v>
      </c>
      <c r="DZ393" s="223">
        <f t="shared" ca="1" si="720"/>
        <v>6.125189416307567E-4</v>
      </c>
      <c r="EA393" s="223">
        <f t="shared" ca="1" si="721"/>
        <v>7.4280737266035782E-4</v>
      </c>
      <c r="EB393" s="223">
        <f t="shared" ca="1" si="722"/>
        <v>4.3796931901624107E-4</v>
      </c>
      <c r="EC393" s="223">
        <f t="shared" ca="1" si="723"/>
        <v>-1.2342522180427751E-4</v>
      </c>
      <c r="ED393" s="223">
        <f t="shared" ca="1" si="724"/>
        <v>-6.1251894163075822E-4</v>
      </c>
      <c r="EE393" s="223">
        <f t="shared" ca="1" si="725"/>
        <v>-7.4280737266035728E-4</v>
      </c>
      <c r="EF393" s="223">
        <f t="shared" ca="1" si="726"/>
        <v>-4.3796931901624768E-4</v>
      </c>
      <c r="EG393" s="223">
        <f t="shared" ca="1" si="727"/>
        <v>1.2342522180428005E-4</v>
      </c>
      <c r="EH393" s="223">
        <f t="shared" ca="1" si="728"/>
        <v>6.1251894163075974E-4</v>
      </c>
      <c r="EI393" s="223">
        <f t="shared" ca="1" si="729"/>
        <v>7.4280737266035684E-4</v>
      </c>
      <c r="EJ393" s="223">
        <f t="shared" ca="1" si="730"/>
        <v>4.3796931901624557E-4</v>
      </c>
      <c r="EK393" s="223">
        <f t="shared" ca="1" si="731"/>
        <v>-1.2342522180427203E-4</v>
      </c>
      <c r="EL393" s="223">
        <f t="shared" ca="1" si="732"/>
        <v>-6.1251894163076126E-4</v>
      </c>
      <c r="EM393" s="223">
        <f t="shared" ca="1" si="733"/>
        <v>-7.4280737266035641E-4</v>
      </c>
      <c r="EN393" s="223">
        <f t="shared" ca="1" si="734"/>
        <v>-4.3796931901624351E-4</v>
      </c>
      <c r="EO393" s="223">
        <f t="shared" ca="1" si="735"/>
        <v>1.2342522180427463E-4</v>
      </c>
      <c r="EP393" s="223">
        <f t="shared" ca="1" si="736"/>
        <v>6.1251894163075649E-4</v>
      </c>
      <c r="EQ393" s="223">
        <f t="shared" ca="1" si="737"/>
        <v>7.4280737266035782E-4</v>
      </c>
      <c r="ER393" s="223">
        <f t="shared" ca="1" si="738"/>
        <v>4.379693190162414E-4</v>
      </c>
      <c r="ES393" s="223">
        <f t="shared" ca="1" si="739"/>
        <v>-1.2342522180427713E-4</v>
      </c>
      <c r="ET393" s="223">
        <f t="shared" ca="1" si="740"/>
        <v>-6.1251894163075801E-4</v>
      </c>
      <c r="EU393" s="223">
        <f t="shared" ca="1" si="741"/>
        <v>-7.4280737266035738E-4</v>
      </c>
      <c r="EV393" s="223">
        <f t="shared" ca="1" si="742"/>
        <v>-4.3796931901624801E-4</v>
      </c>
      <c r="EW393" s="223">
        <f t="shared" ca="1" si="743"/>
        <v>1.2342522180427962E-4</v>
      </c>
      <c r="EX393" s="223">
        <f t="shared" ca="1" si="744"/>
        <v>6.1251894163075952E-4</v>
      </c>
      <c r="EY393" s="223">
        <f t="shared" ca="1" si="745"/>
        <v>7.4280737266035695E-4</v>
      </c>
      <c r="EZ393" s="223">
        <f t="shared" ca="1" si="746"/>
        <v>4.379693190162459E-4</v>
      </c>
      <c r="FA393" s="223">
        <f t="shared" ca="1" si="747"/>
        <v>-1.2342522180427165E-4</v>
      </c>
      <c r="FB393" s="223">
        <f t="shared" ca="1" si="748"/>
        <v>-6.1251894163075475E-4</v>
      </c>
      <c r="FC393" s="223">
        <f t="shared" ca="1" si="749"/>
        <v>-7.4280737266035663E-4</v>
      </c>
      <c r="FD393" s="223">
        <f t="shared" ca="1" si="750"/>
        <v>-4.3796931901624378E-4</v>
      </c>
      <c r="FE393" s="223">
        <f t="shared" ca="1" si="751"/>
        <v>1.2342522180427425E-4</v>
      </c>
      <c r="FF393" s="223">
        <f t="shared" ca="1" si="752"/>
        <v>6.1251894163075627E-4</v>
      </c>
      <c r="FG393" s="223">
        <f t="shared" ca="1" si="753"/>
        <v>7.4280737266035793E-4</v>
      </c>
      <c r="FH393" s="223">
        <f t="shared" ca="1" si="754"/>
        <v>4.3796931901624167E-4</v>
      </c>
      <c r="FI393" s="223">
        <f t="shared" ca="1" si="755"/>
        <v>-1.234252218042768E-4</v>
      </c>
      <c r="FJ393" s="223">
        <f t="shared" ca="1" si="756"/>
        <v>-6.1251894163075779E-4</v>
      </c>
      <c r="FK393" s="223">
        <f t="shared" ca="1" si="757"/>
        <v>-7.4280737266035749E-4</v>
      </c>
      <c r="FL393" s="223">
        <f t="shared" ca="1" si="758"/>
        <v>-4.3796931901624828E-4</v>
      </c>
      <c r="FM393" s="223">
        <f t="shared" ca="1" si="759"/>
        <v>1.2342522180426878E-4</v>
      </c>
      <c r="FN393" s="223">
        <f t="shared" ca="1" si="760"/>
        <v>6.1251894163075313E-4</v>
      </c>
      <c r="FO393" s="223">
        <f t="shared" ca="1" si="761"/>
        <v>7.4280737266035879E-4</v>
      </c>
      <c r="FP393" s="223">
        <f t="shared" ca="1" si="762"/>
        <v>4.3796931901623749E-4</v>
      </c>
      <c r="FQ393" s="223">
        <f t="shared" ca="1" si="763"/>
        <v>-1.2342522180428184E-4</v>
      </c>
      <c r="FR393" s="223">
        <f t="shared" ca="1" si="764"/>
        <v>-6.1251894163076082E-4</v>
      </c>
      <c r="FS393" s="223">
        <f t="shared" ca="1" si="765"/>
        <v>-7.4280737266035663E-4</v>
      </c>
      <c r="FT393" s="223">
        <f t="shared" ca="1" si="766"/>
        <v>-4.3796931901624411E-4</v>
      </c>
      <c r="FU393" s="223">
        <f t="shared" ca="1" si="767"/>
        <v>1.2342522180427382E-4</v>
      </c>
      <c r="FV393" s="223">
        <f t="shared" ca="1" si="768"/>
        <v>6.1251894163075605E-4</v>
      </c>
      <c r="FW393" s="223">
        <f t="shared" ca="1" si="769"/>
        <v>7.4280737266035793E-4</v>
      </c>
      <c r="FX393" s="223">
        <f t="shared" ca="1" si="770"/>
        <v>4.3796931901625072E-4</v>
      </c>
      <c r="FY393" s="223">
        <f t="shared" ca="1" si="771"/>
        <v>-1.2342522180426585E-4</v>
      </c>
      <c r="FZ393" s="223">
        <f t="shared" ca="1" si="772"/>
        <v>-6.1251894163075139E-4</v>
      </c>
      <c r="GA393" s="223">
        <f t="shared" ca="1" si="773"/>
        <v>-7.4280737266035576E-4</v>
      </c>
      <c r="GB393" s="223">
        <f t="shared" ca="1" si="774"/>
        <v>-4.3796931901623988E-4</v>
      </c>
      <c r="GC393" s="223">
        <f t="shared" ca="1" si="775"/>
        <v>1.2342522180427891E-4</v>
      </c>
      <c r="GD393" s="223">
        <f t="shared" ca="1" si="776"/>
        <v>6.1251894163075909E-4</v>
      </c>
      <c r="GE393" s="223">
        <f t="shared" ca="1" si="777"/>
        <v>7.4280737266035706E-4</v>
      </c>
      <c r="GF393" s="223">
        <f t="shared" ca="1" si="778"/>
        <v>4.3796931901624649E-4</v>
      </c>
      <c r="GG393" s="223">
        <f t="shared" ca="1" si="779"/>
        <v>-1.2342522180427095E-4</v>
      </c>
      <c r="GH393" s="223">
        <f t="shared" ca="1" si="780"/>
        <v>-6.1251894163075443E-4</v>
      </c>
      <c r="GI393" s="223">
        <f t="shared" ca="1" si="781"/>
        <v>-7.4280737266035836E-4</v>
      </c>
      <c r="GJ393" s="223">
        <f t="shared" ca="1" si="782"/>
        <v>-4.3796931901625311E-4</v>
      </c>
      <c r="GK393" s="223">
        <f t="shared" ca="1" si="783"/>
        <v>1.2342522180428401E-4</v>
      </c>
      <c r="GL393" s="223">
        <f t="shared" ca="1" si="784"/>
        <v>6.1251894163076213E-4</v>
      </c>
      <c r="GM393" s="223">
        <f t="shared" ca="1" si="785"/>
        <v>7.428073726603563E-4</v>
      </c>
      <c r="GN393" s="223">
        <f t="shared" ca="1" si="786"/>
        <v>4.3796931901624232E-4</v>
      </c>
      <c r="GO393" s="223">
        <f t="shared" ca="1" si="787"/>
        <v>-1.2342522180427604E-4</v>
      </c>
      <c r="GP393" s="223">
        <f t="shared" ca="1" si="788"/>
        <v>-6.1251894163075736E-4</v>
      </c>
      <c r="GQ393" s="223">
        <f t="shared" ca="1" si="789"/>
        <v>-7.4280737266035749E-4</v>
      </c>
      <c r="GR393" s="223">
        <f t="shared" ca="1" si="790"/>
        <v>-4.3796931901624888E-4</v>
      </c>
      <c r="GS393" s="223">
        <f t="shared" ca="1" si="791"/>
        <v>1.2342522180426807E-4</v>
      </c>
      <c r="GT393" s="223">
        <f t="shared" ca="1" si="792"/>
        <v>6.1251894163075269E-4</v>
      </c>
      <c r="GU393" s="223">
        <f t="shared" ca="1" si="793"/>
        <v>7.428073726603589E-4</v>
      </c>
      <c r="GV393" s="223">
        <f t="shared" ca="1" si="794"/>
        <v>4.3796931901623809E-4</v>
      </c>
      <c r="GW393" s="223">
        <f t="shared" ca="1" si="795"/>
        <v>-1.2342522180428114E-4</v>
      </c>
      <c r="GX393" s="223">
        <f t="shared" ca="1" si="796"/>
        <v>-6.1251894163076039E-4</v>
      </c>
      <c r="GY393" s="223">
        <f t="shared" ca="1" si="797"/>
        <v>-7.4280737266035673E-4</v>
      </c>
      <c r="GZ393" s="223">
        <f t="shared" ca="1" si="798"/>
        <v>-4.379693190162447E-4</v>
      </c>
      <c r="HA393" s="223">
        <f t="shared" ca="1" si="799"/>
        <v>1.2342522180427311E-4</v>
      </c>
      <c r="HB393" s="223">
        <f t="shared" ca="1" si="800"/>
        <v>6.1251894163075562E-4</v>
      </c>
      <c r="HC393" s="223">
        <f t="shared" ca="1" si="801"/>
        <v>7.4280737266035804E-4</v>
      </c>
      <c r="HD393" s="223">
        <f t="shared" ca="1" si="802"/>
        <v>4.3796931901625132E-4</v>
      </c>
      <c r="HE393" s="223">
        <f t="shared" ca="1" si="803"/>
        <v>-1.2342522180426515E-4</v>
      </c>
      <c r="HF393" s="223">
        <f t="shared" ca="1" si="804"/>
        <v>-6.1251894163076343E-4</v>
      </c>
      <c r="HG393" s="223">
        <f t="shared" ca="1" si="805"/>
        <v>-7.4280737266035587E-4</v>
      </c>
      <c r="HH393" s="223">
        <f t="shared" ca="1" si="806"/>
        <v>-4.3796931901624047E-4</v>
      </c>
      <c r="HI393" s="223">
        <f t="shared" ca="1" si="807"/>
        <v>1.2342522180427826E-4</v>
      </c>
      <c r="HJ393" s="223">
        <f t="shared" ca="1" si="808"/>
        <v>6.1251894163075866E-4</v>
      </c>
      <c r="HK393" s="223">
        <f t="shared" ca="1" si="809"/>
        <v>7.4280737266035717E-4</v>
      </c>
      <c r="HL393" s="223">
        <f t="shared" ca="1" si="810"/>
        <v>4.3796931901624709E-4</v>
      </c>
      <c r="HM393" s="223">
        <f t="shared" ca="1" si="811"/>
        <v>-1.2342522180427019E-4</v>
      </c>
      <c r="HN393" s="223">
        <f t="shared" ca="1" si="812"/>
        <v>-6.1251894163075399E-4</v>
      </c>
      <c r="HO393" s="223">
        <f t="shared" ca="1" si="813"/>
        <v>-7.4280737266035858E-4</v>
      </c>
      <c r="HP393" s="223">
        <f t="shared" ca="1" si="814"/>
        <v>-4.379693190162537E-4</v>
      </c>
      <c r="HQ393" s="223">
        <f t="shared" ca="1" si="815"/>
        <v>1.2342522180428336E-4</v>
      </c>
      <c r="HR393" s="223">
        <f t="shared" ca="1" si="816"/>
        <v>6.1251894163076169E-4</v>
      </c>
      <c r="HS393" s="223">
        <f t="shared" ca="1" si="817"/>
        <v>7.4280737266035641E-4</v>
      </c>
      <c r="HT393" s="223">
        <f t="shared" ca="1" si="818"/>
        <v>4.3796931901624291E-4</v>
      </c>
      <c r="HU393" s="223">
        <f t="shared" ca="1" si="819"/>
        <v>-1.2342522180427528E-4</v>
      </c>
      <c r="HV393" s="223">
        <f t="shared" ca="1" si="820"/>
        <v>-6.1251894163075692E-4</v>
      </c>
      <c r="HW393" s="223">
        <f t="shared" ca="1" si="821"/>
        <v>-7.4280737266035771E-4</v>
      </c>
      <c r="HX393" s="223">
        <f t="shared" ca="1" si="822"/>
        <v>-4.3796931901624947E-4</v>
      </c>
      <c r="HY393" s="223">
        <f t="shared" ca="1" si="823"/>
        <v>1.2342522180426726E-4</v>
      </c>
      <c r="HZ393" s="223">
        <f t="shared" ca="1" si="824"/>
        <v>6.1251894163075226E-4</v>
      </c>
      <c r="IA393" s="223">
        <f t="shared" ca="1" si="825"/>
        <v>7.4280737266035901E-4</v>
      </c>
      <c r="IB393" s="223">
        <f t="shared" ca="1" si="826"/>
        <v>4.3796931901623869E-4</v>
      </c>
      <c r="IC393" s="223">
        <f t="shared" ca="1" si="827"/>
        <v>-1.2342522180428049E-4</v>
      </c>
      <c r="ID393" s="223">
        <f t="shared" ca="1" si="828"/>
        <v>-6.1251894163075996E-4</v>
      </c>
      <c r="IE393" s="223">
        <f t="shared" ca="1" si="829"/>
        <v>-1.2342522180427832E-4</v>
      </c>
      <c r="IF393" s="223">
        <f t="shared" ca="1" si="830"/>
        <v>-4.379693190162453E-4</v>
      </c>
      <c r="IG393" s="223">
        <f t="shared" ca="1" si="831"/>
        <v>1.2342522180427241E-4</v>
      </c>
      <c r="IH393" s="223">
        <f t="shared" ca="1" si="832"/>
        <v>6.1251894163075519E-4</v>
      </c>
      <c r="II393" s="223">
        <f t="shared" ca="1" si="833"/>
        <v>7.4280737266035814E-4</v>
      </c>
      <c r="IJ393" s="223">
        <f t="shared" ca="1" si="834"/>
        <v>4.3796931901625191E-4</v>
      </c>
      <c r="IK393" s="223">
        <f t="shared" ca="1" si="835"/>
        <v>-1.2342522180426433E-4</v>
      </c>
      <c r="IL393" s="223">
        <f t="shared" ca="1" si="836"/>
        <v>-6.1251894163075052E-4</v>
      </c>
      <c r="IM393" s="223">
        <f t="shared" ca="1" si="837"/>
        <v>-7.4280737266035598E-4</v>
      </c>
      <c r="IN393" s="223">
        <f t="shared" ca="1" si="838"/>
        <v>-4.3796931901624107E-4</v>
      </c>
      <c r="IO393" s="223">
        <f t="shared" ca="1" si="839"/>
        <v>1.2342522180427751E-4</v>
      </c>
      <c r="IP393" s="223">
        <f t="shared" ca="1" si="840"/>
        <v>6.1251894163075822E-4</v>
      </c>
      <c r="IQ393" s="223">
        <f t="shared" ca="1" si="841"/>
        <v>7.4280737266035728E-4</v>
      </c>
      <c r="IR393" s="223">
        <f t="shared" ca="1" si="842"/>
        <v>4.3796931901624768E-4</v>
      </c>
      <c r="IS393" s="223">
        <f t="shared" ca="1" si="843"/>
        <v>-1.2342522180426948E-4</v>
      </c>
      <c r="IT393" s="223">
        <f t="shared" ca="1" si="844"/>
        <v>-6.1251894163075356E-4</v>
      </c>
      <c r="IU393" s="223">
        <f t="shared" ca="1" si="845"/>
        <v>-7.4280737266035858E-4</v>
      </c>
      <c r="IV393" s="223">
        <f t="shared" ca="1" si="846"/>
        <v>-4.379693190162543E-4</v>
      </c>
      <c r="IW393" s="223">
        <f t="shared" ca="1" si="847"/>
        <v>1.2342522180428255E-4</v>
      </c>
      <c r="IX393" s="223">
        <f t="shared" ca="1" si="848"/>
        <v>6.1251894163076126E-4</v>
      </c>
      <c r="IY393" s="223">
        <f t="shared" ca="1" si="849"/>
        <v>7.4280737266035641E-4</v>
      </c>
      <c r="IZ393" s="223">
        <f t="shared" ca="1" si="850"/>
        <v>4.3796931901624351E-4</v>
      </c>
      <c r="JA393" s="223">
        <f t="shared" ca="1" si="851"/>
        <v>-1.2342522180427463E-4</v>
      </c>
      <c r="JB393" s="223">
        <f t="shared" ca="1" si="852"/>
        <v>-6.1251894163075649E-4</v>
      </c>
    </row>
    <row r="394" spans="2:262">
      <c r="B394" s="230">
        <v>33</v>
      </c>
      <c r="C394" s="229">
        <f t="shared" si="853"/>
        <v>6.4453125000000025E-4</v>
      </c>
      <c r="D394" s="226">
        <f t="shared" ca="1" si="597"/>
        <v>39.296252266385132</v>
      </c>
      <c r="E394" s="225">
        <f ca="1">AM361</f>
        <v>9.6252266385131E-2</v>
      </c>
      <c r="F394" s="224">
        <v>33</v>
      </c>
      <c r="G394" s="223">
        <f t="shared" ca="1" si="854"/>
        <v>1.7950294244975327E-3</v>
      </c>
      <c r="H394" s="223">
        <f t="shared" ca="1" si="598"/>
        <v>9.115722964401188E-4</v>
      </c>
      <c r="I394" s="223">
        <f t="shared" ca="1" si="599"/>
        <v>-5.3789730878845571E-4</v>
      </c>
      <c r="J394" s="223">
        <f t="shared" ca="1" si="600"/>
        <v>-1.6533763030693067E-3</v>
      </c>
      <c r="K394" s="223">
        <f t="shared" ca="1" si="601"/>
        <v>-1.7422426845590793E-3</v>
      </c>
      <c r="L394" s="223">
        <f t="shared" ca="1" si="602"/>
        <v>-7.4931763648076815E-4</v>
      </c>
      <c r="M394" s="223">
        <f t="shared" ca="1" si="603"/>
        <v>7.0887290207899824E-4</v>
      </c>
      <c r="N394" s="223">
        <f t="shared" ca="1" si="604"/>
        <v>1.7269108505785645E-3</v>
      </c>
      <c r="O394" s="223">
        <f t="shared" ca="1" si="605"/>
        <v>1.6726771951615918E-3</v>
      </c>
      <c r="P394" s="223">
        <f t="shared" ca="1" si="606"/>
        <v>5.7984663806342064E-4</v>
      </c>
      <c r="Q394" s="223">
        <f t="shared" ca="1" si="607"/>
        <v>-8.7302166181317509E-4</v>
      </c>
      <c r="R394" s="223">
        <f t="shared" ca="1" si="608"/>
        <v>-1.7838143025712531E-3</v>
      </c>
      <c r="S394" s="223">
        <f t="shared" ca="1" si="609"/>
        <v>-1.587002909996331E-3</v>
      </c>
      <c r="T394" s="223">
        <f t="shared" ca="1" si="610"/>
        <v>-4.0479139954510831E-4</v>
      </c>
      <c r="U394" s="223">
        <f t="shared" ca="1" si="611"/>
        <v>1.0287627457019038E-3</v>
      </c>
      <c r="V394" s="223">
        <f t="shared" ca="1" si="612"/>
        <v>1.8235386476980911E-3</v>
      </c>
      <c r="W394" s="223">
        <f t="shared" ca="1" si="613"/>
        <v>1.486044919263769E-3</v>
      </c>
      <c r="X394" s="223">
        <f t="shared" ca="1" si="614"/>
        <v>2.2583779856768886E-4</v>
      </c>
      <c r="Y394" s="223">
        <f t="shared" ca="1" si="615"/>
        <v>-1.1745962819706005E-3</v>
      </c>
      <c r="Z394" s="223">
        <f t="shared" ca="1" si="616"/>
        <v>-1.845701318799972E-3</v>
      </c>
      <c r="AA394" s="223">
        <f t="shared" ca="1" si="617"/>
        <v>-1.3707755036039082E-3</v>
      </c>
      <c r="AB394" s="223">
        <f t="shared" ca="1" si="618"/>
        <v>-4.4709256134560374E-5</v>
      </c>
      <c r="AC394" s="223">
        <f t="shared" ca="1" si="619"/>
        <v>1.3091178139442807E-3</v>
      </c>
      <c r="AD394" s="223">
        <f t="shared" ca="1" si="620"/>
        <v>1.8500888772388356E-3</v>
      </c>
      <c r="AE394" s="223">
        <f t="shared" ca="1" si="621"/>
        <v>1.24230477050223E-3</v>
      </c>
      <c r="AF394" s="223">
        <f t="shared" ca="1" si="622"/>
        <v>-1.3684986087570598E-4</v>
      </c>
      <c r="AG394" s="223">
        <f t="shared" ca="1" si="623"/>
        <v>-1.4310318257330823E-3</v>
      </c>
      <c r="AH394" s="223">
        <f t="shared" ca="1" si="624"/>
        <v>-1.8366590684284322E-3</v>
      </c>
      <c r="AI394" s="223">
        <f t="shared" ca="1" si="625"/>
        <v>-1.1018699633477483E-3</v>
      </c>
      <c r="AJ394" s="223">
        <f t="shared" ca="1" si="626"/>
        <v>3.1709103891599567E-4</v>
      </c>
      <c r="AK394" s="223">
        <f t="shared" ca="1" si="627"/>
        <v>1.5391642187585046E-3</v>
      </c>
      <c r="AL394" s="223">
        <f t="shared" ca="1" si="628"/>
        <v>1.8055412287690869E-3</v>
      </c>
      <c r="AM394" s="223">
        <f t="shared" ca="1" si="629"/>
        <v>9.5082354610283467E-4</v>
      </c>
      <c r="AN394" s="223">
        <f t="shared" ca="1" si="630"/>
        <v>-4.9427845691193029E-4</v>
      </c>
      <c r="AO394" s="223">
        <f t="shared" ca="1" si="631"/>
        <v>-1.6324736189645332E-3</v>
      </c>
      <c r="AP394" s="223">
        <f t="shared" ca="1" si="632"/>
        <v>-1.7570350400674607E-3</v>
      </c>
      <c r="AQ394" s="223">
        <f t="shared" ca="1" si="633"/>
        <v>-7.9062017833592905E-4</v>
      </c>
      <c r="AR394" s="223">
        <f t="shared" ca="1" si="634"/>
        <v>6.6670570316771326E-4</v>
      </c>
      <c r="AS394" s="223">
        <f t="shared" ca="1" si="635"/>
        <v>1.7100614058190779E-3</v>
      </c>
      <c r="AT394" s="223">
        <f t="shared" ca="1" si="636"/>
        <v>1.6916076434369271E-3</v>
      </c>
      <c r="AU394" s="223">
        <f t="shared" ca="1" si="637"/>
        <v>6.2280270605468942E-4</v>
      </c>
      <c r="AV394" s="223">
        <f t="shared" ca="1" si="638"/>
        <v>-8.3271220904358712E-4</v>
      </c>
      <c r="AW394" s="223">
        <f t="shared" ca="1" si="639"/>
        <v>-1.7711803665209325E-3</v>
      </c>
      <c r="AX394" s="223">
        <f t="shared" ca="1" si="640"/>
        <v>-1.6098891404732964E-3</v>
      </c>
      <c r="AY394" s="223">
        <f t="shared" ca="1" si="641"/>
        <v>-4.4898730325555823E-4</v>
      </c>
      <c r="AZ394" s="223">
        <f t="shared" ca="1" si="642"/>
        <v>9.9069924113956778E-4</v>
      </c>
      <c r="BA394" s="223">
        <f t="shared" ca="1" si="643"/>
        <v>1.8152418920675112E-3</v>
      </c>
      <c r="BB394" s="223">
        <f t="shared" ca="1" si="644"/>
        <v>1.5126665250319838E-3</v>
      </c>
      <c r="BC394" s="223">
        <f t="shared" ca="1" si="645"/>
        <v>2.7084790728464959E-4</v>
      </c>
      <c r="BD394" s="223">
        <f t="shared" ca="1" si="646"/>
        <v>-1.13914529797208E-3</v>
      </c>
      <c r="BE394" s="223">
        <f t="shared" ca="1" si="647"/>
        <v>-1.8418216458813226E-3</v>
      </c>
      <c r="BF394" s="223">
        <f t="shared" ca="1" si="648"/>
        <v>-1.4008761040469771E-3</v>
      </c>
      <c r="BG394" s="223">
        <f t="shared" ca="1" si="649"/>
        <v>-9.0100097906062999E-5</v>
      </c>
      <c r="BH394" s="223">
        <f t="shared" ca="1" si="650"/>
        <v>1.2766207628649578E-3</v>
      </c>
      <c r="BI394" s="223">
        <f t="shared" ca="1" si="651"/>
        <v>1.8506636504031693E-3</v>
      </c>
      <c r="BJ394" s="223">
        <f t="shared" ca="1" si="652"/>
        <v>1.2755944803832225E-3</v>
      </c>
      <c r="BK394" s="223">
        <f t="shared" ca="1" si="653"/>
        <v>-9.1515424669082798E-5</v>
      </c>
      <c r="BL394" s="223">
        <f t="shared" ca="1" si="654"/>
        <v>-1.401801671939549E-3</v>
      </c>
      <c r="BM394" s="223">
        <f t="shared" ca="1" si="655"/>
        <v>-1.8416827522959732E-3</v>
      </c>
      <c r="BN394" s="223">
        <f t="shared" ca="1" si="656"/>
        <v>-1.1380281845625034E-3</v>
      </c>
      <c r="BO394" s="223">
        <f t="shared" ca="1" si="657"/>
        <v>2.7224960367724547E-4</v>
      </c>
      <c r="BP394" s="223">
        <f t="shared" ca="1" si="658"/>
        <v>1.5134824646106202E-3</v>
      </c>
      <c r="BQ394" s="223">
        <f t="shared" ca="1" si="659"/>
        <v>1.8149654425179658E-3</v>
      </c>
      <c r="BR394" s="223">
        <f t="shared" ca="1" si="660"/>
        <v>9.8950205521496038E-4</v>
      </c>
      <c r="BS394" s="223">
        <f t="shared" ca="1" si="661"/>
        <v>-4.5036187017522379E-4</v>
      </c>
      <c r="BT394" s="223">
        <f t="shared" ca="1" si="662"/>
        <v>-1.6105875937938165E-3</v>
      </c>
      <c r="BU394" s="223">
        <f t="shared" ca="1" si="663"/>
        <v>-1.7707690233674765E-3</v>
      </c>
      <c r="BV394" s="223">
        <f t="shared" ca="1" si="664"/>
        <v>-8.3144648015885149E-4</v>
      </c>
      <c r="BW394" s="223">
        <f t="shared" ca="1" si="665"/>
        <v>6.2413690567057398E-4</v>
      </c>
      <c r="BX394" s="223">
        <f t="shared" ca="1" si="666"/>
        <v>1.6921818840120412E-3</v>
      </c>
      <c r="BY394" s="223">
        <f t="shared" ca="1" si="667"/>
        <v>1.7095191305211445E-3</v>
      </c>
      <c r="BZ394" s="223">
        <f t="shared" ca="1" si="668"/>
        <v>6.6538362098393319E-4</v>
      </c>
      <c r="CA394" s="223">
        <f t="shared" ca="1" si="669"/>
        <v>-7.9190116157637762E-4</v>
      </c>
      <c r="CB394" s="223">
        <f t="shared" ca="1" si="670"/>
        <v>-1.7574795376465164E-3</v>
      </c>
      <c r="CC394" s="223">
        <f t="shared" ca="1" si="671"/>
        <v>-1.6318056339296777E-3</v>
      </c>
      <c r="CD394" s="223">
        <f t="shared" ca="1" si="672"/>
        <v>-4.9291275380325319E-4</v>
      </c>
      <c r="CE394" s="223">
        <f t="shared" ca="1" si="673"/>
        <v>9.520389763989916E-4</v>
      </c>
      <c r="CF394" s="223">
        <f t="shared" ca="1" si="674"/>
        <v>1.8058517025974139E-3</v>
      </c>
      <c r="CG394" s="223">
        <f t="shared" ca="1" si="675"/>
        <v>1.5383769570477697E-3</v>
      </c>
      <c r="CH394" s="223">
        <f t="shared" ca="1" si="676"/>
        <v>3.1569486734991459E-4</v>
      </c>
      <c r="CI394" s="223">
        <f t="shared" ca="1" si="677"/>
        <v>-1.1030081354414499E-3</v>
      </c>
      <c r="CJ394" s="223">
        <f t="shared" ca="1" si="678"/>
        <v>-1.8368325284733424E-3</v>
      </c>
      <c r="CK394" s="223">
        <f t="shared" ca="1" si="679"/>
        <v>-1.4301328691070955E-3</v>
      </c>
      <c r="CL394" s="223">
        <f t="shared" ca="1" si="680"/>
        <v>-1.354366667476398E-4</v>
      </c>
      <c r="CM394" s="223">
        <f t="shared" ca="1" si="681"/>
        <v>1.2433547231740154E-3</v>
      </c>
      <c r="CN394" s="223">
        <f t="shared" ca="1" si="682"/>
        <v>1.8501236529852711E-3</v>
      </c>
      <c r="CO394" s="223">
        <f t="shared" ca="1" si="683"/>
        <v>1.3081158198467772E-3</v>
      </c>
      <c r="CP394" s="223">
        <f t="shared" ca="1" si="684"/>
        <v>-4.6125862992627714E-5</v>
      </c>
      <c r="CQ394" s="223">
        <f t="shared" ca="1" si="685"/>
        <v>-1.3717271252355848E-3</v>
      </c>
      <c r="CR394" s="223">
        <f t="shared" ca="1" si="686"/>
        <v>-1.8455970753384846E-3</v>
      </c>
      <c r="CS394" s="223">
        <f t="shared" ca="1" si="687"/>
        <v>-1.1735009001524878E-3</v>
      </c>
      <c r="CT394" s="223">
        <f t="shared" ca="1" si="688"/>
        <v>2.2724417545731462E-4</v>
      </c>
      <c r="CU394" s="223">
        <f t="shared" ca="1" si="689"/>
        <v>1.4868890452188123E-3</v>
      </c>
      <c r="CV394" s="223">
        <f t="shared" ca="1" si="690"/>
        <v>1.8232963889502E-3</v>
      </c>
      <c r="CW394" s="223">
        <f t="shared" ca="1" si="691"/>
        <v>1.0275845252888838E-3</v>
      </c>
      <c r="CX394" s="223">
        <f t="shared" ca="1" si="692"/>
        <v>-4.0617400228804522E-4</v>
      </c>
      <c r="CY394" s="223">
        <f t="shared" ca="1" si="693"/>
        <v>-1.5877314108803508E-3</v>
      </c>
      <c r="CZ394" s="223">
        <f t="shared" ca="1" si="694"/>
        <v>-1.783436361621133E-3</v>
      </c>
      <c r="DA394" s="223">
        <f t="shared" ca="1" si="695"/>
        <v>-8.717719497119068E-4</v>
      </c>
      <c r="DB394" s="223">
        <f t="shared" ca="1" si="696"/>
        <v>5.811921514394465E-4</v>
      </c>
      <c r="DC394" s="223">
        <f t="shared" ca="1" si="697"/>
        <v>1.6732830551128345E-3</v>
      </c>
      <c r="DD394" s="223">
        <f t="shared" ca="1" si="698"/>
        <v>1.7264008672041688E-3</v>
      </c>
      <c r="DE394" s="223">
        <f t="shared" ca="1" si="699"/>
        <v>7.0756373370018028E-4</v>
      </c>
      <c r="DF394" s="223">
        <f t="shared" ca="1" si="700"/>
        <v>-7.5061310246053812E-4</v>
      </c>
      <c r="DG394" s="223">
        <f t="shared" ca="1" si="701"/>
        <v>-1.7427200688150191E-3</v>
      </c>
      <c r="DH394" s="223">
        <f t="shared" ca="1" si="702"/>
        <v>-1.6527391886893162E-3</v>
      </c>
      <c r="DI394" s="223">
        <f t="shared" ca="1" si="703"/>
        <v>-5.3654129213923942E-4</v>
      </c>
      <c r="DJ394" s="223">
        <f t="shared" ca="1" si="704"/>
        <v>9.1280523897807413E-4</v>
      </c>
      <c r="DK394" s="223">
        <f t="shared" ca="1" si="705"/>
        <v>1.7953737355868192E-3</v>
      </c>
      <c r="DL394" s="223">
        <f t="shared" ca="1" si="706"/>
        <v>1.5631607283082423E-3</v>
      </c>
      <c r="DM394" s="223">
        <f t="shared" ca="1" si="707"/>
        <v>3.6035166463169242E-4</v>
      </c>
      <c r="DN394" s="223">
        <f t="shared" ca="1" si="708"/>
        <v>-1.0662065620541503E-3</v>
      </c>
      <c r="DO394" s="223">
        <f t="shared" ca="1" si="709"/>
        <v>-1.8307369718338008E-3</v>
      </c>
      <c r="DP394" s="223">
        <f t="shared" ca="1" si="710"/>
        <v>-1.4585281756029846E-3</v>
      </c>
      <c r="DQ394" s="223">
        <f t="shared" ca="1" si="711"/>
        <v>-1.8069165360548437E-4</v>
      </c>
      <c r="DR394" s="223">
        <f t="shared" ca="1" si="712"/>
        <v>1.2093397330898506E-3</v>
      </c>
      <c r="DS394" s="223">
        <f t="shared" ca="1" si="713"/>
        <v>1.8484692102593936E-3</v>
      </c>
      <c r="DT394" s="223">
        <f t="shared" ca="1" si="714"/>
        <v>1.3398491992540665E-3</v>
      </c>
      <c r="DU394" s="223">
        <f t="shared" ca="1" si="715"/>
        <v>-7.0851682104991227E-7</v>
      </c>
      <c r="DV394" s="223">
        <f t="shared" ca="1" si="716"/>
        <v>-1.3408263014035506E-3</v>
      </c>
      <c r="DW394" s="223">
        <f t="shared" ca="1" si="717"/>
        <v>-1.8483996797141323E-3</v>
      </c>
      <c r="DX394" s="223">
        <f t="shared" ca="1" si="718"/>
        <v>-1.2082667426802553E-3</v>
      </c>
      <c r="DY394" s="223">
        <f t="shared" ca="1" si="719"/>
        <v>1.8210186384328255E-4</v>
      </c>
      <c r="DZ394" s="223">
        <f t="shared" ca="1" si="720"/>
        <v>1.4593999794645198E-3</v>
      </c>
      <c r="EA394" s="223">
        <f t="shared" ca="1" si="721"/>
        <v>1.8305290498151763E-3</v>
      </c>
      <c r="EB394" s="223">
        <f t="shared" ca="1" si="722"/>
        <v>1.0650480168686448E-3</v>
      </c>
      <c r="EC394" s="223">
        <f t="shared" ca="1" si="723"/>
        <v>-3.6174147036969963E-4</v>
      </c>
      <c r="ED394" s="223">
        <f t="shared" ca="1" si="724"/>
        <v>-1.5639188379340655E-3</v>
      </c>
      <c r="EE394" s="223">
        <f t="shared" ca="1" si="725"/>
        <v>-1.7950294244975331E-3</v>
      </c>
      <c r="EF394" s="223">
        <f t="shared" ca="1" si="726"/>
        <v>-9.1157229644011988E-4</v>
      </c>
      <c r="EG394" s="223">
        <f t="shared" ca="1" si="727"/>
        <v>5.3789730878845408E-4</v>
      </c>
      <c r="EH394" s="223">
        <f t="shared" ca="1" si="728"/>
        <v>1.6533763030693056E-3</v>
      </c>
      <c r="EI394" s="223">
        <f t="shared" ca="1" si="729"/>
        <v>1.7422426845590802E-3</v>
      </c>
      <c r="EJ394" s="223">
        <f t="shared" ca="1" si="730"/>
        <v>7.4931763648077064E-4</v>
      </c>
      <c r="EK394" s="223">
        <f t="shared" ca="1" si="731"/>
        <v>-7.0887290207899607E-4</v>
      </c>
      <c r="EL394" s="223">
        <f t="shared" ca="1" si="732"/>
        <v>-1.7269108505785636E-3</v>
      </c>
      <c r="EM394" s="223">
        <f t="shared" ca="1" si="733"/>
        <v>-1.6726771951615926E-3</v>
      </c>
      <c r="EN394" s="223">
        <f t="shared" ca="1" si="734"/>
        <v>-5.7984663806342465E-4</v>
      </c>
      <c r="EO394" s="223">
        <f t="shared" ca="1" si="735"/>
        <v>8.7302166181317141E-4</v>
      </c>
      <c r="EP394" s="223">
        <f t="shared" ca="1" si="736"/>
        <v>1.7838143025712518E-3</v>
      </c>
      <c r="EQ394" s="223">
        <f t="shared" ca="1" si="737"/>
        <v>1.5870029099963332E-3</v>
      </c>
      <c r="ER394" s="223">
        <f t="shared" ca="1" si="738"/>
        <v>4.0479139954511254E-4</v>
      </c>
      <c r="ES394" s="223">
        <f t="shared" ca="1" si="739"/>
        <v>-1.0287627457019001E-3</v>
      </c>
      <c r="ET394" s="223">
        <f t="shared" ca="1" si="740"/>
        <v>-1.8235386476980905E-3</v>
      </c>
      <c r="EU394" s="223">
        <f t="shared" ca="1" si="741"/>
        <v>-1.4860449192637714E-3</v>
      </c>
      <c r="EV394" s="223">
        <f t="shared" ca="1" si="742"/>
        <v>-2.2583779856769298E-4</v>
      </c>
      <c r="EW394" s="223">
        <f t="shared" ca="1" si="743"/>
        <v>1.1745962819705975E-3</v>
      </c>
      <c r="EX394" s="223">
        <f t="shared" ca="1" si="744"/>
        <v>1.8457013187999716E-3</v>
      </c>
      <c r="EY394" s="223">
        <f t="shared" ca="1" si="745"/>
        <v>1.3707755036039132E-3</v>
      </c>
      <c r="EZ394" s="223">
        <f t="shared" ca="1" si="746"/>
        <v>4.4709256134568072E-5</v>
      </c>
      <c r="FA394" s="223">
        <f t="shared" ca="1" si="747"/>
        <v>-1.3091178139442753E-3</v>
      </c>
      <c r="FB394" s="223">
        <f t="shared" ca="1" si="748"/>
        <v>-1.8500888772388356E-3</v>
      </c>
      <c r="FC394" s="223">
        <f t="shared" ca="1" si="749"/>
        <v>-1.2423047705022356E-3</v>
      </c>
      <c r="FD394" s="223">
        <f t="shared" ca="1" si="750"/>
        <v>1.368498608756985E-4</v>
      </c>
      <c r="FE394" s="223">
        <f t="shared" ca="1" si="751"/>
        <v>1.4310318257330775E-3</v>
      </c>
      <c r="FF394" s="223">
        <f t="shared" ca="1" si="752"/>
        <v>1.8366590684284333E-3</v>
      </c>
      <c r="FG394" s="223">
        <f t="shared" ca="1" si="753"/>
        <v>1.1018699633477543E-3</v>
      </c>
      <c r="FH394" s="223">
        <f t="shared" ca="1" si="754"/>
        <v>-3.1709103891598808E-4</v>
      </c>
      <c r="FI394" s="223">
        <f t="shared" ca="1" si="755"/>
        <v>-1.5391642187585004E-3</v>
      </c>
      <c r="FJ394" s="223">
        <f t="shared" ca="1" si="756"/>
        <v>-1.805541228769083E-3</v>
      </c>
      <c r="FK394" s="223">
        <f t="shared" ca="1" si="757"/>
        <v>-9.5082354610284128E-4</v>
      </c>
      <c r="FL394" s="223">
        <f t="shared" ca="1" si="758"/>
        <v>4.9427845691194829E-4</v>
      </c>
      <c r="FM394" s="223">
        <f t="shared" ca="1" si="759"/>
        <v>1.6324736189645298E-3</v>
      </c>
      <c r="FN394" s="223">
        <f t="shared" ca="1" si="760"/>
        <v>1.7570350400674547E-3</v>
      </c>
      <c r="FO394" s="223">
        <f t="shared" ca="1" si="761"/>
        <v>7.9062017833593599E-4</v>
      </c>
      <c r="FP394" s="223">
        <f t="shared" ca="1" si="762"/>
        <v>-6.6670570316773093E-4</v>
      </c>
      <c r="FQ394" s="223">
        <f t="shared" ca="1" si="763"/>
        <v>-1.7100614058190751E-3</v>
      </c>
      <c r="FR394" s="223">
        <f t="shared" ca="1" si="764"/>
        <v>-1.6916076434369222E-3</v>
      </c>
      <c r="FS394" s="223">
        <f t="shared" ca="1" si="765"/>
        <v>-6.2280270605470254E-4</v>
      </c>
      <c r="FT394" s="223">
        <f t="shared" ca="1" si="766"/>
        <v>8.3271220904359807E-4</v>
      </c>
      <c r="FU394" s="223">
        <f t="shared" ca="1" si="767"/>
        <v>1.7711803665209282E-3</v>
      </c>
      <c r="FV394" s="223">
        <f t="shared" ca="1" si="768"/>
        <v>1.6098891404732903E-3</v>
      </c>
      <c r="FW394" s="223">
        <f t="shared" ca="1" si="769"/>
        <v>4.48987303255572E-4</v>
      </c>
      <c r="FX394" s="223">
        <f t="shared" ca="1" si="770"/>
        <v>-9.9069924113957797E-4</v>
      </c>
      <c r="FY394" s="223">
        <f t="shared" ca="1" si="771"/>
        <v>-1.8152418920675084E-3</v>
      </c>
      <c r="FZ394" s="223">
        <f t="shared" ca="1" si="772"/>
        <v>-1.5126665250319768E-3</v>
      </c>
      <c r="GA394" s="223">
        <f t="shared" ca="1" si="773"/>
        <v>-2.7084790728466358E-4</v>
      </c>
      <c r="GB394" s="223">
        <f t="shared" ca="1" si="774"/>
        <v>1.1391452979720895E-3</v>
      </c>
      <c r="GC394" s="223">
        <f t="shared" ca="1" si="775"/>
        <v>1.8418216458813215E-3</v>
      </c>
      <c r="GD394" s="223">
        <f t="shared" ca="1" si="776"/>
        <v>1.4008761040469693E-3</v>
      </c>
      <c r="GE394" s="223">
        <f t="shared" ca="1" si="777"/>
        <v>9.0100097906076985E-5</v>
      </c>
      <c r="GF394" s="223">
        <f t="shared" ca="1" si="778"/>
        <v>-1.276620762864967E-3</v>
      </c>
      <c r="GG394" s="223">
        <f t="shared" ca="1" si="779"/>
        <v>-1.850663650403169E-3</v>
      </c>
      <c r="GH394" s="223">
        <f t="shared" ca="1" si="780"/>
        <v>-1.2755944803832136E-3</v>
      </c>
      <c r="GI394" s="223">
        <f t="shared" ca="1" si="781"/>
        <v>9.1515424669068811E-5</v>
      </c>
      <c r="GJ394" s="223">
        <f t="shared" ca="1" si="782"/>
        <v>1.4018016719395572E-3</v>
      </c>
      <c r="GK394" s="223">
        <f t="shared" ca="1" si="783"/>
        <v>1.8416827522959749E-3</v>
      </c>
      <c r="GL394" s="223">
        <f t="shared" ca="1" si="784"/>
        <v>1.1380281845624937E-3</v>
      </c>
      <c r="GM394" s="223">
        <f t="shared" ca="1" si="785"/>
        <v>-2.7224960367723137E-4</v>
      </c>
      <c r="GN394" s="223">
        <f t="shared" ca="1" si="786"/>
        <v>-1.5134824646106271E-3</v>
      </c>
      <c r="GO394" s="223">
        <f t="shared" ca="1" si="787"/>
        <v>-1.8149654425179686E-3</v>
      </c>
      <c r="GP394" s="223">
        <f t="shared" ca="1" si="788"/>
        <v>-9.8950205521494998E-4</v>
      </c>
      <c r="GQ394" s="223">
        <f t="shared" ca="1" si="789"/>
        <v>4.5036187017521013E-4</v>
      </c>
      <c r="GR394" s="223">
        <f t="shared" ca="1" si="790"/>
        <v>1.6105875937938224E-3</v>
      </c>
      <c r="GS394" s="223">
        <f t="shared" ca="1" si="791"/>
        <v>1.7707690233674809E-3</v>
      </c>
      <c r="GT394" s="223">
        <f t="shared" ca="1" si="792"/>
        <v>8.3144648015884043E-4</v>
      </c>
      <c r="GU394" s="223">
        <f t="shared" ca="1" si="793"/>
        <v>-6.2413690567056064E-4</v>
      </c>
      <c r="GV394" s="223">
        <f t="shared" ca="1" si="794"/>
        <v>-1.6921818840120461E-3</v>
      </c>
      <c r="GW394" s="223">
        <f t="shared" ca="1" si="795"/>
        <v>-1.7095191305211499E-3</v>
      </c>
      <c r="GX394" s="223">
        <f t="shared" ca="1" si="796"/>
        <v>-6.6538362098392191E-4</v>
      </c>
      <c r="GY394" s="223">
        <f t="shared" ca="1" si="797"/>
        <v>7.9190116157636494E-4</v>
      </c>
      <c r="GZ394" s="223">
        <f t="shared" ca="1" si="798"/>
        <v>1.7574795376465203E-3</v>
      </c>
      <c r="HA394" s="223">
        <f t="shared" ca="1" si="799"/>
        <v>1.6318056339296842E-3</v>
      </c>
      <c r="HB394" s="223">
        <f t="shared" ca="1" si="800"/>
        <v>4.9291275380324126E-4</v>
      </c>
      <c r="HC394" s="223">
        <f t="shared" ca="1" si="801"/>
        <v>-9.5203897639897957E-4</v>
      </c>
      <c r="HD394" s="223">
        <f t="shared" ca="1" si="802"/>
        <v>-1.8058517025974165E-3</v>
      </c>
      <c r="HE394" s="223">
        <f t="shared" ca="1" si="803"/>
        <v>-1.5383769570477776E-3</v>
      </c>
      <c r="HF394" s="223">
        <f t="shared" ca="1" si="804"/>
        <v>-3.1569486734991557E-4</v>
      </c>
      <c r="HG394" s="223">
        <f t="shared" ca="1" si="805"/>
        <v>1.1030081354414284E-3</v>
      </c>
      <c r="HH394" s="223">
        <f t="shared" ca="1" si="806"/>
        <v>1.8368325284733424E-3</v>
      </c>
      <c r="HI394" s="223">
        <f t="shared" ca="1" si="807"/>
        <v>1.4301328691071129E-3</v>
      </c>
      <c r="HJ394" s="223">
        <f t="shared" ca="1" si="808"/>
        <v>1.3543666674764089E-4</v>
      </c>
      <c r="HK394" s="223">
        <f t="shared" ca="1" si="809"/>
        <v>-1.2433547231739952E-3</v>
      </c>
      <c r="HL394" s="223">
        <f t="shared" ca="1" si="810"/>
        <v>-1.8501236529852711E-3</v>
      </c>
      <c r="HM394" s="223">
        <f t="shared" ca="1" si="811"/>
        <v>-1.3081158198467962E-3</v>
      </c>
      <c r="HN394" s="223">
        <f t="shared" ca="1" si="812"/>
        <v>4.6125862992626738E-5</v>
      </c>
      <c r="HO394" s="223">
        <f t="shared" ca="1" si="813"/>
        <v>1.3717271252355664E-3</v>
      </c>
      <c r="HP394" s="223">
        <f t="shared" ca="1" si="814"/>
        <v>1.8455970753384846E-3</v>
      </c>
      <c r="HQ394" s="223">
        <f t="shared" ca="1" si="815"/>
        <v>1.1735009001525086E-3</v>
      </c>
      <c r="HR394" s="223">
        <f t="shared" ca="1" si="816"/>
        <v>-2.2724417545731364E-4</v>
      </c>
      <c r="HS394" s="223">
        <f t="shared" ca="1" si="817"/>
        <v>-1.4868890452187963E-3</v>
      </c>
      <c r="HT394" s="223">
        <f t="shared" ca="1" si="818"/>
        <v>-1.8232963889502002E-3</v>
      </c>
      <c r="HU394" s="223">
        <f t="shared" ca="1" si="819"/>
        <v>-1.0275845252889066E-3</v>
      </c>
      <c r="HV394" s="223">
        <f t="shared" ca="1" si="820"/>
        <v>4.0617400228804446E-4</v>
      </c>
      <c r="HW394" s="223">
        <f t="shared" ca="1" si="821"/>
        <v>1.5877314108803369E-3</v>
      </c>
      <c r="HX394" s="223">
        <f t="shared" ca="1" si="822"/>
        <v>1.783436361621133E-3</v>
      </c>
      <c r="HY394" s="223">
        <f t="shared" ca="1" si="823"/>
        <v>8.7177194971193076E-4</v>
      </c>
      <c r="HZ394" s="223">
        <f t="shared" ca="1" si="824"/>
        <v>-5.8119215143944563E-4</v>
      </c>
      <c r="IA394" s="223">
        <f t="shared" ca="1" si="825"/>
        <v>-1.673283055112823E-3</v>
      </c>
      <c r="IB394" s="223">
        <f t="shared" ca="1" si="826"/>
        <v>-1.726400867204169E-3</v>
      </c>
      <c r="IC394" s="223">
        <f t="shared" ca="1" si="827"/>
        <v>-7.0756373370020544E-4</v>
      </c>
      <c r="ID394" s="223">
        <f t="shared" ca="1" si="828"/>
        <v>7.5061310246053725E-4</v>
      </c>
      <c r="IE394" s="223">
        <f t="shared" ca="1" si="829"/>
        <v>5.367149056837914E-4</v>
      </c>
      <c r="IF394" s="223">
        <f t="shared" ca="1" si="830"/>
        <v>1.6527391886893166E-3</v>
      </c>
      <c r="IG394" s="223">
        <f t="shared" ca="1" si="831"/>
        <v>5.3654129213926533E-4</v>
      </c>
      <c r="IH394" s="223">
        <f t="shared" ca="1" si="832"/>
        <v>-9.1280523897807348E-4</v>
      </c>
      <c r="II394" s="223">
        <f t="shared" ca="1" si="833"/>
        <v>-1.7953737355868127E-3</v>
      </c>
      <c r="IJ394" s="223">
        <f t="shared" ca="1" si="834"/>
        <v>-1.5631607283082428E-3</v>
      </c>
      <c r="IK394" s="223">
        <f t="shared" ca="1" si="835"/>
        <v>-3.6035166463171888E-4</v>
      </c>
      <c r="IL394" s="223">
        <f t="shared" ca="1" si="836"/>
        <v>1.0662065620541494E-3</v>
      </c>
      <c r="IM394" s="223">
        <f t="shared" ca="1" si="837"/>
        <v>1.8307369718337967E-3</v>
      </c>
      <c r="IN394" s="223">
        <f t="shared" ca="1" si="838"/>
        <v>1.458528175602985E-3</v>
      </c>
      <c r="IO394" s="223">
        <f t="shared" ca="1" si="839"/>
        <v>1.8069165360551137E-4</v>
      </c>
      <c r="IP394" s="223">
        <f t="shared" ca="1" si="840"/>
        <v>-1.2093397330898495E-3</v>
      </c>
      <c r="IQ394" s="223">
        <f t="shared" ca="1" si="841"/>
        <v>-1.8484692102593923E-3</v>
      </c>
      <c r="IR394" s="223">
        <f t="shared" ca="1" si="842"/>
        <v>-1.339849199254067E-3</v>
      </c>
      <c r="IS394" s="223">
        <f t="shared" ca="1" si="843"/>
        <v>7.0851682102259037E-7</v>
      </c>
      <c r="IT394" s="223">
        <f t="shared" ca="1" si="844"/>
        <v>1.3408263014035499E-3</v>
      </c>
      <c r="IU394" s="223">
        <f t="shared" ca="1" si="845"/>
        <v>1.8483996797141336E-3</v>
      </c>
      <c r="IV394" s="223">
        <f t="shared" ca="1" si="846"/>
        <v>1.2082667426802558E-3</v>
      </c>
      <c r="IW394" s="223">
        <f t="shared" ca="1" si="847"/>
        <v>-1.8210186384325544E-4</v>
      </c>
      <c r="IX394" s="223">
        <f t="shared" ca="1" si="848"/>
        <v>-1.4593999794645192E-3</v>
      </c>
      <c r="IY394" s="223">
        <f t="shared" ca="1" si="849"/>
        <v>-1.8305290498151802E-3</v>
      </c>
      <c r="IZ394" s="223">
        <f t="shared" ca="1" si="850"/>
        <v>-1.0650480168686454E-3</v>
      </c>
      <c r="JA394" s="223">
        <f t="shared" ca="1" si="851"/>
        <v>3.6174147036967317E-4</v>
      </c>
      <c r="JB394" s="223">
        <f t="shared" ca="1" si="852"/>
        <v>1.5639188379340651E-3</v>
      </c>
    </row>
    <row r="395" spans="2:262">
      <c r="B395" s="230">
        <v>34</v>
      </c>
      <c r="C395" s="229">
        <f t="shared" si="853"/>
        <v>6.6406250000000026E-4</v>
      </c>
      <c r="D395" s="226">
        <f t="shared" ca="1" si="597"/>
        <v>39.293370512852952</v>
      </c>
      <c r="E395" s="225">
        <f ca="1">AN361</f>
        <v>9.3370512852951157E-2</v>
      </c>
      <c r="F395" s="224">
        <v>34</v>
      </c>
      <c r="G395" s="223">
        <f t="shared" ca="1" si="854"/>
        <v>-3.8116644836768201E-4</v>
      </c>
      <c r="H395" s="223">
        <f t="shared" ca="1" si="598"/>
        <v>-1.8630533654527711E-4</v>
      </c>
      <c r="I395" s="223">
        <f t="shared" ca="1" si="599"/>
        <v>1.3093641418214548E-4</v>
      </c>
      <c r="J395" s="223">
        <f t="shared" ca="1" si="600"/>
        <v>3.6216837946443292E-4</v>
      </c>
      <c r="K395" s="223">
        <f t="shared" ca="1" si="601"/>
        <v>3.5549842260140037E-4</v>
      </c>
      <c r="L395" s="223">
        <f t="shared" ca="1" si="602"/>
        <v>1.1530791879948713E-4</v>
      </c>
      <c r="M395" s="223">
        <f t="shared" ca="1" si="603"/>
        <v>-2.0062629173226332E-4</v>
      </c>
      <c r="N395" s="223">
        <f t="shared" ca="1" si="604"/>
        <v>-3.8477268438059074E-4</v>
      </c>
      <c r="O395" s="223">
        <f t="shared" ca="1" si="605"/>
        <v>-3.161687918203592E-4</v>
      </c>
      <c r="P395" s="223">
        <f t="shared" ca="1" si="606"/>
        <v>-3.9879282399659229E-5</v>
      </c>
      <c r="Q395" s="223">
        <f t="shared" ca="1" si="607"/>
        <v>2.6260621340363095E-4</v>
      </c>
      <c r="R395" s="223">
        <f t="shared" ca="1" si="608"/>
        <v>3.9259039081900987E-4</v>
      </c>
      <c r="S395" s="223">
        <f t="shared" ca="1" si="609"/>
        <v>2.6468897167916271E-4</v>
      </c>
      <c r="T395" s="223">
        <f t="shared" ca="1" si="610"/>
        <v>-3.7081892458228988E-5</v>
      </c>
      <c r="U395" s="223">
        <f t="shared" ca="1" si="611"/>
        <v>-3.1449432556515791E-4</v>
      </c>
      <c r="V395" s="223">
        <f t="shared" ca="1" si="612"/>
        <v>-3.8532106870548211E-4</v>
      </c>
      <c r="W395" s="223">
        <f t="shared" ca="1" si="613"/>
        <v>-2.0303730279562119E-4</v>
      </c>
      <c r="X395" s="223">
        <f t="shared" ca="1" si="614"/>
        <v>1.1261803098471174E-4</v>
      </c>
      <c r="Y395" s="223">
        <f t="shared" ca="1" si="615"/>
        <v>3.5429659716566591E-4</v>
      </c>
      <c r="Z395" s="223">
        <f t="shared" ca="1" si="616"/>
        <v>3.6324407401214763E-4</v>
      </c>
      <c r="AA395" s="223">
        <f t="shared" ca="1" si="617"/>
        <v>1.3358302423027507E-4</v>
      </c>
      <c r="AB395" s="223">
        <f t="shared" ca="1" si="618"/>
        <v>-1.8382632173737196E-4</v>
      </c>
      <c r="AC395" s="223">
        <f t="shared" ca="1" si="619"/>
        <v>-3.8048344922891788E-4</v>
      </c>
      <c r="AD395" s="223">
        <f t="shared" ca="1" si="620"/>
        <v>-3.2720781326414921E-4</v>
      </c>
      <c r="AE395" s="223">
        <f t="shared" ca="1" si="621"/>
        <v>-5.899522495798315E-5</v>
      </c>
      <c r="AF395" s="223">
        <f t="shared" ca="1" si="622"/>
        <v>2.4797027003665333E-4</v>
      </c>
      <c r="AG395" s="223">
        <f t="shared" ca="1" si="623"/>
        <v>3.9204853571587919E-4</v>
      </c>
      <c r="AH395" s="223">
        <f t="shared" ca="1" si="624"/>
        <v>2.7859713975266593E-4</v>
      </c>
      <c r="AI395" s="223">
        <f t="shared" ca="1" si="625"/>
        <v>-1.7859727724540736E-5</v>
      </c>
      <c r="AJ395" s="223">
        <f t="shared" ca="1" si="626"/>
        <v>-3.0258485992175571E-4</v>
      </c>
      <c r="AK395" s="223">
        <f t="shared" ca="1" si="627"/>
        <v>-3.885474168386311E-4</v>
      </c>
      <c r="AL395" s="223">
        <f t="shared" ca="1" si="628"/>
        <v>-2.1928013439956374E-4</v>
      </c>
      <c r="AM395" s="223">
        <f t="shared" ca="1" si="629"/>
        <v>9.4028341086461201E-5</v>
      </c>
      <c r="AN395" s="223">
        <f t="shared" ca="1" si="630"/>
        <v>3.4557128333161026E-4</v>
      </c>
      <c r="AO395" s="223">
        <f t="shared" ca="1" si="631"/>
        <v>3.7011463863217606E-4</v>
      </c>
      <c r="AP395" s="223">
        <f t="shared" ca="1" si="632"/>
        <v>1.515363164552025E-4</v>
      </c>
      <c r="AQ395" s="223">
        <f t="shared" ca="1" si="633"/>
        <v>-1.6658349803213147E-4</v>
      </c>
      <c r="AR395" s="223">
        <f t="shared" ca="1" si="634"/>
        <v>-3.7527759612163852E-4</v>
      </c>
      <c r="AS395" s="223">
        <f t="shared" ca="1" si="635"/>
        <v>-3.3745856242576667E-4</v>
      </c>
      <c r="AT395" s="223">
        <f t="shared" ca="1" si="636"/>
        <v>-7.7969042852013223E-5</v>
      </c>
      <c r="AU395" s="223">
        <f t="shared" ca="1" si="637"/>
        <v>2.3273694456952756E-4</v>
      </c>
      <c r="AV395" s="223">
        <f t="shared" ca="1" si="638"/>
        <v>3.9056220135081309E-4</v>
      </c>
      <c r="AW395" s="223">
        <f t="shared" ca="1" si="639"/>
        <v>2.9183414291427854E-4</v>
      </c>
      <c r="AX395" s="223">
        <f t="shared" ca="1" si="640"/>
        <v>1.4054626575626559E-6</v>
      </c>
      <c r="AY395" s="223">
        <f t="shared" ca="1" si="641"/>
        <v>-2.8994644084749991E-4</v>
      </c>
      <c r="AZ395" s="223">
        <f t="shared" ca="1" si="642"/>
        <v>-3.9083772021188167E-4</v>
      </c>
      <c r="BA395" s="223">
        <f t="shared" ca="1" si="643"/>
        <v>-2.3499470095306583E-4</v>
      </c>
      <c r="BB395" s="223">
        <f t="shared" ca="1" si="644"/>
        <v>7.5212128678625465E-5</v>
      </c>
      <c r="BC395" s="223">
        <f t="shared" ca="1" si="645"/>
        <v>3.3601345800753849E-4</v>
      </c>
      <c r="BD395" s="223">
        <f t="shared" ca="1" si="646"/>
        <v>3.7609356466952618E-4</v>
      </c>
      <c r="BE395" s="223">
        <f t="shared" ca="1" si="647"/>
        <v>1.6912454442077565E-4</v>
      </c>
      <c r="BF395" s="223">
        <f t="shared" ca="1" si="648"/>
        <v>-1.4893936008913912E-4</v>
      </c>
      <c r="BG395" s="223">
        <f t="shared" ca="1" si="649"/>
        <v>-3.6916766641486703E-4</v>
      </c>
      <c r="BH395" s="223">
        <f t="shared" ca="1" si="650"/>
        <v>-3.4689634435262255E-4</v>
      </c>
      <c r="BI395" s="223">
        <f t="shared" ca="1" si="651"/>
        <v>-9.6755026492529854E-5</v>
      </c>
      <c r="BJ395" s="223">
        <f t="shared" ca="1" si="652"/>
        <v>2.169429354175851E-4</v>
      </c>
      <c r="BK395" s="223">
        <f t="shared" ca="1" si="653"/>
        <v>3.8813496843348395E-4</v>
      </c>
      <c r="BL395" s="223">
        <f t="shared" ca="1" si="654"/>
        <v>3.043680920639577E-4</v>
      </c>
      <c r="BM395" s="223">
        <f t="shared" ca="1" si="655"/>
        <v>2.0667267157020041E-5</v>
      </c>
      <c r="BN395" s="223">
        <f t="shared" ca="1" si="656"/>
        <v>-2.766095154009309E-4</v>
      </c>
      <c r="BO395" s="223">
        <f t="shared" ca="1" si="657"/>
        <v>-3.9218646128380053E-4</v>
      </c>
      <c r="BP395" s="223">
        <f t="shared" ca="1" si="658"/>
        <v>-2.501431446888672E-4</v>
      </c>
      <c r="BQ395" s="223">
        <f t="shared" ca="1" si="659"/>
        <v>5.6214723664994425E-5</v>
      </c>
      <c r="BR395" s="223">
        <f t="shared" ca="1" si="660"/>
        <v>3.2564614683182433E-4</v>
      </c>
      <c r="BS395" s="223">
        <f t="shared" ca="1" si="661"/>
        <v>3.8116644836768169E-4</v>
      </c>
      <c r="BT395" s="223">
        <f t="shared" ca="1" si="662"/>
        <v>1.8630533654527732E-4</v>
      </c>
      <c r="BU395" s="223">
        <f t="shared" ca="1" si="663"/>
        <v>-1.3093641418214608E-4</v>
      </c>
      <c r="BV395" s="223">
        <f t="shared" ca="1" si="664"/>
        <v>-3.6216837946443357E-4</v>
      </c>
      <c r="BW395" s="223">
        <f t="shared" ca="1" si="665"/>
        <v>-3.5549842260140048E-4</v>
      </c>
      <c r="BX395" s="223">
        <f t="shared" ca="1" si="666"/>
        <v>-1.1530791879948658E-4</v>
      </c>
      <c r="BY395" s="223">
        <f t="shared" ca="1" si="667"/>
        <v>2.0062629173226473E-4</v>
      </c>
      <c r="BZ395" s="223">
        <f t="shared" ca="1" si="668"/>
        <v>3.8477268438059074E-4</v>
      </c>
      <c r="CA395" s="223">
        <f t="shared" ca="1" si="669"/>
        <v>3.1616879182035866E-4</v>
      </c>
      <c r="CB395" s="223">
        <f t="shared" ca="1" si="670"/>
        <v>3.987928239965725E-5</v>
      </c>
      <c r="CC395" s="223">
        <f t="shared" ca="1" si="671"/>
        <v>-2.6260621340363084E-4</v>
      </c>
      <c r="CD395" s="223">
        <f t="shared" ca="1" si="672"/>
        <v>-3.9259039081900992E-4</v>
      </c>
      <c r="CE395" s="223">
        <f t="shared" ca="1" si="673"/>
        <v>-2.646889716791613E-4</v>
      </c>
      <c r="CF395" s="223">
        <f t="shared" ca="1" si="674"/>
        <v>3.7081892458231671E-5</v>
      </c>
      <c r="CG395" s="223">
        <f t="shared" ca="1" si="675"/>
        <v>3.1449432556515693E-4</v>
      </c>
      <c r="CH395" s="223">
        <f t="shared" ca="1" si="676"/>
        <v>3.8532106870548227E-4</v>
      </c>
      <c r="CI395" s="223">
        <f t="shared" ca="1" si="677"/>
        <v>2.030373027956213E-4</v>
      </c>
      <c r="CJ395" s="223">
        <f t="shared" ca="1" si="678"/>
        <v>-1.1261803098471291E-4</v>
      </c>
      <c r="CK395" s="223">
        <f t="shared" ca="1" si="679"/>
        <v>-3.5429659716566673E-4</v>
      </c>
      <c r="CL395" s="223">
        <f t="shared" ca="1" si="680"/>
        <v>-3.6324407401214633E-4</v>
      </c>
      <c r="CM395" s="223">
        <f t="shared" ca="1" si="681"/>
        <v>-1.3358302423027713E-4</v>
      </c>
      <c r="CN395" s="223">
        <f t="shared" ca="1" si="682"/>
        <v>1.8382632173737123E-4</v>
      </c>
      <c r="CO395" s="223">
        <f t="shared" ca="1" si="683"/>
        <v>3.8048344922891799E-4</v>
      </c>
      <c r="CP395" s="223">
        <f t="shared" ca="1" si="684"/>
        <v>3.2720781326414888E-4</v>
      </c>
      <c r="CQ395" s="223">
        <f t="shared" ca="1" si="685"/>
        <v>5.8995224957981198E-5</v>
      </c>
      <c r="CR395" s="223">
        <f t="shared" ca="1" si="686"/>
        <v>-2.4797027003665593E-4</v>
      </c>
      <c r="CS395" s="223">
        <f t="shared" ca="1" si="687"/>
        <v>-3.9204853571587919E-4</v>
      </c>
      <c r="CT395" s="223">
        <f t="shared" ca="1" si="688"/>
        <v>-2.7859713975266653E-4</v>
      </c>
      <c r="CU395" s="223">
        <f t="shared" ca="1" si="689"/>
        <v>1.7859727724541305E-5</v>
      </c>
      <c r="CV395" s="223">
        <f t="shared" ca="1" si="690"/>
        <v>3.0258485992175696E-4</v>
      </c>
      <c r="CW395" s="223">
        <f t="shared" ca="1" si="691"/>
        <v>3.8854741683863072E-4</v>
      </c>
      <c r="CX395" s="223">
        <f t="shared" ca="1" si="692"/>
        <v>2.1928013439956095E-4</v>
      </c>
      <c r="CY395" s="223">
        <f t="shared" ca="1" si="693"/>
        <v>-9.4028341086460388E-5</v>
      </c>
      <c r="CZ395" s="223">
        <f t="shared" ca="1" si="694"/>
        <v>-3.4557128333160983E-4</v>
      </c>
      <c r="DA395" s="223">
        <f t="shared" ca="1" si="695"/>
        <v>-3.701146386321759E-4</v>
      </c>
      <c r="DB395" s="223">
        <f t="shared" ca="1" si="696"/>
        <v>-1.5153631645520066E-4</v>
      </c>
      <c r="DC395" s="223">
        <f t="shared" ca="1" si="697"/>
        <v>1.6658349803213321E-4</v>
      </c>
      <c r="DD395" s="223">
        <f t="shared" ca="1" si="698"/>
        <v>3.7527759612163792E-4</v>
      </c>
      <c r="DE395" s="223">
        <f t="shared" ca="1" si="699"/>
        <v>3.3745856242576775E-4</v>
      </c>
      <c r="DF395" s="223">
        <f t="shared" ca="1" si="700"/>
        <v>7.7969042852012654E-5</v>
      </c>
      <c r="DG395" s="223">
        <f t="shared" ca="1" si="701"/>
        <v>-2.32736944569528E-4</v>
      </c>
      <c r="DH395" s="223">
        <f t="shared" ca="1" si="702"/>
        <v>-3.905622013508132E-4</v>
      </c>
      <c r="DI395" s="223">
        <f t="shared" ca="1" si="703"/>
        <v>-2.9183414291427626E-4</v>
      </c>
      <c r="DJ395" s="223">
        <f t="shared" ca="1" si="704"/>
        <v>-1.4054626575649056E-6</v>
      </c>
      <c r="DK395" s="223">
        <f t="shared" ca="1" si="705"/>
        <v>2.8994644084749839E-4</v>
      </c>
      <c r="DL395" s="223">
        <f t="shared" ca="1" si="706"/>
        <v>3.9083772021188161E-4</v>
      </c>
      <c r="DM395" s="223">
        <f t="shared" ca="1" si="707"/>
        <v>2.3499470095306537E-4</v>
      </c>
      <c r="DN395" s="223">
        <f t="shared" ca="1" si="708"/>
        <v>-7.5212128678626061E-5</v>
      </c>
      <c r="DO395" s="223">
        <f t="shared" ca="1" si="709"/>
        <v>-3.3601345800754023E-4</v>
      </c>
      <c r="DP395" s="223">
        <f t="shared" ca="1" si="710"/>
        <v>-3.7609356466952677E-4</v>
      </c>
      <c r="DQ395" s="223">
        <f t="shared" ca="1" si="711"/>
        <v>-1.6912454442077513E-4</v>
      </c>
      <c r="DR395" s="223">
        <f t="shared" ca="1" si="712"/>
        <v>1.4893936008913961E-4</v>
      </c>
      <c r="DS395" s="223">
        <f t="shared" ca="1" si="713"/>
        <v>3.6916766641486724E-4</v>
      </c>
      <c r="DT395" s="223">
        <f t="shared" ca="1" si="714"/>
        <v>3.4689634435262098E-4</v>
      </c>
      <c r="DU395" s="223">
        <f t="shared" ca="1" si="715"/>
        <v>9.6755026492526588E-5</v>
      </c>
      <c r="DV395" s="223">
        <f t="shared" ca="1" si="716"/>
        <v>-2.1694293541758321E-4</v>
      </c>
      <c r="DW395" s="223">
        <f t="shared" ca="1" si="717"/>
        <v>-3.8813496843348401E-4</v>
      </c>
      <c r="DX395" s="223">
        <f t="shared" ca="1" si="718"/>
        <v>-3.0436809206395738E-4</v>
      </c>
      <c r="DY395" s="223">
        <f t="shared" ca="1" si="719"/>
        <v>-2.0667267157019445E-5</v>
      </c>
      <c r="DZ395" s="223">
        <f t="shared" ca="1" si="720"/>
        <v>2.7660951540093328E-4</v>
      </c>
      <c r="EA395" s="223">
        <f t="shared" ca="1" si="721"/>
        <v>3.9218646128380032E-4</v>
      </c>
      <c r="EB395" s="223">
        <f t="shared" ca="1" si="722"/>
        <v>2.5014314468886888E-4</v>
      </c>
      <c r="EC395" s="223">
        <f t="shared" ca="1" si="723"/>
        <v>-5.6214723664994994E-5</v>
      </c>
      <c r="ED395" s="223">
        <f t="shared" ca="1" si="724"/>
        <v>-3.2564614683182466E-4</v>
      </c>
      <c r="EE395" s="223">
        <f t="shared" ca="1" si="725"/>
        <v>-3.8116644836768158E-4</v>
      </c>
      <c r="EF395" s="223">
        <f t="shared" ca="1" si="726"/>
        <v>-1.863053365452744E-4</v>
      </c>
      <c r="EG395" s="223">
        <f t="shared" ca="1" si="727"/>
        <v>1.3093641418214399E-4</v>
      </c>
      <c r="EH395" s="223">
        <f t="shared" ca="1" si="728"/>
        <v>3.621683794644327E-4</v>
      </c>
      <c r="EI395" s="223">
        <f t="shared" ca="1" si="729"/>
        <v>3.5549842260140021E-4</v>
      </c>
      <c r="EJ395" s="223">
        <f t="shared" ca="1" si="730"/>
        <v>1.1530791879948602E-4</v>
      </c>
      <c r="EK395" s="223">
        <f t="shared" ca="1" si="731"/>
        <v>-2.0062629173226522E-4</v>
      </c>
      <c r="EL395" s="223">
        <f t="shared" ca="1" si="732"/>
        <v>-3.8477268438059139E-4</v>
      </c>
      <c r="EM395" s="223">
        <f t="shared" ca="1" si="733"/>
        <v>-3.1616879182035996E-4</v>
      </c>
      <c r="EN395" s="223">
        <f t="shared" ca="1" si="734"/>
        <v>-3.9879282399659472E-5</v>
      </c>
      <c r="EO395" s="223">
        <f t="shared" ca="1" si="735"/>
        <v>2.6260621340363127E-4</v>
      </c>
      <c r="EP395" s="223">
        <f t="shared" ca="1" si="736"/>
        <v>3.9259039081900987E-4</v>
      </c>
      <c r="EQ395" s="223">
        <f t="shared" ca="1" si="737"/>
        <v>2.6468897167916086E-4</v>
      </c>
      <c r="ER395" s="223">
        <f t="shared" ca="1" si="738"/>
        <v>-3.7081892458232213E-5</v>
      </c>
      <c r="ES395" s="223">
        <f t="shared" ca="1" si="739"/>
        <v>-3.1449432556515731E-4</v>
      </c>
      <c r="ET395" s="223">
        <f t="shared" ca="1" si="740"/>
        <v>-3.8532106870548216E-4</v>
      </c>
      <c r="EU395" s="223">
        <f t="shared" ca="1" si="741"/>
        <v>-2.0303730279562081E-4</v>
      </c>
      <c r="EV395" s="223">
        <f t="shared" ca="1" si="742"/>
        <v>1.1261803098471345E-4</v>
      </c>
      <c r="EW395" s="223">
        <f t="shared" ca="1" si="743"/>
        <v>3.54296597165667E-4</v>
      </c>
      <c r="EX395" s="223">
        <f t="shared" ca="1" si="744"/>
        <v>3.6324407401214611E-4</v>
      </c>
      <c r="EY395" s="223">
        <f t="shared" ca="1" si="745"/>
        <v>1.3358302423027658E-4</v>
      </c>
      <c r="EZ395" s="223">
        <f t="shared" ca="1" si="746"/>
        <v>-1.8382632173737171E-4</v>
      </c>
      <c r="FA395" s="223">
        <f t="shared" ca="1" si="747"/>
        <v>-3.8048344922891815E-4</v>
      </c>
      <c r="FB395" s="223">
        <f t="shared" ca="1" si="748"/>
        <v>-3.2720781326414856E-4</v>
      </c>
      <c r="FC395" s="223">
        <f t="shared" ca="1" si="749"/>
        <v>-5.8995224957980602E-5</v>
      </c>
      <c r="FD395" s="223">
        <f t="shared" ca="1" si="750"/>
        <v>2.4797027003665637E-4</v>
      </c>
      <c r="FE395" s="223">
        <f t="shared" ca="1" si="751"/>
        <v>3.9204853571587946E-4</v>
      </c>
      <c r="FF395" s="223">
        <f t="shared" ca="1" si="752"/>
        <v>2.7859713975266219E-4</v>
      </c>
      <c r="FG395" s="223">
        <f t="shared" ca="1" si="753"/>
        <v>-1.7859727724547458E-5</v>
      </c>
      <c r="FH395" s="223">
        <f t="shared" ca="1" si="754"/>
        <v>-3.0258485992175381E-4</v>
      </c>
      <c r="FI395" s="223">
        <f t="shared" ca="1" si="755"/>
        <v>-3.8854741683863147E-4</v>
      </c>
      <c r="FJ395" s="223">
        <f t="shared" ca="1" si="756"/>
        <v>-2.192801343995651E-4</v>
      </c>
      <c r="FK395" s="223">
        <f t="shared" ca="1" si="757"/>
        <v>9.4028341086460957E-5</v>
      </c>
      <c r="FL395" s="223">
        <f t="shared" ca="1" si="758"/>
        <v>3.455712833316101E-4</v>
      </c>
      <c r="FM395" s="223">
        <f t="shared" ca="1" si="759"/>
        <v>3.7011463863217573E-4</v>
      </c>
      <c r="FN395" s="223">
        <f t="shared" ca="1" si="760"/>
        <v>1.5153631645520017E-4</v>
      </c>
      <c r="FO395" s="223">
        <f t="shared" ca="1" si="761"/>
        <v>-1.6658349803213375E-4</v>
      </c>
      <c r="FP395" s="223">
        <f t="shared" ca="1" si="762"/>
        <v>-3.7527759612163971E-4</v>
      </c>
      <c r="FQ395" s="223">
        <f t="shared" ca="1" si="763"/>
        <v>-3.3745856242576461E-4</v>
      </c>
      <c r="FR395" s="223">
        <f t="shared" ca="1" si="764"/>
        <v>-7.7969042852006637E-5</v>
      </c>
      <c r="FS395" s="223">
        <f t="shared" ca="1" si="765"/>
        <v>2.3273694456952399E-4</v>
      </c>
      <c r="FT395" s="223">
        <f t="shared" ca="1" si="766"/>
        <v>3.9056220135081266E-4</v>
      </c>
      <c r="FU395" s="223">
        <f t="shared" ca="1" si="767"/>
        <v>2.9183414291427962E-4</v>
      </c>
      <c r="FV395" s="223">
        <f t="shared" ca="1" si="768"/>
        <v>1.4054626575643093E-6</v>
      </c>
      <c r="FW395" s="223">
        <f t="shared" ca="1" si="769"/>
        <v>-2.8994644084749882E-4</v>
      </c>
      <c r="FX395" s="223">
        <f t="shared" ca="1" si="770"/>
        <v>-3.9083772021188156E-4</v>
      </c>
      <c r="FY395" s="223">
        <f t="shared" ca="1" si="771"/>
        <v>-2.3499470095306489E-4</v>
      </c>
      <c r="FZ395" s="223">
        <f t="shared" ca="1" si="772"/>
        <v>7.521212867862663E-5</v>
      </c>
      <c r="GA395" s="223">
        <f t="shared" ca="1" si="773"/>
        <v>3.3601345800754045E-4</v>
      </c>
      <c r="GB395" s="223">
        <f t="shared" ca="1" si="774"/>
        <v>3.7609356466952498E-4</v>
      </c>
      <c r="GC395" s="223">
        <f t="shared" ca="1" si="775"/>
        <v>1.6912454442076958E-4</v>
      </c>
      <c r="GD395" s="223">
        <f t="shared" ca="1" si="776"/>
        <v>-1.4893936008914527E-4</v>
      </c>
      <c r="GE395" s="223">
        <f t="shared" ca="1" si="777"/>
        <v>-3.6916766641486556E-4</v>
      </c>
      <c r="GF395" s="223">
        <f t="shared" ca="1" si="778"/>
        <v>-3.4689634435262331E-4</v>
      </c>
      <c r="GG395" s="223">
        <f t="shared" ca="1" si="779"/>
        <v>-9.6755026492531467E-5</v>
      </c>
      <c r="GH395" s="223">
        <f t="shared" ca="1" si="780"/>
        <v>2.1694293541758369E-4</v>
      </c>
      <c r="GI395" s="223">
        <f t="shared" ca="1" si="781"/>
        <v>3.8813496843348406E-4</v>
      </c>
      <c r="GJ395" s="223">
        <f t="shared" ca="1" si="782"/>
        <v>3.04368092063957E-4</v>
      </c>
      <c r="GK395" s="223">
        <f t="shared" ca="1" si="783"/>
        <v>2.0667267157018849E-5</v>
      </c>
      <c r="GL395" s="223">
        <f t="shared" ca="1" si="784"/>
        <v>-2.7660951540093372E-4</v>
      </c>
      <c r="GM395" s="223">
        <f t="shared" ca="1" si="785"/>
        <v>-3.9218646128380032E-4</v>
      </c>
      <c r="GN395" s="223">
        <f t="shared" ca="1" si="786"/>
        <v>-2.5014314468886417E-4</v>
      </c>
      <c r="GO395" s="223">
        <f t="shared" ca="1" si="787"/>
        <v>5.6214723665001093E-5</v>
      </c>
      <c r="GP395" s="223">
        <f t="shared" ca="1" si="788"/>
        <v>3.2564614683182807E-4</v>
      </c>
      <c r="GQ395" s="223">
        <f t="shared" ca="1" si="789"/>
        <v>3.8116644836768272E-4</v>
      </c>
      <c r="GR395" s="223">
        <f t="shared" ca="1" si="790"/>
        <v>1.8630533654527879E-4</v>
      </c>
      <c r="GS395" s="223">
        <f t="shared" ca="1" si="791"/>
        <v>-1.3093641418214454E-4</v>
      </c>
      <c r="GT395" s="223">
        <f t="shared" ca="1" si="792"/>
        <v>-3.6216837946443286E-4</v>
      </c>
      <c r="GU395" s="223">
        <f t="shared" ca="1" si="793"/>
        <v>-3.5549842260139994E-4</v>
      </c>
      <c r="GV395" s="223">
        <f t="shared" ca="1" si="794"/>
        <v>-1.1530791879948547E-4</v>
      </c>
      <c r="GW395" s="223">
        <f t="shared" ca="1" si="795"/>
        <v>2.0062629173226576E-4</v>
      </c>
      <c r="GX395" s="223">
        <f t="shared" ca="1" si="796"/>
        <v>3.8477268438059155E-4</v>
      </c>
      <c r="GY395" s="223">
        <f t="shared" ca="1" si="797"/>
        <v>3.1616879182035627E-4</v>
      </c>
      <c r="GZ395" s="223">
        <f t="shared" ca="1" si="798"/>
        <v>3.9879282399653374E-5</v>
      </c>
      <c r="HA395" s="223">
        <f t="shared" ca="1" si="799"/>
        <v>-2.6260621340363583E-4</v>
      </c>
      <c r="HB395" s="223">
        <f t="shared" ca="1" si="800"/>
        <v>-3.9259039081900987E-4</v>
      </c>
      <c r="HC395" s="223">
        <f t="shared" ca="1" si="801"/>
        <v>-2.6468897167916455E-4</v>
      </c>
      <c r="HD395" s="223">
        <f t="shared" ca="1" si="802"/>
        <v>3.7081892458227253E-5</v>
      </c>
      <c r="HE395" s="223">
        <f t="shared" ca="1" si="803"/>
        <v>3.1449432556515764E-4</v>
      </c>
      <c r="HF395" s="223">
        <f t="shared" ca="1" si="804"/>
        <v>3.8532106870548205E-4</v>
      </c>
      <c r="HG395" s="223">
        <f t="shared" ca="1" si="805"/>
        <v>2.030373027956203E-4</v>
      </c>
      <c r="HH395" s="223">
        <f t="shared" ca="1" si="806"/>
        <v>-1.1261803098471402E-4</v>
      </c>
      <c r="HI395" s="223">
        <f t="shared" ca="1" si="807"/>
        <v>-3.5429659716566727E-4</v>
      </c>
      <c r="HJ395" s="223">
        <f t="shared" ca="1" si="808"/>
        <v>-3.6324407401214589E-4</v>
      </c>
      <c r="HK395" s="223">
        <f t="shared" ca="1" si="809"/>
        <v>-1.3358302423027081E-4</v>
      </c>
      <c r="HL395" s="223">
        <f t="shared" ca="1" si="810"/>
        <v>1.8382632173737719E-4</v>
      </c>
      <c r="HM395" s="223">
        <f t="shared" ca="1" si="811"/>
        <v>3.8048344922891962E-4</v>
      </c>
      <c r="HN395" s="223">
        <f t="shared" ca="1" si="812"/>
        <v>3.2720781326415132E-4</v>
      </c>
      <c r="HO395" s="223">
        <f t="shared" ca="1" si="813"/>
        <v>5.8995224957985535E-5</v>
      </c>
      <c r="HP395" s="223">
        <f t="shared" ca="1" si="814"/>
        <v>-2.4797027003665252E-4</v>
      </c>
      <c r="HQ395" s="223">
        <f t="shared" ca="1" si="815"/>
        <v>-3.9204853571587919E-4</v>
      </c>
      <c r="HR395" s="223">
        <f t="shared" ca="1" si="816"/>
        <v>-2.7859713975266571E-4</v>
      </c>
      <c r="HS395" s="223">
        <f t="shared" ca="1" si="817"/>
        <v>1.7859727724542444E-5</v>
      </c>
      <c r="HT395" s="223">
        <f t="shared" ca="1" si="818"/>
        <v>3.0258485992175772E-4</v>
      </c>
      <c r="HU395" s="223">
        <f t="shared" ca="1" si="819"/>
        <v>3.8854741683863061E-4</v>
      </c>
      <c r="HV395" s="223">
        <f t="shared" ca="1" si="820"/>
        <v>2.1928013439956E-4</v>
      </c>
      <c r="HW395" s="223">
        <f t="shared" ca="1" si="821"/>
        <v>-9.4028341086466947E-5</v>
      </c>
      <c r="HX395" s="223">
        <f t="shared" ca="1" si="822"/>
        <v>-3.4557128333161303E-4</v>
      </c>
      <c r="HY395" s="223">
        <f t="shared" ca="1" si="823"/>
        <v>-3.7011463863217736E-4</v>
      </c>
      <c r="HZ395" s="223">
        <f t="shared" ca="1" si="824"/>
        <v>-1.5153631645520475E-4</v>
      </c>
      <c r="IA395" s="223">
        <f t="shared" ca="1" si="825"/>
        <v>1.665834980321292E-4</v>
      </c>
      <c r="IB395" s="223">
        <f t="shared" ca="1" si="826"/>
        <v>3.7527759612163825E-4</v>
      </c>
      <c r="IC395" s="223">
        <f t="shared" ca="1" si="827"/>
        <v>3.3745856242576715E-4</v>
      </c>
      <c r="ID395" s="223">
        <f t="shared" ca="1" si="828"/>
        <v>7.7969042852011515E-5</v>
      </c>
      <c r="IE395" s="223">
        <f t="shared" ca="1" si="829"/>
        <v>-1.5935065902313662E-4</v>
      </c>
      <c r="IF395" s="223">
        <f t="shared" ca="1" si="830"/>
        <v>-3.9056220135081331E-4</v>
      </c>
      <c r="IG395" s="223">
        <f t="shared" ca="1" si="831"/>
        <v>-2.918341429142755E-4</v>
      </c>
      <c r="IH395" s="223">
        <f t="shared" ca="1" si="832"/>
        <v>-1.4054626575581294E-6</v>
      </c>
      <c r="II395" s="223">
        <f t="shared" ca="1" si="833"/>
        <v>2.89946440847503E-4</v>
      </c>
      <c r="IJ395" s="223">
        <f t="shared" ca="1" si="834"/>
        <v>3.9083772021188102E-4</v>
      </c>
      <c r="IK395" s="223">
        <f t="shared" ca="1" si="835"/>
        <v>2.3499470095306892E-4</v>
      </c>
      <c r="IL395" s="223">
        <f t="shared" ca="1" si="836"/>
        <v>-7.5212128678621724E-5</v>
      </c>
      <c r="IM395" s="223">
        <f t="shared" ca="1" si="837"/>
        <v>-3.360134580075379E-4</v>
      </c>
      <c r="IN395" s="223">
        <f t="shared" ca="1" si="838"/>
        <v>-3.7609356466952639E-4</v>
      </c>
      <c r="IO395" s="223">
        <f t="shared" ca="1" si="839"/>
        <v>-1.6912454442077408E-4</v>
      </c>
      <c r="IP395" s="223">
        <f t="shared" ca="1" si="840"/>
        <v>1.4893936008914069E-4</v>
      </c>
      <c r="IQ395" s="223">
        <f t="shared" ca="1" si="841"/>
        <v>3.6916766641486757E-4</v>
      </c>
      <c r="IR395" s="223">
        <f t="shared" ca="1" si="842"/>
        <v>3.4689634435262044E-4</v>
      </c>
      <c r="IS395" s="223">
        <f t="shared" ca="1" si="843"/>
        <v>9.675502649252549E-5</v>
      </c>
      <c r="IT395" s="223">
        <f t="shared" ca="1" si="844"/>
        <v>-2.1694293541758884E-4</v>
      </c>
      <c r="IU395" s="223">
        <f t="shared" ca="1" si="845"/>
        <v>-3.8813496843348504E-4</v>
      </c>
      <c r="IV395" s="223">
        <f t="shared" ca="1" si="846"/>
        <v>-3.043680920639531E-4</v>
      </c>
      <c r="IW395" s="223">
        <f t="shared" ca="1" si="847"/>
        <v>-2.0667267157023836E-5</v>
      </c>
      <c r="IX395" s="223">
        <f t="shared" ca="1" si="848"/>
        <v>2.7660951540093014E-4</v>
      </c>
      <c r="IY395" s="223">
        <f t="shared" ca="1" si="849"/>
        <v>3.9218646128380064E-4</v>
      </c>
      <c r="IZ395" s="223">
        <f t="shared" ca="1" si="850"/>
        <v>2.5014314468886796E-4</v>
      </c>
      <c r="JA395" s="223">
        <f t="shared" ca="1" si="851"/>
        <v>-5.6214723664996106E-5</v>
      </c>
      <c r="JB395" s="223">
        <f t="shared" ca="1" si="852"/>
        <v>-3.2564614683182531E-4</v>
      </c>
    </row>
    <row r="396" spans="2:262">
      <c r="B396" s="230">
        <v>35</v>
      </c>
      <c r="C396" s="229">
        <f t="shared" si="853"/>
        <v>6.8359375000000028E-4</v>
      </c>
      <c r="D396" s="226">
        <f t="shared" ca="1" si="597"/>
        <v>39.290360622477408</v>
      </c>
      <c r="E396" s="225">
        <f ca="1">AO361</f>
        <v>9.0360622477407601E-2</v>
      </c>
      <c r="F396" s="224">
        <v>35</v>
      </c>
      <c r="G396" s="223">
        <f t="shared" ca="1" si="854"/>
        <v>-2.6694759673465901E-3</v>
      </c>
      <c r="H396" s="223">
        <f t="shared" ca="1" si="598"/>
        <v>-1.1700090602421924E-3</v>
      </c>
      <c r="I396" s="223">
        <f t="shared" ca="1" si="599"/>
        <v>1.1410396790264524E-3</v>
      </c>
      <c r="J396" s="223">
        <f t="shared" ca="1" si="600"/>
        <v>2.660601322387737E-3</v>
      </c>
      <c r="K396" s="223">
        <f t="shared" ca="1" si="601"/>
        <v>2.3346253803947017E-3</v>
      </c>
      <c r="L396" s="223">
        <f t="shared" ca="1" si="602"/>
        <v>3.8922647150116071E-4</v>
      </c>
      <c r="M396" s="223">
        <f t="shared" ca="1" si="603"/>
        <v>-1.8261610585081395E-3</v>
      </c>
      <c r="N396" s="223">
        <f t="shared" ca="1" si="604"/>
        <v>-2.7748240920556404E-3</v>
      </c>
      <c r="O396" s="223">
        <f t="shared" ca="1" si="605"/>
        <v>-1.7987184233010922E-3</v>
      </c>
      <c r="P396" s="223">
        <f t="shared" ca="1" si="606"/>
        <v>4.2507603961382148E-4</v>
      </c>
      <c r="Q396" s="223">
        <f t="shared" ca="1" si="607"/>
        <v>2.3540146738332767E-3</v>
      </c>
      <c r="R396" s="223">
        <f t="shared" ca="1" si="608"/>
        <v>2.6500808741113553E-3</v>
      </c>
      <c r="S396" s="223">
        <f t="shared" ca="1" si="609"/>
        <v>1.1079070433682098E-3</v>
      </c>
      <c r="T396" s="223">
        <f t="shared" ca="1" si="610"/>
        <v>-1.2027712876207014E-3</v>
      </c>
      <c r="U396" s="223">
        <f t="shared" ca="1" si="611"/>
        <v>-2.6791421260849864E-3</v>
      </c>
      <c r="V396" s="223">
        <f t="shared" ca="1" si="612"/>
        <v>-2.2971144707236131E-3</v>
      </c>
      <c r="W396" s="223">
        <f t="shared" ca="1" si="613"/>
        <v>-3.2168345278061933E-4</v>
      </c>
      <c r="X396" s="223">
        <f t="shared" ca="1" si="614"/>
        <v>1.8768846799558047E-3</v>
      </c>
      <c r="Y396" s="223">
        <f t="shared" ca="1" si="615"/>
        <v>2.7735436573868644E-3</v>
      </c>
      <c r="Z396" s="223">
        <f t="shared" ca="1" si="616"/>
        <v>1.7463221115477854E-3</v>
      </c>
      <c r="AA396" s="223">
        <f t="shared" ca="1" si="617"/>
        <v>-4.9224330076145031E-4</v>
      </c>
      <c r="AB396" s="223">
        <f t="shared" ca="1" si="618"/>
        <v>-2.3893620239143938E-3</v>
      </c>
      <c r="AC396" s="223">
        <f t="shared" ca="1" si="619"/>
        <v>-2.6290894712504634E-3</v>
      </c>
      <c r="AD396" s="223">
        <f t="shared" ca="1" si="620"/>
        <v>-1.0451376647186139E-3</v>
      </c>
      <c r="AE396" s="223">
        <f t="shared" ca="1" si="621"/>
        <v>1.2637783917658007E-3</v>
      </c>
      <c r="AF396" s="223">
        <f t="shared" ca="1" si="622"/>
        <v>2.6960691147450604E-3</v>
      </c>
      <c r="AG396" s="223">
        <f t="shared" ca="1" si="623"/>
        <v>2.2582198651900048E-3</v>
      </c>
      <c r="AH396" s="223">
        <f t="shared" ca="1" si="624"/>
        <v>2.5394666397663725E-4</v>
      </c>
      <c r="AI396" s="223">
        <f t="shared" ca="1" si="625"/>
        <v>-1.9264777362535028E-3</v>
      </c>
      <c r="AJ396" s="223">
        <f t="shared" ca="1" si="626"/>
        <v>-2.7705925437283563E-3</v>
      </c>
      <c r="AK396" s="223">
        <f t="shared" ca="1" si="627"/>
        <v>-1.6928738806536716E-3</v>
      </c>
      <c r="AL396" s="223">
        <f t="shared" ca="1" si="628"/>
        <v>5.591140529508582E-4</v>
      </c>
      <c r="AM396" s="223">
        <f t="shared" ca="1" si="629"/>
        <v>2.4232701116563113E-3</v>
      </c>
      <c r="AN396" s="223">
        <f t="shared" ca="1" si="630"/>
        <v>2.6065144032000774E-3</v>
      </c>
      <c r="AO396" s="223">
        <f t="shared" ca="1" si="631"/>
        <v>9.8173873422001054E-4</v>
      </c>
      <c r="AP396" s="223">
        <f t="shared" ca="1" si="632"/>
        <v>-1.3240242430634184E-3</v>
      </c>
      <c r="AQ396" s="223">
        <f t="shared" ca="1" si="633"/>
        <v>-2.7113720921829272E-3</v>
      </c>
      <c r="AR396" s="223">
        <f t="shared" ca="1" si="634"/>
        <v>-2.2179649924498799E-3</v>
      </c>
      <c r="AS396" s="223">
        <f t="shared" ca="1" si="635"/>
        <v>-1.8605690719795801E-4</v>
      </c>
      <c r="AT396" s="223">
        <f t="shared" ca="1" si="636"/>
        <v>1.9749103543985251E-3</v>
      </c>
      <c r="AU396" s="223">
        <f t="shared" ca="1" si="637"/>
        <v>2.7659725287206335E-3</v>
      </c>
      <c r="AV396" s="223">
        <f t="shared" ca="1" si="638"/>
        <v>1.6384059258344756E-3</v>
      </c>
      <c r="AW396" s="223">
        <f t="shared" ca="1" si="639"/>
        <v>-6.2564801574138966E-4</v>
      </c>
      <c r="AX396" s="223">
        <f t="shared" ca="1" si="640"/>
        <v>-2.455718512094863E-3</v>
      </c>
      <c r="AY396" s="223">
        <f t="shared" ca="1" si="641"/>
        <v>-2.5823692683370515E-3</v>
      </c>
      <c r="AZ396" s="223">
        <f t="shared" ca="1" si="642"/>
        <v>-9.1774844101748861E-4</v>
      </c>
      <c r="BA396" s="223">
        <f t="shared" ca="1" si="643"/>
        <v>1.3834725516654698E-3</v>
      </c>
      <c r="BB396" s="223">
        <f t="shared" ca="1" si="644"/>
        <v>2.7250418404571979E-3</v>
      </c>
      <c r="BC396" s="223">
        <f t="shared" ca="1" si="645"/>
        <v>2.176374100533362E-3</v>
      </c>
      <c r="BD396" s="223">
        <f t="shared" ca="1" si="646"/>
        <v>1.1805507669549863E-4</v>
      </c>
      <c r="BE396" s="223">
        <f t="shared" ca="1" si="647"/>
        <v>-2.0221533603927118E-3</v>
      </c>
      <c r="BF396" s="223">
        <f t="shared" ca="1" si="648"/>
        <v>-2.7596863952879841E-3</v>
      </c>
      <c r="BG396" s="223">
        <f t="shared" ca="1" si="649"/>
        <v>-1.582951056549509E-3</v>
      </c>
      <c r="BH396" s="223">
        <f t="shared" ca="1" si="650"/>
        <v>6.9180511156172447E-4</v>
      </c>
      <c r="BI396" s="223">
        <f t="shared" ca="1" si="651"/>
        <v>2.4866876795269634E-3</v>
      </c>
      <c r="BJ396" s="223">
        <f t="shared" ca="1" si="652"/>
        <v>2.5566686107877895E-3</v>
      </c>
      <c r="BK396" s="223">
        <f t="shared" ca="1" si="653"/>
        <v>8.5320533047092255E-4</v>
      </c>
      <c r="BL396" s="223">
        <f t="shared" ca="1" si="654"/>
        <v>-1.4420875081337685E-3</v>
      </c>
      <c r="BM396" s="223">
        <f t="shared" ca="1" si="655"/>
        <v>-2.737070125422653E-3</v>
      </c>
      <c r="BN396" s="223">
        <f t="shared" ca="1" si="656"/>
        <v>-2.1334722422385521E-3</v>
      </c>
      <c r="BO396" s="223">
        <f t="shared" ca="1" si="657"/>
        <v>-4.9982134229201169E-5</v>
      </c>
      <c r="BP396" s="223">
        <f t="shared" ca="1" si="658"/>
        <v>2.0681782968157828E-3</v>
      </c>
      <c r="BQ396" s="223">
        <f t="shared" ca="1" si="659"/>
        <v>2.7517379299621344E-3</v>
      </c>
      <c r="BR396" s="223">
        <f t="shared" ca="1" si="660"/>
        <v>1.5265426767384291E-3</v>
      </c>
      <c r="BS396" s="223">
        <f t="shared" ca="1" si="661"/>
        <v>-7.5754548985111398E-4</v>
      </c>
      <c r="BT396" s="223">
        <f t="shared" ca="1" si="662"/>
        <v>-2.516158959284167E-3</v>
      </c>
      <c r="BU396" s="223">
        <f t="shared" ca="1" si="663"/>
        <v>-2.5294279116673856E-3</v>
      </c>
      <c r="BV396" s="223">
        <f t="shared" ca="1" si="664"/>
        <v>-7.881482809366829E-4</v>
      </c>
      <c r="BW396" s="223">
        <f t="shared" ca="1" si="665"/>
        <v>1.4998338050102931E-3</v>
      </c>
      <c r="BX396" s="223">
        <f t="shared" ca="1" si="666"/>
        <v>2.7474497016901976E-3</v>
      </c>
      <c r="BY396" s="223">
        <f t="shared" ca="1" si="667"/>
        <v>2.0892852600406832E-3</v>
      </c>
      <c r="BZ396" s="223">
        <f t="shared" ca="1" si="668"/>
        <v>-1.812091560580314E-5</v>
      </c>
      <c r="CA396" s="223">
        <f t="shared" ca="1" si="669"/>
        <v>-2.1129574399670319E-3</v>
      </c>
      <c r="CB396" s="223">
        <f t="shared" ca="1" si="670"/>
        <v>-2.7421319206013843E-3</v>
      </c>
      <c r="CC396" s="223">
        <f t="shared" ca="1" si="671"/>
        <v>-1.4692147646999892E-3</v>
      </c>
      <c r="CD396" s="223">
        <f t="shared" ca="1" si="672"/>
        <v>8.2282955106388633E-4</v>
      </c>
      <c r="CE396" s="223">
        <f t="shared" ca="1" si="673"/>
        <v>2.5441145989695243E-3</v>
      </c>
      <c r="CF396" s="223">
        <f t="shared" ca="1" si="674"/>
        <v>2.5006635797543957E-3</v>
      </c>
      <c r="CG396" s="223">
        <f t="shared" ca="1" si="675"/>
        <v>7.2261648034875061E-4</v>
      </c>
      <c r="CH396" s="223">
        <f t="shared" ca="1" si="676"/>
        <v>-1.5566766580850776E-3</v>
      </c>
      <c r="CI396" s="223">
        <f t="shared" ca="1" si="677"/>
        <v>-2.756174316991206E-3</v>
      </c>
      <c r="CJ396" s="223">
        <f t="shared" ca="1" si="678"/>
        <v>-2.0438397705255609E-3</v>
      </c>
      <c r="CK396" s="223">
        <f t="shared" ca="1" si="679"/>
        <v>8.6213050078831404E-5</v>
      </c>
      <c r="CL396" s="223">
        <f t="shared" ca="1" si="680"/>
        <v>2.156463816565E-3</v>
      </c>
      <c r="CM396" s="223">
        <f t="shared" ca="1" si="681"/>
        <v>2.7308741535065854E-3</v>
      </c>
      <c r="CN396" s="223">
        <f t="shared" ca="1" si="682"/>
        <v>1.4110018526247729E-3</v>
      </c>
      <c r="CO396" s="223">
        <f t="shared" ca="1" si="683"/>
        <v>-8.8761797052265773E-4</v>
      </c>
      <c r="CP396" s="223">
        <f t="shared" ca="1" si="684"/>
        <v>-2.5705377591510436E-3</v>
      </c>
      <c r="CQ396" s="223">
        <f t="shared" ca="1" si="685"/>
        <v>-2.4703929416067952E-3</v>
      </c>
      <c r="CR396" s="223">
        <f t="shared" ca="1" si="686"/>
        <v>-6.5664940261344587E-4</v>
      </c>
      <c r="CS396" s="223">
        <f t="shared" ca="1" si="687"/>
        <v>1.6125818273489214E-3</v>
      </c>
      <c r="CT396" s="223">
        <f t="shared" ca="1" si="688"/>
        <v>2.7632387159436545E-3</v>
      </c>
      <c r="CU396" s="223">
        <f t="shared" ca="1" si="689"/>
        <v>1.997163148356778E-3</v>
      </c>
      <c r="CV396" s="223">
        <f t="shared" ca="1" si="690"/>
        <v>-1.5425325303420581E-4</v>
      </c>
      <c r="CW396" s="223">
        <f t="shared" ca="1" si="691"/>
        <v>-2.1986712199952452E-3</v>
      </c>
      <c r="CX396" s="223">
        <f t="shared" ca="1" si="692"/>
        <v>-2.717971409935664E-3</v>
      </c>
      <c r="CY396" s="223">
        <f t="shared" ca="1" si="693"/>
        <v>-1.3519390057942933E-3</v>
      </c>
      <c r="CZ396" s="223">
        <f t="shared" ca="1" si="694"/>
        <v>9.5187172210615988E-4</v>
      </c>
      <c r="DA396" s="223">
        <f t="shared" ca="1" si="695"/>
        <v>2.595412523505048E-3</v>
      </c>
      <c r="DB396" s="223">
        <f t="shared" ca="1" si="696"/>
        <v>2.4386342311251133E-3</v>
      </c>
      <c r="DC396" s="223">
        <f t="shared" ca="1" si="697"/>
        <v>5.9028678383170915E-4</v>
      </c>
      <c r="DD396" s="223">
        <f t="shared" ca="1" si="698"/>
        <v>-1.6675156376182885E-3</v>
      </c>
      <c r="DE396" s="223">
        <f t="shared" ca="1" si="699"/>
        <v>-2.7686386432177698E-3</v>
      </c>
      <c r="DF396" s="223">
        <f t="shared" ca="1" si="700"/>
        <v>-1.9492835097861655E-3</v>
      </c>
      <c r="DG396" s="223">
        <f t="shared" ca="1" si="701"/>
        <v>2.2220053959785303E-4</v>
      </c>
      <c r="DH396" s="223">
        <f t="shared" ca="1" si="702"/>
        <v>2.2395542260961777E-3</v>
      </c>
      <c r="DI396" s="223">
        <f t="shared" ca="1" si="703"/>
        <v>2.7034314620189015E-3</v>
      </c>
      <c r="DJ396" s="223">
        <f t="shared" ca="1" si="704"/>
        <v>1.2920618014589786E-3</v>
      </c>
      <c r="DK396" s="223">
        <f t="shared" ca="1" si="705"/>
        <v>-1.0155521017570415E-3</v>
      </c>
      <c r="DL396" s="223">
        <f t="shared" ca="1" si="706"/>
        <v>-2.6187239084036178E-3</v>
      </c>
      <c r="DM396" s="223">
        <f t="shared" ca="1" si="707"/>
        <v>-2.4054065785690092E-3</v>
      </c>
      <c r="DN396" s="223">
        <f t="shared" ca="1" si="708"/>
        <v>-5.2356859836363693E-4</v>
      </c>
      <c r="DO396" s="223">
        <f t="shared" ca="1" si="709"/>
        <v>1.72144499881998E-3</v>
      </c>
      <c r="DP396" s="223">
        <f t="shared" ca="1" si="710"/>
        <v>2.7723708460992771E-3</v>
      </c>
      <c r="DQ396" s="223">
        <f t="shared" ca="1" si="711"/>
        <v>1.9002296957176634E-3</v>
      </c>
      <c r="DR396" s="223">
        <f t="shared" ca="1" si="712"/>
        <v>-2.9001398086505974E-4</v>
      </c>
      <c r="DS396" s="223">
        <f t="shared" ca="1" si="713"/>
        <v>-2.2790882084736362E-3</v>
      </c>
      <c r="DT396" s="223">
        <f t="shared" ca="1" si="714"/>
        <v>-2.6872630680772327E-3</v>
      </c>
      <c r="DU396" s="223">
        <f t="shared" ca="1" si="715"/>
        <v>-1.2314063074077679E-3</v>
      </c>
      <c r="DV396" s="223">
        <f t="shared" ca="1" si="716"/>
        <v>1.0786207507957641E-3</v>
      </c>
      <c r="DW396" s="223">
        <f t="shared" ca="1" si="717"/>
        <v>2.6404578719401721E-3</v>
      </c>
      <c r="DX396" s="223">
        <f t="shared" ca="1" si="718"/>
        <v>2.3707299990339201E-3</v>
      </c>
      <c r="DY396" s="223">
        <f t="shared" ca="1" si="719"/>
        <v>4.5653503474940148E-4</v>
      </c>
      <c r="DZ396" s="223">
        <f t="shared" ca="1" si="720"/>
        <v>-1.7743374259233571E-3</v>
      </c>
      <c r="EA396" s="223">
        <f t="shared" ca="1" si="721"/>
        <v>-2.7744330764487182E-3</v>
      </c>
      <c r="EB396" s="223">
        <f t="shared" ca="1" si="722"/>
        <v>-1.8500312543346257E-3</v>
      </c>
      <c r="EC396" s="223">
        <f t="shared" ca="1" si="723"/>
        <v>3.5765272855451443E-4</v>
      </c>
      <c r="ED396" s="223">
        <f t="shared" ca="1" si="724"/>
        <v>2.3172493533349077E-3</v>
      </c>
      <c r="EE396" s="223">
        <f t="shared" ca="1" si="725"/>
        <v>2.6694759673465927E-3</v>
      </c>
      <c r="EF396" s="223">
        <f t="shared" ca="1" si="726"/>
        <v>1.1700090602422221E-3</v>
      </c>
      <c r="EG396" s="223">
        <f t="shared" ca="1" si="727"/>
        <v>-1.1410396790264348E-3</v>
      </c>
      <c r="EH396" s="223">
        <f t="shared" ca="1" si="728"/>
        <v>-2.6606013223877361E-3</v>
      </c>
      <c r="EI396" s="223">
        <f t="shared" ca="1" si="729"/>
        <v>-2.3346253803947169E-3</v>
      </c>
      <c r="EJ396" s="223">
        <f t="shared" ca="1" si="730"/>
        <v>-3.8922647150117741E-4</v>
      </c>
      <c r="EK396" s="223">
        <f t="shared" ca="1" si="731"/>
        <v>1.8261610585081081E-3</v>
      </c>
      <c r="EL396" s="223">
        <f t="shared" ca="1" si="732"/>
        <v>2.7748240920556413E-3</v>
      </c>
      <c r="EM396" s="223">
        <f t="shared" ca="1" si="733"/>
        <v>1.7987184233011014E-3</v>
      </c>
      <c r="EN396" s="223">
        <f t="shared" ca="1" si="734"/>
        <v>-4.2507603961378549E-4</v>
      </c>
      <c r="EO396" s="223">
        <f t="shared" ca="1" si="735"/>
        <v>-2.354014673833265E-3</v>
      </c>
      <c r="EP396" s="223">
        <f t="shared" ca="1" si="736"/>
        <v>-2.6500808741113588E-3</v>
      </c>
      <c r="EQ396" s="223">
        <f t="shared" ca="1" si="737"/>
        <v>-1.1079070433682434E-3</v>
      </c>
      <c r="ER396" s="223">
        <f t="shared" ca="1" si="738"/>
        <v>1.2027712876206817E-3</v>
      </c>
      <c r="ES396" s="223">
        <f t="shared" ca="1" si="739"/>
        <v>2.6791421260849847E-3</v>
      </c>
      <c r="ET396" s="223">
        <f t="shared" ca="1" si="740"/>
        <v>2.2971144707236309E-3</v>
      </c>
      <c r="EU396" s="223">
        <f t="shared" ca="1" si="741"/>
        <v>3.2168345278063624E-4</v>
      </c>
      <c r="EV396" s="223">
        <f t="shared" ca="1" si="742"/>
        <v>-1.8768846799558031E-3</v>
      </c>
      <c r="EW396" s="223">
        <f t="shared" ca="1" si="743"/>
        <v>-2.7735436573868653E-3</v>
      </c>
      <c r="EX396" s="223">
        <f t="shared" ca="1" si="744"/>
        <v>-1.7463221115477945E-3</v>
      </c>
      <c r="EY396" s="223">
        <f t="shared" ca="1" si="745"/>
        <v>4.9224330076140933E-4</v>
      </c>
      <c r="EZ396" s="223">
        <f t="shared" ca="1" si="746"/>
        <v>2.389362023914383E-3</v>
      </c>
      <c r="FA396" s="223">
        <f t="shared" ca="1" si="747"/>
        <v>2.6290894712504799E-3</v>
      </c>
      <c r="FB396" s="223">
        <f t="shared" ca="1" si="748"/>
        <v>1.0451376647186159E-3</v>
      </c>
      <c r="FC396" s="223">
        <f t="shared" ca="1" si="749"/>
        <v>-1.2637783917657812E-3</v>
      </c>
      <c r="FD396" s="223">
        <f t="shared" ca="1" si="750"/>
        <v>-2.6960691147450478E-3</v>
      </c>
      <c r="FE396" s="223">
        <f t="shared" ca="1" si="751"/>
        <v>-2.2582198651900001E-3</v>
      </c>
      <c r="FF396" s="223">
        <f t="shared" ca="1" si="752"/>
        <v>-2.5394666397665915E-4</v>
      </c>
      <c r="FG396" s="223">
        <f t="shared" ca="1" si="753"/>
        <v>1.9264777362534733E-3</v>
      </c>
      <c r="FH396" s="223">
        <f t="shared" ca="1" si="754"/>
        <v>2.7705925437283554E-3</v>
      </c>
      <c r="FI396" s="223">
        <f t="shared" ca="1" si="755"/>
        <v>1.692873880653681E-3</v>
      </c>
      <c r="FJ396" s="223">
        <f t="shared" ca="1" si="756"/>
        <v>-5.5911405295081765E-4</v>
      </c>
      <c r="FK396" s="223">
        <f t="shared" ca="1" si="757"/>
        <v>-2.4232701116563152E-3</v>
      </c>
      <c r="FL396" s="223">
        <f t="shared" ca="1" si="758"/>
        <v>-2.6065144032000817E-3</v>
      </c>
      <c r="FM396" s="223">
        <f t="shared" ca="1" si="759"/>
        <v>-9.8173873422004914E-4</v>
      </c>
      <c r="FN396" s="223">
        <f t="shared" ca="1" si="760"/>
        <v>1.3240242430634336E-3</v>
      </c>
      <c r="FO396" s="223">
        <f t="shared" ca="1" si="761"/>
        <v>2.7113720921829241E-3</v>
      </c>
      <c r="FP396" s="223">
        <f t="shared" ca="1" si="762"/>
        <v>2.2179649924499046E-3</v>
      </c>
      <c r="FQ396" s="223">
        <f t="shared" ca="1" si="763"/>
        <v>1.8605690719801916E-4</v>
      </c>
      <c r="FR396" s="223">
        <f t="shared" ca="1" si="764"/>
        <v>-1.974910354398523E-3</v>
      </c>
      <c r="FS396" s="223">
        <f t="shared" ca="1" si="765"/>
        <v>-2.7659725287206365E-3</v>
      </c>
      <c r="FT396" s="223">
        <f t="shared" ca="1" si="766"/>
        <v>-1.6384059258345253E-3</v>
      </c>
      <c r="FU396" s="223">
        <f t="shared" ca="1" si="767"/>
        <v>6.2564801574138749E-4</v>
      </c>
      <c r="FV396" s="223">
        <f t="shared" ca="1" si="768"/>
        <v>2.4557185120948526E-3</v>
      </c>
      <c r="FW396" s="223">
        <f t="shared" ca="1" si="769"/>
        <v>2.5823692683370741E-3</v>
      </c>
      <c r="FX396" s="223">
        <f t="shared" ca="1" si="770"/>
        <v>9.1774844101749045E-4</v>
      </c>
      <c r="FY396" s="223">
        <f t="shared" ca="1" si="771"/>
        <v>-1.3834725516654509E-3</v>
      </c>
      <c r="FZ396" s="223">
        <f t="shared" ca="1" si="772"/>
        <v>-2.7250418404571866E-3</v>
      </c>
      <c r="GA396" s="223">
        <f t="shared" ca="1" si="773"/>
        <v>-2.1763741005333633E-3</v>
      </c>
      <c r="GB396" s="223">
        <f t="shared" ca="1" si="774"/>
        <v>-1.1805507669552032E-4</v>
      </c>
      <c r="GC396" s="223">
        <f t="shared" ca="1" si="775"/>
        <v>2.0221533603926836E-3</v>
      </c>
      <c r="GD396" s="223">
        <f t="shared" ca="1" si="776"/>
        <v>2.7596863952879841E-3</v>
      </c>
      <c r="GE396" s="223">
        <f t="shared" ca="1" si="777"/>
        <v>1.5829510565495265E-3</v>
      </c>
      <c r="GF396" s="223">
        <f t="shared" ca="1" si="778"/>
        <v>-6.9180511156168413E-4</v>
      </c>
      <c r="GG396" s="223">
        <f t="shared" ca="1" si="779"/>
        <v>-2.4866876795269716E-3</v>
      </c>
      <c r="GH396" s="223">
        <f t="shared" ca="1" si="780"/>
        <v>-2.5566686107877982E-3</v>
      </c>
      <c r="GI396" s="223">
        <f t="shared" ca="1" si="781"/>
        <v>-8.5320533047096212E-4</v>
      </c>
      <c r="GJ396" s="223">
        <f t="shared" ca="1" si="782"/>
        <v>1.4420875081337838E-3</v>
      </c>
      <c r="GK396" s="223">
        <f t="shared" ca="1" si="783"/>
        <v>2.7370701254226491E-3</v>
      </c>
      <c r="GL396" s="223">
        <f t="shared" ca="1" si="784"/>
        <v>2.1334722422385786E-3</v>
      </c>
      <c r="GM396" s="223">
        <f t="shared" ca="1" si="785"/>
        <v>4.9982134229183605E-5</v>
      </c>
      <c r="GN396" s="223">
        <f t="shared" ca="1" si="786"/>
        <v>-2.0681782968157811E-3</v>
      </c>
      <c r="GO396" s="223">
        <f t="shared" ca="1" si="787"/>
        <v>-2.75173792996214E-3</v>
      </c>
      <c r="GP396" s="223">
        <f t="shared" ca="1" si="788"/>
        <v>-1.5265426767384143E-3</v>
      </c>
      <c r="GQ396" s="223">
        <f t="shared" ca="1" si="789"/>
        <v>7.5754548985111202E-4</v>
      </c>
      <c r="GR396" s="223">
        <f t="shared" ca="1" si="790"/>
        <v>2.5161589592841496E-3</v>
      </c>
      <c r="GS396" s="223">
        <f t="shared" ca="1" si="791"/>
        <v>2.5294279116674107E-3</v>
      </c>
      <c r="GT396" s="223">
        <f t="shared" ca="1" si="792"/>
        <v>7.8814828093668507E-4</v>
      </c>
      <c r="GU396" s="223">
        <f t="shared" ca="1" si="793"/>
        <v>-1.4998338050102749E-3</v>
      </c>
      <c r="GV396" s="223">
        <f t="shared" ca="1" si="794"/>
        <v>-2.7474497016901894E-3</v>
      </c>
      <c r="GW396" s="223">
        <f t="shared" ca="1" si="795"/>
        <v>-2.0892852600406849E-3</v>
      </c>
      <c r="GX396" s="223">
        <f t="shared" ca="1" si="796"/>
        <v>1.8120915605781456E-5</v>
      </c>
      <c r="GY396" s="223">
        <f t="shared" ca="1" si="797"/>
        <v>2.1129574399669925E-3</v>
      </c>
      <c r="GZ396" s="223">
        <f t="shared" ca="1" si="798"/>
        <v>2.7421319206013851E-3</v>
      </c>
      <c r="HA396" s="223">
        <f t="shared" ca="1" si="799"/>
        <v>1.4692147647000079E-3</v>
      </c>
      <c r="HB396" s="223">
        <f t="shared" ca="1" si="800"/>
        <v>-8.2282955106382789E-4</v>
      </c>
      <c r="HC396" s="223">
        <f t="shared" ca="1" si="801"/>
        <v>-2.5441145989695312E-3</v>
      </c>
      <c r="HD396" s="223">
        <f t="shared" ca="1" si="802"/>
        <v>-2.5006635797544053E-3</v>
      </c>
      <c r="HE396" s="223">
        <f t="shared" ca="1" si="803"/>
        <v>-7.226164803488097E-4</v>
      </c>
      <c r="HF396" s="223">
        <f t="shared" ca="1" si="804"/>
        <v>1.5566766580850924E-3</v>
      </c>
      <c r="HG396" s="223">
        <f t="shared" ca="1" si="805"/>
        <v>2.7561743169912034E-3</v>
      </c>
      <c r="HH396" s="223">
        <f t="shared" ca="1" si="806"/>
        <v>2.0438397705256021E-3</v>
      </c>
      <c r="HI396" s="223">
        <f t="shared" ca="1" si="807"/>
        <v>-8.6213050078848968E-5</v>
      </c>
      <c r="HJ396" s="223">
        <f t="shared" ca="1" si="808"/>
        <v>-2.1564638165649866E-3</v>
      </c>
      <c r="HK396" s="223">
        <f t="shared" ca="1" si="809"/>
        <v>-2.7308741535065888E-3</v>
      </c>
      <c r="HL396" s="223">
        <f t="shared" ca="1" si="810"/>
        <v>-1.4110018526247577E-3</v>
      </c>
      <c r="HM396" s="223">
        <f t="shared" ca="1" si="811"/>
        <v>8.8761797052263702E-4</v>
      </c>
      <c r="HN396" s="223">
        <f t="shared" ca="1" si="812"/>
        <v>2.5705377591510349E-3</v>
      </c>
      <c r="HO396" s="223">
        <f t="shared" ca="1" si="813"/>
        <v>2.4703929416067874E-3</v>
      </c>
      <c r="HP396" s="223">
        <f t="shared" ca="1" si="814"/>
        <v>6.5664940261346691E-4</v>
      </c>
      <c r="HQ396" s="223">
        <f t="shared" ca="1" si="815"/>
        <v>-1.6125818273489034E-3</v>
      </c>
      <c r="HR396" s="223">
        <f t="shared" ca="1" si="816"/>
        <v>-2.7632387159436484E-3</v>
      </c>
      <c r="HS396" s="223">
        <f t="shared" ca="1" si="817"/>
        <v>-1.9971631483567936E-3</v>
      </c>
      <c r="HT396" s="223">
        <f t="shared" ca="1" si="818"/>
        <v>1.5425325303418391E-4</v>
      </c>
      <c r="HU396" s="223">
        <f t="shared" ca="1" si="819"/>
        <v>2.1986712199952084E-3</v>
      </c>
      <c r="HV396" s="223">
        <f t="shared" ca="1" si="820"/>
        <v>2.7179714099356683E-3</v>
      </c>
      <c r="HW396" s="223">
        <f t="shared" ca="1" si="821"/>
        <v>1.3519390057943124E-3</v>
      </c>
      <c r="HX396" s="223">
        <f t="shared" ca="1" si="822"/>
        <v>-9.5187172210610253E-4</v>
      </c>
      <c r="HY396" s="223">
        <f t="shared" ca="1" si="823"/>
        <v>-2.5954125235050536E-3</v>
      </c>
      <c r="HZ396" s="223">
        <f t="shared" ca="1" si="824"/>
        <v>-2.4386342311251237E-3</v>
      </c>
      <c r="IA396" s="223">
        <f t="shared" ca="1" si="825"/>
        <v>-5.9028678383176878E-4</v>
      </c>
      <c r="IB396" s="223">
        <f t="shared" ca="1" si="826"/>
        <v>1.6675156376183024E-3</v>
      </c>
      <c r="IC396" s="223">
        <f t="shared" ca="1" si="827"/>
        <v>2.768638643217768E-3</v>
      </c>
      <c r="ID396" s="223">
        <f t="shared" ca="1" si="828"/>
        <v>1.9492835097862096E-3</v>
      </c>
      <c r="IE396" s="223">
        <f t="shared" ca="1" si="829"/>
        <v>-1.5379444512547342E-3</v>
      </c>
      <c r="IF396" s="223">
        <f t="shared" ca="1" si="830"/>
        <v>-2.2395542260961652E-3</v>
      </c>
      <c r="IG396" s="223">
        <f t="shared" ca="1" si="831"/>
        <v>-2.7034314620189154E-3</v>
      </c>
      <c r="IH396" s="223">
        <f t="shared" ca="1" si="832"/>
        <v>-1.2920618014589632E-3</v>
      </c>
      <c r="II396" s="223">
        <f t="shared" ca="1" si="833"/>
        <v>1.0155521017570213E-3</v>
      </c>
      <c r="IJ396" s="223">
        <f t="shared" ca="1" si="834"/>
        <v>2.6187239084036109E-3</v>
      </c>
      <c r="IK396" s="223">
        <f t="shared" ca="1" si="835"/>
        <v>2.4054065785689997E-3</v>
      </c>
      <c r="IL396" s="223">
        <f t="shared" ca="1" si="836"/>
        <v>5.2356859836365851E-4</v>
      </c>
      <c r="IM396" s="223">
        <f t="shared" ca="1" si="837"/>
        <v>-1.7214449988199631E-3</v>
      </c>
      <c r="IN396" s="223">
        <f t="shared" ca="1" si="838"/>
        <v>-2.7723708460992776E-3</v>
      </c>
      <c r="IO396" s="223">
        <f t="shared" ca="1" si="839"/>
        <v>-1.9002296957176792E-3</v>
      </c>
      <c r="IP396" s="223">
        <f t="shared" ca="1" si="840"/>
        <v>2.9001398086503827E-4</v>
      </c>
      <c r="IQ396" s="223">
        <f t="shared" ca="1" si="841"/>
        <v>2.2790882084736015E-3</v>
      </c>
      <c r="IR396" s="223">
        <f t="shared" ca="1" si="842"/>
        <v>2.6872630680772384E-3</v>
      </c>
      <c r="IS396" s="223">
        <f t="shared" ca="1" si="843"/>
        <v>1.2314063074077874E-3</v>
      </c>
      <c r="IT396" s="223">
        <f t="shared" ca="1" si="844"/>
        <v>-1.0786207507957077E-3</v>
      </c>
      <c r="IU396" s="223">
        <f t="shared" ca="1" si="845"/>
        <v>-2.6404578719401656E-3</v>
      </c>
      <c r="IV396" s="223">
        <f t="shared" ca="1" si="846"/>
        <v>-2.3707299990339313E-3</v>
      </c>
      <c r="IW396" s="223">
        <f t="shared" ca="1" si="847"/>
        <v>-4.5653503474946176E-4</v>
      </c>
      <c r="IX396" s="223">
        <f t="shared" ca="1" si="848"/>
        <v>1.7743374259233708E-3</v>
      </c>
      <c r="IY396" s="223">
        <f t="shared" ca="1" si="849"/>
        <v>2.7744330764487173E-3</v>
      </c>
      <c r="IZ396" s="223">
        <f t="shared" ca="1" si="850"/>
        <v>1.8500312543346716E-3</v>
      </c>
      <c r="JA396" s="223">
        <f t="shared" ca="1" si="851"/>
        <v>-3.5765272855453221E-4</v>
      </c>
      <c r="JB396" s="223">
        <f t="shared" ca="1" si="852"/>
        <v>-2.317249353334896E-3</v>
      </c>
    </row>
    <row r="397" spans="2:262">
      <c r="B397" s="230">
        <v>36</v>
      </c>
      <c r="C397" s="229">
        <f t="shared" si="853"/>
        <v>7.031250000000003E-4</v>
      </c>
      <c r="D397" s="226">
        <f t="shared" ca="1" si="597"/>
        <v>39.288303293522546</v>
      </c>
      <c r="E397" s="225">
        <f ca="1">AP361</f>
        <v>8.830329352254393E-2</v>
      </c>
      <c r="F397" s="224">
        <v>36</v>
      </c>
      <c r="G397" s="223">
        <f t="shared" ca="1" si="854"/>
        <v>-7.0176745095306976E-4</v>
      </c>
      <c r="H397" s="223">
        <f t="shared" ca="1" si="598"/>
        <v>-3.0158418177091389E-4</v>
      </c>
      <c r="I397" s="223">
        <f t="shared" ca="1" si="599"/>
        <v>3.191214919021579E-4</v>
      </c>
      <c r="J397" s="223">
        <f t="shared" ca="1" si="600"/>
        <v>7.0648124436093829E-4</v>
      </c>
      <c r="K397" s="223">
        <f t="shared" ca="1" si="601"/>
        <v>5.7725242171815128E-4</v>
      </c>
      <c r="L397" s="223">
        <f t="shared" ca="1" si="602"/>
        <v>2.5928874849453229E-5</v>
      </c>
      <c r="M397" s="223">
        <f t="shared" ca="1" si="603"/>
        <v>-5.4435421357732611E-4</v>
      </c>
      <c r="N397" s="223">
        <f t="shared" ca="1" si="604"/>
        <v>-7.1659818944872964E-4</v>
      </c>
      <c r="O397" s="223">
        <f t="shared" ca="1" si="605"/>
        <v>-3.6485594408287804E-4</v>
      </c>
      <c r="P397" s="223">
        <f t="shared" ca="1" si="606"/>
        <v>2.5367386822200129E-4</v>
      </c>
      <c r="Q397" s="223">
        <f t="shared" ca="1" si="607"/>
        <v>6.8671394081858031E-4</v>
      </c>
      <c r="R397" s="223">
        <f t="shared" ca="1" si="608"/>
        <v>6.1761955617171569E-4</v>
      </c>
      <c r="S397" s="223">
        <f t="shared" ca="1" si="609"/>
        <v>9.6913456388355342E-5</v>
      </c>
      <c r="T397" s="223">
        <f t="shared" ca="1" si="610"/>
        <v>-4.9465706441599784E-4</v>
      </c>
      <c r="U397" s="223">
        <f t="shared" ca="1" si="611"/>
        <v>-7.2452769564758065E-4</v>
      </c>
      <c r="V397" s="223">
        <f t="shared" ca="1" si="612"/>
        <v>-4.246139442027763E-4</v>
      </c>
      <c r="W397" s="223">
        <f t="shared" ca="1" si="613"/>
        <v>1.8578322651862468E-4</v>
      </c>
      <c r="X397" s="223">
        <f t="shared" ca="1" si="614"/>
        <v>6.6033320663011301E-4</v>
      </c>
      <c r="Y397" s="223">
        <f t="shared" ca="1" si="615"/>
        <v>6.5203867667415331E-4</v>
      </c>
      <c r="Z397" s="223">
        <f t="shared" ca="1" si="616"/>
        <v>1.6696470836395332E-4</v>
      </c>
      <c r="AA397" s="223">
        <f t="shared" ca="1" si="617"/>
        <v>-4.4019609731728613E-4</v>
      </c>
      <c r="AB397" s="223">
        <f t="shared" ca="1" si="618"/>
        <v>-7.2547960407021855E-4</v>
      </c>
      <c r="AC397" s="223">
        <f t="shared" ca="1" si="619"/>
        <v>-4.8028267992240972E-4</v>
      </c>
      <c r="AD397" s="223">
        <f t="shared" ca="1" si="620"/>
        <v>1.1610339078443004E-4</v>
      </c>
      <c r="AE397" s="223">
        <f t="shared" ca="1" si="621"/>
        <v>6.2759310268694897E-4</v>
      </c>
      <c r="AF397" s="223">
        <f t="shared" ca="1" si="622"/>
        <v>6.8017830827962061E-4</v>
      </c>
      <c r="AG397" s="223">
        <f t="shared" ca="1" si="623"/>
        <v>2.354079989258126E-4</v>
      </c>
      <c r="AH397" s="223">
        <f t="shared" ca="1" si="624"/>
        <v>-3.8149580116574446E-4</v>
      </c>
      <c r="AI397" s="223">
        <f t="shared" ca="1" si="625"/>
        <v>-7.1944474731816749E-4</v>
      </c>
      <c r="AJ397" s="223">
        <f t="shared" ca="1" si="626"/>
        <v>-5.3132603088516979E-4</v>
      </c>
      <c r="AK397" s="223">
        <f t="shared" ca="1" si="627"/>
        <v>4.5305415928413118E-5</v>
      </c>
      <c r="AL397" s="223">
        <f t="shared" ca="1" si="628"/>
        <v>5.8880893408762161E-4</v>
      </c>
      <c r="AM397" s="223">
        <f t="shared" ca="1" si="629"/>
        <v>7.0176745095306987E-4</v>
      </c>
      <c r="AN397" s="223">
        <f t="shared" ca="1" si="630"/>
        <v>3.0158418177091389E-4</v>
      </c>
      <c r="AO397" s="223">
        <f t="shared" ca="1" si="631"/>
        <v>-3.1912149190215834E-4</v>
      </c>
      <c r="AP397" s="223">
        <f t="shared" ca="1" si="632"/>
        <v>-7.0648124436093786E-4</v>
      </c>
      <c r="AQ397" s="223">
        <f t="shared" ca="1" si="633"/>
        <v>-5.7725242171815215E-4</v>
      </c>
      <c r="AR397" s="223">
        <f t="shared" ca="1" si="634"/>
        <v>-2.5928874849454042E-5</v>
      </c>
      <c r="AS397" s="223">
        <f t="shared" ca="1" si="635"/>
        <v>5.4435421357732557E-4</v>
      </c>
      <c r="AT397" s="223">
        <f t="shared" ca="1" si="636"/>
        <v>7.1659818944872975E-4</v>
      </c>
      <c r="AU397" s="223">
        <f t="shared" ca="1" si="637"/>
        <v>3.648559440828776E-4</v>
      </c>
      <c r="AV397" s="223">
        <f t="shared" ca="1" si="638"/>
        <v>-2.5367386822200183E-4</v>
      </c>
      <c r="AW397" s="223">
        <f t="shared" ca="1" si="639"/>
        <v>-6.8671394081858041E-4</v>
      </c>
      <c r="AX397" s="223">
        <f t="shared" ca="1" si="640"/>
        <v>-6.1761955617171472E-4</v>
      </c>
      <c r="AY397" s="223">
        <f t="shared" ca="1" si="641"/>
        <v>-9.6913456388358704E-5</v>
      </c>
      <c r="AZ397" s="223">
        <f t="shared" ca="1" si="642"/>
        <v>4.9465706441599523E-4</v>
      </c>
      <c r="BA397" s="223">
        <f t="shared" ca="1" si="643"/>
        <v>7.2452769564758076E-4</v>
      </c>
      <c r="BB397" s="223">
        <f t="shared" ca="1" si="644"/>
        <v>4.2461394420277798E-4</v>
      </c>
      <c r="BC397" s="223">
        <f t="shared" ca="1" si="645"/>
        <v>-1.8578322651862262E-4</v>
      </c>
      <c r="BD397" s="223">
        <f t="shared" ca="1" si="646"/>
        <v>-6.603332066301128E-4</v>
      </c>
      <c r="BE397" s="223">
        <f t="shared" ca="1" si="647"/>
        <v>-6.5203867667415363E-4</v>
      </c>
      <c r="BF397" s="223">
        <f t="shared" ca="1" si="648"/>
        <v>-1.6696470836395416E-4</v>
      </c>
      <c r="BG397" s="223">
        <f t="shared" ca="1" si="649"/>
        <v>4.4019609731728543E-4</v>
      </c>
      <c r="BH397" s="223">
        <f t="shared" ca="1" si="650"/>
        <v>7.2547960407021866E-4</v>
      </c>
      <c r="BI397" s="223">
        <f t="shared" ca="1" si="651"/>
        <v>4.8028267992240842E-4</v>
      </c>
      <c r="BJ397" s="223">
        <f t="shared" ca="1" si="652"/>
        <v>-1.1610339078443172E-4</v>
      </c>
      <c r="BK397" s="223">
        <f t="shared" ca="1" si="653"/>
        <v>-6.2759310268694995E-4</v>
      </c>
      <c r="BL397" s="223">
        <f t="shared" ca="1" si="654"/>
        <v>-6.8017830827962181E-4</v>
      </c>
      <c r="BM397" s="223">
        <f t="shared" ca="1" si="655"/>
        <v>-2.3540799892581577E-4</v>
      </c>
      <c r="BN397" s="223">
        <f t="shared" ca="1" si="656"/>
        <v>3.8149580116574164E-4</v>
      </c>
      <c r="BO397" s="223">
        <f t="shared" ca="1" si="657"/>
        <v>7.1944474731816738E-4</v>
      </c>
      <c r="BP397" s="223">
        <f t="shared" ca="1" si="658"/>
        <v>5.3132603088517022E-4</v>
      </c>
      <c r="BQ397" s="223">
        <f t="shared" ca="1" si="659"/>
        <v>-4.5305415928412304E-5</v>
      </c>
      <c r="BR397" s="223">
        <f t="shared" ca="1" si="660"/>
        <v>-5.8880893408762107E-4</v>
      </c>
      <c r="BS397" s="223">
        <f t="shared" ca="1" si="661"/>
        <v>-7.0176745095307008E-4</v>
      </c>
      <c r="BT397" s="223">
        <f t="shared" ca="1" si="662"/>
        <v>-3.015841817709146E-4</v>
      </c>
      <c r="BU397" s="223">
        <f t="shared" ca="1" si="663"/>
        <v>3.1912149190215758E-4</v>
      </c>
      <c r="BV397" s="223">
        <f t="shared" ca="1" si="664"/>
        <v>7.0648124436093829E-4</v>
      </c>
      <c r="BW397" s="223">
        <f t="shared" ca="1" si="665"/>
        <v>5.7725242171815106E-4</v>
      </c>
      <c r="BX397" s="223">
        <f t="shared" ca="1" si="666"/>
        <v>2.5928874849452254E-5</v>
      </c>
      <c r="BY397" s="223">
        <f t="shared" ca="1" si="667"/>
        <v>-5.443542135773234E-4</v>
      </c>
      <c r="BZ397" s="223">
        <f t="shared" ca="1" si="668"/>
        <v>-7.1659818944873029E-4</v>
      </c>
      <c r="CA397" s="223">
        <f t="shared" ca="1" si="669"/>
        <v>-3.6485594408287603E-4</v>
      </c>
      <c r="CB397" s="223">
        <f t="shared" ca="1" si="670"/>
        <v>2.5367386822199858E-4</v>
      </c>
      <c r="CC397" s="223">
        <f t="shared" ca="1" si="671"/>
        <v>6.8671394081858106E-4</v>
      </c>
      <c r="CD397" s="223">
        <f t="shared" ca="1" si="672"/>
        <v>6.1761955617171656E-4</v>
      </c>
      <c r="CE397" s="223">
        <f t="shared" ca="1" si="673"/>
        <v>9.6913456388362065E-5</v>
      </c>
      <c r="CF397" s="223">
        <f t="shared" ca="1" si="674"/>
        <v>-4.9465706441599664E-4</v>
      </c>
      <c r="CG397" s="223">
        <f t="shared" ca="1" si="675"/>
        <v>-7.2452769564758097E-4</v>
      </c>
      <c r="CH397" s="223">
        <f t="shared" ca="1" si="676"/>
        <v>-4.2461394420277657E-4</v>
      </c>
      <c r="CI397" s="223">
        <f t="shared" ca="1" si="677"/>
        <v>1.8578322651861931E-4</v>
      </c>
      <c r="CJ397" s="223">
        <f t="shared" ca="1" si="678"/>
        <v>6.6033320663011355E-4</v>
      </c>
      <c r="CK397" s="223">
        <f t="shared" ca="1" si="679"/>
        <v>6.5203867667415515E-4</v>
      </c>
      <c r="CL397" s="223">
        <f t="shared" ca="1" si="680"/>
        <v>1.6696470836395237E-4</v>
      </c>
      <c r="CM397" s="223">
        <f t="shared" ca="1" si="681"/>
        <v>-4.4019609731728282E-4</v>
      </c>
      <c r="CN397" s="223">
        <f t="shared" ca="1" si="682"/>
        <v>-7.2547960407021866E-4</v>
      </c>
      <c r="CO397" s="223">
        <f t="shared" ca="1" si="683"/>
        <v>-4.8028267992241092E-4</v>
      </c>
      <c r="CP397" s="223">
        <f t="shared" ca="1" si="684"/>
        <v>1.1610339078443351E-4</v>
      </c>
      <c r="CQ397" s="223">
        <f t="shared" ca="1" si="685"/>
        <v>6.2759310268694821E-4</v>
      </c>
      <c r="CR397" s="223">
        <f t="shared" ca="1" si="686"/>
        <v>6.80178308279623E-4</v>
      </c>
      <c r="CS397" s="223">
        <f t="shared" ca="1" si="687"/>
        <v>2.3540799892581411E-4</v>
      </c>
      <c r="CT397" s="223">
        <f t="shared" ca="1" si="688"/>
        <v>-3.8149580116573871E-4</v>
      </c>
      <c r="CU397" s="223">
        <f t="shared" ca="1" si="689"/>
        <v>-7.1944474731816749E-4</v>
      </c>
      <c r="CV397" s="223">
        <f t="shared" ca="1" si="690"/>
        <v>-5.3132603088517261E-4</v>
      </c>
      <c r="CW397" s="223">
        <f t="shared" ca="1" si="691"/>
        <v>4.5305415928414093E-5</v>
      </c>
      <c r="CX397" s="223">
        <f t="shared" ca="1" si="692"/>
        <v>5.8880893408761912E-4</v>
      </c>
      <c r="CY397" s="223">
        <f t="shared" ca="1" si="693"/>
        <v>7.0176745095306965E-4</v>
      </c>
      <c r="CZ397" s="223">
        <f t="shared" ca="1" si="694"/>
        <v>3.0158418177091769E-4</v>
      </c>
      <c r="DA397" s="223">
        <f t="shared" ca="1" si="695"/>
        <v>-3.1912149190215915E-4</v>
      </c>
      <c r="DB397" s="223">
        <f t="shared" ca="1" si="696"/>
        <v>-7.0648124436093753E-4</v>
      </c>
      <c r="DC397" s="223">
        <f t="shared" ca="1" si="697"/>
        <v>-5.7725242171814998E-4</v>
      </c>
      <c r="DD397" s="223">
        <f t="shared" ca="1" si="698"/>
        <v>-2.5928874849455723E-5</v>
      </c>
      <c r="DE397" s="223">
        <f t="shared" ca="1" si="699"/>
        <v>5.4435421357732112E-4</v>
      </c>
      <c r="DF397" s="223">
        <f t="shared" ca="1" si="700"/>
        <v>7.1659818944872996E-4</v>
      </c>
      <c r="DG397" s="223">
        <f t="shared" ca="1" si="701"/>
        <v>3.6485594408288346E-4</v>
      </c>
      <c r="DH397" s="223">
        <f t="shared" ca="1" si="702"/>
        <v>-2.5367386822200026E-4</v>
      </c>
      <c r="DI397" s="223">
        <f t="shared" ca="1" si="703"/>
        <v>-6.8671394081857835E-4</v>
      </c>
      <c r="DJ397" s="223">
        <f t="shared" ca="1" si="704"/>
        <v>-6.1761955617171569E-4</v>
      </c>
      <c r="DK397" s="223">
        <f t="shared" ca="1" si="705"/>
        <v>-9.6913456388360276E-5</v>
      </c>
      <c r="DL397" s="223">
        <f t="shared" ca="1" si="706"/>
        <v>4.9465706441599794E-4</v>
      </c>
      <c r="DM397" s="223">
        <f t="shared" ca="1" si="707"/>
        <v>7.2452769564758086E-4</v>
      </c>
      <c r="DN397" s="223">
        <f t="shared" ca="1" si="708"/>
        <v>4.2461394420277511E-4</v>
      </c>
      <c r="DO397" s="223">
        <f t="shared" ca="1" si="709"/>
        <v>-1.8578322651862099E-4</v>
      </c>
      <c r="DP397" s="223">
        <f t="shared" ca="1" si="710"/>
        <v>-6.6033320663011431E-4</v>
      </c>
      <c r="DQ397" s="223">
        <f t="shared" ca="1" si="711"/>
        <v>-6.5203867667415439E-4</v>
      </c>
      <c r="DR397" s="223">
        <f t="shared" ca="1" si="712"/>
        <v>-1.6696470836396069E-4</v>
      </c>
      <c r="DS397" s="223">
        <f t="shared" ca="1" si="713"/>
        <v>4.4019609731728413E-4</v>
      </c>
      <c r="DT397" s="223">
        <f t="shared" ca="1" si="714"/>
        <v>7.2547960407021834E-4</v>
      </c>
      <c r="DU397" s="223">
        <f t="shared" ca="1" si="715"/>
        <v>4.8028267992240961E-4</v>
      </c>
      <c r="DV397" s="223">
        <f t="shared" ca="1" si="716"/>
        <v>-1.1610339078442511E-4</v>
      </c>
      <c r="DW397" s="223">
        <f t="shared" ca="1" si="717"/>
        <v>-6.2759310268694908E-4</v>
      </c>
      <c r="DX397" s="223">
        <f t="shared" ca="1" si="718"/>
        <v>-6.8017830827962235E-4</v>
      </c>
      <c r="DY397" s="223">
        <f t="shared" ca="1" si="719"/>
        <v>-2.3540799892581241E-4</v>
      </c>
      <c r="DZ397" s="223">
        <f t="shared" ca="1" si="720"/>
        <v>3.8149580116574034E-4</v>
      </c>
      <c r="EA397" s="223">
        <f t="shared" ca="1" si="721"/>
        <v>7.1944474731816782E-4</v>
      </c>
      <c r="EB397" s="223">
        <f t="shared" ca="1" si="722"/>
        <v>5.3132603088517142E-4</v>
      </c>
      <c r="EC397" s="223">
        <f t="shared" ca="1" si="723"/>
        <v>-4.5305415928415828E-5</v>
      </c>
      <c r="ED397" s="223">
        <f t="shared" ca="1" si="724"/>
        <v>-5.888089340876202E-4</v>
      </c>
      <c r="EE397" s="223">
        <f t="shared" ca="1" si="725"/>
        <v>-7.0176745095307182E-4</v>
      </c>
      <c r="EF397" s="223">
        <f t="shared" ca="1" si="726"/>
        <v>-3.0158418177091606E-4</v>
      </c>
      <c r="EG397" s="223">
        <f t="shared" ca="1" si="727"/>
        <v>3.1912149190215162E-4</v>
      </c>
      <c r="EH397" s="223">
        <f t="shared" ca="1" si="728"/>
        <v>7.0648124436093797E-4</v>
      </c>
      <c r="EI397" s="223">
        <f t="shared" ca="1" si="729"/>
        <v>5.7725242171815508E-4</v>
      </c>
      <c r="EJ397" s="223">
        <f t="shared" ca="1" si="730"/>
        <v>2.5928874849453826E-5</v>
      </c>
      <c r="EK397" s="223">
        <f t="shared" ca="1" si="731"/>
        <v>-5.4435421357732221E-4</v>
      </c>
      <c r="EL397" s="223">
        <f t="shared" ca="1" si="732"/>
        <v>-7.1659818944872964E-4</v>
      </c>
      <c r="EM397" s="223">
        <f t="shared" ca="1" si="733"/>
        <v>-3.6485594408288194E-4</v>
      </c>
      <c r="EN397" s="223">
        <f t="shared" ca="1" si="734"/>
        <v>2.5367386822200194E-4</v>
      </c>
      <c r="EO397" s="223">
        <f t="shared" ca="1" si="735"/>
        <v>6.867139408185789E-4</v>
      </c>
      <c r="EP397" s="223">
        <f t="shared" ca="1" si="736"/>
        <v>6.1761955617171461E-4</v>
      </c>
      <c r="EQ397" s="223">
        <f t="shared" ca="1" si="737"/>
        <v>9.6913456388358487E-5</v>
      </c>
      <c r="ER397" s="223">
        <f t="shared" ca="1" si="738"/>
        <v>-4.9465706441599166E-4</v>
      </c>
      <c r="ES397" s="223">
        <f t="shared" ca="1" si="739"/>
        <v>-7.2452769564758076E-4</v>
      </c>
      <c r="ET397" s="223">
        <f t="shared" ca="1" si="740"/>
        <v>-4.2461394420278205E-4</v>
      </c>
      <c r="EU397" s="223">
        <f t="shared" ca="1" si="741"/>
        <v>1.8578322651862273E-4</v>
      </c>
      <c r="EV397" s="223">
        <f t="shared" ca="1" si="742"/>
        <v>6.6033320663011496E-4</v>
      </c>
      <c r="EW397" s="223">
        <f t="shared" ca="1" si="743"/>
        <v>6.5203867667415808E-4</v>
      </c>
      <c r="EX397" s="223">
        <f t="shared" ca="1" si="744"/>
        <v>1.6696470836395896E-4</v>
      </c>
      <c r="EY397" s="223">
        <f t="shared" ca="1" si="745"/>
        <v>-4.4019609731728564E-4</v>
      </c>
      <c r="EZ397" s="223">
        <f t="shared" ca="1" si="746"/>
        <v>-7.2547960407021888E-4</v>
      </c>
      <c r="FA397" s="223">
        <f t="shared" ca="1" si="747"/>
        <v>-4.8028267992241601E-4</v>
      </c>
      <c r="FB397" s="223">
        <f t="shared" ca="1" si="748"/>
        <v>1.1610339078442684E-4</v>
      </c>
      <c r="FC397" s="223">
        <f t="shared" ca="1" si="749"/>
        <v>6.2759310268694995E-4</v>
      </c>
      <c r="FD397" s="223">
        <f t="shared" ca="1" si="750"/>
        <v>6.8017830827962538E-4</v>
      </c>
      <c r="FE397" s="223">
        <f t="shared" ca="1" si="751"/>
        <v>2.3540799892582051E-4</v>
      </c>
      <c r="FF397" s="223">
        <f t="shared" ca="1" si="752"/>
        <v>-3.8149580116574175E-4</v>
      </c>
      <c r="FG397" s="223">
        <f t="shared" ca="1" si="753"/>
        <v>-7.1944474731816803E-4</v>
      </c>
      <c r="FH397" s="223">
        <f t="shared" ca="1" si="754"/>
        <v>-5.3132603088517727E-4</v>
      </c>
      <c r="FI397" s="223">
        <f t="shared" ca="1" si="755"/>
        <v>4.5305415928407317E-5</v>
      </c>
      <c r="FJ397" s="223">
        <f t="shared" ca="1" si="756"/>
        <v>5.8880893408762118E-4</v>
      </c>
      <c r="FK397" s="223">
        <f t="shared" ca="1" si="757"/>
        <v>7.0176745095306878E-4</v>
      </c>
      <c r="FL397" s="223">
        <f t="shared" ca="1" si="758"/>
        <v>3.0158418177092387E-4</v>
      </c>
      <c r="FM397" s="223">
        <f t="shared" ca="1" si="759"/>
        <v>-3.1912149190215313E-4</v>
      </c>
      <c r="FN397" s="223">
        <f t="shared" ca="1" si="760"/>
        <v>-7.064812443609384E-4</v>
      </c>
      <c r="FO397" s="223">
        <f t="shared" ca="1" si="761"/>
        <v>-5.7725242171814781E-4</v>
      </c>
      <c r="FP397" s="223">
        <f t="shared" ca="1" si="762"/>
        <v>-2.5928874849462391E-5</v>
      </c>
      <c r="FQ397" s="223">
        <f t="shared" ca="1" si="763"/>
        <v>5.4435421357732351E-4</v>
      </c>
      <c r="FR397" s="223">
        <f t="shared" ca="1" si="764"/>
        <v>7.1659818944872942E-4</v>
      </c>
      <c r="FS397" s="223">
        <f t="shared" ca="1" si="765"/>
        <v>3.6485594408288931E-4</v>
      </c>
      <c r="FT397" s="223">
        <f t="shared" ca="1" si="766"/>
        <v>-2.5367386822199391E-4</v>
      </c>
      <c r="FU397" s="223">
        <f t="shared" ca="1" si="767"/>
        <v>-6.8671394081857944E-4</v>
      </c>
      <c r="FV397" s="223">
        <f t="shared" ca="1" si="768"/>
        <v>-6.1761955617171374E-4</v>
      </c>
      <c r="FW397" s="223">
        <f t="shared" ca="1" si="769"/>
        <v>-9.6913456388366998E-5</v>
      </c>
      <c r="FX397" s="223">
        <f t="shared" ca="1" si="770"/>
        <v>4.9465706441599307E-4</v>
      </c>
      <c r="FY397" s="223">
        <f t="shared" ca="1" si="771"/>
        <v>7.2452769564758065E-4</v>
      </c>
      <c r="FZ397" s="223">
        <f t="shared" ca="1" si="772"/>
        <v>4.2461394420277224E-4</v>
      </c>
      <c r="GA397" s="223">
        <f t="shared" ca="1" si="773"/>
        <v>-1.8578322651861449E-4</v>
      </c>
      <c r="GB397" s="223">
        <f t="shared" ca="1" si="774"/>
        <v>-6.6033320663011139E-4</v>
      </c>
      <c r="GC397" s="223">
        <f t="shared" ca="1" si="775"/>
        <v>-6.5203867667415266E-4</v>
      </c>
      <c r="GD397" s="223">
        <f t="shared" ca="1" si="776"/>
        <v>-1.6696470836396728E-4</v>
      </c>
      <c r="GE397" s="223">
        <f t="shared" ca="1" si="777"/>
        <v>4.4019609731727881E-4</v>
      </c>
      <c r="GF397" s="223">
        <f t="shared" ca="1" si="778"/>
        <v>7.2547960407021855E-4</v>
      </c>
      <c r="GG397" s="223">
        <f t="shared" ca="1" si="779"/>
        <v>4.8028267992240696E-4</v>
      </c>
      <c r="GH397" s="223">
        <f t="shared" ca="1" si="780"/>
        <v>-1.1610339078441849E-4</v>
      </c>
      <c r="GI397" s="223">
        <f t="shared" ca="1" si="781"/>
        <v>-6.2759310268694572E-4</v>
      </c>
      <c r="GJ397" s="223">
        <f t="shared" ca="1" si="782"/>
        <v>-6.8017830827962116E-4</v>
      </c>
      <c r="GK397" s="223">
        <f t="shared" ca="1" si="783"/>
        <v>-2.3540799892580905E-4</v>
      </c>
      <c r="GL397" s="223">
        <f t="shared" ca="1" si="784"/>
        <v>3.8149580116573448E-4</v>
      </c>
      <c r="GM397" s="223">
        <f t="shared" ca="1" si="785"/>
        <v>7.1944474731816684E-4</v>
      </c>
      <c r="GN397" s="223">
        <f t="shared" ca="1" si="786"/>
        <v>5.3132603088516903E-4</v>
      </c>
      <c r="GO397" s="223">
        <f t="shared" ca="1" si="787"/>
        <v>-4.5305415928419352E-5</v>
      </c>
      <c r="GP397" s="223">
        <f t="shared" ca="1" si="788"/>
        <v>-5.8880893408761619E-4</v>
      </c>
      <c r="GQ397" s="223">
        <f t="shared" ca="1" si="789"/>
        <v>-7.0176745095307095E-4</v>
      </c>
      <c r="GR397" s="223">
        <f t="shared" ca="1" si="790"/>
        <v>-3.0158418177091281E-4</v>
      </c>
      <c r="GS397" s="223">
        <f t="shared" ca="1" si="791"/>
        <v>3.1912149190214549E-4</v>
      </c>
      <c r="GT397" s="223">
        <f t="shared" ca="1" si="792"/>
        <v>7.0648124436093634E-4</v>
      </c>
      <c r="GU397" s="223">
        <f t="shared" ca="1" si="793"/>
        <v>5.7725242171815302E-4</v>
      </c>
      <c r="GV397" s="223">
        <f t="shared" ca="1" si="794"/>
        <v>2.5928874849450356E-5</v>
      </c>
      <c r="GW397" s="223">
        <f t="shared" ca="1" si="795"/>
        <v>-5.4435421357731776E-4</v>
      </c>
      <c r="GX397" s="223">
        <f t="shared" ca="1" si="796"/>
        <v>-7.1659818944873072E-4</v>
      </c>
      <c r="GY397" s="223">
        <f t="shared" ca="1" si="797"/>
        <v>-3.6485594408287885E-4</v>
      </c>
      <c r="GZ397" s="223">
        <f t="shared" ca="1" si="798"/>
        <v>2.5367386822200524E-4</v>
      </c>
      <c r="HA397" s="223">
        <f t="shared" ca="1" si="799"/>
        <v>6.8671394081857662E-4</v>
      </c>
      <c r="HB397" s="223">
        <f t="shared" ca="1" si="800"/>
        <v>6.176195561717183E-4</v>
      </c>
      <c r="HC397" s="223">
        <f t="shared" ca="1" si="801"/>
        <v>9.6913456388354963E-5</v>
      </c>
      <c r="HD397" s="223">
        <f t="shared" ca="1" si="802"/>
        <v>-4.9465706441598678E-4</v>
      </c>
      <c r="HE397" s="223">
        <f t="shared" ca="1" si="803"/>
        <v>-7.2452769564758119E-4</v>
      </c>
      <c r="HF397" s="223">
        <f t="shared" ca="1" si="804"/>
        <v>-4.2461394420277918E-4</v>
      </c>
      <c r="HG397" s="223">
        <f t="shared" ca="1" si="805"/>
        <v>1.857832265186262E-4</v>
      </c>
      <c r="HH397" s="223">
        <f t="shared" ca="1" si="806"/>
        <v>6.6033320663010792E-4</v>
      </c>
      <c r="HI397" s="223">
        <f t="shared" ca="1" si="807"/>
        <v>6.5203867667415656E-4</v>
      </c>
      <c r="HJ397" s="223">
        <f t="shared" ca="1" si="808"/>
        <v>1.6696470836395551E-4</v>
      </c>
      <c r="HK397" s="223">
        <f t="shared" ca="1" si="809"/>
        <v>-4.4019609731728857E-4</v>
      </c>
      <c r="HL397" s="223">
        <f t="shared" ca="1" si="810"/>
        <v>-7.2547960407021812E-4</v>
      </c>
      <c r="HM397" s="223">
        <f t="shared" ca="1" si="811"/>
        <v>-4.8028267992241335E-4</v>
      </c>
      <c r="HN397" s="223">
        <f t="shared" ca="1" si="812"/>
        <v>1.1610339078443042E-4</v>
      </c>
      <c r="HO397" s="223">
        <f t="shared" ca="1" si="813"/>
        <v>6.2759310268695179E-4</v>
      </c>
      <c r="HP397" s="223">
        <f t="shared" ca="1" si="814"/>
        <v>6.8017830827962408E-4</v>
      </c>
      <c r="HQ397" s="223">
        <f t="shared" ca="1" si="815"/>
        <v>2.3540799892581715E-4</v>
      </c>
      <c r="HR397" s="223">
        <f t="shared" ca="1" si="816"/>
        <v>-3.8149580116574484E-4</v>
      </c>
      <c r="HS397" s="223">
        <f t="shared" ca="1" si="817"/>
        <v>-7.1944474731816576E-4</v>
      </c>
      <c r="HT397" s="223">
        <f t="shared" ca="1" si="818"/>
        <v>-5.3132603088517478E-4</v>
      </c>
      <c r="HU397" s="223">
        <f t="shared" ca="1" si="819"/>
        <v>4.5305415928410841E-5</v>
      </c>
      <c r="HV397" s="223">
        <f t="shared" ca="1" si="820"/>
        <v>5.8880893408762335E-4</v>
      </c>
      <c r="HW397" s="223">
        <f t="shared" ca="1" si="821"/>
        <v>7.0176745095307312E-4</v>
      </c>
      <c r="HX397" s="223">
        <f t="shared" ca="1" si="822"/>
        <v>3.0158418177092061E-4</v>
      </c>
      <c r="HY397" s="223">
        <f t="shared" ca="1" si="823"/>
        <v>-3.1912149190215639E-4</v>
      </c>
      <c r="HZ397" s="223">
        <f t="shared" ca="1" si="824"/>
        <v>-7.0648124436093916E-4</v>
      </c>
      <c r="IA397" s="223">
        <f t="shared" ca="1" si="825"/>
        <v>-5.7725242171815811E-4</v>
      </c>
      <c r="IB397" s="223">
        <f t="shared" ca="1" si="826"/>
        <v>-2.5928874849458867E-5</v>
      </c>
      <c r="IC397" s="223">
        <f t="shared" ca="1" si="827"/>
        <v>5.4435421357732579E-4</v>
      </c>
      <c r="ID397" s="223">
        <f t="shared" ca="1" si="828"/>
        <v>7.1659818944873213E-4</v>
      </c>
      <c r="IE397" s="223">
        <f t="shared" ca="1" si="829"/>
        <v>-3.8594438543208641E-4</v>
      </c>
      <c r="IF397" s="223">
        <f t="shared" ca="1" si="830"/>
        <v>-2.5367386822199728E-4</v>
      </c>
      <c r="IG397" s="223">
        <f t="shared" ca="1" si="831"/>
        <v>-6.8671394081858063E-4</v>
      </c>
      <c r="IH397" s="223">
        <f t="shared" ca="1" si="832"/>
        <v>-6.1761955617172274E-4</v>
      </c>
      <c r="II397" s="223">
        <f t="shared" ca="1" si="833"/>
        <v>-9.691345638836342E-5</v>
      </c>
      <c r="IJ397" s="223">
        <f t="shared" ca="1" si="834"/>
        <v>4.9465706441599567E-4</v>
      </c>
      <c r="IK397" s="223">
        <f t="shared" ca="1" si="835"/>
        <v>7.2452769564758043E-4</v>
      </c>
      <c r="IL397" s="223">
        <f t="shared" ca="1" si="836"/>
        <v>4.2461394420278606E-4</v>
      </c>
      <c r="IM397" s="223">
        <f t="shared" ca="1" si="837"/>
        <v>-1.8578322651861796E-4</v>
      </c>
      <c r="IN397" s="223">
        <f t="shared" ca="1" si="838"/>
        <v>-6.6033320663011301E-4</v>
      </c>
      <c r="IO397" s="223">
        <f t="shared" ca="1" si="839"/>
        <v>-6.5203867667415114E-4</v>
      </c>
      <c r="IP397" s="223">
        <f t="shared" ca="1" si="840"/>
        <v>-1.6696470836396378E-4</v>
      </c>
      <c r="IQ397" s="223">
        <f t="shared" ca="1" si="841"/>
        <v>4.4019609731728169E-4</v>
      </c>
      <c r="IR397" s="223">
        <f t="shared" ca="1" si="842"/>
        <v>7.2547960407021866E-4</v>
      </c>
      <c r="IS397" s="223">
        <f t="shared" ca="1" si="843"/>
        <v>4.802826799224197E-4</v>
      </c>
      <c r="IT397" s="223">
        <f t="shared" ca="1" si="844"/>
        <v>-1.1610339078442196E-4</v>
      </c>
      <c r="IU397" s="223">
        <f t="shared" ca="1" si="845"/>
        <v>-6.2759310268694745E-4</v>
      </c>
      <c r="IV397" s="223">
        <f t="shared" ca="1" si="846"/>
        <v>-6.8017830827961996E-4</v>
      </c>
      <c r="IW397" s="223">
        <f t="shared" ca="1" si="847"/>
        <v>-2.3540799892582523E-4</v>
      </c>
      <c r="IX397" s="223">
        <f t="shared" ca="1" si="848"/>
        <v>3.8149580116573763E-4</v>
      </c>
      <c r="IY397" s="223">
        <f t="shared" ca="1" si="849"/>
        <v>7.1944474731816749E-4</v>
      </c>
      <c r="IZ397" s="223">
        <f t="shared" ca="1" si="850"/>
        <v>5.3132603088516654E-4</v>
      </c>
      <c r="JA397" s="223">
        <f t="shared" ca="1" si="851"/>
        <v>-4.5305415928402384E-5</v>
      </c>
      <c r="JB397" s="223">
        <f t="shared" ca="1" si="852"/>
        <v>-5.8880893408761825E-4</v>
      </c>
    </row>
    <row r="398" spans="2:262">
      <c r="B398" s="230">
        <v>37</v>
      </c>
      <c r="C398" s="229">
        <f t="shared" si="853"/>
        <v>7.2265625000000032E-4</v>
      </c>
      <c r="D398" s="226">
        <f t="shared" ca="1" si="597"/>
        <v>39.288187762951914</v>
      </c>
      <c r="E398" s="225">
        <f ca="1">AQ361</f>
        <v>8.8187762951911886E-2</v>
      </c>
      <c r="F398" s="224">
        <v>37</v>
      </c>
      <c r="G398" s="223">
        <f t="shared" ca="1" si="854"/>
        <v>1.3963957445116281E-3</v>
      </c>
      <c r="H398" s="223">
        <f t="shared" ca="1" si="598"/>
        <v>4.5943989924629924E-4</v>
      </c>
      <c r="I398" s="223">
        <f t="shared" ca="1" si="599"/>
        <v>-8.3107186453262101E-4</v>
      </c>
      <c r="J398" s="223">
        <f t="shared" ca="1" si="600"/>
        <v>-1.4820432294527226E-3</v>
      </c>
      <c r="K398" s="223">
        <f t="shared" ca="1" si="601"/>
        <v>-9.9252776219827411E-4</v>
      </c>
      <c r="L398" s="223">
        <f t="shared" ca="1" si="602"/>
        <v>2.6077436178737411E-4</v>
      </c>
      <c r="M398" s="223">
        <f t="shared" ca="1" si="603"/>
        <v>1.3134010129684621E-3</v>
      </c>
      <c r="N398" s="223">
        <f t="shared" ca="1" si="604"/>
        <v>1.3553172267702124E-3</v>
      </c>
      <c r="O398" s="223">
        <f t="shared" ca="1" si="605"/>
        <v>3.5426693336586268E-4</v>
      </c>
      <c r="P398" s="223">
        <f t="shared" ca="1" si="606"/>
        <v>-9.1940480896061103E-4</v>
      </c>
      <c r="Q398" s="223">
        <f t="shared" ca="1" si="607"/>
        <v>-1.4855606993744914E-3</v>
      </c>
      <c r="R398" s="223">
        <f t="shared" ca="1" si="608"/>
        <v>-9.0852293499986165E-4</v>
      </c>
      <c r="S398" s="223">
        <f t="shared" ca="1" si="609"/>
        <v>3.6765667861660221E-4</v>
      </c>
      <c r="T398" s="223">
        <f t="shared" ca="1" si="610"/>
        <v>1.3609109413456279E-3</v>
      </c>
      <c r="U398" s="223">
        <f t="shared" ca="1" si="611"/>
        <v>1.3068941275486939E-3</v>
      </c>
      <c r="V398" s="223">
        <f t="shared" ca="1" si="612"/>
        <v>2.4717416427890007E-4</v>
      </c>
      <c r="W398" s="223">
        <f t="shared" ca="1" si="613"/>
        <v>-1.002755419069204E-3</v>
      </c>
      <c r="X398" s="223">
        <f t="shared" ca="1" si="614"/>
        <v>-1.4810277871534795E-3</v>
      </c>
      <c r="Y398" s="223">
        <f t="shared" ca="1" si="615"/>
        <v>-8.1959474329987975E-4</v>
      </c>
      <c r="Z398" s="223">
        <f t="shared" ca="1" si="616"/>
        <v>4.7254663204966793E-4</v>
      </c>
      <c r="AA398" s="223">
        <f t="shared" ca="1" si="617"/>
        <v>1.4010459754187523E-3</v>
      </c>
      <c r="AB398" s="223">
        <f t="shared" ca="1" si="618"/>
        <v>1.2513888558172582E-3</v>
      </c>
      <c r="AC398" s="223">
        <f t="shared" ca="1" si="619"/>
        <v>1.3874193697989315E-4</v>
      </c>
      <c r="AD398" s="223">
        <f t="shared" ca="1" si="620"/>
        <v>-1.0806720106805044E-3</v>
      </c>
      <c r="AE398" s="223">
        <f t="shared" ca="1" si="621"/>
        <v>-1.4684690570337558E-3</v>
      </c>
      <c r="AF398" s="223">
        <f t="shared" ca="1" si="622"/>
        <v>-7.2622509667411819E-4</v>
      </c>
      <c r="AG398" s="223">
        <f t="shared" ca="1" si="623"/>
        <v>5.748758143409808E-4</v>
      </c>
      <c r="AH398" s="223">
        <f t="shared" ca="1" si="624"/>
        <v>1.4335886199607895E-3</v>
      </c>
      <c r="AI398" s="223">
        <f t="shared" ca="1" si="625"/>
        <v>1.18910219945254E-3</v>
      </c>
      <c r="AJ398" s="223">
        <f t="shared" ca="1" si="626"/>
        <v>2.9557855103427128E-5</v>
      </c>
      <c r="AK398" s="223">
        <f t="shared" ca="1" si="627"/>
        <v>-1.1527323470336736E-3</v>
      </c>
      <c r="AL398" s="223">
        <f t="shared" ca="1" si="628"/>
        <v>-1.4479525658619601E-3</v>
      </c>
      <c r="AM398" s="223">
        <f t="shared" ca="1" si="629"/>
        <v>-6.2891997332743463E-4</v>
      </c>
      <c r="AN398" s="223">
        <f t="shared" ca="1" si="630"/>
        <v>6.7408969478563365E-4</v>
      </c>
      <c r="AO398" s="223">
        <f t="shared" ca="1" si="631"/>
        <v>1.4583625235613845E-3</v>
      </c>
      <c r="AP398" s="223">
        <f t="shared" ca="1" si="632"/>
        <v>1.1203716952420625E-3</v>
      </c>
      <c r="AQ398" s="223">
        <f t="shared" ca="1" si="633"/>
        <v>-7.9786403350814213E-5</v>
      </c>
      <c r="AR398" s="223">
        <f t="shared" ca="1" si="634"/>
        <v>-1.2185459269225137E-3</v>
      </c>
      <c r="AS398" s="223">
        <f t="shared" ca="1" si="635"/>
        <v>-1.4195894942813552E-3</v>
      </c>
      <c r="AT398" s="223">
        <f t="shared" ca="1" si="636"/>
        <v>-5.2820667815402082E-4</v>
      </c>
      <c r="AU398" s="223">
        <f t="shared" ca="1" si="637"/>
        <v>7.6965062476934594E-4</v>
      </c>
      <c r="AV398" s="223">
        <f t="shared" ca="1" si="638"/>
        <v>1.4752334342904528E-3</v>
      </c>
      <c r="AW398" s="223">
        <f t="shared" ca="1" si="639"/>
        <v>1.0455697997431262E-3</v>
      </c>
      <c r="AX398" s="223">
        <f t="shared" ca="1" si="640"/>
        <v>-1.8869829237239458E-4</v>
      </c>
      <c r="AY398" s="223">
        <f t="shared" ca="1" si="641"/>
        <v>-1.2777561008553528E-3</v>
      </c>
      <c r="AZ398" s="223">
        <f t="shared" ca="1" si="642"/>
        <v>-1.3835335442342871E-3</v>
      </c>
      <c r="BA398" s="223">
        <f t="shared" ca="1" si="643"/>
        <v>-4.2463098522647528E-4</v>
      </c>
      <c r="BB398" s="223">
        <f t="shared" ca="1" si="644"/>
        <v>8.6104075133288673E-4</v>
      </c>
      <c r="BC398" s="223">
        <f t="shared" ca="1" si="645"/>
        <v>1.4841099272210109E-3</v>
      </c>
      <c r="BD398" s="223">
        <f t="shared" ca="1" si="646"/>
        <v>9.6510187090847576E-4</v>
      </c>
      <c r="BE398" s="223">
        <f t="shared" ca="1" si="647"/>
        <v>-2.9658760899829446E-4</v>
      </c>
      <c r="BF398" s="223">
        <f t="shared" ca="1" si="648"/>
        <v>-1.3300420037695212E-3</v>
      </c>
      <c r="BG398" s="223">
        <f t="shared" ca="1" si="649"/>
        <v>-1.3399801060380424E-3</v>
      </c>
      <c r="BH398" s="223">
        <f t="shared" ca="1" si="650"/>
        <v>-3.1875418019884638E-4</v>
      </c>
      <c r="BI398" s="223">
        <f t="shared" ca="1" si="651"/>
        <v>9.4776482346212859E-4</v>
      </c>
      <c r="BJ398" s="223">
        <f t="shared" ca="1" si="652"/>
        <v>1.4849438998687863E-3</v>
      </c>
      <c r="BK398" s="223">
        <f t="shared" ca="1" si="653"/>
        <v>8.7940397141641786E-4</v>
      </c>
      <c r="BL398" s="223">
        <f t="shared" ca="1" si="654"/>
        <v>-4.0286969167390525E-4</v>
      </c>
      <c r="BM398" s="223">
        <f t="shared" ca="1" si="655"/>
        <v>-1.3751202938269388E-3</v>
      </c>
      <c r="BN398" s="223">
        <f t="shared" ca="1" si="656"/>
        <v>-1.2891651995477912E-3</v>
      </c>
      <c r="BO398" s="223">
        <f t="shared" ca="1" si="657"/>
        <v>-2.1115001865102279E-4</v>
      </c>
      <c r="BP398" s="223">
        <f t="shared" ca="1" si="658"/>
        <v>1.0293528758962018E-3</v>
      </c>
      <c r="BQ398" s="223">
        <f t="shared" ca="1" si="659"/>
        <v>1.4777308328637446E-3</v>
      </c>
      <c r="BR398" s="223">
        <f t="shared" ca="1" si="660"/>
        <v>7.8894050560939064E-4</v>
      </c>
      <c r="BS398" s="223">
        <f t="shared" ca="1" si="661"/>
        <v>-5.0696858858464977E-4</v>
      </c>
      <c r="BT398" s="223">
        <f t="shared" ca="1" si="662"/>
        <v>-1.4127466878680838E-3</v>
      </c>
      <c r="BU398" s="223">
        <f t="shared" ca="1" si="663"/>
        <v>-1.2313641951445403E-3</v>
      </c>
      <c r="BV398" s="223">
        <f t="shared" ca="1" si="664"/>
        <v>-1.0240161685753858E-4</v>
      </c>
      <c r="BW398" s="223">
        <f t="shared" ca="1" si="665"/>
        <v>1.1053627759099638E-3</v>
      </c>
      <c r="BX398" s="223">
        <f t="shared" ca="1" si="666"/>
        <v>1.4625098144409434E-3</v>
      </c>
      <c r="BY398" s="223">
        <f t="shared" ca="1" si="667"/>
        <v>6.9420170284659384E-4</v>
      </c>
      <c r="BZ398" s="223">
        <f t="shared" ca="1" si="668"/>
        <v>-6.0832017878875775E-4</v>
      </c>
      <c r="CA398" s="223">
        <f t="shared" ca="1" si="669"/>
        <v>-1.4427172852036004E-3</v>
      </c>
      <c r="CB398" s="223">
        <f t="shared" ca="1" si="670"/>
        <v>-1.1668903214791817E-3</v>
      </c>
      <c r="CC398" s="223">
        <f t="shared" ca="1" si="671"/>
        <v>6.9017081700408585E-6</v>
      </c>
      <c r="CD398" s="223">
        <f t="shared" ca="1" si="672"/>
        <v>1.1753826192695371E-3</v>
      </c>
      <c r="CE398" s="223">
        <f t="shared" ca="1" si="673"/>
        <v>1.4393633286180025E-3</v>
      </c>
      <c r="CF398" s="223">
        <f t="shared" ca="1" si="674"/>
        <v>5.9570096090861744E-4</v>
      </c>
      <c r="CG398" s="223">
        <f t="shared" ca="1" si="675"/>
        <v>-7.0637522923756553E-4</v>
      </c>
      <c r="CH398" s="223">
        <f t="shared" ca="1" si="676"/>
        <v>-1.4648696725697869E-3</v>
      </c>
      <c r="CI398" s="223">
        <f t="shared" ca="1" si="677"/>
        <v>-1.0960929680592932E-3</v>
      </c>
      <c r="CJ398" s="223">
        <f t="shared" ca="1" si="678"/>
        <v>1.161676322430649E-4</v>
      </c>
      <c r="CK398" s="223">
        <f t="shared" ca="1" si="679"/>
        <v>1.2390329623770664E-3</v>
      </c>
      <c r="CL398" s="223">
        <f t="shared" ca="1" si="680"/>
        <v>1.4084168082070729E-3</v>
      </c>
      <c r="CM398" s="223">
        <f t="shared" ca="1" si="681"/>
        <v>4.9397206385038556E-4</v>
      </c>
      <c r="CN398" s="223">
        <f t="shared" ca="1" si="682"/>
        <v>-8.0060237111693479E-4</v>
      </c>
      <c r="CO398" s="223">
        <f t="shared" ca="1" si="683"/>
        <v>-1.4790838042601766E-3</v>
      </c>
      <c r="CP398" s="223">
        <f t="shared" ca="1" si="684"/>
        <v>-1.0193557918771253E-3</v>
      </c>
      <c r="CQ398" s="223">
        <f t="shared" ca="1" si="685"/>
        <v>2.2480403385189568E-4</v>
      </c>
      <c r="CR398" s="223">
        <f t="shared" ca="1" si="686"/>
        <v>1.2959688785084125E-3</v>
      </c>
      <c r="CS398" s="223">
        <f t="shared" ca="1" si="687"/>
        <v>1.3698379550835479E-3</v>
      </c>
      <c r="CT398" s="223">
        <f t="shared" ca="1" si="688"/>
        <v>3.8956628937911468E-4</v>
      </c>
      <c r="CU398" s="223">
        <f t="shared" ca="1" si="689"/>
        <v>-8.904909793809345E-4</v>
      </c>
      <c r="CV398" s="223">
        <f t="shared" ca="1" si="690"/>
        <v>-1.4852826526635854E-3</v>
      </c>
      <c r="CW398" s="223">
        <f t="shared" ca="1" si="691"/>
        <v>-9.3709463833911916E-4</v>
      </c>
      <c r="CX398" s="223">
        <f t="shared" ca="1" si="692"/>
        <v>3.3222220292367284E-4</v>
      </c>
      <c r="CY398" s="223">
        <f t="shared" ca="1" si="693"/>
        <v>1.3458818270009833E-3</v>
      </c>
      <c r="CZ398" s="223">
        <f t="shared" ca="1" si="694"/>
        <v>1.323835831395076E-3</v>
      </c>
      <c r="DA398" s="223">
        <f t="shared" ca="1" si="695"/>
        <v>2.8304942143265462E-4</v>
      </c>
      <c r="DB398" s="223">
        <f t="shared" ca="1" si="696"/>
        <v>-9.7555393987319781E-4</v>
      </c>
      <c r="DC398" s="223">
        <f t="shared" ca="1" si="697"/>
        <v>-1.48343262568343E-3</v>
      </c>
      <c r="DD398" s="223">
        <f t="shared" ca="1" si="698"/>
        <v>-8.4975528776361892E-4</v>
      </c>
      <c r="DE398" s="223">
        <f t="shared" ca="1" si="699"/>
        <v>4.378400310932045E-4</v>
      </c>
      <c r="DF398" s="223">
        <f t="shared" ca="1" si="700"/>
        <v>1.3885013252623085E-3</v>
      </c>
      <c r="DG398" s="223">
        <f t="shared" ca="1" si="701"/>
        <v>1.27065972663567E-3</v>
      </c>
      <c r="DH398" s="223">
        <f t="shared" ca="1" si="702"/>
        <v>1.7499868414730759E-4</v>
      </c>
      <c r="DI398" s="223">
        <f t="shared" ca="1" si="703"/>
        <v>-1.0553302890407394E-3</v>
      </c>
      <c r="DJ398" s="223">
        <f t="shared" ca="1" si="704"/>
        <v>-1.4735437487762076E-3</v>
      </c>
      <c r="DK398" s="223">
        <f t="shared" ca="1" si="705"/>
        <v>-7.5781103965870346E-4</v>
      </c>
      <c r="DL398" s="223">
        <f t="shared" ca="1" si="706"/>
        <v>5.4108516619863478E-4</v>
      </c>
      <c r="DM398" s="223">
        <f t="shared" ca="1" si="707"/>
        <v>1.423596414538645E-3</v>
      </c>
      <c r="DN398" s="223">
        <f t="shared" ca="1" si="708"/>
        <v>1.2105978067243376E-3</v>
      </c>
      <c r="DO398" s="223">
        <f t="shared" ca="1" si="709"/>
        <v>6.5999613830221857E-5</v>
      </c>
      <c r="DP398" s="223">
        <f t="shared" ca="1" si="710"/>
        <v>-1.1293877119353882E-3</v>
      </c>
      <c r="DQ398" s="223">
        <f t="shared" ca="1" si="711"/>
        <v>-1.4556696106226763E-3</v>
      </c>
      <c r="DR398" s="223">
        <f t="shared" ca="1" si="712"/>
        <v>-6.6176014787114388E-4</v>
      </c>
      <c r="DS398" s="223">
        <f t="shared" ca="1" si="713"/>
        <v>6.4139811390739865E-4</v>
      </c>
      <c r="DT398" s="223">
        <f t="shared" ca="1" si="714"/>
        <v>1.4509769115004737E-3</v>
      </c>
      <c r="DU398" s="223">
        <f t="shared" ca="1" si="715"/>
        <v>1.1439755524090143E-3</v>
      </c>
      <c r="DV398" s="223">
        <f t="shared" ca="1" si="716"/>
        <v>-4.3357114112589331E-5</v>
      </c>
      <c r="DW398" s="223">
        <f t="shared" ca="1" si="717"/>
        <v>-1.1973248849659493E-3</v>
      </c>
      <c r="DX398" s="223">
        <f t="shared" ca="1" si="718"/>
        <v>-1.4299070727261524E-3</v>
      </c>
      <c r="DY398" s="223">
        <f t="shared" ca="1" si="719"/>
        <v>-5.6212312050563768E-4</v>
      </c>
      <c r="DZ398" s="223">
        <f t="shared" ca="1" si="720"/>
        <v>7.3823526966448525E-4</v>
      </c>
      <c r="EA398" s="223">
        <f t="shared" ca="1" si="721"/>
        <v>1.4704944388624409E-3</v>
      </c>
      <c r="EB398" s="223">
        <f t="shared" ca="1" si="722"/>
        <v>1.0711539954581357E-3</v>
      </c>
      <c r="EC398" s="223">
        <f t="shared" ca="1" si="723"/>
        <v>-1.5247888609745035E-4</v>
      </c>
      <c r="ED398" s="223">
        <f t="shared" ca="1" si="724"/>
        <v>-1.2587736507055152E-3</v>
      </c>
      <c r="EE398" s="223">
        <f t="shared" ca="1" si="725"/>
        <v>-1.3963957445116307E-3</v>
      </c>
      <c r="EF398" s="223">
        <f t="shared" ca="1" si="726"/>
        <v>-4.5943989924629187E-4</v>
      </c>
      <c r="EG398" s="223">
        <f t="shared" ca="1" si="727"/>
        <v>8.3107186453262264E-4</v>
      </c>
      <c r="EH398" s="223">
        <f t="shared" ca="1" si="728"/>
        <v>1.4820432294527224E-3</v>
      </c>
      <c r="EI398" s="223">
        <f t="shared" ca="1" si="729"/>
        <v>9.9252776219828126E-4</v>
      </c>
      <c r="EJ398" s="223">
        <f t="shared" ca="1" si="730"/>
        <v>-2.6077436178737921E-4</v>
      </c>
      <c r="EK398" s="223">
        <f t="shared" ca="1" si="731"/>
        <v>-1.3134010129684614E-3</v>
      </c>
      <c r="EL398" s="223">
        <f t="shared" ca="1" si="732"/>
        <v>-1.3553172267702154E-3</v>
      </c>
      <c r="EM398" s="223">
        <f t="shared" ca="1" si="733"/>
        <v>-3.5426693336585379E-4</v>
      </c>
      <c r="EN398" s="223">
        <f t="shared" ca="1" si="734"/>
        <v>9.1940480896061396E-4</v>
      </c>
      <c r="EO398" s="223">
        <f t="shared" ca="1" si="735"/>
        <v>1.4855606993744914E-3</v>
      </c>
      <c r="EP398" s="223">
        <f t="shared" ca="1" si="736"/>
        <v>9.0852293499986902E-4</v>
      </c>
      <c r="EQ398" s="223">
        <f t="shared" ca="1" si="737"/>
        <v>-3.676566786166085E-4</v>
      </c>
      <c r="ER398" s="223">
        <f t="shared" ca="1" si="738"/>
        <v>-1.3609109413456274E-3</v>
      </c>
      <c r="ES398" s="223">
        <f t="shared" ca="1" si="739"/>
        <v>-1.3068941275486971E-3</v>
      </c>
      <c r="ET398" s="223">
        <f t="shared" ca="1" si="740"/>
        <v>-2.4717416427891189E-4</v>
      </c>
      <c r="EU398" s="223">
        <f t="shared" ca="1" si="741"/>
        <v>1.0027554190691912E-3</v>
      </c>
      <c r="EV398" s="223">
        <f t="shared" ca="1" si="742"/>
        <v>1.481027787153478E-3</v>
      </c>
      <c r="EW398" s="223">
        <f t="shared" ca="1" si="743"/>
        <v>8.1959474329986771E-4</v>
      </c>
      <c r="EX398" s="223">
        <f t="shared" ca="1" si="744"/>
        <v>-4.725466320496765E-4</v>
      </c>
      <c r="EY398" s="223">
        <f t="shared" ca="1" si="745"/>
        <v>-1.4010459754187521E-3</v>
      </c>
      <c r="EZ398" s="223">
        <f t="shared" ca="1" si="746"/>
        <v>-1.2513888558172617E-3</v>
      </c>
      <c r="FA398" s="223">
        <f t="shared" ca="1" si="747"/>
        <v>-1.3874193697990518E-4</v>
      </c>
      <c r="FB398" s="223">
        <f t="shared" ca="1" si="748"/>
        <v>1.0806720106804927E-3</v>
      </c>
      <c r="FC398" s="223">
        <f t="shared" ca="1" si="749"/>
        <v>1.4684690570337527E-3</v>
      </c>
      <c r="FD398" s="223">
        <f t="shared" ca="1" si="750"/>
        <v>7.2622509667410562E-4</v>
      </c>
      <c r="FE398" s="223">
        <f t="shared" ca="1" si="751"/>
        <v>-5.7487581434098925E-4</v>
      </c>
      <c r="FF398" s="223">
        <f t="shared" ca="1" si="752"/>
        <v>-1.433588619960789E-3</v>
      </c>
      <c r="FG398" s="223">
        <f t="shared" ca="1" si="753"/>
        <v>-1.1891021994525439E-3</v>
      </c>
      <c r="FH398" s="223">
        <f t="shared" ca="1" si="754"/>
        <v>-2.9557855103439271E-5</v>
      </c>
      <c r="FI398" s="223">
        <f t="shared" ca="1" si="755"/>
        <v>1.1527323470336627E-3</v>
      </c>
      <c r="FJ398" s="223">
        <f t="shared" ca="1" si="756"/>
        <v>1.4479525658619651E-3</v>
      </c>
      <c r="FK398" s="223">
        <f t="shared" ca="1" si="757"/>
        <v>6.2891997332742162E-4</v>
      </c>
      <c r="FL398" s="223">
        <f t="shared" ca="1" si="758"/>
        <v>-6.7408969478564167E-4</v>
      </c>
      <c r="FM398" s="223">
        <f t="shared" ca="1" si="759"/>
        <v>-1.4583625235613852E-3</v>
      </c>
      <c r="FN398" s="223">
        <f t="shared" ca="1" si="760"/>
        <v>-1.1203716952420634E-3</v>
      </c>
      <c r="FO398" s="223">
        <f t="shared" ca="1" si="761"/>
        <v>7.9786403350802287E-5</v>
      </c>
      <c r="FP398" s="223">
        <f t="shared" ca="1" si="762"/>
        <v>1.2185459269225068E-3</v>
      </c>
      <c r="FQ398" s="223">
        <f t="shared" ca="1" si="763"/>
        <v>1.4195894942813617E-3</v>
      </c>
      <c r="FR398" s="223">
        <f t="shared" ca="1" si="764"/>
        <v>5.2820667815400249E-4</v>
      </c>
      <c r="FS398" s="223">
        <f t="shared" ca="1" si="765"/>
        <v>-7.6965062476935363E-4</v>
      </c>
      <c r="FT398" s="223">
        <f t="shared" ca="1" si="766"/>
        <v>-1.4752334342904526E-3</v>
      </c>
      <c r="FU398" s="223">
        <f t="shared" ca="1" si="767"/>
        <v>-1.0455697997431273E-3</v>
      </c>
      <c r="FV398" s="223">
        <f t="shared" ca="1" si="768"/>
        <v>1.8869829237238265E-4</v>
      </c>
      <c r="FW398" s="223">
        <f t="shared" ca="1" si="769"/>
        <v>1.2777561008553468E-3</v>
      </c>
      <c r="FX398" s="223">
        <f t="shared" ca="1" si="770"/>
        <v>1.3835335442342949E-3</v>
      </c>
      <c r="FY398" s="223">
        <f t="shared" ca="1" si="771"/>
        <v>4.2463098522645641E-4</v>
      </c>
      <c r="FZ398" s="223">
        <f t="shared" ca="1" si="772"/>
        <v>-8.6104075133289432E-4</v>
      </c>
      <c r="GA398" s="223">
        <f t="shared" ca="1" si="773"/>
        <v>-1.4841099272210109E-3</v>
      </c>
      <c r="GB398" s="223">
        <f t="shared" ca="1" si="774"/>
        <v>-9.6510187090847685E-4</v>
      </c>
      <c r="GC398" s="223">
        <f t="shared" ca="1" si="775"/>
        <v>2.9658760899828275E-4</v>
      </c>
      <c r="GD398" s="223">
        <f t="shared" ca="1" si="776"/>
        <v>1.3300420037695158E-3</v>
      </c>
      <c r="GE398" s="223">
        <f t="shared" ca="1" si="777"/>
        <v>1.3399801060380522E-3</v>
      </c>
      <c r="GF398" s="223">
        <f t="shared" ca="1" si="778"/>
        <v>3.1875418019882719E-4</v>
      </c>
      <c r="GG398" s="223">
        <f t="shared" ca="1" si="779"/>
        <v>-9.4776482346213553E-4</v>
      </c>
      <c r="GH398" s="223">
        <f t="shared" ca="1" si="780"/>
        <v>-1.4849438998687863E-3</v>
      </c>
      <c r="GI398" s="223">
        <f t="shared" ca="1" si="781"/>
        <v>-8.7940397141641905E-4</v>
      </c>
      <c r="GJ398" s="223">
        <f t="shared" ca="1" si="782"/>
        <v>4.0286969167389365E-4</v>
      </c>
      <c r="GK398" s="223">
        <f t="shared" ca="1" si="783"/>
        <v>1.3751202938269342E-3</v>
      </c>
      <c r="GL398" s="223">
        <f t="shared" ca="1" si="784"/>
        <v>1.2891651995478024E-3</v>
      </c>
      <c r="GM398" s="223">
        <f t="shared" ca="1" si="785"/>
        <v>2.1115001865100339E-4</v>
      </c>
      <c r="GN398" s="223">
        <f t="shared" ca="1" si="786"/>
        <v>-1.0293528758962083E-3</v>
      </c>
      <c r="GO398" s="223">
        <f t="shared" ca="1" si="787"/>
        <v>-1.4777308328637435E-3</v>
      </c>
      <c r="GP398" s="223">
        <f t="shared" ca="1" si="788"/>
        <v>-7.8894050560939183E-4</v>
      </c>
      <c r="GQ398" s="223">
        <f t="shared" ca="1" si="789"/>
        <v>5.069685885846385E-4</v>
      </c>
      <c r="GR398" s="223">
        <f t="shared" ca="1" si="790"/>
        <v>1.4127466878680803E-3</v>
      </c>
      <c r="GS398" s="223">
        <f t="shared" ca="1" si="791"/>
        <v>1.2313641951445528E-3</v>
      </c>
      <c r="GT398" s="223">
        <f t="shared" ca="1" si="792"/>
        <v>1.0240161685751896E-4</v>
      </c>
      <c r="GU398" s="223">
        <f t="shared" ca="1" si="793"/>
        <v>-1.1053627759099701E-3</v>
      </c>
      <c r="GV398" s="223">
        <f t="shared" ca="1" si="794"/>
        <v>-1.4625098144409416E-3</v>
      </c>
      <c r="GW398" s="223">
        <f t="shared" ca="1" si="795"/>
        <v>-6.9420170284659524E-4</v>
      </c>
      <c r="GX398" s="223">
        <f t="shared" ca="1" si="796"/>
        <v>6.0832017878875645E-4</v>
      </c>
      <c r="GY398" s="223">
        <f t="shared" ca="1" si="797"/>
        <v>1.4427172852035952E-3</v>
      </c>
      <c r="GZ398" s="223">
        <f t="shared" ca="1" si="798"/>
        <v>1.1668903214791958E-3</v>
      </c>
      <c r="HA398" s="223">
        <f t="shared" ca="1" si="799"/>
        <v>-6.9017081700605909E-6</v>
      </c>
      <c r="HB398" s="223">
        <f t="shared" ca="1" si="800"/>
        <v>-1.175382619269549E-3</v>
      </c>
      <c r="HC398" s="223">
        <f t="shared" ca="1" si="801"/>
        <v>-1.439363328618003E-3</v>
      </c>
      <c r="HD398" s="223">
        <f t="shared" ca="1" si="802"/>
        <v>-5.9570096090861885E-4</v>
      </c>
      <c r="HE398" s="223">
        <f t="shared" ca="1" si="803"/>
        <v>7.0637522923756445E-4</v>
      </c>
      <c r="HF398" s="223">
        <f t="shared" ca="1" si="804"/>
        <v>1.4648696725697865E-3</v>
      </c>
      <c r="HG398" s="223">
        <f t="shared" ca="1" si="805"/>
        <v>1.0960929680593086E-3</v>
      </c>
      <c r="HH398" s="223">
        <f t="shared" ca="1" si="806"/>
        <v>-1.1616763224308452E-4</v>
      </c>
      <c r="HI398" s="223">
        <f t="shared" ca="1" si="807"/>
        <v>-1.2390329623770771E-3</v>
      </c>
      <c r="HJ398" s="223">
        <f t="shared" ca="1" si="808"/>
        <v>-1.4084168082070735E-3</v>
      </c>
      <c r="HK398" s="223">
        <f t="shared" ca="1" si="809"/>
        <v>-4.9397206385038686E-4</v>
      </c>
      <c r="HL398" s="223">
        <f t="shared" ca="1" si="810"/>
        <v>8.0060237111693349E-4</v>
      </c>
      <c r="HM398" s="223">
        <f t="shared" ca="1" si="811"/>
        <v>1.4790838042601766E-3</v>
      </c>
      <c r="HN398" s="223">
        <f t="shared" ca="1" si="812"/>
        <v>1.0193557918771418E-3</v>
      </c>
      <c r="HO398" s="223">
        <f t="shared" ca="1" si="813"/>
        <v>-2.248040338519153E-4</v>
      </c>
      <c r="HP398" s="223">
        <f t="shared" ca="1" si="814"/>
        <v>-1.295968878508422E-3</v>
      </c>
      <c r="HQ398" s="223">
        <f t="shared" ca="1" si="815"/>
        <v>-1.3698379550835483E-3</v>
      </c>
      <c r="HR398" s="223">
        <f t="shared" ca="1" si="816"/>
        <v>-3.8956628937911609E-4</v>
      </c>
      <c r="HS398" s="223">
        <f t="shared" ca="1" si="817"/>
        <v>8.9049097938093342E-4</v>
      </c>
      <c r="HT398" s="223">
        <f t="shared" ca="1" si="818"/>
        <v>1.4852826526635854E-3</v>
      </c>
      <c r="HU398" s="223">
        <f t="shared" ca="1" si="819"/>
        <v>9.3709463833913662E-4</v>
      </c>
      <c r="HV398" s="223">
        <f t="shared" ca="1" si="820"/>
        <v>-3.3222220292369192E-4</v>
      </c>
      <c r="HW398" s="223">
        <f t="shared" ca="1" si="821"/>
        <v>-1.3458818270009917E-3</v>
      </c>
      <c r="HX398" s="223">
        <f t="shared" ca="1" si="822"/>
        <v>-1.3238358313950767E-3</v>
      </c>
      <c r="HY398" s="223">
        <f t="shared" ca="1" si="823"/>
        <v>-2.8304942143265592E-4</v>
      </c>
      <c r="HZ398" s="223">
        <f t="shared" ca="1" si="824"/>
        <v>9.7555393987319662E-4</v>
      </c>
      <c r="IA398" s="223">
        <f t="shared" ca="1" si="825"/>
        <v>1.4834326256834302E-3</v>
      </c>
      <c r="IB398" s="223">
        <f t="shared" ca="1" si="826"/>
        <v>8.4975528776363746E-4</v>
      </c>
      <c r="IC398" s="223">
        <f t="shared" ca="1" si="827"/>
        <v>-4.3784003109318282E-4</v>
      </c>
      <c r="ID398" s="223">
        <f t="shared" ca="1" si="828"/>
        <v>-1.3885013252623154E-3</v>
      </c>
      <c r="IE398" s="223">
        <f t="shared" ca="1" si="829"/>
        <v>2.1704841100539222E-4</v>
      </c>
      <c r="IF398" s="223">
        <f t="shared" ca="1" si="830"/>
        <v>-1.74998684147309E-4</v>
      </c>
      <c r="IG398" s="223">
        <f t="shared" ca="1" si="831"/>
        <v>1.0553302890407381E-3</v>
      </c>
      <c r="IH398" s="223">
        <f t="shared" ca="1" si="832"/>
        <v>1.4735437487762076E-3</v>
      </c>
      <c r="II398" s="223">
        <f t="shared" ca="1" si="833"/>
        <v>7.5781103965872286E-4</v>
      </c>
      <c r="IJ398" s="223">
        <f t="shared" ca="1" si="834"/>
        <v>-5.4108516619861375E-4</v>
      </c>
      <c r="IK398" s="223">
        <f t="shared" ca="1" si="835"/>
        <v>-1.4235964145386504E-3</v>
      </c>
      <c r="IL398" s="223">
        <f t="shared" ca="1" si="836"/>
        <v>-1.2105978067243383E-3</v>
      </c>
      <c r="IM398" s="223">
        <f t="shared" ca="1" si="837"/>
        <v>-6.5999613830223158E-5</v>
      </c>
      <c r="IN398" s="223">
        <f t="shared" ca="1" si="838"/>
        <v>1.1293877119353873E-3</v>
      </c>
      <c r="IO398" s="223">
        <f t="shared" ca="1" si="839"/>
        <v>1.4556696106226765E-3</v>
      </c>
      <c r="IP398" s="223">
        <f t="shared" ca="1" si="840"/>
        <v>6.6176014787116405E-4</v>
      </c>
      <c r="IQ398" s="223">
        <f t="shared" ca="1" si="841"/>
        <v>-6.4139811390737838E-4</v>
      </c>
      <c r="IR398" s="223">
        <f t="shared" ca="1" si="842"/>
        <v>-1.450976911500478E-3</v>
      </c>
      <c r="IS398" s="223">
        <f t="shared" ca="1" si="843"/>
        <v>-1.1439755524090018E-3</v>
      </c>
      <c r="IT398" s="223">
        <f t="shared" ca="1" si="844"/>
        <v>4.3357114112587921E-5</v>
      </c>
      <c r="IU398" s="223">
        <f t="shared" ca="1" si="845"/>
        <v>1.1973248849659484E-3</v>
      </c>
      <c r="IV398" s="223">
        <f t="shared" ca="1" si="846"/>
        <v>1.4299070727261526E-3</v>
      </c>
      <c r="IW398" s="223">
        <f t="shared" ca="1" si="847"/>
        <v>5.621231205056586E-4</v>
      </c>
      <c r="IX398" s="223">
        <f t="shared" ca="1" si="848"/>
        <v>-7.3823526966446584E-4</v>
      </c>
      <c r="IY398" s="223">
        <f t="shared" ca="1" si="849"/>
        <v>-1.4704944388624437E-3</v>
      </c>
      <c r="IZ398" s="223">
        <f t="shared" ca="1" si="850"/>
        <v>-1.071153995458122E-3</v>
      </c>
      <c r="JA398" s="223">
        <f t="shared" ca="1" si="851"/>
        <v>1.5247888609744894E-4</v>
      </c>
      <c r="JB398" s="223">
        <f t="shared" ca="1" si="852"/>
        <v>1.2587736507055146E-3</v>
      </c>
    </row>
    <row r="399" spans="2:262">
      <c r="B399" s="230">
        <v>38</v>
      </c>
      <c r="C399" s="229">
        <f t="shared" si="853"/>
        <v>7.4218750000000033E-4</v>
      </c>
      <c r="D399" s="226">
        <f t="shared" ca="1" si="597"/>
        <v>39.288628329254664</v>
      </c>
      <c r="E399" s="225">
        <f ca="1">AR361</f>
        <v>8.8628329254660021E-2</v>
      </c>
      <c r="F399" s="224">
        <v>38</v>
      </c>
      <c r="G399" s="223">
        <f t="shared" ca="1" si="854"/>
        <v>-3.592848750203573E-4</v>
      </c>
      <c r="H399" s="223">
        <f t="shared" ca="1" si="598"/>
        <v>-1.1423808394594343E-4</v>
      </c>
      <c r="I399" s="223">
        <f t="shared" ca="1" si="599"/>
        <v>2.2318178071406385E-4</v>
      </c>
      <c r="J399" s="223">
        <f t="shared" ca="1" si="600"/>
        <v>3.8013654703944472E-4</v>
      </c>
      <c r="K399" s="223">
        <f t="shared" ca="1" si="601"/>
        <v>2.2971237265304078E-4</v>
      </c>
      <c r="L399" s="223">
        <f t="shared" ca="1" si="602"/>
        <v>-1.0645754579399839E-4</v>
      </c>
      <c r="M399" s="223">
        <f t="shared" ca="1" si="603"/>
        <v>-3.5654574462795326E-4</v>
      </c>
      <c r="N399" s="223">
        <f t="shared" ca="1" si="604"/>
        <v>-3.1833055839521881E-4</v>
      </c>
      <c r="O399" s="223">
        <f t="shared" ca="1" si="605"/>
        <v>-2.2712839841486078E-5</v>
      </c>
      <c r="P399" s="223">
        <f t="shared" ca="1" si="606"/>
        <v>2.9127051260197621E-4</v>
      </c>
      <c r="Q399" s="223">
        <f t="shared" ca="1" si="607"/>
        <v>3.6973212339378966E-4</v>
      </c>
      <c r="R399" s="223">
        <f t="shared" ca="1" si="608"/>
        <v>1.4922782490640608E-4</v>
      </c>
      <c r="S399" s="223">
        <f t="shared" ca="1" si="609"/>
        <v>-1.9194230037846029E-4</v>
      </c>
      <c r="T399" s="223">
        <f t="shared" ca="1" si="610"/>
        <v>-3.7790761458265888E-4</v>
      </c>
      <c r="U399" s="223">
        <f t="shared" ca="1" si="611"/>
        <v>-2.5829630596010906E-4</v>
      </c>
      <c r="V399" s="223">
        <f t="shared" ca="1" si="612"/>
        <v>7.0173754955855623E-5</v>
      </c>
      <c r="W399" s="223">
        <f t="shared" ca="1" si="613"/>
        <v>3.4190122000176028E-4</v>
      </c>
      <c r="X399" s="223">
        <f t="shared" ca="1" si="614"/>
        <v>3.3716688296447027E-4</v>
      </c>
      <c r="Y399" s="223">
        <f t="shared" ca="1" si="615"/>
        <v>5.9798935357873389E-5</v>
      </c>
      <c r="Z399" s="223">
        <f t="shared" ca="1" si="616"/>
        <v>-2.6592251456032478E-4</v>
      </c>
      <c r="AA399" s="223">
        <f t="shared" ca="1" si="617"/>
        <v>-3.7661864930280153E-4</v>
      </c>
      <c r="AB399" s="223">
        <f t="shared" ca="1" si="618"/>
        <v>-1.8278042033679321E-4</v>
      </c>
      <c r="AC399" s="223">
        <f t="shared" ca="1" si="619"/>
        <v>1.5885431076387771E-4</v>
      </c>
      <c r="AD399" s="223">
        <f t="shared" ca="1" si="620"/>
        <v>3.7203922521212603E-4</v>
      </c>
      <c r="AE399" s="223">
        <f t="shared" ca="1" si="621"/>
        <v>2.8439270464165759E-4</v>
      </c>
      <c r="AF399" s="223">
        <f t="shared" ca="1" si="622"/>
        <v>-3.3214152496611798E-5</v>
      </c>
      <c r="AG399" s="223">
        <f t="shared" ca="1" si="623"/>
        <v>-3.239639997247313E-4</v>
      </c>
      <c r="AH399" s="223">
        <f t="shared" ca="1" si="624"/>
        <v>-3.5275610613660761E-4</v>
      </c>
      <c r="AI399" s="223">
        <f t="shared" ca="1" si="625"/>
        <v>-9.6309134437340467E-5</v>
      </c>
      <c r="AJ399" s="223">
        <f t="shared" ca="1" si="626"/>
        <v>2.3801353733542293E-4</v>
      </c>
      <c r="AK399" s="223">
        <f t="shared" ca="1" si="627"/>
        <v>3.7987813173833145E-4</v>
      </c>
      <c r="AL399" s="223">
        <f t="shared" ca="1" si="628"/>
        <v>2.1457274040139493E-4</v>
      </c>
      <c r="AM399" s="223">
        <f t="shared" ca="1" si="629"/>
        <v>-1.2423646729803814E-4</v>
      </c>
      <c r="AN399" s="223">
        <f t="shared" ca="1" si="630"/>
        <v>-3.6258789472547214E-4</v>
      </c>
      <c r="AO399" s="223">
        <f t="shared" ca="1" si="631"/>
        <v>-3.0775024611263941E-4</v>
      </c>
      <c r="AP399" s="223">
        <f t="shared" ca="1" si="632"/>
        <v>-4.0653204078771601E-6</v>
      </c>
      <c r="AQ399" s="223">
        <f t="shared" ca="1" si="633"/>
        <v>3.0290682903361685E-4</v>
      </c>
      <c r="AR399" s="223">
        <f t="shared" ca="1" si="634"/>
        <v>3.6494809517054574E-4</v>
      </c>
      <c r="AS399" s="223">
        <f t="shared" ca="1" si="635"/>
        <v>1.3189182390424894E-4</v>
      </c>
      <c r="AT399" s="223">
        <f t="shared" ca="1" si="636"/>
        <v>-2.078123596345485E-4</v>
      </c>
      <c r="AU399" s="223">
        <f t="shared" ca="1" si="637"/>
        <v>-3.7947918010271085E-4</v>
      </c>
      <c r="AV399" s="223">
        <f t="shared" ca="1" si="638"/>
        <v>-2.442986076785397E-4</v>
      </c>
      <c r="AW399" s="223">
        <f t="shared" ca="1" si="639"/>
        <v>8.842215873755831E-5</v>
      </c>
      <c r="AX399" s="223">
        <f t="shared" ca="1" si="640"/>
        <v>3.4964464460190601E-4</v>
      </c>
      <c r="AY399" s="223">
        <f t="shared" ca="1" si="641"/>
        <v>3.2814398448016138E-4</v>
      </c>
      <c r="AZ399" s="223">
        <f t="shared" ca="1" si="642"/>
        <v>4.1305642054507974E-5</v>
      </c>
      <c r="BA399" s="223">
        <f t="shared" ca="1" si="643"/>
        <v>-2.7893249999319232E-4</v>
      </c>
      <c r="BB399" s="223">
        <f t="shared" ca="1" si="644"/>
        <v>-3.7362543454706927E-4</v>
      </c>
      <c r="BC399" s="223">
        <f t="shared" ca="1" si="645"/>
        <v>-1.662043230075532E-4</v>
      </c>
      <c r="BD399" s="223">
        <f t="shared" ca="1" si="646"/>
        <v>1.7560983530859851E-4</v>
      </c>
      <c r="BE399" s="223">
        <f t="shared" ca="1" si="647"/>
        <v>3.7542563651827979E-4</v>
      </c>
      <c r="BF399" s="223">
        <f t="shared" ca="1" si="648"/>
        <v>2.716717458165367E-4</v>
      </c>
      <c r="BG399" s="223">
        <f t="shared" ca="1" si="649"/>
        <v>-5.1756296451967057E-5</v>
      </c>
      <c r="BH399" s="223">
        <f t="shared" ca="1" si="650"/>
        <v>-3.3333412541561883E-4</v>
      </c>
      <c r="BI399" s="223">
        <f t="shared" ca="1" si="651"/>
        <v>-3.4537751689538902E-4</v>
      </c>
      <c r="BJ399" s="223">
        <f t="shared" ca="1" si="652"/>
        <v>-7.8148167788195757E-5</v>
      </c>
      <c r="BK399" s="223">
        <f t="shared" ca="1" si="653"/>
        <v>2.522718984978185E-4</v>
      </c>
      <c r="BL399" s="223">
        <f t="shared" ca="1" si="654"/>
        <v>3.7870455674446607E-4</v>
      </c>
      <c r="BM399" s="223">
        <f t="shared" ca="1" si="655"/>
        <v>1.9891618362376983E-4</v>
      </c>
      <c r="BN399" s="223">
        <f t="shared" ca="1" si="656"/>
        <v>-1.4171609227052798E-4</v>
      </c>
      <c r="BO399" s="223">
        <f t="shared" ca="1" si="657"/>
        <v>-3.6775653882564817E-4</v>
      </c>
      <c r="BP399" s="223">
        <f t="shared" ca="1" si="658"/>
        <v>-2.9642853653143755E-4</v>
      </c>
      <c r="BQ399" s="223">
        <f t="shared" ca="1" si="659"/>
        <v>1.459199273867376E-5</v>
      </c>
      <c r="BR399" s="223">
        <f t="shared" ca="1" si="660"/>
        <v>3.1381341638261076E-4</v>
      </c>
      <c r="BS399" s="223">
        <f t="shared" ca="1" si="661"/>
        <v>3.5928487502035822E-4</v>
      </c>
      <c r="BT399" s="223">
        <f t="shared" ca="1" si="662"/>
        <v>1.1423808394594651E-4</v>
      </c>
      <c r="BU399" s="223">
        <f t="shared" ca="1" si="663"/>
        <v>-2.2318178071406304E-4</v>
      </c>
      <c r="BV399" s="223">
        <f t="shared" ca="1" si="664"/>
        <v>-3.8013654703944466E-4</v>
      </c>
      <c r="BW399" s="223">
        <f t="shared" ca="1" si="665"/>
        <v>-2.2971237265304473E-4</v>
      </c>
      <c r="BX399" s="223">
        <f t="shared" ca="1" si="666"/>
        <v>1.0645754579399847E-4</v>
      </c>
      <c r="BY399" s="223">
        <f t="shared" ca="1" si="667"/>
        <v>3.5654574462795321E-4</v>
      </c>
      <c r="BZ399" s="223">
        <f t="shared" ca="1" si="668"/>
        <v>3.183305583952193E-4</v>
      </c>
      <c r="CA399" s="223">
        <f t="shared" ca="1" si="669"/>
        <v>2.271283984148765E-5</v>
      </c>
      <c r="CB399" s="223">
        <f t="shared" ca="1" si="670"/>
        <v>-2.912705126019748E-4</v>
      </c>
      <c r="CC399" s="223">
        <f t="shared" ca="1" si="671"/>
        <v>-3.697321233937902E-4</v>
      </c>
      <c r="CD399" s="223">
        <f t="shared" ca="1" si="672"/>
        <v>-1.4922782490640874E-4</v>
      </c>
      <c r="CE399" s="223">
        <f t="shared" ca="1" si="673"/>
        <v>1.919423003784572E-4</v>
      </c>
      <c r="CF399" s="223">
        <f t="shared" ca="1" si="674"/>
        <v>3.7790761458265855E-4</v>
      </c>
      <c r="CG399" s="223">
        <f t="shared" ca="1" si="675"/>
        <v>2.5829630596011215E-4</v>
      </c>
      <c r="CH399" s="223">
        <f t="shared" ca="1" si="676"/>
        <v>-7.0173754955856084E-5</v>
      </c>
      <c r="CI399" s="223">
        <f t="shared" ca="1" si="677"/>
        <v>-3.4190122000176022E-4</v>
      </c>
      <c r="CJ399" s="223">
        <f t="shared" ca="1" si="678"/>
        <v>-3.3716688296447071E-4</v>
      </c>
      <c r="CK399" s="223">
        <f t="shared" ca="1" si="679"/>
        <v>-5.9798935357874283E-5</v>
      </c>
      <c r="CL399" s="223">
        <f t="shared" ca="1" si="680"/>
        <v>2.6592251456032315E-4</v>
      </c>
      <c r="CM399" s="223">
        <f t="shared" ca="1" si="681"/>
        <v>3.7661864930280185E-4</v>
      </c>
      <c r="CN399" s="223">
        <f t="shared" ca="1" si="682"/>
        <v>1.8278042033679516E-4</v>
      </c>
      <c r="CO399" s="223">
        <f t="shared" ca="1" si="683"/>
        <v>-1.5885431076387443E-4</v>
      </c>
      <c r="CP399" s="223">
        <f t="shared" ca="1" si="684"/>
        <v>-3.7203922521212527E-4</v>
      </c>
      <c r="CQ399" s="223">
        <f t="shared" ca="1" si="685"/>
        <v>-2.8439270464166003E-4</v>
      </c>
      <c r="CR399" s="223">
        <f t="shared" ca="1" si="686"/>
        <v>3.3214152496606865E-5</v>
      </c>
      <c r="CS399" s="223">
        <f t="shared" ca="1" si="687"/>
        <v>3.2396399972473158E-4</v>
      </c>
      <c r="CT399" s="223">
        <f t="shared" ca="1" si="688"/>
        <v>3.5275610613660739E-4</v>
      </c>
      <c r="CU399" s="223">
        <f t="shared" ca="1" si="689"/>
        <v>9.6309134437341334E-5</v>
      </c>
      <c r="CV399" s="223">
        <f t="shared" ca="1" si="690"/>
        <v>-2.3801353733542222E-4</v>
      </c>
      <c r="CW399" s="223">
        <f t="shared" ca="1" si="691"/>
        <v>-3.798781317383315E-4</v>
      </c>
      <c r="CX399" s="223">
        <f t="shared" ca="1" si="692"/>
        <v>-2.1457274040139677E-4</v>
      </c>
      <c r="CY399" s="223">
        <f t="shared" ca="1" si="693"/>
        <v>1.2423646729803605E-4</v>
      </c>
      <c r="CZ399" s="223">
        <f t="shared" ca="1" si="694"/>
        <v>3.6258789472547106E-4</v>
      </c>
      <c r="DA399" s="223">
        <f t="shared" ca="1" si="695"/>
        <v>3.0775024611264228E-4</v>
      </c>
      <c r="DB399" s="223">
        <f t="shared" ca="1" si="696"/>
        <v>4.0653204078820661E-6</v>
      </c>
      <c r="DC399" s="223">
        <f t="shared" ca="1" si="697"/>
        <v>-3.0290682903361382E-4</v>
      </c>
      <c r="DD399" s="223">
        <f t="shared" ca="1" si="698"/>
        <v>-3.6494809517054557E-4</v>
      </c>
      <c r="DE399" s="223">
        <f t="shared" ca="1" si="699"/>
        <v>-1.3189182390424848E-4</v>
      </c>
      <c r="DF399" s="223">
        <f t="shared" ca="1" si="700"/>
        <v>2.0781235963454657E-4</v>
      </c>
      <c r="DG399" s="223">
        <f t="shared" ca="1" si="701"/>
        <v>3.7947918010271069E-4</v>
      </c>
      <c r="DH399" s="223">
        <f t="shared" ca="1" si="702"/>
        <v>2.4429860767854144E-4</v>
      </c>
      <c r="DI399" s="223">
        <f t="shared" ca="1" si="703"/>
        <v>-8.8422158737556169E-5</v>
      </c>
      <c r="DJ399" s="223">
        <f t="shared" ca="1" si="704"/>
        <v>-3.4964464460190514E-4</v>
      </c>
      <c r="DK399" s="223">
        <f t="shared" ca="1" si="705"/>
        <v>-3.2814398448016246E-4</v>
      </c>
      <c r="DL399" s="223">
        <f t="shared" ca="1" si="706"/>
        <v>-4.130564205451288E-5</v>
      </c>
      <c r="DM399" s="223">
        <f t="shared" ca="1" si="707"/>
        <v>2.7893249999318896E-4</v>
      </c>
      <c r="DN399" s="223">
        <f t="shared" ca="1" si="708"/>
        <v>3.7362543454707014E-4</v>
      </c>
      <c r="DO399" s="223">
        <f t="shared" ca="1" si="709"/>
        <v>1.6620432300755282E-4</v>
      </c>
      <c r="DP399" s="223">
        <f t="shared" ca="1" si="710"/>
        <v>-1.7560983530859889E-4</v>
      </c>
      <c r="DQ399" s="223">
        <f t="shared" ca="1" si="711"/>
        <v>-3.7542563651827947E-4</v>
      </c>
      <c r="DR399" s="223">
        <f t="shared" ca="1" si="712"/>
        <v>-2.7167174581653832E-4</v>
      </c>
      <c r="DS399" s="223">
        <f t="shared" ca="1" si="713"/>
        <v>5.1756296451964861E-5</v>
      </c>
      <c r="DT399" s="223">
        <f t="shared" ca="1" si="714"/>
        <v>3.3333412541561774E-4</v>
      </c>
      <c r="DU399" s="223">
        <f t="shared" ca="1" si="715"/>
        <v>3.4537751689538994E-4</v>
      </c>
      <c r="DV399" s="223">
        <f t="shared" ca="1" si="716"/>
        <v>7.8148167788197952E-5</v>
      </c>
      <c r="DW399" s="223">
        <f t="shared" ca="1" si="717"/>
        <v>-2.5227189849781476E-4</v>
      </c>
      <c r="DX399" s="223">
        <f t="shared" ca="1" si="718"/>
        <v>-3.787045567444665E-4</v>
      </c>
      <c r="DY399" s="223">
        <f t="shared" ca="1" si="719"/>
        <v>-1.9891618362376942E-4</v>
      </c>
      <c r="DZ399" s="223">
        <f t="shared" ca="1" si="720"/>
        <v>1.4171609227052836E-4</v>
      </c>
      <c r="EA399" s="223">
        <f t="shared" ca="1" si="721"/>
        <v>3.6775653882564828E-4</v>
      </c>
      <c r="EB399" s="223">
        <f t="shared" ca="1" si="722"/>
        <v>2.9642853653143896E-4</v>
      </c>
      <c r="EC399" s="223">
        <f t="shared" ca="1" si="723"/>
        <v>-1.4591992738671511E-5</v>
      </c>
      <c r="ED399" s="223">
        <f t="shared" ca="1" si="724"/>
        <v>-3.1381341638260946E-4</v>
      </c>
      <c r="EE399" s="223">
        <f t="shared" ca="1" si="725"/>
        <v>-3.5928487502035893E-4</v>
      </c>
      <c r="EF399" s="223">
        <f t="shared" ca="1" si="726"/>
        <v>-1.1423808394594865E-4</v>
      </c>
      <c r="EG399" s="223">
        <f t="shared" ca="1" si="727"/>
        <v>2.23181780714059E-4</v>
      </c>
      <c r="EH399" s="223">
        <f t="shared" ca="1" si="728"/>
        <v>3.8013654703944466E-4</v>
      </c>
      <c r="EI399" s="223">
        <f t="shared" ca="1" si="729"/>
        <v>2.2971237265304652E-4</v>
      </c>
      <c r="EJ399" s="223">
        <f t="shared" ca="1" si="730"/>
        <v>-1.0645754579399633E-4</v>
      </c>
      <c r="EK399" s="223">
        <f t="shared" ca="1" si="731"/>
        <v>-3.5654574462795245E-4</v>
      </c>
      <c r="EL399" s="223">
        <f t="shared" ca="1" si="732"/>
        <v>-3.1833055839522049E-4</v>
      </c>
      <c r="EM399" s="223">
        <f t="shared" ca="1" si="733"/>
        <v>-2.27128398414899E-5</v>
      </c>
      <c r="EN399" s="223">
        <f t="shared" ca="1" si="734"/>
        <v>2.9127051260196993E-4</v>
      </c>
      <c r="EO399" s="223">
        <f t="shared" ca="1" si="735"/>
        <v>3.6973212339379069E-4</v>
      </c>
      <c r="EP399" s="223">
        <f t="shared" ca="1" si="736"/>
        <v>1.4922782490640581E-4</v>
      </c>
      <c r="EQ399" s="223">
        <f t="shared" ca="1" si="737"/>
        <v>-1.9194230037845525E-4</v>
      </c>
      <c r="ER399" s="223">
        <f t="shared" ca="1" si="738"/>
        <v>-3.7790761458265888E-4</v>
      </c>
      <c r="ES399" s="223">
        <f t="shared" ca="1" si="739"/>
        <v>-2.5829630596011378E-4</v>
      </c>
      <c r="ET399" s="223">
        <f t="shared" ca="1" si="740"/>
        <v>7.0173754955853916E-5</v>
      </c>
      <c r="EU399" s="223">
        <f t="shared" ca="1" si="741"/>
        <v>3.4190122000175686E-4</v>
      </c>
      <c r="EV399" s="223">
        <f t="shared" ca="1" si="742"/>
        <v>3.3716688296447174E-4</v>
      </c>
      <c r="EW399" s="223">
        <f t="shared" ca="1" si="743"/>
        <v>5.9798935357881818E-5</v>
      </c>
      <c r="EX399" s="223">
        <f t="shared" ca="1" si="744"/>
        <v>-2.6592251456032158E-4</v>
      </c>
      <c r="EY399" s="223">
        <f t="shared" ca="1" si="745"/>
        <v>-3.7661864930280288E-4</v>
      </c>
      <c r="EZ399" s="223">
        <f t="shared" ca="1" si="746"/>
        <v>-1.8278042033679712E-4</v>
      </c>
      <c r="FA399" s="223">
        <f t="shared" ca="1" si="747"/>
        <v>1.5885431076387735E-4</v>
      </c>
      <c r="FB399" s="223">
        <f t="shared" ca="1" si="748"/>
        <v>3.7203922521212483E-4</v>
      </c>
      <c r="FC399" s="223">
        <f t="shared" ca="1" si="749"/>
        <v>2.8439270464165791E-4</v>
      </c>
      <c r="FD399" s="223">
        <f t="shared" ca="1" si="750"/>
        <v>-3.3214152496604616E-5</v>
      </c>
      <c r="FE399" s="223">
        <f t="shared" ca="1" si="751"/>
        <v>-3.2396399972473038E-4</v>
      </c>
      <c r="FF399" s="223">
        <f t="shared" ca="1" si="752"/>
        <v>-3.5275610613661027E-4</v>
      </c>
      <c r="FG399" s="223">
        <f t="shared" ca="1" si="753"/>
        <v>-9.6309134437343489E-5</v>
      </c>
      <c r="FH399" s="223">
        <f t="shared" ca="1" si="754"/>
        <v>2.3801353733541626E-4</v>
      </c>
      <c r="FI399" s="223">
        <f t="shared" ca="1" si="755"/>
        <v>3.7987813173833167E-4</v>
      </c>
      <c r="FJ399" s="223">
        <f t="shared" ca="1" si="756"/>
        <v>2.1457274040139417E-4</v>
      </c>
      <c r="FK399" s="223">
        <f t="shared" ca="1" si="757"/>
        <v>-1.2423646729803388E-4</v>
      </c>
      <c r="FL399" s="223">
        <f t="shared" ca="1" si="758"/>
        <v>-3.6258789472547203E-4</v>
      </c>
      <c r="FM399" s="223">
        <f t="shared" ca="1" si="759"/>
        <v>-3.0775024611264358E-4</v>
      </c>
      <c r="FN399" s="223">
        <f t="shared" ca="1" si="760"/>
        <v>-4.0653204078789219E-6</v>
      </c>
      <c r="FO399" s="223">
        <f t="shared" ca="1" si="761"/>
        <v>3.0290682903361246E-4</v>
      </c>
      <c r="FP399" s="223">
        <f t="shared" ca="1" si="762"/>
        <v>3.6494809517054617E-4</v>
      </c>
      <c r="FQ399" s="223">
        <f t="shared" ca="1" si="763"/>
        <v>1.3189182390425567E-4</v>
      </c>
      <c r="FR399" s="223">
        <f t="shared" ca="1" si="764"/>
        <v>-2.0781235963454475E-4</v>
      </c>
      <c r="FS399" s="223">
        <f t="shared" ca="1" si="765"/>
        <v>-3.794791801027102E-4</v>
      </c>
      <c r="FT399" s="223">
        <f t="shared" ca="1" si="766"/>
        <v>-2.4429860767854317E-4</v>
      </c>
      <c r="FU399" s="223">
        <f t="shared" ca="1" si="767"/>
        <v>8.8422158737559231E-5</v>
      </c>
      <c r="FV399" s="223">
        <f t="shared" ca="1" si="768"/>
        <v>3.4964464460190422E-4</v>
      </c>
      <c r="FW399" s="223">
        <f t="shared" ca="1" si="769"/>
        <v>3.2814398448016084E-4</v>
      </c>
      <c r="FX399" s="223">
        <f t="shared" ca="1" si="770"/>
        <v>4.1305642054515103E-5</v>
      </c>
      <c r="FY399" s="223">
        <f t="shared" ca="1" si="771"/>
        <v>-2.7893249999319113E-4</v>
      </c>
      <c r="FZ399" s="223">
        <f t="shared" ca="1" si="772"/>
        <v>-3.7362543454707057E-4</v>
      </c>
      <c r="GA399" s="223">
        <f t="shared" ca="1" si="773"/>
        <v>-1.6620432300755482E-4</v>
      </c>
      <c r="GB399" s="223">
        <f t="shared" ca="1" si="774"/>
        <v>1.7560983530859212E-4</v>
      </c>
      <c r="GC399" s="223">
        <f t="shared" ca="1" si="775"/>
        <v>3.7542563651827914E-4</v>
      </c>
      <c r="GD399" s="223">
        <f t="shared" ca="1" si="776"/>
        <v>2.7167174581654364E-4</v>
      </c>
      <c r="GE399" s="223">
        <f t="shared" ca="1" si="777"/>
        <v>-5.1756296451962639E-5</v>
      </c>
      <c r="GF399" s="223">
        <f t="shared" ca="1" si="778"/>
        <v>-3.3333412541561921E-4</v>
      </c>
      <c r="GG399" s="223">
        <f t="shared" ca="1" si="779"/>
        <v>-3.4537751689539087E-4</v>
      </c>
      <c r="GH399" s="223">
        <f t="shared" ca="1" si="780"/>
        <v>-7.8148167788194849E-5</v>
      </c>
      <c r="GI399" s="223">
        <f t="shared" ca="1" si="781"/>
        <v>2.5227189849781314E-4</v>
      </c>
      <c r="GJ399" s="223">
        <f t="shared" ca="1" si="782"/>
        <v>3.7870455674446628E-4</v>
      </c>
      <c r="GK399" s="223">
        <f t="shared" ca="1" si="783"/>
        <v>1.9891618362377595E-4</v>
      </c>
      <c r="GL399" s="223">
        <f t="shared" ca="1" si="784"/>
        <v>-1.417160922705263E-4</v>
      </c>
      <c r="GM399" s="223">
        <f t="shared" ca="1" si="785"/>
        <v>-3.6775653882564633E-4</v>
      </c>
      <c r="GN399" s="223">
        <f t="shared" ca="1" si="786"/>
        <v>-2.9642853653144032E-4</v>
      </c>
      <c r="GO399" s="223">
        <f t="shared" ca="1" si="787"/>
        <v>1.4591992738663894E-5</v>
      </c>
      <c r="GP399" s="223">
        <f t="shared" ca="1" si="788"/>
        <v>3.1381341638260821E-4</v>
      </c>
      <c r="GQ399" s="223">
        <f t="shared" ca="1" si="789"/>
        <v>3.592848750203579E-4</v>
      </c>
      <c r="GR399" s="223">
        <f t="shared" ca="1" si="790"/>
        <v>1.1423808394595078E-4</v>
      </c>
      <c r="GS399" s="223">
        <f t="shared" ca="1" si="791"/>
        <v>-2.2318178071406154E-4</v>
      </c>
      <c r="GT399" s="223">
        <f t="shared" ca="1" si="792"/>
        <v>-3.8013654703944461E-4</v>
      </c>
      <c r="GU399" s="223">
        <f t="shared" ca="1" si="793"/>
        <v>-2.2971237265304397E-4</v>
      </c>
      <c r="GV399" s="223">
        <f t="shared" ca="1" si="794"/>
        <v>1.0645754579398904E-4</v>
      </c>
      <c r="GW399" s="223">
        <f t="shared" ca="1" si="795"/>
        <v>3.5654574462795163E-4</v>
      </c>
      <c r="GX399" s="223">
        <f t="shared" ca="1" si="796"/>
        <v>3.1833055839522467E-4</v>
      </c>
      <c r="GY399" s="223">
        <f t="shared" ca="1" si="797"/>
        <v>2.2712839841492122E-5</v>
      </c>
      <c r="GZ399" s="223">
        <f t="shared" ca="1" si="798"/>
        <v>-2.9127051260196846E-4</v>
      </c>
      <c r="HA399" s="223">
        <f t="shared" ca="1" si="799"/>
        <v>-3.6973212339379117E-4</v>
      </c>
      <c r="HB399" s="223">
        <f t="shared" ca="1" si="800"/>
        <v>-1.4922782490640787E-4</v>
      </c>
      <c r="HC399" s="223">
        <f t="shared" ca="1" si="801"/>
        <v>1.919423003784533E-4</v>
      </c>
      <c r="HD399" s="223">
        <f t="shared" ca="1" si="802"/>
        <v>3.7790761458265866E-4</v>
      </c>
      <c r="HE399" s="223">
        <f t="shared" ca="1" si="803"/>
        <v>2.5829630596011546E-4</v>
      </c>
      <c r="HF399" s="223">
        <f t="shared" ca="1" si="804"/>
        <v>-7.0173754955851693E-5</v>
      </c>
      <c r="HG399" s="223">
        <f t="shared" ca="1" si="805"/>
        <v>-3.4190122000175589E-4</v>
      </c>
      <c r="HH399" s="223">
        <f t="shared" ca="1" si="806"/>
        <v>-3.3716688296447277E-4</v>
      </c>
      <c r="HI399" s="223">
        <f t="shared" ca="1" si="807"/>
        <v>-5.9798935357884014E-5</v>
      </c>
      <c r="HJ399" s="223">
        <f t="shared" ca="1" si="808"/>
        <v>2.6592251456032E-4</v>
      </c>
      <c r="HK399" s="223">
        <f t="shared" ca="1" si="809"/>
        <v>3.7661864930280326E-4</v>
      </c>
      <c r="HL399" s="223">
        <f t="shared" ca="1" si="810"/>
        <v>1.8278042033679909E-4</v>
      </c>
      <c r="HM399" s="223">
        <f t="shared" ca="1" si="811"/>
        <v>-1.5885431076387529E-4</v>
      </c>
      <c r="HN399" s="223">
        <f t="shared" ca="1" si="812"/>
        <v>-3.7203922521212435E-4</v>
      </c>
      <c r="HO399" s="223">
        <f t="shared" ca="1" si="813"/>
        <v>-2.8439270464165938E-4</v>
      </c>
      <c r="HP399" s="223">
        <f t="shared" ca="1" si="814"/>
        <v>3.3214152496602366E-5</v>
      </c>
      <c r="HQ399" s="223">
        <f t="shared" ca="1" si="815"/>
        <v>3.2396399972472924E-4</v>
      </c>
      <c r="HR399" s="223">
        <f t="shared" ca="1" si="816"/>
        <v>3.5275610613661108E-4</v>
      </c>
      <c r="HS399" s="223">
        <f t="shared" ca="1" si="817"/>
        <v>9.630913443734563E-5</v>
      </c>
      <c r="HT399" s="223">
        <f t="shared" ca="1" si="818"/>
        <v>-2.3801353733541455E-4</v>
      </c>
      <c r="HU399" s="223">
        <f t="shared" ca="1" si="819"/>
        <v>-3.7987813173833167E-4</v>
      </c>
      <c r="HV399" s="223">
        <f t="shared" ca="1" si="820"/>
        <v>-2.1457274040140493E-4</v>
      </c>
      <c r="HW399" s="223">
        <f t="shared" ca="1" si="821"/>
        <v>1.2423646729803179E-4</v>
      </c>
      <c r="HX399" s="223">
        <f t="shared" ca="1" si="822"/>
        <v>3.6258789472547127E-4</v>
      </c>
      <c r="HY399" s="223">
        <f t="shared" ca="1" si="823"/>
        <v>3.0775024611264494E-4</v>
      </c>
      <c r="HZ399" s="223">
        <f t="shared" ca="1" si="824"/>
        <v>4.0653204078811174E-6</v>
      </c>
      <c r="IA399" s="223">
        <f t="shared" ca="1" si="825"/>
        <v>-3.0290682903361116E-4</v>
      </c>
      <c r="IB399" s="223">
        <f t="shared" ca="1" si="826"/>
        <v>-3.6494809517054682E-4</v>
      </c>
      <c r="IC399" s="223">
        <f t="shared" ca="1" si="827"/>
        <v>-1.3189182390425775E-4</v>
      </c>
      <c r="ID399" s="223">
        <f t="shared" ca="1" si="828"/>
        <v>2.0781235963454288E-4</v>
      </c>
      <c r="IE399" s="223">
        <f t="shared" ca="1" si="829"/>
        <v>1.4134591321315722E-4</v>
      </c>
      <c r="IF399" s="223">
        <f t="shared" ca="1" si="830"/>
        <v>2.4429860767854485E-4</v>
      </c>
      <c r="IG399" s="223">
        <f t="shared" ca="1" si="831"/>
        <v>-8.8422158737557063E-5</v>
      </c>
      <c r="IH399" s="223">
        <f t="shared" ca="1" si="832"/>
        <v>-3.496446446019034E-4</v>
      </c>
      <c r="II399" s="223">
        <f t="shared" ca="1" si="833"/>
        <v>-3.2814398448016203E-4</v>
      </c>
      <c r="IJ399" s="223">
        <f t="shared" ca="1" si="834"/>
        <v>-4.1305642054517352E-5</v>
      </c>
      <c r="IK399" s="223">
        <f t="shared" ca="1" si="835"/>
        <v>2.7893249999318961E-4</v>
      </c>
      <c r="IL399" s="223">
        <f t="shared" ca="1" si="836"/>
        <v>3.73625434547071E-4</v>
      </c>
      <c r="IM399" s="223">
        <f t="shared" ca="1" si="837"/>
        <v>1.6620432300755683E-4</v>
      </c>
      <c r="IN399" s="223">
        <f t="shared" ca="1" si="838"/>
        <v>-1.7560983530859011E-4</v>
      </c>
      <c r="IO399" s="223">
        <f t="shared" ca="1" si="839"/>
        <v>-3.7542563651827871E-4</v>
      </c>
      <c r="IP399" s="223">
        <f t="shared" ca="1" si="840"/>
        <v>-2.7167174581654515E-4</v>
      </c>
      <c r="IQ399" s="223">
        <f t="shared" ca="1" si="841"/>
        <v>5.1756296451960443E-5</v>
      </c>
      <c r="IR399" s="223">
        <f t="shared" ca="1" si="842"/>
        <v>3.3333412541561818E-4</v>
      </c>
      <c r="IS399" s="223">
        <f t="shared" ca="1" si="843"/>
        <v>3.4537751689539184E-4</v>
      </c>
      <c r="IT399" s="223">
        <f t="shared" ca="1" si="844"/>
        <v>7.8148167788197044E-5</v>
      </c>
      <c r="IU399" s="223">
        <f t="shared" ca="1" si="845"/>
        <v>-2.522718984978114E-4</v>
      </c>
      <c r="IV399" s="223">
        <f t="shared" ca="1" si="846"/>
        <v>-3.7870455674446644E-4</v>
      </c>
      <c r="IW399" s="223">
        <f t="shared" ca="1" si="847"/>
        <v>-1.9891618362377785E-4</v>
      </c>
      <c r="IX399" s="223">
        <f t="shared" ca="1" si="848"/>
        <v>1.4171609227052421E-4</v>
      </c>
      <c r="IY399" s="223">
        <f t="shared" ca="1" si="849"/>
        <v>3.6775653882564578E-4</v>
      </c>
      <c r="IZ399" s="223">
        <f t="shared" ca="1" si="850"/>
        <v>2.9642853653144173E-4</v>
      </c>
      <c r="JA399" s="223">
        <f t="shared" ca="1" si="851"/>
        <v>-1.4591992738661644E-5</v>
      </c>
      <c r="JB399" s="223">
        <f t="shared" ca="1" si="852"/>
        <v>-3.1381341638260697E-4</v>
      </c>
    </row>
    <row r="400" spans="2:262">
      <c r="B400" s="230">
        <v>39</v>
      </c>
      <c r="C400" s="229">
        <f t="shared" si="853"/>
        <v>7.6171875000000035E-4</v>
      </c>
      <c r="D400" s="226">
        <f t="shared" ca="1" si="597"/>
        <v>39.290357064360258</v>
      </c>
      <c r="E400" s="225">
        <f ca="1">AS361</f>
        <v>9.0357064360252218E-2</v>
      </c>
      <c r="F400" s="224">
        <v>39</v>
      </c>
      <c r="G400" s="223">
        <f t="shared" ca="1" si="854"/>
        <v>-2.259637595950559E-3</v>
      </c>
      <c r="H400" s="223">
        <f t="shared" ca="1" si="598"/>
        <v>-5.829533223628185E-4</v>
      </c>
      <c r="I400" s="223">
        <f t="shared" ca="1" si="599"/>
        <v>1.5882989994890416E-3</v>
      </c>
      <c r="J400" s="223">
        <f t="shared" ca="1" si="600"/>
        <v>2.4120644710159348E-3</v>
      </c>
      <c r="K400" s="223">
        <f t="shared" ca="1" si="601"/>
        <v>1.1894739617888137E-3</v>
      </c>
      <c r="L400" s="223">
        <f t="shared" ca="1" si="602"/>
        <v>-1.0422467696634637E-3</v>
      </c>
      <c r="M400" s="223">
        <f t="shared" ca="1" si="603"/>
        <v>-2.389742416690834E-3</v>
      </c>
      <c r="N400" s="223">
        <f t="shared" ca="1" si="604"/>
        <v>-1.7098197481550572E-3</v>
      </c>
      <c r="O400" s="223">
        <f t="shared" ca="1" si="605"/>
        <v>4.2068598301947622E-4</v>
      </c>
      <c r="P400" s="223">
        <f t="shared" ca="1" si="606"/>
        <v>2.194288618229622E-3</v>
      </c>
      <c r="Q400" s="223">
        <f t="shared" ca="1" si="607"/>
        <v>2.106292738403649E-3</v>
      </c>
      <c r="R400" s="223">
        <f t="shared" ca="1" si="608"/>
        <v>2.3135260636386731E-4</v>
      </c>
      <c r="S400" s="223">
        <f t="shared" ca="1" si="609"/>
        <v>-1.8398632867032802E-3</v>
      </c>
      <c r="T400" s="223">
        <f t="shared" ca="1" si="610"/>
        <v>-2.3501693095092863E-3</v>
      </c>
      <c r="U400" s="223">
        <f t="shared" ca="1" si="611"/>
        <v>-8.6663019256525494E-4</v>
      </c>
      <c r="V400" s="223">
        <f t="shared" ca="1" si="612"/>
        <v>1.3521437818910876E-3</v>
      </c>
      <c r="W400" s="223">
        <f t="shared" ca="1" si="613"/>
        <v>2.4237811237404414E-3</v>
      </c>
      <c r="X400" s="223">
        <f t="shared" ca="1" si="614"/>
        <v>1.439122268616304E-3</v>
      </c>
      <c r="Y400" s="223">
        <f t="shared" ca="1" si="615"/>
        <v>-7.664643422982348E-4</v>
      </c>
      <c r="Z400" s="223">
        <f t="shared" ca="1" si="616"/>
        <v>-2.3217951620663393E-3</v>
      </c>
      <c r="AA400" s="223">
        <f t="shared" ca="1" si="617"/>
        <v>-1.9073530039260041E-3</v>
      </c>
      <c r="AB400" s="223">
        <f t="shared" ca="1" si="618"/>
        <v>1.2525619489428021E-4</v>
      </c>
      <c r="AC400" s="223">
        <f t="shared" ca="1" si="619"/>
        <v>2.0516000900179226E-3</v>
      </c>
      <c r="AD400" s="223">
        <f t="shared" ca="1" si="620"/>
        <v>2.2374000797975328E-3</v>
      </c>
      <c r="AE400" s="223">
        <f t="shared" ca="1" si="621"/>
        <v>5.2502649683480219E-4</v>
      </c>
      <c r="AF400" s="223">
        <f t="shared" ca="1" si="622"/>
        <v>-1.6327709646197484E-3</v>
      </c>
      <c r="AG400" s="223">
        <f t="shared" ca="1" si="623"/>
        <v>-2.4053522891093349E-3</v>
      </c>
      <c r="AH400" s="223">
        <f t="shared" ca="1" si="624"/>
        <v>-1.1372721380098955E-3</v>
      </c>
      <c r="AI400" s="223">
        <f t="shared" ca="1" si="625"/>
        <v>1.0956510632345704E-3</v>
      </c>
      <c r="AJ400" s="223">
        <f t="shared" ca="1" si="626"/>
        <v>2.3990418523021678E-3</v>
      </c>
      <c r="AK400" s="223">
        <f t="shared" ca="1" si="627"/>
        <v>1.667124836985089E-3</v>
      </c>
      <c r="AL400" s="223">
        <f t="shared" ca="1" si="628"/>
        <v>-4.7915357779786116E-4</v>
      </c>
      <c r="AM400" s="223">
        <f t="shared" ca="1" si="629"/>
        <v>-2.2189259470714409E-3</v>
      </c>
      <c r="AN400" s="223">
        <f t="shared" ca="1" si="630"/>
        <v>-2.0761978951488107E-3</v>
      </c>
      <c r="AO400" s="223">
        <f t="shared" ca="1" si="631"/>
        <v>-1.720575629909067E-4</v>
      </c>
      <c r="AP400" s="223">
        <f t="shared" ca="1" si="632"/>
        <v>1.8780535868176992E-3</v>
      </c>
      <c r="AQ400" s="223">
        <f t="shared" ca="1" si="633"/>
        <v>2.3348548414134961E-3</v>
      </c>
      <c r="AR400" s="223">
        <f t="shared" ca="1" si="634"/>
        <v>8.1080350009732349E-4</v>
      </c>
      <c r="AS400" s="223">
        <f t="shared" ca="1" si="635"/>
        <v>-1.4011202474409053E-3</v>
      </c>
      <c r="AT400" s="223">
        <f t="shared" ca="1" si="636"/>
        <v>-2.4243565313730639E-3</v>
      </c>
      <c r="AU400" s="223">
        <f t="shared" ca="1" si="637"/>
        <v>-1.3908084519230193E-3</v>
      </c>
      <c r="AV400" s="223">
        <f t="shared" ca="1" si="638"/>
        <v>8.226787327521725E-4</v>
      </c>
      <c r="AW400" s="223">
        <f t="shared" ca="1" si="639"/>
        <v>2.3382187583709246E-3</v>
      </c>
      <c r="AX400" s="223">
        <f t="shared" ca="1" si="640"/>
        <v>1.8700522960415178E-3</v>
      </c>
      <c r="AY400" s="223">
        <f t="shared" ca="1" si="641"/>
        <v>-1.846358974900127E-4</v>
      </c>
      <c r="AZ400" s="223">
        <f t="shared" ca="1" si="642"/>
        <v>-2.0826820204505872E-3</v>
      </c>
      <c r="BA400" s="223">
        <f t="shared" ca="1" si="643"/>
        <v>-2.2138148374982163E-3</v>
      </c>
      <c r="BB400" s="223">
        <f t="shared" ca="1" si="644"/>
        <v>-4.6678341497708689E-4</v>
      </c>
      <c r="BC400" s="223">
        <f t="shared" ca="1" si="645"/>
        <v>1.6762594095746136E-3</v>
      </c>
      <c r="BD400" s="223">
        <f t="shared" ca="1" si="646"/>
        <v>2.397191212925693E-3</v>
      </c>
      <c r="BE400" s="223">
        <f t="shared" ca="1" si="647"/>
        <v>1.0843852640203828E-3</v>
      </c>
      <c r="BF400" s="223">
        <f t="shared" ca="1" si="648"/>
        <v>-1.1483953775742167E-3</v>
      </c>
      <c r="BG400" s="223">
        <f t="shared" ca="1" si="649"/>
        <v>-2.406896194807627E-3</v>
      </c>
      <c r="BH400" s="223">
        <f t="shared" ca="1" si="650"/>
        <v>-1.6234257121511262E-3</v>
      </c>
      <c r="BI400" s="223">
        <f t="shared" ca="1" si="651"/>
        <v>5.3733254837769532E-4</v>
      </c>
      <c r="BJ400" s="223">
        <f t="shared" ca="1" si="652"/>
        <v>2.2422266778937233E-3</v>
      </c>
      <c r="BK400" s="223">
        <f t="shared" ca="1" si="653"/>
        <v>2.0448524279159746E-3</v>
      </c>
      <c r="BL400" s="223">
        <f t="shared" ca="1" si="654"/>
        <v>1.1265887857564655E-4</v>
      </c>
      <c r="BM400" s="223">
        <f t="shared" ca="1" si="655"/>
        <v>-1.9151126176763628E-3</v>
      </c>
      <c r="BN400" s="223">
        <f t="shared" ca="1" si="656"/>
        <v>-2.3181339440670871E-3</v>
      </c>
      <c r="BO400" s="223">
        <f t="shared" ca="1" si="657"/>
        <v>-7.5448840991880484E-4</v>
      </c>
      <c r="BP400" s="223">
        <f t="shared" ca="1" si="658"/>
        <v>1.4492527305449293E-3</v>
      </c>
      <c r="BQ400" s="223">
        <f t="shared" ca="1" si="659"/>
        <v>2.4234715972837172E-3</v>
      </c>
      <c r="BR400" s="223">
        <f t="shared" ca="1" si="660"/>
        <v>1.3416568642239744E-3</v>
      </c>
      <c r="BS400" s="223">
        <f t="shared" ca="1" si="661"/>
        <v>-8.7839757229943131E-4</v>
      </c>
      <c r="BT400" s="223">
        <f t="shared" ca="1" si="662"/>
        <v>-2.3532338991270958E-3</v>
      </c>
      <c r="BU400" s="223">
        <f t="shared" ca="1" si="663"/>
        <v>-1.8316251385796498E-3</v>
      </c>
      <c r="BV400" s="223">
        <f t="shared" ca="1" si="664"/>
        <v>2.4390438232507815E-4</v>
      </c>
      <c r="BW400" s="223">
        <f t="shared" ca="1" si="665"/>
        <v>2.1125094211106293E-3</v>
      </c>
      <c r="BX400" s="223">
        <f t="shared" ca="1" si="666"/>
        <v>2.1888960759206596E-3</v>
      </c>
      <c r="BY400" s="223">
        <f t="shared" ca="1" si="667"/>
        <v>4.0825916024435371E-4</v>
      </c>
      <c r="BZ400" s="223">
        <f t="shared" ca="1" si="668"/>
        <v>-1.7187381385405213E-3</v>
      </c>
      <c r="CA400" s="223">
        <f t="shared" ca="1" si="669"/>
        <v>-2.3875861583921333E-3</v>
      </c>
      <c r="CB400" s="223">
        <f t="shared" ca="1" si="670"/>
        <v>-1.0308451968955854E-3</v>
      </c>
      <c r="CC400" s="223">
        <f t="shared" ca="1" si="671"/>
        <v>1.2004479414796962E-3</v>
      </c>
      <c r="CD400" s="223">
        <f t="shared" ca="1" si="672"/>
        <v>2.4133007130449783E-3</v>
      </c>
      <c r="CE400" s="223">
        <f t="shared" ca="1" si="673"/>
        <v>1.5787486963719801E-3</v>
      </c>
      <c r="CF400" s="223">
        <f t="shared" ca="1" si="674"/>
        <v>-5.9518784992251979E-4</v>
      </c>
      <c r="CG400" s="223">
        <f t="shared" ca="1" si="675"/>
        <v>-2.2641767752075029E-3</v>
      </c>
      <c r="CH400" s="223">
        <f t="shared" ca="1" si="676"/>
        <v>-2.0122752180425189E-3</v>
      </c>
      <c r="CI400" s="223">
        <f t="shared" ca="1" si="677"/>
        <v>-5.3192332664519929E-5</v>
      </c>
      <c r="CJ400" s="223">
        <f t="shared" ca="1" si="678"/>
        <v>1.9510180563048121E-3</v>
      </c>
      <c r="CK400" s="223">
        <f t="shared" ca="1" si="679"/>
        <v>2.3000166895133832E-3</v>
      </c>
      <c r="CL400" s="223">
        <f t="shared" ca="1" si="680"/>
        <v>6.9771884413430602E-4</v>
      </c>
      <c r="CM400" s="223">
        <f t="shared" ca="1" si="681"/>
        <v>-1.4965122379951368E-3</v>
      </c>
      <c r="CN400" s="223">
        <f t="shared" ca="1" si="682"/>
        <v>-2.4211268545236064E-3</v>
      </c>
      <c r="CO400" s="223">
        <f t="shared" ca="1" si="683"/>
        <v>-1.2916971125976875E-3</v>
      </c>
      <c r="CP400" s="223">
        <f t="shared" ca="1" si="684"/>
        <v>9.3358729799452201E-4</v>
      </c>
      <c r="CQ400" s="223">
        <f t="shared" ca="1" si="685"/>
        <v>2.3668315397755127E-3</v>
      </c>
      <c r="CR400" s="223">
        <f t="shared" ca="1" si="686"/>
        <v>1.7920946786231773E-3</v>
      </c>
      <c r="CS400" s="223">
        <f t="shared" ca="1" si="687"/>
        <v>-3.0302594828040316E-4</v>
      </c>
      <c r="CT400" s="223">
        <f t="shared" ca="1" si="688"/>
        <v>-2.1410643250872096E-3</v>
      </c>
      <c r="CU400" s="223">
        <f t="shared" ca="1" si="689"/>
        <v>-2.1626588051950643E-3</v>
      </c>
      <c r="CV400" s="223">
        <f t="shared" ca="1" si="690"/>
        <v>-3.4948898545928255E-4</v>
      </c>
      <c r="CW400" s="223">
        <f t="shared" ca="1" si="691"/>
        <v>1.7601815639195306E-3</v>
      </c>
      <c r="CX400" s="223">
        <f t="shared" ca="1" si="692"/>
        <v>2.3765429112343581E-3</v>
      </c>
      <c r="CY400" s="223">
        <f t="shared" ca="1" si="693"/>
        <v>9.7668418716997832E-4</v>
      </c>
      <c r="CZ400" s="223">
        <f t="shared" ca="1" si="694"/>
        <v>-1.251777400432853E-3</v>
      </c>
      <c r="DA400" s="223">
        <f t="shared" ca="1" si="695"/>
        <v>-2.4182515491719195E-3</v>
      </c>
      <c r="DB400" s="223">
        <f t="shared" ca="1" si="696"/>
        <v>-1.5331207014113429E-3</v>
      </c>
      <c r="DC400" s="223">
        <f t="shared" ca="1" si="697"/>
        <v>6.5268463256207482E-4</v>
      </c>
      <c r="DD400" s="223">
        <f t="shared" ca="1" si="698"/>
        <v>2.2847630170949201E-3</v>
      </c>
      <c r="DE400" s="223">
        <f t="shared" ca="1" si="699"/>
        <v>1.9784858888215319E-3</v>
      </c>
      <c r="DF400" s="223">
        <f t="shared" ca="1" si="700"/>
        <v>-6.3062543188148988E-6</v>
      </c>
      <c r="DG400" s="223">
        <f t="shared" ca="1" si="701"/>
        <v>-1.9857482746094075E-3</v>
      </c>
      <c r="DH400" s="223">
        <f t="shared" ca="1" si="702"/>
        <v>-2.280513990909081E-3</v>
      </c>
      <c r="DI400" s="223">
        <f t="shared" ca="1" si="703"/>
        <v>-6.4052899860748871E-4</v>
      </c>
      <c r="DJ400" s="223">
        <f t="shared" ca="1" si="704"/>
        <v>1.5428703024313586E-3</v>
      </c>
      <c r="DK400" s="223">
        <f t="shared" ca="1" si="705"/>
        <v>2.417323715478095E-3</v>
      </c>
      <c r="DL400" s="223">
        <f t="shared" ca="1" si="706"/>
        <v>1.2409592909304529E-3</v>
      </c>
      <c r="DM400" s="223">
        <f t="shared" ca="1" si="707"/>
        <v>-9.8821466561039456E-4</v>
      </c>
      <c r="DN400" s="223">
        <f t="shared" ca="1" si="708"/>
        <v>-2.3790034896059046E-3</v>
      </c>
      <c r="DO400" s="223">
        <f t="shared" ca="1" si="709"/>
        <v>-1.7514847278430382E-3</v>
      </c>
      <c r="DP400" s="223">
        <f t="shared" ca="1" si="710"/>
        <v>3.6196498273535424E-4</v>
      </c>
      <c r="DQ400" s="223">
        <f t="shared" ca="1" si="711"/>
        <v>2.1683295319739095E-3</v>
      </c>
      <c r="DR400" s="223">
        <f t="shared" ca="1" si="712"/>
        <v>2.1351188296722412E-3</v>
      </c>
      <c r="DS400" s="223">
        <f t="shared" ca="1" si="713"/>
        <v>2.905082915776059E-4</v>
      </c>
      <c r="DT400" s="223">
        <f t="shared" ca="1" si="714"/>
        <v>-1.8005647217418633E-3</v>
      </c>
      <c r="DU400" s="223">
        <f t="shared" ca="1" si="715"/>
        <v>-2.3640681234915186E-3</v>
      </c>
      <c r="DV400" s="223">
        <f t="shared" ca="1" si="716"/>
        <v>-9.2193485941059392E-4</v>
      </c>
      <c r="DW400" s="223">
        <f t="shared" ca="1" si="717"/>
        <v>1.3023528354869614E-3</v>
      </c>
      <c r="DX400" s="223">
        <f t="shared" ca="1" si="718"/>
        <v>2.4217457209898909E-3</v>
      </c>
      <c r="DY400" s="223">
        <f t="shared" ca="1" si="719"/>
        <v>1.4865692118672513E-3</v>
      </c>
      <c r="DZ400" s="223">
        <f t="shared" ca="1" si="720"/>
        <v>-7.097882623844251E-4</v>
      </c>
      <c r="EA400" s="223">
        <f t="shared" ca="1" si="721"/>
        <v>-2.3039730031736315E-3</v>
      </c>
      <c r="EB400" s="223">
        <f t="shared" ca="1" si="722"/>
        <v>-1.9435047936814712E-3</v>
      </c>
      <c r="EC400" s="223">
        <f t="shared" ca="1" si="723"/>
        <v>6.5801042650354266E-5</v>
      </c>
      <c r="ED400" s="223">
        <f t="shared" ca="1" si="724"/>
        <v>2.0192823524052888E-3</v>
      </c>
      <c r="EE400" s="223">
        <f t="shared" ca="1" si="725"/>
        <v>2.259637595950565E-3</v>
      </c>
      <c r="EF400" s="223">
        <f t="shared" ca="1" si="726"/>
        <v>5.8295332236283227E-4</v>
      </c>
      <c r="EG400" s="223">
        <f t="shared" ca="1" si="727"/>
        <v>-1.5882989994890331E-3</v>
      </c>
      <c r="EH400" s="223">
        <f t="shared" ca="1" si="728"/>
        <v>-2.4120644710159357E-3</v>
      </c>
      <c r="EI400" s="223">
        <f t="shared" ca="1" si="729"/>
        <v>-1.189473961788818E-3</v>
      </c>
      <c r="EJ400" s="223">
        <f t="shared" ca="1" si="730"/>
        <v>1.0422467696634299E-3</v>
      </c>
      <c r="EK400" s="223">
        <f t="shared" ca="1" si="731"/>
        <v>2.3897424166908284E-3</v>
      </c>
      <c r="EL400" s="223">
        <f t="shared" ca="1" si="732"/>
        <v>1.7098197481550791E-3</v>
      </c>
      <c r="EM400" s="223">
        <f t="shared" ca="1" si="733"/>
        <v>-4.2068598301944803E-4</v>
      </c>
      <c r="EN400" s="223">
        <f t="shared" ca="1" si="734"/>
        <v>-2.1942886182296116E-3</v>
      </c>
      <c r="EO400" s="223">
        <f t="shared" ca="1" si="735"/>
        <v>-2.106292738403659E-3</v>
      </c>
      <c r="EP400" s="223">
        <f t="shared" ca="1" si="736"/>
        <v>-2.3135260636388769E-4</v>
      </c>
      <c r="EQ400" s="223">
        <f t="shared" ca="1" si="737"/>
        <v>1.8398632867032698E-3</v>
      </c>
      <c r="ER400" s="223">
        <f t="shared" ca="1" si="738"/>
        <v>2.3501693095092889E-3</v>
      </c>
      <c r="ES400" s="223">
        <f t="shared" ca="1" si="739"/>
        <v>8.6663019256526556E-4</v>
      </c>
      <c r="ET400" s="223">
        <f t="shared" ca="1" si="740"/>
        <v>-1.3521437818910815E-3</v>
      </c>
      <c r="EU400" s="223">
        <f t="shared" ca="1" si="741"/>
        <v>-2.4237811237404414E-3</v>
      </c>
      <c r="EV400" s="223">
        <f t="shared" ca="1" si="742"/>
        <v>-1.4391222686163062E-3</v>
      </c>
      <c r="EW400" s="223">
        <f t="shared" ca="1" si="743"/>
        <v>7.6646434229824022E-4</v>
      </c>
      <c r="EX400" s="223">
        <f t="shared" ca="1" si="744"/>
        <v>2.3217951620663406E-3</v>
      </c>
      <c r="EY400" s="223">
        <f t="shared" ca="1" si="745"/>
        <v>1.9073530039260009E-3</v>
      </c>
      <c r="EZ400" s="223">
        <f t="shared" ca="1" si="746"/>
        <v>-1.2525619489429452E-4</v>
      </c>
      <c r="FA400" s="223">
        <f t="shared" ca="1" si="747"/>
        <v>-2.0516000900179304E-3</v>
      </c>
      <c r="FB400" s="223">
        <f t="shared" ca="1" si="748"/>
        <v>-2.2374000797975545E-3</v>
      </c>
      <c r="FC400" s="223">
        <f t="shared" ca="1" si="749"/>
        <v>-5.2502649683484708E-4</v>
      </c>
      <c r="FD400" s="223">
        <f t="shared" ca="1" si="750"/>
        <v>1.6327709646197144E-3</v>
      </c>
      <c r="FE400" s="223">
        <f t="shared" ca="1" si="751"/>
        <v>2.405352289109341E-3</v>
      </c>
      <c r="FF400" s="223">
        <f t="shared" ca="1" si="752"/>
        <v>1.1372721380099287E-3</v>
      </c>
      <c r="FG400" s="223">
        <f t="shared" ca="1" si="753"/>
        <v>-1.095651063234537E-3</v>
      </c>
      <c r="FH400" s="223">
        <f t="shared" ca="1" si="754"/>
        <v>-2.3990418523021626E-3</v>
      </c>
      <c r="FI400" s="223">
        <f t="shared" ca="1" si="755"/>
        <v>-1.66712483698511E-3</v>
      </c>
      <c r="FJ400" s="223">
        <f t="shared" ca="1" si="756"/>
        <v>4.7915357779783297E-4</v>
      </c>
      <c r="FK400" s="223">
        <f t="shared" ca="1" si="757"/>
        <v>2.2189259470714292E-3</v>
      </c>
      <c r="FL400" s="223">
        <f t="shared" ca="1" si="758"/>
        <v>2.0761978951488211E-3</v>
      </c>
      <c r="FM400" s="223">
        <f t="shared" ca="1" si="759"/>
        <v>1.7205756299092665E-4</v>
      </c>
      <c r="FN400" s="223">
        <f t="shared" ca="1" si="760"/>
        <v>-1.878053586817686E-3</v>
      </c>
      <c r="FO400" s="223">
        <f t="shared" ca="1" si="761"/>
        <v>-2.3348548414135022E-3</v>
      </c>
      <c r="FP400" s="223">
        <f t="shared" ca="1" si="762"/>
        <v>-8.1080350009732631E-4</v>
      </c>
      <c r="FQ400" s="223">
        <f t="shared" ca="1" si="763"/>
        <v>1.4011202474409029E-3</v>
      </c>
      <c r="FR400" s="223">
        <f t="shared" ca="1" si="764"/>
        <v>2.4243565313730639E-3</v>
      </c>
      <c r="FS400" s="223">
        <f t="shared" ca="1" si="765"/>
        <v>1.3908084519230219E-3</v>
      </c>
      <c r="FT400" s="223">
        <f t="shared" ca="1" si="766"/>
        <v>-8.2267873275216989E-4</v>
      </c>
      <c r="FU400" s="223">
        <f t="shared" ca="1" si="767"/>
        <v>-2.3382187583709238E-3</v>
      </c>
      <c r="FV400" s="223">
        <f t="shared" ca="1" si="768"/>
        <v>-1.8700522960415087E-3</v>
      </c>
      <c r="FW400" s="223">
        <f t="shared" ca="1" si="769"/>
        <v>1.8463589749002723E-4</v>
      </c>
      <c r="FX400" s="223">
        <f t="shared" ca="1" si="770"/>
        <v>2.0826820204505945E-3</v>
      </c>
      <c r="FY400" s="223">
        <f t="shared" ca="1" si="771"/>
        <v>2.2138148374982389E-3</v>
      </c>
      <c r="FZ400" s="223">
        <f t="shared" ca="1" si="772"/>
        <v>4.6678341497714045E-4</v>
      </c>
      <c r="GA400" s="223">
        <f t="shared" ca="1" si="773"/>
        <v>-1.6762594095745742E-3</v>
      </c>
      <c r="GB400" s="223">
        <f t="shared" ca="1" si="774"/>
        <v>-2.3971912129256987E-3</v>
      </c>
      <c r="GC400" s="223">
        <f t="shared" ca="1" si="775"/>
        <v>-1.0843852640204162E-3</v>
      </c>
      <c r="GD400" s="223">
        <f t="shared" ca="1" si="776"/>
        <v>1.1483953775741837E-3</v>
      </c>
      <c r="GE400" s="223">
        <f t="shared" ca="1" si="777"/>
        <v>2.4068961948076227E-3</v>
      </c>
      <c r="GF400" s="223">
        <f t="shared" ca="1" si="778"/>
        <v>1.6234257121511535E-3</v>
      </c>
      <c r="GG400" s="223">
        <f t="shared" ca="1" si="779"/>
        <v>-5.3733254837765878E-4</v>
      </c>
      <c r="GH400" s="223">
        <f t="shared" ca="1" si="780"/>
        <v>-2.2422266778937159E-3</v>
      </c>
      <c r="GI400" s="223">
        <f t="shared" ca="1" si="781"/>
        <v>-2.0448524279159854E-3</v>
      </c>
      <c r="GJ400" s="223">
        <f t="shared" ca="1" si="782"/>
        <v>-1.1265887857566693E-4</v>
      </c>
      <c r="GK400" s="223">
        <f t="shared" ca="1" si="783"/>
        <v>1.9151126176763509E-3</v>
      </c>
      <c r="GL400" s="223">
        <f t="shared" ca="1" si="784"/>
        <v>2.3181339440670927E-3</v>
      </c>
      <c r="GM400" s="223">
        <f t="shared" ca="1" si="785"/>
        <v>7.544884099188237E-4</v>
      </c>
      <c r="GN400" s="223">
        <f t="shared" ca="1" si="786"/>
        <v>-1.4492527305449269E-3</v>
      </c>
      <c r="GO400" s="223">
        <f t="shared" ca="1" si="787"/>
        <v>-2.4234715972837177E-3</v>
      </c>
      <c r="GP400" s="223">
        <f t="shared" ca="1" si="788"/>
        <v>-1.3416568642239768E-3</v>
      </c>
      <c r="GQ400" s="223">
        <f t="shared" ca="1" si="789"/>
        <v>8.783975722994286E-4</v>
      </c>
      <c r="GR400" s="223">
        <f t="shared" ca="1" si="790"/>
        <v>2.3532338991270954E-3</v>
      </c>
      <c r="GS400" s="223">
        <f t="shared" ca="1" si="791"/>
        <v>1.8316251385796407E-3</v>
      </c>
      <c r="GT400" s="223">
        <f t="shared" ca="1" si="792"/>
        <v>-2.4390438232509246E-4</v>
      </c>
      <c r="GU400" s="223">
        <f t="shared" ca="1" si="793"/>
        <v>-2.1125094211106362E-3</v>
      </c>
      <c r="GV400" s="223">
        <f t="shared" ca="1" si="794"/>
        <v>-2.188896075920683E-3</v>
      </c>
      <c r="GW400" s="223">
        <f t="shared" ca="1" si="795"/>
        <v>-4.082591602444076E-4</v>
      </c>
      <c r="GX400" s="223">
        <f t="shared" ca="1" si="796"/>
        <v>1.7187381385404825E-3</v>
      </c>
      <c r="GY400" s="223">
        <f t="shared" ca="1" si="797"/>
        <v>2.3875861583921429E-3</v>
      </c>
      <c r="GZ400" s="223">
        <f t="shared" ca="1" si="798"/>
        <v>1.0308451968956346E-3</v>
      </c>
      <c r="HA400" s="223">
        <f t="shared" ca="1" si="799"/>
        <v>-1.2004479414796489E-3</v>
      </c>
      <c r="HB400" s="223">
        <f t="shared" ca="1" si="800"/>
        <v>-2.4133007130449761E-3</v>
      </c>
      <c r="HC400" s="223">
        <f t="shared" ca="1" si="801"/>
        <v>-1.5787486963719953E-3</v>
      </c>
      <c r="HD400" s="223">
        <f t="shared" ca="1" si="802"/>
        <v>5.9518784992250006E-4</v>
      </c>
      <c r="HE400" s="223">
        <f t="shared" ca="1" si="803"/>
        <v>2.264176775207496E-3</v>
      </c>
      <c r="HF400" s="223">
        <f t="shared" ca="1" si="804"/>
        <v>2.0122752180425302E-3</v>
      </c>
      <c r="HG400" s="223">
        <f t="shared" ca="1" si="805"/>
        <v>5.3192332664539878E-5</v>
      </c>
      <c r="HH400" s="223">
        <f t="shared" ca="1" si="806"/>
        <v>-1.9510180563048001E-3</v>
      </c>
      <c r="HI400" s="223">
        <f t="shared" ca="1" si="807"/>
        <v>-2.3000166895133902E-3</v>
      </c>
      <c r="HJ400" s="223">
        <f t="shared" ca="1" si="808"/>
        <v>-6.9771884413432511E-4</v>
      </c>
      <c r="HK400" s="223">
        <f t="shared" ca="1" si="809"/>
        <v>1.4965122379951208E-3</v>
      </c>
      <c r="HL400" s="223">
        <f t="shared" ca="1" si="810"/>
        <v>2.4211268545236073E-3</v>
      </c>
      <c r="HM400" s="223">
        <f t="shared" ca="1" si="811"/>
        <v>1.2916971125977049E-3</v>
      </c>
      <c r="HN400" s="223">
        <f t="shared" ca="1" si="812"/>
        <v>-9.3358729799453523E-4</v>
      </c>
      <c r="HO400" s="223">
        <f t="shared" ca="1" si="813"/>
        <v>-2.3668315397755157E-3</v>
      </c>
      <c r="HP400" s="223">
        <f t="shared" ca="1" si="814"/>
        <v>-1.7920946786231678E-3</v>
      </c>
      <c r="HQ400" s="223">
        <f t="shared" ca="1" si="815"/>
        <v>3.0302594828041725E-4</v>
      </c>
      <c r="HR400" s="223">
        <f t="shared" ca="1" si="816"/>
        <v>2.1410643250872165E-3</v>
      </c>
      <c r="HS400" s="223">
        <f t="shared" ca="1" si="817"/>
        <v>2.1626588051950578E-3</v>
      </c>
      <c r="HT400" s="223">
        <f t="shared" ca="1" si="818"/>
        <v>3.4948898545933676E-4</v>
      </c>
      <c r="HU400" s="223">
        <f t="shared" ca="1" si="819"/>
        <v>-1.7601815639194931E-3</v>
      </c>
      <c r="HV400" s="223">
        <f t="shared" ca="1" si="820"/>
        <v>-2.3765429112343689E-3</v>
      </c>
      <c r="HW400" s="223">
        <f t="shared" ca="1" si="821"/>
        <v>-9.7668418717002819E-4</v>
      </c>
      <c r="HX400" s="223">
        <f t="shared" ca="1" si="822"/>
        <v>1.2517774004328066E-3</v>
      </c>
      <c r="HY400" s="223">
        <f t="shared" ca="1" si="823"/>
        <v>2.4182515491719182E-3</v>
      </c>
      <c r="HZ400" s="223">
        <f t="shared" ca="1" si="824"/>
        <v>1.5331207014113585E-3</v>
      </c>
      <c r="IA400" s="223">
        <f t="shared" ca="1" si="825"/>
        <v>-6.526846325620552E-4</v>
      </c>
      <c r="IB400" s="223">
        <f t="shared" ca="1" si="826"/>
        <v>-2.2847630170949136E-3</v>
      </c>
      <c r="IC400" s="223">
        <f t="shared" ca="1" si="827"/>
        <v>-1.9784858888215436E-3</v>
      </c>
      <c r="ID400" s="223">
        <f t="shared" ca="1" si="828"/>
        <v>6.3062543187949495E-6</v>
      </c>
      <c r="IE400" s="223">
        <f t="shared" ca="1" si="829"/>
        <v>2.2480463738896572E-3</v>
      </c>
      <c r="IF400" s="223">
        <f t="shared" ca="1" si="830"/>
        <v>2.2805139909090879E-3</v>
      </c>
      <c r="IG400" s="223">
        <f t="shared" ca="1" si="831"/>
        <v>6.4052899860750823E-4</v>
      </c>
      <c r="IH400" s="223">
        <f t="shared" ca="1" si="832"/>
        <v>-1.542870302431343E-3</v>
      </c>
      <c r="II400" s="223">
        <f t="shared" ca="1" si="833"/>
        <v>-2.4173237154780968E-3</v>
      </c>
      <c r="IJ400" s="223">
        <f t="shared" ca="1" si="834"/>
        <v>-1.2409592909304701E-3</v>
      </c>
      <c r="IK400" s="223">
        <f t="shared" ca="1" si="835"/>
        <v>9.8821466561040778E-4</v>
      </c>
      <c r="IL400" s="223">
        <f t="shared" ca="1" si="836"/>
        <v>2.3790034896059072E-3</v>
      </c>
      <c r="IM400" s="223">
        <f t="shared" ca="1" si="837"/>
        <v>1.7514847278430285E-3</v>
      </c>
      <c r="IN400" s="223">
        <f t="shared" ca="1" si="838"/>
        <v>-3.6196498273536834E-4</v>
      </c>
      <c r="IO400" s="223">
        <f t="shared" ca="1" si="839"/>
        <v>-2.168329531973916E-3</v>
      </c>
      <c r="IP400" s="223">
        <f t="shared" ca="1" si="840"/>
        <v>-2.1351188296722346E-3</v>
      </c>
      <c r="IQ400" s="223">
        <f t="shared" ca="1" si="841"/>
        <v>-2.9050829157766032E-4</v>
      </c>
      <c r="IR400" s="223">
        <f t="shared" ca="1" si="842"/>
        <v>1.8005647217418264E-3</v>
      </c>
      <c r="IS400" s="223">
        <f t="shared" ca="1" si="843"/>
        <v>2.3640681234915308E-3</v>
      </c>
      <c r="IT400" s="223">
        <f t="shared" ca="1" si="844"/>
        <v>9.2193485941064444E-4</v>
      </c>
      <c r="IU400" s="223">
        <f t="shared" ca="1" si="845"/>
        <v>-1.302352835486915E-3</v>
      </c>
      <c r="IV400" s="223">
        <f t="shared" ca="1" si="846"/>
        <v>-2.4217457209898883E-3</v>
      </c>
      <c r="IW400" s="223">
        <f t="shared" ca="1" si="847"/>
        <v>-1.4865692118672673E-3</v>
      </c>
      <c r="IX400" s="223">
        <f t="shared" ca="1" si="848"/>
        <v>7.0978826238440569E-4</v>
      </c>
      <c r="IY400" s="223">
        <f t="shared" ca="1" si="849"/>
        <v>2.3039730031736254E-3</v>
      </c>
      <c r="IZ400" s="223">
        <f t="shared" ca="1" si="850"/>
        <v>1.9435047936814834E-3</v>
      </c>
      <c r="JA400" s="223">
        <f t="shared" ca="1" si="851"/>
        <v>-6.5801042650333883E-5</v>
      </c>
      <c r="JB400" s="223">
        <f t="shared" ca="1" si="852"/>
        <v>-2.0192823524052776E-3</v>
      </c>
    </row>
    <row r="401" spans="2:262">
      <c r="B401" s="230">
        <v>40</v>
      </c>
      <c r="C401" s="229">
        <f t="shared" si="853"/>
        <v>7.8125000000000037E-4</v>
      </c>
      <c r="D401" s="226">
        <f t="shared" ca="1" si="597"/>
        <v>39.290291112031589</v>
      </c>
      <c r="E401" s="225">
        <f ca="1">AT361</f>
        <v>9.0291112031588086E-2</v>
      </c>
      <c r="F401" s="224">
        <v>40</v>
      </c>
      <c r="G401" s="223">
        <f t="shared" ca="1" si="854"/>
        <v>-6.6314958313722864E-4</v>
      </c>
      <c r="H401" s="223">
        <f t="shared" ca="1" si="598"/>
        <v>-1.678080460619465E-4</v>
      </c>
      <c r="I401" s="223">
        <f t="shared" ca="1" si="599"/>
        <v>4.76691272630829E-4</v>
      </c>
      <c r="J401" s="223">
        <f t="shared" ca="1" si="600"/>
        <v>6.9747900888978754E-4</v>
      </c>
      <c r="K401" s="223">
        <f t="shared" ca="1" si="601"/>
        <v>2.9830587835953166E-4</v>
      </c>
      <c r="L401" s="223">
        <f t="shared" ca="1" si="602"/>
        <v>-3.660192761871428E-4</v>
      </c>
      <c r="M401" s="223">
        <f t="shared" ca="1" si="603"/>
        <v>-7.0500470748144622E-4</v>
      </c>
      <c r="N401" s="223">
        <f t="shared" ca="1" si="604"/>
        <v>-4.1733998304362417E-4</v>
      </c>
      <c r="O401" s="223">
        <f t="shared" ca="1" si="605"/>
        <v>2.4128136422556015E-4</v>
      </c>
      <c r="P401" s="223">
        <f t="shared" ca="1" si="606"/>
        <v>6.8543747053578796E-4</v>
      </c>
      <c r="Q401" s="223">
        <f t="shared" ca="1" si="607"/>
        <v>5.203359462263087E-4</v>
      </c>
      <c r="R401" s="223">
        <f t="shared" ca="1" si="608"/>
        <v>-1.0727114474893597E-4</v>
      </c>
      <c r="S401" s="223">
        <f t="shared" ca="1" si="609"/>
        <v>-6.3952925599520117E-4</v>
      </c>
      <c r="T401" s="223">
        <f t="shared" ca="1" si="610"/>
        <v>-6.033356908032773E-4</v>
      </c>
      <c r="U401" s="223">
        <f t="shared" ca="1" si="611"/>
        <v>-3.0861444662037634E-5</v>
      </c>
      <c r="V401" s="223">
        <f t="shared" ca="1" si="612"/>
        <v>5.6904429079885775E-4</v>
      </c>
      <c r="W401" s="223">
        <f t="shared" ca="1" si="613"/>
        <v>6.6314958313722886E-4</v>
      </c>
      <c r="X401" s="223">
        <f t="shared" ca="1" si="614"/>
        <v>1.6780804606194658E-4</v>
      </c>
      <c r="Y401" s="223">
        <f t="shared" ca="1" si="615"/>
        <v>-4.7669127263082916E-4</v>
      </c>
      <c r="Z401" s="223">
        <f t="shared" ca="1" si="616"/>
        <v>-6.9747900888978743E-4</v>
      </c>
      <c r="AA401" s="223">
        <f t="shared" ca="1" si="617"/>
        <v>-2.983058783595315E-4</v>
      </c>
      <c r="AB401" s="223">
        <f t="shared" ca="1" si="618"/>
        <v>3.6601927618714345E-4</v>
      </c>
      <c r="AC401" s="223">
        <f t="shared" ca="1" si="619"/>
        <v>7.0500470748144622E-4</v>
      </c>
      <c r="AD401" s="223">
        <f t="shared" ca="1" si="620"/>
        <v>4.1733998304362553E-4</v>
      </c>
      <c r="AE401" s="223">
        <f t="shared" ca="1" si="621"/>
        <v>-2.4128136422555855E-4</v>
      </c>
      <c r="AF401" s="223">
        <f t="shared" ca="1" si="622"/>
        <v>-6.8543747053578764E-4</v>
      </c>
      <c r="AG401" s="223">
        <f t="shared" ca="1" si="623"/>
        <v>-5.2033594622630979E-4</v>
      </c>
      <c r="AH401" s="223">
        <f t="shared" ca="1" si="624"/>
        <v>1.0727114474893548E-4</v>
      </c>
      <c r="AI401" s="223">
        <f t="shared" ca="1" si="625"/>
        <v>6.3952925599520085E-4</v>
      </c>
      <c r="AJ401" s="223">
        <f t="shared" ca="1" si="626"/>
        <v>6.0333569080327752E-4</v>
      </c>
      <c r="AK401" s="223">
        <f t="shared" ca="1" si="627"/>
        <v>3.0861444662038013E-5</v>
      </c>
      <c r="AL401" s="223">
        <f t="shared" ca="1" si="628"/>
        <v>-5.6904429079885743E-4</v>
      </c>
      <c r="AM401" s="223">
        <f t="shared" ca="1" si="629"/>
        <v>-6.6314958313722972E-4</v>
      </c>
      <c r="AN401" s="223">
        <f t="shared" ca="1" si="630"/>
        <v>-1.6780804606194701E-4</v>
      </c>
      <c r="AO401" s="223">
        <f t="shared" ca="1" si="631"/>
        <v>4.7669127263082699E-4</v>
      </c>
      <c r="AP401" s="223">
        <f t="shared" ca="1" si="632"/>
        <v>6.9747900888978754E-4</v>
      </c>
      <c r="AQ401" s="223">
        <f t="shared" ca="1" si="633"/>
        <v>2.9830587835953415E-4</v>
      </c>
      <c r="AR401" s="223">
        <f t="shared" ca="1" si="634"/>
        <v>-3.6601927618714312E-4</v>
      </c>
      <c r="AS401" s="223">
        <f t="shared" ca="1" si="635"/>
        <v>-7.0500470748144611E-4</v>
      </c>
      <c r="AT401" s="223">
        <f t="shared" ca="1" si="636"/>
        <v>-4.1733998304362385E-4</v>
      </c>
      <c r="AU401" s="223">
        <f t="shared" ca="1" si="637"/>
        <v>2.4128136422555809E-4</v>
      </c>
      <c r="AV401" s="223">
        <f t="shared" ca="1" si="638"/>
        <v>6.8543747053578818E-4</v>
      </c>
      <c r="AW401" s="223">
        <f t="shared" ca="1" si="639"/>
        <v>5.2033594622631E-4</v>
      </c>
      <c r="AX401" s="223">
        <f t="shared" ca="1" si="640"/>
        <v>-1.0727114474893759E-4</v>
      </c>
      <c r="AY401" s="223">
        <f t="shared" ca="1" si="641"/>
        <v>-6.3952925599520074E-4</v>
      </c>
      <c r="AZ401" s="223">
        <f t="shared" ca="1" si="642"/>
        <v>-6.0333569080327643E-4</v>
      </c>
      <c r="BA401" s="223">
        <f t="shared" ca="1" si="643"/>
        <v>-3.0861444662038447E-5</v>
      </c>
      <c r="BB401" s="223">
        <f t="shared" ca="1" si="644"/>
        <v>5.6904429079885569E-4</v>
      </c>
      <c r="BC401" s="223">
        <f t="shared" ca="1" si="645"/>
        <v>6.6314958313722907E-4</v>
      </c>
      <c r="BD401" s="223">
        <f t="shared" ca="1" si="646"/>
        <v>1.6780804606194988E-4</v>
      </c>
      <c r="BE401" s="223">
        <f t="shared" ca="1" si="647"/>
        <v>-4.7669127263082851E-4</v>
      </c>
      <c r="BF401" s="223">
        <f t="shared" ca="1" si="648"/>
        <v>-6.9747900888978798E-4</v>
      </c>
      <c r="BG401" s="223">
        <f t="shared" ca="1" si="649"/>
        <v>-2.9830587835953231E-4</v>
      </c>
      <c r="BH401" s="223">
        <f t="shared" ca="1" si="650"/>
        <v>3.6601927618714057E-4</v>
      </c>
      <c r="BI401" s="223">
        <f t="shared" ca="1" si="651"/>
        <v>7.0500470748144622E-4</v>
      </c>
      <c r="BJ401" s="223">
        <f t="shared" ca="1" si="652"/>
        <v>4.1733998304362623E-4</v>
      </c>
      <c r="BK401" s="223">
        <f t="shared" ca="1" si="653"/>
        <v>-2.412813642255601E-4</v>
      </c>
      <c r="BL401" s="223">
        <f t="shared" ca="1" si="654"/>
        <v>-6.8543747053578742E-4</v>
      </c>
      <c r="BM401" s="223">
        <f t="shared" ca="1" si="655"/>
        <v>-5.2033594622630859E-4</v>
      </c>
      <c r="BN401" s="223">
        <f t="shared" ca="1" si="656"/>
        <v>1.0727114474893466E-4</v>
      </c>
      <c r="BO401" s="223">
        <f t="shared" ca="1" si="657"/>
        <v>6.3952925599520161E-4</v>
      </c>
      <c r="BP401" s="223">
        <f t="shared" ca="1" si="658"/>
        <v>6.0333569080327795E-4</v>
      </c>
      <c r="BQ401" s="223">
        <f t="shared" ca="1" si="659"/>
        <v>3.0861444662036441E-5</v>
      </c>
      <c r="BR401" s="223">
        <f t="shared" ca="1" si="660"/>
        <v>-5.6904429079885699E-4</v>
      </c>
      <c r="BS401" s="223">
        <f t="shared" ca="1" si="661"/>
        <v>-6.6314958313723016E-4</v>
      </c>
      <c r="BT401" s="223">
        <f t="shared" ca="1" si="662"/>
        <v>-1.6780804606195276E-4</v>
      </c>
      <c r="BU401" s="223">
        <f t="shared" ca="1" si="663"/>
        <v>4.766912726308264E-4</v>
      </c>
      <c r="BV401" s="223">
        <f t="shared" ca="1" si="664"/>
        <v>6.9747900888978765E-4</v>
      </c>
      <c r="BW401" s="223">
        <f t="shared" ca="1" si="665"/>
        <v>2.9830587835953041E-4</v>
      </c>
      <c r="BX401" s="223">
        <f t="shared" ca="1" si="666"/>
        <v>-3.6601927618713808E-4</v>
      </c>
      <c r="BY401" s="223">
        <f t="shared" ca="1" si="667"/>
        <v>-7.0500470748144622E-4</v>
      </c>
      <c r="BZ401" s="223">
        <f t="shared" ca="1" si="668"/>
        <v>-4.1733998304362455E-4</v>
      </c>
      <c r="CA401" s="223">
        <f t="shared" ca="1" si="669"/>
        <v>2.4128136422556202E-4</v>
      </c>
      <c r="CB401" s="223">
        <f t="shared" ca="1" si="670"/>
        <v>6.8543747053578677E-4</v>
      </c>
      <c r="CC401" s="223">
        <f t="shared" ca="1" si="671"/>
        <v>5.2033594622631065E-4</v>
      </c>
      <c r="CD401" s="223">
        <f t="shared" ca="1" si="672"/>
        <v>-1.0727114474893672E-4</v>
      </c>
      <c r="CE401" s="223">
        <f t="shared" ca="1" si="673"/>
        <v>-6.3952925599520248E-4</v>
      </c>
      <c r="CF401" s="223">
        <f t="shared" ca="1" si="674"/>
        <v>-6.0333569080327947E-4</v>
      </c>
      <c r="CG401" s="223">
        <f t="shared" ca="1" si="675"/>
        <v>-3.0861444662039369E-5</v>
      </c>
      <c r="CH401" s="223">
        <f t="shared" ca="1" si="676"/>
        <v>5.6904429079885819E-4</v>
      </c>
      <c r="CI401" s="223">
        <f t="shared" ca="1" si="677"/>
        <v>6.6314958313723102E-4</v>
      </c>
      <c r="CJ401" s="223">
        <f t="shared" ca="1" si="678"/>
        <v>1.6780804606195073E-4</v>
      </c>
      <c r="CK401" s="223">
        <f t="shared" ca="1" si="679"/>
        <v>-4.7669127263082791E-4</v>
      </c>
      <c r="CL401" s="223">
        <f t="shared" ca="1" si="680"/>
        <v>-6.9747900888978732E-4</v>
      </c>
      <c r="CM401" s="223">
        <f t="shared" ca="1" si="681"/>
        <v>-2.9830587835953757E-4</v>
      </c>
      <c r="CN401" s="223">
        <f t="shared" ca="1" si="682"/>
        <v>3.6601927618713987E-4</v>
      </c>
      <c r="CO401" s="223">
        <f t="shared" ca="1" si="683"/>
        <v>7.0500470748144622E-4</v>
      </c>
      <c r="CP401" s="223">
        <f t="shared" ca="1" si="684"/>
        <v>4.1733998304362287E-4</v>
      </c>
      <c r="CQ401" s="223">
        <f t="shared" ca="1" si="685"/>
        <v>-2.4128136422555457E-4</v>
      </c>
      <c r="CR401" s="223">
        <f t="shared" ca="1" si="686"/>
        <v>-6.854374705357872E-4</v>
      </c>
      <c r="CS401" s="223">
        <f t="shared" ca="1" si="687"/>
        <v>-5.2033594622630925E-4</v>
      </c>
      <c r="CT401" s="223">
        <f t="shared" ca="1" si="688"/>
        <v>1.0727114474893878E-4</v>
      </c>
      <c r="CU401" s="223">
        <f t="shared" ca="1" si="689"/>
        <v>6.3952925599519911E-4</v>
      </c>
      <c r="CV401" s="223">
        <f t="shared" ca="1" si="690"/>
        <v>6.0333569080327839E-4</v>
      </c>
      <c r="CW401" s="223">
        <f t="shared" ca="1" si="691"/>
        <v>3.0861444662037309E-5</v>
      </c>
      <c r="CX401" s="223">
        <f t="shared" ca="1" si="692"/>
        <v>-5.6904429079885353E-4</v>
      </c>
      <c r="CY401" s="223">
        <f t="shared" ca="1" si="693"/>
        <v>-6.6314958313723037E-4</v>
      </c>
      <c r="CZ401" s="223">
        <f t="shared" ca="1" si="694"/>
        <v>-1.6780804606194875E-4</v>
      </c>
      <c r="DA401" s="223">
        <f t="shared" ca="1" si="695"/>
        <v>4.7669127263082943E-4</v>
      </c>
      <c r="DB401" s="223">
        <f t="shared" ca="1" si="696"/>
        <v>6.9747900888978863E-4</v>
      </c>
      <c r="DC401" s="223">
        <f t="shared" ca="1" si="697"/>
        <v>2.9830587835953567E-4</v>
      </c>
      <c r="DD401" s="223">
        <f t="shared" ca="1" si="698"/>
        <v>-3.6601927618714166E-4</v>
      </c>
      <c r="DE401" s="223">
        <f t="shared" ca="1" si="699"/>
        <v>-7.0500470748144633E-4</v>
      </c>
      <c r="DF401" s="223">
        <f t="shared" ca="1" si="700"/>
        <v>-4.1733998304362932E-4</v>
      </c>
      <c r="DG401" s="223">
        <f t="shared" ca="1" si="701"/>
        <v>2.4128136422555649E-4</v>
      </c>
      <c r="DH401" s="223">
        <f t="shared" ca="1" si="702"/>
        <v>6.8543747053578775E-4</v>
      </c>
      <c r="DI401" s="223">
        <f t="shared" ca="1" si="703"/>
        <v>5.2033594622630784E-4</v>
      </c>
      <c r="DJ401" s="223">
        <f t="shared" ca="1" si="704"/>
        <v>-1.0727114474893092E-4</v>
      </c>
      <c r="DK401" s="223">
        <f t="shared" ca="1" si="705"/>
        <v>-6.3952925599520009E-4</v>
      </c>
      <c r="DL401" s="223">
        <f t="shared" ca="1" si="706"/>
        <v>-6.033356908032773E-4</v>
      </c>
      <c r="DM401" s="223">
        <f t="shared" ca="1" si="707"/>
        <v>-3.0861444662035194E-5</v>
      </c>
      <c r="DN401" s="223">
        <f t="shared" ca="1" si="708"/>
        <v>5.6904429079885472E-4</v>
      </c>
      <c r="DO401" s="223">
        <f t="shared" ca="1" si="709"/>
        <v>6.6314958313722961E-4</v>
      </c>
      <c r="DP401" s="223">
        <f t="shared" ca="1" si="710"/>
        <v>1.6780804606194666E-4</v>
      </c>
      <c r="DQ401" s="223">
        <f t="shared" ca="1" si="711"/>
        <v>-4.7669127263082352E-4</v>
      </c>
      <c r="DR401" s="223">
        <f t="shared" ca="1" si="712"/>
        <v>-6.9747900888978819E-4</v>
      </c>
      <c r="DS401" s="223">
        <f t="shared" ca="1" si="713"/>
        <v>-2.9830587835953383E-4</v>
      </c>
      <c r="DT401" s="223">
        <f t="shared" ca="1" si="714"/>
        <v>3.6601927618714345E-4</v>
      </c>
      <c r="DU401" s="223">
        <f t="shared" ca="1" si="715"/>
        <v>7.05004707481446E-4</v>
      </c>
      <c r="DV401" s="223">
        <f t="shared" ca="1" si="716"/>
        <v>4.1733998304362764E-4</v>
      </c>
      <c r="DW401" s="223">
        <f t="shared" ca="1" si="717"/>
        <v>-2.412813642255585E-4</v>
      </c>
      <c r="DX401" s="223">
        <f t="shared" ca="1" si="718"/>
        <v>-6.8543747053578818E-4</v>
      </c>
      <c r="DY401" s="223">
        <f t="shared" ca="1" si="719"/>
        <v>-5.2033594622631326E-4</v>
      </c>
      <c r="DZ401" s="223">
        <f t="shared" ca="1" si="720"/>
        <v>1.0727114474893298E-4</v>
      </c>
      <c r="EA401" s="223">
        <f t="shared" ca="1" si="721"/>
        <v>6.3952925599520096E-4</v>
      </c>
      <c r="EB401" s="223">
        <f t="shared" ca="1" si="722"/>
        <v>6.0333569080327622E-4</v>
      </c>
      <c r="EC401" s="223">
        <f t="shared" ca="1" si="723"/>
        <v>3.0861444662043109E-5</v>
      </c>
      <c r="ED401" s="223">
        <f t="shared" ca="1" si="724"/>
        <v>-5.6904429079885591E-4</v>
      </c>
      <c r="EE401" s="223">
        <f t="shared" ca="1" si="725"/>
        <v>-6.6314958313722896E-4</v>
      </c>
      <c r="EF401" s="223">
        <f t="shared" ca="1" si="726"/>
        <v>-1.6780804606195444E-4</v>
      </c>
      <c r="EG401" s="223">
        <f t="shared" ca="1" si="727"/>
        <v>4.7669127263082504E-4</v>
      </c>
      <c r="EH401" s="223">
        <f t="shared" ca="1" si="728"/>
        <v>6.9747900888978949E-4</v>
      </c>
      <c r="EI401" s="223">
        <f t="shared" ca="1" si="729"/>
        <v>2.9830587835953193E-4</v>
      </c>
      <c r="EJ401" s="223">
        <f t="shared" ca="1" si="730"/>
        <v>-3.6601927618713673E-4</v>
      </c>
      <c r="EK401" s="223">
        <f t="shared" ca="1" si="731"/>
        <v>-7.0500470748144643E-4</v>
      </c>
      <c r="EL401" s="223">
        <f t="shared" ca="1" si="732"/>
        <v>-4.1733998304362596E-4</v>
      </c>
      <c r="EM401" s="223">
        <f t="shared" ca="1" si="733"/>
        <v>2.4128136422555093E-4</v>
      </c>
      <c r="EN401" s="223">
        <f t="shared" ca="1" si="734"/>
        <v>6.8543747053578872E-4</v>
      </c>
      <c r="EO401" s="223">
        <f t="shared" ca="1" si="735"/>
        <v>5.2033594622631185E-4</v>
      </c>
      <c r="EP401" s="223">
        <f t="shared" ca="1" si="736"/>
        <v>-1.0727114474892512E-4</v>
      </c>
      <c r="EQ401" s="223">
        <f t="shared" ca="1" si="737"/>
        <v>-6.3952925599520172E-4</v>
      </c>
      <c r="ER401" s="223">
        <f t="shared" ca="1" si="738"/>
        <v>-6.0333569080328045E-4</v>
      </c>
      <c r="ES401" s="223">
        <f t="shared" ca="1" si="739"/>
        <v>-3.086144466203102E-5</v>
      </c>
      <c r="ET401" s="223">
        <f t="shared" ca="1" si="740"/>
        <v>5.690442907988571E-4</v>
      </c>
      <c r="EU401" s="223">
        <f t="shared" ca="1" si="741"/>
        <v>6.6314958313723167E-4</v>
      </c>
      <c r="EV401" s="223">
        <f t="shared" ca="1" si="742"/>
        <v>1.6780804606194265E-4</v>
      </c>
      <c r="EW401" s="223">
        <f t="shared" ca="1" si="743"/>
        <v>-4.7669127263082656E-4</v>
      </c>
      <c r="EX401" s="223">
        <f t="shared" ca="1" si="744"/>
        <v>-6.9747900888978917E-4</v>
      </c>
      <c r="EY401" s="223">
        <f t="shared" ca="1" si="745"/>
        <v>-2.9830587835953009E-4</v>
      </c>
      <c r="EZ401" s="223">
        <f t="shared" ca="1" si="746"/>
        <v>3.6601927618713841E-4</v>
      </c>
      <c r="FA401" s="223">
        <f t="shared" ca="1" si="747"/>
        <v>7.0500470748144568E-4</v>
      </c>
      <c r="FB401" s="223">
        <f t="shared" ca="1" si="748"/>
        <v>4.1733998304362428E-4</v>
      </c>
      <c r="FC401" s="223">
        <f t="shared" ca="1" si="749"/>
        <v>-2.4128136422555291E-4</v>
      </c>
      <c r="FD401" s="223">
        <f t="shared" ca="1" si="750"/>
        <v>-6.8543747053578916E-4</v>
      </c>
      <c r="FE401" s="223">
        <f t="shared" ca="1" si="751"/>
        <v>-5.2033594622631044E-4</v>
      </c>
      <c r="FF401" s="223">
        <f t="shared" ca="1" si="752"/>
        <v>1.0727114474892718E-4</v>
      </c>
      <c r="FG401" s="223">
        <f t="shared" ca="1" si="753"/>
        <v>6.3952925599520258E-4</v>
      </c>
      <c r="FH401" s="223">
        <f t="shared" ca="1" si="754"/>
        <v>6.0333569080327936E-4</v>
      </c>
      <c r="FI401" s="223">
        <f t="shared" ca="1" si="755"/>
        <v>3.0861444662049072E-5</v>
      </c>
      <c r="FJ401" s="223">
        <f t="shared" ca="1" si="756"/>
        <v>-5.690442907988584E-4</v>
      </c>
      <c r="FK401" s="223">
        <f t="shared" ca="1" si="757"/>
        <v>-6.6314958313723102E-4</v>
      </c>
      <c r="FL401" s="223">
        <f t="shared" ca="1" si="758"/>
        <v>-1.6780804606196018E-4</v>
      </c>
      <c r="FM401" s="223">
        <f t="shared" ca="1" si="759"/>
        <v>4.7669127263082824E-4</v>
      </c>
      <c r="FN401" s="223">
        <f t="shared" ca="1" si="760"/>
        <v>6.9747900888978884E-4</v>
      </c>
      <c r="FO401" s="223">
        <f t="shared" ca="1" si="761"/>
        <v>2.9830587835952819E-4</v>
      </c>
      <c r="FP401" s="223">
        <f t="shared" ca="1" si="762"/>
        <v>-3.660192761871402E-4</v>
      </c>
      <c r="FQ401" s="223">
        <f t="shared" ca="1" si="763"/>
        <v>-7.0500470748144578E-4</v>
      </c>
      <c r="FR401" s="223">
        <f t="shared" ca="1" si="764"/>
        <v>-4.173399830436226E-4</v>
      </c>
      <c r="FS401" s="223">
        <f t="shared" ca="1" si="765"/>
        <v>2.4128136422555486E-4</v>
      </c>
      <c r="FT401" s="223">
        <f t="shared" ca="1" si="766"/>
        <v>6.8543747053578493E-4</v>
      </c>
      <c r="FU401" s="223">
        <f t="shared" ca="1" si="767"/>
        <v>5.2033594622630903E-4</v>
      </c>
      <c r="FV401" s="223">
        <f t="shared" ca="1" si="768"/>
        <v>-1.0727114474892919E-4</v>
      </c>
      <c r="FW401" s="223">
        <f t="shared" ca="1" si="769"/>
        <v>-6.3952925599520345E-4</v>
      </c>
      <c r="FX401" s="223">
        <f t="shared" ca="1" si="770"/>
        <v>-6.0333569080327828E-4</v>
      </c>
      <c r="FY401" s="223">
        <f t="shared" ca="1" si="771"/>
        <v>-3.0861444662046958E-5</v>
      </c>
      <c r="FZ401" s="223">
        <f t="shared" ca="1" si="772"/>
        <v>5.690442907988596E-4</v>
      </c>
      <c r="GA401" s="223">
        <f t="shared" ca="1" si="773"/>
        <v>6.6314958313723037E-4</v>
      </c>
      <c r="GB401" s="223">
        <f t="shared" ca="1" si="774"/>
        <v>1.6780804606195815E-4</v>
      </c>
      <c r="GC401" s="223">
        <f t="shared" ca="1" si="775"/>
        <v>-4.7669127263082976E-4</v>
      </c>
      <c r="GD401" s="223">
        <f t="shared" ca="1" si="776"/>
        <v>-6.9747900888978841E-4</v>
      </c>
      <c r="GE401" s="223">
        <f t="shared" ca="1" si="777"/>
        <v>-2.9830587835954451E-4</v>
      </c>
      <c r="GF401" s="223">
        <f t="shared" ca="1" si="778"/>
        <v>3.6601927618714193E-4</v>
      </c>
      <c r="GG401" s="223">
        <f t="shared" ca="1" si="779"/>
        <v>7.0500470748144589E-4</v>
      </c>
      <c r="GH401" s="223">
        <f t="shared" ca="1" si="780"/>
        <v>4.1733998304362092E-4</v>
      </c>
      <c r="GI401" s="223">
        <f t="shared" ca="1" si="781"/>
        <v>-2.4128136422555687E-4</v>
      </c>
      <c r="GJ401" s="223">
        <f t="shared" ca="1" si="782"/>
        <v>-6.8543747053578547E-4</v>
      </c>
      <c r="GK401" s="223">
        <f t="shared" ca="1" si="783"/>
        <v>-5.2033594622630762E-4</v>
      </c>
      <c r="GL401" s="223">
        <f t="shared" ca="1" si="784"/>
        <v>1.0727114474893125E-4</v>
      </c>
      <c r="GM401" s="223">
        <f t="shared" ca="1" si="785"/>
        <v>6.3952925599519597E-4</v>
      </c>
      <c r="GN401" s="223">
        <f t="shared" ca="1" si="786"/>
        <v>6.0333569080327719E-4</v>
      </c>
      <c r="GO401" s="223">
        <f t="shared" ca="1" si="787"/>
        <v>3.0861444662044844E-5</v>
      </c>
      <c r="GP401" s="223">
        <f t="shared" ca="1" si="788"/>
        <v>-5.6904429079884897E-4</v>
      </c>
      <c r="GQ401" s="223">
        <f t="shared" ca="1" si="789"/>
        <v>-6.6314958313722951E-4</v>
      </c>
      <c r="GR401" s="223">
        <f t="shared" ca="1" si="790"/>
        <v>-1.6780804606195612E-4</v>
      </c>
      <c r="GS401" s="223">
        <f t="shared" ca="1" si="791"/>
        <v>4.7669127263083117E-4</v>
      </c>
      <c r="GT401" s="223">
        <f t="shared" ca="1" si="792"/>
        <v>6.9747900888978819E-4</v>
      </c>
      <c r="GU401" s="223">
        <f t="shared" ca="1" si="793"/>
        <v>2.9830587835954261E-4</v>
      </c>
      <c r="GV401" s="223">
        <f t="shared" ca="1" si="794"/>
        <v>-3.6601927618714372E-4</v>
      </c>
      <c r="GW401" s="223">
        <f t="shared" ca="1" si="795"/>
        <v>-7.05004707481446E-4</v>
      </c>
      <c r="GX401" s="223">
        <f t="shared" ca="1" si="796"/>
        <v>-4.1733998304363545E-4</v>
      </c>
      <c r="GY401" s="223">
        <f t="shared" ca="1" si="797"/>
        <v>2.4128136422555879E-4</v>
      </c>
      <c r="GZ401" s="223">
        <f t="shared" ca="1" si="798"/>
        <v>6.8543747053578601E-4</v>
      </c>
      <c r="HA401" s="223">
        <f t="shared" ca="1" si="799"/>
        <v>5.2033594622630621E-4</v>
      </c>
      <c r="HB401" s="223">
        <f t="shared" ca="1" si="800"/>
        <v>-1.0727114474893331E-4</v>
      </c>
      <c r="HC401" s="223">
        <f t="shared" ca="1" si="801"/>
        <v>-6.3952925599519684E-4</v>
      </c>
      <c r="HD401" s="223">
        <f t="shared" ca="1" si="802"/>
        <v>-6.0333569080327611E-4</v>
      </c>
      <c r="HE401" s="223">
        <f t="shared" ca="1" si="803"/>
        <v>-3.0861444662042838E-5</v>
      </c>
      <c r="HF401" s="223">
        <f t="shared" ca="1" si="804"/>
        <v>5.6904429079885016E-4</v>
      </c>
      <c r="HG401" s="223">
        <f t="shared" ca="1" si="805"/>
        <v>6.6314958313722886E-4</v>
      </c>
      <c r="HH401" s="223">
        <f t="shared" ca="1" si="806"/>
        <v>1.6780804606195414E-4</v>
      </c>
      <c r="HI401" s="223">
        <f t="shared" ca="1" si="807"/>
        <v>-4.7669127263081788E-4</v>
      </c>
      <c r="HJ401" s="223">
        <f t="shared" ca="1" si="808"/>
        <v>-6.9747900888978787E-4</v>
      </c>
      <c r="HK401" s="223">
        <f t="shared" ca="1" si="809"/>
        <v>-2.9830587835954071E-4</v>
      </c>
      <c r="HL401" s="223">
        <f t="shared" ca="1" si="810"/>
        <v>3.6601927618714551E-4</v>
      </c>
      <c r="HM401" s="223">
        <f t="shared" ca="1" si="811"/>
        <v>7.05004707481446E-4</v>
      </c>
      <c r="HN401" s="223">
        <f t="shared" ca="1" si="812"/>
        <v>4.1733998304363377E-4</v>
      </c>
      <c r="HO401" s="223">
        <f t="shared" ca="1" si="813"/>
        <v>-2.412813642255608E-4</v>
      </c>
      <c r="HP401" s="223">
        <f t="shared" ca="1" si="814"/>
        <v>-6.8543747053578644E-4</v>
      </c>
      <c r="HQ401" s="223">
        <f t="shared" ca="1" si="815"/>
        <v>-5.2033594622631835E-4</v>
      </c>
      <c r="HR401" s="223">
        <f t="shared" ca="1" si="816"/>
        <v>1.0727114474893537E-4</v>
      </c>
      <c r="HS401" s="223">
        <f t="shared" ca="1" si="817"/>
        <v>6.395292559951976E-4</v>
      </c>
      <c r="HT401" s="223">
        <f t="shared" ca="1" si="818"/>
        <v>6.0333569080327503E-4</v>
      </c>
      <c r="HU401" s="223">
        <f t="shared" ca="1" si="819"/>
        <v>3.0861444662040724E-5</v>
      </c>
      <c r="HV401" s="223">
        <f t="shared" ca="1" si="820"/>
        <v>-5.6904429079885147E-4</v>
      </c>
      <c r="HW401" s="223">
        <f t="shared" ca="1" si="821"/>
        <v>-6.6314958313722799E-4</v>
      </c>
      <c r="HX401" s="223">
        <f t="shared" ca="1" si="822"/>
        <v>-1.6780804606195208E-4</v>
      </c>
      <c r="HY401" s="223">
        <f t="shared" ca="1" si="823"/>
        <v>4.7669127263081946E-4</v>
      </c>
      <c r="HZ401" s="223">
        <f t="shared" ca="1" si="824"/>
        <v>6.9747900888978754E-4</v>
      </c>
      <c r="IA401" s="223">
        <f t="shared" ca="1" si="825"/>
        <v>2.9830587835953887E-4</v>
      </c>
      <c r="IB401" s="223">
        <f t="shared" ca="1" si="826"/>
        <v>-3.6601927618713006E-4</v>
      </c>
      <c r="IC401" s="223">
        <f t="shared" ca="1" si="827"/>
        <v>-7.0500470748144622E-4</v>
      </c>
      <c r="ID401" s="223">
        <f t="shared" ca="1" si="828"/>
        <v>-4.1733998304363209E-4</v>
      </c>
      <c r="IE401" s="223">
        <f t="shared" ca="1" si="829"/>
        <v>8.2014854975313856E-4</v>
      </c>
      <c r="IF401" s="223">
        <f t="shared" ca="1" si="830"/>
        <v>6.8543747053578688E-4</v>
      </c>
      <c r="IG401" s="223">
        <f t="shared" ca="1" si="831"/>
        <v>5.2033594622631694E-4</v>
      </c>
      <c r="IH401" s="223">
        <f t="shared" ca="1" si="832"/>
        <v>-1.0727114474893737E-4</v>
      </c>
      <c r="II401" s="223">
        <f t="shared" ca="1" si="833"/>
        <v>-6.3952925599519846E-4</v>
      </c>
      <c r="IJ401" s="223">
        <f t="shared" ca="1" si="834"/>
        <v>-6.0333569080328435E-4</v>
      </c>
      <c r="IK401" s="223">
        <f t="shared" ca="1" si="835"/>
        <v>-3.0861444662038664E-5</v>
      </c>
      <c r="IL401" s="223">
        <f t="shared" ca="1" si="836"/>
        <v>5.6904429079885266E-4</v>
      </c>
      <c r="IM401" s="223">
        <f t="shared" ca="1" si="837"/>
        <v>6.6314958313723428E-4</v>
      </c>
      <c r="IN401" s="223">
        <f t="shared" ca="1" si="838"/>
        <v>1.6780804606195005E-4</v>
      </c>
      <c r="IO401" s="223">
        <f t="shared" ca="1" si="839"/>
        <v>-4.7669127263082108E-4</v>
      </c>
      <c r="IP401" s="223">
        <f t="shared" ca="1" si="840"/>
        <v>-6.9747900888978732E-4</v>
      </c>
      <c r="IQ401" s="223">
        <f t="shared" ca="1" si="841"/>
        <v>-2.9830587835953703E-4</v>
      </c>
      <c r="IR401" s="223">
        <f t="shared" ca="1" si="842"/>
        <v>3.6601927618713196E-4</v>
      </c>
      <c r="IS401" s="223">
        <f t="shared" ca="1" si="843"/>
        <v>7.0500470748144622E-4</v>
      </c>
      <c r="IT401" s="223">
        <f t="shared" ca="1" si="844"/>
        <v>4.1733998304363041E-4</v>
      </c>
      <c r="IU401" s="223">
        <f t="shared" ca="1" si="845"/>
        <v>-2.4128136422554581E-4</v>
      </c>
      <c r="IV401" s="223">
        <f t="shared" ca="1" si="846"/>
        <v>-6.8543747053578742E-4</v>
      </c>
      <c r="IW401" s="223">
        <f t="shared" ca="1" si="847"/>
        <v>-5.2033594622631553E-4</v>
      </c>
      <c r="IX401" s="223">
        <f t="shared" ca="1" si="848"/>
        <v>1.0727114474893943E-4</v>
      </c>
      <c r="IY401" s="223">
        <f t="shared" ca="1" si="849"/>
        <v>6.3952925599519933E-4</v>
      </c>
      <c r="IZ401" s="223">
        <f t="shared" ca="1" si="850"/>
        <v>6.0333569080328327E-4</v>
      </c>
      <c r="JA401" s="223">
        <f t="shared" ca="1" si="851"/>
        <v>3.0861444662036604E-5</v>
      </c>
      <c r="JB401" s="223">
        <f t="shared" ca="1" si="852"/>
        <v>-5.6904429079885385E-4</v>
      </c>
    </row>
    <row r="402" spans="2:262">
      <c r="B402" s="230">
        <v>41</v>
      </c>
      <c r="C402" s="229">
        <f t="shared" si="853"/>
        <v>8.0078125000000039E-4</v>
      </c>
      <c r="D402" s="226">
        <f t="shared" ca="1" si="597"/>
        <v>39.290082981431908</v>
      </c>
      <c r="E402" s="225">
        <f ca="1">AU361</f>
        <v>9.0082981431903963E-2</v>
      </c>
      <c r="F402" s="224">
        <v>41</v>
      </c>
      <c r="G402" s="223">
        <f t="shared" ca="1" si="854"/>
        <v>1.0882688106304151E-3</v>
      </c>
      <c r="H402" s="223">
        <f t="shared" ca="1" si="598"/>
        <v>1.4032994531611485E-4</v>
      </c>
      <c r="I402" s="223">
        <f t="shared" ca="1" si="599"/>
        <v>-9.3811643714439925E-4</v>
      </c>
      <c r="J402" s="223">
        <f t="shared" ca="1" si="600"/>
        <v>-1.1441100674145495E-3</v>
      </c>
      <c r="K402" s="223">
        <f t="shared" ca="1" si="601"/>
        <v>-2.8607588876690144E-4</v>
      </c>
      <c r="L402" s="223">
        <f t="shared" ca="1" si="602"/>
        <v>8.3801022821979249E-4</v>
      </c>
      <c r="M402" s="223">
        <f t="shared" ca="1" si="603"/>
        <v>1.1827428438441665E-3</v>
      </c>
      <c r="N402" s="223">
        <f t="shared" ca="1" si="604"/>
        <v>4.2751898457045885E-4</v>
      </c>
      <c r="O402" s="223">
        <f t="shared" ca="1" si="605"/>
        <v>-7.2529956544067757E-4</v>
      </c>
      <c r="P402" s="223">
        <f t="shared" ca="1" si="606"/>
        <v>-1.2035860670022763E-3</v>
      </c>
      <c r="Q402" s="223">
        <f t="shared" ca="1" si="607"/>
        <v>-5.6253179691030273E-4</v>
      </c>
      <c r="R402" s="223">
        <f t="shared" ca="1" si="608"/>
        <v>6.0167972208662773E-4</v>
      </c>
      <c r="S402" s="223">
        <f t="shared" ca="1" si="609"/>
        <v>1.2063262354116556E-3</v>
      </c>
      <c r="T402" s="223">
        <f t="shared" ca="1" si="610"/>
        <v>6.8908360741856776E-4</v>
      </c>
      <c r="U402" s="223">
        <f t="shared" ca="1" si="611"/>
        <v>-4.6901005566735946E-4</v>
      </c>
      <c r="V402" s="223">
        <f t="shared" ca="1" si="612"/>
        <v>-1.190922134388871E-3</v>
      </c>
      <c r="W402" s="223">
        <f t="shared" ca="1" si="613"/>
        <v>-8.0527095907045767E-4</v>
      </c>
      <c r="X402" s="223">
        <f t="shared" ca="1" si="614"/>
        <v>3.2928604145508001E-4</v>
      </c>
      <c r="Y402" s="223">
        <f t="shared" ca="1" si="615"/>
        <v>1.1576054559514831E-3</v>
      </c>
      <c r="Z402" s="223">
        <f t="shared" ca="1" si="616"/>
        <v>9.0934628594964016E-4</v>
      </c>
      <c r="AA402" s="223">
        <f t="shared" ca="1" si="617"/>
        <v>-1.8460925867902353E-4</v>
      </c>
      <c r="AB402" s="223">
        <f t="shared" ca="1" si="618"/>
        <v>-1.1068773139544387E-3</v>
      </c>
      <c r="AC402" s="223">
        <f t="shared" ca="1" si="619"/>
        <v>-9.9974419826627352E-4</v>
      </c>
      <c r="AD402" s="223">
        <f t="shared" ca="1" si="620"/>
        <v>3.7155780817655954E-5</v>
      </c>
      <c r="AE402" s="223">
        <f t="shared" ca="1" si="621"/>
        <v>1.039500706871261E-3</v>
      </c>
      <c r="AF402" s="223">
        <f t="shared" ca="1" si="622"/>
        <v>1.0751050272765007E-3</v>
      </c>
      <c r="AG402" s="223">
        <f t="shared" ca="1" si="623"/>
        <v>1.1085655457190158E-4</v>
      </c>
      <c r="AH402" s="223">
        <f t="shared" ca="1" si="624"/>
        <v>-9.5648904158679763E-4</v>
      </c>
      <c r="AI402" s="223">
        <f t="shared" ca="1" si="625"/>
        <v>-1.134295275965958E-3</v>
      </c>
      <c r="AJ402" s="223">
        <f t="shared" ca="1" si="626"/>
        <v>-2.5720150419513077E-4</v>
      </c>
      <c r="AK402" s="223">
        <f t="shared" ca="1" si="627"/>
        <v>8.5909089081440376E-4</v>
      </c>
      <c r="AL402" s="223">
        <f t="shared" ca="1" si="628"/>
        <v>1.1764246678999161E-3</v>
      </c>
      <c r="AM402" s="223">
        <f t="shared" ca="1" si="629"/>
        <v>3.9967790379144563E-4</v>
      </c>
      <c r="AN402" s="223">
        <f t="shared" ca="1" si="630"/>
        <v>-7.487712134001403E-4</v>
      </c>
      <c r="AO402" s="223">
        <f t="shared" ca="1" si="631"/>
        <v>-1.2008595378095442E-3</v>
      </c>
      <c r="AP402" s="223">
        <f t="shared" ca="1" si="632"/>
        <v>-5.3614277569351276E-4</v>
      </c>
      <c r="AQ402" s="223">
        <f t="shared" ca="1" si="633"/>
        <v>6.2718931997816094E-4</v>
      </c>
      <c r="AR402" s="223">
        <f t="shared" ca="1" si="634"/>
        <v>1.20723236250736E-3</v>
      </c>
      <c r="AS402" s="223">
        <f t="shared" ca="1" si="635"/>
        <v>6.6454356120606314E-4</v>
      </c>
      <c r="AT402" s="223">
        <f t="shared" ca="1" si="636"/>
        <v>-4.9617391539428049E-4</v>
      </c>
      <c r="AU402" s="223">
        <f t="shared" ca="1" si="637"/>
        <v>-1.195447288778068E-3</v>
      </c>
      <c r="AV402" s="223">
        <f t="shared" ca="1" si="638"/>
        <v>-7.829489929992205E-4</v>
      </c>
      <c r="AW402" s="223">
        <f t="shared" ca="1" si="639"/>
        <v>3.5769559328290192E-4</v>
      </c>
      <c r="AX402" s="223">
        <f t="shared" ca="1" si="640"/>
        <v>1.1656815751001325E-3</v>
      </c>
      <c r="AY402" s="223">
        <f t="shared" ca="1" si="641"/>
        <v>8.8957814316672633E-4</v>
      </c>
      <c r="AZ402" s="223">
        <f t="shared" ca="1" si="642"/>
        <v>-2.1383719650456705E-4</v>
      </c>
      <c r="BA402" s="223">
        <f t="shared" ca="1" si="643"/>
        <v>-1.1183829255132726E-3</v>
      </c>
      <c r="BB402" s="223">
        <f t="shared" ca="1" si="644"/>
        <v>-9.828272100393734E-4</v>
      </c>
      <c r="BC402" s="223">
        <f t="shared" ca="1" si="645"/>
        <v>6.6762489250597875E-5</v>
      </c>
      <c r="BD402" s="223">
        <f t="shared" ca="1" si="646"/>
        <v>1.054262755732984E-3</v>
      </c>
      <c r="BE402" s="223">
        <f t="shared" ca="1" si="647"/>
        <v>1.0612936408549208E-3</v>
      </c>
      <c r="BF402" s="223">
        <f t="shared" ca="1" si="648"/>
        <v>8.1316387984406056E-5</v>
      </c>
      <c r="BG402" s="223">
        <f t="shared" ca="1" si="649"/>
        <v>-9.7428549279597468E-4</v>
      </c>
      <c r="BH402" s="223">
        <f t="shared" ca="1" si="650"/>
        <v>-1.1237972274571555E-3</v>
      </c>
      <c r="BI402" s="223">
        <f t="shared" ca="1" si="651"/>
        <v>-2.2817219105462081E-4</v>
      </c>
      <c r="BJ402" s="223">
        <f t="shared" ca="1" si="652"/>
        <v>8.7965406917986291E-4</v>
      </c>
      <c r="BK402" s="223">
        <f t="shared" ca="1" si="653"/>
        <v>1.169397857725075E-3</v>
      </c>
      <c r="BL402" s="223">
        <f t="shared" ca="1" si="654"/>
        <v>3.7159607198810983E-4</v>
      </c>
      <c r="BM402" s="223">
        <f t="shared" ca="1" si="655"/>
        <v>-7.7179182957901483E-4</v>
      </c>
      <c r="BN402" s="223">
        <f t="shared" ca="1" si="656"/>
        <v>-1.1974096557342648E-3</v>
      </c>
      <c r="BO402" s="223">
        <f t="shared" ca="1" si="657"/>
        <v>-5.0943080211630703E-4</v>
      </c>
      <c r="BP402" s="223">
        <f t="shared" ca="1" si="658"/>
        <v>6.5232112247546616E-4</v>
      </c>
      <c r="BQ402" s="223">
        <f t="shared" ca="1" si="659"/>
        <v>1.207411297969216E-3</v>
      </c>
      <c r="BR402" s="223">
        <f t="shared" ca="1" si="660"/>
        <v>6.39603218801178E-4</v>
      </c>
      <c r="BS402" s="223">
        <f t="shared" ca="1" si="661"/>
        <v>-5.2303889850770983E-4</v>
      </c>
      <c r="BT402" s="223">
        <f t="shared" ca="1" si="662"/>
        <v>-1.1992523504211578E-3</v>
      </c>
      <c r="BU402" s="223">
        <f t="shared" ca="1" si="663"/>
        <v>-7.60155407730946E-4</v>
      </c>
      <c r="BV402" s="223">
        <f t="shared" ca="1" si="664"/>
        <v>3.8588968266042568E-4</v>
      </c>
      <c r="BW402" s="223">
        <f t="shared" ca="1" si="665"/>
        <v>1.173055531255585E-3</v>
      </c>
      <c r="BX402" s="223">
        <f t="shared" ca="1" si="666"/>
        <v>8.6927415177383857E-4</v>
      </c>
      <c r="BY402" s="223">
        <f t="shared" ca="1" si="667"/>
        <v>-2.4293632679883243E-4</v>
      </c>
      <c r="BZ402" s="223">
        <f t="shared" ca="1" si="668"/>
        <v>-1.1292148650168087E-3</v>
      </c>
      <c r="CA402" s="223">
        <f t="shared" ca="1" si="669"/>
        <v>-9.6531820345141712E-4</v>
      </c>
      <c r="CB402" s="223">
        <f t="shared" ca="1" si="670"/>
        <v>9.6328982456408236E-5</v>
      </c>
      <c r="CC402" s="223">
        <f t="shared" ca="1" si="671"/>
        <v>1.068389756132075E-3</v>
      </c>
      <c r="CD402" s="223">
        <f t="shared" ca="1" si="672"/>
        <v>1.0468429708284132E-3</v>
      </c>
      <c r="CE402" s="223">
        <f t="shared" ca="1" si="673"/>
        <v>5.1727239445408706E-5</v>
      </c>
      <c r="CF402" s="223">
        <f t="shared" ca="1" si="674"/>
        <v>-9.9149507085517482E-4</v>
      </c>
      <c r="CG402" s="223">
        <f t="shared" ca="1" si="675"/>
        <v>-1.1126222455200196E-3</v>
      </c>
      <c r="CH402" s="223">
        <f t="shared" ca="1" si="676"/>
        <v>-1.99005435518119E-4</v>
      </c>
      <c r="CI402" s="223">
        <f t="shared" ca="1" si="677"/>
        <v>8.996873768264324E-4</v>
      </c>
      <c r="CJ402" s="223">
        <f t="shared" ca="1" si="678"/>
        <v>1.1616666460073409E-3</v>
      </c>
      <c r="CK402" s="223">
        <f t="shared" ca="1" si="679"/>
        <v>3.4329040460588065E-4</v>
      </c>
      <c r="CL402" s="223">
        <f t="shared" ca="1" si="680"/>
        <v>-7.943475472188999E-4</v>
      </c>
      <c r="CM402" s="223">
        <f t="shared" ca="1" si="681"/>
        <v>-1.1932384988564049E-3</v>
      </c>
      <c r="CN402" s="223">
        <f t="shared" ca="1" si="682"/>
        <v>-4.8241196647275895E-4</v>
      </c>
      <c r="CO402" s="223">
        <f t="shared" ca="1" si="683"/>
        <v>6.7705999112044964E-4</v>
      </c>
      <c r="CP402" s="223">
        <f t="shared" ca="1" si="684"/>
        <v>1.2068629340131916E-3</v>
      </c>
      <c r="CQ402" s="223">
        <f t="shared" ca="1" si="685"/>
        <v>6.1427760333358458E-4</v>
      </c>
      <c r="CR402" s="223">
        <f t="shared" ca="1" si="686"/>
        <v>-5.4958882254634673E-4</v>
      </c>
      <c r="CS402" s="223">
        <f t="shared" ca="1" si="687"/>
        <v>-1.2023350272912889E-3</v>
      </c>
      <c r="CT402" s="223">
        <f t="shared" ca="1" si="688"/>
        <v>-7.3690393326910936E-4</v>
      </c>
      <c r="CU402" s="223">
        <f t="shared" ca="1" si="689"/>
        <v>4.1385132652246761E-4</v>
      </c>
      <c r="CV402" s="223">
        <f t="shared" ca="1" si="690"/>
        <v>1.1797228826223773E-3</v>
      </c>
      <c r="CW402" s="223">
        <f t="shared" ca="1" si="691"/>
        <v>8.4844654213617036E-4</v>
      </c>
      <c r="CX402" s="223">
        <f t="shared" ca="1" si="692"/>
        <v>-2.7188912133379185E-4</v>
      </c>
      <c r="CY402" s="223">
        <f t="shared" ca="1" si="693"/>
        <v>-1.1393666077097256E-3</v>
      </c>
      <c r="CZ402" s="223">
        <f t="shared" ca="1" si="694"/>
        <v>-9.4722772527327409E-4</v>
      </c>
      <c r="DA402" s="223">
        <f t="shared" ca="1" si="695"/>
        <v>1.2583745068517674E-4</v>
      </c>
      <c r="DB402" s="223">
        <f t="shared" ca="1" si="696"/>
        <v>1.0818731984917425E-3</v>
      </c>
      <c r="DC402" s="223">
        <f t="shared" ca="1" si="697"/>
        <v>1.0317617217402673E-3</v>
      </c>
      <c r="DD402" s="223">
        <f t="shared" ca="1" si="698"/>
        <v>2.2106932351566972E-5</v>
      </c>
      <c r="DE402" s="223">
        <f t="shared" ca="1" si="699"/>
        <v>-1.0081074093580712E-3</v>
      </c>
      <c r="DF402" s="223">
        <f t="shared" ca="1" si="700"/>
        <v>-1.1007770615458047E-3</v>
      </c>
      <c r="DG402" s="223">
        <f t="shared" ca="1" si="701"/>
        <v>-1.6971880654857057E-4</v>
      </c>
      <c r="DH402" s="223">
        <f t="shared" ca="1" si="702"/>
        <v>9.1917874643868581E-4</v>
      </c>
      <c r="DI402" s="223">
        <f t="shared" ca="1" si="703"/>
        <v>1.1532356897395657E-3</v>
      </c>
      <c r="DJ402" s="223">
        <f t="shared" ca="1" si="704"/>
        <v>3.1477795192036369E-4</v>
      </c>
      <c r="DK402" s="223">
        <f t="shared" ca="1" si="705"/>
        <v>-8.1642477959891467E-4</v>
      </c>
      <c r="DL402" s="223">
        <f t="shared" ca="1" si="706"/>
        <v>-1.1883485797248928E-3</v>
      </c>
      <c r="DM402" s="223">
        <f t="shared" ca="1" si="707"/>
        <v>-4.551025438991451E-4</v>
      </c>
      <c r="DN402" s="223">
        <f t="shared" ca="1" si="708"/>
        <v>7.0139102414367208E-4</v>
      </c>
      <c r="DO402" s="223">
        <f t="shared" ca="1" si="709"/>
        <v>1.2055876009532296E-3</v>
      </c>
      <c r="DP402" s="223">
        <f t="shared" ca="1" si="710"/>
        <v>5.8858197000707685E-4</v>
      </c>
      <c r="DQ402" s="223">
        <f t="shared" ca="1" si="711"/>
        <v>-5.7580769482874685E-4</v>
      </c>
      <c r="DR402" s="223">
        <f t="shared" ca="1" si="712"/>
        <v>-1.2046934624991808E-3</v>
      </c>
      <c r="DS402" s="223">
        <f t="shared" ca="1" si="713"/>
        <v>-7.1320857543247067E-4</v>
      </c>
      <c r="DT402" s="223">
        <f t="shared" ca="1" si="714"/>
        <v>4.4156368182031029E-4</v>
      </c>
      <c r="DU402" s="223">
        <f t="shared" ca="1" si="715"/>
        <v>1.1856796130373616E-3</v>
      </c>
      <c r="DV402" s="223">
        <f t="shared" ca="1" si="716"/>
        <v>8.2710786002697899E-4</v>
      </c>
      <c r="DW402" s="223">
        <f t="shared" ca="1" si="717"/>
        <v>-3.0067814002866572E-4</v>
      </c>
      <c r="DX402" s="223">
        <f t="shared" ca="1" si="718"/>
        <v>-1.1488320385618193E-3</v>
      </c>
      <c r="DY402" s="223">
        <f t="shared" ca="1" si="719"/>
        <v>-9.285666725325633E-4</v>
      </c>
      <c r="DZ402" s="223">
        <f t="shared" ca="1" si="720"/>
        <v>1.5527011913901787E-4</v>
      </c>
      <c r="EA402" s="223">
        <f t="shared" ca="1" si="721"/>
        <v>1.0947049608904756E-3</v>
      </c>
      <c r="EB402" s="223">
        <f t="shared" ca="1" si="722"/>
        <v>1.0160589779709922E-3</v>
      </c>
      <c r="EC402" s="223">
        <f t="shared" ca="1" si="723"/>
        <v>-7.5266911316746723E-6</v>
      </c>
      <c r="ED402" s="223">
        <f t="shared" ca="1" si="724"/>
        <v>-1.0241125016531439E-3</v>
      </c>
      <c r="EE402" s="223">
        <f t="shared" ca="1" si="725"/>
        <v>-1.0882688106304201E-3</v>
      </c>
      <c r="EF402" s="223">
        <f t="shared" ca="1" si="726"/>
        <v>-1.4032994531611821E-4</v>
      </c>
      <c r="EG402" s="223">
        <f t="shared" ca="1" si="727"/>
        <v>9.381164371443806E-4</v>
      </c>
      <c r="EH402" s="223">
        <f t="shared" ca="1" si="728"/>
        <v>1.1441100674145566E-3</v>
      </c>
      <c r="EI402" s="223">
        <f t="shared" ca="1" si="729"/>
        <v>2.8607588876691564E-4</v>
      </c>
      <c r="EJ402" s="223">
        <f t="shared" ca="1" si="730"/>
        <v>-8.3801022821978805E-4</v>
      </c>
      <c r="EK402" s="223">
        <f t="shared" ca="1" si="731"/>
        <v>-1.182742843844173E-3</v>
      </c>
      <c r="EL402" s="223">
        <f t="shared" ca="1" si="732"/>
        <v>-4.2751898457048265E-4</v>
      </c>
      <c r="EM402" s="223">
        <f t="shared" ca="1" si="733"/>
        <v>7.2529956544066412E-4</v>
      </c>
      <c r="EN402" s="223">
        <f t="shared" ca="1" si="734"/>
        <v>1.2035860670022772E-3</v>
      </c>
      <c r="EO402" s="223">
        <f t="shared" ca="1" si="735"/>
        <v>5.6253179691030436E-4</v>
      </c>
      <c r="EP402" s="223">
        <f t="shared" ca="1" si="736"/>
        <v>-6.0167972208660376E-4</v>
      </c>
      <c r="EQ402" s="223">
        <f t="shared" ca="1" si="737"/>
        <v>-1.2063262354116545E-3</v>
      </c>
      <c r="ER402" s="223">
        <f t="shared" ca="1" si="738"/>
        <v>-6.8908360741857795E-4</v>
      </c>
      <c r="ES402" s="223">
        <f t="shared" ca="1" si="739"/>
        <v>4.6901005566735382E-4</v>
      </c>
      <c r="ET402" s="223">
        <f t="shared" ca="1" si="740"/>
        <v>1.190922134388866E-3</v>
      </c>
      <c r="EU402" s="223">
        <f t="shared" ca="1" si="741"/>
        <v>8.0527095907047502E-4</v>
      </c>
      <c r="EV402" s="223">
        <f t="shared" ca="1" si="742"/>
        <v>-3.2928604145506603E-4</v>
      </c>
      <c r="EW402" s="223">
        <f t="shared" ca="1" si="743"/>
        <v>-1.15760545595148E-3</v>
      </c>
      <c r="EX402" s="223">
        <f t="shared" ca="1" si="744"/>
        <v>-9.093462859496638E-4</v>
      </c>
      <c r="EY402" s="223">
        <f t="shared" ca="1" si="745"/>
        <v>1.8460925867899632E-4</v>
      </c>
      <c r="EZ402" s="223">
        <f t="shared" ca="1" si="746"/>
        <v>1.1068773139544311E-3</v>
      </c>
      <c r="FA402" s="223">
        <f t="shared" ca="1" si="747"/>
        <v>9.9974419826627937E-4</v>
      </c>
      <c r="FB402" s="223">
        <f t="shared" ca="1" si="748"/>
        <v>-3.7155780817654219E-5</v>
      </c>
      <c r="FC402" s="223">
        <f t="shared" ca="1" si="749"/>
        <v>-1.0395007068712448E-3</v>
      </c>
      <c r="FD402" s="223">
        <f t="shared" ca="1" si="750"/>
        <v>-1.0751050272765112E-3</v>
      </c>
      <c r="FE402" s="223">
        <f t="shared" ca="1" si="751"/>
        <v>-1.1085655457191616E-4</v>
      </c>
      <c r="FF402" s="223">
        <f t="shared" ca="1" si="752"/>
        <v>9.5648904158679372E-4</v>
      </c>
      <c r="FG402" s="223">
        <f t="shared" ca="1" si="753"/>
        <v>1.1342952759659688E-3</v>
      </c>
      <c r="FH402" s="223">
        <f t="shared" ca="1" si="754"/>
        <v>2.5720150419515755E-4</v>
      </c>
      <c r="FI402" s="223">
        <f t="shared" ca="1" si="755"/>
        <v>-8.5909089081439021E-4</v>
      </c>
      <c r="FJ402" s="223">
        <f t="shared" ca="1" si="756"/>
        <v>-1.1764246678999182E-3</v>
      </c>
      <c r="FK402" s="223">
        <f t="shared" ca="1" si="757"/>
        <v>-3.9967790379144726E-4</v>
      </c>
      <c r="FL402" s="223">
        <f t="shared" ca="1" si="758"/>
        <v>7.4877121340011861E-4</v>
      </c>
      <c r="FM402" s="223">
        <f t="shared" ca="1" si="759"/>
        <v>1.2008595378095459E-3</v>
      </c>
      <c r="FN402" s="223">
        <f t="shared" ca="1" si="760"/>
        <v>5.3614277569352198E-4</v>
      </c>
      <c r="FO402" s="223">
        <f t="shared" ca="1" si="761"/>
        <v>-6.2718931997815953E-4</v>
      </c>
      <c r="FP402" s="223">
        <f t="shared" ca="1" si="762"/>
        <v>-1.2072323625073596E-3</v>
      </c>
      <c r="FQ402" s="223">
        <f t="shared" ca="1" si="763"/>
        <v>-6.6454356120608624E-4</v>
      </c>
      <c r="FR402" s="223">
        <f t="shared" ca="1" si="764"/>
        <v>4.9617391539426335E-4</v>
      </c>
      <c r="FS402" s="223">
        <f t="shared" ca="1" si="765"/>
        <v>1.1954472887780664E-3</v>
      </c>
      <c r="FT402" s="223">
        <f t="shared" ca="1" si="766"/>
        <v>7.8294899299924804E-4</v>
      </c>
      <c r="FU402" s="223">
        <f t="shared" ca="1" si="767"/>
        <v>-3.5769559328287551E-4</v>
      </c>
      <c r="FV402" s="223">
        <f t="shared" ca="1" si="768"/>
        <v>-1.1656815751001273E-3</v>
      </c>
      <c r="FW402" s="223">
        <f t="shared" ca="1" si="769"/>
        <v>-8.8957814316673349E-4</v>
      </c>
      <c r="FX402" s="223">
        <f t="shared" ca="1" si="770"/>
        <v>2.1383719650456531E-4</v>
      </c>
      <c r="FY402" s="223">
        <f t="shared" ca="1" si="771"/>
        <v>1.118382925513262E-3</v>
      </c>
      <c r="FZ402" s="223">
        <f t="shared" ca="1" si="772"/>
        <v>9.8282721003938446E-4</v>
      </c>
      <c r="GA402" s="223">
        <f t="shared" ca="1" si="773"/>
        <v>-6.6762489250578902E-5</v>
      </c>
      <c r="GB402" s="223">
        <f t="shared" ca="1" si="774"/>
        <v>-1.0542627557329788E-3</v>
      </c>
      <c r="GC402" s="223">
        <f t="shared" ca="1" si="775"/>
        <v>-1.061293640854938E-3</v>
      </c>
      <c r="GD402" s="223">
        <f t="shared" ca="1" si="776"/>
        <v>-8.1316387984433594E-5</v>
      </c>
      <c r="GE402" s="223">
        <f t="shared" ca="1" si="777"/>
        <v>9.7428549279596351E-4</v>
      </c>
      <c r="GF402" s="223">
        <f t="shared" ca="1" si="778"/>
        <v>1.1237972274571592E-3</v>
      </c>
      <c r="GG402" s="223">
        <f t="shared" ca="1" si="779"/>
        <v>2.281721910546226E-4</v>
      </c>
      <c r="GH402" s="223">
        <f t="shared" ca="1" si="780"/>
        <v>-8.7965406917984404E-4</v>
      </c>
      <c r="GI402" s="223">
        <f t="shared" ca="1" si="781"/>
        <v>-1.1693978577250797E-3</v>
      </c>
      <c r="GJ402" s="223">
        <f t="shared" ca="1" si="782"/>
        <v>-3.715960719881197E-4</v>
      </c>
      <c r="GK402" s="223">
        <f t="shared" ca="1" si="783"/>
        <v>7.7179182957900691E-4</v>
      </c>
      <c r="GL402" s="223">
        <f t="shared" ca="1" si="784"/>
        <v>1.1974096557342694E-3</v>
      </c>
      <c r="GM402" s="223">
        <f t="shared" ca="1" si="785"/>
        <v>5.0943080211633207E-4</v>
      </c>
      <c r="GN402" s="223">
        <f t="shared" ca="1" si="786"/>
        <v>-6.5232112247545011E-4</v>
      </c>
      <c r="GO402" s="223">
        <f t="shared" ca="1" si="787"/>
        <v>-1.207411297969216E-3</v>
      </c>
      <c r="GP402" s="223">
        <f t="shared" ca="1" si="788"/>
        <v>-6.3960321880120858E-4</v>
      </c>
      <c r="GQ402" s="223">
        <f t="shared" ca="1" si="789"/>
        <v>5.2303889850767709E-4</v>
      </c>
      <c r="GR402" s="223">
        <f t="shared" ca="1" si="790"/>
        <v>1.1992523504211557E-3</v>
      </c>
      <c r="GS402" s="223">
        <f t="shared" ca="1" si="791"/>
        <v>7.6015540773096064E-4</v>
      </c>
      <c r="GT402" s="223">
        <f t="shared" ca="1" si="792"/>
        <v>-3.8588968266042389E-4</v>
      </c>
      <c r="GU402" s="223">
        <f t="shared" ca="1" si="793"/>
        <v>-1.1730555312555767E-3</v>
      </c>
      <c r="GV402" s="223">
        <f t="shared" ca="1" si="794"/>
        <v>-8.6927415177385169E-4</v>
      </c>
      <c r="GW402" s="223">
        <f t="shared" ca="1" si="795"/>
        <v>2.42936326798814E-4</v>
      </c>
      <c r="GX402" s="223">
        <f t="shared" ca="1" si="796"/>
        <v>1.1292148650168081E-3</v>
      </c>
      <c r="GY402" s="223">
        <f t="shared" ca="1" si="797"/>
        <v>9.653182034514388E-4</v>
      </c>
      <c r="GZ402" s="223">
        <f t="shared" ca="1" si="798"/>
        <v>-9.632898245638948E-5</v>
      </c>
      <c r="HA402" s="223">
        <f t="shared" ca="1" si="799"/>
        <v>-1.0683897561320663E-3</v>
      </c>
      <c r="HB402" s="223">
        <f t="shared" ca="1" si="800"/>
        <v>-1.0468429708284225E-3</v>
      </c>
      <c r="HC402" s="223">
        <f t="shared" ca="1" si="801"/>
        <v>-5.1727239445410549E-5</v>
      </c>
      <c r="HD402" s="223">
        <f t="shared" ca="1" si="802"/>
        <v>9.9149507085515443E-4</v>
      </c>
      <c r="HE402" s="223">
        <f t="shared" ca="1" si="803"/>
        <v>1.1126222455200268E-3</v>
      </c>
      <c r="HF402" s="223">
        <f t="shared" ca="1" si="804"/>
        <v>1.9900543551813765E-4</v>
      </c>
      <c r="HG402" s="223">
        <f t="shared" ca="1" si="805"/>
        <v>-8.9968737682643131E-4</v>
      </c>
      <c r="HH402" s="223">
        <f t="shared" ca="1" si="806"/>
        <v>-1.1616666460073509E-3</v>
      </c>
      <c r="HI402" s="223">
        <f t="shared" ca="1" si="807"/>
        <v>-3.4329040460589881E-4</v>
      </c>
      <c r="HJ402" s="223">
        <f t="shared" ca="1" si="808"/>
        <v>7.9434754721888581E-4</v>
      </c>
      <c r="HK402" s="223">
        <f t="shared" ca="1" si="809"/>
        <v>1.1932384988564051E-3</v>
      </c>
      <c r="HL402" s="223">
        <f t="shared" ca="1" si="810"/>
        <v>4.8241196647276052E-4</v>
      </c>
      <c r="HM402" s="223">
        <f t="shared" ca="1" si="811"/>
        <v>-6.7705999112041982E-4</v>
      </c>
      <c r="HN402" s="223">
        <f t="shared" ca="1" si="812"/>
        <v>-1.2068629340131923E-3</v>
      </c>
      <c r="HO402" s="223">
        <f t="shared" ca="1" si="813"/>
        <v>-6.1427760333360084E-4</v>
      </c>
      <c r="HP402" s="223">
        <f t="shared" ca="1" si="814"/>
        <v>5.4958882254634522E-4</v>
      </c>
      <c r="HQ402" s="223">
        <f t="shared" ca="1" si="815"/>
        <v>1.2023350272912857E-3</v>
      </c>
      <c r="HR402" s="223">
        <f t="shared" ca="1" si="816"/>
        <v>7.3690393326912432E-4</v>
      </c>
      <c r="HS402" s="223">
        <f t="shared" ca="1" si="817"/>
        <v>-4.1385132652244978E-4</v>
      </c>
      <c r="HT402" s="223">
        <f t="shared" ca="1" si="818"/>
        <v>-1.1797228826223769E-3</v>
      </c>
      <c r="HU402" s="223">
        <f t="shared" ca="1" si="819"/>
        <v>-8.4844654213619606E-4</v>
      </c>
      <c r="HV402" s="223">
        <f t="shared" ca="1" si="820"/>
        <v>2.7188912133377347E-4</v>
      </c>
      <c r="HW402" s="223">
        <f t="shared" ca="1" si="821"/>
        <v>1.1393666077097191E-3</v>
      </c>
      <c r="HX402" s="223">
        <f t="shared" ca="1" si="822"/>
        <v>9.472277252732859E-4</v>
      </c>
      <c r="HY402" s="223">
        <f t="shared" ca="1" si="823"/>
        <v>-1.2583745068517501E-4</v>
      </c>
      <c r="HZ402" s="223">
        <f t="shared" ca="1" si="824"/>
        <v>-1.0818731984917267E-3</v>
      </c>
      <c r="IA402" s="223">
        <f t="shared" ca="1" si="825"/>
        <v>-1.0317617217402769E-3</v>
      </c>
      <c r="IB402" s="223">
        <f t="shared" ca="1" si="826"/>
        <v>-2.2106932351585945E-5</v>
      </c>
      <c r="IC402" s="223">
        <f t="shared" ca="1" si="827"/>
        <v>1.0081074093580703E-3</v>
      </c>
      <c r="ID402" s="223">
        <f t="shared" ca="1" si="828"/>
        <v>1.1007770615458195E-3</v>
      </c>
      <c r="IE402" s="223">
        <f t="shared" ca="1" si="829"/>
        <v>-1.039074918822624E-3</v>
      </c>
      <c r="IF402" s="223">
        <f t="shared" ca="1" si="830"/>
        <v>-9.1917874643867355E-4</v>
      </c>
      <c r="IG402" s="223">
        <f t="shared" ca="1" si="831"/>
        <v>-1.1532356897395713E-3</v>
      </c>
      <c r="IH402" s="223">
        <f t="shared" ca="1" si="832"/>
        <v>-3.1477795192036531E-4</v>
      </c>
      <c r="II402" s="223">
        <f t="shared" ca="1" si="833"/>
        <v>8.1642477959888832E-4</v>
      </c>
      <c r="IJ402" s="223">
        <f t="shared" ca="1" si="834"/>
        <v>1.188348579724896E-3</v>
      </c>
      <c r="IK402" s="223">
        <f t="shared" ca="1" si="835"/>
        <v>4.5510254389916267E-4</v>
      </c>
      <c r="IL402" s="223">
        <f t="shared" ca="1" si="836"/>
        <v>-7.0139102414367056E-4</v>
      </c>
      <c r="IM402" s="223">
        <f t="shared" ca="1" si="837"/>
        <v>-1.2055876009532316E-3</v>
      </c>
      <c r="IN402" s="223">
        <f t="shared" ca="1" si="838"/>
        <v>-5.8858197000709344E-4</v>
      </c>
      <c r="IO402" s="223">
        <f t="shared" ca="1" si="839"/>
        <v>5.7580769482873026E-4</v>
      </c>
      <c r="IP402" s="223">
        <f t="shared" ca="1" si="840"/>
        <v>1.2046934624991806E-3</v>
      </c>
      <c r="IQ402" s="223">
        <f t="shared" ca="1" si="841"/>
        <v>7.1320857543249983E-4</v>
      </c>
      <c r="IR402" s="223">
        <f t="shared" ca="1" si="842"/>
        <v>-4.4156368182027658E-4</v>
      </c>
      <c r="IS402" s="223">
        <f t="shared" ca="1" si="843"/>
        <v>-1.1856796130373581E-3</v>
      </c>
      <c r="IT402" s="223">
        <f t="shared" ca="1" si="844"/>
        <v>-8.2710786002699276E-4</v>
      </c>
      <c r="IU402" s="223">
        <f t="shared" ca="1" si="845"/>
        <v>3.0067814002866404E-4</v>
      </c>
      <c r="IV402" s="223">
        <f t="shared" ca="1" si="846"/>
        <v>1.1488320385618081E-3</v>
      </c>
      <c r="IW402" s="223">
        <f t="shared" ca="1" si="847"/>
        <v>9.2856667253257545E-4</v>
      </c>
      <c r="IX402" s="223">
        <f t="shared" ca="1" si="848"/>
        <v>-1.5527011913899912E-4</v>
      </c>
      <c r="IY402" s="223">
        <f t="shared" ca="1" si="849"/>
        <v>-1.0947049608904748E-3</v>
      </c>
      <c r="IZ402" s="223">
        <f t="shared" ca="1" si="850"/>
        <v>-1.0160589779710117E-3</v>
      </c>
      <c r="JA402" s="223">
        <f t="shared" ca="1" si="851"/>
        <v>7.5266911316558072E-6</v>
      </c>
      <c r="JB402" s="223">
        <f t="shared" ca="1" si="852"/>
        <v>1.0241125016531337E-3</v>
      </c>
    </row>
    <row r="403" spans="2:262">
      <c r="B403" s="230">
        <v>42</v>
      </c>
      <c r="C403" s="229">
        <f t="shared" si="853"/>
        <v>8.203125000000004E-4</v>
      </c>
      <c r="D403" s="226">
        <f t="shared" ca="1" si="597"/>
        <v>39.287074177474182</v>
      </c>
      <c r="E403" s="225">
        <f ca="1">AV361</f>
        <v>8.7074177474180073E-2</v>
      </c>
      <c r="F403" s="224">
        <v>42</v>
      </c>
      <c r="G403" s="223">
        <f t="shared" ca="1" si="854"/>
        <v>-3.3845723916335342E-4</v>
      </c>
      <c r="H403" s="223">
        <f t="shared" ca="1" si="598"/>
        <v>-4.455900022805708E-5</v>
      </c>
      <c r="I403" s="223">
        <f t="shared" ca="1" si="599"/>
        <v>2.9264143057185232E-4</v>
      </c>
      <c r="J403" s="223">
        <f t="shared" ca="1" si="600"/>
        <v>3.45454525271296E-4</v>
      </c>
      <c r="K403" s="223">
        <f t="shared" ca="1" si="601"/>
        <v>6.2556808300027539E-5</v>
      </c>
      <c r="L403" s="223">
        <f t="shared" ca="1" si="602"/>
        <v>-2.8113327164126914E-4</v>
      </c>
      <c r="M403" s="223">
        <f t="shared" ca="1" si="603"/>
        <v>-3.5161958116961727E-4</v>
      </c>
      <c r="N403" s="223">
        <f t="shared" ca="1" si="604"/>
        <v>-8.0403911541473931E-5</v>
      </c>
      <c r="O403" s="223">
        <f t="shared" ca="1" si="605"/>
        <v>2.6894783803493567E-4</v>
      </c>
      <c r="P403" s="223">
        <f t="shared" ca="1" si="606"/>
        <v>3.5693755469866308E-4</v>
      </c>
      <c r="Q403" s="223">
        <f t="shared" ca="1" si="607"/>
        <v>9.8057314717466009E-5</v>
      </c>
      <c r="R403" s="223">
        <f t="shared" ca="1" si="608"/>
        <v>-2.5611448552972764E-4</v>
      </c>
      <c r="S403" s="223">
        <f t="shared" ca="1" si="609"/>
        <v>-3.6139563439440239E-4</v>
      </c>
      <c r="T403" s="223">
        <f t="shared" ca="1" si="610"/>
        <v>-1.1547448923349738E-4</v>
      </c>
      <c r="U403" s="223">
        <f t="shared" ca="1" si="611"/>
        <v>2.4266413079589914E-4</v>
      </c>
      <c r="V403" s="223">
        <f t="shared" ca="1" si="612"/>
        <v>3.6498308035236662E-4</v>
      </c>
      <c r="W403" s="223">
        <f t="shared" ca="1" si="613"/>
        <v>1.3261347559059391E-4</v>
      </c>
      <c r="X403" s="223">
        <f t="shared" ca="1" si="614"/>
        <v>-2.286291769161157E-4</v>
      </c>
      <c r="Y403" s="223">
        <f t="shared" ca="1" si="615"/>
        <v>-3.6769125010101993E-4</v>
      </c>
      <c r="Z403" s="223">
        <f t="shared" ca="1" si="616"/>
        <v>-1.4943298446942532E-4</v>
      </c>
      <c r="AA403" s="223">
        <f t="shared" ca="1" si="617"/>
        <v>2.1404343532359108E-4</v>
      </c>
      <c r="AB403" s="223">
        <f t="shared" ca="1" si="618"/>
        <v>3.6951361942222984E-4</v>
      </c>
      <c r="AC403" s="223">
        <f t="shared" ca="1" si="619"/>
        <v>1.6589249619988628E-4</v>
      </c>
      <c r="AD403" s="223">
        <f t="shared" ca="1" si="620"/>
        <v>-1.9894204434738017E-4</v>
      </c>
      <c r="AE403" s="223">
        <f t="shared" ca="1" si="621"/>
        <v>-3.7044579806868119E-4</v>
      </c>
      <c r="AF403" s="223">
        <f t="shared" ca="1" si="622"/>
        <v>-1.8195235837653397E-4</v>
      </c>
      <c r="AG403" s="223">
        <f t="shared" ca="1" si="623"/>
        <v>1.8336138456107135E-4</v>
      </c>
      <c r="AH403" s="223">
        <f t="shared" ca="1" si="624"/>
        <v>3.7048554034036543E-4</v>
      </c>
      <c r="AI403" s="223">
        <f t="shared" ca="1" si="625"/>
        <v>1.9757388138470831E-4</v>
      </c>
      <c r="AJ403" s="223">
        <f t="shared" ca="1" si="626"/>
        <v>-1.6733899113879555E-4</v>
      </c>
      <c r="AK403" s="223">
        <f t="shared" ca="1" si="627"/>
        <v>-3.6963275049466891E-4</v>
      </c>
      <c r="AL403" s="223">
        <f t="shared" ca="1" si="628"/>
        <v>-2.1271943160719987E-4</v>
      </c>
      <c r="AM403" s="223">
        <f t="shared" ca="1" si="629"/>
        <v>1.5091346342970192E-4</v>
      </c>
      <c r="AN403" s="223">
        <f t="shared" ca="1" si="630"/>
        <v>3.6788948297702576E-4</v>
      </c>
      <c r="AO403" s="223">
        <f t="shared" ca="1" si="631"/>
        <v>2.2735252208692792E-4</v>
      </c>
      <c r="AP403" s="223">
        <f t="shared" ca="1" si="632"/>
        <v>-1.3412437196874672E-4</v>
      </c>
      <c r="AQ403" s="223">
        <f t="shared" ca="1" si="633"/>
        <v>-3.6525993747157768E-4</v>
      </c>
      <c r="AR403" s="223">
        <f t="shared" ca="1" si="634"/>
        <v>-2.4143790042721957E-4</v>
      </c>
      <c r="AS403" s="223">
        <f t="shared" ca="1" si="635"/>
        <v>1.1701216314781123E-4</v>
      </c>
      <c r="AT403" s="223">
        <f t="shared" ca="1" si="636"/>
        <v>3.6175044878376865E-4</v>
      </c>
      <c r="AU403" s="223">
        <f t="shared" ca="1" si="637"/>
        <v>2.5494163371791762E-4</v>
      </c>
      <c r="AV403" s="223">
        <f t="shared" ca="1" si="638"/>
        <v>-9.9618061776800195E-5</v>
      </c>
      <c r="AW403" s="223">
        <f t="shared" ca="1" si="639"/>
        <v>-3.573694715792423E-4</v>
      </c>
      <c r="AX403" s="223">
        <f t="shared" ca="1" si="640"/>
        <v>-2.6783119028274134E-4</v>
      </c>
      <c r="AY403" s="223">
        <f t="shared" ca="1" si="641"/>
        <v>8.1983971769454637E-5</v>
      </c>
      <c r="AZ403" s="223">
        <f t="shared" ca="1" si="642"/>
        <v>3.5212756001581273E-4</v>
      </c>
      <c r="BA403" s="223">
        <f t="shared" ca="1" si="643"/>
        <v>2.800755180509323E-4</v>
      </c>
      <c r="BB403" s="223">
        <f t="shared" ca="1" si="644"/>
        <v>-6.4152375193168626E-5</v>
      </c>
      <c r="BC403" s="223">
        <f t="shared" ca="1" si="645"/>
        <v>-3.460373423175744E-4</v>
      </c>
      <c r="BD403" s="223">
        <f t="shared" ca="1" si="646"/>
        <v>-2.9164511936441884E-4</v>
      </c>
      <c r="BE403" s="223">
        <f t="shared" ca="1" si="647"/>
        <v>4.6166229925957822E-5</v>
      </c>
      <c r="BF403" s="223">
        <f t="shared" ca="1" si="648"/>
        <v>3.3911349035240066E-4</v>
      </c>
      <c r="BG403" s="223">
        <f t="shared" ca="1" si="649"/>
        <v>3.0251212204026267E-4</v>
      </c>
      <c r="BH403" s="223">
        <f t="shared" ca="1" si="650"/>
        <v>-2.8068866167171261E-5</v>
      </c>
      <c r="BI403" s="223">
        <f t="shared" ca="1" si="651"/>
        <v>-3.3137268428613413E-4</v>
      </c>
      <c r="BJ403" s="223">
        <f t="shared" ca="1" si="652"/>
        <v>-3.1265034651717903E-4</v>
      </c>
      <c r="BK403" s="223">
        <f t="shared" ca="1" si="653"/>
        <v>9.9038820512482742E-6</v>
      </c>
      <c r="BL403" s="223">
        <f t="shared" ca="1" si="654"/>
        <v>3.2283357239860444E-4</v>
      </c>
      <c r="BM403" s="223">
        <f t="shared" ca="1" si="655"/>
        <v>3.2203536892439936E-4</v>
      </c>
      <c r="BN403" s="223">
        <f t="shared" ca="1" si="656"/>
        <v>8.2849613840163994E-6</v>
      </c>
      <c r="BO403" s="223">
        <f t="shared" ca="1" si="657"/>
        <v>-3.1351672615828396E-4</v>
      </c>
      <c r="BP403" s="223">
        <f t="shared" ca="1" si="658"/>
        <v>-3.3064457992091386E-4</v>
      </c>
      <c r="BQ403" s="223">
        <f t="shared" ca="1" si="659"/>
        <v>-2.6453845621627448E-5</v>
      </c>
      <c r="BR403" s="223">
        <f t="shared" ca="1" si="660"/>
        <v>3.0344459066382622E-4</v>
      </c>
      <c r="BS403" s="223">
        <f t="shared" ca="1" si="661"/>
        <v>3.3845723916335407E-4</v>
      </c>
      <c r="BT403" s="223">
        <f t="shared" ca="1" si="662"/>
        <v>4.45590002280554E-5</v>
      </c>
      <c r="BU403" s="223">
        <f t="shared" ca="1" si="663"/>
        <v>-2.9264143057185216E-4</v>
      </c>
      <c r="BV403" s="223">
        <f t="shared" ca="1" si="664"/>
        <v>-3.4545452527129491E-4</v>
      </c>
      <c r="BW403" s="223">
        <f t="shared" ca="1" si="665"/>
        <v>-6.2556808300026536E-5</v>
      </c>
      <c r="BX403" s="223">
        <f t="shared" ca="1" si="666"/>
        <v>2.8113327164126843E-4</v>
      </c>
      <c r="BY403" s="223">
        <f t="shared" ca="1" si="667"/>
        <v>3.5161958116961651E-4</v>
      </c>
      <c r="BZ403" s="223">
        <f t="shared" ca="1" si="668"/>
        <v>8.0403911541473565E-5</v>
      </c>
      <c r="CA403" s="223">
        <f t="shared" ca="1" si="669"/>
        <v>-2.6894783803493454E-4</v>
      </c>
      <c r="CB403" s="223">
        <f t="shared" ca="1" si="670"/>
        <v>-3.5693755469866253E-4</v>
      </c>
      <c r="CC403" s="223">
        <f t="shared" ca="1" si="671"/>
        <v>-9.8057314717466321E-5</v>
      </c>
      <c r="CD403" s="223">
        <f t="shared" ca="1" si="672"/>
        <v>2.5611448552972606E-4</v>
      </c>
      <c r="CE403" s="223">
        <f t="shared" ca="1" si="673"/>
        <v>3.6139563439440217E-4</v>
      </c>
      <c r="CF403" s="223">
        <f t="shared" ca="1" si="674"/>
        <v>1.1547448923349829E-4</v>
      </c>
      <c r="CG403" s="223">
        <f t="shared" ca="1" si="675"/>
        <v>-2.4266413079590088E-4</v>
      </c>
      <c r="CH403" s="223">
        <f t="shared" ca="1" si="676"/>
        <v>-3.6498308035236656E-4</v>
      </c>
      <c r="CI403" s="223">
        <f t="shared" ca="1" si="677"/>
        <v>-1.32613475590596E-4</v>
      </c>
      <c r="CJ403" s="223">
        <f t="shared" ca="1" si="678"/>
        <v>2.2862917691611701E-4</v>
      </c>
      <c r="CK403" s="223">
        <f t="shared" ca="1" si="679"/>
        <v>3.6769125010101982E-4</v>
      </c>
      <c r="CL403" s="223">
        <f t="shared" ca="1" si="680"/>
        <v>1.4943298446942256E-4</v>
      </c>
      <c r="CM403" s="223">
        <f t="shared" ca="1" si="681"/>
        <v>-2.1404343532359138E-4</v>
      </c>
      <c r="CN403" s="223">
        <f t="shared" ca="1" si="682"/>
        <v>-3.695136194222299E-4</v>
      </c>
      <c r="CO403" s="223">
        <f t="shared" ca="1" si="683"/>
        <v>-1.6589249619988359E-4</v>
      </c>
      <c r="CP403" s="223">
        <f t="shared" ca="1" si="684"/>
        <v>1.989420443473805E-4</v>
      </c>
      <c r="CQ403" s="223">
        <f t="shared" ca="1" si="685"/>
        <v>3.704457980686813E-4</v>
      </c>
      <c r="CR403" s="223">
        <f t="shared" ca="1" si="686"/>
        <v>1.8195235837653251E-4</v>
      </c>
      <c r="CS403" s="223">
        <f t="shared" ca="1" si="687"/>
        <v>-1.8336138456107168E-4</v>
      </c>
      <c r="CT403" s="223">
        <f t="shared" ca="1" si="688"/>
        <v>-3.7048554034036538E-4</v>
      </c>
      <c r="CU403" s="223">
        <f t="shared" ca="1" si="689"/>
        <v>-1.9757388138470802E-4</v>
      </c>
      <c r="CV403" s="223">
        <f t="shared" ca="1" si="690"/>
        <v>1.6733899113879474E-4</v>
      </c>
      <c r="CW403" s="223">
        <f t="shared" ca="1" si="691"/>
        <v>3.6963275049466907E-4</v>
      </c>
      <c r="CX403" s="223">
        <f t="shared" ca="1" si="692"/>
        <v>2.1271943160719957E-4</v>
      </c>
      <c r="CY403" s="223">
        <f t="shared" ca="1" si="693"/>
        <v>-1.5091346342969986E-4</v>
      </c>
      <c r="CZ403" s="223">
        <f t="shared" ca="1" si="694"/>
        <v>-3.6788948297702576E-4</v>
      </c>
      <c r="DA403" s="223">
        <f t="shared" ca="1" si="695"/>
        <v>-2.2735252208692765E-4</v>
      </c>
      <c r="DB403" s="223">
        <f t="shared" ca="1" si="696"/>
        <v>1.3412437196874948E-4</v>
      </c>
      <c r="DC403" s="223">
        <f t="shared" ca="1" si="697"/>
        <v>3.6525993747157779E-4</v>
      </c>
      <c r="DD403" s="223">
        <f t="shared" ca="1" si="698"/>
        <v>2.414379004272193E-4</v>
      </c>
      <c r="DE403" s="223">
        <f t="shared" ca="1" si="699"/>
        <v>-1.1701216314781408E-4</v>
      </c>
      <c r="DF403" s="223">
        <f t="shared" ca="1" si="700"/>
        <v>-3.6175044878376876E-4</v>
      </c>
      <c r="DG403" s="223">
        <f t="shared" ca="1" si="701"/>
        <v>-2.5494163371791924E-4</v>
      </c>
      <c r="DH403" s="223">
        <f t="shared" ca="1" si="702"/>
        <v>9.961806177680052E-5</v>
      </c>
      <c r="DI403" s="223">
        <f t="shared" ca="1" si="703"/>
        <v>3.5736947157924241E-4</v>
      </c>
      <c r="DJ403" s="223">
        <f t="shared" ca="1" si="704"/>
        <v>2.6783119028274291E-4</v>
      </c>
      <c r="DK403" s="223">
        <f t="shared" ca="1" si="705"/>
        <v>-8.1983971769454962E-5</v>
      </c>
      <c r="DL403" s="223">
        <f t="shared" ca="1" si="706"/>
        <v>-3.5212756001581284E-4</v>
      </c>
      <c r="DM403" s="223">
        <f t="shared" ca="1" si="707"/>
        <v>-2.8007551805093035E-4</v>
      </c>
      <c r="DN403" s="223">
        <f t="shared" ca="1" si="708"/>
        <v>6.4152375193168951E-5</v>
      </c>
      <c r="DO403" s="223">
        <f t="shared" ca="1" si="709"/>
        <v>3.4603734231757353E-4</v>
      </c>
      <c r="DP403" s="223">
        <f t="shared" ca="1" si="710"/>
        <v>2.9164511936441857E-4</v>
      </c>
      <c r="DQ403" s="223">
        <f t="shared" ca="1" si="711"/>
        <v>-4.6166229925958228E-5</v>
      </c>
      <c r="DR403" s="223">
        <f t="shared" ca="1" si="712"/>
        <v>-3.3911349035240185E-4</v>
      </c>
      <c r="DS403" s="223">
        <f t="shared" ca="1" si="713"/>
        <v>-3.0251212204026245E-4</v>
      </c>
      <c r="DT403" s="223">
        <f t="shared" ca="1" si="714"/>
        <v>2.8068866167171614E-5</v>
      </c>
      <c r="DU403" s="223">
        <f t="shared" ca="1" si="715"/>
        <v>3.3137268428613548E-4</v>
      </c>
      <c r="DV403" s="223">
        <f t="shared" ca="1" si="716"/>
        <v>3.1265034651717881E-4</v>
      </c>
      <c r="DW403" s="223">
        <f t="shared" ca="1" si="717"/>
        <v>-9.9038820512459974E-6</v>
      </c>
      <c r="DX403" s="223">
        <f t="shared" ca="1" si="718"/>
        <v>-3.2283357239860461E-4</v>
      </c>
      <c r="DY403" s="223">
        <f t="shared" ca="1" si="719"/>
        <v>-3.220353689243992E-4</v>
      </c>
      <c r="DZ403" s="223">
        <f t="shared" ca="1" si="720"/>
        <v>-8.2849613840186762E-6</v>
      </c>
      <c r="EA403" s="223">
        <f t="shared" ca="1" si="721"/>
        <v>3.1351672615828141E-4</v>
      </c>
      <c r="EB403" s="223">
        <f t="shared" ca="1" si="722"/>
        <v>3.3064457992091131E-4</v>
      </c>
      <c r="EC403" s="223">
        <f t="shared" ca="1" si="723"/>
        <v>2.6453845621627069E-5</v>
      </c>
      <c r="ED403" s="223">
        <f t="shared" ca="1" si="724"/>
        <v>-3.0344459066382643E-4</v>
      </c>
      <c r="EE403" s="223">
        <f t="shared" ca="1" si="725"/>
        <v>-3.3845723916335396E-4</v>
      </c>
      <c r="EF403" s="223">
        <f t="shared" ca="1" si="726"/>
        <v>-4.4559000228060306E-5</v>
      </c>
      <c r="EG403" s="223">
        <f t="shared" ca="1" si="727"/>
        <v>2.9264143057185563E-4</v>
      </c>
      <c r="EH403" s="223">
        <f t="shared" ca="1" si="728"/>
        <v>3.4545452527129481E-4</v>
      </c>
      <c r="EI403" s="223">
        <f t="shared" ca="1" si="729"/>
        <v>6.2556808300026157E-5</v>
      </c>
      <c r="EJ403" s="223">
        <f t="shared" ca="1" si="730"/>
        <v>-2.8113327164126865E-4</v>
      </c>
      <c r="EK403" s="223">
        <f t="shared" ca="1" si="731"/>
        <v>-3.5161958116961803E-4</v>
      </c>
      <c r="EL403" s="223">
        <f t="shared" ca="1" si="732"/>
        <v>-8.0403911541468076E-5</v>
      </c>
      <c r="EM403" s="223">
        <f t="shared" ca="1" si="733"/>
        <v>2.6894783803493844E-4</v>
      </c>
      <c r="EN403" s="223">
        <f t="shared" ca="1" si="734"/>
        <v>3.5693755469866248E-4</v>
      </c>
      <c r="EO403" s="223">
        <f t="shared" ca="1" si="735"/>
        <v>9.8057314717465955E-5</v>
      </c>
      <c r="EP403" s="223">
        <f t="shared" ca="1" si="736"/>
        <v>-2.5611448552972634E-4</v>
      </c>
      <c r="EQ403" s="223">
        <f t="shared" ca="1" si="737"/>
        <v>-3.6139563439440325E-4</v>
      </c>
      <c r="ER403" s="223">
        <f t="shared" ca="1" si="738"/>
        <v>-1.1547448923349292E-4</v>
      </c>
      <c r="ES403" s="223">
        <f t="shared" ca="1" si="739"/>
        <v>2.4266413079590118E-4</v>
      </c>
      <c r="ET403" s="223">
        <f t="shared" ca="1" si="740"/>
        <v>3.6498308035236651E-4</v>
      </c>
      <c r="EU403" s="223">
        <f t="shared" ca="1" si="741"/>
        <v>1.3261347559059567E-4</v>
      </c>
      <c r="EV403" s="223">
        <f t="shared" ca="1" si="742"/>
        <v>-2.286291769161131E-4</v>
      </c>
      <c r="EW403" s="223">
        <f t="shared" ca="1" si="743"/>
        <v>-3.6769125010101917E-4</v>
      </c>
      <c r="EX403" s="223">
        <f t="shared" ca="1" si="744"/>
        <v>-1.4943298446942226E-4</v>
      </c>
      <c r="EY403" s="223">
        <f t="shared" ca="1" si="745"/>
        <v>2.1404343532359171E-4</v>
      </c>
      <c r="EZ403" s="223">
        <f t="shared" ca="1" si="746"/>
        <v>3.695136194222299E-4</v>
      </c>
      <c r="FA403" s="223">
        <f t="shared" ca="1" si="747"/>
        <v>1.6589249619988799E-4</v>
      </c>
      <c r="FB403" s="223">
        <f t="shared" ca="1" si="748"/>
        <v>-1.9894204434737638E-4</v>
      </c>
      <c r="FC403" s="223">
        <f t="shared" ca="1" si="749"/>
        <v>-3.7044579806868108E-4</v>
      </c>
      <c r="FD403" s="223">
        <f t="shared" ca="1" si="750"/>
        <v>-1.8195235837653218E-4</v>
      </c>
      <c r="FE403" s="223">
        <f t="shared" ca="1" si="751"/>
        <v>1.8336138456107195E-4</v>
      </c>
      <c r="FF403" s="223">
        <f t="shared" ca="1" si="752"/>
        <v>3.7048554034036538E-4</v>
      </c>
      <c r="FG403" s="223">
        <f t="shared" ca="1" si="753"/>
        <v>1.9757388138471216E-4</v>
      </c>
      <c r="FH403" s="223">
        <f t="shared" ca="1" si="754"/>
        <v>-1.673389911387997E-4</v>
      </c>
      <c r="FI403" s="223">
        <f t="shared" ca="1" si="755"/>
        <v>-3.6963275049466907E-4</v>
      </c>
      <c r="FJ403" s="223">
        <f t="shared" ca="1" si="756"/>
        <v>-2.1271943160719927E-4</v>
      </c>
      <c r="FK403" s="223">
        <f t="shared" ca="1" si="757"/>
        <v>1.5091346342970013E-4</v>
      </c>
      <c r="FL403" s="223">
        <f t="shared" ca="1" si="758"/>
        <v>3.6788948297702517E-4</v>
      </c>
      <c r="FM403" s="223">
        <f t="shared" ca="1" si="759"/>
        <v>2.273525220869232E-4</v>
      </c>
      <c r="FN403" s="223">
        <f t="shared" ca="1" si="760"/>
        <v>-1.3412437196874983E-4</v>
      </c>
      <c r="FO403" s="223">
        <f t="shared" ca="1" si="761"/>
        <v>-3.6525993747157779E-4</v>
      </c>
      <c r="FP403" s="223">
        <f t="shared" ca="1" si="762"/>
        <v>-2.41437900427219E-4</v>
      </c>
      <c r="FQ403" s="223">
        <f t="shared" ca="1" si="763"/>
        <v>1.1701216314780941E-4</v>
      </c>
      <c r="FR403" s="223">
        <f t="shared" ca="1" si="764"/>
        <v>3.6175044878376995E-4</v>
      </c>
      <c r="FS403" s="223">
        <f t="shared" ca="1" si="765"/>
        <v>2.5494163371791518E-4</v>
      </c>
      <c r="FT403" s="223">
        <f t="shared" ca="1" si="766"/>
        <v>-9.9618061776800872E-5</v>
      </c>
      <c r="FU403" s="223">
        <f t="shared" ca="1" si="767"/>
        <v>-3.5736947157924247E-4</v>
      </c>
      <c r="FV403" s="223">
        <f t="shared" ca="1" si="768"/>
        <v>-2.6783119028274264E-4</v>
      </c>
      <c r="FW403" s="223">
        <f t="shared" ca="1" si="769"/>
        <v>8.1983971769450218E-5</v>
      </c>
      <c r="FX403" s="223">
        <f t="shared" ca="1" si="770"/>
        <v>3.5212756001581463E-4</v>
      </c>
      <c r="FY403" s="223">
        <f t="shared" ca="1" si="771"/>
        <v>2.8007551805093008E-4</v>
      </c>
      <c r="FZ403" s="223">
        <f t="shared" ca="1" si="772"/>
        <v>-6.4152375193169358E-5</v>
      </c>
      <c r="GA403" s="223">
        <f t="shared" ca="1" si="773"/>
        <v>-3.460373423175737E-4</v>
      </c>
      <c r="GB403" s="223">
        <f t="shared" ca="1" si="774"/>
        <v>-2.916451193644216E-4</v>
      </c>
      <c r="GC403" s="223">
        <f t="shared" ca="1" si="775"/>
        <v>4.6166229925963785E-5</v>
      </c>
      <c r="GD403" s="223">
        <f t="shared" ca="1" si="776"/>
        <v>3.3911349035240196E-4</v>
      </c>
      <c r="GE403" s="223">
        <f t="shared" ca="1" si="777"/>
        <v>3.0251212204026229E-4</v>
      </c>
      <c r="GF403" s="223">
        <f t="shared" ca="1" si="778"/>
        <v>-2.8068866167171993E-5</v>
      </c>
      <c r="GG403" s="223">
        <f t="shared" ca="1" si="779"/>
        <v>-3.3137268428613332E-4</v>
      </c>
      <c r="GH403" s="223">
        <f t="shared" ca="1" si="780"/>
        <v>-3.1265034651718147E-4</v>
      </c>
      <c r="GI403" s="223">
        <f t="shared" ca="1" si="781"/>
        <v>9.9038820512516352E-6</v>
      </c>
      <c r="GJ403" s="223">
        <f t="shared" ca="1" si="782"/>
        <v>3.2283357239860482E-4</v>
      </c>
      <c r="GK403" s="223">
        <f t="shared" ca="1" si="783"/>
        <v>3.2203536892439898E-4</v>
      </c>
      <c r="GL403" s="223">
        <f t="shared" ca="1" si="784"/>
        <v>8.2849613840183238E-6</v>
      </c>
      <c r="GM403" s="223">
        <f t="shared" ca="1" si="785"/>
        <v>-3.1351672615828152E-4</v>
      </c>
      <c r="GN403" s="223">
        <f t="shared" ca="1" si="786"/>
        <v>-3.3064457992091115E-4</v>
      </c>
      <c r="GO403" s="223">
        <f t="shared" ca="1" si="787"/>
        <v>-2.6453845621626743E-5</v>
      </c>
      <c r="GP403" s="223">
        <f t="shared" ca="1" si="788"/>
        <v>3.0344459066382665E-4</v>
      </c>
      <c r="GQ403" s="223">
        <f t="shared" ca="1" si="789"/>
        <v>3.3845723916335374E-4</v>
      </c>
      <c r="GR403" s="223">
        <f t="shared" ca="1" si="790"/>
        <v>4.4559000228059926E-5</v>
      </c>
      <c r="GS403" s="223">
        <f t="shared" ca="1" si="791"/>
        <v>-2.9264143057185584E-4</v>
      </c>
      <c r="GT403" s="223">
        <f t="shared" ca="1" si="792"/>
        <v>-3.454545252712947E-4</v>
      </c>
      <c r="GU403" s="223">
        <f t="shared" ca="1" si="793"/>
        <v>-6.2556808300025805E-5</v>
      </c>
      <c r="GV403" s="223">
        <f t="shared" ca="1" si="794"/>
        <v>2.8113327164126892E-4</v>
      </c>
      <c r="GW403" s="223">
        <f t="shared" ca="1" si="795"/>
        <v>3.5161958116961792E-4</v>
      </c>
      <c r="GX403" s="223">
        <f t="shared" ca="1" si="796"/>
        <v>8.0403911541467724E-5</v>
      </c>
      <c r="GY403" s="223">
        <f t="shared" ca="1" si="797"/>
        <v>-2.6894783803493866E-4</v>
      </c>
      <c r="GZ403" s="223">
        <f t="shared" ca="1" si="798"/>
        <v>-3.5693755469866242E-4</v>
      </c>
      <c r="HA403" s="223">
        <f t="shared" ca="1" si="799"/>
        <v>-9.8057314717465616E-5</v>
      </c>
      <c r="HB403" s="223">
        <f t="shared" ca="1" si="800"/>
        <v>2.5611448552972655E-4</v>
      </c>
      <c r="HC403" s="223">
        <f t="shared" ca="1" si="801"/>
        <v>3.613956343944032E-4</v>
      </c>
      <c r="HD403" s="223">
        <f t="shared" ca="1" si="802"/>
        <v>1.1547448923349256E-4</v>
      </c>
      <c r="HE403" s="223">
        <f t="shared" ca="1" si="803"/>
        <v>-2.4266413079590142E-4</v>
      </c>
      <c r="HF403" s="223">
        <f t="shared" ca="1" si="804"/>
        <v>-3.649830803523664E-4</v>
      </c>
      <c r="HG403" s="223">
        <f t="shared" ca="1" si="805"/>
        <v>-1.3261347559059535E-4</v>
      </c>
      <c r="HH403" s="223">
        <f t="shared" ca="1" si="806"/>
        <v>2.2862917691611343E-4</v>
      </c>
      <c r="HI403" s="223">
        <f t="shared" ca="1" si="807"/>
        <v>3.6769125010101906E-4</v>
      </c>
      <c r="HJ403" s="223">
        <f t="shared" ca="1" si="808"/>
        <v>1.4943298446942191E-4</v>
      </c>
      <c r="HK403" s="223">
        <f t="shared" ca="1" si="809"/>
        <v>-2.1404343532359198E-4</v>
      </c>
      <c r="HL403" s="223">
        <f t="shared" ca="1" si="810"/>
        <v>-3.6951361942222984E-4</v>
      </c>
      <c r="HM403" s="223">
        <f t="shared" ca="1" si="811"/>
        <v>-1.6589249619988766E-4</v>
      </c>
      <c r="HN403" s="223">
        <f t="shared" ca="1" si="812"/>
        <v>1.9894204434737668E-4</v>
      </c>
      <c r="HO403" s="223">
        <f t="shared" ca="1" si="813"/>
        <v>3.7044579806868108E-4</v>
      </c>
      <c r="HP403" s="223">
        <f t="shared" ca="1" si="814"/>
        <v>1.8195235837653188E-4</v>
      </c>
      <c r="HQ403" s="223">
        <f t="shared" ca="1" si="815"/>
        <v>-1.833613845610723E-4</v>
      </c>
      <c r="HR403" s="223">
        <f t="shared" ca="1" si="816"/>
        <v>-3.7048554034036538E-4</v>
      </c>
      <c r="HS403" s="223">
        <f t="shared" ca="1" si="817"/>
        <v>-1.9757388138471187E-4</v>
      </c>
      <c r="HT403" s="223">
        <f t="shared" ca="1" si="818"/>
        <v>1.673389911388001E-4</v>
      </c>
      <c r="HU403" s="223">
        <f t="shared" ca="1" si="819"/>
        <v>3.6963275049466907E-4</v>
      </c>
      <c r="HV403" s="223">
        <f t="shared" ca="1" si="820"/>
        <v>2.1271943160719898E-4</v>
      </c>
      <c r="HW403" s="223">
        <f t="shared" ca="1" si="821"/>
        <v>-1.5091346342970051E-4</v>
      </c>
      <c r="HX403" s="223">
        <f t="shared" ca="1" si="822"/>
        <v>-3.6788948297702522E-4</v>
      </c>
      <c r="HY403" s="223">
        <f t="shared" ca="1" si="823"/>
        <v>-2.273525220869229E-4</v>
      </c>
      <c r="HZ403" s="223">
        <f t="shared" ca="1" si="824"/>
        <v>1.3412437196875016E-4</v>
      </c>
      <c r="IA403" s="223">
        <f t="shared" ca="1" si="825"/>
        <v>3.6525993747157795E-4</v>
      </c>
      <c r="IB403" s="223">
        <f t="shared" ca="1" si="826"/>
        <v>2.4143790042721873E-4</v>
      </c>
      <c r="IC403" s="223">
        <f t="shared" ca="1" si="827"/>
        <v>-1.1701216314780974E-4</v>
      </c>
      <c r="ID403" s="223">
        <f t="shared" ca="1" si="828"/>
        <v>-3.6175044878377E-4</v>
      </c>
      <c r="IE403" s="223">
        <f t="shared" ca="1" si="829"/>
        <v>6.4835074773472975E-5</v>
      </c>
      <c r="IF403" s="223">
        <f t="shared" ca="1" si="830"/>
        <v>9.9618061776801225E-5</v>
      </c>
      <c r="IG403" s="223">
        <f t="shared" ca="1" si="831"/>
        <v>3.5736947157924263E-4</v>
      </c>
      <c r="IH403" s="223">
        <f t="shared" ca="1" si="832"/>
        <v>2.6783119028274237E-4</v>
      </c>
      <c r="II403" s="223">
        <f t="shared" ca="1" si="833"/>
        <v>-8.1983971769450571E-5</v>
      </c>
      <c r="IJ403" s="223">
        <f t="shared" ca="1" si="834"/>
        <v>-3.5212756001581474E-4</v>
      </c>
      <c r="IK403" s="223">
        <f t="shared" ca="1" si="835"/>
        <v>-2.8007551805092981E-4</v>
      </c>
      <c r="IL403" s="223">
        <f t="shared" ca="1" si="836"/>
        <v>6.4152375193169683E-5</v>
      </c>
      <c r="IM403" s="223">
        <f t="shared" ca="1" si="837"/>
        <v>3.4603734231757386E-4</v>
      </c>
      <c r="IN403" s="223">
        <f t="shared" ca="1" si="838"/>
        <v>2.9164511936442139E-4</v>
      </c>
      <c r="IO403" s="223">
        <f t="shared" ca="1" si="839"/>
        <v>-4.6166229925964137E-5</v>
      </c>
      <c r="IP403" s="223">
        <f t="shared" ca="1" si="840"/>
        <v>-3.3911349035240212E-4</v>
      </c>
      <c r="IQ403" s="223">
        <f t="shared" ca="1" si="841"/>
        <v>-3.0251212204026202E-4</v>
      </c>
      <c r="IR403" s="223">
        <f t="shared" ca="1" si="842"/>
        <v>2.8068866167172345E-5</v>
      </c>
      <c r="IS403" s="223">
        <f t="shared" ca="1" si="843"/>
        <v>3.3137268428613348E-4</v>
      </c>
      <c r="IT403" s="223">
        <f t="shared" ca="1" si="844"/>
        <v>3.1265034651718125E-4</v>
      </c>
      <c r="IU403" s="223">
        <f t="shared" ca="1" si="845"/>
        <v>-9.9038820512519876E-6</v>
      </c>
      <c r="IV403" s="223">
        <f t="shared" ca="1" si="846"/>
        <v>-3.2283357239859984E-4</v>
      </c>
      <c r="IW403" s="223">
        <f t="shared" ca="1" si="847"/>
        <v>-3.2203536892439887E-4</v>
      </c>
      <c r="IX403" s="223">
        <f t="shared" ca="1" si="848"/>
        <v>-8.2849613840074276E-6</v>
      </c>
      <c r="IY403" s="223">
        <f t="shared" ca="1" si="849"/>
        <v>3.1351672615828174E-4</v>
      </c>
      <c r="IZ403" s="223">
        <f t="shared" ca="1" si="850"/>
        <v>3.3064457992091104E-4</v>
      </c>
      <c r="JA403" s="223">
        <f t="shared" ca="1" si="851"/>
        <v>2.6453845621636881E-5</v>
      </c>
      <c r="JB403" s="223">
        <f t="shared" ca="1" si="852"/>
        <v>-3.0344459066382681E-4</v>
      </c>
    </row>
    <row r="404" spans="2:262">
      <c r="B404" s="230">
        <v>43</v>
      </c>
      <c r="C404" s="229">
        <f t="shared" si="853"/>
        <v>8.3984375000000042E-4</v>
      </c>
      <c r="D404" s="226">
        <f t="shared" ca="1" si="597"/>
        <v>39.284743533461736</v>
      </c>
      <c r="E404" s="225">
        <f ca="1">AW361</f>
        <v>8.4743533461732079E-2</v>
      </c>
      <c r="F404" s="224">
        <v>43</v>
      </c>
      <c r="G404" s="223">
        <f t="shared" ca="1" si="854"/>
        <v>-1.927682768378514E-3</v>
      </c>
      <c r="H404" s="223">
        <f t="shared" ca="1" si="598"/>
        <v>-1.1859232863872023E-4</v>
      </c>
      <c r="I404" s="223">
        <f t="shared" ca="1" si="599"/>
        <v>1.8107748795818225E-3</v>
      </c>
      <c r="J404" s="223">
        <f t="shared" ca="1" si="600"/>
        <v>1.9036476580006913E-3</v>
      </c>
      <c r="K404" s="223">
        <f t="shared" ca="1" si="601"/>
        <v>6.583409896018333E-5</v>
      </c>
      <c r="L404" s="223">
        <f t="shared" ca="1" si="602"/>
        <v>-1.8387486412715891E-3</v>
      </c>
      <c r="M404" s="223">
        <f t="shared" ca="1" si="603"/>
        <v>-1.8784658614556594E-3</v>
      </c>
      <c r="N404" s="223">
        <f t="shared" ca="1" si="604"/>
        <v>-1.3036213282128194E-5</v>
      </c>
      <c r="O404" s="223">
        <f t="shared" ca="1" si="605"/>
        <v>1.8656148095350948E-3</v>
      </c>
      <c r="P404" s="223">
        <f t="shared" ca="1" si="606"/>
        <v>1.8521525473160494E-3</v>
      </c>
      <c r="Q404" s="223">
        <f t="shared" ca="1" si="607"/>
        <v>-3.9769524923351143E-5</v>
      </c>
      <c r="R404" s="223">
        <f t="shared" ca="1" si="608"/>
        <v>-1.8913572011971652E-3</v>
      </c>
      <c r="S404" s="223">
        <f t="shared" ca="1" si="609"/>
        <v>-1.8247235657383796E-3</v>
      </c>
      <c r="T404" s="223">
        <f t="shared" ca="1" si="610"/>
        <v>9.2551307454098275E-5</v>
      </c>
      <c r="U404" s="223">
        <f t="shared" ca="1" si="611"/>
        <v>1.915960310003636E-3</v>
      </c>
      <c r="V404" s="223">
        <f t="shared" ca="1" si="612"/>
        <v>1.7961954389155202E-3</v>
      </c>
      <c r="W404" s="223">
        <f t="shared" ca="1" si="613"/>
        <v>-1.4527734053795176E-4</v>
      </c>
      <c r="X404" s="223">
        <f t="shared" ca="1" si="614"/>
        <v>-1.9394093159617344E-3</v>
      </c>
      <c r="Y404" s="223">
        <f t="shared" ca="1" si="615"/>
        <v>-1.7665853511243316E-3</v>
      </c>
      <c r="Z404" s="223">
        <f t="shared" ca="1" si="616"/>
        <v>1.9791586398413077E-4</v>
      </c>
      <c r="AA404" s="223">
        <f t="shared" ca="1" si="617"/>
        <v>1.9616900942670793E-3</v>
      </c>
      <c r="AB404" s="223">
        <f t="shared" ca="1" si="618"/>
        <v>1.7359111383745069E-3</v>
      </c>
      <c r="AC404" s="223">
        <f t="shared" ca="1" si="619"/>
        <v>-2.5043517031439683E-4</v>
      </c>
      <c r="AD404" s="223">
        <f t="shared" ca="1" si="620"/>
        <v>-1.9827892238119551E-3</v>
      </c>
      <c r="AE404" s="223">
        <f t="shared" ca="1" si="621"/>
        <v>-1.704191277664819E-3</v>
      </c>
      <c r="AF404" s="223">
        <f t="shared" ca="1" si="622"/>
        <v>3.0280362386244698E-4</v>
      </c>
      <c r="AG404" s="223">
        <f t="shared" ca="1" si="623"/>
        <v>2.0026939952696708E-3</v>
      </c>
      <c r="AH404" s="223">
        <f t="shared" ca="1" si="624"/>
        <v>1.6714448758532868E-3</v>
      </c>
      <c r="AI404" s="223">
        <f t="shared" ca="1" si="625"/>
        <v>-3.5498967983003189E-4</v>
      </c>
      <c r="AJ404" s="223">
        <f t="shared" ca="1" si="626"/>
        <v>-2.0213924187501885E-3</v>
      </c>
      <c r="AK404" s="223">
        <f t="shared" ca="1" si="627"/>
        <v>-1.6376916581478851E-3</v>
      </c>
      <c r="AL404" s="223">
        <f t="shared" ca="1" si="628"/>
        <v>4.0696190328840594E-4</v>
      </c>
      <c r="AM404" s="223">
        <f t="shared" ca="1" si="629"/>
        <v>2.0388732310223819E-3</v>
      </c>
      <c r="AN404" s="223">
        <f t="shared" ca="1" si="630"/>
        <v>1.6029519562248554E-3</v>
      </c>
      <c r="AO404" s="223">
        <f t="shared" ca="1" si="631"/>
        <v>-4.5868898811352499E-4</v>
      </c>
      <c r="AP404" s="223">
        <f t="shared" ca="1" si="632"/>
        <v>-2.0551259022985927E-3</v>
      </c>
      <c r="AQ404" s="223">
        <f t="shared" ca="1" si="633"/>
        <v>-1.56724669598163E-3</v>
      </c>
      <c r="AR404" s="223">
        <f t="shared" ca="1" si="634"/>
        <v>5.1013977584369046E-4</v>
      </c>
      <c r="AS404" s="223">
        <f t="shared" ca="1" si="635"/>
        <v>2.0701406425773614E-3</v>
      </c>
      <c r="AT404" s="223">
        <f t="shared" ca="1" si="636"/>
        <v>1.5305973849318744E-3</v>
      </c>
      <c r="AU404" s="223">
        <f t="shared" ca="1" si="637"/>
        <v>-5.6128327444824244E-4</v>
      </c>
      <c r="AV404" s="223">
        <f t="shared" ca="1" si="638"/>
        <v>-2.0839084075405857E-3</v>
      </c>
      <c r="AW404" s="223">
        <f t="shared" ca="1" si="639"/>
        <v>-1.4930260992501582E-3</v>
      </c>
      <c r="AX404" s="223">
        <f t="shared" ca="1" si="640"/>
        <v>6.1208867699600049E-4</v>
      </c>
      <c r="AY404" s="223">
        <f t="shared" ca="1" si="641"/>
        <v>2.0964209040014621E-3</v>
      </c>
      <c r="AZ404" s="223">
        <f t="shared" ca="1" si="642"/>
        <v>1.4545554704740954E-3</v>
      </c>
      <c r="BA404" s="223">
        <f t="shared" ca="1" si="643"/>
        <v>-6.625253802122205E-4</v>
      </c>
      <c r="BB404" s="223">
        <f t="shared" ca="1" si="644"/>
        <v>-2.107670594899995E-3</v>
      </c>
      <c r="BC404" s="223">
        <f t="shared" ca="1" si="645"/>
        <v>-1.4152086718719516E-3</v>
      </c>
      <c r="BD404" s="223">
        <f t="shared" ca="1" si="646"/>
        <v>7.1256300291280556E-4</v>
      </c>
      <c r="BE404" s="223">
        <f t="shared" ca="1" si="647"/>
        <v>2.1176507038430398E-3</v>
      </c>
      <c r="BF404" s="223">
        <f t="shared" ca="1" si="648"/>
        <v>1.3750094044839209E-3</v>
      </c>
      <c r="BG404" s="223">
        <f t="shared" ca="1" si="649"/>
        <v>-7.6217140430488305E-4</v>
      </c>
      <c r="BH404" s="223">
        <f t="shared" ca="1" si="650"/>
        <v>-2.1263552191861496E-3</v>
      </c>
      <c r="BI404" s="223">
        <f t="shared" ca="1" si="651"/>
        <v>-1.3339818828455542E-3</v>
      </c>
      <c r="BJ404" s="223">
        <f t="shared" ca="1" si="652"/>
        <v>8.1132070214243158E-4</v>
      </c>
      <c r="BK404" s="223">
        <f t="shared" ca="1" si="653"/>
        <v>2.133778897654765E-3</v>
      </c>
      <c r="BL404" s="223">
        <f t="shared" ca="1" si="654"/>
        <v>1.2921508204017567E-3</v>
      </c>
      <c r="BM404" s="223">
        <f t="shared" ca="1" si="655"/>
        <v>-8.5998129072624452E-4</v>
      </c>
      <c r="BN404" s="223">
        <f t="shared" ca="1" si="656"/>
        <v>-2.1399172675025651E-3</v>
      </c>
      <c r="BO404" s="223">
        <f t="shared" ca="1" si="657"/>
        <v>-1.2495414146203928E-3</v>
      </c>
      <c r="BP404" s="223">
        <f t="shared" ca="1" si="658"/>
        <v>9.0812385873730971E-4</v>
      </c>
      <c r="BQ404" s="223">
        <f t="shared" ca="1" si="659"/>
        <v>2.1447666312050836E-3</v>
      </c>
      <c r="BR404" s="223">
        <f t="shared" ca="1" si="660"/>
        <v>1.2061793318141997E-3</v>
      </c>
      <c r="BS404" s="223">
        <f t="shared" ca="1" si="661"/>
        <v>-9.5571940689278211E-4</v>
      </c>
      <c r="BT404" s="223">
        <f t="shared" ca="1" si="662"/>
        <v>-2.1483240676869516E-3</v>
      </c>
      <c r="BU404" s="223">
        <f t="shared" ca="1" si="663"/>
        <v>-1.1620906916804718E-3</v>
      </c>
      <c r="BV404" s="223">
        <f t="shared" ca="1" si="664"/>
        <v>1.00273926541422E-3</v>
      </c>
      <c r="BW404" s="223">
        <f t="shared" ca="1" si="665"/>
        <v>2.1505874340814581E-3</v>
      </c>
      <c r="BX404" s="223">
        <f t="shared" ca="1" si="666"/>
        <v>1.1173020515674711E-3</v>
      </c>
      <c r="BY404" s="223">
        <f t="shared" ca="1" si="667"/>
        <v>-1.0491551112969816E-3</v>
      </c>
      <c r="BZ404" s="223">
        <f t="shared" ca="1" si="668"/>
        <v>-2.1515553670213164E-3</v>
      </c>
      <c r="CA404" s="223">
        <f t="shared" ca="1" si="669"/>
        <v>-1.0718403904771945E-3</v>
      </c>
      <c r="CB404" s="223">
        <f t="shared" ca="1" si="670"/>
        <v>1.0949389853711611E-3</v>
      </c>
      <c r="CC404" s="223">
        <f t="shared" ca="1" si="671"/>
        <v>2.1512272834599186E-3</v>
      </c>
      <c r="CD404" s="223">
        <f t="shared" ca="1" si="672"/>
        <v>1.025733092814415E-3</v>
      </c>
      <c r="CE404" s="223">
        <f t="shared" ca="1" si="673"/>
        <v>-1.1400633091429328E-3</v>
      </c>
      <c r="CF404" s="223">
        <f t="shared" ca="1" si="674"/>
        <v>-2.1496033810225329E-3</v>
      </c>
      <c r="CG404" s="223">
        <f t="shared" ca="1" si="675"/>
        <v>-9.7900793189112812E-4</v>
      </c>
      <c r="CH404" s="223">
        <f t="shared" ca="1" si="676"/>
        <v>1.1845009014070154E-3</v>
      </c>
      <c r="CI404" s="223">
        <f t="shared" ca="1" si="677"/>
        <v>2.1466846378872689E-3</v>
      </c>
      <c r="CJ404" s="223">
        <f t="shared" ca="1" si="678"/>
        <v>9.3169305319716145E-4</v>
      </c>
      <c r="CK404" s="223">
        <f t="shared" ca="1" si="679"/>
        <v>-1.2282249946194315E-3</v>
      </c>
      <c r="CL404" s="223">
        <f t="shared" ca="1" si="680"/>
        <v>-2.1424728121958478E-3</v>
      </c>
      <c r="CM404" s="223">
        <f t="shared" ca="1" si="681"/>
        <v>-8.8381695744616862E-4</v>
      </c>
      <c r="CN404" s="223">
        <f t="shared" ca="1" si="682"/>
        <v>1.2712092510213547E-3</v>
      </c>
      <c r="CO404" s="223">
        <f t="shared" ca="1" si="683"/>
        <v>2.1369704409945818E-3</v>
      </c>
      <c r="CP404" s="223">
        <f t="shared" ca="1" si="684"/>
        <v>8.3540848340808282E-4</v>
      </c>
      <c r="CQ404" s="223">
        <f t="shared" ca="1" si="685"/>
        <v>-1.3134277785040627E-3</v>
      </c>
      <c r="CR404" s="223">
        <f t="shared" ca="1" si="686"/>
        <v>-2.1301808387061286E-3</v>
      </c>
      <c r="CS404" s="223">
        <f t="shared" ca="1" si="687"/>
        <v>-7.8649679053749899E-4</v>
      </c>
      <c r="CT404" s="223">
        <f t="shared" ca="1" si="688"/>
        <v>1.3548551462052038E-3</v>
      </c>
      <c r="CU404" s="223">
        <f t="shared" ca="1" si="689"/>
        <v>2.1221080951330353E-3</v>
      </c>
      <c r="CV404" s="223">
        <f t="shared" ca="1" si="690"/>
        <v>7.371113414093044E-4</v>
      </c>
      <c r="CW404" s="223">
        <f t="shared" ca="1" si="691"/>
        <v>-1.3954663998275918E-3</v>
      </c>
      <c r="CX404" s="223">
        <f t="shared" ca="1" si="692"/>
        <v>-2.1127570729941609E-3</v>
      </c>
      <c r="CY404" s="223">
        <f t="shared" ca="1" si="693"/>
        <v>-6.8728188397144214E-4</v>
      </c>
      <c r="CZ404" s="223">
        <f t="shared" ca="1" si="694"/>
        <v>1.4352370766705499E-3</v>
      </c>
      <c r="DA404" s="223">
        <f t="shared" ca="1" si="695"/>
        <v>2.1021334049955908E-3</v>
      </c>
      <c r="DB404" s="223">
        <f t="shared" ca="1" si="696"/>
        <v>6.3703843362577118E-4</v>
      </c>
      <c r="DC404" s="223">
        <f t="shared" ca="1" si="697"/>
        <v>-1.4741432203655156E-3</v>
      </c>
      <c r="DD404" s="223">
        <f t="shared" ca="1" si="698"/>
        <v>-2.0902434904376877E-3</v>
      </c>
      <c r="DE404" s="223">
        <f t="shared" ca="1" si="699"/>
        <v>-5.8641125514811477E-4</v>
      </c>
      <c r="DF404" s="223">
        <f t="shared" ca="1" si="700"/>
        <v>1.5121613953062978E-3</v>
      </c>
      <c r="DG404" s="223">
        <f t="shared" ca="1" si="701"/>
        <v>2.0770944913603767E-3</v>
      </c>
      <c r="DH404" s="223">
        <f t="shared" ca="1" si="702"/>
        <v>5.3543084445765695E-4</v>
      </c>
      <c r="DI404" s="223">
        <f t="shared" ca="1" si="703"/>
        <v>-1.5492687007658825E-3</v>
      </c>
      <c r="DJ404" s="223">
        <f t="shared" ca="1" si="704"/>
        <v>-2.0626943282290441E-3</v>
      </c>
      <c r="DK404" s="223">
        <f t="shared" ca="1" si="705"/>
        <v>-4.8412791024757609E-4</v>
      </c>
      <c r="DL404" s="223">
        <f t="shared" ca="1" si="706"/>
        <v>1.5854427846910355E-3</v>
      </c>
      <c r="DM404" s="223">
        <f t="shared" ca="1" si="707"/>
        <v>2.0470516751634861E-3</v>
      </c>
      <c r="DN404" s="223">
        <f t="shared" ca="1" si="708"/>
        <v>4.3253335548704109E-4</v>
      </c>
      <c r="DO404" s="223">
        <f t="shared" ca="1" si="709"/>
        <v>-1.6206618571661937E-3</v>
      </c>
      <c r="DP404" s="223">
        <f t="shared" ca="1" si="710"/>
        <v>-2.0301759547130113E-3</v>
      </c>
      <c r="DQ404" s="223">
        <f t="shared" ca="1" si="711"/>
        <v>-3.8067825880662442E-4</v>
      </c>
      <c r="DR404" s="223">
        <f t="shared" ca="1" si="712"/>
        <v>1.6549047035390658E-3</v>
      </c>
      <c r="DS404" s="223">
        <f t="shared" ca="1" si="713"/>
        <v>2.0120773321805766E-3</v>
      </c>
      <c r="DT404" s="223">
        <f t="shared" ca="1" si="714"/>
        <v>3.2859385577760955E-4</v>
      </c>
      <c r="DU404" s="223">
        <f t="shared" ca="1" si="715"/>
        <v>-1.6881506971993788E-3</v>
      </c>
      <c r="DV404" s="223">
        <f t="shared" ca="1" si="716"/>
        <v>-1.9927667094996639E-3</v>
      </c>
      <c r="DW404" s="223">
        <f t="shared" ca="1" si="717"/>
        <v>-2.7631152009675993E-4</v>
      </c>
      <c r="DX404" s="223">
        <f t="shared" ca="1" si="718"/>
        <v>1.7203798120037197E-3</v>
      </c>
      <c r="DY404" s="223">
        <f t="shared" ca="1" si="719"/>
        <v>1.9722557186672846E-3</v>
      </c>
      <c r="DZ404" s="223">
        <f t="shared" ca="1" si="720"/>
        <v>2.2386274468815708E-4</v>
      </c>
      <c r="EA404" s="223">
        <f t="shared" ca="1" si="721"/>
        <v>-1.7515726343384729E-3</v>
      </c>
      <c r="EB404" s="223">
        <f t="shared" ca="1" si="722"/>
        <v>-1.9505567147373704E-3</v>
      </c>
      <c r="EC404" s="223">
        <f t="shared" ca="1" si="723"/>
        <v>-1.7127912273298218E-4</v>
      </c>
      <c r="ED404" s="223">
        <f t="shared" ca="1" si="724"/>
        <v>1.7817103748138195E-3</v>
      </c>
      <c r="EE404" s="223">
        <f t="shared" ca="1" si="725"/>
        <v>1.9276827683785114E-3</v>
      </c>
      <c r="EF404" s="223">
        <f t="shared" ca="1" si="726"/>
        <v>1.1859232863875092E-4</v>
      </c>
      <c r="EG404" s="223">
        <f t="shared" ca="1" si="727"/>
        <v>-1.8107748795818195E-3</v>
      </c>
      <c r="EH404" s="223">
        <f t="shared" ca="1" si="728"/>
        <v>-1.9036476580007106E-3</v>
      </c>
      <c r="EI404" s="223">
        <f t="shared" ca="1" si="729"/>
        <v>-6.5834098960200135E-5</v>
      </c>
      <c r="EJ404" s="223">
        <f t="shared" ca="1" si="730"/>
        <v>1.8387486412715932E-3</v>
      </c>
      <c r="EK404" s="223">
        <f t="shared" ca="1" si="731"/>
        <v>1.878465861455673E-3</v>
      </c>
      <c r="EL404" s="223">
        <f t="shared" ca="1" si="732"/>
        <v>1.3036213282131663E-5</v>
      </c>
      <c r="EM404" s="223">
        <f t="shared" ca="1" si="733"/>
        <v>-1.8656148095350738E-3</v>
      </c>
      <c r="EN404" s="223">
        <f t="shared" ca="1" si="734"/>
        <v>-1.8521525473160572E-3</v>
      </c>
      <c r="EO404" s="223">
        <f t="shared" ca="1" si="735"/>
        <v>3.9769524923362635E-5</v>
      </c>
      <c r="EP404" s="223">
        <f t="shared" ca="1" si="736"/>
        <v>1.8913572011971527E-3</v>
      </c>
      <c r="EQ404" s="223">
        <f t="shared" ca="1" si="737"/>
        <v>1.8247235657383818E-3</v>
      </c>
      <c r="ER404" s="223">
        <f t="shared" ca="1" si="738"/>
        <v>-9.2551307454060436E-5</v>
      </c>
      <c r="ES404" s="223">
        <f t="shared" ca="1" si="739"/>
        <v>-1.9159603100036308E-3</v>
      </c>
      <c r="ET404" s="223">
        <f t="shared" ca="1" si="740"/>
        <v>-1.7961954389155137E-3</v>
      </c>
      <c r="EU404" s="223">
        <f t="shared" ca="1" si="741"/>
        <v>1.4527734053792509E-4</v>
      </c>
      <c r="EV404" s="223">
        <f t="shared" ca="1" si="742"/>
        <v>1.9394093159617327E-3</v>
      </c>
      <c r="EW404" s="223">
        <f t="shared" ca="1" si="743"/>
        <v>1.7665853511243512E-3</v>
      </c>
      <c r="EX404" s="223">
        <f t="shared" ca="1" si="744"/>
        <v>-1.979158639841195E-4</v>
      </c>
      <c r="EY404" s="223">
        <f t="shared" ca="1" si="745"/>
        <v>-1.9616900942670589E-3</v>
      </c>
      <c r="EZ404" s="223">
        <f t="shared" ca="1" si="746"/>
        <v>-1.7359111383745181E-3</v>
      </c>
      <c r="FA404" s="223">
        <f t="shared" ca="1" si="747"/>
        <v>2.5043517031440052E-4</v>
      </c>
      <c r="FB404" s="223">
        <f t="shared" ca="1" si="748"/>
        <v>1.9827892238119416E-3</v>
      </c>
      <c r="FC404" s="223">
        <f t="shared" ca="1" si="749"/>
        <v>1.7041912776648259E-3</v>
      </c>
      <c r="FD404" s="223">
        <f t="shared" ca="1" si="750"/>
        <v>-3.0280362386239797E-4</v>
      </c>
      <c r="FE404" s="223">
        <f t="shared" ca="1" si="751"/>
        <v>-2.0026939952696638E-3</v>
      </c>
      <c r="FF404" s="223">
        <f t="shared" ca="1" si="752"/>
        <v>-1.6714448758532842E-3</v>
      </c>
      <c r="FG404" s="223">
        <f t="shared" ca="1" si="753"/>
        <v>3.5498967982999807E-4</v>
      </c>
      <c r="FH404" s="223">
        <f t="shared" ca="1" si="754"/>
        <v>2.0213924187501872E-3</v>
      </c>
      <c r="FI404" s="223">
        <f t="shared" ca="1" si="755"/>
        <v>1.637691658147917E-3</v>
      </c>
      <c r="FJ404" s="223">
        <f t="shared" ca="1" si="756"/>
        <v>-4.0696190328838719E-4</v>
      </c>
      <c r="FK404" s="223">
        <f t="shared" ca="1" si="757"/>
        <v>-2.0388732310223858E-3</v>
      </c>
      <c r="FL404" s="223">
        <f t="shared" ca="1" si="758"/>
        <v>-1.602951956224878E-3</v>
      </c>
      <c r="FM404" s="223">
        <f t="shared" ca="1" si="759"/>
        <v>4.5868898811352119E-4</v>
      </c>
      <c r="FN404" s="223">
        <f t="shared" ca="1" si="760"/>
        <v>2.055125902298578E-3</v>
      </c>
      <c r="FO404" s="223">
        <f t="shared" ca="1" si="761"/>
        <v>1.567246695981643E-3</v>
      </c>
      <c r="FP404" s="223">
        <f t="shared" ca="1" si="762"/>
        <v>-5.1013977584370173E-4</v>
      </c>
      <c r="FQ404" s="223">
        <f t="shared" ca="1" si="763"/>
        <v>-2.0701406425773518E-3</v>
      </c>
      <c r="FR404" s="223">
        <f t="shared" ca="1" si="764"/>
        <v>-1.5305973849318768E-3</v>
      </c>
      <c r="FS404" s="223">
        <f t="shared" ca="1" si="765"/>
        <v>5.6128327444820959E-4</v>
      </c>
      <c r="FT404" s="223">
        <f t="shared" ca="1" si="766"/>
        <v>2.0839084075405809E-3</v>
      </c>
      <c r="FU404" s="223">
        <f t="shared" ca="1" si="767"/>
        <v>1.4930260992501499E-3</v>
      </c>
      <c r="FV404" s="223">
        <f t="shared" ca="1" si="768"/>
        <v>-6.1208867699598238E-4</v>
      </c>
      <c r="FW404" s="223">
        <f t="shared" ca="1" si="769"/>
        <v>-2.0964209040014612E-3</v>
      </c>
      <c r="FX404" s="223">
        <f t="shared" ca="1" si="770"/>
        <v>-1.4545554704741206E-3</v>
      </c>
      <c r="FY404" s="223">
        <f t="shared" ca="1" si="771"/>
        <v>6.6252538021220229E-4</v>
      </c>
      <c r="FZ404" s="223">
        <f t="shared" ca="1" si="772"/>
        <v>2.107670594899985E-3</v>
      </c>
      <c r="GA404" s="223">
        <f t="shared" ca="1" si="773"/>
        <v>1.4152086718719659E-3</v>
      </c>
      <c r="GB404" s="223">
        <f t="shared" ca="1" si="774"/>
        <v>-7.125630029128022E-4</v>
      </c>
      <c r="GC404" s="223">
        <f t="shared" ca="1" si="775"/>
        <v>-2.1176507038430338E-3</v>
      </c>
      <c r="GD404" s="223">
        <f t="shared" ca="1" si="776"/>
        <v>-1.3750094044839357E-3</v>
      </c>
      <c r="GE404" s="223">
        <f t="shared" ca="1" si="777"/>
        <v>7.6217140430483643E-4</v>
      </c>
      <c r="GF404" s="223">
        <f t="shared" ca="1" si="778"/>
        <v>2.1263552191861466E-3</v>
      </c>
      <c r="GG404" s="223">
        <f t="shared" ca="1" si="779"/>
        <v>1.333981882845557E-3</v>
      </c>
      <c r="GH404" s="223">
        <f t="shared" ca="1" si="780"/>
        <v>-8.113207021423997E-4</v>
      </c>
      <c r="GI404" s="223">
        <f t="shared" ca="1" si="781"/>
        <v>-2.1337788976547646E-3</v>
      </c>
      <c r="GJ404" s="223">
        <f t="shared" ca="1" si="782"/>
        <v>-1.2921508204017963E-3</v>
      </c>
      <c r="GK404" s="223">
        <f t="shared" ca="1" si="783"/>
        <v>8.5998129072622706E-4</v>
      </c>
      <c r="GL404" s="223">
        <f t="shared" ca="1" si="784"/>
        <v>2.1399172675025668E-3</v>
      </c>
      <c r="GM404" s="223">
        <f t="shared" ca="1" si="785"/>
        <v>1.2495414146204082E-3</v>
      </c>
      <c r="GN404" s="223">
        <f t="shared" ca="1" si="786"/>
        <v>-9.0812385873729237E-4</v>
      </c>
      <c r="GO404" s="223">
        <f t="shared" ca="1" si="787"/>
        <v>-2.1447666312050797E-3</v>
      </c>
      <c r="GP404" s="223">
        <f t="shared" ca="1" si="788"/>
        <v>-1.2061793318142156E-3</v>
      </c>
      <c r="GQ404" s="223">
        <f t="shared" ca="1" si="789"/>
        <v>9.5571940689279252E-4</v>
      </c>
      <c r="GR404" s="223">
        <f t="shared" ca="1" si="790"/>
        <v>2.1483240676869507E-3</v>
      </c>
      <c r="GS404" s="223">
        <f t="shared" ca="1" si="791"/>
        <v>1.1620906916804878E-3</v>
      </c>
      <c r="GT404" s="223">
        <f t="shared" ca="1" si="792"/>
        <v>-1.0027392654141762E-3</v>
      </c>
      <c r="GU404" s="223">
        <f t="shared" ca="1" si="793"/>
        <v>-2.1505874340814572E-3</v>
      </c>
      <c r="GV404" s="223">
        <f t="shared" ca="1" si="794"/>
        <v>-1.1173020515674609E-3</v>
      </c>
      <c r="GW404" s="223">
        <f t="shared" ca="1" si="795"/>
        <v>1.0491551112969651E-3</v>
      </c>
      <c r="GX404" s="223">
        <f t="shared" ca="1" si="796"/>
        <v>2.1515553670213164E-3</v>
      </c>
      <c r="GY404" s="223">
        <f t="shared" ca="1" si="797"/>
        <v>1.0718403904772377E-3</v>
      </c>
      <c r="GZ404" s="223">
        <f t="shared" ca="1" si="798"/>
        <v>-1.0949389853711449E-3</v>
      </c>
      <c r="HA404" s="223">
        <f t="shared" ca="1" si="799"/>
        <v>-2.1512272834599182E-3</v>
      </c>
      <c r="HB404" s="223">
        <f t="shared" ca="1" si="800"/>
        <v>-1.0257330928144317E-3</v>
      </c>
      <c r="HC404" s="223">
        <f t="shared" ca="1" si="801"/>
        <v>1.1400633091429428E-3</v>
      </c>
      <c r="HD404" s="223">
        <f t="shared" ca="1" si="802"/>
        <v>2.1496033810225355E-3</v>
      </c>
      <c r="HE404" s="223">
        <f t="shared" ca="1" si="803"/>
        <v>9.7900793189114503E-4</v>
      </c>
      <c r="HF404" s="223">
        <f t="shared" ca="1" si="804"/>
        <v>-1.1845009014070252E-3</v>
      </c>
      <c r="HG404" s="223">
        <f t="shared" ca="1" si="805"/>
        <v>-2.1466846378872702E-3</v>
      </c>
      <c r="HH404" s="223">
        <f t="shared" ca="1" si="806"/>
        <v>-9.3169305319715104E-4</v>
      </c>
      <c r="HI404" s="223">
        <f t="shared" ca="1" si="807"/>
        <v>1.228224994619391E-3</v>
      </c>
      <c r="HJ404" s="223">
        <f t="shared" ca="1" si="808"/>
        <v>2.1424728121958499E-3</v>
      </c>
      <c r="HK404" s="223">
        <f t="shared" ca="1" si="809"/>
        <v>8.8381695744621383E-4</v>
      </c>
      <c r="HL404" s="223">
        <f t="shared" ca="1" si="810"/>
        <v>-1.2712092510213397E-3</v>
      </c>
      <c r="HM404" s="223">
        <f t="shared" ca="1" si="811"/>
        <v>-2.1369704409945805E-3</v>
      </c>
      <c r="HN404" s="223">
        <f t="shared" ca="1" si="812"/>
        <v>-8.3540848340810038E-4</v>
      </c>
      <c r="HO404" s="223">
        <f t="shared" ca="1" si="813"/>
        <v>1.3134277785040477E-3</v>
      </c>
      <c r="HP404" s="223">
        <f t="shared" ca="1" si="814"/>
        <v>2.1301808387061355E-3</v>
      </c>
      <c r="HQ404" s="223">
        <f t="shared" ca="1" si="815"/>
        <v>7.8649679053751666E-4</v>
      </c>
      <c r="HR404" s="223">
        <f t="shared" ca="1" si="816"/>
        <v>-1.3548551462052132E-3</v>
      </c>
      <c r="HS404" s="223">
        <f t="shared" ca="1" si="817"/>
        <v>-2.1221080951330379E-3</v>
      </c>
      <c r="HT404" s="223">
        <f t="shared" ca="1" si="818"/>
        <v>-7.3711134140932229E-4</v>
      </c>
      <c r="HU404" s="223">
        <f t="shared" ca="1" si="819"/>
        <v>1.395466399827554E-3</v>
      </c>
      <c r="HV404" s="223">
        <f t="shared" ca="1" si="820"/>
        <v>2.1127570729941648E-3</v>
      </c>
      <c r="HW404" s="223">
        <f t="shared" ca="1" si="821"/>
        <v>6.8728188397143108E-4</v>
      </c>
      <c r="HX404" s="223">
        <f t="shared" ca="1" si="822"/>
        <v>-1.4352370766705356E-3</v>
      </c>
      <c r="HY404" s="223">
        <f t="shared" ca="1" si="823"/>
        <v>-2.1021334049955943E-3</v>
      </c>
      <c r="HZ404" s="223">
        <f t="shared" ca="1" si="824"/>
        <v>-6.3703843362581845E-4</v>
      </c>
      <c r="IA404" s="223">
        <f t="shared" ca="1" si="825"/>
        <v>1.4741432203655017E-3</v>
      </c>
      <c r="IB404" s="223">
        <f t="shared" ca="1" si="826"/>
        <v>2.0902434904376847E-3</v>
      </c>
      <c r="IC404" s="223">
        <f t="shared" ca="1" si="827"/>
        <v>5.8641125514813299E-4</v>
      </c>
      <c r="ID404" s="223">
        <f t="shared" ca="1" si="828"/>
        <v>-1.5121613953062844E-3</v>
      </c>
      <c r="IE404" s="223">
        <f t="shared" ca="1" si="829"/>
        <v>-1.4854682464348484E-3</v>
      </c>
      <c r="IF404" s="223">
        <f t="shared" ca="1" si="830"/>
        <v>-5.3543084445767516E-4</v>
      </c>
      <c r="IG404" s="223">
        <f t="shared" ca="1" si="831"/>
        <v>1.5492687007658908E-3</v>
      </c>
      <c r="IH404" s="223">
        <f t="shared" ca="1" si="832"/>
        <v>2.0626943282290493E-3</v>
      </c>
      <c r="II404" s="223">
        <f t="shared" ca="1" si="833"/>
        <v>4.8412791024756471E-4</v>
      </c>
      <c r="IJ404" s="223">
        <f t="shared" ca="1" si="834"/>
        <v>-1.5854427846910019E-3</v>
      </c>
      <c r="IK404" s="223">
        <f t="shared" ca="1" si="835"/>
        <v>-2.0470516751634918E-3</v>
      </c>
      <c r="IL404" s="223">
        <f t="shared" ca="1" si="836"/>
        <v>-4.3253335548708955E-4</v>
      </c>
      <c r="IM404" s="223">
        <f t="shared" ca="1" si="837"/>
        <v>1.6206618571661812E-3</v>
      </c>
      <c r="IN404" s="223">
        <f t="shared" ca="1" si="838"/>
        <v>2.0301759547130078E-3</v>
      </c>
      <c r="IO404" s="223">
        <f t="shared" ca="1" si="839"/>
        <v>3.806782588066731E-4</v>
      </c>
      <c r="IP404" s="223">
        <f t="shared" ca="1" si="840"/>
        <v>-1.6549047035390144E-3</v>
      </c>
      <c r="IQ404" s="223">
        <f t="shared" ca="1" si="841"/>
        <v>-2.0120773321805722E-3</v>
      </c>
      <c r="IR404" s="223">
        <f t="shared" ca="1" si="842"/>
        <v>-3.285938557776283E-4</v>
      </c>
      <c r="IS404" s="223">
        <f t="shared" ca="1" si="843"/>
        <v>1.6881506971993478E-3</v>
      </c>
      <c r="IT404" s="223">
        <f t="shared" ca="1" si="844"/>
        <v>1.9927667094996483E-3</v>
      </c>
      <c r="IU404" s="223">
        <f t="shared" ca="1" si="845"/>
        <v>2.7631152009677858E-4</v>
      </c>
      <c r="IV404" s="223">
        <f t="shared" ca="1" si="846"/>
        <v>-1.7203798120037084E-3</v>
      </c>
      <c r="IW404" s="223">
        <f t="shared" ca="1" si="847"/>
        <v>-1.9722557186672676E-3</v>
      </c>
      <c r="IX404" s="223">
        <f t="shared" ca="1" si="848"/>
        <v>-2.2386274468817584E-4</v>
      </c>
      <c r="IY404" s="223">
        <f t="shared" ca="1" si="849"/>
        <v>1.751572634338462E-3</v>
      </c>
      <c r="IZ404" s="223">
        <f t="shared" ca="1" si="850"/>
        <v>1.9505567147374042E-3</v>
      </c>
      <c r="JA404" s="223">
        <f t="shared" ca="1" si="851"/>
        <v>1.7127912273294011E-4</v>
      </c>
      <c r="JB404" s="223">
        <f t="shared" ca="1" si="852"/>
        <v>-1.7817103748138088E-3</v>
      </c>
    </row>
    <row r="405" spans="2:262">
      <c r="B405" s="230">
        <v>44</v>
      </c>
      <c r="C405" s="229">
        <f t="shared" si="853"/>
        <v>8.5937500000000044E-4</v>
      </c>
      <c r="D405" s="226">
        <f t="shared" ca="1" si="597"/>
        <v>39.281201927930482</v>
      </c>
      <c r="E405" s="225">
        <f ca="1">AX361</f>
        <v>8.1201927930478091E-2</v>
      </c>
      <c r="F405" s="224">
        <v>44</v>
      </c>
      <c r="G405" s="223">
        <f t="shared" ca="1" si="854"/>
        <v>-6.2553123360317069E-4</v>
      </c>
      <c r="H405" s="223">
        <f t="shared" ca="1" si="598"/>
        <v>-3.9036788851887292E-5</v>
      </c>
      <c r="I405" s="223">
        <f t="shared" ca="1" si="599"/>
        <v>5.8872760384128052E-4</v>
      </c>
      <c r="J405" s="223">
        <f t="shared" ca="1" si="600"/>
        <v>5.9408533151222398E-4</v>
      </c>
      <c r="K405" s="223">
        <f t="shared" ca="1" si="601"/>
        <v>-2.8627830499173429E-5</v>
      </c>
      <c r="L405" s="223">
        <f t="shared" ca="1" si="602"/>
        <v>-6.210754632716603E-4</v>
      </c>
      <c r="M405" s="223">
        <f t="shared" ca="1" si="603"/>
        <v>-5.5691806291873749E-4</v>
      </c>
      <c r="N405" s="223">
        <f t="shared" ca="1" si="604"/>
        <v>9.601674819296308E-5</v>
      </c>
      <c r="O405" s="223">
        <f t="shared" ca="1" si="605"/>
        <v>6.4744202647635011E-4</v>
      </c>
      <c r="P405" s="223">
        <f t="shared" ca="1" si="606"/>
        <v>5.143873689369623E-4</v>
      </c>
      <c r="Q405" s="223">
        <f t="shared" ca="1" si="607"/>
        <v>-1.6248097211356077E-4</v>
      </c>
      <c r="R405" s="223">
        <f t="shared" ca="1" si="608"/>
        <v>-6.6757336903825934E-4</v>
      </c>
      <c r="S405" s="223">
        <f t="shared" ca="1" si="609"/>
        <v>-4.6690284339958525E-4</v>
      </c>
      <c r="T405" s="223">
        <f t="shared" ca="1" si="610"/>
        <v>2.2738041545157064E-4</v>
      </c>
      <c r="U405" s="223">
        <f t="shared" ca="1" si="611"/>
        <v>6.8127561512360544E-4</v>
      </c>
      <c r="V405" s="223">
        <f t="shared" ca="1" si="612"/>
        <v>4.1492178824521336E-4</v>
      </c>
      <c r="W405" s="223">
        <f t="shared" ca="1" si="613"/>
        <v>-2.9009006109000307E-4</v>
      </c>
      <c r="X405" s="223">
        <f t="shared" ca="1" si="614"/>
        <v>-6.8841680461217687E-4</v>
      </c>
      <c r="Y405" s="223">
        <f t="shared" ca="1" si="615"/>
        <v>-3.5894480945071835E-4</v>
      </c>
      <c r="Z405" s="223">
        <f t="shared" ca="1" si="616"/>
        <v>3.5000598086078053E-4</v>
      </c>
      <c r="AA405" s="223">
        <f t="shared" ca="1" si="617"/>
        <v>6.8892816394542744E-4</v>
      </c>
      <c r="AB405" s="223">
        <f t="shared" ca="1" si="618"/>
        <v>2.9951099592202054E-4</v>
      </c>
      <c r="AC405" s="223">
        <f t="shared" ca="1" si="619"/>
        <v>-4.0655115170313704E-4</v>
      </c>
      <c r="AD405" s="223">
        <f t="shared" ca="1" si="620"/>
        <v>-6.8280476845344049E-4</v>
      </c>
      <c r="AE405" s="223">
        <f t="shared" ca="1" si="621"/>
        <v>-2.3719272777322867E-4</v>
      </c>
      <c r="AF405" s="223">
        <f t="shared" ca="1" si="622"/>
        <v>4.5918101271112612E-4</v>
      </c>
      <c r="AG405" s="223">
        <f t="shared" ca="1" si="623"/>
        <v>6.7010558978219243E-4</v>
      </c>
      <c r="AH405" s="223">
        <f t="shared" ca="1" si="624"/>
        <v>1.7259016399324631E-4</v>
      </c>
      <c r="AI405" s="223">
        <f t="shared" ca="1" si="625"/>
        <v>-5.0738870955283218E-4</v>
      </c>
      <c r="AJ405" s="223">
        <f t="shared" ca="1" si="626"/>
        <v>-6.5095292796436442E-4</v>
      </c>
      <c r="AK405" s="223">
        <f t="shared" ca="1" si="627"/>
        <v>-1.0632546258662818E-4</v>
      </c>
      <c r="AL405" s="223">
        <f t="shared" ca="1" si="628"/>
        <v>5.5070997575466189E-4</v>
      </c>
      <c r="AM405" s="223">
        <f t="shared" ca="1" si="629"/>
        <v>6.255312336031721E-4</v>
      </c>
      <c r="AN405" s="223">
        <f t="shared" ca="1" si="630"/>
        <v>3.9036788851890653E-5</v>
      </c>
      <c r="AO405" s="223">
        <f t="shared" ca="1" si="631"/>
        <v>-5.8872760384127867E-4</v>
      </c>
      <c r="AP405" s="223">
        <f t="shared" ca="1" si="632"/>
        <v>-5.9408533151222571E-4</v>
      </c>
      <c r="AQ405" s="223">
        <f t="shared" ca="1" si="633"/>
        <v>2.8627830499170122E-5</v>
      </c>
      <c r="AR405" s="223">
        <f t="shared" ca="1" si="634"/>
        <v>6.2107546327165868E-4</v>
      </c>
      <c r="AS405" s="223">
        <f t="shared" ca="1" si="635"/>
        <v>5.5691806291873955E-4</v>
      </c>
      <c r="AT405" s="223">
        <f t="shared" ca="1" si="636"/>
        <v>-9.6016748192959719E-5</v>
      </c>
      <c r="AU405" s="223">
        <f t="shared" ca="1" si="637"/>
        <v>-6.4744202647634892E-4</v>
      </c>
      <c r="AV405" s="223">
        <f t="shared" ca="1" si="638"/>
        <v>-5.1438736893696458E-4</v>
      </c>
      <c r="AW405" s="223">
        <f t="shared" ca="1" si="639"/>
        <v>1.6248097211355751E-4</v>
      </c>
      <c r="AX405" s="223">
        <f t="shared" ca="1" si="640"/>
        <v>6.6757336903825858E-4</v>
      </c>
      <c r="AY405" s="223">
        <f t="shared" ca="1" si="641"/>
        <v>4.669028433995878E-4</v>
      </c>
      <c r="AZ405" s="223">
        <f t="shared" ca="1" si="642"/>
        <v>-2.2738041545156747E-4</v>
      </c>
      <c r="BA405" s="223">
        <f t="shared" ca="1" si="643"/>
        <v>-6.812756151236049E-4</v>
      </c>
      <c r="BB405" s="223">
        <f t="shared" ca="1" si="644"/>
        <v>-4.1492178824521607E-4</v>
      </c>
      <c r="BC405" s="223">
        <f t="shared" ca="1" si="645"/>
        <v>2.9009006108999993E-4</v>
      </c>
      <c r="BD405" s="223">
        <f t="shared" ca="1" si="646"/>
        <v>6.8841680461217665E-4</v>
      </c>
      <c r="BE405" s="223">
        <f t="shared" ca="1" si="647"/>
        <v>3.5894480945072128E-4</v>
      </c>
      <c r="BF405" s="223">
        <f t="shared" ca="1" si="648"/>
        <v>-3.5000598086077755E-4</v>
      </c>
      <c r="BG405" s="223">
        <f t="shared" ca="1" si="649"/>
        <v>-6.8892816394542766E-4</v>
      </c>
      <c r="BH405" s="223">
        <f t="shared" ca="1" si="650"/>
        <v>-2.9951099592202363E-4</v>
      </c>
      <c r="BI405" s="223">
        <f t="shared" ca="1" si="651"/>
        <v>4.0655115170313422E-4</v>
      </c>
      <c r="BJ405" s="223">
        <f t="shared" ca="1" si="652"/>
        <v>6.8280476845344103E-4</v>
      </c>
      <c r="BK405" s="223">
        <f t="shared" ca="1" si="653"/>
        <v>2.3719272777323187E-4</v>
      </c>
      <c r="BL405" s="223">
        <f t="shared" ca="1" si="654"/>
        <v>-4.5918101271112357E-4</v>
      </c>
      <c r="BM405" s="223">
        <f t="shared" ca="1" si="655"/>
        <v>-6.7010558978219318E-4</v>
      </c>
      <c r="BN405" s="223">
        <f t="shared" ca="1" si="656"/>
        <v>-1.7259016399324953E-4</v>
      </c>
      <c r="BO405" s="223">
        <f t="shared" ca="1" si="657"/>
        <v>5.073887095528298E-4</v>
      </c>
      <c r="BP405" s="223">
        <f t="shared" ca="1" si="658"/>
        <v>6.509529279643655E-4</v>
      </c>
      <c r="BQ405" s="223">
        <f t="shared" ca="1" si="659"/>
        <v>1.0632546258663154E-4</v>
      </c>
      <c r="BR405" s="223">
        <f t="shared" ca="1" si="660"/>
        <v>-5.5070997575465983E-4</v>
      </c>
      <c r="BS405" s="223">
        <f t="shared" ca="1" si="661"/>
        <v>-6.2553123360317361E-4</v>
      </c>
      <c r="BT405" s="223">
        <f t="shared" ca="1" si="662"/>
        <v>-3.9036788851894014E-5</v>
      </c>
      <c r="BU405" s="223">
        <f t="shared" ca="1" si="663"/>
        <v>5.8872760384127694E-4</v>
      </c>
      <c r="BV405" s="223">
        <f t="shared" ca="1" si="664"/>
        <v>5.9408533151222734E-4</v>
      </c>
      <c r="BW405" s="223">
        <f t="shared" ca="1" si="665"/>
        <v>-2.8627830499166761E-5</v>
      </c>
      <c r="BX405" s="223">
        <f t="shared" ca="1" si="666"/>
        <v>-6.2107546327165727E-4</v>
      </c>
      <c r="BY405" s="223">
        <f t="shared" ca="1" si="667"/>
        <v>-5.569180629187415E-4</v>
      </c>
      <c r="BZ405" s="223">
        <f t="shared" ca="1" si="668"/>
        <v>9.6016748192956358E-5</v>
      </c>
      <c r="CA405" s="223">
        <f t="shared" ca="1" si="669"/>
        <v>6.4744202647634783E-4</v>
      </c>
      <c r="CB405" s="223">
        <f t="shared" ca="1" si="670"/>
        <v>5.1438736893696685E-4</v>
      </c>
      <c r="CC405" s="223">
        <f t="shared" ca="1" si="671"/>
        <v>-1.6248097211355421E-4</v>
      </c>
      <c r="CD405" s="223">
        <f t="shared" ca="1" si="672"/>
        <v>-6.6757336903825761E-4</v>
      </c>
      <c r="CE405" s="223">
        <f t="shared" ca="1" si="673"/>
        <v>-4.6690284339959023E-4</v>
      </c>
      <c r="CF405" s="223">
        <f t="shared" ca="1" si="674"/>
        <v>2.2738041545156427E-4</v>
      </c>
      <c r="CG405" s="223">
        <f t="shared" ca="1" si="675"/>
        <v>6.8127561512360446E-4</v>
      </c>
      <c r="CH405" s="223">
        <f t="shared" ca="1" si="676"/>
        <v>4.1492178824521872E-4</v>
      </c>
      <c r="CI405" s="223">
        <f t="shared" ca="1" si="677"/>
        <v>-2.9009006108999689E-4</v>
      </c>
      <c r="CJ405" s="223">
        <f t="shared" ca="1" si="678"/>
        <v>-6.8841680461217644E-4</v>
      </c>
      <c r="CK405" s="223">
        <f t="shared" ca="1" si="679"/>
        <v>-3.589448094507241E-4</v>
      </c>
      <c r="CL405" s="223">
        <f t="shared" ca="1" si="680"/>
        <v>3.5000598086077468E-4</v>
      </c>
      <c r="CM405" s="223">
        <f t="shared" ca="1" si="681"/>
        <v>6.8892816394542766E-4</v>
      </c>
      <c r="CN405" s="223">
        <f t="shared" ca="1" si="682"/>
        <v>2.9951099592202661E-4</v>
      </c>
      <c r="CO405" s="223">
        <f t="shared" ca="1" si="683"/>
        <v>-4.0655115170313161E-4</v>
      </c>
      <c r="CP405" s="223">
        <f t="shared" ca="1" si="684"/>
        <v>-6.8280476845344147E-4</v>
      </c>
      <c r="CQ405" s="223">
        <f t="shared" ca="1" si="685"/>
        <v>-2.3719272777323502E-4</v>
      </c>
      <c r="CR405" s="223">
        <f t="shared" ca="1" si="686"/>
        <v>4.5918101271112102E-4</v>
      </c>
      <c r="CS405" s="223">
        <f t="shared" ca="1" si="687"/>
        <v>6.7010558978219394E-4</v>
      </c>
      <c r="CT405" s="223">
        <f t="shared" ca="1" si="688"/>
        <v>1.7259016399325287E-4</v>
      </c>
      <c r="CU405" s="223">
        <f t="shared" ca="1" si="689"/>
        <v>-5.0738870955282752E-4</v>
      </c>
      <c r="CV405" s="223">
        <f t="shared" ca="1" si="690"/>
        <v>-6.5095292796436659E-4</v>
      </c>
      <c r="CW405" s="223">
        <f t="shared" ca="1" si="691"/>
        <v>-1.063254625866349E-4</v>
      </c>
      <c r="CX405" s="223">
        <f t="shared" ca="1" si="692"/>
        <v>5.5070997575465787E-4</v>
      </c>
      <c r="CY405" s="223">
        <f t="shared" ca="1" si="693"/>
        <v>6.2553123360317502E-4</v>
      </c>
      <c r="CZ405" s="223">
        <f t="shared" ca="1" si="694"/>
        <v>3.9036788851897375E-5</v>
      </c>
      <c r="DA405" s="223">
        <f t="shared" ca="1" si="695"/>
        <v>-5.887276038412752E-4</v>
      </c>
      <c r="DB405" s="223">
        <f t="shared" ca="1" si="696"/>
        <v>-5.9408533151222907E-4</v>
      </c>
      <c r="DC405" s="223">
        <f t="shared" ca="1" si="697"/>
        <v>2.8627830499163291E-5</v>
      </c>
      <c r="DD405" s="223">
        <f t="shared" ca="1" si="698"/>
        <v>6.2107546327165586E-4</v>
      </c>
      <c r="DE405" s="223">
        <f t="shared" ca="1" si="699"/>
        <v>5.5691806291874345E-4</v>
      </c>
      <c r="DF405" s="223">
        <f t="shared" ca="1" si="700"/>
        <v>-9.6016748192952997E-5</v>
      </c>
      <c r="DG405" s="223">
        <f t="shared" ca="1" si="701"/>
        <v>-6.4744202647634664E-4</v>
      </c>
      <c r="DH405" s="223">
        <f t="shared" ca="1" si="702"/>
        <v>-5.1438736893696913E-4</v>
      </c>
      <c r="DI405" s="223">
        <f t="shared" ca="1" si="703"/>
        <v>1.6248097211355101E-4</v>
      </c>
      <c r="DJ405" s="223">
        <f t="shared" ca="1" si="704"/>
        <v>6.6757336903825685E-4</v>
      </c>
      <c r="DK405" s="223">
        <f t="shared" ca="1" si="705"/>
        <v>4.6690284339959273E-4</v>
      </c>
      <c r="DL405" s="223">
        <f t="shared" ca="1" si="706"/>
        <v>-2.273804154515611E-4</v>
      </c>
      <c r="DM405" s="223">
        <f t="shared" ca="1" si="707"/>
        <v>-6.8127561512360381E-4</v>
      </c>
      <c r="DN405" s="223">
        <f t="shared" ca="1" si="708"/>
        <v>-4.1492178824522143E-4</v>
      </c>
      <c r="DO405" s="223">
        <f t="shared" ca="1" si="709"/>
        <v>2.9009006108999386E-4</v>
      </c>
      <c r="DP405" s="223">
        <f t="shared" ca="1" si="710"/>
        <v>6.8841680461217633E-4</v>
      </c>
      <c r="DQ405" s="223">
        <f t="shared" ca="1" si="711"/>
        <v>3.5894480945072702E-4</v>
      </c>
      <c r="DR405" s="223">
        <f t="shared" ca="1" si="712"/>
        <v>-3.5000598086077175E-4</v>
      </c>
      <c r="DS405" s="223">
        <f t="shared" ca="1" si="713"/>
        <v>-6.8892816394542787E-4</v>
      </c>
      <c r="DT405" s="223">
        <f t="shared" ca="1" si="714"/>
        <v>-2.995109959220297E-4</v>
      </c>
      <c r="DU405" s="223">
        <f t="shared" ca="1" si="715"/>
        <v>4.065511517031288E-4</v>
      </c>
      <c r="DV405" s="223">
        <f t="shared" ca="1" si="716"/>
        <v>6.828047684534419E-4</v>
      </c>
      <c r="DW405" s="223">
        <f t="shared" ca="1" si="717"/>
        <v>2.3719272777323821E-4</v>
      </c>
      <c r="DX405" s="223">
        <f t="shared" ca="1" si="718"/>
        <v>-4.5918101271111847E-4</v>
      </c>
      <c r="DY405" s="223">
        <f t="shared" ca="1" si="719"/>
        <v>-6.701055897821947E-4</v>
      </c>
      <c r="DZ405" s="223">
        <f t="shared" ca="1" si="720"/>
        <v>-1.7259016399325609E-4</v>
      </c>
      <c r="EA405" s="223">
        <f t="shared" ca="1" si="721"/>
        <v>5.0738870955282535E-4</v>
      </c>
      <c r="EB405" s="223">
        <f t="shared" ca="1" si="722"/>
        <v>6.5095292796436767E-4</v>
      </c>
      <c r="EC405" s="223">
        <f t="shared" ca="1" si="723"/>
        <v>1.0632546258663821E-4</v>
      </c>
      <c r="ED405" s="223">
        <f t="shared" ca="1" si="724"/>
        <v>-5.5070997575465581E-4</v>
      </c>
      <c r="EE405" s="223">
        <f t="shared" ca="1" si="725"/>
        <v>-6.2553123360317643E-4</v>
      </c>
      <c r="EF405" s="223">
        <f t="shared" ca="1" si="726"/>
        <v>-3.9036788851900791E-5</v>
      </c>
      <c r="EG405" s="223">
        <f t="shared" ca="1" si="727"/>
        <v>5.8872760384127336E-4</v>
      </c>
      <c r="EH405" s="223">
        <f t="shared" ca="1" si="728"/>
        <v>5.9408533151223081E-4</v>
      </c>
      <c r="EI405" s="223">
        <f t="shared" ca="1" si="729"/>
        <v>-2.862783049915993E-5</v>
      </c>
      <c r="EJ405" s="223">
        <f t="shared" ca="1" si="730"/>
        <v>-6.2107546327165434E-4</v>
      </c>
      <c r="EK405" s="223">
        <f t="shared" ca="1" si="731"/>
        <v>-5.5691806291874551E-4</v>
      </c>
      <c r="EL405" s="223">
        <f t="shared" ca="1" si="732"/>
        <v>9.601674819294969E-5</v>
      </c>
      <c r="EM405" s="223">
        <f t="shared" ca="1" si="733"/>
        <v>6.4744202647634545E-4</v>
      </c>
      <c r="EN405" s="223">
        <f t="shared" ca="1" si="734"/>
        <v>5.143873689369713E-4</v>
      </c>
      <c r="EO405" s="223">
        <f t="shared" ca="1" si="735"/>
        <v>-1.624809721135477E-4</v>
      </c>
      <c r="EP405" s="223">
        <f t="shared" ca="1" si="736"/>
        <v>-6.6757336903825598E-4</v>
      </c>
      <c r="EQ405" s="223">
        <f t="shared" ca="1" si="737"/>
        <v>-4.6690284339959522E-4</v>
      </c>
      <c r="ER405" s="223">
        <f t="shared" ca="1" si="738"/>
        <v>2.2738041545155785E-4</v>
      </c>
      <c r="ES405" s="223">
        <f t="shared" ca="1" si="739"/>
        <v>6.8127561512360338E-4</v>
      </c>
      <c r="ET405" s="223">
        <f t="shared" ca="1" si="740"/>
        <v>4.1492178824522415E-4</v>
      </c>
      <c r="EU405" s="223">
        <f t="shared" ca="1" si="741"/>
        <v>-2.9009006108999077E-4</v>
      </c>
      <c r="EV405" s="223">
        <f t="shared" ca="1" si="742"/>
        <v>-6.8841680461217622E-4</v>
      </c>
      <c r="EW405" s="223">
        <f t="shared" ca="1" si="743"/>
        <v>-3.5894480945072984E-4</v>
      </c>
      <c r="EX405" s="223">
        <f t="shared" ca="1" si="744"/>
        <v>3.5000598086076888E-4</v>
      </c>
      <c r="EY405" s="223">
        <f t="shared" ca="1" si="745"/>
        <v>6.8892816394542798E-4</v>
      </c>
      <c r="EZ405" s="223">
        <f t="shared" ca="1" si="746"/>
        <v>2.9951099592203279E-4</v>
      </c>
      <c r="FA405" s="223">
        <f t="shared" ca="1" si="747"/>
        <v>-4.0655115170312609E-4</v>
      </c>
      <c r="FB405" s="223">
        <f t="shared" ca="1" si="748"/>
        <v>-6.8280476845344234E-4</v>
      </c>
      <c r="FC405" s="223">
        <f t="shared" ca="1" si="749"/>
        <v>-2.3719272777324139E-4</v>
      </c>
      <c r="FD405" s="223">
        <f t="shared" ca="1" si="750"/>
        <v>4.5918101271111603E-4</v>
      </c>
      <c r="FE405" s="223">
        <f t="shared" ca="1" si="751"/>
        <v>6.7010558978219557E-4</v>
      </c>
      <c r="FF405" s="223">
        <f t="shared" ca="1" si="752"/>
        <v>1.725901639932594E-4</v>
      </c>
      <c r="FG405" s="223">
        <f t="shared" ca="1" si="753"/>
        <v>-5.0738870955282297E-4</v>
      </c>
      <c r="FH405" s="223">
        <f t="shared" ca="1" si="754"/>
        <v>-6.5095292796436876E-4</v>
      </c>
      <c r="FI405" s="223">
        <f t="shared" ca="1" si="755"/>
        <v>-1.0632546258664157E-4</v>
      </c>
      <c r="FJ405" s="223">
        <f t="shared" ca="1" si="756"/>
        <v>5.5070997575465375E-4</v>
      </c>
      <c r="FK405" s="223">
        <f t="shared" ca="1" si="757"/>
        <v>6.2553123360317784E-4</v>
      </c>
      <c r="FL405" s="223">
        <f t="shared" ca="1" si="758"/>
        <v>3.9036788851904097E-5</v>
      </c>
      <c r="FM405" s="223">
        <f t="shared" ca="1" si="759"/>
        <v>-5.8872760384127162E-4</v>
      </c>
      <c r="FN405" s="223">
        <f t="shared" ca="1" si="760"/>
        <v>-5.9408533151223254E-4</v>
      </c>
      <c r="FO405" s="223">
        <f t="shared" ca="1" si="761"/>
        <v>2.8627830499156515E-5</v>
      </c>
      <c r="FP405" s="223">
        <f t="shared" ca="1" si="762"/>
        <v>6.2107546327165293E-4</v>
      </c>
      <c r="FQ405" s="223">
        <f t="shared" ca="1" si="763"/>
        <v>5.5691806291874747E-4</v>
      </c>
      <c r="FR405" s="223">
        <f t="shared" ca="1" si="764"/>
        <v>-9.6016748192946384E-5</v>
      </c>
      <c r="FS405" s="223">
        <f t="shared" ca="1" si="765"/>
        <v>-6.4744202647634436E-4</v>
      </c>
      <c r="FT405" s="223">
        <f t="shared" ca="1" si="766"/>
        <v>-5.1438736893697358E-4</v>
      </c>
      <c r="FU405" s="223">
        <f t="shared" ca="1" si="767"/>
        <v>1.624809721135444E-4</v>
      </c>
      <c r="FV405" s="223">
        <f t="shared" ca="1" si="768"/>
        <v>6.6757336903825511E-4</v>
      </c>
      <c r="FW405" s="223">
        <f t="shared" ca="1" si="769"/>
        <v>4.6690284339959772E-4</v>
      </c>
      <c r="FX405" s="223">
        <f t="shared" ca="1" si="770"/>
        <v>-2.273804154515547E-4</v>
      </c>
      <c r="FY405" s="223">
        <f t="shared" ca="1" si="771"/>
        <v>-6.8127561512360294E-4</v>
      </c>
      <c r="FZ405" s="223">
        <f t="shared" ca="1" si="772"/>
        <v>-4.1492178824522686E-4</v>
      </c>
      <c r="GA405" s="223">
        <f t="shared" ca="1" si="773"/>
        <v>2.9009006108998768E-4</v>
      </c>
      <c r="GB405" s="223">
        <f t="shared" ca="1" si="774"/>
        <v>6.8841680461217589E-4</v>
      </c>
      <c r="GC405" s="223">
        <f t="shared" ca="1" si="775"/>
        <v>3.5894480945073283E-4</v>
      </c>
      <c r="GD405" s="223">
        <f t="shared" ca="1" si="776"/>
        <v>-3.5000598086076589E-4</v>
      </c>
      <c r="GE405" s="223">
        <f t="shared" ca="1" si="777"/>
        <v>-6.889281639454282E-4</v>
      </c>
      <c r="GF405" s="223">
        <f t="shared" ca="1" si="778"/>
        <v>-2.9951099592203577E-4</v>
      </c>
      <c r="GG405" s="223">
        <f t="shared" ca="1" si="779"/>
        <v>4.0655115170312337E-4</v>
      </c>
      <c r="GH405" s="223">
        <f t="shared" ca="1" si="780"/>
        <v>6.8280476845344288E-4</v>
      </c>
      <c r="GI405" s="223">
        <f t="shared" ca="1" si="781"/>
        <v>2.3719272777324458E-4</v>
      </c>
      <c r="GJ405" s="223">
        <f t="shared" ca="1" si="782"/>
        <v>-4.5918101271111343E-4</v>
      </c>
      <c r="GK405" s="223">
        <f t="shared" ca="1" si="783"/>
        <v>-6.7010558978219633E-4</v>
      </c>
      <c r="GL405" s="223">
        <f t="shared" ca="1" si="784"/>
        <v>-1.725901639932626E-4</v>
      </c>
      <c r="GM405" s="223">
        <f t="shared" ca="1" si="785"/>
        <v>5.0738870955282069E-4</v>
      </c>
      <c r="GN405" s="223">
        <f t="shared" ca="1" si="786"/>
        <v>6.5095292796436984E-4</v>
      </c>
      <c r="GO405" s="223">
        <f t="shared" ca="1" si="787"/>
        <v>1.0632546258664487E-4</v>
      </c>
      <c r="GP405" s="223">
        <f t="shared" ca="1" si="788"/>
        <v>-5.5070997575465169E-4</v>
      </c>
      <c r="GQ405" s="223">
        <f t="shared" ca="1" si="789"/>
        <v>-6.2553123360317925E-4</v>
      </c>
      <c r="GR405" s="223">
        <f t="shared" ca="1" si="790"/>
        <v>-3.9036788851907513E-5</v>
      </c>
      <c r="GS405" s="223">
        <f t="shared" ca="1" si="791"/>
        <v>5.8872760384126989E-4</v>
      </c>
      <c r="GT405" s="223">
        <f t="shared" ca="1" si="792"/>
        <v>5.9408533151223428E-4</v>
      </c>
      <c r="GU405" s="223">
        <f t="shared" ca="1" si="793"/>
        <v>-2.8627830499153208E-5</v>
      </c>
      <c r="GV405" s="223">
        <f t="shared" ca="1" si="794"/>
        <v>-6.2107546327165141E-4</v>
      </c>
      <c r="GW405" s="223">
        <f t="shared" ca="1" si="795"/>
        <v>-5.5691806291874953E-4</v>
      </c>
      <c r="GX405" s="223">
        <f t="shared" ca="1" si="796"/>
        <v>9.6016748192942968E-5</v>
      </c>
      <c r="GY405" s="223">
        <f t="shared" ca="1" si="797"/>
        <v>6.4744202647634328E-4</v>
      </c>
      <c r="GZ405" s="223">
        <f t="shared" ca="1" si="798"/>
        <v>5.1438736893697585E-4</v>
      </c>
      <c r="HA405" s="223">
        <f t="shared" ca="1" si="799"/>
        <v>-1.6248097211354109E-4</v>
      </c>
      <c r="HB405" s="223">
        <f t="shared" ca="1" si="800"/>
        <v>-6.6757336903825436E-4</v>
      </c>
      <c r="HC405" s="223">
        <f t="shared" ca="1" si="801"/>
        <v>-4.6690284339960021E-4</v>
      </c>
      <c r="HD405" s="223">
        <f t="shared" ca="1" si="802"/>
        <v>2.2738041545155148E-4</v>
      </c>
      <c r="HE405" s="223">
        <f t="shared" ca="1" si="803"/>
        <v>6.8127561512360229E-4</v>
      </c>
      <c r="HF405" s="223">
        <f t="shared" ca="1" si="804"/>
        <v>4.1492178824522957E-4</v>
      </c>
      <c r="HG405" s="223">
        <f t="shared" ca="1" si="805"/>
        <v>-2.9009006108998464E-4</v>
      </c>
      <c r="HH405" s="223">
        <f t="shared" ca="1" si="806"/>
        <v>-6.8841680461217579E-4</v>
      </c>
      <c r="HI405" s="223">
        <f t="shared" ca="1" si="807"/>
        <v>-3.5894480945073564E-4</v>
      </c>
      <c r="HJ405" s="223">
        <f t="shared" ca="1" si="808"/>
        <v>3.5000598086076297E-4</v>
      </c>
      <c r="HK405" s="223">
        <f t="shared" ca="1" si="809"/>
        <v>6.8892816394542831E-4</v>
      </c>
      <c r="HL405" s="223">
        <f t="shared" ca="1" si="810"/>
        <v>2.9951099592203886E-4</v>
      </c>
      <c r="HM405" s="223">
        <f t="shared" ca="1" si="811"/>
        <v>-4.0655115170312056E-4</v>
      </c>
      <c r="HN405" s="223">
        <f t="shared" ca="1" si="812"/>
        <v>-6.8280476845344331E-4</v>
      </c>
      <c r="HO405" s="223">
        <f t="shared" ca="1" si="813"/>
        <v>-2.3719272777324776E-4</v>
      </c>
      <c r="HP405" s="223">
        <f t="shared" ca="1" si="814"/>
        <v>4.5918101271111099E-4</v>
      </c>
      <c r="HQ405" s="223">
        <f t="shared" ca="1" si="815"/>
        <v>6.701055897821972E-4</v>
      </c>
      <c r="HR405" s="223">
        <f t="shared" ca="1" si="816"/>
        <v>1.7259016399326591E-4</v>
      </c>
      <c r="HS405" s="223">
        <f t="shared" ca="1" si="817"/>
        <v>-5.0738870955281852E-4</v>
      </c>
      <c r="HT405" s="223">
        <f t="shared" ca="1" si="818"/>
        <v>-6.5095292796437114E-4</v>
      </c>
      <c r="HU405" s="223">
        <f t="shared" ca="1" si="819"/>
        <v>-1.0632546258664818E-4</v>
      </c>
      <c r="HV405" s="223">
        <f t="shared" ca="1" si="820"/>
        <v>5.5070997575464974E-4</v>
      </c>
      <c r="HW405" s="223">
        <f t="shared" ca="1" si="821"/>
        <v>6.2553123360318077E-4</v>
      </c>
      <c r="HX405" s="223">
        <f t="shared" ca="1" si="822"/>
        <v>3.9036788851910874E-5</v>
      </c>
      <c r="HY405" s="223">
        <f t="shared" ca="1" si="823"/>
        <v>-5.8872760384126805E-4</v>
      </c>
      <c r="HZ405" s="223">
        <f t="shared" ca="1" si="824"/>
        <v>-5.9408533151223601E-4</v>
      </c>
      <c r="IA405" s="223">
        <f t="shared" ca="1" si="825"/>
        <v>2.8627830499149847E-5</v>
      </c>
      <c r="IB405" s="223">
        <f t="shared" ca="1" si="826"/>
        <v>6.2107546327165E-4</v>
      </c>
      <c r="IC405" s="223">
        <f t="shared" ca="1" si="827"/>
        <v>5.5691806291875148E-4</v>
      </c>
      <c r="ID405" s="223">
        <f t="shared" ca="1" si="828"/>
        <v>-9.6016748192939607E-5</v>
      </c>
      <c r="IE405" s="223">
        <f t="shared" ca="1" si="829"/>
        <v>-8.9292493718465499E-4</v>
      </c>
      <c r="IF405" s="223">
        <f t="shared" ca="1" si="830"/>
        <v>-5.1438736893697802E-4</v>
      </c>
      <c r="IG405" s="223">
        <f t="shared" ca="1" si="831"/>
        <v>1.6248097211353778E-4</v>
      </c>
      <c r="IH405" s="223">
        <f t="shared" ca="1" si="832"/>
        <v>6.6757336903825338E-4</v>
      </c>
      <c r="II405" s="223">
        <f t="shared" ca="1" si="833"/>
        <v>4.669028433996027E-4</v>
      </c>
      <c r="IJ405" s="223">
        <f t="shared" ca="1" si="834"/>
        <v>-2.2738041545154836E-4</v>
      </c>
      <c r="IK405" s="223">
        <f t="shared" ca="1" si="835"/>
        <v>-6.8127561512360186E-4</v>
      </c>
      <c r="IL405" s="223">
        <f t="shared" ca="1" si="836"/>
        <v>-4.1492178824523222E-4</v>
      </c>
      <c r="IM405" s="223">
        <f t="shared" ca="1" si="837"/>
        <v>2.9009006108998155E-4</v>
      </c>
      <c r="IN405" s="223">
        <f t="shared" ca="1" si="838"/>
        <v>6.8841680461217557E-4</v>
      </c>
      <c r="IO405" s="223">
        <f t="shared" ca="1" si="839"/>
        <v>3.5894480945073852E-4</v>
      </c>
      <c r="IP405" s="223">
        <f t="shared" ca="1" si="840"/>
        <v>-3.5000598086076009E-4</v>
      </c>
      <c r="IQ405" s="223">
        <f t="shared" ca="1" si="841"/>
        <v>-6.8892816394542852E-4</v>
      </c>
      <c r="IR405" s="223">
        <f t="shared" ca="1" si="842"/>
        <v>-2.9951099592204184E-4</v>
      </c>
      <c r="IS405" s="223">
        <f t="shared" ca="1" si="843"/>
        <v>4.0655115170311785E-4</v>
      </c>
      <c r="IT405" s="223">
        <f t="shared" ca="1" si="844"/>
        <v>6.8280476845344385E-4</v>
      </c>
      <c r="IU405" s="223">
        <f t="shared" ca="1" si="845"/>
        <v>2.3719272777325093E-4</v>
      </c>
      <c r="IV405" s="223">
        <f t="shared" ca="1" si="846"/>
        <v>-4.5918101271110845E-4</v>
      </c>
      <c r="IW405" s="223">
        <f t="shared" ca="1" si="847"/>
        <v>-6.7010558978219796E-4</v>
      </c>
      <c r="IX405" s="223">
        <f t="shared" ca="1" si="848"/>
        <v>-1.7259016399326916E-4</v>
      </c>
      <c r="IY405" s="223">
        <f t="shared" ca="1" si="849"/>
        <v>5.0738870955281614E-4</v>
      </c>
      <c r="IZ405" s="223">
        <f t="shared" ca="1" si="850"/>
        <v>6.5095292796437223E-4</v>
      </c>
      <c r="JA405" s="223">
        <f t="shared" ca="1" si="851"/>
        <v>1.0632546258665154E-4</v>
      </c>
      <c r="JB405" s="223">
        <f t="shared" ca="1" si="852"/>
        <v>-5.5070997575464768E-4</v>
      </c>
    </row>
    <row r="406" spans="2:262">
      <c r="B406" s="230">
        <v>45</v>
      </c>
      <c r="C406" s="229">
        <f t="shared" si="853"/>
        <v>8.7890625000000046E-4</v>
      </c>
      <c r="D406" s="226">
        <f t="shared" ca="1" si="597"/>
        <v>39.280358321858856</v>
      </c>
      <c r="E406" s="225">
        <f ca="1">AY361</f>
        <v>8.0358321858855122E-2</v>
      </c>
      <c r="F406" s="224">
        <v>45</v>
      </c>
      <c r="G406" s="223">
        <f t="shared" ca="1" si="854"/>
        <v>8.4421685655865393E-4</v>
      </c>
      <c r="H406" s="223">
        <f t="shared" ca="1" si="598"/>
        <v>-7.7518510597150714E-5</v>
      </c>
      <c r="I406" s="223">
        <f t="shared" ca="1" si="599"/>
        <v>-9.1392325780351321E-4</v>
      </c>
      <c r="J406" s="223">
        <f t="shared" ca="1" si="600"/>
        <v>-7.44301991689464E-4</v>
      </c>
      <c r="K406" s="223">
        <f t="shared" ca="1" si="601"/>
        <v>2.4463004150736918E-4</v>
      </c>
      <c r="L406" s="223">
        <f t="shared" ca="1" si="602"/>
        <v>9.6427886816064412E-4</v>
      </c>
      <c r="M406" s="223">
        <f t="shared" ca="1" si="603"/>
        <v>6.2247136663572285E-4</v>
      </c>
      <c r="N406" s="223">
        <f t="shared" ca="1" si="604"/>
        <v>-4.045385105106288E-4</v>
      </c>
      <c r="O406" s="223">
        <f t="shared" ca="1" si="605"/>
        <v>-9.8624156185007873E-4</v>
      </c>
      <c r="P406" s="223">
        <f t="shared" ca="1" si="606"/>
        <v>-4.8231224945747132E-4</v>
      </c>
      <c r="Q406" s="223">
        <f t="shared" ca="1" si="607"/>
        <v>5.5253545827552326E-4</v>
      </c>
      <c r="R406" s="223">
        <f t="shared" ca="1" si="608"/>
        <v>9.791646536106216E-4</v>
      </c>
      <c r="S406" s="223">
        <f t="shared" ca="1" si="609"/>
        <v>3.2795158544580494E-4</v>
      </c>
      <c r="T406" s="223">
        <f t="shared" ca="1" si="610"/>
        <v>-6.8426315682137279E-4</v>
      </c>
      <c r="U406" s="223">
        <f t="shared" ca="1" si="611"/>
        <v>-9.4325652099003622E-4</v>
      </c>
      <c r="V406" s="223">
        <f t="shared" ca="1" si="612"/>
        <v>-1.6393448039404488E-4</v>
      </c>
      <c r="W406" s="223">
        <f t="shared" ca="1" si="613"/>
        <v>7.9584292157762883E-4</v>
      </c>
      <c r="X406" s="223">
        <f t="shared" ca="1" si="614"/>
        <v>8.7957446872749371E-4</v>
      </c>
      <c r="Y406" s="223">
        <f t="shared" ca="1" si="615"/>
        <v>-4.9096287480036838E-6</v>
      </c>
      <c r="Z406" s="223">
        <f t="shared" ca="1" si="616"/>
        <v>-8.8398931814649467E-4</v>
      </c>
      <c r="AA406" s="223">
        <f t="shared" ca="1" si="617"/>
        <v>-7.8999359671662502E-4</v>
      </c>
      <c r="AB406" s="223">
        <f t="shared" ca="1" si="618"/>
        <v>1.7360917526972091E-4</v>
      </c>
      <c r="AC406" s="223">
        <f t="shared" ca="1" si="619"/>
        <v>9.4610690098314329E-4</v>
      </c>
      <c r="AD406" s="223">
        <f t="shared" ca="1" si="620"/>
        <v>6.7715158822313879E-4</v>
      </c>
      <c r="AE406" s="223">
        <f t="shared" ca="1" si="621"/>
        <v>-3.371968490656747E-4</v>
      </c>
      <c r="AF406" s="223">
        <f t="shared" ca="1" si="622"/>
        <v>-9.8036663555066276E-4</v>
      </c>
      <c r="AG406" s="223">
        <f t="shared" ca="1" si="623"/>
        <v>-5.4437104405222051E-4</v>
      </c>
      <c r="AH406" s="223">
        <f t="shared" ca="1" si="624"/>
        <v>4.9085585766709414E-4</v>
      </c>
      <c r="AI406" s="223">
        <f t="shared" ca="1" si="625"/>
        <v>9.8575975372112773E-4</v>
      </c>
      <c r="AJ406" s="223">
        <f t="shared" ca="1" si="626"/>
        <v>3.9556164951401218E-4</v>
      </c>
      <c r="AK406" s="223">
        <f t="shared" ca="1" si="627"/>
        <v>-6.3006175532439516E-4</v>
      </c>
      <c r="AL406" s="223">
        <f t="shared" ca="1" si="628"/>
        <v>-9.6212745666584925E-4</v>
      </c>
      <c r="AM406" s="223">
        <f t="shared" ca="1" si="629"/>
        <v>-2.3510505485307553E-4</v>
      </c>
      <c r="AN406" s="223">
        <f t="shared" ca="1" si="630"/>
        <v>7.5071566402382464E-4</v>
      </c>
      <c r="AO406" s="223">
        <f t="shared" ca="1" si="631"/>
        <v>9.1016559064166448E-4</v>
      </c>
      <c r="AP406" s="223">
        <f t="shared" ca="1" si="632"/>
        <v>6.7725858804709618E-5</v>
      </c>
      <c r="AQ406" s="223">
        <f t="shared" ca="1" si="633"/>
        <v>-8.4926496378328979E-4</v>
      </c>
      <c r="AR406" s="223">
        <f t="shared" ca="1" si="634"/>
        <v>-8.3140415799606545E-4</v>
      </c>
      <c r="AS406" s="223">
        <f t="shared" ca="1" si="635"/>
        <v>1.0164750586933412E-4</v>
      </c>
      <c r="AT406" s="223">
        <f t="shared" ca="1" si="636"/>
        <v>9.2280789853603409E-4</v>
      </c>
      <c r="AU406" s="223">
        <f t="shared" ca="1" si="637"/>
        <v>7.2816226668378798E-4</v>
      </c>
      <c r="AV406" s="223">
        <f t="shared" ca="1" si="638"/>
        <v>-2.6802788868001695E-4</v>
      </c>
      <c r="AW406" s="223">
        <f t="shared" ca="1" si="639"/>
        <v>-9.6917901751166424E-4</v>
      </c>
      <c r="AX406" s="223">
        <f t="shared" ca="1" si="640"/>
        <v>-6.0347984479351474E-4</v>
      </c>
      <c r="AY406" s="223">
        <f t="shared" ca="1" si="641"/>
        <v>4.2651626663693122E-4</v>
      </c>
      <c r="AZ406" s="223">
        <f t="shared" ca="1" si="642"/>
        <v>9.8701293631741141E-4</v>
      </c>
      <c r="BA406" s="223">
        <f t="shared" ca="1" si="643"/>
        <v>4.6102813073100869E-4</v>
      </c>
      <c r="BB406" s="223">
        <f t="shared" ca="1" si="644"/>
        <v>-5.7244599458512019E-4</v>
      </c>
      <c r="BC406" s="223">
        <f t="shared" ca="1" si="645"/>
        <v>-9.7578454029274657E-4</v>
      </c>
      <c r="BD406" s="223">
        <f t="shared" ca="1" si="646"/>
        <v>-3.0500157464974289E-4</v>
      </c>
      <c r="BE406" s="223">
        <f t="shared" ca="1" si="647"/>
        <v>7.0152021324270362E-4</v>
      </c>
      <c r="BF406" s="223">
        <f t="shared" ca="1" si="648"/>
        <v>9.3582444636101676E-4</v>
      </c>
      <c r="BG406" s="223">
        <f t="shared" ca="1" si="649"/>
        <v>1.3999433406061804E-4</v>
      </c>
      <c r="BH406" s="223">
        <f t="shared" ca="1" si="650"/>
        <v>-8.0993836899880206E-4</v>
      </c>
      <c r="BI406" s="223">
        <f t="shared" ca="1" si="651"/>
        <v>-8.6830926810829104E-4</v>
      </c>
      <c r="BJ406" s="223">
        <f t="shared" ca="1" si="652"/>
        <v>2.9134999827631815E-5</v>
      </c>
      <c r="BK406" s="223">
        <f t="shared" ca="1" si="653"/>
        <v>8.945081201322644E-4</v>
      </c>
      <c r="BL406" s="223">
        <f t="shared" ca="1" si="654"/>
        <v>7.7522697073139138E-4</v>
      </c>
      <c r="BM406" s="223">
        <f t="shared" ca="1" si="655"/>
        <v>-1.9740646194296057E-4</v>
      </c>
      <c r="BN406" s="223">
        <f t="shared" ca="1" si="656"/>
        <v>-9.5273933440456239E-4</v>
      </c>
      <c r="BO406" s="223">
        <f t="shared" ca="1" si="657"/>
        <v>-6.5931833596879564E-4</v>
      </c>
      <c r="BP406" s="223">
        <f t="shared" ca="1" si="658"/>
        <v>3.5986534700336643E-4</v>
      </c>
      <c r="BQ406" s="223">
        <f t="shared" ca="1" si="659"/>
        <v>9.8291741029440461E-4</v>
      </c>
      <c r="BR406" s="223">
        <f t="shared" ca="1" si="660"/>
        <v>5.2399626056288885E-4</v>
      </c>
      <c r="BS406" s="223">
        <f t="shared" ca="1" si="661"/>
        <v>-5.1172809940296256E-4</v>
      </c>
      <c r="BT406" s="223">
        <f t="shared" ca="1" si="662"/>
        <v>-9.8415376295126812E-4</v>
      </c>
      <c r="BU406" s="223">
        <f t="shared" ca="1" si="663"/>
        <v>-3.7324526448725433E-4</v>
      </c>
      <c r="BV406" s="223">
        <f t="shared" ca="1" si="664"/>
        <v>6.4852316364447126E-4</v>
      </c>
      <c r="BW406" s="223">
        <f t="shared" ca="1" si="665"/>
        <v>9.5641198832325711E-4</v>
      </c>
      <c r="BX406" s="223">
        <f t="shared" ca="1" si="666"/>
        <v>2.1150416789077593E-4</v>
      </c>
      <c r="BY406" s="223">
        <f t="shared" ca="1" si="667"/>
        <v>-7.662226480175321E-4</v>
      </c>
      <c r="BZ406" s="223">
        <f t="shared" ca="1" si="668"/>
        <v>-9.0050893506404502E-4</v>
      </c>
      <c r="CA406" s="223">
        <f t="shared" ca="1" si="669"/>
        <v>-4.3535391302476189E-5</v>
      </c>
      <c r="CB406" s="223">
        <f t="shared" ca="1" si="670"/>
        <v>8.6136092472297119E-4</v>
      </c>
      <c r="CC406" s="223">
        <f t="shared" ca="1" si="671"/>
        <v>8.1809065265690567E-4</v>
      </c>
      <c r="CD406" s="223">
        <f t="shared" ca="1" si="672"/>
        <v>-1.2571527248482218E-4</v>
      </c>
      <c r="CE406" s="223">
        <f t="shared" ca="1" si="673"/>
        <v>-9.3113667429648936E-4</v>
      </c>
      <c r="CF406" s="223">
        <f t="shared" ca="1" si="674"/>
        <v>-7.1158392395639957E-4</v>
      </c>
      <c r="CG406" s="223">
        <f t="shared" ca="1" si="675"/>
        <v>2.9126428587472044E-4</v>
      </c>
      <c r="CH406" s="223">
        <f t="shared" ca="1" si="676"/>
        <v>9.7349536966247305E-4</v>
      </c>
      <c r="CI406" s="223">
        <f t="shared" ca="1" si="677"/>
        <v>5.8412480925836984E-4</v>
      </c>
      <c r="CJ406" s="223">
        <f t="shared" ca="1" si="678"/>
        <v>-4.4823710531267729E-4</v>
      </c>
      <c r="CK406" s="223">
        <f t="shared" ca="1" si="679"/>
        <v>-9.8718977109869756E-4</v>
      </c>
      <c r="CL406" s="223">
        <f t="shared" ca="1" si="680"/>
        <v>-4.394663058975426E-4</v>
      </c>
      <c r="CM406" s="223">
        <f t="shared" ca="1" si="681"/>
        <v>5.9201171083270361E-4</v>
      </c>
      <c r="CN406" s="223">
        <f t="shared" ca="1" si="682"/>
        <v>9.7181665085473341E-4</v>
      </c>
      <c r="CO406" s="223">
        <f t="shared" ca="1" si="683"/>
        <v>2.8186784230985862E-4</v>
      </c>
      <c r="CP406" s="223">
        <f t="shared" ca="1" si="684"/>
        <v>-7.1835470011911355E-4</v>
      </c>
      <c r="CQ406" s="223">
        <f t="shared" ca="1" si="685"/>
        <v>-9.2782866607823717E-4</v>
      </c>
      <c r="CR406" s="223">
        <f t="shared" ca="1" si="686"/>
        <v>-1.1596986037507484E-4</v>
      </c>
      <c r="CS406" s="223">
        <f t="shared" ca="1" si="687"/>
        <v>8.2354593983203703E-4</v>
      </c>
      <c r="CT406" s="223">
        <f t="shared" ca="1" si="688"/>
        <v>8.5652103045415488E-4</v>
      </c>
      <c r="CU406" s="223">
        <f t="shared" ca="1" si="689"/>
        <v>-5.3342821072788107E-5</v>
      </c>
      <c r="CV406" s="223">
        <f t="shared" ca="1" si="690"/>
        <v>-9.0448810387428261E-4</v>
      </c>
      <c r="CW406" s="223">
        <f t="shared" ca="1" si="691"/>
        <v>-7.5999337700658831E-4</v>
      </c>
      <c r="CX406" s="223">
        <f t="shared" ca="1" si="692"/>
        <v>2.2108483834503209E-4</v>
      </c>
      <c r="CY406" s="223">
        <f t="shared" ca="1" si="693"/>
        <v>9.5879787327615121E-4</v>
      </c>
      <c r="CZ406" s="223">
        <f t="shared" ca="1" si="694"/>
        <v>6.4108793500237612E-4</v>
      </c>
      <c r="DA406" s="223">
        <f t="shared" ca="1" si="695"/>
        <v>-3.8231707551226535E-4</v>
      </c>
      <c r="DB406" s="223">
        <f t="shared" ca="1" si="696"/>
        <v>-9.8487611234383495E-4</v>
      </c>
      <c r="DC406" s="223">
        <f t="shared" ca="1" si="697"/>
        <v>-5.0330584131967301E-4</v>
      </c>
      <c r="DD406" s="223">
        <f t="shared" ca="1" si="698"/>
        <v>5.3229209526648802E-4</v>
      </c>
      <c r="DE406" s="223">
        <f t="shared" ca="1" si="699"/>
        <v>9.8195495475448722E-4</v>
      </c>
      <c r="DF406" s="223">
        <f t="shared" ca="1" si="700"/>
        <v>3.5070405046969588E-4</v>
      </c>
      <c r="DG406" s="223">
        <f t="shared" ca="1" si="701"/>
        <v>-6.665939258606163E-4</v>
      </c>
      <c r="DH406" s="223">
        <f t="shared" ca="1" si="702"/>
        <v>-9.5012041316144499E-4</v>
      </c>
      <c r="DI406" s="223">
        <f t="shared" ca="1" si="703"/>
        <v>-1.8777587872638245E-4</v>
      </c>
      <c r="DJ406" s="223">
        <f t="shared" ca="1" si="704"/>
        <v>7.8126808813897539E-4</v>
      </c>
      <c r="DK406" s="223">
        <f t="shared" ca="1" si="705"/>
        <v>8.903098465761469E-4</v>
      </c>
      <c r="DL406" s="223">
        <f t="shared" ca="1" si="706"/>
        <v>1.9318699708401348E-5</v>
      </c>
      <c r="DM406" s="223">
        <f t="shared" ca="1" si="707"/>
        <v>-8.7293803404996225E-4</v>
      </c>
      <c r="DN406" s="223">
        <f t="shared" ca="1" si="708"/>
        <v>-8.0428436009896101E-4</v>
      </c>
      <c r="DO406" s="223">
        <f t="shared" ca="1" si="709"/>
        <v>1.4970731292096915E-4</v>
      </c>
      <c r="DP406" s="223">
        <f t="shared" ca="1" si="710"/>
        <v>9.3890456814178661E-4</v>
      </c>
      <c r="DQ406" s="223">
        <f t="shared" ca="1" si="711"/>
        <v>6.9457694968106634E-4</v>
      </c>
      <c r="DR406" s="223">
        <f t="shared" ca="1" si="712"/>
        <v>-3.1432523635469944E-4</v>
      </c>
      <c r="DS406" s="223">
        <f t="shared" ca="1" si="713"/>
        <v>-9.7722532460393268E-4</v>
      </c>
      <c r="DT406" s="223">
        <f t="shared" ca="1" si="714"/>
        <v>-5.6441791877995565E-4</v>
      </c>
      <c r="DU406" s="223">
        <f t="shared" ca="1" si="715"/>
        <v>4.6968794271684175E-4</v>
      </c>
      <c r="DV406" s="223">
        <f t="shared" ca="1" si="716"/>
        <v>9.8677195967527653E-4</v>
      </c>
      <c r="DW406" s="223">
        <f t="shared" ca="1" si="717"/>
        <v>4.1763976299412023E-4</v>
      </c>
      <c r="DX406" s="223">
        <f t="shared" ca="1" si="718"/>
        <v>-6.1122082136244745E-4</v>
      </c>
      <c r="DY406" s="223">
        <f t="shared" ca="1" si="719"/>
        <v>-9.6726337540480913E-4</v>
      </c>
      <c r="DZ406" s="223">
        <f t="shared" ca="1" si="720"/>
        <v>-2.585643233214913E-4</v>
      </c>
      <c r="EA406" s="223">
        <f t="shared" ca="1" si="721"/>
        <v>7.3475647698518392E-4</v>
      </c>
      <c r="EB406" s="223">
        <f t="shared" ca="1" si="722"/>
        <v>9.1927399650076533E-4</v>
      </c>
      <c r="EC406" s="223">
        <f t="shared" ca="1" si="723"/>
        <v>9.1875530782034099E-5</v>
      </c>
      <c r="ED406" s="223">
        <f t="shared" ca="1" si="724"/>
        <v>-8.3665743738548708E-4</v>
      </c>
      <c r="EE406" s="223">
        <f t="shared" ca="1" si="725"/>
        <v>-8.4421685655866087E-4</v>
      </c>
      <c r="EF406" s="223">
        <f t="shared" ca="1" si="726"/>
        <v>7.7518510597153587E-5</v>
      </c>
      <c r="EG406" s="223">
        <f t="shared" ca="1" si="727"/>
        <v>9.1392325780350985E-4</v>
      </c>
      <c r="EH406" s="223">
        <f t="shared" ca="1" si="728"/>
        <v>7.4430199168945901E-4</v>
      </c>
      <c r="EI406" s="223">
        <f t="shared" ca="1" si="729"/>
        <v>-2.446300415073656E-4</v>
      </c>
      <c r="EJ406" s="223">
        <f t="shared" ca="1" si="730"/>
        <v>-9.6427886816064065E-4</v>
      </c>
      <c r="EK406" s="223">
        <f t="shared" ca="1" si="731"/>
        <v>-6.2247136663572242E-4</v>
      </c>
      <c r="EL406" s="223">
        <f t="shared" ca="1" si="732"/>
        <v>4.0453851051061904E-4</v>
      </c>
      <c r="EM406" s="223">
        <f t="shared" ca="1" si="733"/>
        <v>9.8624156185007916E-4</v>
      </c>
      <c r="EN406" s="223">
        <f t="shared" ca="1" si="734"/>
        <v>4.8231224945747615E-4</v>
      </c>
      <c r="EO406" s="223">
        <f t="shared" ca="1" si="735"/>
        <v>-5.5253545827553194E-4</v>
      </c>
      <c r="EP406" s="223">
        <f t="shared" ca="1" si="736"/>
        <v>-9.7916465361062182E-4</v>
      </c>
      <c r="EQ406" s="223">
        <f t="shared" ca="1" si="737"/>
        <v>-3.2795158544581671E-4</v>
      </c>
      <c r="ER406" s="223">
        <f t="shared" ca="1" si="738"/>
        <v>6.8426315682137517E-4</v>
      </c>
      <c r="ES406" s="223">
        <f t="shared" ca="1" si="739"/>
        <v>9.4325652099003883E-4</v>
      </c>
      <c r="ET406" s="223">
        <f t="shared" ca="1" si="740"/>
        <v>1.6393448039403637E-4</v>
      </c>
      <c r="EU406" s="223">
        <f t="shared" ca="1" si="741"/>
        <v>-7.9584292157762763E-4</v>
      </c>
      <c r="EV406" s="223">
        <f t="shared" ca="1" si="742"/>
        <v>-8.7957446872750098E-4</v>
      </c>
      <c r="EW406" s="223">
        <f t="shared" ca="1" si="743"/>
        <v>4.9096287480053101E-6</v>
      </c>
      <c r="EX406" s="223">
        <f t="shared" ca="1" si="744"/>
        <v>8.8398931814649066E-4</v>
      </c>
      <c r="EY406" s="223">
        <f t="shared" ca="1" si="745"/>
        <v>7.8999359671662198E-4</v>
      </c>
      <c r="EZ406" s="223">
        <f t="shared" ca="1" si="746"/>
        <v>-1.736091752697157E-4</v>
      </c>
      <c r="FA406" s="223">
        <f t="shared" ca="1" si="747"/>
        <v>-9.4610690098314654E-4</v>
      </c>
      <c r="FB406" s="223">
        <f t="shared" ca="1" si="748"/>
        <v>-6.771515882231402E-4</v>
      </c>
      <c r="FC406" s="223">
        <f t="shared" ca="1" si="749"/>
        <v>3.3719684906566294E-4</v>
      </c>
      <c r="FD406" s="223">
        <f t="shared" ca="1" si="750"/>
        <v>9.8036663555066341E-4</v>
      </c>
      <c r="FE406" s="223">
        <f t="shared" ca="1" si="751"/>
        <v>5.4437104405222517E-4</v>
      </c>
      <c r="FF406" s="223">
        <f t="shared" ca="1" si="752"/>
        <v>-4.9085585766710151E-4</v>
      </c>
      <c r="FG406" s="223">
        <f t="shared" ca="1" si="753"/>
        <v>-9.8575975372112773E-4</v>
      </c>
      <c r="FH406" s="223">
        <f t="shared" ca="1" si="754"/>
        <v>-3.9556164951402677E-4</v>
      </c>
      <c r="FI406" s="223">
        <f t="shared" ca="1" si="755"/>
        <v>6.3006175532439896E-4</v>
      </c>
      <c r="FJ406" s="223">
        <f t="shared" ca="1" si="756"/>
        <v>9.6212745666585109E-4</v>
      </c>
      <c r="FK406" s="223">
        <f t="shared" ca="1" si="757"/>
        <v>2.3510505485307054E-4</v>
      </c>
      <c r="FL406" s="223">
        <f t="shared" ca="1" si="758"/>
        <v>-7.5071566402382334E-4</v>
      </c>
      <c r="FM406" s="223">
        <f t="shared" ca="1" si="759"/>
        <v>-9.1016559064167066E-4</v>
      </c>
      <c r="FN406" s="223">
        <f t="shared" ca="1" si="760"/>
        <v>-6.7725858804711569E-5</v>
      </c>
      <c r="FO406" s="223">
        <f t="shared" ca="1" si="761"/>
        <v>8.4926496378328535E-4</v>
      </c>
      <c r="FP406" s="223">
        <f t="shared" ca="1" si="762"/>
        <v>8.3140415799606284E-4</v>
      </c>
      <c r="FQ406" s="223">
        <f t="shared" ca="1" si="763"/>
        <v>-1.0164750586932528E-4</v>
      </c>
      <c r="FR406" s="223">
        <f t="shared" ca="1" si="764"/>
        <v>-9.2280789853603842E-4</v>
      </c>
      <c r="FS406" s="223">
        <f t="shared" ca="1" si="765"/>
        <v>-7.2816226668378939E-4</v>
      </c>
      <c r="FT406" s="223">
        <f t="shared" ca="1" si="766"/>
        <v>2.6802788868000155E-4</v>
      </c>
      <c r="FU406" s="223">
        <f t="shared" ca="1" si="767"/>
        <v>9.691790175116651E-4</v>
      </c>
      <c r="FV406" s="223">
        <f t="shared" ca="1" si="768"/>
        <v>6.0347984479352189E-4</v>
      </c>
      <c r="FW406" s="223">
        <f t="shared" ca="1" si="769"/>
        <v>-4.2651626663693578E-4</v>
      </c>
      <c r="FX406" s="223">
        <f t="shared" ca="1" si="770"/>
        <v>-9.8701293631741141E-4</v>
      </c>
      <c r="FY406" s="223">
        <f t="shared" ca="1" si="771"/>
        <v>-4.6102813073102284E-4</v>
      </c>
      <c r="FZ406" s="223">
        <f t="shared" ca="1" si="772"/>
        <v>5.7244599458511868E-4</v>
      </c>
      <c r="GA406" s="223">
        <f t="shared" ca="1" si="773"/>
        <v>9.7578454029274787E-4</v>
      </c>
      <c r="GB406" s="223">
        <f t="shared" ca="1" si="774"/>
        <v>3.0500157464973806E-4</v>
      </c>
      <c r="GC406" s="223">
        <f t="shared" ca="1" si="775"/>
        <v>-7.0152021324270232E-4</v>
      </c>
      <c r="GD406" s="223">
        <f t="shared" ca="1" si="776"/>
        <v>-9.3582444636101296E-4</v>
      </c>
      <c r="GE406" s="223">
        <f t="shared" ca="1" si="777"/>
        <v>-1.3999433406061988E-4</v>
      </c>
      <c r="GF406" s="223">
        <f t="shared" ca="1" si="778"/>
        <v>8.0993836899879697E-4</v>
      </c>
      <c r="GG406" s="223">
        <f t="shared" ca="1" si="779"/>
        <v>8.6830926810828866E-4</v>
      </c>
      <c r="GH406" s="223">
        <f t="shared" ca="1" si="780"/>
        <v>-2.9134999827622817E-5</v>
      </c>
      <c r="GI406" s="223">
        <f t="shared" ca="1" si="781"/>
        <v>-8.9450812013226961E-4</v>
      </c>
      <c r="GJ406" s="223">
        <f t="shared" ca="1" si="782"/>
        <v>-7.7522697073139257E-4</v>
      </c>
      <c r="GK406" s="223">
        <f t="shared" ca="1" si="783"/>
        <v>1.9740646194294496E-4</v>
      </c>
      <c r="GL406" s="223">
        <f t="shared" ca="1" si="784"/>
        <v>9.5273933440456196E-4</v>
      </c>
      <c r="GM406" s="223">
        <f t="shared" ca="1" si="785"/>
        <v>6.5931833596880756E-4</v>
      </c>
      <c r="GN406" s="223">
        <f t="shared" ca="1" si="786"/>
        <v>-3.5986534700337781E-4</v>
      </c>
      <c r="GO406" s="223">
        <f t="shared" ca="1" si="787"/>
        <v>-9.8291741029440439E-4</v>
      </c>
      <c r="GP406" s="223">
        <f t="shared" ca="1" si="788"/>
        <v>-5.2399626056287855E-4</v>
      </c>
      <c r="GQ406" s="223">
        <f t="shared" ca="1" si="789"/>
        <v>5.1172809940296105E-4</v>
      </c>
      <c r="GR406" s="223">
        <f t="shared" ca="1" si="790"/>
        <v>9.841537629512692E-4</v>
      </c>
      <c r="GS406" s="223">
        <f t="shared" ca="1" si="791"/>
        <v>3.7324526448724316E-4</v>
      </c>
      <c r="GT406" s="223">
        <f t="shared" ca="1" si="792"/>
        <v>-6.4852316364446974E-4</v>
      </c>
      <c r="GU406" s="223">
        <f t="shared" ca="1" si="793"/>
        <v>-9.5641198832325397E-4</v>
      </c>
      <c r="GV406" s="223">
        <f t="shared" ca="1" si="794"/>
        <v>-2.1150416789077794E-4</v>
      </c>
      <c r="GW406" s="223">
        <f t="shared" ca="1" si="795"/>
        <v>7.6622264801752202E-4</v>
      </c>
      <c r="GX406" s="223">
        <f t="shared" ca="1" si="796"/>
        <v>9.0050893506404589E-4</v>
      </c>
      <c r="GY406" s="223">
        <f t="shared" ca="1" si="797"/>
        <v>4.3535391302478141E-5</v>
      </c>
      <c r="GZ406" s="223">
        <f t="shared" ca="1" si="798"/>
        <v>-8.6136092472297704E-4</v>
      </c>
      <c r="HA406" s="223">
        <f t="shared" ca="1" si="799"/>
        <v>-8.1809065265690676E-4</v>
      </c>
      <c r="HB406" s="223">
        <f t="shared" ca="1" si="800"/>
        <v>1.257152724848064E-4</v>
      </c>
      <c r="HC406" s="223">
        <f t="shared" ca="1" si="801"/>
        <v>9.311366742964886E-4</v>
      </c>
      <c r="HD406" s="223">
        <f t="shared" ca="1" si="802"/>
        <v>7.1158392395641063E-4</v>
      </c>
      <c r="HE406" s="223">
        <f t="shared" ca="1" si="803"/>
        <v>-2.9126428587473199E-4</v>
      </c>
      <c r="HF406" s="223">
        <f t="shared" ca="1" si="804"/>
        <v>-9.7349536966247262E-4</v>
      </c>
      <c r="HG406" s="223">
        <f t="shared" ca="1" si="805"/>
        <v>-5.8412480925836019E-4</v>
      </c>
      <c r="HH406" s="223">
        <f t="shared" ca="1" si="806"/>
        <v>4.4823710531267556E-4</v>
      </c>
      <c r="HI406" s="223">
        <f t="shared" ca="1" si="807"/>
        <v>9.8718977109869756E-4</v>
      </c>
      <c r="HJ406" s="223">
        <f t="shared" ca="1" si="808"/>
        <v>4.3946630589754434E-4</v>
      </c>
      <c r="HK406" s="223">
        <f t="shared" ca="1" si="809"/>
        <v>-5.9201171083270209E-4</v>
      </c>
      <c r="HL406" s="223">
        <f t="shared" ca="1" si="810"/>
        <v>-9.7181665085473124E-4</v>
      </c>
      <c r="HM406" s="223">
        <f t="shared" ca="1" si="811"/>
        <v>-2.8186784230986052E-4</v>
      </c>
      <c r="HN406" s="223">
        <f t="shared" ca="1" si="812"/>
        <v>7.1835470011910271E-4</v>
      </c>
      <c r="HO406" s="223">
        <f t="shared" ca="1" si="813"/>
        <v>9.2782866607823782E-4</v>
      </c>
      <c r="HP406" s="223">
        <f t="shared" ca="1" si="814"/>
        <v>1.1596986037509067E-4</v>
      </c>
      <c r="HQ406" s="223">
        <f t="shared" ca="1" si="815"/>
        <v>-8.2354593983204364E-4</v>
      </c>
      <c r="HR406" s="223">
        <f t="shared" ca="1" si="816"/>
        <v>-8.5652103045415575E-4</v>
      </c>
      <c r="HS406" s="223">
        <f t="shared" ca="1" si="817"/>
        <v>5.3342821072800142E-5</v>
      </c>
      <c r="HT406" s="223">
        <f t="shared" ca="1" si="818"/>
        <v>9.0448810387428174E-4</v>
      </c>
      <c r="HU406" s="223">
        <f t="shared" ca="1" si="819"/>
        <v>7.599933770065984E-4</v>
      </c>
      <c r="HV406" s="223">
        <f t="shared" ca="1" si="820"/>
        <v>-2.210848383450303E-4</v>
      </c>
      <c r="HW406" s="223">
        <f t="shared" ca="1" si="821"/>
        <v>-9.5879787327615078E-4</v>
      </c>
      <c r="HX406" s="223">
        <f t="shared" ca="1" si="822"/>
        <v>-6.4108793500236691E-4</v>
      </c>
      <c r="HY406" s="223">
        <f t="shared" ca="1" si="823"/>
        <v>3.8231707551226362E-4</v>
      </c>
      <c r="HZ406" s="223">
        <f t="shared" ca="1" si="824"/>
        <v>9.8487611234383387E-4</v>
      </c>
      <c r="IA406" s="223">
        <f t="shared" ca="1" si="825"/>
        <v>5.0330584131967463E-4</v>
      </c>
      <c r="IB406" s="223">
        <f t="shared" ca="1" si="826"/>
        <v>-5.322920952664865E-4</v>
      </c>
      <c r="IC406" s="223">
        <f t="shared" ca="1" si="827"/>
        <v>-9.8195495475448613E-4</v>
      </c>
      <c r="ID406" s="223">
        <f t="shared" ca="1" si="828"/>
        <v>-3.5070405046969772E-4</v>
      </c>
      <c r="IE406" s="223">
        <f t="shared" ca="1" si="829"/>
        <v>1.3038996293517143E-3</v>
      </c>
      <c r="IF406" s="223">
        <f t="shared" ca="1" si="830"/>
        <v>9.5012041316145301E-4</v>
      </c>
      <c r="IG406" s="223">
        <f t="shared" ca="1" si="831"/>
        <v>1.8777587872639807E-4</v>
      </c>
      <c r="IH406" s="223">
        <f t="shared" ca="1" si="832"/>
        <v>-7.8126808813898255E-4</v>
      </c>
      <c r="II406" s="223">
        <f t="shared" ca="1" si="833"/>
        <v>-8.9030984657613573E-4</v>
      </c>
      <c r="IJ406" s="223">
        <f t="shared" ca="1" si="834"/>
        <v>-1.9318699708417285E-5</v>
      </c>
      <c r="IK406" s="223">
        <f t="shared" ca="1" si="835"/>
        <v>8.7293803404996139E-4</v>
      </c>
      <c r="IL406" s="223">
        <f t="shared" ca="1" si="836"/>
        <v>8.0428436009895407E-4</v>
      </c>
      <c r="IM406" s="223">
        <f t="shared" ca="1" si="837"/>
        <v>-1.4970731292093949E-4</v>
      </c>
      <c r="IN406" s="223">
        <f t="shared" ca="1" si="838"/>
        <v>-9.3890456814178585E-4</v>
      </c>
      <c r="IO406" s="223">
        <f t="shared" ca="1" si="839"/>
        <v>-6.9457694968105767E-4</v>
      </c>
      <c r="IP406" s="223">
        <f t="shared" ca="1" si="840"/>
        <v>3.1432523635472427E-4</v>
      </c>
      <c r="IQ406" s="223">
        <f t="shared" ca="1" si="841"/>
        <v>9.7722532460393246E-4</v>
      </c>
      <c r="IR406" s="223">
        <f t="shared" ca="1" si="842"/>
        <v>5.6441791877995717E-4</v>
      </c>
      <c r="IS406" s="223">
        <f t="shared" ca="1" si="843"/>
        <v>-4.6968794271686474E-4</v>
      </c>
      <c r="IT406" s="223">
        <f t="shared" ca="1" si="844"/>
        <v>-9.867719596752774E-4</v>
      </c>
      <c r="IU406" s="223">
        <f t="shared" ca="1" si="845"/>
        <v>-4.1763976299412196E-4</v>
      </c>
      <c r="IV406" s="223">
        <f t="shared" ca="1" si="846"/>
        <v>6.1122082136244593E-4</v>
      </c>
      <c r="IW406" s="223">
        <f t="shared" ca="1" si="847"/>
        <v>9.6726337540481498E-4</v>
      </c>
      <c r="IX406" s="223">
        <f t="shared" ca="1" si="848"/>
        <v>2.5856432332149303E-4</v>
      </c>
      <c r="IY406" s="223">
        <f t="shared" ca="1" si="849"/>
        <v>-7.3475647698518262E-4</v>
      </c>
      <c r="IZ406" s="223">
        <f t="shared" ca="1" si="850"/>
        <v>-9.192739965007559E-4</v>
      </c>
      <c r="JA406" s="223">
        <f t="shared" ca="1" si="851"/>
        <v>-9.1875530782063969E-5</v>
      </c>
      <c r="JB406" s="223">
        <f t="shared" ca="1" si="852"/>
        <v>8.3665743738548599E-4</v>
      </c>
    </row>
    <row r="407" spans="2:262">
      <c r="B407" s="230">
        <v>46</v>
      </c>
      <c r="C407" s="229">
        <f t="shared" si="853"/>
        <v>8.9843750000000047E-4</v>
      </c>
      <c r="D407" s="226">
        <f t="shared" ca="1" si="597"/>
        <v>39.279528584010841</v>
      </c>
      <c r="E407" s="225">
        <f ca="1">AZ361</f>
        <v>7.9528584010840606E-2</v>
      </c>
      <c r="F407" s="224">
        <v>46</v>
      </c>
      <c r="G407" s="223">
        <f t="shared" ca="1" si="854"/>
        <v>-3.1804871133397179E-4</v>
      </c>
      <c r="H407" s="223">
        <f t="shared" ca="1" si="598"/>
        <v>2.1435275696153719E-5</v>
      </c>
      <c r="I407" s="223">
        <f t="shared" ca="1" si="599"/>
        <v>3.3637823393991748E-4</v>
      </c>
      <c r="J407" s="223">
        <f t="shared" ca="1" si="600"/>
        <v>2.6620517878403574E-4</v>
      </c>
      <c r="K407" s="223">
        <f t="shared" ca="1" si="601"/>
        <v>-1.0874347376665065E-4</v>
      </c>
      <c r="L407" s="223">
        <f t="shared" ca="1" si="602"/>
        <v>-3.591928309565033E-4</v>
      </c>
      <c r="M407" s="223">
        <f t="shared" ca="1" si="603"/>
        <v>-1.9840597503153988E-4</v>
      </c>
      <c r="N407" s="223">
        <f t="shared" ca="1" si="604"/>
        <v>1.895338605730307E-4</v>
      </c>
      <c r="O407" s="223">
        <f t="shared" ca="1" si="605"/>
        <v>3.6047830996254843E-4</v>
      </c>
      <c r="P407" s="223">
        <f t="shared" ca="1" si="606"/>
        <v>1.1871481441822461E-4</v>
      </c>
      <c r="Q407" s="223">
        <f t="shared" ca="1" si="607"/>
        <v>-2.5896406282226311E-4</v>
      </c>
      <c r="R407" s="223">
        <f t="shared" ca="1" si="608"/>
        <v>-3.4015762256834085E-4</v>
      </c>
      <c r="S407" s="223">
        <f t="shared" ca="1" si="609"/>
        <v>-3.1908185374195845E-5</v>
      </c>
      <c r="T407" s="223">
        <f t="shared" ca="1" si="610"/>
        <v>3.1287260821063063E-4</v>
      </c>
      <c r="U407" s="223">
        <f t="shared" ca="1" si="611"/>
        <v>2.9944873984474087E-4</v>
      </c>
      <c r="V407" s="223">
        <f t="shared" ca="1" si="612"/>
        <v>-5.6810940326833915E-5</v>
      </c>
      <c r="W407" s="223">
        <f t="shared" ca="1" si="613"/>
        <v>-3.4802835364334406E-4</v>
      </c>
      <c r="X407" s="223">
        <f t="shared" ca="1" si="614"/>
        <v>-2.4079165018990058E-4</v>
      </c>
      <c r="Y407" s="223">
        <f t="shared" ca="1" si="615"/>
        <v>1.4212496065499485E-4</v>
      </c>
      <c r="Z407" s="223">
        <f t="shared" ca="1" si="616"/>
        <v>3.6232415185314315E-4</v>
      </c>
      <c r="AA407" s="223">
        <f t="shared" ca="1" si="617"/>
        <v>1.6770211254024203E-4</v>
      </c>
      <c r="AB407" s="223">
        <f t="shared" ca="1" si="618"/>
        <v>-2.189203670619448E-4</v>
      </c>
      <c r="AC407" s="223">
        <f t="shared" ca="1" si="619"/>
        <v>-3.5490314852616549E-4</v>
      </c>
      <c r="AD407" s="223">
        <f t="shared" ca="1" si="620"/>
        <v>-8.4560930591666175E-5</v>
      </c>
      <c r="AE407" s="223">
        <f t="shared" ca="1" si="621"/>
        <v>2.8259423536682206E-4</v>
      </c>
      <c r="AF407" s="223">
        <f t="shared" ca="1" si="622"/>
        <v>3.2621014000190813E-4</v>
      </c>
      <c r="AG407" s="223">
        <f t="shared" ca="1" si="623"/>
        <v>-3.6486215939791184E-6</v>
      </c>
      <c r="AH407" s="223">
        <f t="shared" ca="1" si="624"/>
        <v>-3.293301134949197E-4</v>
      </c>
      <c r="AI407" s="223">
        <f t="shared" ca="1" si="625"/>
        <v>-2.7796491329547241E-4</v>
      </c>
      <c r="AJ407" s="223">
        <f t="shared" ca="1" si="626"/>
        <v>9.163948454614669E-5</v>
      </c>
      <c r="AK407" s="223">
        <f t="shared" ca="1" si="627"/>
        <v>3.5632677004953452E-4</v>
      </c>
      <c r="AL407" s="223">
        <f t="shared" ca="1" si="628"/>
        <v>2.1305916637433093E-4</v>
      </c>
      <c r="AM407" s="223">
        <f t="shared" ca="1" si="629"/>
        <v>-1.7413770647882357E-4</v>
      </c>
      <c r="AN407" s="223">
        <f t="shared" ca="1" si="630"/>
        <v>-3.619660931009083E-4</v>
      </c>
      <c r="AO407" s="223">
        <f t="shared" ca="1" si="631"/>
        <v>-1.3538318702988164E-4</v>
      </c>
      <c r="AP407" s="223">
        <f t="shared" ca="1" si="632"/>
        <v>2.46198550742007E-4</v>
      </c>
      <c r="AQ407" s="223">
        <f t="shared" ca="1" si="633"/>
        <v>3.4591007575968027E-4</v>
      </c>
      <c r="AR407" s="223">
        <f t="shared" ca="1" si="634"/>
        <v>4.9592678777803871E-5</v>
      </c>
      <c r="AS407" s="223">
        <f t="shared" ca="1" si="635"/>
        <v>-3.0350287094307556E-4</v>
      </c>
      <c r="AT407" s="223">
        <f t="shared" ca="1" si="636"/>
        <v>-3.0912107546265607E-4</v>
      </c>
      <c r="AU407" s="223">
        <f t="shared" ca="1" si="637"/>
        <v>3.9170290341666554E-5</v>
      </c>
      <c r="AV407" s="223">
        <f t="shared" ca="1" si="638"/>
        <v>3.4261598975609989E-4</v>
      </c>
      <c r="AW407" s="223">
        <f t="shared" ca="1" si="639"/>
        <v>2.5380413268009049E-4</v>
      </c>
      <c r="AX407" s="223">
        <f t="shared" ca="1" si="640"/>
        <v>-1.2558549043404334E-4</v>
      </c>
      <c r="AY407" s="223">
        <f t="shared" ca="1" si="641"/>
        <v>-3.6119356487212157E-4</v>
      </c>
      <c r="AZ407" s="223">
        <f t="shared" ca="1" si="642"/>
        <v>-1.8327480631658881E-4</v>
      </c>
      <c r="BA407" s="223">
        <f t="shared" ca="1" si="643"/>
        <v>2.044734109959089E-4</v>
      </c>
      <c r="BB407" s="223">
        <f t="shared" ca="1" si="644"/>
        <v>3.5812210300131776E-4</v>
      </c>
      <c r="BC407" s="223">
        <f t="shared" ca="1" si="645"/>
        <v>1.0176044742044541E-4</v>
      </c>
      <c r="BD407" s="223">
        <f t="shared" ca="1" si="646"/>
        <v>-2.7110570779260572E-4</v>
      </c>
      <c r="BE407" s="223">
        <f t="shared" ca="1" si="647"/>
        <v>-3.33585699869947E-4</v>
      </c>
      <c r="BF407" s="223">
        <f t="shared" ca="1" si="648"/>
        <v>-1.4146822357195425E-5</v>
      </c>
      <c r="BG407" s="223">
        <f t="shared" ca="1" si="649"/>
        <v>3.2148860796060133E-4</v>
      </c>
      <c r="BH407" s="223">
        <f t="shared" ca="1" si="650"/>
        <v>2.8905500598392915E-4</v>
      </c>
      <c r="BI407" s="223">
        <f t="shared" ca="1" si="651"/>
        <v>-7.4314727780701122E-5</v>
      </c>
      <c r="BJ407" s="223">
        <f t="shared" ca="1" si="652"/>
        <v>-3.5260228674297733E-4</v>
      </c>
      <c r="BK407" s="223">
        <f t="shared" ca="1" si="653"/>
        <v>-2.2719907952354525E-4</v>
      </c>
      <c r="BL407" s="223">
        <f t="shared" ca="1" si="654"/>
        <v>1.5832203939704776E-4</v>
      </c>
      <c r="BM407" s="223">
        <f t="shared" ca="1" si="655"/>
        <v>3.6258186821650298E-4</v>
      </c>
      <c r="BN407" s="223">
        <f t="shared" ca="1" si="656"/>
        <v>1.5172540968581995E-4</v>
      </c>
      <c r="BO407" s="223">
        <f t="shared" ca="1" si="657"/>
        <v>-2.3283992478856722E-4</v>
      </c>
      <c r="BP407" s="223">
        <f t="shared" ca="1" si="658"/>
        <v>-3.5082920128036926E-4</v>
      </c>
      <c r="BQ407" s="223">
        <f t="shared" ca="1" si="659"/>
        <v>-6.7157699074433711E-5</v>
      </c>
      <c r="BR407" s="223">
        <f t="shared" ca="1" si="660"/>
        <v>2.9340196867570664E-4</v>
      </c>
      <c r="BS407" s="223">
        <f t="shared" ca="1" si="661"/>
        <v>3.1804871133397195E-4</v>
      </c>
      <c r="BT407" s="223">
        <f t="shared" ca="1" si="662"/>
        <v>-2.1435275696149979E-5</v>
      </c>
      <c r="BU407" s="223">
        <f t="shared" ca="1" si="663"/>
        <v>-3.3637823393991672E-4</v>
      </c>
      <c r="BV407" s="223">
        <f t="shared" ca="1" si="664"/>
        <v>-2.662051787840358E-4</v>
      </c>
      <c r="BW407" s="223">
        <f t="shared" ca="1" si="665"/>
        <v>1.0874347376664753E-4</v>
      </c>
      <c r="BX407" s="223">
        <f t="shared" ca="1" si="666"/>
        <v>3.5919283095650308E-4</v>
      </c>
      <c r="BY407" s="223">
        <f t="shared" ca="1" si="667"/>
        <v>1.9840597503154394E-4</v>
      </c>
      <c r="BZ407" s="223">
        <f t="shared" ca="1" si="668"/>
        <v>-1.8953386057302818E-4</v>
      </c>
      <c r="CA407" s="223">
        <f t="shared" ca="1" si="669"/>
        <v>-3.6047830996254848E-4</v>
      </c>
      <c r="CB407" s="223">
        <f t="shared" ca="1" si="670"/>
        <v>-1.1871481441822863E-4</v>
      </c>
      <c r="CC407" s="223">
        <f t="shared" ca="1" si="671"/>
        <v>2.5896406282226148E-4</v>
      </c>
      <c r="CD407" s="223">
        <f t="shared" ca="1" si="672"/>
        <v>3.4015762256834118E-4</v>
      </c>
      <c r="CE407" s="223">
        <f t="shared" ca="1" si="673"/>
        <v>3.1908185374200101E-5</v>
      </c>
      <c r="CF407" s="223">
        <f t="shared" ca="1" si="674"/>
        <v>-3.1287260821062949E-4</v>
      </c>
      <c r="CG407" s="223">
        <f t="shared" ca="1" si="675"/>
        <v>-2.9944873984474071E-4</v>
      </c>
      <c r="CH407" s="223">
        <f t="shared" ca="1" si="676"/>
        <v>5.6810940326830391E-5</v>
      </c>
      <c r="CI407" s="223">
        <f t="shared" ca="1" si="677"/>
        <v>3.4802835364334346E-4</v>
      </c>
      <c r="CJ407" s="223">
        <f t="shared" ca="1" si="678"/>
        <v>2.4079165018990037E-4</v>
      </c>
      <c r="CK407" s="223">
        <f t="shared" ca="1" si="679"/>
        <v>-1.4212496065499157E-4</v>
      </c>
      <c r="CL407" s="223">
        <f t="shared" ca="1" si="680"/>
        <v>-3.6232415185314315E-4</v>
      </c>
      <c r="CM407" s="223">
        <f t="shared" ca="1" si="681"/>
        <v>-1.6770211254024632E-4</v>
      </c>
      <c r="CN407" s="223">
        <f t="shared" ca="1" si="682"/>
        <v>2.1892036706194296E-4</v>
      </c>
      <c r="CO407" s="223">
        <f t="shared" ca="1" si="683"/>
        <v>3.549031485261657E-4</v>
      </c>
      <c r="CP407" s="223">
        <f t="shared" ca="1" si="684"/>
        <v>8.4560930591670987E-5</v>
      </c>
      <c r="CQ407" s="223">
        <f t="shared" ca="1" si="685"/>
        <v>-2.825942353668206E-4</v>
      </c>
      <c r="CR407" s="223">
        <f t="shared" ca="1" si="686"/>
        <v>-3.2621014000190862E-4</v>
      </c>
      <c r="CS407" s="223">
        <f t="shared" ca="1" si="687"/>
        <v>3.6486215939755134E-6</v>
      </c>
      <c r="CT407" s="223">
        <f t="shared" ca="1" si="688"/>
        <v>3.2933011349491878E-4</v>
      </c>
      <c r="CU407" s="223">
        <f t="shared" ca="1" si="689"/>
        <v>2.7796491329547225E-4</v>
      </c>
      <c r="CV407" s="223">
        <f t="shared" ca="1" si="690"/>
        <v>-9.1639484546144441E-5</v>
      </c>
      <c r="CW407" s="223">
        <f t="shared" ca="1" si="691"/>
        <v>-3.5632677004953414E-4</v>
      </c>
      <c r="CX407" s="223">
        <f t="shared" ca="1" si="692"/>
        <v>-2.1305916637433074E-4</v>
      </c>
      <c r="CY407" s="223">
        <f t="shared" ca="1" si="693"/>
        <v>1.7413770647882156E-4</v>
      </c>
      <c r="CZ407" s="223">
        <f t="shared" ca="1" si="694"/>
        <v>3.6196609310090852E-4</v>
      </c>
      <c r="DA407" s="223">
        <f t="shared" ca="1" si="695"/>
        <v>1.3538318702988619E-4</v>
      </c>
      <c r="DB407" s="223">
        <f t="shared" ca="1" si="696"/>
        <v>-2.4619855074200532E-4</v>
      </c>
      <c r="DC407" s="223">
        <f t="shared" ca="1" si="697"/>
        <v>-3.4591007575968027E-4</v>
      </c>
      <c r="DD407" s="223">
        <f t="shared" ca="1" si="698"/>
        <v>-4.9592678777808722E-5</v>
      </c>
      <c r="DE407" s="223">
        <f t="shared" ca="1" si="699"/>
        <v>3.0350287094307426E-4</v>
      </c>
      <c r="DF407" s="223">
        <f t="shared" ca="1" si="700"/>
        <v>3.0912107546265591E-4</v>
      </c>
      <c r="DG407" s="223">
        <f t="shared" ca="1" si="701"/>
        <v>-3.9170290341661703E-5</v>
      </c>
      <c r="DH407" s="223">
        <f t="shared" ca="1" si="702"/>
        <v>-3.4261598975609913E-4</v>
      </c>
      <c r="DI407" s="223">
        <f t="shared" ca="1" si="703"/>
        <v>-2.5380413268009027E-4</v>
      </c>
      <c r="DJ407" s="223">
        <f t="shared" ca="1" si="704"/>
        <v>1.255854904340412E-4</v>
      </c>
      <c r="DK407" s="223">
        <f t="shared" ca="1" si="705"/>
        <v>3.611935648721214E-4</v>
      </c>
      <c r="DL407" s="223">
        <f t="shared" ca="1" si="706"/>
        <v>1.8327480631659301E-4</v>
      </c>
      <c r="DM407" s="223">
        <f t="shared" ca="1" si="707"/>
        <v>-2.04473410995907E-4</v>
      </c>
      <c r="DN407" s="223">
        <f t="shared" ca="1" si="708"/>
        <v>-3.5812210300131814E-4</v>
      </c>
      <c r="DO407" s="223">
        <f t="shared" ca="1" si="709"/>
        <v>-1.0176044742045008E-4</v>
      </c>
      <c r="DP407" s="223">
        <f t="shared" ca="1" si="710"/>
        <v>2.7110570779260762E-4</v>
      </c>
      <c r="DQ407" s="223">
        <f t="shared" ca="1" si="711"/>
        <v>3.3358569986994895E-4</v>
      </c>
      <c r="DR407" s="223">
        <f t="shared" ca="1" si="712"/>
        <v>1.4146822357200331E-5</v>
      </c>
      <c r="DS407" s="223">
        <f t="shared" ca="1" si="713"/>
        <v>-3.214886079606003E-4</v>
      </c>
      <c r="DT407" s="223">
        <f t="shared" ca="1" si="714"/>
        <v>-2.8905500598392899E-4</v>
      </c>
      <c r="DU407" s="223">
        <f t="shared" ca="1" si="715"/>
        <v>7.4314727780703887E-5</v>
      </c>
      <c r="DV407" s="223">
        <f t="shared" ca="1" si="716"/>
        <v>3.5260228674297559E-4</v>
      </c>
      <c r="DW407" s="223">
        <f t="shared" ca="1" si="717"/>
        <v>2.2719907952355108E-4</v>
      </c>
      <c r="DX407" s="223">
        <f t="shared" ca="1" si="718"/>
        <v>-1.5832203939704565E-4</v>
      </c>
      <c r="DY407" s="223">
        <f t="shared" ca="1" si="719"/>
        <v>-3.6258186821650298E-4</v>
      </c>
      <c r="DZ407" s="223">
        <f t="shared" ca="1" si="720"/>
        <v>-1.5172540968581738E-4</v>
      </c>
      <c r="EA407" s="223">
        <f t="shared" ca="1" si="721"/>
        <v>2.3283992478856944E-4</v>
      </c>
      <c r="EB407" s="223">
        <f t="shared" ca="1" si="722"/>
        <v>3.5082920128037115E-4</v>
      </c>
      <c r="EC407" s="223">
        <f t="shared" ca="1" si="723"/>
        <v>6.7157699074435988E-5</v>
      </c>
      <c r="ED407" s="223">
        <f t="shared" ca="1" si="724"/>
        <v>-2.9340196867570529E-4</v>
      </c>
      <c r="EE407" s="223">
        <f t="shared" ca="1" si="725"/>
        <v>-3.1804871133397309E-4</v>
      </c>
      <c r="EF407" s="223">
        <f t="shared" ca="1" si="726"/>
        <v>2.1435275696152797E-5</v>
      </c>
      <c r="EG407" s="223">
        <f t="shared" ca="1" si="727"/>
        <v>3.3637823393991396E-4</v>
      </c>
      <c r="EH407" s="223">
        <f t="shared" ca="1" si="728"/>
        <v>2.6620517878404084E-4</v>
      </c>
      <c r="EI407" s="223">
        <f t="shared" ca="1" si="729"/>
        <v>-1.0874347376664531E-4</v>
      </c>
      <c r="EJ407" s="223">
        <f t="shared" ca="1" si="730"/>
        <v>-3.5919283095650276E-4</v>
      </c>
      <c r="EK407" s="223">
        <f t="shared" ca="1" si="731"/>
        <v>-1.9840597503154161E-4</v>
      </c>
      <c r="EL407" s="223">
        <f t="shared" ca="1" si="732"/>
        <v>1.8953386057303065E-4</v>
      </c>
      <c r="EM407" s="223">
        <f t="shared" ca="1" si="733"/>
        <v>3.6047830996254935E-4</v>
      </c>
      <c r="EN407" s="223">
        <f t="shared" ca="1" si="734"/>
        <v>1.187148144182308E-4</v>
      </c>
      <c r="EO407" s="223">
        <f t="shared" ca="1" si="735"/>
        <v>-2.589640628222598E-4</v>
      </c>
      <c r="EP407" s="223">
        <f t="shared" ca="1" si="736"/>
        <v>-3.4015762256834204E-4</v>
      </c>
      <c r="EQ407" s="223">
        <f t="shared" ca="1" si="737"/>
        <v>-3.1908185374197228E-5</v>
      </c>
      <c r="ER407" s="223">
        <f t="shared" ca="1" si="738"/>
        <v>3.1287260821062575E-4</v>
      </c>
      <c r="ES407" s="223">
        <f t="shared" ca="1" si="739"/>
        <v>2.9944873984474494E-4</v>
      </c>
      <c r="ET407" s="223">
        <f t="shared" ca="1" si="740"/>
        <v>-5.6810940326828169E-5</v>
      </c>
      <c r="EU407" s="223">
        <f t="shared" ca="1" si="741"/>
        <v>-3.4802835364334281E-4</v>
      </c>
      <c r="EV407" s="223">
        <f t="shared" ca="1" si="742"/>
        <v>-2.4079165018990207E-4</v>
      </c>
      <c r="EW407" s="223">
        <f t="shared" ca="1" si="743"/>
        <v>1.4212496065499415E-4</v>
      </c>
      <c r="EX407" s="223">
        <f t="shared" ca="1" si="744"/>
        <v>3.6232415185314282E-4</v>
      </c>
      <c r="EY407" s="223">
        <f t="shared" ca="1" si="745"/>
        <v>1.677021125402484E-4</v>
      </c>
      <c r="EZ407" s="223">
        <f t="shared" ca="1" si="746"/>
        <v>-2.1892036706194112E-4</v>
      </c>
      <c r="FA407" s="223">
        <f t="shared" ca="1" si="747"/>
        <v>-3.5490314852616625E-4</v>
      </c>
      <c r="FB407" s="223">
        <f t="shared" ca="1" si="748"/>
        <v>-8.4560930591668195E-5</v>
      </c>
      <c r="FC407" s="223">
        <f t="shared" ca="1" si="749"/>
        <v>2.8259423536682238E-4</v>
      </c>
      <c r="FD407" s="223">
        <f t="shared" ca="1" si="750"/>
        <v>3.2621014000191193E-4</v>
      </c>
      <c r="FE407" s="223">
        <f t="shared" ca="1" si="751"/>
        <v>-3.6486215939732366E-6</v>
      </c>
      <c r="FF407" s="223">
        <f t="shared" ca="1" si="752"/>
        <v>-3.2933011349491775E-4</v>
      </c>
      <c r="FG407" s="223">
        <f t="shared" ca="1" si="753"/>
        <v>-2.7796491329547376E-4</v>
      </c>
      <c r="FH407" s="223">
        <f t="shared" ca="1" si="754"/>
        <v>9.1639484546147205E-5</v>
      </c>
      <c r="FI407" s="223">
        <f t="shared" ca="1" si="755"/>
        <v>3.5632677004953273E-4</v>
      </c>
      <c r="FJ407" s="223">
        <f t="shared" ca="1" si="756"/>
        <v>2.1305916637433676E-4</v>
      </c>
      <c r="FK407" s="223">
        <f t="shared" ca="1" si="757"/>
        <v>-1.7413770647881955E-4</v>
      </c>
      <c r="FL407" s="223">
        <f t="shared" ca="1" si="758"/>
        <v>-3.6196609310090863E-4</v>
      </c>
      <c r="FM407" s="223">
        <f t="shared" ca="1" si="759"/>
        <v>-1.3538318702988357E-4</v>
      </c>
      <c r="FN407" s="223">
        <f t="shared" ca="1" si="760"/>
        <v>2.4619855074200744E-4</v>
      </c>
      <c r="FO407" s="223">
        <f t="shared" ca="1" si="761"/>
        <v>3.4591007575968249E-4</v>
      </c>
      <c r="FP407" s="223">
        <f t="shared" ca="1" si="762"/>
        <v>4.9592678777811026E-5</v>
      </c>
      <c r="FQ407" s="223">
        <f t="shared" ca="1" si="763"/>
        <v>-3.0350287094307301E-4</v>
      </c>
      <c r="FR407" s="223">
        <f t="shared" ca="1" si="764"/>
        <v>-3.0912107546265716E-4</v>
      </c>
      <c r="FS407" s="223">
        <f t="shared" ca="1" si="765"/>
        <v>3.9170290341664522E-5</v>
      </c>
      <c r="FT407" s="223">
        <f t="shared" ca="1" si="766"/>
        <v>3.4261598975609663E-4</v>
      </c>
      <c r="FU407" s="223">
        <f t="shared" ca="1" si="767"/>
        <v>2.5380413268009564E-4</v>
      </c>
      <c r="FV407" s="223">
        <f t="shared" ca="1" si="768"/>
        <v>-1.2558549043403897E-4</v>
      </c>
      <c r="FW407" s="223">
        <f t="shared" ca="1" si="769"/>
        <v>-3.6119356487212119E-4</v>
      </c>
      <c r="FX407" s="223">
        <f t="shared" ca="1" si="770"/>
        <v>-1.8327480631659057E-4</v>
      </c>
      <c r="FY407" s="223">
        <f t="shared" ca="1" si="771"/>
        <v>2.0447341099590934E-4</v>
      </c>
      <c r="FZ407" s="223">
        <f t="shared" ca="1" si="772"/>
        <v>3.5812210300131933E-4</v>
      </c>
      <c r="GA407" s="223">
        <f t="shared" ca="1" si="773"/>
        <v>1.0176044742045231E-4</v>
      </c>
      <c r="GB407" s="223">
        <f t="shared" ca="1" si="774"/>
        <v>-2.7110570779260269E-4</v>
      </c>
      <c r="GC407" s="223">
        <f t="shared" ca="1" si="775"/>
        <v>-3.3358569986994787E-4</v>
      </c>
      <c r="GD407" s="223">
        <f t="shared" ca="1" si="776"/>
        <v>-1.4146822357197512E-5</v>
      </c>
      <c r="GE407" s="223">
        <f t="shared" ca="1" si="777"/>
        <v>3.2148860796059683E-4</v>
      </c>
      <c r="GF407" s="223">
        <f t="shared" ca="1" si="778"/>
        <v>2.8905500598393349E-4</v>
      </c>
      <c r="GG407" s="223">
        <f t="shared" ca="1" si="779"/>
        <v>-7.4314727780696595E-5</v>
      </c>
      <c r="GH407" s="223">
        <f t="shared" ca="1" si="780"/>
        <v>-3.5260228674297619E-4</v>
      </c>
      <c r="GI407" s="223">
        <f t="shared" ca="1" si="781"/>
        <v>-2.2719907952354888E-4</v>
      </c>
      <c r="GJ407" s="223">
        <f t="shared" ca="1" si="782"/>
        <v>1.583220393970482E-4</v>
      </c>
      <c r="GK407" s="223">
        <f t="shared" ca="1" si="783"/>
        <v>3.6258186821650309E-4</v>
      </c>
      <c r="GL407" s="223">
        <f t="shared" ca="1" si="784"/>
        <v>1.5172540968582413E-4</v>
      </c>
      <c r="GM407" s="223">
        <f t="shared" ca="1" si="785"/>
        <v>-2.3283992478856372E-4</v>
      </c>
      <c r="GN407" s="223">
        <f t="shared" ca="1" si="786"/>
        <v>-3.5082920128037045E-4</v>
      </c>
      <c r="GO407" s="223">
        <f t="shared" ca="1" si="787"/>
        <v>-6.7157699074433196E-5</v>
      </c>
      <c r="GP407" s="223">
        <f t="shared" ca="1" si="788"/>
        <v>2.9340196867570697E-4</v>
      </c>
      <c r="GQ407" s="223">
        <f t="shared" ca="1" si="789"/>
        <v>3.1804871133397667E-4</v>
      </c>
      <c r="GR407" s="223">
        <f t="shared" ca="1" si="790"/>
        <v>-2.1435275696145344E-5</v>
      </c>
      <c r="GS407" s="223">
        <f t="shared" ca="1" si="791"/>
        <v>-3.3637823393991504E-4</v>
      </c>
      <c r="GT407" s="223">
        <f t="shared" ca="1" si="792"/>
        <v>-2.6620517878403894E-4</v>
      </c>
      <c r="GU407" s="223">
        <f t="shared" ca="1" si="793"/>
        <v>1.0874347376664802E-4</v>
      </c>
      <c r="GV407" s="223">
        <f t="shared" ca="1" si="794"/>
        <v>3.5919283095650178E-4</v>
      </c>
      <c r="GW407" s="223">
        <f t="shared" ca="1" si="795"/>
        <v>1.9840597503154782E-4</v>
      </c>
      <c r="GX407" s="223">
        <f t="shared" ca="1" si="796"/>
        <v>-1.8953386057302428E-4</v>
      </c>
      <c r="GY407" s="223">
        <f t="shared" ca="1" si="797"/>
        <v>-3.6047830996254902E-4</v>
      </c>
      <c r="GZ407" s="223">
        <f t="shared" ca="1" si="798"/>
        <v>-1.1871481441822814E-4</v>
      </c>
      <c r="HA407" s="223">
        <f t="shared" ca="1" si="799"/>
        <v>2.5896406282226186E-4</v>
      </c>
      <c r="HB407" s="223">
        <f t="shared" ca="1" si="800"/>
        <v>3.4015762256834459E-4</v>
      </c>
      <c r="HC407" s="223">
        <f t="shared" ca="1" si="801"/>
        <v>3.1908185374204681E-5</v>
      </c>
      <c r="HD407" s="223">
        <f t="shared" ca="1" si="802"/>
        <v>-3.1287260821062711E-4</v>
      </c>
      <c r="HE407" s="223">
        <f t="shared" ca="1" si="803"/>
        <v>-2.9944873984474331E-4</v>
      </c>
      <c r="HF407" s="223">
        <f t="shared" ca="1" si="804"/>
        <v>5.6810940326830934E-5</v>
      </c>
      <c r="HG407" s="223">
        <f t="shared" ca="1" si="805"/>
        <v>3.4802835364334064E-4</v>
      </c>
      <c r="HH407" s="223">
        <f t="shared" ca="1" si="806"/>
        <v>2.4079165018990766E-4</v>
      </c>
      <c r="HI407" s="223">
        <f t="shared" ca="1" si="807"/>
        <v>-1.4212496065498729E-4</v>
      </c>
      <c r="HJ407" s="223">
        <f t="shared" ca="1" si="808"/>
        <v>-3.6232415185314293E-4</v>
      </c>
      <c r="HK407" s="223">
        <f t="shared" ca="1" si="809"/>
        <v>-1.6770211254024588E-4</v>
      </c>
      <c r="HL407" s="223">
        <f t="shared" ca="1" si="810"/>
        <v>2.1892036706194339E-4</v>
      </c>
      <c r="HM407" s="223">
        <f t="shared" ca="1" si="811"/>
        <v>3.5490314852616776E-4</v>
      </c>
      <c r="HN407" s="223">
        <f t="shared" ca="1" si="812"/>
        <v>8.4560930591675459E-5</v>
      </c>
      <c r="HO407" s="223">
        <f t="shared" ca="1" si="813"/>
        <v>-2.8259423536681772E-4</v>
      </c>
      <c r="HP407" s="223">
        <f t="shared" ca="1" si="814"/>
        <v>-3.2621014000191063E-4</v>
      </c>
      <c r="HQ407" s="223">
        <f t="shared" ca="1" si="815"/>
        <v>3.6486215939760284E-6</v>
      </c>
      <c r="HR407" s="223">
        <f t="shared" ca="1" si="816"/>
        <v>3.2933011349491466E-4</v>
      </c>
      <c r="HS407" s="223">
        <f t="shared" ca="1" si="817"/>
        <v>2.7796491329547853E-4</v>
      </c>
      <c r="HT407" s="223">
        <f t="shared" ca="1" si="818"/>
        <v>-9.1639484546139968E-5</v>
      </c>
      <c r="HU407" s="223">
        <f t="shared" ca="1" si="819"/>
        <v>-3.5632677004953327E-4</v>
      </c>
      <c r="HV407" s="223">
        <f t="shared" ca="1" si="820"/>
        <v>-2.1305916637433446E-4</v>
      </c>
      <c r="HW407" s="223">
        <f t="shared" ca="1" si="821"/>
        <v>1.7413770647882205E-4</v>
      </c>
      <c r="HX407" s="223">
        <f t="shared" ca="1" si="822"/>
        <v>3.6196609310090906E-4</v>
      </c>
      <c r="HY407" s="223">
        <f t="shared" ca="1" si="823"/>
        <v>1.3538318702989048E-4</v>
      </c>
      <c r="HZ407" s="223">
        <f t="shared" ca="1" si="824"/>
        <v>-2.461985507420095E-4</v>
      </c>
      <c r="IA407" s="223">
        <f t="shared" ca="1" si="825"/>
        <v>-3.4591007575968157E-4</v>
      </c>
      <c r="IB407" s="223">
        <f t="shared" ca="1" si="826"/>
        <v>-4.9592678777818426E-5</v>
      </c>
      <c r="IC407" s="223">
        <f t="shared" ca="1" si="827"/>
        <v>3.0350287094307459E-4</v>
      </c>
      <c r="ID407" s="223">
        <f t="shared" ca="1" si="828"/>
        <v>3.0912107546266106E-4</v>
      </c>
      <c r="IE407" s="223">
        <f t="shared" ca="1" si="829"/>
        <v>-2.8813125121926719E-4</v>
      </c>
      <c r="IF407" s="223">
        <f t="shared" ca="1" si="830"/>
        <v>-3.4261598975609761E-4</v>
      </c>
      <c r="IG407" s="223">
        <f t="shared" ca="1" si="831"/>
        <v>-2.5380413268010095E-4</v>
      </c>
      <c r="IH407" s="223">
        <f t="shared" ca="1" si="832"/>
        <v>1.2558549043404166E-4</v>
      </c>
      <c r="II407" s="223">
        <f t="shared" ca="1" si="833"/>
        <v>3.6119356487212054E-4</v>
      </c>
      <c r="IJ407" s="223">
        <f t="shared" ca="1" si="834"/>
        <v>1.832748063165881E-4</v>
      </c>
      <c r="IK407" s="223">
        <f t="shared" ca="1" si="835"/>
        <v>-2.0447341099590321E-4</v>
      </c>
      <c r="IL407" s="223">
        <f t="shared" ca="1" si="836"/>
        <v>-3.5812210300132047E-4</v>
      </c>
      <c r="IM407" s="223">
        <f t="shared" ca="1" si="837"/>
        <v>-1.0176044742044957E-4</v>
      </c>
      <c r="IN407" s="223">
        <f t="shared" ca="1" si="838"/>
        <v>2.711057077925977E-4</v>
      </c>
      <c r="IO407" s="223">
        <f t="shared" ca="1" si="839"/>
        <v>3.3358569986994668E-4</v>
      </c>
      <c r="IP407" s="223">
        <f t="shared" ca="1" si="840"/>
        <v>1.4146822357204939E-5</v>
      </c>
      <c r="IQ407" s="223">
        <f t="shared" ca="1" si="841"/>
        <v>-3.2148860796059342E-4</v>
      </c>
      <c r="IR407" s="223">
        <f t="shared" ca="1" si="842"/>
        <v>-2.8905500598393175E-4</v>
      </c>
      <c r="IS407" s="223">
        <f t="shared" ca="1" si="843"/>
        <v>7.4314727780689277E-5</v>
      </c>
      <c r="IT407" s="223">
        <f t="shared" ca="1" si="844"/>
        <v>3.5260228674297689E-4</v>
      </c>
      <c r="IU407" s="223">
        <f t="shared" ca="1" si="845"/>
        <v>2.2719907952355471E-4</v>
      </c>
      <c r="IV407" s="223">
        <f t="shared" ca="1" si="846"/>
        <v>-1.583220393970508E-4</v>
      </c>
      <c r="IW407" s="223">
        <f t="shared" ca="1" si="847"/>
        <v>-3.6258186821650298E-4</v>
      </c>
      <c r="IX407" s="223">
        <f t="shared" ca="1" si="848"/>
        <v>-1.5172540968583093E-4</v>
      </c>
      <c r="IY407" s="223">
        <f t="shared" ca="1" si="849"/>
        <v>2.3283992478856586E-4</v>
      </c>
      <c r="IZ407" s="223">
        <f t="shared" ca="1" si="850"/>
        <v>3.5082920128037235E-4</v>
      </c>
      <c r="JA407" s="223">
        <f t="shared" ca="1" si="851"/>
        <v>6.7157699074430404E-5</v>
      </c>
      <c r="JB407" s="223">
        <f t="shared" ca="1" si="852"/>
        <v>-2.9340196867570258E-4</v>
      </c>
    </row>
    <row r="408" spans="2:262">
      <c r="B408" s="230">
        <v>47</v>
      </c>
      <c r="C408" s="229">
        <f t="shared" si="853"/>
        <v>9.1796875000000049E-4</v>
      </c>
      <c r="D408" s="226">
        <f t="shared" ca="1" si="597"/>
        <v>39.281325124999874</v>
      </c>
      <c r="E408" s="225">
        <f ca="1">BA361</f>
        <v>8.1325124999869561E-2</v>
      </c>
      <c r="F408" s="224">
        <v>47</v>
      </c>
      <c r="G408" s="223">
        <f t="shared" ca="1" si="854"/>
        <v>-1.6510810863897885E-3</v>
      </c>
      <c r="H408" s="223">
        <f t="shared" ca="1" si="598"/>
        <v>2.4560763305167001E-4</v>
      </c>
      <c r="I408" s="223">
        <f t="shared" ca="1" si="599"/>
        <v>1.8501418062848169E-3</v>
      </c>
      <c r="J408" s="223">
        <f t="shared" ca="1" si="600"/>
        <v>1.2539001602971792E-3</v>
      </c>
      <c r="K408" s="223">
        <f t="shared" ca="1" si="601"/>
        <v>-8.3387750910502497E-4</v>
      </c>
      <c r="L408" s="223">
        <f t="shared" ca="1" si="602"/>
        <v>-1.9297433953150349E-3</v>
      </c>
      <c r="M408" s="223">
        <f t="shared" ca="1" si="603"/>
        <v>-7.3014598931480713E-4</v>
      </c>
      <c r="N408" s="223">
        <f t="shared" ca="1" si="604"/>
        <v>1.3379727550642245E-3</v>
      </c>
      <c r="O408" s="223">
        <f t="shared" ca="1" si="605"/>
        <v>1.8145496640450112E-3</v>
      </c>
      <c r="P408" s="223">
        <f t="shared" ca="1" si="606"/>
        <v>1.3268822530560095E-4</v>
      </c>
      <c r="Q408" s="223">
        <f t="shared" ca="1" si="607"/>
        <v>-1.7070081624933461E-3</v>
      </c>
      <c r="R408" s="223">
        <f t="shared" ca="1" si="608"/>
        <v>-1.5161886868776963E-3</v>
      </c>
      <c r="S408" s="223">
        <f t="shared" ca="1" si="609"/>
        <v>4.7816357099371171E-4</v>
      </c>
      <c r="T408" s="223">
        <f t="shared" ca="1" si="610"/>
        <v>1.9037319545153154E-3</v>
      </c>
      <c r="U408" s="223">
        <f t="shared" ca="1" si="611"/>
        <v>1.0647781065284379E-3</v>
      </c>
      <c r="V408" s="223">
        <f t="shared" ca="1" si="612"/>
        <v>-1.0407477964886579E-3</v>
      </c>
      <c r="W408" s="223">
        <f t="shared" ca="1" si="613"/>
        <v>-1.9082861157221599E-3</v>
      </c>
      <c r="X408" s="223">
        <f t="shared" ca="1" si="614"/>
        <v>-5.0588494957679313E-4</v>
      </c>
      <c r="Y408" s="223">
        <f t="shared" ca="1" si="615"/>
        <v>1.498275152318465E-3</v>
      </c>
      <c r="Z408" s="223">
        <f t="shared" ca="1" si="616"/>
        <v>1.7202109325099141E-3</v>
      </c>
      <c r="AA408" s="223">
        <f t="shared" ca="1" si="617"/>
        <v>-1.0407407500632679E-4</v>
      </c>
      <c r="AB408" s="223">
        <f t="shared" ca="1" si="618"/>
        <v>-1.8045611623287525E-3</v>
      </c>
      <c r="AC408" s="223">
        <f t="shared" ca="1" si="619"/>
        <v>-1.3584913982426228E-3</v>
      </c>
      <c r="AD408" s="223">
        <f t="shared" ca="1" si="620"/>
        <v>7.0352748375212095E-4</v>
      </c>
      <c r="AE408" s="223">
        <f t="shared" ca="1" si="621"/>
        <v>1.9286882021512892E-3</v>
      </c>
      <c r="AF408" s="223">
        <f t="shared" ca="1" si="622"/>
        <v>8.5964079893929737E-4</v>
      </c>
      <c r="AG408" s="223">
        <f t="shared" ca="1" si="623"/>
        <v>-1.2319642682823699E-3</v>
      </c>
      <c r="AH408" s="223">
        <f t="shared" ca="1" si="624"/>
        <v>-1.8581264367111849E-3</v>
      </c>
      <c r="AI408" s="223">
        <f t="shared" ca="1" si="625"/>
        <v>-2.7401492931813422E-4</v>
      </c>
      <c r="AJ408" s="223">
        <f t="shared" ca="1" si="626"/>
        <v>1.6360420966834547E-3</v>
      </c>
      <c r="AK408" s="223">
        <f t="shared" ca="1" si="627"/>
        <v>1.5999986273730967E-3</v>
      </c>
      <c r="AL408" s="223">
        <f t="shared" ca="1" si="628"/>
        <v>-3.3927100435774847E-4</v>
      </c>
      <c r="AM408" s="223">
        <f t="shared" ca="1" si="629"/>
        <v>-1.8749718825925498E-3</v>
      </c>
      <c r="AN408" s="223">
        <f t="shared" ca="1" si="630"/>
        <v>-1.1803611344906788E-3</v>
      </c>
      <c r="AO408" s="223">
        <f t="shared" ca="1" si="631"/>
        <v>9.1830968830970445E-4</v>
      </c>
      <c r="AP408" s="223">
        <f t="shared" ca="1" si="632"/>
        <v>1.9246351839989524E-3</v>
      </c>
      <c r="AQ408" s="223">
        <f t="shared" ca="1" si="633"/>
        <v>6.4157369357823585E-4</v>
      </c>
      <c r="AR408" s="223">
        <f t="shared" ca="1" si="634"/>
        <v>-1.4046508507655948E-3</v>
      </c>
      <c r="AS408" s="223">
        <f t="shared" ca="1" si="635"/>
        <v>-1.7800188065431877E-3</v>
      </c>
      <c r="AT408" s="223">
        <f t="shared" ca="1" si="636"/>
        <v>-3.8023469468714214E-5</v>
      </c>
      <c r="AU408" s="223">
        <f t="shared" ca="1" si="637"/>
        <v>1.7492014450821217E-3</v>
      </c>
      <c r="AV408" s="223">
        <f t="shared" ca="1" si="638"/>
        <v>1.4557208535977383E-3</v>
      </c>
      <c r="AW408" s="223">
        <f t="shared" ca="1" si="639"/>
        <v>-5.6936498200929684E-4</v>
      </c>
      <c r="AX408" s="223">
        <f t="shared" ca="1" si="640"/>
        <v>-1.9171812805134874E-3</v>
      </c>
      <c r="AY408" s="223">
        <f t="shared" ca="1" si="641"/>
        <v>-9.8447714059281093E-4</v>
      </c>
      <c r="AZ408" s="223">
        <f t="shared" ca="1" si="642"/>
        <v>1.1192796603900765E-3</v>
      </c>
      <c r="BA408" s="223">
        <f t="shared" ca="1" si="643"/>
        <v>1.8916338612238771E-3</v>
      </c>
      <c r="BB408" s="223">
        <f t="shared" ca="1" si="644"/>
        <v>4.1385672268731493E-4</v>
      </c>
      <c r="BC408" s="223">
        <f t="shared" ca="1" si="645"/>
        <v>-1.5562101770006649E-3</v>
      </c>
      <c r="BD408" s="223">
        <f t="shared" ca="1" si="646"/>
        <v>-1.6751380366786884E-3</v>
      </c>
      <c r="BE408" s="223">
        <f t="shared" ca="1" si="647"/>
        <v>1.9853989875384551E-4</v>
      </c>
      <c r="BF408" s="223">
        <f t="shared" ca="1" si="648"/>
        <v>1.83605117558554E-3</v>
      </c>
      <c r="BG408" s="223">
        <f t="shared" ca="1" si="649"/>
        <v>1.289547683195534E-3</v>
      </c>
      <c r="BH408" s="223">
        <f t="shared" ca="1" si="650"/>
        <v>-7.9089518036504366E-4</v>
      </c>
      <c r="BI408" s="223">
        <f t="shared" ca="1" si="651"/>
        <v>-1.930554487458221E-3</v>
      </c>
      <c r="BJ408" s="223">
        <f t="shared" ca="1" si="652"/>
        <v>-7.7378569414656546E-4</v>
      </c>
      <c r="BK408" s="223">
        <f t="shared" ca="1" si="653"/>
        <v>1.303414624549797E-3</v>
      </c>
      <c r="BL408" s="223">
        <f t="shared" ca="1" si="654"/>
        <v>1.8301806044383167E-3</v>
      </c>
      <c r="BM408" s="223">
        <f t="shared" ca="1" si="655"/>
        <v>1.7991496146825797E-4</v>
      </c>
      <c r="BN408" s="223">
        <f t="shared" ca="1" si="656"/>
        <v>-1.6843626536491979E-3</v>
      </c>
      <c r="BO408" s="223">
        <f t="shared" ca="1" si="657"/>
        <v>-1.5450616315197271E-3</v>
      </c>
      <c r="BP408" s="223">
        <f t="shared" ca="1" si="658"/>
        <v>4.3211704209769727E-4</v>
      </c>
      <c r="BQ408" s="223">
        <f t="shared" ca="1" si="659"/>
        <v>1.8952849874069783E-3</v>
      </c>
      <c r="BR408" s="223">
        <f t="shared" ca="1" si="660"/>
        <v>1.1039785153237681E-3</v>
      </c>
      <c r="BS408" s="223">
        <f t="shared" ca="1" si="661"/>
        <v>-1.0005295790408016E-3</v>
      </c>
      <c r="BT408" s="223">
        <f t="shared" ca="1" si="662"/>
        <v>-1.9148903579464843E-3</v>
      </c>
      <c r="BU408" s="223">
        <f t="shared" ca="1" si="663"/>
        <v>-5.5145579061863562E-4</v>
      </c>
      <c r="BV408" s="223">
        <f t="shared" ca="1" si="664"/>
        <v>1.4679450195345825E-3</v>
      </c>
      <c r="BW408" s="223">
        <f t="shared" ca="1" si="665"/>
        <v>1.7411997278251766E-3</v>
      </c>
      <c r="BX408" s="223">
        <f t="shared" ca="1" si="666"/>
        <v>-5.6732888236578458E-5</v>
      </c>
      <c r="BY408" s="223">
        <f t="shared" ca="1" si="667"/>
        <v>-1.7871807481777439E-3</v>
      </c>
      <c r="BZ408" s="223">
        <f t="shared" ca="1" si="668"/>
        <v>-1.391746061275364E-3</v>
      </c>
      <c r="CA408" s="223">
        <f t="shared" ca="1" si="669"/>
        <v>6.5919474291274227E-4</v>
      </c>
      <c r="CB408" s="223">
        <f t="shared" ca="1" si="670"/>
        <v>1.9260119488816565E-3</v>
      </c>
      <c r="CC408" s="223">
        <f t="shared" ca="1" si="671"/>
        <v>9.0180448299548288E-4</v>
      </c>
      <c r="CD408" s="223">
        <f t="shared" ca="1" si="672"/>
        <v>-1.1951150815523069E-3</v>
      </c>
      <c r="CE408" s="223">
        <f t="shared" ca="1" si="673"/>
        <v>-1.8704244950663478E-3</v>
      </c>
      <c r="CF408" s="223">
        <f t="shared" ca="1" si="674"/>
        <v>-3.2083147870330165E-4</v>
      </c>
      <c r="CG408" s="223">
        <f t="shared" ca="1" si="675"/>
        <v>1.6103961550585574E-3</v>
      </c>
      <c r="CH408" s="223">
        <f t="shared" ca="1" si="676"/>
        <v>1.6260295865923328E-3</v>
      </c>
      <c r="CI408" s="223">
        <f t="shared" ca="1" si="677"/>
        <v>-2.9252742249521796E-4</v>
      </c>
      <c r="CJ408" s="223">
        <f t="shared" ca="1" si="678"/>
        <v>-1.8631179807412463E-3</v>
      </c>
      <c r="CK408" s="223">
        <f t="shared" ca="1" si="679"/>
        <v>-1.2174973348285955E-3</v>
      </c>
      <c r="CL408" s="223">
        <f t="shared" ca="1" si="680"/>
        <v>8.7635754121421247E-4</v>
      </c>
      <c r="CM408" s="223">
        <f t="shared" ca="1" si="681"/>
        <v>1.9277698979082636E-3</v>
      </c>
      <c r="CN408" s="223">
        <f t="shared" ca="1" si="682"/>
        <v>6.860664718410063E-4</v>
      </c>
      <c r="CO408" s="223">
        <f t="shared" ca="1" si="683"/>
        <v>-1.371724940821041E-3</v>
      </c>
      <c r="CP408" s="223">
        <f t="shared" ca="1" si="684"/>
        <v>-1.7978257067844685E-3</v>
      </c>
      <c r="CQ408" s="223">
        <f t="shared" ca="1" si="685"/>
        <v>-8.5381562717528649E-5</v>
      </c>
      <c r="CR408" s="223">
        <f t="shared" ca="1" si="686"/>
        <v>1.7286254334495559E-3</v>
      </c>
      <c r="CS408" s="223">
        <f t="shared" ca="1" si="687"/>
        <v>1.4864024468646186E-3</v>
      </c>
      <c r="CT408" s="223">
        <f t="shared" ca="1" si="688"/>
        <v>-5.2392207203424978E-4</v>
      </c>
      <c r="CU408" s="223">
        <f t="shared" ca="1" si="689"/>
        <v>-1.9110321846793816E-3</v>
      </c>
      <c r="CV408" s="223">
        <f t="shared" ca="1" si="690"/>
        <v>-1.0249363152163452E-3</v>
      </c>
      <c r="CW408" s="223">
        <f t="shared" ca="1" si="691"/>
        <v>1.0803391063799839E-3</v>
      </c>
      <c r="CX408" s="223">
        <f t="shared" ca="1" si="692"/>
        <v>1.900532393297137E-3</v>
      </c>
      <c r="CY408" s="223">
        <f t="shared" ca="1" si="693"/>
        <v>4.600093823575993E-4</v>
      </c>
      <c r="CZ408" s="223">
        <f t="shared" ca="1" si="694"/>
        <v>-1.5277027801747136E-3</v>
      </c>
      <c r="DA408" s="223">
        <f t="shared" ca="1" si="695"/>
        <v>-1.6981859464517454E-3</v>
      </c>
      <c r="DB408" s="223">
        <f t="shared" ca="1" si="696"/>
        <v>1.5135257144489487E-4</v>
      </c>
      <c r="DC408" s="223">
        <f t="shared" ca="1" si="697"/>
        <v>1.8208545763124609E-3</v>
      </c>
      <c r="DD408" s="223">
        <f t="shared" ca="1" si="698"/>
        <v>1.3244184307888286E-3</v>
      </c>
      <c r="DE408" s="223">
        <f t="shared" ca="1" si="699"/>
        <v>-7.4743644594187043E-4</v>
      </c>
      <c r="DF408" s="223">
        <f t="shared" ca="1" si="700"/>
        <v>-1.9302026857662446E-3</v>
      </c>
      <c r="DG408" s="223">
        <f t="shared" ca="1" si="701"/>
        <v>-8.1695929940987452E-4</v>
      </c>
      <c r="DH408" s="223">
        <f t="shared" ca="1" si="702"/>
        <v>1.2680713658033485E-3</v>
      </c>
      <c r="DI408" s="223">
        <f t="shared" ca="1" si="703"/>
        <v>1.8447091124703672E-3</v>
      </c>
      <c r="DJ408" s="223">
        <f t="shared" ca="1" si="704"/>
        <v>2.2703332358558733E-4</v>
      </c>
      <c r="DK408" s="223">
        <f t="shared" ca="1" si="705"/>
        <v>-1.6607025477248696E-3</v>
      </c>
      <c r="DL408" s="223">
        <f t="shared" ca="1" si="706"/>
        <v>-1.5730038888085124E-3</v>
      </c>
      <c r="DM408" s="223">
        <f t="shared" ca="1" si="707"/>
        <v>3.8581022205342328E-4</v>
      </c>
      <c r="DN408" s="223">
        <f t="shared" ca="1" si="708"/>
        <v>1.8856963714914896E-3</v>
      </c>
      <c r="DO408" s="223">
        <f t="shared" ca="1" si="709"/>
        <v>1.1425139287419049E-3</v>
      </c>
      <c r="DP408" s="223">
        <f t="shared" ca="1" si="710"/>
        <v>-9.5970867998677759E-4</v>
      </c>
      <c r="DQ408" s="223">
        <f t="shared" ca="1" si="711"/>
        <v>-1.9203411418215444E-3</v>
      </c>
      <c r="DR408" s="223">
        <f t="shared" ca="1" si="712"/>
        <v>-5.966944553124564E-4</v>
      </c>
      <c r="DS408" s="223">
        <f t="shared" ca="1" si="713"/>
        <v>1.4367306515609142E-3</v>
      </c>
      <c r="DT408" s="223">
        <f t="shared" ca="1" si="714"/>
        <v>1.7611396895320314E-3</v>
      </c>
      <c r="DU408" s="223">
        <f t="shared" ca="1" si="715"/>
        <v>-9.3575276963287846E-6</v>
      </c>
      <c r="DV408" s="223">
        <f t="shared" ca="1" si="716"/>
        <v>-1.7687238031710282E-3</v>
      </c>
      <c r="DW408" s="223">
        <f t="shared" ca="1" si="717"/>
        <v>-1.4241623885215538E-3</v>
      </c>
      <c r="DX408" s="223">
        <f t="shared" ca="1" si="718"/>
        <v>6.144649278091443E-4</v>
      </c>
      <c r="DY408" s="223">
        <f t="shared" ca="1" si="719"/>
        <v>1.9221755380322419E-3</v>
      </c>
      <c r="DZ408" s="223">
        <f t="shared" ca="1" si="720"/>
        <v>9.4342495375174728E-4</v>
      </c>
      <c r="EA408" s="223">
        <f t="shared" ca="1" si="721"/>
        <v>-1.1575460021853211E-3</v>
      </c>
      <c r="EB408" s="223">
        <f t="shared" ca="1" si="722"/>
        <v>-1.8815958796453537E-3</v>
      </c>
      <c r="EC408" s="223">
        <f t="shared" ca="1" si="723"/>
        <v>-3.6745477120237379E-4</v>
      </c>
      <c r="ED408" s="223">
        <f t="shared" ca="1" si="724"/>
        <v>1.5837801710064435E-3</v>
      </c>
      <c r="EE408" s="223">
        <f t="shared" ca="1" si="725"/>
        <v>1.6510810863897903E-3</v>
      </c>
      <c r="EF408" s="223">
        <f t="shared" ca="1" si="726"/>
        <v>-2.4560763305165397E-4</v>
      </c>
      <c r="EG408" s="223">
        <f t="shared" ca="1" si="727"/>
        <v>-1.8501418062848241E-3</v>
      </c>
      <c r="EH408" s="223">
        <f t="shared" ca="1" si="728"/>
        <v>-1.2539001602971693E-3</v>
      </c>
      <c r="EI408" s="223">
        <f t="shared" ca="1" si="729"/>
        <v>8.3387750910502432E-4</v>
      </c>
      <c r="EJ408" s="223">
        <f t="shared" ca="1" si="730"/>
        <v>1.9297433953150353E-3</v>
      </c>
      <c r="EK408" s="223">
        <f t="shared" ca="1" si="731"/>
        <v>7.3014598931477916E-4</v>
      </c>
      <c r="EL408" s="223">
        <f t="shared" ca="1" si="732"/>
        <v>-1.3379727550642362E-3</v>
      </c>
      <c r="EM408" s="223">
        <f t="shared" ca="1" si="733"/>
        <v>-1.8145496640450103E-3</v>
      </c>
      <c r="EN408" s="223">
        <f t="shared" ca="1" si="734"/>
        <v>-1.3268822530561179E-4</v>
      </c>
      <c r="EO408" s="223">
        <f t="shared" ca="1" si="735"/>
        <v>1.7070081624933617E-3</v>
      </c>
      <c r="EP408" s="223">
        <f t="shared" ca="1" si="736"/>
        <v>1.516188686877684E-3</v>
      </c>
      <c r="EQ408" s="223">
        <f t="shared" ca="1" si="737"/>
        <v>-4.7816357099371789E-4</v>
      </c>
      <c r="ER408" s="223">
        <f t="shared" ca="1" si="738"/>
        <v>-1.903731954515315E-3</v>
      </c>
      <c r="ES408" s="223">
        <f t="shared" ca="1" si="739"/>
        <v>-1.0647781065284071E-3</v>
      </c>
      <c r="ET408" s="223">
        <f t="shared" ca="1" si="740"/>
        <v>1.0407477964886774E-3</v>
      </c>
      <c r="EU408" s="223">
        <f t="shared" ca="1" si="741"/>
        <v>1.9082861157221586E-3</v>
      </c>
      <c r="EV408" s="223">
        <f t="shared" ca="1" si="742"/>
        <v>5.0588494957679703E-4</v>
      </c>
      <c r="EW408" s="223">
        <f t="shared" ca="1" si="743"/>
        <v>-1.4982751523184539E-3</v>
      </c>
      <c r="EX408" s="223">
        <f t="shared" ca="1" si="744"/>
        <v>-1.7202109325099035E-3</v>
      </c>
      <c r="EY408" s="223">
        <f t="shared" ca="1" si="745"/>
        <v>1.0407407500634327E-4</v>
      </c>
      <c r="EZ408" s="223">
        <f t="shared" ca="1" si="746"/>
        <v>1.8045611623287534E-3</v>
      </c>
      <c r="FA408" s="223">
        <f t="shared" ca="1" si="747"/>
        <v>1.3584913982426304E-3</v>
      </c>
      <c r="FB408" s="223">
        <f t="shared" ca="1" si="748"/>
        <v>-7.0352748375214903E-4</v>
      </c>
      <c r="FC408" s="223">
        <f t="shared" ca="1" si="749"/>
        <v>-1.9286882021512901E-3</v>
      </c>
      <c r="FD408" s="223">
        <f t="shared" ca="1" si="750"/>
        <v>-8.5964079893929499E-4</v>
      </c>
      <c r="FE408" s="223">
        <f t="shared" ca="1" si="751"/>
        <v>1.2319642682823611E-3</v>
      </c>
      <c r="FF408" s="223">
        <f t="shared" ca="1" si="752"/>
        <v>1.8581264367111749E-3</v>
      </c>
      <c r="FG408" s="223">
        <f t="shared" ca="1" si="753"/>
        <v>2.7401492931811134E-4</v>
      </c>
      <c r="FH408" s="223">
        <f t="shared" ca="1" si="754"/>
        <v>-1.6360420966834599E-3</v>
      </c>
      <c r="FI408" s="223">
        <f t="shared" ca="1" si="755"/>
        <v>-1.599998627373099E-3</v>
      </c>
      <c r="FJ408" s="223">
        <f t="shared" ca="1" si="756"/>
        <v>3.392710043577849E-4</v>
      </c>
      <c r="FK408" s="223">
        <f t="shared" ca="1" si="757"/>
        <v>1.874971882592555E-3</v>
      </c>
      <c r="FL408" s="223">
        <f t="shared" ca="1" si="758"/>
        <v>1.1803611344906712E-3</v>
      </c>
      <c r="FM408" s="223">
        <f t="shared" ca="1" si="759"/>
        <v>-9.1830968830970054E-4</v>
      </c>
      <c r="FN408" s="223">
        <f t="shared" ca="1" si="760"/>
        <v>-1.9246351839989539E-3</v>
      </c>
      <c r="FO408" s="223">
        <f t="shared" ca="1" si="761"/>
        <v>-6.4157369357821406E-4</v>
      </c>
      <c r="FP408" s="223">
        <f t="shared" ca="1" si="762"/>
        <v>1.4046508507656015E-3</v>
      </c>
      <c r="FQ408" s="223">
        <f t="shared" ca="1" si="763"/>
        <v>1.7800188065431894E-3</v>
      </c>
      <c r="FR408" s="223">
        <f t="shared" ca="1" si="764"/>
        <v>3.8023469468731995E-5</v>
      </c>
      <c r="FS408" s="223">
        <f t="shared" ca="1" si="765"/>
        <v>-1.7492014450821371E-3</v>
      </c>
      <c r="FT408" s="223">
        <f t="shared" ca="1" si="766"/>
        <v>-1.4557208535977231E-3</v>
      </c>
      <c r="FU408" s="223">
        <f t="shared" ca="1" si="767"/>
        <v>5.6936498200930584E-4</v>
      </c>
      <c r="FV408" s="223">
        <f t="shared" ca="1" si="768"/>
        <v>1.917181280513487E-3</v>
      </c>
      <c r="FW408" s="223">
        <f t="shared" ca="1" si="769"/>
        <v>9.8447714059277927E-4</v>
      </c>
      <c r="FX408" s="223">
        <f t="shared" ca="1" si="770"/>
        <v>-1.1192796603900954E-3</v>
      </c>
      <c r="FY408" s="223">
        <f t="shared" ca="1" si="771"/>
        <v>-1.891633861223875E-3</v>
      </c>
      <c r="FZ408" s="223">
        <f t="shared" ca="1" si="772"/>
        <v>-4.1385672268731894E-4</v>
      </c>
      <c r="GA408" s="223">
        <f t="shared" ca="1" si="773"/>
        <v>1.5562101770006543E-3</v>
      </c>
      <c r="GB408" s="223">
        <f t="shared" ca="1" si="774"/>
        <v>1.6751380366786767E-3</v>
      </c>
      <c r="GC408" s="223">
        <f t="shared" ca="1" si="775"/>
        <v>-1.9853989875385472E-4</v>
      </c>
      <c r="GD408" s="223">
        <f t="shared" ca="1" si="776"/>
        <v>-1.8360511755855387E-3</v>
      </c>
      <c r="GE408" s="223">
        <f t="shared" ca="1" si="777"/>
        <v>-1.2895476831955475E-3</v>
      </c>
      <c r="GF408" s="223">
        <f t="shared" ca="1" si="778"/>
        <v>7.9089518036506512E-4</v>
      </c>
      <c r="GG408" s="223">
        <f t="shared" ca="1" si="779"/>
        <v>1.9305544874582208E-3</v>
      </c>
      <c r="GH408" s="223">
        <f t="shared" ca="1" si="780"/>
        <v>7.7378569414655678E-4</v>
      </c>
      <c r="GI408" s="223">
        <f t="shared" ca="1" si="781"/>
        <v>-1.303414624549784E-3</v>
      </c>
      <c r="GJ408" s="223">
        <f t="shared" ca="1" si="782"/>
        <v>-1.8301806044383052E-3</v>
      </c>
      <c r="GK408" s="223">
        <f t="shared" ca="1" si="783"/>
        <v>-1.7991496146824854E-4</v>
      </c>
      <c r="GL408" s="223">
        <f t="shared" ca="1" si="784"/>
        <v>1.6843626536492027E-3</v>
      </c>
      <c r="GM408" s="223">
        <f t="shared" ca="1" si="785"/>
        <v>1.5450616315197379E-3</v>
      </c>
      <c r="GN408" s="223">
        <f t="shared" ca="1" si="786"/>
        <v>-4.3211704209773316E-4</v>
      </c>
      <c r="GO408" s="223">
        <f t="shared" ca="1" si="787"/>
        <v>-1.8952849874069803E-3</v>
      </c>
      <c r="GP408" s="223">
        <f t="shared" ca="1" si="788"/>
        <v>-1.1039785153237603E-3</v>
      </c>
      <c r="GQ408" s="223">
        <f t="shared" ca="1" si="789"/>
        <v>1.0005295790408099E-3</v>
      </c>
      <c r="GR408" s="223">
        <f t="shared" ca="1" si="790"/>
        <v>1.9148903579464869E-3</v>
      </c>
      <c r="GS408" s="223">
        <f t="shared" ca="1" si="791"/>
        <v>5.5145579061860017E-4</v>
      </c>
      <c r="GT408" s="223">
        <f t="shared" ca="1" si="792"/>
        <v>-1.4679450195345888E-3</v>
      </c>
      <c r="GU408" s="223">
        <f t="shared" ca="1" si="793"/>
        <v>-1.7411997278251724E-3</v>
      </c>
      <c r="GV408" s="223">
        <f t="shared" ca="1" si="794"/>
        <v>5.673288823656046E-5</v>
      </c>
      <c r="GW408" s="223">
        <f t="shared" ca="1" si="795"/>
        <v>1.787180748177758E-3</v>
      </c>
      <c r="GX408" s="223">
        <f t="shared" ca="1" si="796"/>
        <v>1.3917460612753575E-3</v>
      </c>
      <c r="GY408" s="223">
        <f t="shared" ca="1" si="797"/>
        <v>-6.5919474291275116E-4</v>
      </c>
      <c r="GZ408" s="223">
        <f t="shared" ca="1" si="798"/>
        <v>-1.9260119488816547E-3</v>
      </c>
      <c r="HA408" s="223">
        <f t="shared" ca="1" si="799"/>
        <v>-9.0180448299545003E-4</v>
      </c>
      <c r="HB408" s="223">
        <f t="shared" ca="1" si="800"/>
        <v>1.1951150815523142E-3</v>
      </c>
      <c r="HC408" s="223">
        <f t="shared" ca="1" si="801"/>
        <v>1.8704244950663454E-3</v>
      </c>
      <c r="HD408" s="223">
        <f t="shared" ca="1" si="802"/>
        <v>3.2083147870331954E-4</v>
      </c>
      <c r="HE408" s="223">
        <f t="shared" ca="1" si="803"/>
        <v>-1.6103961550585778E-3</v>
      </c>
      <c r="HF408" s="223">
        <f t="shared" ca="1" si="804"/>
        <v>-1.6260295865923279E-3</v>
      </c>
      <c r="HG408" s="223">
        <f t="shared" ca="1" si="805"/>
        <v>2.9252742249522728E-4</v>
      </c>
      <c r="HH408" s="223">
        <f t="shared" ca="1" si="806"/>
        <v>1.8631179807412487E-3</v>
      </c>
      <c r="HI408" s="223">
        <f t="shared" ca="1" si="807"/>
        <v>1.2174973348286094E-3</v>
      </c>
      <c r="HJ408" s="223">
        <f t="shared" ca="1" si="808"/>
        <v>-8.7635754121424543E-4</v>
      </c>
      <c r="HK408" s="223">
        <f t="shared" ca="1" si="809"/>
        <v>-1.9277698979082631E-3</v>
      </c>
      <c r="HL408" s="223">
        <f t="shared" ca="1" si="810"/>
        <v>-6.8606647184099752E-4</v>
      </c>
      <c r="HM408" s="223">
        <f t="shared" ca="1" si="811"/>
        <v>1.3717249408210285E-3</v>
      </c>
      <c r="HN408" s="223">
        <f t="shared" ca="1" si="812"/>
        <v>1.7978257067844553E-3</v>
      </c>
      <c r="HO408" s="223">
        <f t="shared" ca="1" si="813"/>
        <v>8.5381562717519216E-5</v>
      </c>
      <c r="HP408" s="223">
        <f t="shared" ca="1" si="814"/>
        <v>-1.7286254334495602E-3</v>
      </c>
      <c r="HQ408" s="223">
        <f t="shared" ca="1" si="815"/>
        <v>-1.4864024468646299E-3</v>
      </c>
      <c r="HR408" s="223">
        <f t="shared" ca="1" si="816"/>
        <v>5.2392207203428545E-4</v>
      </c>
      <c r="HS408" s="223">
        <f t="shared" ca="1" si="817"/>
        <v>1.9110321846793829E-3</v>
      </c>
      <c r="HT408" s="223">
        <f t="shared" ca="1" si="818"/>
        <v>1.0249363152163371E-3</v>
      </c>
      <c r="HU408" s="223">
        <f t="shared" ca="1" si="819"/>
        <v>-1.0803391063799687E-3</v>
      </c>
      <c r="HV408" s="223">
        <f t="shared" ca="1" si="820"/>
        <v>-1.9005323932971402E-3</v>
      </c>
      <c r="HW408" s="223">
        <f t="shared" ca="1" si="821"/>
        <v>-4.6000938235761675E-4</v>
      </c>
      <c r="HX408" s="223">
        <f t="shared" ca="1" si="822"/>
        <v>1.5277027801746858E-3</v>
      </c>
      <c r="HY408" s="223">
        <f t="shared" ca="1" si="823"/>
        <v>1.6981859464517148E-3</v>
      </c>
      <c r="HZ408" s="223">
        <f t="shared" ca="1" si="824"/>
        <v>-1.5135257144493174E-4</v>
      </c>
      <c r="IA408" s="223">
        <f t="shared" ca="1" si="825"/>
        <v>-1.8208545763124732E-3</v>
      </c>
      <c r="IB408" s="223">
        <f t="shared" ca="1" si="826"/>
        <v>-1.3244184307888217E-3</v>
      </c>
      <c r="IC408" s="223">
        <f t="shared" ca="1" si="827"/>
        <v>7.4743644594187932E-4</v>
      </c>
      <c r="ID408" s="223">
        <f t="shared" ca="1" si="828"/>
        <v>1.9302026857662444E-3</v>
      </c>
      <c r="IE408" s="223">
        <f t="shared" ca="1" si="829"/>
        <v>1.2655033868992947E-4</v>
      </c>
      <c r="IF408" s="223">
        <f t="shared" ca="1" si="830"/>
        <v>-1.2680713658033142E-3</v>
      </c>
      <c r="IG408" s="223">
        <f t="shared" ca="1" si="831"/>
        <v>-1.8447091124703481E-3</v>
      </c>
      <c r="IH408" s="223">
        <f t="shared" ca="1" si="832"/>
        <v>-2.2703332358555046E-4</v>
      </c>
      <c r="II408" s="223">
        <f t="shared" ca="1" si="833"/>
        <v>1.6607025477248885E-3</v>
      </c>
      <c r="IJ408" s="223">
        <f t="shared" ca="1" si="834"/>
        <v>1.5730038888085069E-3</v>
      </c>
      <c r="IK408" s="223">
        <f t="shared" ca="1" si="835"/>
        <v>-3.858102220534326E-4</v>
      </c>
      <c r="IL408" s="223">
        <f t="shared" ca="1" si="836"/>
        <v>-1.8856963714914917E-3</v>
      </c>
      <c r="IM408" s="223">
        <f t="shared" ca="1" si="837"/>
        <v>-1.1425139287418974E-3</v>
      </c>
      <c r="IN408" s="223">
        <f t="shared" ca="1" si="838"/>
        <v>9.5970867998673801E-4</v>
      </c>
      <c r="IO408" s="223">
        <f t="shared" ca="1" si="839"/>
        <v>1.920341141821549E-3</v>
      </c>
      <c r="IP408" s="223">
        <f t="shared" ca="1" si="840"/>
        <v>5.9669445531239525E-4</v>
      </c>
      <c r="IQ408" s="223">
        <f t="shared" ca="1" si="841"/>
        <v>-1.4367306515609573E-3</v>
      </c>
      <c r="IR408" s="223">
        <f t="shared" ca="1" si="842"/>
        <v>-1.7611396895320275E-3</v>
      </c>
      <c r="IS408" s="223">
        <f t="shared" ca="1" si="843"/>
        <v>9.3575276963382172E-6</v>
      </c>
      <c r="IT408" s="223">
        <f t="shared" ca="1" si="844"/>
        <v>1.7687238031710323E-3</v>
      </c>
      <c r="IU408" s="223">
        <f t="shared" ca="1" si="845"/>
        <v>1.4241623885215473E-3</v>
      </c>
      <c r="IV408" s="223">
        <f t="shared" ca="1" si="846"/>
        <v>-6.1446492780910136E-4</v>
      </c>
      <c r="IW408" s="223">
        <f t="shared" ca="1" si="847"/>
        <v>-1.9221755380322376E-3</v>
      </c>
      <c r="IX408" s="223">
        <f t="shared" ca="1" si="848"/>
        <v>-9.4342495375169123E-4</v>
      </c>
      <c r="IY408" s="223">
        <f t="shared" ca="1" si="849"/>
        <v>1.1575460021853725E-3</v>
      </c>
      <c r="IZ408" s="223">
        <f t="shared" ca="1" si="850"/>
        <v>1.8815958796453514E-3</v>
      </c>
      <c r="JA408" s="223">
        <f t="shared" ca="1" si="851"/>
        <v>3.6745477120236425E-4</v>
      </c>
      <c r="JB408" s="223">
        <f t="shared" ca="1" si="852"/>
        <v>-1.5837801710064489E-3</v>
      </c>
    </row>
    <row r="409" spans="2:262">
      <c r="B409" s="230">
        <v>48</v>
      </c>
      <c r="C409" s="229">
        <f t="shared" si="853"/>
        <v>9.3750000000000051E-4</v>
      </c>
      <c r="D409" s="226">
        <f t="shared" ca="1" si="597"/>
        <v>39.281819325610208</v>
      </c>
      <c r="E409" s="225">
        <f ca="1">BB361</f>
        <v>8.1819325610201415E-2</v>
      </c>
      <c r="F409" s="224">
        <v>48</v>
      </c>
      <c r="G409" s="223">
        <f t="shared" ca="1" si="854"/>
        <v>-5.8794843535025891E-4</v>
      </c>
      <c r="H409" s="223">
        <f t="shared" ca="1" si="598"/>
        <v>8.2098652234577612E-5</v>
      </c>
      <c r="I409" s="223">
        <f t="shared" ca="1" si="599"/>
        <v>6.507840234096109E-4</v>
      </c>
      <c r="J409" s="223">
        <f t="shared" ca="1" si="600"/>
        <v>4.1598987537892811E-4</v>
      </c>
      <c r="K409" s="223">
        <f t="shared" ca="1" si="601"/>
        <v>-3.3239915673134236E-4</v>
      </c>
      <c r="L409" s="223">
        <f t="shared" ca="1" si="602"/>
        <v>-6.7039717580535127E-4</v>
      </c>
      <c r="M409" s="223">
        <f t="shared" ca="1" si="603"/>
        <v>-1.8070062783876592E-4</v>
      </c>
      <c r="N409" s="223">
        <f t="shared" ca="1" si="604"/>
        <v>5.3209490282161986E-4</v>
      </c>
      <c r="O409" s="223">
        <f t="shared" ca="1" si="605"/>
        <v>5.8794843535025913E-4</v>
      </c>
      <c r="P409" s="223">
        <f t="shared" ca="1" si="606"/>
        <v>-8.2098652234576799E-5</v>
      </c>
      <c r="Q409" s="223">
        <f t="shared" ca="1" si="607"/>
        <v>-6.5078402340961101E-4</v>
      </c>
      <c r="R409" s="223">
        <f t="shared" ca="1" si="608"/>
        <v>-4.1598987537892827E-4</v>
      </c>
      <c r="S409" s="223">
        <f t="shared" ca="1" si="609"/>
        <v>3.3239915673134214E-4</v>
      </c>
      <c r="T409" s="223">
        <f t="shared" ca="1" si="610"/>
        <v>6.7039717580535127E-4</v>
      </c>
      <c r="U409" s="223">
        <f t="shared" ca="1" si="611"/>
        <v>1.8070062783876614E-4</v>
      </c>
      <c r="V409" s="223">
        <f t="shared" ca="1" si="612"/>
        <v>-5.3209490282161965E-4</v>
      </c>
      <c r="W409" s="223">
        <f t="shared" ca="1" si="613"/>
        <v>-5.8794843535025924E-4</v>
      </c>
      <c r="X409" s="223">
        <f t="shared" ca="1" si="614"/>
        <v>8.2098652234576582E-5</v>
      </c>
      <c r="Y409" s="223">
        <f t="shared" ca="1" si="615"/>
        <v>6.5078402340961058E-4</v>
      </c>
      <c r="Z409" s="223">
        <f t="shared" ca="1" si="616"/>
        <v>4.1598987537892941E-4</v>
      </c>
      <c r="AA409" s="223">
        <f t="shared" ca="1" si="617"/>
        <v>-3.323991567313429E-4</v>
      </c>
      <c r="AB409" s="223">
        <f t="shared" ca="1" si="618"/>
        <v>-6.7039717580535127E-4</v>
      </c>
      <c r="AC409" s="223">
        <f t="shared" ca="1" si="619"/>
        <v>-1.8070062783876638E-4</v>
      </c>
      <c r="AD409" s="223">
        <f t="shared" ca="1" si="620"/>
        <v>5.3209490282161954E-4</v>
      </c>
      <c r="AE409" s="223">
        <f t="shared" ca="1" si="621"/>
        <v>5.8794843535025934E-4</v>
      </c>
      <c r="AF409" s="223">
        <f t="shared" ca="1" si="622"/>
        <v>-8.2098652234576257E-5</v>
      </c>
      <c r="AG409" s="223">
        <f t="shared" ca="1" si="623"/>
        <v>-6.5078402340961058E-4</v>
      </c>
      <c r="AH409" s="223">
        <f t="shared" ca="1" si="624"/>
        <v>-4.1598987537892773E-4</v>
      </c>
      <c r="AI409" s="223">
        <f t="shared" ca="1" si="625"/>
        <v>3.3239915673134062E-4</v>
      </c>
      <c r="AJ409" s="223">
        <f t="shared" ca="1" si="626"/>
        <v>6.7039717580535138E-4</v>
      </c>
      <c r="AK409" s="223">
        <f t="shared" ca="1" si="627"/>
        <v>1.8070062783876899E-4</v>
      </c>
      <c r="AL409" s="223">
        <f t="shared" ca="1" si="628"/>
        <v>-5.3209490282161932E-4</v>
      </c>
      <c r="AM409" s="223">
        <f t="shared" ca="1" si="629"/>
        <v>-5.8794843535025837E-4</v>
      </c>
      <c r="AN409" s="223">
        <f t="shared" ca="1" si="630"/>
        <v>8.209865223457604E-5</v>
      </c>
      <c r="AO409" s="223">
        <f t="shared" ca="1" si="631"/>
        <v>6.5078402340961112E-4</v>
      </c>
      <c r="AP409" s="223">
        <f t="shared" ca="1" si="632"/>
        <v>4.1598987537892984E-4</v>
      </c>
      <c r="AQ409" s="223">
        <f t="shared" ca="1" si="633"/>
        <v>-3.3239915673134246E-4</v>
      </c>
      <c r="AR409" s="223">
        <f t="shared" ca="1" si="634"/>
        <v>-6.7039717580535171E-4</v>
      </c>
      <c r="AS409" s="223">
        <f t="shared" ca="1" si="635"/>
        <v>-1.8070062783876693E-4</v>
      </c>
      <c r="AT409" s="223">
        <f t="shared" ca="1" si="636"/>
        <v>5.320949028216177E-4</v>
      </c>
      <c r="AU409" s="223">
        <f t="shared" ca="1" si="637"/>
        <v>5.8794843535025967E-4</v>
      </c>
      <c r="AV409" s="223">
        <f t="shared" ca="1" si="638"/>
        <v>-8.2098652234578154E-5</v>
      </c>
      <c r="AW409" s="223">
        <f t="shared" ca="1" si="639"/>
        <v>-6.5078402340961036E-4</v>
      </c>
      <c r="AX409" s="223">
        <f t="shared" ca="1" si="640"/>
        <v>-4.1598987537892811E-4</v>
      </c>
      <c r="AY409" s="223">
        <f t="shared" ca="1" si="641"/>
        <v>3.3239915673134008E-4</v>
      </c>
      <c r="AZ409" s="223">
        <f t="shared" ca="1" si="642"/>
        <v>6.7039717580535138E-4</v>
      </c>
      <c r="BA409" s="223">
        <f t="shared" ca="1" si="643"/>
        <v>1.8070062783876945E-4</v>
      </c>
      <c r="BB409" s="223">
        <f t="shared" ca="1" si="644"/>
        <v>-5.3209490282161911E-4</v>
      </c>
      <c r="BC409" s="223">
        <f t="shared" ca="1" si="645"/>
        <v>-5.8794843535025859E-4</v>
      </c>
      <c r="BD409" s="223">
        <f t="shared" ca="1" si="646"/>
        <v>8.2098652234575552E-5</v>
      </c>
      <c r="BE409" s="223">
        <f t="shared" ca="1" si="647"/>
        <v>6.507840234096109E-4</v>
      </c>
      <c r="BF409" s="223">
        <f t="shared" ca="1" si="648"/>
        <v>4.1598987537893022E-4</v>
      </c>
      <c r="BG409" s="223">
        <f t="shared" ca="1" si="649"/>
        <v>-3.3239915673134198E-4</v>
      </c>
      <c r="BH409" s="223">
        <f t="shared" ca="1" si="650"/>
        <v>-6.7039717580535171E-4</v>
      </c>
      <c r="BI409" s="223">
        <f t="shared" ca="1" si="651"/>
        <v>-1.8070062783877202E-4</v>
      </c>
      <c r="BJ409" s="223">
        <f t="shared" ca="1" si="652"/>
        <v>5.3209490282162041E-4</v>
      </c>
      <c r="BK409" s="223">
        <f t="shared" ca="1" si="653"/>
        <v>5.8794843535025989E-4</v>
      </c>
      <c r="BL409" s="223">
        <f t="shared" ca="1" si="654"/>
        <v>-8.2098652234572896E-5</v>
      </c>
      <c r="BM409" s="223">
        <f t="shared" ca="1" si="655"/>
        <v>-6.5078402340961144E-4</v>
      </c>
      <c r="BN409" s="223">
        <f t="shared" ca="1" si="656"/>
        <v>-4.1598987537892854E-4</v>
      </c>
      <c r="BO409" s="223">
        <f t="shared" ca="1" si="657"/>
        <v>3.3239915673133975E-4</v>
      </c>
      <c r="BP409" s="223">
        <f t="shared" ca="1" si="658"/>
        <v>6.7039717580535214E-4</v>
      </c>
      <c r="BQ409" s="223">
        <f t="shared" ca="1" si="659"/>
        <v>1.8070062783876527E-4</v>
      </c>
      <c r="BR409" s="223">
        <f t="shared" ca="1" si="660"/>
        <v>-5.3209490282161878E-4</v>
      </c>
      <c r="BS409" s="223">
        <f t="shared" ca="1" si="661"/>
        <v>-5.8794843535026119E-4</v>
      </c>
      <c r="BT409" s="223">
        <f t="shared" ca="1" si="662"/>
        <v>8.2098652234579835E-5</v>
      </c>
      <c r="BU409" s="223">
        <f t="shared" ca="1" si="663"/>
        <v>6.5078402340961079E-4</v>
      </c>
      <c r="BV409" s="223">
        <f t="shared" ca="1" si="664"/>
        <v>4.159898753789306E-4</v>
      </c>
      <c r="BW409" s="223">
        <f t="shared" ca="1" si="665"/>
        <v>-3.3239915673133748E-4</v>
      </c>
      <c r="BX409" s="223">
        <f t="shared" ca="1" si="666"/>
        <v>-6.7039717580535127E-4</v>
      </c>
      <c r="BY409" s="223">
        <f t="shared" ca="1" si="667"/>
        <v>-1.8070062783876785E-4</v>
      </c>
      <c r="BZ409" s="223">
        <f t="shared" ca="1" si="668"/>
        <v>5.3209490282161715E-4</v>
      </c>
      <c r="CA409" s="223">
        <f t="shared" ca="1" si="669"/>
        <v>5.8794843535025783E-4</v>
      </c>
      <c r="CB409" s="223">
        <f t="shared" ca="1" si="670"/>
        <v>-8.2098652234577232E-5</v>
      </c>
      <c r="CC409" s="223">
        <f t="shared" ca="1" si="671"/>
        <v>-6.5078402340961014E-4</v>
      </c>
      <c r="CD409" s="223">
        <f t="shared" ca="1" si="672"/>
        <v>-4.1598987537893272E-4</v>
      </c>
      <c r="CE409" s="223">
        <f t="shared" ca="1" si="673"/>
        <v>3.3239915673134344E-4</v>
      </c>
      <c r="CF409" s="223">
        <f t="shared" ca="1" si="674"/>
        <v>6.7039717580535149E-4</v>
      </c>
      <c r="CG409" s="223">
        <f t="shared" ca="1" si="675"/>
        <v>1.8070062783877037E-4</v>
      </c>
      <c r="CH409" s="223">
        <f t="shared" ca="1" si="676"/>
        <v>-5.3209490282161553E-4</v>
      </c>
      <c r="CI409" s="223">
        <f t="shared" ca="1" si="677"/>
        <v>-5.8794843535025913E-4</v>
      </c>
      <c r="CJ409" s="223">
        <f t="shared" ca="1" si="678"/>
        <v>8.2098652234574576E-5</v>
      </c>
      <c r="CK409" s="223">
        <f t="shared" ca="1" si="679"/>
        <v>6.5078402340960938E-4</v>
      </c>
      <c r="CL409" s="223">
        <f t="shared" ca="1" si="680"/>
        <v>4.1598987537892724E-4</v>
      </c>
      <c r="CM409" s="223">
        <f t="shared" ca="1" si="681"/>
        <v>-3.3239915673134116E-4</v>
      </c>
      <c r="CN409" s="223">
        <f t="shared" ca="1" si="682"/>
        <v>-6.7039717580535182E-4</v>
      </c>
      <c r="CO409" s="223">
        <f t="shared" ca="1" si="683"/>
        <v>-1.8070062783877297E-4</v>
      </c>
      <c r="CP409" s="223">
        <f t="shared" ca="1" si="684"/>
        <v>5.3209490282161976E-4</v>
      </c>
      <c r="CQ409" s="223">
        <f t="shared" ca="1" si="685"/>
        <v>5.8794843535026043E-4</v>
      </c>
      <c r="CR409" s="223">
        <f t="shared" ca="1" si="686"/>
        <v>-8.2098652234571974E-5</v>
      </c>
      <c r="CS409" s="223">
        <f t="shared" ca="1" si="687"/>
        <v>-6.5078402340961123E-4</v>
      </c>
      <c r="CT409" s="223">
        <f t="shared" ca="1" si="688"/>
        <v>-4.159898753789293E-4</v>
      </c>
      <c r="CU409" s="223">
        <f t="shared" ca="1" si="689"/>
        <v>3.3239915673133894E-4</v>
      </c>
      <c r="CV409" s="223">
        <f t="shared" ca="1" si="690"/>
        <v>6.7039717580535214E-4</v>
      </c>
      <c r="CW409" s="223">
        <f t="shared" ca="1" si="691"/>
        <v>1.8070062783876622E-4</v>
      </c>
      <c r="CX409" s="223">
        <f t="shared" ca="1" si="692"/>
        <v>-5.3209490282161813E-4</v>
      </c>
      <c r="CY409" s="223">
        <f t="shared" ca="1" si="693"/>
        <v>-5.8794843535026173E-4</v>
      </c>
      <c r="CZ409" s="223">
        <f t="shared" ca="1" si="694"/>
        <v>8.209865223457875E-5</v>
      </c>
      <c r="DA409" s="223">
        <f t="shared" ca="1" si="695"/>
        <v>6.5078402340961047E-4</v>
      </c>
      <c r="DB409" s="223">
        <f t="shared" ca="1" si="696"/>
        <v>4.1598987537893142E-4</v>
      </c>
      <c r="DC409" s="223">
        <f t="shared" ca="1" si="697"/>
        <v>-3.3239915673133655E-4</v>
      </c>
      <c r="DD409" s="223">
        <f t="shared" ca="1" si="698"/>
        <v>-6.7039717580535127E-4</v>
      </c>
      <c r="DE409" s="223">
        <f t="shared" ca="1" si="699"/>
        <v>-1.807006278387688E-4</v>
      </c>
      <c r="DF409" s="223">
        <f t="shared" ca="1" si="700"/>
        <v>5.320949028216165E-4</v>
      </c>
      <c r="DG409" s="223">
        <f t="shared" ca="1" si="701"/>
        <v>5.8794843535025826E-4</v>
      </c>
      <c r="DH409" s="223">
        <f t="shared" ca="1" si="702"/>
        <v>-8.2098652234576202E-5</v>
      </c>
      <c r="DI409" s="223">
        <f t="shared" ca="1" si="703"/>
        <v>-6.5078402340960993E-4</v>
      </c>
      <c r="DJ409" s="223">
        <f t="shared" ca="1" si="704"/>
        <v>-4.1598987537893348E-4</v>
      </c>
      <c r="DK409" s="223">
        <f t="shared" ca="1" si="705"/>
        <v>3.3239915673134268E-4</v>
      </c>
      <c r="DL409" s="223">
        <f t="shared" ca="1" si="706"/>
        <v>6.7039717580535279E-4</v>
      </c>
      <c r="DM409" s="223">
        <f t="shared" ca="1" si="707"/>
        <v>1.8070062783877132E-4</v>
      </c>
      <c r="DN409" s="223">
        <f t="shared" ca="1" si="708"/>
        <v>-5.3209490282162084E-4</v>
      </c>
      <c r="DO409" s="223">
        <f t="shared" ca="1" si="709"/>
        <v>-5.8794843535026433E-4</v>
      </c>
      <c r="DP409" s="223">
        <f t="shared" ca="1" si="710"/>
        <v>8.20986522345736E-5</v>
      </c>
      <c r="DQ409" s="223">
        <f t="shared" ca="1" si="711"/>
        <v>6.5078402340961166E-4</v>
      </c>
      <c r="DR409" s="223">
        <f t="shared" ca="1" si="712"/>
        <v>4.1598987537893554E-4</v>
      </c>
      <c r="DS409" s="223">
        <f t="shared" ca="1" si="713"/>
        <v>-3.323991567313403E-4</v>
      </c>
      <c r="DT409" s="223">
        <f t="shared" ca="1" si="714"/>
        <v>-6.7039717580535084E-4</v>
      </c>
      <c r="DU409" s="223">
        <f t="shared" ca="1" si="715"/>
        <v>-1.8070062783877389E-4</v>
      </c>
      <c r="DV409" s="223">
        <f t="shared" ca="1" si="716"/>
        <v>5.3209490282161911E-4</v>
      </c>
      <c r="DW409" s="223">
        <f t="shared" ca="1" si="717"/>
        <v>5.8794843535025609E-4</v>
      </c>
      <c r="DX409" s="223">
        <f t="shared" ca="1" si="718"/>
        <v>-8.2098652234570944E-5</v>
      </c>
      <c r="DY409" s="223">
        <f t="shared" ca="1" si="719"/>
        <v>-6.5078402340961101E-4</v>
      </c>
      <c r="DZ409" s="223">
        <f t="shared" ca="1" si="720"/>
        <v>-4.1598987537893765E-4</v>
      </c>
      <c r="EA409" s="223">
        <f t="shared" ca="1" si="721"/>
        <v>3.3239915673133802E-4</v>
      </c>
      <c r="EB409" s="223">
        <f t="shared" ca="1" si="722"/>
        <v>6.7039717580535116E-4</v>
      </c>
      <c r="EC409" s="223">
        <f t="shared" ca="1" si="723"/>
        <v>1.8070062783877641E-4</v>
      </c>
      <c r="ED409" s="223">
        <f t="shared" ca="1" si="724"/>
        <v>-5.3209490282161748E-4</v>
      </c>
      <c r="EE409" s="223">
        <f t="shared" ca="1" si="725"/>
        <v>-5.8794843535025739E-4</v>
      </c>
      <c r="EF409" s="223">
        <f t="shared" ca="1" si="726"/>
        <v>8.2098652234568342E-5</v>
      </c>
      <c r="EG409" s="223">
        <f t="shared" ca="1" si="727"/>
        <v>6.5078402340961025E-4</v>
      </c>
      <c r="EH409" s="223">
        <f t="shared" ca="1" si="728"/>
        <v>4.1598987537892458E-4</v>
      </c>
      <c r="EI409" s="223">
        <f t="shared" ca="1" si="729"/>
        <v>-3.3239915673133563E-4</v>
      </c>
      <c r="EJ409" s="223">
        <f t="shared" ca="1" si="730"/>
        <v>-6.7039717580535149E-4</v>
      </c>
      <c r="EK409" s="223">
        <f t="shared" ca="1" si="731"/>
        <v>-1.8070062783877901E-4</v>
      </c>
      <c r="EL409" s="223">
        <f t="shared" ca="1" si="732"/>
        <v>5.3209490282161585E-4</v>
      </c>
      <c r="EM409" s="223">
        <f t="shared" ca="1" si="733"/>
        <v>5.8794843535025869E-4</v>
      </c>
      <c r="EN409" s="223">
        <f t="shared" ca="1" si="734"/>
        <v>-8.209865223456574E-5</v>
      </c>
      <c r="EO409" s="223">
        <f t="shared" ca="1" si="735"/>
        <v>-6.5078402340960949E-4</v>
      </c>
      <c r="EP409" s="223">
        <f t="shared" ca="1" si="736"/>
        <v>-4.159898753789267E-4</v>
      </c>
      <c r="EQ409" s="223">
        <f t="shared" ca="1" si="737"/>
        <v>3.3239915673133341E-4</v>
      </c>
      <c r="ER409" s="223">
        <f t="shared" ca="1" si="738"/>
        <v>6.7039717580535171E-4</v>
      </c>
      <c r="ES409" s="223">
        <f t="shared" ca="1" si="739"/>
        <v>1.807006278387631E-4</v>
      </c>
      <c r="ET409" s="223">
        <f t="shared" ca="1" si="740"/>
        <v>-5.3209490282161423E-4</v>
      </c>
      <c r="EU409" s="223">
        <f t="shared" ca="1" si="741"/>
        <v>-5.8794843535025999E-4</v>
      </c>
      <c r="EV409" s="223">
        <f t="shared" ca="1" si="742"/>
        <v>8.2098652234582166E-5</v>
      </c>
      <c r="EW409" s="223">
        <f t="shared" ca="1" si="743"/>
        <v>6.5078402340960873E-4</v>
      </c>
      <c r="EX409" s="223">
        <f t="shared" ca="1" si="744"/>
        <v>4.1598987537892876E-4</v>
      </c>
      <c r="EY409" s="223">
        <f t="shared" ca="1" si="745"/>
        <v>-3.3239915673133113E-4</v>
      </c>
      <c r="EZ409" s="223">
        <f t="shared" ca="1" si="746"/>
        <v>-6.7039717580535214E-4</v>
      </c>
      <c r="FA409" s="223">
        <f t="shared" ca="1" si="747"/>
        <v>-1.8070062783876562E-4</v>
      </c>
      <c r="FB409" s="223">
        <f t="shared" ca="1" si="748"/>
        <v>5.320949028216126E-4</v>
      </c>
      <c r="FC409" s="223">
        <f t="shared" ca="1" si="749"/>
        <v>5.879484353502613E-4</v>
      </c>
      <c r="FD409" s="223">
        <f t="shared" ca="1" si="750"/>
        <v>-8.2098652234579509E-5</v>
      </c>
      <c r="FE409" s="223">
        <f t="shared" ca="1" si="751"/>
        <v>-6.5078402340960819E-4</v>
      </c>
      <c r="FF409" s="223">
        <f t="shared" ca="1" si="752"/>
        <v>-4.1598987537893087E-4</v>
      </c>
      <c r="FG409" s="223">
        <f t="shared" ca="1" si="753"/>
        <v>3.3239915673134555E-4</v>
      </c>
      <c r="FH409" s="223">
        <f t="shared" ca="1" si="754"/>
        <v>6.7039717580535236E-4</v>
      </c>
      <c r="FI409" s="223">
        <f t="shared" ca="1" si="755"/>
        <v>1.807006278387682E-4</v>
      </c>
      <c r="FJ409" s="223">
        <f t="shared" ca="1" si="756"/>
        <v>-5.3209490282161097E-4</v>
      </c>
      <c r="FK409" s="223">
        <f t="shared" ca="1" si="757"/>
        <v>-5.879484353502626E-4</v>
      </c>
      <c r="FL409" s="223">
        <f t="shared" ca="1" si="758"/>
        <v>8.2098652234576907E-5</v>
      </c>
      <c r="FM409" s="223">
        <f t="shared" ca="1" si="759"/>
        <v>6.5078402340960732E-4</v>
      </c>
      <c r="FN409" s="223">
        <f t="shared" ca="1" si="760"/>
        <v>4.1598987537893293E-4</v>
      </c>
      <c r="FO409" s="223">
        <f t="shared" ca="1" si="761"/>
        <v>-3.3239915673134317E-4</v>
      </c>
      <c r="FP409" s="223">
        <f t="shared" ca="1" si="762"/>
        <v>-6.7039717580535279E-4</v>
      </c>
      <c r="FQ409" s="223">
        <f t="shared" ca="1" si="763"/>
        <v>-1.8070062783877072E-4</v>
      </c>
      <c r="FR409" s="223">
        <f t="shared" ca="1" si="764"/>
        <v>5.3209490282162117E-4</v>
      </c>
      <c r="FS409" s="223">
        <f t="shared" ca="1" si="765"/>
        <v>5.879484353502639E-4</v>
      </c>
      <c r="FT409" s="223">
        <f t="shared" ca="1" si="766"/>
        <v>-8.2098652234574305E-5</v>
      </c>
      <c r="FU409" s="223">
        <f t="shared" ca="1" si="767"/>
        <v>-6.5078402340961177E-4</v>
      </c>
      <c r="FV409" s="223">
        <f t="shared" ca="1" si="768"/>
        <v>-4.1598987537893505E-4</v>
      </c>
      <c r="FW409" s="223">
        <f t="shared" ca="1" si="769"/>
        <v>3.3239915673134089E-4</v>
      </c>
      <c r="FX409" s="223">
        <f t="shared" ca="1" si="770"/>
        <v>6.7039717580535301E-4</v>
      </c>
      <c r="FY409" s="223">
        <f t="shared" ca="1" si="771"/>
        <v>1.8070062783877332E-4</v>
      </c>
      <c r="FZ409" s="223">
        <f t="shared" ca="1" si="772"/>
        <v>-5.3209490282161954E-4</v>
      </c>
      <c r="GA409" s="223">
        <f t="shared" ca="1" si="773"/>
        <v>-5.879484353502652E-4</v>
      </c>
      <c r="GB409" s="223">
        <f t="shared" ca="1" si="774"/>
        <v>8.2098652234571595E-5</v>
      </c>
      <c r="GC409" s="223">
        <f t="shared" ca="1" si="775"/>
        <v>6.5078402340961101E-4</v>
      </c>
      <c r="GD409" s="223">
        <f t="shared" ca="1" si="776"/>
        <v>4.1598987537893711E-4</v>
      </c>
      <c r="GE409" s="223">
        <f t="shared" ca="1" si="777"/>
        <v>-3.3239915673133867E-4</v>
      </c>
      <c r="GF409" s="223">
        <f t="shared" ca="1" si="778"/>
        <v>-6.7039717580535106E-4</v>
      </c>
      <c r="GG409" s="223">
        <f t="shared" ca="1" si="779"/>
        <v>-1.8070062783877584E-4</v>
      </c>
      <c r="GH409" s="223">
        <f t="shared" ca="1" si="780"/>
        <v>5.3209490282161791E-4</v>
      </c>
      <c r="GI409" s="223">
        <f t="shared" ca="1" si="781"/>
        <v>5.8794843535025707E-4</v>
      </c>
      <c r="GJ409" s="223">
        <f t="shared" ca="1" si="782"/>
        <v>-8.2098652234568993E-5</v>
      </c>
      <c r="GK409" s="223">
        <f t="shared" ca="1" si="783"/>
        <v>-6.5078402340961036E-4</v>
      </c>
      <c r="GL409" s="223">
        <f t="shared" ca="1" si="784"/>
        <v>-4.1598987537893922E-4</v>
      </c>
      <c r="GM409" s="223">
        <f t="shared" ca="1" si="785"/>
        <v>3.3239915673133628E-4</v>
      </c>
      <c r="GN409" s="223">
        <f t="shared" ca="1" si="786"/>
        <v>6.7039717580535138E-4</v>
      </c>
      <c r="GO409" s="223">
        <f t="shared" ca="1" si="787"/>
        <v>1.8070062783877839E-4</v>
      </c>
      <c r="GP409" s="223">
        <f t="shared" ca="1" si="788"/>
        <v>-5.3209490282161629E-4</v>
      </c>
      <c r="GQ409" s="223">
        <f t="shared" ca="1" si="789"/>
        <v>-5.8794843535025848E-4</v>
      </c>
      <c r="GR409" s="223">
        <f t="shared" ca="1" si="790"/>
        <v>8.209865223456639E-5</v>
      </c>
      <c r="GS409" s="223">
        <f t="shared" ca="1" si="791"/>
        <v>6.5078402340960971E-4</v>
      </c>
      <c r="GT409" s="223">
        <f t="shared" ca="1" si="792"/>
        <v>4.1598987537892616E-4</v>
      </c>
      <c r="GU409" s="223">
        <f t="shared" ca="1" si="793"/>
        <v>-3.3239915673133401E-4</v>
      </c>
      <c r="GV409" s="223">
        <f t="shared" ca="1" si="794"/>
        <v>-6.7039717580535171E-4</v>
      </c>
      <c r="GW409" s="223">
        <f t="shared" ca="1" si="795"/>
        <v>-1.8070062783878091E-4</v>
      </c>
      <c r="GX409" s="223">
        <f t="shared" ca="1" si="796"/>
        <v>5.3209490282161466E-4</v>
      </c>
      <c r="GY409" s="223">
        <f t="shared" ca="1" si="797"/>
        <v>5.8794843535025978E-4</v>
      </c>
      <c r="GZ409" s="223">
        <f t="shared" ca="1" si="798"/>
        <v>-8.2098652234563734E-5</v>
      </c>
      <c r="HA409" s="223">
        <f t="shared" ca="1" si="799"/>
        <v>-6.5078402340960906E-4</v>
      </c>
      <c r="HB409" s="223">
        <f t="shared" ca="1" si="800"/>
        <v>-4.1598987537892827E-4</v>
      </c>
      <c r="HC409" s="223">
        <f t="shared" ca="1" si="801"/>
        <v>3.3239915673133173E-4</v>
      </c>
      <c r="HD409" s="223">
        <f t="shared" ca="1" si="802"/>
        <v>6.7039717580535192E-4</v>
      </c>
      <c r="HE409" s="223">
        <f t="shared" ca="1" si="803"/>
        <v>1.80700627838765E-4</v>
      </c>
      <c r="HF409" s="223">
        <f t="shared" ca="1" si="804"/>
        <v>-5.3209490282161303E-4</v>
      </c>
      <c r="HG409" s="223">
        <f t="shared" ca="1" si="805"/>
        <v>-5.8794843535026108E-4</v>
      </c>
      <c r="HH409" s="223">
        <f t="shared" ca="1" si="806"/>
        <v>8.209865223458016E-5</v>
      </c>
      <c r="HI409" s="223">
        <f t="shared" ca="1" si="807"/>
        <v>6.507840234096083E-4</v>
      </c>
      <c r="HJ409" s="223">
        <f t="shared" ca="1" si="808"/>
        <v>4.1598987537893033E-4</v>
      </c>
      <c r="HK409" s="223">
        <f t="shared" ca="1" si="809"/>
        <v>-3.3239915673132934E-4</v>
      </c>
      <c r="HL409" s="223">
        <f t="shared" ca="1" si="810"/>
        <v>-6.7039717580535236E-4</v>
      </c>
      <c r="HM409" s="223">
        <f t="shared" ca="1" si="811"/>
        <v>-1.8070062783876749E-4</v>
      </c>
      <c r="HN409" s="223">
        <f t="shared" ca="1" si="812"/>
        <v>5.3209490282161141E-4</v>
      </c>
      <c r="HO409" s="223">
        <f t="shared" ca="1" si="813"/>
        <v>5.8794843535026238E-4</v>
      </c>
      <c r="HP409" s="223">
        <f t="shared" ca="1" si="814"/>
        <v>-8.2098652234577504E-5</v>
      </c>
      <c r="HQ409" s="223">
        <f t="shared" ca="1" si="815"/>
        <v>-6.5078402340961274E-4</v>
      </c>
      <c r="HR409" s="223">
        <f t="shared" ca="1" si="816"/>
        <v>-4.1598987537894757E-4</v>
      </c>
      <c r="HS409" s="223">
        <f t="shared" ca="1" si="817"/>
        <v>3.3239915673132707E-4</v>
      </c>
      <c r="HT409" s="223">
        <f t="shared" ca="1" si="818"/>
        <v>6.7039717580535268E-4</v>
      </c>
      <c r="HU409" s="223">
        <f t="shared" ca="1" si="819"/>
        <v>1.8070062783877007E-4</v>
      </c>
      <c r="HV409" s="223">
        <f t="shared" ca="1" si="820"/>
        <v>-5.320949028216216E-4</v>
      </c>
      <c r="HW409" s="223">
        <f t="shared" ca="1" si="821"/>
        <v>-5.8794843535025414E-4</v>
      </c>
      <c r="HX409" s="223">
        <f t="shared" ca="1" si="822"/>
        <v>8.2098652234555874E-5</v>
      </c>
      <c r="HY409" s="223">
        <f t="shared" ca="1" si="823"/>
        <v>6.5078402340960689E-4</v>
      </c>
      <c r="HZ409" s="223">
        <f t="shared" ca="1" si="824"/>
        <v>4.1598987537893451E-4</v>
      </c>
      <c r="IA409" s="223">
        <f t="shared" ca="1" si="825"/>
        <v>-3.3239915673134149E-4</v>
      </c>
      <c r="IB409" s="223">
        <f t="shared" ca="1" si="826"/>
        <v>-6.7039717580535062E-4</v>
      </c>
      <c r="IC409" s="223">
        <f t="shared" ca="1" si="827"/>
        <v>-1.8070062783879113E-4</v>
      </c>
      <c r="ID409" s="223">
        <f t="shared" ca="1" si="828"/>
        <v>5.3209490282160815E-4</v>
      </c>
      <c r="IE409" s="223">
        <f t="shared" ca="1" si="829"/>
        <v>5.8794843535026889E-4</v>
      </c>
      <c r="IF409" s="223">
        <f t="shared" ca="1" si="830"/>
        <v>-8.2098652234572245E-5</v>
      </c>
      <c r="IG409" s="223">
        <f t="shared" ca="1" si="831"/>
        <v>-6.5078402340961133E-4</v>
      </c>
      <c r="IH409" s="223">
        <f t="shared" ca="1" si="832"/>
        <v>-4.1598987537892149E-4</v>
      </c>
      <c r="II409" s="223">
        <f t="shared" ca="1" si="833"/>
        <v>3.3239915673132241E-4</v>
      </c>
      <c r="IJ409" s="223">
        <f t="shared" ca="1" si="834"/>
        <v>6.7039717580535322E-4</v>
      </c>
      <c r="IK409" s="223">
        <f t="shared" ca="1" si="835"/>
        <v>1.8070062783877519E-4</v>
      </c>
      <c r="IL409" s="223">
        <f t="shared" ca="1" si="836"/>
        <v>-5.3209490282161835E-4</v>
      </c>
      <c r="IM409" s="223">
        <f t="shared" ca="1" si="837"/>
        <v>-5.8794843535025674E-4</v>
      </c>
      <c r="IN409" s="223">
        <f t="shared" ca="1" si="838"/>
        <v>8.2098652234588671E-5</v>
      </c>
      <c r="IO409" s="223">
        <f t="shared" ca="1" si="839"/>
        <v>6.5078402340960537E-4</v>
      </c>
      <c r="IP409" s="223">
        <f t="shared" ca="1" si="840"/>
        <v>4.1598987537893868E-4</v>
      </c>
      <c r="IQ409" s="223">
        <f t="shared" ca="1" si="841"/>
        <v>-3.3239915673133683E-4</v>
      </c>
      <c r="IR409" s="223">
        <f t="shared" ca="1" si="842"/>
        <v>-6.7039717580535127E-4</v>
      </c>
      <c r="IS409" s="223">
        <f t="shared" ca="1" si="843"/>
        <v>-1.8070062783875923E-4</v>
      </c>
      <c r="IT409" s="223">
        <f t="shared" ca="1" si="844"/>
        <v>5.320949028216049E-4</v>
      </c>
      <c r="IU409" s="223">
        <f t="shared" ca="1" si="845"/>
        <v>5.8794843535026758E-4</v>
      </c>
      <c r="IV409" s="223">
        <f t="shared" ca="1" si="846"/>
        <v>-8.2098652234566987E-5</v>
      </c>
      <c r="IW409" s="223">
        <f t="shared" ca="1" si="847"/>
        <v>-6.5078402340960993E-4</v>
      </c>
      <c r="IX409" s="223">
        <f t="shared" ca="1" si="848"/>
        <v>-4.1598987537892567E-4</v>
      </c>
      <c r="IY409" s="223">
        <f t="shared" ca="1" si="849"/>
        <v>3.3239915673135125E-4</v>
      </c>
      <c r="IZ409" s="223">
        <f t="shared" ca="1" si="850"/>
        <v>6.7039717580535388E-4</v>
      </c>
      <c r="JA409" s="223">
        <f t="shared" ca="1" si="851"/>
        <v>1.8070062783878029E-4</v>
      </c>
      <c r="JB409" s="223">
        <f t="shared" ca="1" si="852"/>
        <v>-5.3209490282161509E-4</v>
      </c>
    </row>
    <row r="410" spans="2:262">
      <c r="B410" s="230">
        <v>49</v>
      </c>
      <c r="C410" s="229">
        <f t="shared" si="853"/>
        <v>9.5703125000000052E-4</v>
      </c>
      <c r="D410" s="226">
        <f t="shared" ca="1" si="597"/>
        <v>39.282924123575796</v>
      </c>
      <c r="E410" s="225">
        <f ca="1">BC361</f>
        <v>8.2924123575790876E-2</v>
      </c>
      <c r="F410" s="224">
        <v>49</v>
      </c>
      <c r="G410" s="223">
        <f t="shared" ca="1" si="854"/>
        <v>6.4752834950158183E-4</v>
      </c>
      <c r="H410" s="223">
        <f t="shared" ca="1" si="598"/>
        <v>-2.1657453965366516E-4</v>
      </c>
      <c r="I410" s="223">
        <f t="shared" ca="1" si="599"/>
        <v>-8.0341655322399E-4</v>
      </c>
      <c r="J410" s="223">
        <f t="shared" ca="1" si="600"/>
        <v>-3.6171671989705933E-4</v>
      </c>
      <c r="K410" s="223">
        <f t="shared" ca="1" si="601"/>
        <v>5.4305644897865372E-4</v>
      </c>
      <c r="L410" s="223">
        <f t="shared" ca="1" si="602"/>
        <v>7.5260336098852631E-4</v>
      </c>
      <c r="M410" s="223">
        <f t="shared" ca="1" si="603"/>
        <v>-1.3400207800117825E-6</v>
      </c>
      <c r="N410" s="223">
        <f t="shared" ca="1" si="604"/>
        <v>-7.5356789464368641E-4</v>
      </c>
      <c r="O410" s="223">
        <f t="shared" ca="1" si="605"/>
        <v>-5.4107066916875496E-4</v>
      </c>
      <c r="P410" s="223">
        <f t="shared" ca="1" si="606"/>
        <v>3.6411059814668763E-4</v>
      </c>
      <c r="Q410" s="223">
        <f t="shared" ca="1" si="607"/>
        <v>8.0315386321431212E-4</v>
      </c>
      <c r="R410" s="223">
        <f t="shared" ca="1" si="608"/>
        <v>2.1399157974277656E-4</v>
      </c>
      <c r="S410" s="223">
        <f t="shared" ca="1" si="609"/>
        <v>-6.4912484839489931E-4</v>
      </c>
      <c r="T410" s="223">
        <f t="shared" ca="1" si="610"/>
        <v>-6.8122520180047882E-4</v>
      </c>
      <c r="U410" s="223">
        <f t="shared" ca="1" si="611"/>
        <v>1.5878571061382429E-4</v>
      </c>
      <c r="V410" s="223">
        <f t="shared" ca="1" si="612"/>
        <v>7.9551758004567049E-4</v>
      </c>
      <c r="W410" s="223">
        <f t="shared" ca="1" si="613"/>
        <v>4.1381994645570179E-4</v>
      </c>
      <c r="X410" s="223">
        <f t="shared" ca="1" si="614"/>
        <v>-4.976540905485083E-4</v>
      </c>
      <c r="Y410" s="223">
        <f t="shared" ca="1" si="615"/>
        <v>-7.7202642065518417E-4</v>
      </c>
      <c r="Z410" s="223">
        <f t="shared" ca="1" si="616"/>
        <v>-5.8042863186838099E-5</v>
      </c>
      <c r="AA410" s="223">
        <f t="shared" ca="1" si="617"/>
        <v>7.3024774392073822E-4</v>
      </c>
      <c r="AB410" s="223">
        <f t="shared" ca="1" si="618"/>
        <v>5.8366794014273358E-4</v>
      </c>
      <c r="AC410" s="223">
        <f t="shared" ca="1" si="619"/>
        <v>-3.1012935463679852E-4</v>
      </c>
      <c r="AD410" s="223">
        <f t="shared" ca="1" si="620"/>
        <v>-8.0689597097789831E-4</v>
      </c>
      <c r="AE410" s="223">
        <f t="shared" ca="1" si="621"/>
        <v>-2.7066635527325453E-4</v>
      </c>
      <c r="AF410" s="223">
        <f t="shared" ca="1" si="622"/>
        <v>6.1207301533817927E-4</v>
      </c>
      <c r="AG410" s="223">
        <f t="shared" ca="1" si="623"/>
        <v>7.1123043570768237E-4</v>
      </c>
      <c r="AH410" s="223">
        <f t="shared" ca="1" si="624"/>
        <v>-1.001364080505536E-4</v>
      </c>
      <c r="AI410" s="223">
        <f t="shared" ca="1" si="625"/>
        <v>-7.833076281753556E-4</v>
      </c>
      <c r="AJ410" s="223">
        <f t="shared" ca="1" si="626"/>
        <v>-4.6368064687005281E-4</v>
      </c>
      <c r="AK410" s="223">
        <f t="shared" ca="1" si="627"/>
        <v>4.4955490148362658E-4</v>
      </c>
      <c r="AL410" s="223">
        <f t="shared" ca="1" si="628"/>
        <v>7.8726580225791949E-4</v>
      </c>
      <c r="AM410" s="223">
        <f t="shared" ca="1" si="629"/>
        <v>1.1711120784909708E-4</v>
      </c>
      <c r="AN410" s="223">
        <f t="shared" ca="1" si="630"/>
        <v>-7.0297031740290444E-4</v>
      </c>
      <c r="AO410" s="223">
        <f t="shared" ca="1" si="631"/>
        <v>-6.2310226397855641E-4</v>
      </c>
      <c r="AP410" s="223">
        <f t="shared" ca="1" si="632"/>
        <v>2.5446749328371284E-4</v>
      </c>
      <c r="AQ410" s="223">
        <f t="shared" ca="1" si="633"/>
        <v>8.062654395631744E-4</v>
      </c>
      <c r="AR410" s="223">
        <f t="shared" ca="1" si="634"/>
        <v>3.258743663732633E-4</v>
      </c>
      <c r="AS410" s="223">
        <f t="shared" ca="1" si="635"/>
        <v>-5.7170430557973017E-4</v>
      </c>
      <c r="AT410" s="223">
        <f t="shared" ca="1" si="636"/>
        <v>-7.373814502609165E-4</v>
      </c>
      <c r="AU410" s="223">
        <f t="shared" ca="1" si="637"/>
        <v>4.0944457615982007E-5</v>
      </c>
      <c r="AV410" s="223">
        <f t="shared" ca="1" si="638"/>
        <v>7.6685286440013496E-4</v>
      </c>
      <c r="AW410" s="223">
        <f t="shared" ca="1" si="639"/>
        <v>5.1102862168451383E-4</v>
      </c>
      <c r="AX410" s="223">
        <f t="shared" ca="1" si="640"/>
        <v>-3.9901953545698802E-4</v>
      </c>
      <c r="AY410" s="223">
        <f t="shared" ca="1" si="641"/>
        <v>-7.9823892226744833E-4</v>
      </c>
      <c r="AZ410" s="223">
        <f t="shared" ca="1" si="642"/>
        <v>-1.7554491672919429E-4</v>
      </c>
      <c r="BA410" s="223">
        <f t="shared" ca="1" si="643"/>
        <v>6.7188343382787734E-4</v>
      </c>
      <c r="BB410" s="223">
        <f t="shared" ca="1" si="644"/>
        <v>6.591599426586705E-4</v>
      </c>
      <c r="BC410" s="223">
        <f t="shared" ca="1" si="645"/>
        <v>-1.9742665053678959E-4</v>
      </c>
      <c r="BD410" s="223">
        <f t="shared" ca="1" si="646"/>
        <v>-8.0126568587450759E-4</v>
      </c>
      <c r="BE410" s="223">
        <f t="shared" ca="1" si="647"/>
        <v>-3.7931643604728388E-4</v>
      </c>
      <c r="BF410" s="223">
        <f t="shared" ca="1" si="648"/>
        <v>5.2823748065538982E-4</v>
      </c>
      <c r="BG410" s="223">
        <f t="shared" ca="1" si="649"/>
        <v>7.5953653084652852E-4</v>
      </c>
      <c r="BH410" s="223">
        <f t="shared" ca="1" si="650"/>
        <v>1.8469374381951454E-5</v>
      </c>
      <c r="BI410" s="223">
        <f t="shared" ca="1" si="651"/>
        <v>-7.4624245851058696E-4</v>
      </c>
      <c r="BJ410" s="223">
        <f t="shared" ca="1" si="652"/>
        <v>-5.5560728812120762E-4</v>
      </c>
      <c r="BK410" s="223">
        <f t="shared" ca="1" si="653"/>
        <v>3.4632184799561E-4</v>
      </c>
      <c r="BL410" s="223">
        <f t="shared" ca="1" si="654"/>
        <v>8.0488631639569794E-4</v>
      </c>
      <c r="BM410" s="223">
        <f t="shared" ca="1" si="655"/>
        <v>2.3302733249586465E-4</v>
      </c>
      <c r="BN410" s="223">
        <f t="shared" ca="1" si="656"/>
        <v>-6.3715555571119628E-4</v>
      </c>
      <c r="BO410" s="223">
        <f t="shared" ca="1" si="657"/>
        <v>-6.916455764981698E-4</v>
      </c>
      <c r="BP410" s="223">
        <f t="shared" ca="1" si="658"/>
        <v>1.3931593566505096E-4</v>
      </c>
      <c r="BQ410" s="223">
        <f t="shared" ca="1" si="659"/>
        <v>7.9192380401032928E-4</v>
      </c>
      <c r="BR410" s="223">
        <f t="shared" ca="1" si="660"/>
        <v>4.3070295708939969E-4</v>
      </c>
      <c r="BS410" s="223">
        <f t="shared" ca="1" si="661"/>
        <v>-4.8190809105549428E-4</v>
      </c>
      <c r="BT410" s="223">
        <f t="shared" ca="1" si="662"/>
        <v>-7.7757561716324799E-4</v>
      </c>
      <c r="BU410" s="223">
        <f t="shared" ca="1" si="663"/>
        <v>-7.7783119239874048E-5</v>
      </c>
      <c r="BV410" s="223">
        <f t="shared" ca="1" si="664"/>
        <v>7.2158810008196811E-4</v>
      </c>
      <c r="BW410" s="223">
        <f t="shared" ca="1" si="665"/>
        <v>5.9717507052430127E-4</v>
      </c>
      <c r="BX410" s="223">
        <f t="shared" ca="1" si="666"/>
        <v>-2.9174741243372213E-4</v>
      </c>
      <c r="BY410" s="223">
        <f t="shared" ca="1" si="667"/>
        <v>-8.0717196183793978E-4</v>
      </c>
      <c r="BZ410" s="223">
        <f t="shared" ca="1" si="668"/>
        <v>-2.8924695295764677E-4</v>
      </c>
      <c r="CA410" s="223">
        <f t="shared" ca="1" si="669"/>
        <v>5.9897487643328624E-4</v>
      </c>
      <c r="CB410" s="223">
        <f t="shared" ca="1" si="670"/>
        <v>7.2038312303264354E-4</v>
      </c>
      <c r="CC410" s="223">
        <f t="shared" ca="1" si="671"/>
        <v>-8.0450255667240068E-5</v>
      </c>
      <c r="CD410" s="223">
        <f t="shared" ca="1" si="672"/>
        <v>-7.7829041843786482E-4</v>
      </c>
      <c r="CE410" s="223">
        <f t="shared" ca="1" si="673"/>
        <v>-4.7975546148981522E-4</v>
      </c>
      <c r="CF410" s="223">
        <f t="shared" ca="1" si="674"/>
        <v>4.329671997563893E-4</v>
      </c>
      <c r="CG410" s="223">
        <f t="shared" ca="1" si="675"/>
        <v>7.9140095383937081E-4</v>
      </c>
      <c r="CH410" s="223">
        <f t="shared" ca="1" si="676"/>
        <v>1.3667535063529131E-4</v>
      </c>
      <c r="CI410" s="223">
        <f t="shared" ca="1" si="677"/>
        <v>-6.930233932187273E-4</v>
      </c>
      <c r="CJ410" s="223">
        <f t="shared" ca="1" si="678"/>
        <v>-6.3550670947940381E-4</v>
      </c>
      <c r="CK410" s="223">
        <f t="shared" ca="1" si="679"/>
        <v>2.3559197236608528E-4</v>
      </c>
      <c r="CL410" s="223">
        <f t="shared" ca="1" si="680"/>
        <v>8.0508347248348881E-4</v>
      </c>
      <c r="CM410" s="223">
        <f t="shared" ca="1" si="681"/>
        <v>3.4389911912023754E-4</v>
      </c>
      <c r="CN410" s="223">
        <f t="shared" ca="1" si="682"/>
        <v>-5.5754830040323153E-4</v>
      </c>
      <c r="CO410" s="223">
        <f t="shared" ca="1" si="683"/>
        <v>-7.452168510075222E-4</v>
      </c>
      <c r="CP410" s="223">
        <f t="shared" ca="1" si="684"/>
        <v>2.1148608763547514E-5</v>
      </c>
      <c r="CQ410" s="223">
        <f t="shared" ca="1" si="685"/>
        <v>7.6043940965476444E-4</v>
      </c>
      <c r="CR410" s="223">
        <f t="shared" ca="1" si="686"/>
        <v>5.2620812947714712E-4</v>
      </c>
      <c r="CS410" s="223">
        <f t="shared" ca="1" si="687"/>
        <v>-3.8168002168840191E-4</v>
      </c>
      <c r="CT410" s="223">
        <f t="shared" ca="1" si="688"/>
        <v>-8.0093762017758446E-4</v>
      </c>
      <c r="CU410" s="223">
        <f t="shared" ca="1" si="689"/>
        <v>-1.9482692646371675E-4</v>
      </c>
      <c r="CV410" s="223">
        <f t="shared" ca="1" si="690"/>
        <v>6.6070313254226634E-4</v>
      </c>
      <c r="CW410" s="223">
        <f t="shared" ca="1" si="691"/>
        <v>6.7039448251387862E-4</v>
      </c>
      <c r="CX410" s="223">
        <f t="shared" ca="1" si="692"/>
        <v>-1.7815983898789083E-4</v>
      </c>
      <c r="CY410" s="223">
        <f t="shared" ca="1" si="693"/>
        <v>-7.9863216603710829E-4</v>
      </c>
      <c r="CZ410" s="223">
        <f t="shared" ca="1" si="694"/>
        <v>-3.9668766615999496E-4</v>
      </c>
      <c r="DA410" s="223">
        <f t="shared" ca="1" si="695"/>
        <v>5.1310032182584598E-4</v>
      </c>
      <c r="DB410" s="223">
        <f t="shared" ca="1" si="696"/>
        <v>7.660121842992505E-4</v>
      </c>
      <c r="DC410" s="223">
        <f t="shared" ca="1" si="697"/>
        <v>3.8267644283405684E-5</v>
      </c>
      <c r="DD410" s="223">
        <f t="shared" ca="1" si="698"/>
        <v>-7.3846751382428653E-4</v>
      </c>
      <c r="DE410" s="223">
        <f t="shared" ca="1" si="699"/>
        <v>-5.6980923001878321E-4</v>
      </c>
      <c r="DF410" s="223">
        <f t="shared" ca="1" si="700"/>
        <v>3.2832448651311816E-4</v>
      </c>
      <c r="DG410" s="223">
        <f t="shared" ca="1" si="701"/>
        <v>8.0613393615672376E-4</v>
      </c>
      <c r="DH410" s="223">
        <f t="shared" ca="1" si="702"/>
        <v>2.5192271829731992E-4</v>
      </c>
      <c r="DI410" s="223">
        <f t="shared" ca="1" si="703"/>
        <v>-6.2480246434550816E-4</v>
      </c>
      <c r="DJ410" s="223">
        <f t="shared" ca="1" si="704"/>
        <v>-7.0164932976287623E-4</v>
      </c>
      <c r="DK410" s="223">
        <f t="shared" ca="1" si="705"/>
        <v>1.1976224200598565E-4</v>
      </c>
      <c r="DL410" s="223">
        <f t="shared" ca="1" si="706"/>
        <v>7.8785300268738919E-4</v>
      </c>
      <c r="DM410" s="223">
        <f t="shared" ca="1" si="707"/>
        <v>4.4732652836677249E-4</v>
      </c>
      <c r="DN410" s="223">
        <f t="shared" ca="1" si="708"/>
        <v>-4.6587180814812988E-4</v>
      </c>
      <c r="DO410" s="223">
        <f t="shared" ca="1" si="709"/>
        <v>-7.8265643119495827E-4</v>
      </c>
      <c r="DP410" s="223">
        <f t="shared" ca="1" si="710"/>
        <v>-9.7476521650378099E-5</v>
      </c>
      <c r="DQ410" s="223">
        <f t="shared" ca="1" si="711"/>
        <v>7.1249379855362516E-4</v>
      </c>
      <c r="DR410" s="223">
        <f t="shared" ca="1" si="712"/>
        <v>6.1032248497319881E-4</v>
      </c>
      <c r="DS410" s="223">
        <f t="shared" ca="1" si="713"/>
        <v>-2.731897324985152E-4</v>
      </c>
      <c r="DT410" s="223">
        <f t="shared" ca="1" si="714"/>
        <v>-8.0696174249027361E-4</v>
      </c>
      <c r="DU410" s="223">
        <f t="shared" ca="1" si="715"/>
        <v>-3.0765331909321487E-4</v>
      </c>
      <c r="DV410" s="223">
        <f t="shared" ca="1" si="716"/>
        <v>5.855159374599469E-4</v>
      </c>
      <c r="DW410" s="223">
        <f t="shared" ca="1" si="717"/>
        <v>7.2910187850114738E-4</v>
      </c>
      <c r="DX410" s="223">
        <f t="shared" ca="1" si="718"/>
        <v>-6.0715643058147127E-5</v>
      </c>
      <c r="DY410" s="223">
        <f t="shared" ca="1" si="719"/>
        <v>-7.7280439565446187E-4</v>
      </c>
      <c r="DZ410" s="223">
        <f t="shared" ca="1" si="720"/>
        <v>-4.9554128935877897E-4</v>
      </c>
      <c r="EA410" s="223">
        <f t="shared" ca="1" si="721"/>
        <v>4.1611869477771468E-4</v>
      </c>
      <c r="EB410" s="223">
        <f t="shared" ca="1" si="722"/>
        <v>7.9505939507861455E-4</v>
      </c>
      <c r="EC410" s="223">
        <f t="shared" ca="1" si="723"/>
        <v>1.5615716530089458E-4</v>
      </c>
      <c r="ED410" s="223">
        <f t="shared" ca="1" si="724"/>
        <v>-6.8265901765628286E-4</v>
      </c>
      <c r="EE410" s="223">
        <f t="shared" ca="1" si="725"/>
        <v>-6.4752834950159051E-4</v>
      </c>
      <c r="EF410" s="223">
        <f t="shared" ca="1" si="726"/>
        <v>2.1657453965365009E-4</v>
      </c>
      <c r="EG410" s="223">
        <f t="shared" ca="1" si="727"/>
        <v>8.0341655322398826E-4</v>
      </c>
      <c r="EH410" s="223">
        <f t="shared" ca="1" si="728"/>
        <v>3.617167198970751E-4</v>
      </c>
      <c r="EI410" s="223">
        <f t="shared" ca="1" si="729"/>
        <v>-5.4305644897863952E-4</v>
      </c>
      <c r="EJ410" s="223">
        <f t="shared" ca="1" si="730"/>
        <v>-7.5260336098853346E-4</v>
      </c>
      <c r="EK410" s="223">
        <f t="shared" ca="1" si="731"/>
        <v>1.3400207799912369E-6</v>
      </c>
      <c r="EL410" s="223">
        <f t="shared" ca="1" si="732"/>
        <v>7.535678946436786E-4</v>
      </c>
      <c r="EM410" s="223">
        <f t="shared" ca="1" si="733"/>
        <v>5.4107066916877253E-4</v>
      </c>
      <c r="EN410" s="223">
        <f t="shared" ca="1" si="734"/>
        <v>-3.641105981466654E-4</v>
      </c>
      <c r="EO410" s="223">
        <f t="shared" ca="1" si="735"/>
        <v>-8.0315386321431234E-4</v>
      </c>
      <c r="EP410" s="223">
        <f t="shared" ca="1" si="736"/>
        <v>-2.1399157974277987E-4</v>
      </c>
      <c r="EQ410" s="223">
        <f t="shared" ca="1" si="737"/>
        <v>6.4912484839489649E-4</v>
      </c>
      <c r="ER410" s="223">
        <f t="shared" ca="1" si="738"/>
        <v>6.8122520180048142E-4</v>
      </c>
      <c r="ES410" s="223">
        <f t="shared" ca="1" si="739"/>
        <v>-1.587857106138167E-4</v>
      </c>
      <c r="ET410" s="223">
        <f t="shared" ca="1" si="740"/>
        <v>-7.9551758004566908E-4</v>
      </c>
      <c r="EU410" s="223">
        <f t="shared" ca="1" si="741"/>
        <v>-4.1381994645570835E-4</v>
      </c>
      <c r="EV410" s="223">
        <f t="shared" ca="1" si="742"/>
        <v>4.9765409054850006E-4</v>
      </c>
      <c r="EW410" s="223">
        <f t="shared" ca="1" si="743"/>
        <v>7.7202642065518721E-4</v>
      </c>
      <c r="EX410" s="223">
        <f t="shared" ca="1" si="744"/>
        <v>5.8042863186851543E-5</v>
      </c>
      <c r="EY410" s="223">
        <f t="shared" ca="1" si="745"/>
        <v>-7.3024774392073258E-4</v>
      </c>
      <c r="EZ410" s="223">
        <f t="shared" ca="1" si="746"/>
        <v>-5.8366794014274291E-4</v>
      </c>
      <c r="FA410" s="223">
        <f t="shared" ca="1" si="747"/>
        <v>3.1012935463678334E-4</v>
      </c>
      <c r="FB410" s="223">
        <f t="shared" ca="1" si="748"/>
        <v>8.0689597097789874E-4</v>
      </c>
      <c r="FC410" s="223">
        <f t="shared" ca="1" si="749"/>
        <v>2.7066635527326992E-4</v>
      </c>
      <c r="FD410" s="223">
        <f t="shared" ca="1" si="750"/>
        <v>-6.1207301533816681E-4</v>
      </c>
      <c r="FE410" s="223">
        <f t="shared" ca="1" si="751"/>
        <v>-7.1123043570769148E-4</v>
      </c>
      <c r="FF410" s="223">
        <f t="shared" ca="1" si="752"/>
        <v>1.0013640805053462E-4</v>
      </c>
      <c r="FG410" s="223">
        <f t="shared" ca="1" si="753"/>
        <v>7.8330762817535094E-4</v>
      </c>
      <c r="FH410" s="223">
        <f t="shared" ca="1" si="754"/>
        <v>4.6368064687007319E-4</v>
      </c>
      <c r="FI410" s="223">
        <f t="shared" ca="1" si="755"/>
        <v>-4.4955490148360588E-4</v>
      </c>
      <c r="FJ410" s="223">
        <f t="shared" ca="1" si="756"/>
        <v>-7.8726580225792003E-4</v>
      </c>
      <c r="FK410" s="223">
        <f t="shared" ca="1" si="757"/>
        <v>-1.1711120784909903E-4</v>
      </c>
      <c r="FL410" s="223">
        <f t="shared" ca="1" si="758"/>
        <v>7.0297031740290358E-4</v>
      </c>
      <c r="FM410" s="223">
        <f t="shared" ca="1" si="759"/>
        <v>6.2310226397856128E-4</v>
      </c>
      <c r="FN410" s="223">
        <f t="shared" ca="1" si="760"/>
        <v>-2.5446749328370552E-4</v>
      </c>
      <c r="FO410" s="223">
        <f t="shared" ca="1" si="761"/>
        <v>-8.0626543956317407E-4</v>
      </c>
      <c r="FP410" s="223">
        <f t="shared" ca="1" si="762"/>
        <v>-3.2587436637327035E-4</v>
      </c>
      <c r="FQ410" s="223">
        <f t="shared" ca="1" si="763"/>
        <v>5.7170430557972485E-4</v>
      </c>
      <c r="FR410" s="223">
        <f t="shared" ca="1" si="764"/>
        <v>7.3738145026092203E-4</v>
      </c>
      <c r="FS410" s="223">
        <f t="shared" ca="1" si="765"/>
        <v>-4.0944457615968563E-5</v>
      </c>
      <c r="FT410" s="223">
        <f t="shared" ca="1" si="766"/>
        <v>-7.6685286440013063E-4</v>
      </c>
      <c r="FU410" s="223">
        <f t="shared" ca="1" si="767"/>
        <v>-5.1102862168452424E-4</v>
      </c>
      <c r="FV410" s="223">
        <f t="shared" ca="1" si="768"/>
        <v>3.9901953545697631E-4</v>
      </c>
      <c r="FW410" s="223">
        <f t="shared" ca="1" si="769"/>
        <v>7.9823892226745029E-4</v>
      </c>
      <c r="FX410" s="223">
        <f t="shared" ca="1" si="770"/>
        <v>1.7554491672921299E-4</v>
      </c>
      <c r="FY410" s="223">
        <f t="shared" ca="1" si="771"/>
        <v>-6.7188343382786671E-4</v>
      </c>
      <c r="FZ410" s="223">
        <f t="shared" ca="1" si="772"/>
        <v>-6.5915994265868156E-4</v>
      </c>
      <c r="GA410" s="223">
        <f t="shared" ca="1" si="773"/>
        <v>1.9742665053677116E-4</v>
      </c>
      <c r="GB410" s="223">
        <f t="shared" ca="1" si="774"/>
        <v>8.0126568587450531E-4</v>
      </c>
      <c r="GC410" s="223">
        <f t="shared" ca="1" si="775"/>
        <v>3.7931643604730594E-4</v>
      </c>
      <c r="GD410" s="223">
        <f t="shared" ca="1" si="776"/>
        <v>-5.2823748065537095E-4</v>
      </c>
      <c r="GE410" s="223">
        <f t="shared" ca="1" si="777"/>
        <v>-7.5953653084653698E-4</v>
      </c>
      <c r="GF410" s="223">
        <f t="shared" ca="1" si="778"/>
        <v>-1.846937438195346E-5</v>
      </c>
      <c r="GG410" s="223">
        <f t="shared" ca="1" si="779"/>
        <v>7.462424585105862E-4</v>
      </c>
      <c r="GH410" s="223">
        <f t="shared" ca="1" si="780"/>
        <v>5.5560728812120903E-4</v>
      </c>
      <c r="GI410" s="223">
        <f t="shared" ca="1" si="781"/>
        <v>-3.4632184799560832E-4</v>
      </c>
      <c r="GJ410" s="223">
        <f t="shared" ca="1" si="782"/>
        <v>-8.0488631639569815E-4</v>
      </c>
      <c r="GK410" s="223">
        <f t="shared" ca="1" si="783"/>
        <v>-2.3302733249587753E-4</v>
      </c>
      <c r="GL410" s="223">
        <f t="shared" ca="1" si="784"/>
        <v>6.3715555571118815E-4</v>
      </c>
      <c r="GM410" s="223">
        <f t="shared" ca="1" si="785"/>
        <v>6.9164557649817673E-4</v>
      </c>
      <c r="GN410" s="223">
        <f t="shared" ca="1" si="786"/>
        <v>-1.3931593566503774E-4</v>
      </c>
      <c r="GO410" s="223">
        <f t="shared" ca="1" si="787"/>
        <v>-7.9192380401032667E-4</v>
      </c>
      <c r="GP410" s="223">
        <f t="shared" ca="1" si="788"/>
        <v>-4.3070295708941107E-4</v>
      </c>
      <c r="GQ410" s="223">
        <f t="shared" ca="1" si="789"/>
        <v>4.8190809105548343E-4</v>
      </c>
      <c r="GR410" s="223">
        <f t="shared" ca="1" si="790"/>
        <v>7.7757561716325168E-4</v>
      </c>
      <c r="GS410" s="223">
        <f t="shared" ca="1" si="791"/>
        <v>7.7783119239887438E-5</v>
      </c>
      <c r="GT410" s="223">
        <f t="shared" ca="1" si="792"/>
        <v>-7.2158810008196204E-4</v>
      </c>
      <c r="GU410" s="223">
        <f t="shared" ca="1" si="793"/>
        <v>-5.9717507052431027E-4</v>
      </c>
      <c r="GV410" s="223">
        <f t="shared" ca="1" si="794"/>
        <v>2.9174741243369898E-4</v>
      </c>
      <c r="GW410" s="223">
        <f t="shared" ca="1" si="795"/>
        <v>8.0717196183793967E-4</v>
      </c>
      <c r="GX410" s="223">
        <f t="shared" ca="1" si="796"/>
        <v>2.8924695295767008E-4</v>
      </c>
      <c r="GY410" s="223">
        <f t="shared" ca="1" si="797"/>
        <v>-5.9897487643326966E-4</v>
      </c>
      <c r="GZ410" s="223">
        <f t="shared" ca="1" si="798"/>
        <v>-7.2038312303265481E-4</v>
      </c>
      <c r="HA410" s="223">
        <f t="shared" ca="1" si="799"/>
        <v>8.0450255667238117E-5</v>
      </c>
      <c r="HB410" s="223">
        <f t="shared" ca="1" si="800"/>
        <v>7.7829041843786428E-4</v>
      </c>
      <c r="HC410" s="223">
        <f t="shared" ca="1" si="801"/>
        <v>4.7975546148981685E-4</v>
      </c>
      <c r="HD410" s="223">
        <f t="shared" ca="1" si="802"/>
        <v>-4.3296719975638757E-4</v>
      </c>
      <c r="HE410" s="223">
        <f t="shared" ca="1" si="803"/>
        <v>-7.9140095383937125E-4</v>
      </c>
      <c r="HF410" s="223">
        <f t="shared" ca="1" si="804"/>
        <v>-1.3667535063530454E-4</v>
      </c>
      <c r="HG410" s="223">
        <f t="shared" ca="1" si="805"/>
        <v>6.9302339321872036E-4</v>
      </c>
      <c r="HH410" s="223">
        <f t="shared" ca="1" si="806"/>
        <v>6.3550670947941205E-4</v>
      </c>
      <c r="HI410" s="223">
        <f t="shared" ca="1" si="807"/>
        <v>-2.3559197236607254E-4</v>
      </c>
      <c r="HJ410" s="223">
        <f t="shared" ca="1" si="808"/>
        <v>-8.0508347248348783E-4</v>
      </c>
      <c r="HK410" s="223">
        <f t="shared" ca="1" si="809"/>
        <v>-3.4389911912027045E-4</v>
      </c>
      <c r="HL410" s="223">
        <f t="shared" ca="1" si="810"/>
        <v>5.5754830040322188E-4</v>
      </c>
      <c r="HM410" s="223">
        <f t="shared" ca="1" si="811"/>
        <v>7.4521685100751862E-4</v>
      </c>
      <c r="HN410" s="223">
        <f t="shared" ca="1" si="812"/>
        <v>-2.114860876353407E-5</v>
      </c>
      <c r="HO410" s="223">
        <f t="shared" ca="1" si="813"/>
        <v>-7.604394096547677E-4</v>
      </c>
      <c r="HP410" s="223">
        <f t="shared" ca="1" si="814"/>
        <v>-5.2620812947715731E-4</v>
      </c>
      <c r="HQ410" s="223">
        <f t="shared" ca="1" si="815"/>
        <v>3.8168002168840012E-4</v>
      </c>
      <c r="HR410" s="223">
        <f t="shared" ca="1" si="816"/>
        <v>8.009376201775875E-4</v>
      </c>
      <c r="HS410" s="223">
        <f t="shared" ca="1" si="817"/>
        <v>1.9482692646371867E-4</v>
      </c>
      <c r="HT410" s="223">
        <f t="shared" ca="1" si="818"/>
        <v>-6.6070313254225192E-4</v>
      </c>
      <c r="HU410" s="223">
        <f t="shared" ca="1" si="819"/>
        <v>-6.703944825138797E-4</v>
      </c>
      <c r="HV410" s="223">
        <f t="shared" ca="1" si="820"/>
        <v>1.7815983898786648E-4</v>
      </c>
      <c r="HW410" s="223">
        <f t="shared" ca="1" si="821"/>
        <v>7.9863216603710807E-4</v>
      </c>
      <c r="HX410" s="223">
        <f t="shared" ca="1" si="822"/>
        <v>3.9668766616001664E-4</v>
      </c>
      <c r="HY410" s="223">
        <f t="shared" ca="1" si="823"/>
        <v>-5.1310032182584446E-4</v>
      </c>
      <c r="HZ410" s="223">
        <f t="shared" ca="1" si="824"/>
        <v>-7.6601218429925831E-4</v>
      </c>
      <c r="IA410" s="223">
        <f t="shared" ca="1" si="825"/>
        <v>-3.8267644283407635E-5</v>
      </c>
      <c r="IB410" s="223">
        <f t="shared" ca="1" si="826"/>
        <v>7.384675138242719E-4</v>
      </c>
      <c r="IC410" s="223">
        <f t="shared" ca="1" si="827"/>
        <v>5.6980923001879276E-4</v>
      </c>
      <c r="ID410" s="223">
        <f t="shared" ca="1" si="828"/>
        <v>-3.2832448651308487E-4</v>
      </c>
      <c r="IE410" s="223">
        <f t="shared" ca="1" si="829"/>
        <v>-9.5188449057825343E-4</v>
      </c>
      <c r="IF410" s="223">
        <f t="shared" ca="1" si="830"/>
        <v>-2.5192271829735445E-4</v>
      </c>
      <c r="IG410" s="223">
        <f t="shared" ca="1" si="831"/>
        <v>6.2480246434549959E-4</v>
      </c>
      <c r="IH410" s="223">
        <f t="shared" ca="1" si="832"/>
        <v>7.0164932976287146E-4</v>
      </c>
      <c r="II410" s="223">
        <f t="shared" ca="1" si="833"/>
        <v>-1.1976224200597232E-4</v>
      </c>
      <c r="IJ410" s="223">
        <f t="shared" ca="1" si="834"/>
        <v>-7.8785300268739114E-4</v>
      </c>
      <c r="IK410" s="223">
        <f t="shared" ca="1" si="835"/>
        <v>-4.4732652836678376E-4</v>
      </c>
      <c r="IL410" s="223">
        <f t="shared" ca="1" si="836"/>
        <v>4.6587180814813763E-4</v>
      </c>
      <c r="IM410" s="223">
        <f t="shared" ca="1" si="837"/>
        <v>7.8265643119496153E-4</v>
      </c>
      <c r="IN410" s="223">
        <f t="shared" ca="1" si="838"/>
        <v>9.7476521650368612E-5</v>
      </c>
      <c r="IO410" s="223">
        <f t="shared" ca="1" si="839"/>
        <v>-7.1249379855361876E-4</v>
      </c>
      <c r="IP410" s="223">
        <f t="shared" ca="1" si="840"/>
        <v>-6.1032248497319263E-4</v>
      </c>
      <c r="IQ410" s="223">
        <f t="shared" ca="1" si="841"/>
        <v>2.7318973249850252E-4</v>
      </c>
      <c r="IR410" s="223">
        <f t="shared" ca="1" si="842"/>
        <v>8.0696174249027339E-4</v>
      </c>
      <c r="IS410" s="223">
        <f t="shared" ca="1" si="843"/>
        <v>3.0765331909324853E-4</v>
      </c>
      <c r="IT410" s="223">
        <f t="shared" ca="1" si="844"/>
        <v>-5.8551593745993769E-4</v>
      </c>
      <c r="IU410" s="223">
        <f t="shared" ca="1" si="845"/>
        <v>-7.2910187850116289E-4</v>
      </c>
      <c r="IV410" s="223">
        <f t="shared" ca="1" si="846"/>
        <v>6.0715643058133683E-5</v>
      </c>
      <c r="IW410" s="223">
        <f t="shared" ca="1" si="847"/>
        <v>7.7280439565445135E-4</v>
      </c>
      <c r="IX410" s="223">
        <f t="shared" ca="1" si="848"/>
        <v>4.9554128935878959E-4</v>
      </c>
      <c r="IY410" s="223">
        <f t="shared" ca="1" si="849"/>
        <v>-4.1611869477768356E-4</v>
      </c>
      <c r="IZ410" s="223">
        <f t="shared" ca="1" si="850"/>
        <v>-7.9505939507861694E-4</v>
      </c>
      <c r="JA410" s="223">
        <f t="shared" ca="1" si="851"/>
        <v>-1.5615716530093025E-4</v>
      </c>
      <c r="JB410" s="223">
        <f t="shared" ca="1" si="852"/>
        <v>6.826590176562757E-4</v>
      </c>
    </row>
    <row r="411" spans="2:262">
      <c r="B411" s="230">
        <v>50</v>
      </c>
      <c r="C411" s="229">
        <f t="shared" si="853"/>
        <v>9.7656250000000043E-4</v>
      </c>
      <c r="D411" s="226">
        <f t="shared" ca="1" si="597"/>
        <v>39.281127328850872</v>
      </c>
      <c r="E411" s="225">
        <f ca="1">BD361</f>
        <v>8.1127328850871872E-2</v>
      </c>
      <c r="F411" s="224">
        <v>50</v>
      </c>
      <c r="G411" s="223">
        <f t="shared" ca="1" si="854"/>
        <v>-2.9761439316912462E-4</v>
      </c>
      <c r="H411" s="223">
        <f t="shared" ca="1" si="598"/>
        <v>8.2403156406724151E-5</v>
      </c>
      <c r="I411" s="223">
        <f t="shared" ca="1" si="599"/>
        <v>3.5313596773095958E-4</v>
      </c>
      <c r="J411" s="223">
        <f t="shared" ca="1" si="600"/>
        <v>1.5553269238608128E-4</v>
      </c>
      <c r="K411" s="223">
        <f t="shared" ca="1" si="601"/>
        <v>-2.4834119585967127E-4</v>
      </c>
      <c r="L411" s="223">
        <f t="shared" ca="1" si="602"/>
        <v>-3.2285995051490777E-4</v>
      </c>
      <c r="M411" s="223">
        <f t="shared" ca="1" si="603"/>
        <v>3.0804713069298024E-5</v>
      </c>
      <c r="N411" s="223">
        <f t="shared" ca="1" si="604"/>
        <v>3.4361554105431802E-4</v>
      </c>
      <c r="O411" s="223">
        <f t="shared" ca="1" si="605"/>
        <v>2.0071646542885752E-4</v>
      </c>
      <c r="P411" s="223">
        <f t="shared" ca="1" si="606"/>
        <v>-2.0837685983085352E-4</v>
      </c>
      <c r="Q411" s="223">
        <f t="shared" ca="1" si="607"/>
        <v>-3.411165649463521E-4</v>
      </c>
      <c r="R411" s="223">
        <f t="shared" ca="1" si="608"/>
        <v>-2.1460559278015502E-5</v>
      </c>
      <c r="S411" s="223">
        <f t="shared" ca="1" si="609"/>
        <v>3.2665687560858091E-4</v>
      </c>
      <c r="T411" s="223">
        <f t="shared" ca="1" si="610"/>
        <v>2.4155533314468579E-4</v>
      </c>
      <c r="U411" s="223">
        <f t="shared" ca="1" si="611"/>
        <v>-1.6390179407013619E-4</v>
      </c>
      <c r="V411" s="223">
        <f t="shared" ca="1" si="612"/>
        <v>-3.519890358947064E-4</v>
      </c>
      <c r="W411" s="223">
        <f t="shared" ca="1" si="613"/>
        <v>-7.3261275326336127E-5</v>
      </c>
      <c r="X411" s="223">
        <f t="shared" ca="1" si="614"/>
        <v>3.0262707528667303E-4</v>
      </c>
      <c r="Y411" s="223">
        <f t="shared" ca="1" si="615"/>
        <v>2.7716525737802396E-4</v>
      </c>
      <c r="Z411" s="223">
        <f t="shared" ca="1" si="616"/>
        <v>-1.1587874943967475E-4</v>
      </c>
      <c r="AA411" s="223">
        <f t="shared" ca="1" si="617"/>
        <v>-3.5524200719803538E-4</v>
      </c>
      <c r="AB411" s="223">
        <f t="shared" ca="1" si="618"/>
        <v>-1.2347610600773386E-4</v>
      </c>
      <c r="AC411" s="223">
        <f t="shared" ca="1" si="619"/>
        <v>2.7204631269726025E-4</v>
      </c>
      <c r="AD411" s="223">
        <f t="shared" ca="1" si="620"/>
        <v>3.0677539080868209E-4</v>
      </c>
      <c r="AE411" s="223">
        <f t="shared" ca="1" si="621"/>
        <v>-6.5347279829504264E-5</v>
      </c>
      <c r="AF411" s="223">
        <f t="shared" ca="1" si="622"/>
        <v>-3.5080506185136603E-4</v>
      </c>
      <c r="AG411" s="223">
        <f t="shared" ca="1" si="623"/>
        <v>-1.7101805188320579E-4</v>
      </c>
      <c r="AH411" s="223">
        <f t="shared" ca="1" si="624"/>
        <v>2.3557656899865384E-4</v>
      </c>
      <c r="AI411" s="223">
        <f t="shared" ca="1" si="625"/>
        <v>3.2974476346840371E-4</v>
      </c>
      <c r="AJ411" s="223">
        <f t="shared" ca="1" si="626"/>
        <v>-1.3401238955207092E-5</v>
      </c>
      <c r="AK411" s="223">
        <f t="shared" ca="1" si="627"/>
        <v>-3.3877424632219129E-4</v>
      </c>
      <c r="AL411" s="223">
        <f t="shared" ca="1" si="628"/>
        <v>-2.1485797339787792E-4</v>
      </c>
      <c r="AM411" s="223">
        <f t="shared" ca="1" si="629"/>
        <v>1.940073040058705E-4</v>
      </c>
      <c r="AN411" s="223">
        <f t="shared" ca="1" si="630"/>
        <v>3.4557615780499271E-4</v>
      </c>
      <c r="AO411" s="223">
        <f t="shared" ca="1" si="631"/>
        <v>3.8834898271670169E-5</v>
      </c>
      <c r="AP411" s="223">
        <f t="shared" ca="1" si="632"/>
        <v>-3.1940999143450219E-4</v>
      </c>
      <c r="AQ411" s="223">
        <f t="shared" ca="1" si="633"/>
        <v>-2.5404686864443141E-4</v>
      </c>
      <c r="AR411" s="223">
        <f t="shared" ca="1" si="634"/>
        <v>1.4823836676975253E-4</v>
      </c>
      <c r="AS411" s="223">
        <f t="shared" ca="1" si="635"/>
        <v>3.5392687194075925E-4</v>
      </c>
      <c r="AT411" s="223">
        <f t="shared" ca="1" si="636"/>
        <v>9.0230377229625543E-5</v>
      </c>
      <c r="AU411" s="223">
        <f t="shared" ca="1" si="637"/>
        <v>-2.9313147482793291E-4</v>
      </c>
      <c r="AV411" s="223">
        <f t="shared" ca="1" si="638"/>
        <v>-2.8773641638848155E-4</v>
      </c>
      <c r="AW411" s="223">
        <f t="shared" ca="1" si="639"/>
        <v>9.9260516562495464E-5</v>
      </c>
      <c r="AX411" s="223">
        <f t="shared" ca="1" si="640"/>
        <v>3.5461613813323156E-4</v>
      </c>
      <c r="AY411" s="223">
        <f t="shared" ca="1" si="641"/>
        <v>1.3967264100994307E-4</v>
      </c>
      <c r="AZ411" s="223">
        <f t="shared" ca="1" si="642"/>
        <v>-2.6050754702774406E-4</v>
      </c>
      <c r="BA411" s="223">
        <f t="shared" ca="1" si="643"/>
        <v>-3.1519733966142965E-4</v>
      </c>
      <c r="BB411" s="223">
        <f t="shared" ca="1" si="644"/>
        <v>4.8133975931428561E-5</v>
      </c>
      <c r="BC411" s="223">
        <f t="shared" ca="1" si="645"/>
        <v>3.4762903585087795E-4</v>
      </c>
      <c r="BD411" s="223">
        <f t="shared" ca="1" si="646"/>
        <v>1.8609141391393285E-4</v>
      </c>
      <c r="BE411" s="223">
        <f t="shared" ca="1" si="647"/>
        <v>-2.2224441754884678E-4</v>
      </c>
      <c r="BF411" s="223">
        <f t="shared" ca="1" si="648"/>
        <v>-3.3583519240447304E-4</v>
      </c>
      <c r="BG411" s="223">
        <f t="shared" ca="1" si="649"/>
        <v>-4.0345199173344004E-6</v>
      </c>
      <c r="BH411" s="223">
        <f t="shared" ca="1" si="650"/>
        <v>3.3311681475755548E-4</v>
      </c>
      <c r="BI411" s="223">
        <f t="shared" ca="1" si="651"/>
        <v>2.2848186968964611E-4</v>
      </c>
      <c r="BJ411" s="223">
        <f t="shared" ca="1" si="652"/>
        <v>-1.7917036759250562E-4</v>
      </c>
      <c r="BK411" s="223">
        <f t="shared" ca="1" si="653"/>
        <v>-3.4920322743058448E-4</v>
      </c>
      <c r="BL411" s="223">
        <f t="shared" ca="1" si="654"/>
        <v>-5.6115680593858019E-5</v>
      </c>
      <c r="BM411" s="223">
        <f t="shared" ca="1" si="655"/>
        <v>3.1139362061404657E-4</v>
      </c>
      <c r="BN411" s="223">
        <f t="shared" ca="1" si="656"/>
        <v>2.6592638298573486E-4</v>
      </c>
      <c r="BO411" s="223">
        <f t="shared" ca="1" si="657"/>
        <v>-1.3221782025967199E-4</v>
      </c>
      <c r="BP411" s="223">
        <f t="shared" ca="1" si="658"/>
        <v>-3.5501206715197418E-4</v>
      </c>
      <c r="BQ411" s="223">
        <f t="shared" ca="1" si="659"/>
        <v>-1.0698210625092239E-4</v>
      </c>
      <c r="BR411" s="223">
        <f t="shared" ca="1" si="660"/>
        <v>2.8292969497104611E-4</v>
      </c>
      <c r="BS411" s="223">
        <f t="shared" ca="1" si="661"/>
        <v>2.9761439316912435E-4</v>
      </c>
      <c r="BT411" s="223">
        <f t="shared" ca="1" si="662"/>
        <v>-8.2403156406725072E-5</v>
      </c>
      <c r="BU411" s="223">
        <f t="shared" ca="1" si="663"/>
        <v>-3.5313596773095968E-4</v>
      </c>
      <c r="BV411" s="223">
        <f t="shared" ca="1" si="664"/>
        <v>-1.5553269238607968E-4</v>
      </c>
      <c r="BW411" s="223">
        <f t="shared" ca="1" si="665"/>
        <v>2.4834119585967273E-4</v>
      </c>
      <c r="BX411" s="223">
        <f t="shared" ca="1" si="666"/>
        <v>3.2285995051490669E-4</v>
      </c>
      <c r="BY411" s="223">
        <f t="shared" ca="1" si="667"/>
        <v>-3.0804713069295693E-5</v>
      </c>
      <c r="BZ411" s="223">
        <f t="shared" ca="1" si="668"/>
        <v>-3.4361554105431764E-4</v>
      </c>
      <c r="CA411" s="223">
        <f t="shared" ca="1" si="669"/>
        <v>-2.0071646542885844E-4</v>
      </c>
      <c r="CB411" s="223">
        <f t="shared" ca="1" si="670"/>
        <v>2.0837685983085262E-4</v>
      </c>
      <c r="CC411" s="223">
        <f t="shared" ca="1" si="671"/>
        <v>3.4111656494635221E-4</v>
      </c>
      <c r="CD411" s="223">
        <f t="shared" ca="1" si="672"/>
        <v>2.1460559278015313E-5</v>
      </c>
      <c r="CE411" s="223">
        <f t="shared" ca="1" si="673"/>
        <v>-3.2665687560858101E-4</v>
      </c>
      <c r="CF411" s="223">
        <f t="shared" ca="1" si="674"/>
        <v>-2.4155533314468565E-4</v>
      </c>
      <c r="CG411" s="223">
        <f t="shared" ca="1" si="675"/>
        <v>1.6390179407013751E-4</v>
      </c>
      <c r="CH411" s="223">
        <f t="shared" ca="1" si="676"/>
        <v>3.5198903589470624E-4</v>
      </c>
      <c r="CI411" s="223">
        <f t="shared" ca="1" si="677"/>
        <v>7.3261275326334704E-5</v>
      </c>
      <c r="CJ411" s="223">
        <f t="shared" ca="1" si="678"/>
        <v>-3.0262707528667444E-4</v>
      </c>
      <c r="CK411" s="223">
        <f t="shared" ca="1" si="679"/>
        <v>-2.7716525737802228E-4</v>
      </c>
      <c r="CL411" s="223">
        <f t="shared" ca="1" si="680"/>
        <v>1.1587874943967256E-4</v>
      </c>
      <c r="CM411" s="223">
        <f t="shared" ca="1" si="681"/>
        <v>3.5524200719803532E-4</v>
      </c>
      <c r="CN411" s="223">
        <f t="shared" ca="1" si="682"/>
        <v>1.2347610600773489E-4</v>
      </c>
      <c r="CO411" s="223">
        <f t="shared" ca="1" si="683"/>
        <v>-2.7204631269725954E-4</v>
      </c>
      <c r="CP411" s="223">
        <f t="shared" ca="1" si="684"/>
        <v>-3.0677539080868198E-4</v>
      </c>
      <c r="CQ411" s="223">
        <f t="shared" ca="1" si="685"/>
        <v>6.5347279829504399E-5</v>
      </c>
      <c r="CR411" s="223">
        <f t="shared" ca="1" si="686"/>
        <v>3.5080506185136608E-4</v>
      </c>
      <c r="CS411" s="223">
        <f t="shared" ca="1" si="687"/>
        <v>1.7101805188320568E-4</v>
      </c>
      <c r="CT411" s="223">
        <f t="shared" ca="1" si="688"/>
        <v>-2.3557656899865395E-4</v>
      </c>
      <c r="CU411" s="223">
        <f t="shared" ca="1" si="689"/>
        <v>-3.2974476346840263E-4</v>
      </c>
      <c r="CV411" s="223">
        <f t="shared" ca="1" si="690"/>
        <v>1.3401238955209748E-5</v>
      </c>
      <c r="CW411" s="223">
        <f t="shared" ca="1" si="691"/>
        <v>3.3877424632219205E-4</v>
      </c>
      <c r="CX411" s="223">
        <f t="shared" ca="1" si="692"/>
        <v>2.1485797339787979E-4</v>
      </c>
      <c r="CY411" s="223">
        <f t="shared" ca="1" si="693"/>
        <v>-1.9400730400586852E-4</v>
      </c>
      <c r="CZ411" s="223">
        <f t="shared" ca="1" si="694"/>
        <v>-3.4557615780499325E-4</v>
      </c>
      <c r="DA411" s="223">
        <f t="shared" ca="1" si="695"/>
        <v>-3.88348982716725E-5</v>
      </c>
      <c r="DB411" s="223">
        <f t="shared" ca="1" si="696"/>
        <v>3.194099914345023E-4</v>
      </c>
      <c r="DC411" s="223">
        <f t="shared" ca="1" si="697"/>
        <v>2.540468686444313E-4</v>
      </c>
      <c r="DD411" s="223">
        <f t="shared" ca="1" si="698"/>
        <v>-1.4823836676975272E-4</v>
      </c>
      <c r="DE411" s="223">
        <f t="shared" ca="1" si="699"/>
        <v>-3.5392687194075925E-4</v>
      </c>
      <c r="DF411" s="223">
        <f t="shared" ca="1" si="700"/>
        <v>-9.0230377229625339E-5</v>
      </c>
      <c r="DG411" s="223">
        <f t="shared" ca="1" si="701"/>
        <v>2.931314748279302E-4</v>
      </c>
      <c r="DH411" s="223">
        <f t="shared" ca="1" si="702"/>
        <v>2.8773641638847993E-4</v>
      </c>
      <c r="DI411" s="223">
        <f t="shared" ca="1" si="703"/>
        <v>-9.9260516562493187E-5</v>
      </c>
      <c r="DJ411" s="223">
        <f t="shared" ca="1" si="704"/>
        <v>-3.5461613813323172E-4</v>
      </c>
      <c r="DK411" s="223">
        <f t="shared" ca="1" si="705"/>
        <v>-1.3967264100994524E-4</v>
      </c>
      <c r="DL411" s="223">
        <f t="shared" ca="1" si="706"/>
        <v>2.605075470277459E-4</v>
      </c>
      <c r="DM411" s="223">
        <f t="shared" ca="1" si="707"/>
        <v>3.1519733966143073E-4</v>
      </c>
      <c r="DN411" s="223">
        <f t="shared" ca="1" si="708"/>
        <v>-4.8133975931433738E-5</v>
      </c>
      <c r="DO411" s="223">
        <f t="shared" ca="1" si="709"/>
        <v>-3.47629035850878E-4</v>
      </c>
      <c r="DP411" s="223">
        <f t="shared" ca="1" si="710"/>
        <v>-1.860914139139284E-4</v>
      </c>
      <c r="DQ411" s="223">
        <f t="shared" ca="1" si="711"/>
        <v>2.2224441754884695E-4</v>
      </c>
      <c r="DR411" s="223">
        <f t="shared" ca="1" si="712"/>
        <v>3.3583519240447466E-4</v>
      </c>
      <c r="DS411" s="223">
        <f t="shared" ca="1" si="713"/>
        <v>4.0345199173342106E-6</v>
      </c>
      <c r="DT411" s="223">
        <f t="shared" ca="1" si="714"/>
        <v>-3.331168147575538E-4</v>
      </c>
      <c r="DU411" s="223">
        <f t="shared" ca="1" si="715"/>
        <v>-2.2848186968964598E-4</v>
      </c>
      <c r="DV411" s="223">
        <f t="shared" ca="1" si="716"/>
        <v>1.7917036759250145E-4</v>
      </c>
      <c r="DW411" s="223">
        <f t="shared" ca="1" si="717"/>
        <v>3.4920322743058443E-4</v>
      </c>
      <c r="DX411" s="223">
        <f t="shared" ca="1" si="718"/>
        <v>5.6115680593857829E-5</v>
      </c>
      <c r="DY411" s="223">
        <f t="shared" ca="1" si="719"/>
        <v>-3.1139362061404906E-4</v>
      </c>
      <c r="DZ411" s="223">
        <f t="shared" ca="1" si="720"/>
        <v>-2.6592638298573475E-4</v>
      </c>
      <c r="EA411" s="223">
        <f t="shared" ca="1" si="721"/>
        <v>1.3221782025967687E-4</v>
      </c>
      <c r="EB411" s="223">
        <f t="shared" ca="1" si="722"/>
        <v>3.5501206715197418E-4</v>
      </c>
      <c r="EC411" s="223">
        <f t="shared" ca="1" si="723"/>
        <v>1.0698210625091738E-4</v>
      </c>
      <c r="ED411" s="223">
        <f t="shared" ca="1" si="724"/>
        <v>-2.8292969497104622E-4</v>
      </c>
      <c r="EE411" s="223">
        <f t="shared" ca="1" si="725"/>
        <v>-2.97614393169127E-4</v>
      </c>
      <c r="EF411" s="223">
        <f t="shared" ca="1" si="726"/>
        <v>8.2403156406725262E-5</v>
      </c>
      <c r="EG411" s="223">
        <f t="shared" ca="1" si="727"/>
        <v>3.5313596773095914E-4</v>
      </c>
      <c r="EH411" s="223">
        <f t="shared" ca="1" si="728"/>
        <v>1.5553269238607957E-4</v>
      </c>
      <c r="EI411" s="223">
        <f t="shared" ca="1" si="729"/>
        <v>-2.4834119585966926E-4</v>
      </c>
      <c r="EJ411" s="223">
        <f t="shared" ca="1" si="730"/>
        <v>-3.2285995051490658E-4</v>
      </c>
      <c r="EK411" s="223">
        <f t="shared" ca="1" si="731"/>
        <v>3.080471306929591E-5</v>
      </c>
      <c r="EL411" s="223">
        <f t="shared" ca="1" si="732"/>
        <v>3.4361554105431899E-4</v>
      </c>
      <c r="EM411" s="223">
        <f t="shared" ca="1" si="733"/>
        <v>2.0071646542885828E-4</v>
      </c>
      <c r="EN411" s="223">
        <f t="shared" ca="1" si="734"/>
        <v>-2.0837685983085682E-4</v>
      </c>
      <c r="EO411" s="223">
        <f t="shared" ca="1" si="735"/>
        <v>-3.4111656494635221E-4</v>
      </c>
      <c r="EP411" s="223">
        <f t="shared" ca="1" si="736"/>
        <v>-2.1460559278010081E-5</v>
      </c>
      <c r="EQ411" s="223">
        <f t="shared" ca="1" si="737"/>
        <v>3.2665687560858107E-4</v>
      </c>
      <c r="ER411" s="223">
        <f t="shared" ca="1" si="738"/>
        <v>2.415553331446892E-4</v>
      </c>
      <c r="ES411" s="223">
        <f t="shared" ca="1" si="739"/>
        <v>-1.6390179407013765E-4</v>
      </c>
      <c r="ET411" s="223">
        <f t="shared" ca="1" si="740"/>
        <v>-3.5198903589470684E-4</v>
      </c>
      <c r="EU411" s="223">
        <f t="shared" ca="1" si="741"/>
        <v>-7.3261275326334555E-5</v>
      </c>
      <c r="EV411" s="223">
        <f t="shared" ca="1" si="742"/>
        <v>3.0262707528667189E-4</v>
      </c>
      <c r="EW411" s="223">
        <f t="shared" ca="1" si="743"/>
        <v>2.7716525737802217E-4</v>
      </c>
      <c r="EX411" s="223">
        <f t="shared" ca="1" si="744"/>
        <v>-1.1587874943967273E-4</v>
      </c>
      <c r="EY411" s="223">
        <f t="shared" ca="1" si="745"/>
        <v>-3.5524200719803543E-4</v>
      </c>
      <c r="EZ411" s="223">
        <f t="shared" ca="1" si="746"/>
        <v>-1.2347610600773473E-4</v>
      </c>
      <c r="FA411" s="223">
        <f t="shared" ca="1" si="747"/>
        <v>2.720463126972629E-4</v>
      </c>
      <c r="FB411" s="223">
        <f t="shared" ca="1" si="748"/>
        <v>3.0677539080868187E-4</v>
      </c>
      <c r="FC411" s="223">
        <f t="shared" ca="1" si="749"/>
        <v>-6.5347279829509549E-5</v>
      </c>
      <c r="FD411" s="223">
        <f t="shared" ca="1" si="750"/>
        <v>-3.5080506185136608E-4</v>
      </c>
      <c r="FE411" s="223">
        <f t="shared" ca="1" si="751"/>
        <v>-1.7101805188320994E-4</v>
      </c>
      <c r="FF411" s="223">
        <f t="shared" ca="1" si="752"/>
        <v>2.3557656899865411E-4</v>
      </c>
      <c r="FG411" s="223">
        <f t="shared" ca="1" si="753"/>
        <v>3.2974476346840447E-4</v>
      </c>
      <c r="FH411" s="223">
        <f t="shared" ca="1" si="754"/>
        <v>-1.3401238955209965E-5</v>
      </c>
      <c r="FI411" s="223">
        <f t="shared" ca="1" si="755"/>
        <v>-3.3877424632219064E-4</v>
      </c>
      <c r="FJ411" s="223">
        <f t="shared" ca="1" si="756"/>
        <v>-2.1485797339787564E-4</v>
      </c>
      <c r="FK411" s="223">
        <f t="shared" ca="1" si="757"/>
        <v>1.9400730400586866E-4</v>
      </c>
      <c r="FL411" s="223">
        <f t="shared" ca="1" si="758"/>
        <v>3.4557615780499205E-4</v>
      </c>
      <c r="FM411" s="223">
        <f t="shared" ca="1" si="759"/>
        <v>3.8834898271672283E-5</v>
      </c>
      <c r="FN411" s="223">
        <f t="shared" ca="1" si="760"/>
        <v>-3.1940999143450458E-4</v>
      </c>
      <c r="FO411" s="223">
        <f t="shared" ca="1" si="761"/>
        <v>-2.5404686864443114E-4</v>
      </c>
      <c r="FP411" s="223">
        <f t="shared" ca="1" si="762"/>
        <v>1.482383667697575E-4</v>
      </c>
      <c r="FQ411" s="223">
        <f t="shared" ca="1" si="763"/>
        <v>3.5392687194075925E-4</v>
      </c>
      <c r="FR411" s="223">
        <f t="shared" ca="1" si="764"/>
        <v>9.023037722963011E-5</v>
      </c>
      <c r="FS411" s="223">
        <f t="shared" ca="1" si="765"/>
        <v>-2.9313147482793313E-4</v>
      </c>
      <c r="FT411" s="223">
        <f t="shared" ca="1" si="766"/>
        <v>-2.877364163884828E-4</v>
      </c>
      <c r="FU411" s="223">
        <f t="shared" ca="1" si="767"/>
        <v>9.9260516562498229E-5</v>
      </c>
      <c r="FV411" s="223">
        <f t="shared" ca="1" si="768"/>
        <v>3.546161381332314E-4</v>
      </c>
      <c r="FW411" s="223">
        <f t="shared" ca="1" si="769"/>
        <v>1.3967264100994041E-4</v>
      </c>
      <c r="FX411" s="223">
        <f t="shared" ca="1" si="770"/>
        <v>-2.6050754702774259E-4</v>
      </c>
      <c r="FY411" s="223">
        <f t="shared" ca="1" si="771"/>
        <v>-3.1519733966142835E-4</v>
      </c>
      <c r="FZ411" s="223">
        <f t="shared" ca="1" si="772"/>
        <v>4.813397593142894E-5</v>
      </c>
      <c r="GA411" s="223">
        <f t="shared" ca="1" si="773"/>
        <v>3.4762903585087903E-4</v>
      </c>
      <c r="GB411" s="223">
        <f t="shared" ca="1" si="774"/>
        <v>1.8609141391393258E-4</v>
      </c>
      <c r="GC411" s="223">
        <f t="shared" ca="1" si="775"/>
        <v>-2.2224441754885104E-4</v>
      </c>
      <c r="GD411" s="223">
        <f t="shared" ca="1" si="776"/>
        <v>-3.3583519240447293E-4</v>
      </c>
      <c r="GE411" s="223">
        <f t="shared" ca="1" si="777"/>
        <v>-4.0345199173390895E-6</v>
      </c>
      <c r="GF411" s="223">
        <f t="shared" ca="1" si="778"/>
        <v>3.3311681475755564E-4</v>
      </c>
      <c r="GG411" s="223">
        <f t="shared" ca="1" si="779"/>
        <v>2.2848186968964969E-4</v>
      </c>
      <c r="GH411" s="223">
        <f t="shared" ca="1" si="780"/>
        <v>-1.7917036759250592E-4</v>
      </c>
      <c r="GI411" s="223">
        <f t="shared" ca="1" si="781"/>
        <v>-3.4920322743058535E-4</v>
      </c>
      <c r="GJ411" s="223">
        <f t="shared" ca="1" si="782"/>
        <v>-5.6115680593852706E-5</v>
      </c>
      <c r="GK411" s="223">
        <f t="shared" ca="1" si="783"/>
        <v>3.1139362061404679E-4</v>
      </c>
      <c r="GL411" s="223">
        <f t="shared" ca="1" si="784"/>
        <v>2.6592638298573128E-4</v>
      </c>
      <c r="GM411" s="223">
        <f t="shared" ca="1" si="785"/>
        <v>-1.3221782025967232E-4</v>
      </c>
      <c r="GN411" s="223">
        <f t="shared" ca="1" si="786"/>
        <v>-3.5501206715197401E-4</v>
      </c>
      <c r="GO411" s="223">
        <f t="shared" ca="1" si="787"/>
        <v>-1.0698210625092204E-4</v>
      </c>
      <c r="GP411" s="223">
        <f t="shared" ca="1" si="788"/>
        <v>2.8292969497104329E-4</v>
      </c>
      <c r="GQ411" s="223">
        <f t="shared" ca="1" si="789"/>
        <v>2.9761439316912413E-4</v>
      </c>
      <c r="GR411" s="223">
        <f t="shared" ca="1" si="790"/>
        <v>-8.2403156406720519E-5</v>
      </c>
      <c r="GS411" s="223">
        <f t="shared" ca="1" si="791"/>
        <v>-3.5313596773095974E-4</v>
      </c>
      <c r="GT411" s="223">
        <f t="shared" ca="1" si="792"/>
        <v>-1.5553269238608393E-4</v>
      </c>
      <c r="GU411" s="223">
        <f t="shared" ca="1" si="793"/>
        <v>2.48341195859673E-4</v>
      </c>
      <c r="GV411" s="223">
        <f t="shared" ca="1" si="794"/>
        <v>3.2285995051490864E-4</v>
      </c>
      <c r="GW411" s="223">
        <f t="shared" ca="1" si="795"/>
        <v>-3.0804713069301087E-5</v>
      </c>
      <c r="GX411" s="223">
        <f t="shared" ca="1" si="796"/>
        <v>-3.4361554105431769E-4</v>
      </c>
      <c r="GY411" s="223">
        <f t="shared" ca="1" si="797"/>
        <v>-2.0071646542885397E-4</v>
      </c>
      <c r="GZ411" s="223">
        <f t="shared" ca="1" si="798"/>
        <v>2.0837685983085286E-4</v>
      </c>
      <c r="HA411" s="223">
        <f t="shared" ca="1" si="799"/>
        <v>3.4111656494635069E-4</v>
      </c>
      <c r="HB411" s="223">
        <f t="shared" ca="1" si="800"/>
        <v>2.1460559278014987E-5</v>
      </c>
      <c r="HC411" s="223">
        <f t="shared" ca="1" si="801"/>
        <v>-3.2665687560857917E-4</v>
      </c>
      <c r="HD411" s="223">
        <f t="shared" ca="1" si="802"/>
        <v>-2.4155533314468541E-4</v>
      </c>
      <c r="HE411" s="223">
        <f t="shared" ca="1" si="803"/>
        <v>1.6390179407013331E-4</v>
      </c>
      <c r="HF411" s="223">
        <f t="shared" ca="1" si="804"/>
        <v>3.5198903589470619E-4</v>
      </c>
      <c r="HG411" s="223">
        <f t="shared" ca="1" si="805"/>
        <v>7.3261275326339298E-5</v>
      </c>
      <c r="HH411" s="223">
        <f t="shared" ca="1" si="806"/>
        <v>-3.0262707528666934E-4</v>
      </c>
      <c r="HI411" s="223">
        <f t="shared" ca="1" si="807"/>
        <v>-2.7716525737801886E-4</v>
      </c>
      <c r="HJ411" s="223">
        <f t="shared" ca="1" si="808"/>
        <v>1.1587874943967765E-4</v>
      </c>
      <c r="HK411" s="223">
        <f t="shared" ca="1" si="809"/>
        <v>3.5524200719803532E-4</v>
      </c>
      <c r="HL411" s="223">
        <f t="shared" ca="1" si="810"/>
        <v>1.2347610600773934E-4</v>
      </c>
      <c r="HM411" s="223">
        <f t="shared" ca="1" si="811"/>
        <v>-2.7204631269726626E-4</v>
      </c>
      <c r="HN411" s="223">
        <f t="shared" ca="1" si="812"/>
        <v>-3.0677539080867927E-4</v>
      </c>
      <c r="HO411" s="223">
        <f t="shared" ca="1" si="813"/>
        <v>6.5347279829504752E-5</v>
      </c>
      <c r="HP411" s="223">
        <f t="shared" ca="1" si="814"/>
        <v>3.5080506185136532E-4</v>
      </c>
      <c r="HQ411" s="223">
        <f t="shared" ca="1" si="815"/>
        <v>1.7101805188321422E-4</v>
      </c>
      <c r="HR411" s="223">
        <f t="shared" ca="1" si="816"/>
        <v>-2.3557656899865801E-4</v>
      </c>
      <c r="HS411" s="223">
        <f t="shared" ca="1" si="817"/>
        <v>-3.2974476346840252E-4</v>
      </c>
      <c r="HT411" s="223">
        <f t="shared" ca="1" si="818"/>
        <v>1.3401238955205059E-5</v>
      </c>
      <c r="HU411" s="223">
        <f t="shared" ca="1" si="819"/>
        <v>3.3877424632218917E-4</v>
      </c>
      <c r="HV411" s="223">
        <f t="shared" ca="1" si="820"/>
        <v>2.148579733978715E-4</v>
      </c>
      <c r="HW411" s="223">
        <f t="shared" ca="1" si="821"/>
        <v>-1.9400730400587305E-4</v>
      </c>
      <c r="HX411" s="223">
        <f t="shared" ca="1" si="822"/>
        <v>-3.4557615780499314E-4</v>
      </c>
      <c r="HY411" s="223">
        <f t="shared" ca="1" si="823"/>
        <v>-3.8834898271677162E-5</v>
      </c>
      <c r="HZ411" s="223">
        <f t="shared" ca="1" si="824"/>
        <v>3.1940999143450686E-4</v>
      </c>
      <c r="IA411" s="223">
        <f t="shared" ca="1" si="825"/>
        <v>2.5404686864442751E-4</v>
      </c>
      <c r="IB411" s="223">
        <f t="shared" ca="1" si="826"/>
        <v>-1.4823836676975305E-4</v>
      </c>
      <c r="IC411" s="223">
        <f t="shared" ca="1" si="827"/>
        <v>-3.5392687194075962E-4</v>
      </c>
      <c r="ID411" s="223">
        <f t="shared" ca="1" si="828"/>
        <v>-9.0230377229634799E-5</v>
      </c>
      <c r="IE411" s="223">
        <f t="shared" ca="1" si="829"/>
        <v>3.5497236492075236E-4</v>
      </c>
      <c r="IF411" s="223">
        <f t="shared" ca="1" si="830"/>
        <v>2.8773641638847971E-4</v>
      </c>
      <c r="IG411" s="223">
        <f t="shared" ca="1" si="831"/>
        <v>-9.926051656249354E-5</v>
      </c>
      <c r="IH411" s="223">
        <f t="shared" ca="1" si="832"/>
        <v>-3.5461613813323118E-4</v>
      </c>
      <c r="II411" s="223">
        <f t="shared" ca="1" si="833"/>
        <v>-1.3967264100993564E-4</v>
      </c>
      <c r="IJ411" s="223">
        <f t="shared" ca="1" si="834"/>
        <v>2.6050754702774617E-4</v>
      </c>
      <c r="IK411" s="223">
        <f t="shared" ca="1" si="835"/>
        <v>3.1519733966143057E-4</v>
      </c>
      <c r="IL411" s="223">
        <f t="shared" ca="1" si="836"/>
        <v>-4.8133975931424089E-5</v>
      </c>
      <c r="IM411" s="223">
        <f t="shared" ca="1" si="837"/>
        <v>-3.4762903585088017E-4</v>
      </c>
      <c r="IN411" s="223">
        <f t="shared" ca="1" si="838"/>
        <v>-1.8609141391392813E-4</v>
      </c>
      <c r="IO411" s="223">
        <f t="shared" ca="1" si="839"/>
        <v>2.2224441754884719E-4</v>
      </c>
      <c r="IP411" s="223">
        <f t="shared" ca="1" si="840"/>
        <v>3.3583519240447455E-4</v>
      </c>
      <c r="IQ411" s="223">
        <f t="shared" ca="1" si="841"/>
        <v>4.0345199173439684E-6</v>
      </c>
      <c r="IR411" s="223">
        <f t="shared" ca="1" si="842"/>
        <v>-3.3311681475755748E-4</v>
      </c>
      <c r="IS411" s="223">
        <f t="shared" ca="1" si="843"/>
        <v>-2.2848186968964568E-4</v>
      </c>
      <c r="IT411" s="223">
        <f t="shared" ca="1" si="844"/>
        <v>1.7917036759250167E-4</v>
      </c>
      <c r="IU411" s="223">
        <f t="shared" ca="1" si="845"/>
        <v>3.4920322743058627E-4</v>
      </c>
      <c r="IV411" s="223">
        <f t="shared" ca="1" si="846"/>
        <v>5.6115680593847529E-5</v>
      </c>
      <c r="IW411" s="223">
        <f t="shared" ca="1" si="847"/>
        <v>-3.1139362061404928E-4</v>
      </c>
      <c r="IX411" s="223">
        <f t="shared" ca="1" si="848"/>
        <v>-2.6592638298573453E-4</v>
      </c>
      <c r="IY411" s="223">
        <f t="shared" ca="1" si="849"/>
        <v>1.3221782025966776E-4</v>
      </c>
      <c r="IZ411" s="223">
        <f t="shared" ca="1" si="850"/>
        <v>3.550120671519738E-4</v>
      </c>
      <c r="JA411" s="223">
        <f t="shared" ca="1" si="851"/>
        <v>1.0698210625091707E-4</v>
      </c>
      <c r="JB411" s="223">
        <f t="shared" ca="1" si="852"/>
        <v>-2.8292969497104644E-4</v>
      </c>
    </row>
    <row r="412" spans="2:262">
      <c r="B412" s="230">
        <v>51</v>
      </c>
      <c r="C412" s="229">
        <f t="shared" si="853"/>
        <v>9.9609375000000045E-4</v>
      </c>
      <c r="D412" s="226">
        <f t="shared" ca="1" si="597"/>
        <v>39.279376080836649</v>
      </c>
      <c r="E412" s="225">
        <f ca="1">BE361</f>
        <v>7.9376080836644561E-2</v>
      </c>
      <c r="F412" s="224">
        <v>51</v>
      </c>
      <c r="G412" s="223">
        <f t="shared" ca="1" si="854"/>
        <v>-1.4151797430593893E-3</v>
      </c>
      <c r="H412" s="223">
        <f t="shared" ca="1" si="598"/>
        <v>5.251122788596732E-4</v>
      </c>
      <c r="I412" s="223">
        <f t="shared" ca="1" si="599"/>
        <v>1.7446160101344502E-3</v>
      </c>
      <c r="J412" s="223">
        <f t="shared" ca="1" si="600"/>
        <v>5.6939609391381575E-4</v>
      </c>
      <c r="K412" s="223">
        <f t="shared" ca="1" si="601"/>
        <v>-1.3873976947040175E-3</v>
      </c>
      <c r="L412" s="223">
        <f t="shared" ca="1" si="602"/>
        <v>-1.4397987409141486E-3</v>
      </c>
      <c r="M412" s="223">
        <f t="shared" ca="1" si="603"/>
        <v>4.8412054495585138E-4</v>
      </c>
      <c r="N412" s="223">
        <f t="shared" ca="1" si="604"/>
        <v>1.743518291123371E-3</v>
      </c>
      <c r="O412" s="223">
        <f t="shared" ca="1" si="605"/>
        <v>6.0969915899790816E-4</v>
      </c>
      <c r="P412" s="223">
        <f t="shared" ca="1" si="606"/>
        <v>-1.3610153044949626E-3</v>
      </c>
      <c r="Q412" s="223">
        <f t="shared" ca="1" si="607"/>
        <v>-1.463550457844922E-3</v>
      </c>
      <c r="R412" s="223">
        <f t="shared" ca="1" si="608"/>
        <v>4.4283719493818058E-4</v>
      </c>
      <c r="S412" s="223">
        <f t="shared" ca="1" si="609"/>
        <v>1.741370341888067E-3</v>
      </c>
      <c r="T412" s="223">
        <f t="shared" ca="1" si="610"/>
        <v>6.4963496410674177E-4</v>
      </c>
      <c r="U412" s="223">
        <f t="shared" ca="1" si="611"/>
        <v>-1.3338130895581186E-3</v>
      </c>
      <c r="V412" s="223">
        <f t="shared" ca="1" si="612"/>
        <v>-1.4864205867055678E-3</v>
      </c>
      <c r="W412" s="223">
        <f t="shared" ca="1" si="613"/>
        <v>4.012870963530313E-4</v>
      </c>
      <c r="X412" s="223">
        <f t="shared" ca="1" si="614"/>
        <v>1.7381734562728407E-3</v>
      </c>
      <c r="Y412" s="223">
        <f t="shared" ca="1" si="615"/>
        <v>6.8917945340461056E-4</v>
      </c>
      <c r="Z412" s="223">
        <f t="shared" ca="1" si="616"/>
        <v>-1.305807435490611E-3</v>
      </c>
      <c r="AA412" s="223">
        <f t="shared" ca="1" si="617"/>
        <v>-1.5083953513856264E-3</v>
      </c>
      <c r="AB412" s="223">
        <f t="shared" ca="1" si="618"/>
        <v>3.5949527742612996E-4</v>
      </c>
      <c r="AC412" s="223">
        <f t="shared" ca="1" si="619"/>
        <v>1.7339295599620478E-3</v>
      </c>
      <c r="AD412" s="223">
        <f t="shared" ca="1" si="620"/>
        <v>7.2830880676983366E-4</v>
      </c>
      <c r="AE412" s="223">
        <f t="shared" ca="1" si="621"/>
        <v>-1.2770152118512445E-3</v>
      </c>
      <c r="AF412" s="223">
        <f t="shared" ca="1" si="622"/>
        <v>-1.5294615151085482E-3</v>
      </c>
      <c r="AG412" s="223">
        <f t="shared" ca="1" si="623"/>
        <v>3.1748691198650147E-4</v>
      </c>
      <c r="AH412" s="223">
        <f t="shared" ca="1" si="624"/>
        <v>1.7286412093201354E-3</v>
      </c>
      <c r="AI412" s="223">
        <f t="shared" ca="1" si="625"/>
        <v>7.6699945414306764E-4</v>
      </c>
      <c r="AJ412" s="223">
        <f t="shared" ca="1" si="626"/>
        <v>-1.2474537619989376E-3</v>
      </c>
      <c r="AK412" s="223">
        <f t="shared" ca="1" si="627"/>
        <v>-1.5496063884050124E-3</v>
      </c>
      <c r="AL412" s="223">
        <f t="shared" ca="1" si="628"/>
        <v>2.7528730430268638E-4</v>
      </c>
      <c r="AM412" s="223">
        <f t="shared" ca="1" si="629"/>
        <v>1.7223115898517861E-3</v>
      </c>
      <c r="AN412" s="223">
        <f t="shared" ca="1" si="630"/>
        <v>8.0522808972509395E-4</v>
      </c>
      <c r="AO412" s="223">
        <f t="shared" ca="1" si="631"/>
        <v>-1.2171408926456985E-3</v>
      </c>
      <c r="AP412" s="223">
        <f t="shared" ca="1" si="632"/>
        <v>-1.5688178367566225E-3</v>
      </c>
      <c r="AQ412" s="223">
        <f t="shared" ca="1" si="633"/>
        <v>2.3292187384041439E-4</v>
      </c>
      <c r="AR412" s="223">
        <f t="shared" ca="1" si="634"/>
        <v>1.7149445142830907E-3</v>
      </c>
      <c r="AS412" s="223">
        <f t="shared" ca="1" si="635"/>
        <v>8.4297168601528741E-4</v>
      </c>
      <c r="AT412" s="223">
        <f t="shared" ca="1" si="636"/>
        <v>-1.1860948631305678E-3</v>
      </c>
      <c r="AU412" s="223">
        <f t="shared" ca="1" si="637"/>
        <v>-1.5870842879052473E-3</v>
      </c>
      <c r="AV412" s="223">
        <f t="shared" ca="1" si="638"/>
        <v>1.904161399508634E-4</v>
      </c>
      <c r="AW412" s="223">
        <f t="shared" ca="1" si="639"/>
        <v>1.7065444202648949E-3</v>
      </c>
      <c r="AX412" s="223">
        <f t="shared" ca="1" si="640"/>
        <v>8.8020750768255586E-4</v>
      </c>
      <c r="AY412" s="223">
        <f t="shared" ca="1" si="641"/>
        <v>-1.1543343744208222E-3</v>
      </c>
      <c r="AZ412" s="223">
        <f t="shared" ca="1" si="642"/>
        <v>-1.6043947388237367E-3</v>
      </c>
      <c r="BA412" s="223">
        <f t="shared" ca="1" si="643"/>
        <v>1.4779570649871168E-4</v>
      </c>
      <c r="BB412" s="223">
        <f t="shared" ca="1" si="644"/>
        <v>1.6971163676997368E-3</v>
      </c>
      <c r="BC412" s="223">
        <f t="shared" ca="1" si="645"/>
        <v>9.1691312526028575E-4</v>
      </c>
      <c r="BD412" s="223">
        <f t="shared" ca="1" si="646"/>
        <v>-1.1218785578472673E-3</v>
      </c>
      <c r="BE412" s="223">
        <f t="shared" ca="1" si="647"/>
        <v>-1.620738762343747E-3</v>
      </c>
      <c r="BF412" s="223">
        <f t="shared" ca="1" si="648"/>
        <v>1.0508624643940263E-4</v>
      </c>
      <c r="BG412" s="223">
        <f t="shared" ca="1" si="649"/>
        <v>1.6866660356939481E-3</v>
      </c>
      <c r="BH412" s="223">
        <f t="shared" ca="1" si="650"/>
        <v>9.5306642865693864E-4</v>
      </c>
      <c r="BI412" s="223">
        <f t="shared" ca="1" si="651"/>
        <v>-1.0887469635802068E-3</v>
      </c>
      <c r="BJ412" s="223">
        <f t="shared" ca="1" si="652"/>
        <v>-1.6361065134366472E-3</v>
      </c>
      <c r="BK412" s="223">
        <f t="shared" ca="1" si="653"/>
        <v>6.2313486354678574E-5</v>
      </c>
      <c r="BL412" s="223">
        <f t="shared" ca="1" si="654"/>
        <v>1.675199719136763E-3</v>
      </c>
      <c r="BM412" s="223">
        <f t="shared" ca="1" si="655"/>
        <v>9.8864564047443804E-4</v>
      </c>
      <c r="BN412" s="223">
        <f t="shared" ca="1" si="656"/>
        <v>-1.0549595488531659E-3</v>
      </c>
      <c r="BO412" s="223">
        <f t="shared" ca="1" si="657"/>
        <v>-1.6504887351438116E-3</v>
      </c>
      <c r="BP412" s="223">
        <f t="shared" ca="1" si="658"/>
        <v>1.9503190955825946E-5</v>
      </c>
      <c r="BQ412" s="223">
        <f t="shared" ca="1" si="659"/>
        <v>1.6627243249085146E-3</v>
      </c>
      <c r="BR412" s="223">
        <f t="shared" ca="1" si="660"/>
        <v>1.0236293291259369E-3</v>
      </c>
      <c r="BS412" s="223">
        <f t="shared" ca="1" si="661"/>
        <v>-1.0205366659413748E-3</v>
      </c>
      <c r="BT412" s="223">
        <f t="shared" ca="1" si="662"/>
        <v>-1.6638767641526824E-3</v>
      </c>
      <c r="BU412" s="223">
        <f t="shared" ca="1" si="663"/>
        <v>-2.3318852436012114E-5</v>
      </c>
      <c r="BV412" s="223">
        <f t="shared" ca="1" si="664"/>
        <v>1.649247367720216E-3</v>
      </c>
      <c r="BW412" s="223">
        <f t="shared" ca="1" si="665"/>
        <v>1.0579964217455366E-3</v>
      </c>
      <c r="BX412" s="223">
        <f t="shared" ca="1" si="666"/>
        <v>-9.8549904990232395E-4</v>
      </c>
      <c r="BY412" s="223">
        <f t="shared" ca="1" si="667"/>
        <v>-1.6762625360151793E-3</v>
      </c>
      <c r="BZ412" s="223">
        <f t="shared" ca="1" si="668"/>
        <v>-6.6126849423066075E-5</v>
      </c>
      <c r="CA412" s="223">
        <f t="shared" ca="1" si="669"/>
        <v>1.6347769655869341E-3</v>
      </c>
      <c r="CB412" s="223">
        <f t="shared" ca="1" si="670"/>
        <v>1.0917262168817304E-3</v>
      </c>
      <c r="CC412" s="223">
        <f t="shared" ca="1" si="671"/>
        <v>-9.4986780608581536E-4</v>
      </c>
      <c r="CD412" s="223">
        <f t="shared" ca="1" si="672"/>
        <v>-1.6876385900054744E-3</v>
      </c>
      <c r="CE412" s="223">
        <f t="shared" ca="1" si="673"/>
        <v>-1.0889501406866954E-4</v>
      </c>
      <c r="CF412" s="223">
        <f t="shared" ca="1" si="674"/>
        <v>1.6193218349378217E-3</v>
      </c>
      <c r="CG412" s="223">
        <f t="shared" ca="1" si="675"/>
        <v>1.1247983969671276E-3</v>
      </c>
      <c r="CH412" s="223">
        <f t="shared" ca="1" si="676"/>
        <v>-9.136643974207658E-4</v>
      </c>
      <c r="CI412" s="223">
        <f t="shared" ca="1" si="677"/>
        <v>-1.6979980736140277E-3</v>
      </c>
      <c r="CJ412" s="223">
        <f t="shared" ca="1" si="678"/>
        <v>-1.5159758442966976E-4</v>
      </c>
      <c r="CK412" s="223">
        <f t="shared" ca="1" si="679"/>
        <v>1.6028912853656954E-3</v>
      </c>
      <c r="CL412" s="223">
        <f t="shared" ca="1" si="680"/>
        <v>1.1571930405571136E-3</v>
      </c>
      <c r="CM412" s="223">
        <f t="shared" ca="1" si="681"/>
        <v>-8.7691063148680128E-4</v>
      </c>
      <c r="CN412" s="223">
        <f t="shared" ca="1" si="682"/>
        <v>-1.7073347466752676E-3</v>
      </c>
      <c r="CO412" s="223">
        <f t="shared" ca="1" si="683"/>
        <v>-1.9420883807438351E-4</v>
      </c>
      <c r="CP412" s="223">
        <f t="shared" ca="1" si="684"/>
        <v>1.5854952140192306E-3</v>
      </c>
      <c r="CQ412" s="223">
        <f t="shared" ca="1" si="685"/>
        <v>1.1888906343297209E-3</v>
      </c>
      <c r="CR412" s="223">
        <f t="shared" ca="1" si="686"/>
        <v>-8.3962864737825065E-4</v>
      </c>
      <c r="CS412" s="223">
        <f t="shared" ca="1" si="687"/>
        <v>-1.7156429851264685E-3</v>
      </c>
      <c r="CT412" s="223">
        <f t="shared" ca="1" si="688"/>
        <v>-2.3670310757697749E-4</v>
      </c>
      <c r="CU412" s="223">
        <f t="shared" ca="1" si="689"/>
        <v>1.5671440996413146E-3</v>
      </c>
      <c r="CV412" s="223">
        <f t="shared" ca="1" si="690"/>
        <v>1.2198720848396738E-3</v>
      </c>
      <c r="CW412" s="223">
        <f t="shared" ca="1" si="691"/>
        <v>-8.01840902368257E-4</v>
      </c>
      <c r="CX412" s="223">
        <f t="shared" ca="1" si="692"/>
        <v>-1.7229177843954572E-3</v>
      </c>
      <c r="CY412" s="223">
        <f t="shared" ca="1" si="693"/>
        <v>-2.7905479597849106E-4</v>
      </c>
      <c r="CZ412" s="223">
        <f t="shared" ca="1" si="694"/>
        <v>1.5478489962570778E-3</v>
      </c>
      <c r="DA412" s="223">
        <f t="shared" ca="1" si="695"/>
        <v>1.2501187300196751E-3</v>
      </c>
      <c r="DB412" s="223">
        <f t="shared" ca="1" si="696"/>
        <v>-7.6357015838141723E-4</v>
      </c>
      <c r="DC412" s="223">
        <f t="shared" ca="1" si="697"/>
        <v>-1.7291547624151671E-3</v>
      </c>
      <c r="DD412" s="223">
        <f t="shared" ca="1" si="698"/>
        <v>-3.2123839220541339E-4</v>
      </c>
      <c r="DE412" s="223">
        <f t="shared" ca="1" si="699"/>
        <v>1.5276215265152861E-3</v>
      </c>
      <c r="DF412" s="223">
        <f t="shared" ca="1" si="700"/>
        <v>1.2796123504216796E-3</v>
      </c>
      <c r="DG412" s="223">
        <f t="shared" ca="1" si="701"/>
        <v>-7.2483946828291778E-4</v>
      </c>
      <c r="DH412" s="223">
        <f t="shared" ca="1" si="702"/>
        <v>-1.7343501622632601E-3</v>
      </c>
      <c r="DI412" s="223">
        <f t="shared" ca="1" si="703"/>
        <v>-3.6322848643674857E-4</v>
      </c>
      <c r="DJ412" s="223">
        <f t="shared" ca="1" si="704"/>
        <v>1.5064738746873934E-3</v>
      </c>
      <c r="DK412" s="223">
        <f t="shared" ca="1" si="705"/>
        <v>1.3083351801915443E-3</v>
      </c>
      <c r="DL412" s="223">
        <f t="shared" ca="1" si="706"/>
        <v>-6.8567216199219528E-4</v>
      </c>
      <c r="DM412" s="223">
        <f t="shared" ca="1" si="707"/>
        <v>-1.7385008544251372E-3</v>
      </c>
      <c r="DN412" s="223">
        <f t="shared" ca="1" si="708"/>
        <v>-4.0499978540986634E-4</v>
      </c>
      <c r="DO412" s="223">
        <f t="shared" ca="1" si="709"/>
        <v>1.4844187793280512E-3</v>
      </c>
      <c r="DP412" s="223">
        <f t="shared" ca="1" si="710"/>
        <v>1.3362699177706984E-3</v>
      </c>
      <c r="DQ412" s="223">
        <f t="shared" ca="1" si="711"/>
        <v>-6.4609183243006824E-4</v>
      </c>
      <c r="DR412" s="223">
        <f t="shared" ca="1" si="712"/>
        <v>-1.7416043386790391E-3</v>
      </c>
      <c r="DS412" s="223">
        <f t="shared" ca="1" si="713"/>
        <v>-4.4652712765617041E-4</v>
      </c>
      <c r="DT412" s="223">
        <f t="shared" ca="1" si="714"/>
        <v>1.4614695256020343E-3</v>
      </c>
      <c r="DU412" s="223">
        <f t="shared" ca="1" si="715"/>
        <v>1.3633997363177368E-3</v>
      </c>
      <c r="DV412" s="223">
        <f t="shared" ca="1" si="716"/>
        <v>-6.0612232130696883E-4</v>
      </c>
      <c r="DW412" s="223">
        <f t="shared" ca="1" si="717"/>
        <v>-1.7436587456021052E-3</v>
      </c>
      <c r="DX412" s="223">
        <f t="shared" ca="1" si="718"/>
        <v>-4.8778549865745129E-4</v>
      </c>
      <c r="DY412" s="223">
        <f t="shared" ca="1" si="719"/>
        <v>1.4376399372816875E-3</v>
      </c>
      <c r="DZ412" s="223">
        <f t="shared" ca="1" si="720"/>
        <v>1.3897082938443869E-3</v>
      </c>
      <c r="EA412" s="223">
        <f t="shared" ca="1" si="721"/>
        <v>-5.657877047618873E-4</v>
      </c>
      <c r="EB412" s="223">
        <f t="shared" ca="1" si="722"/>
        <v>-1.7446628376964189E-3</v>
      </c>
      <c r="EC412" s="223">
        <f t="shared" ca="1" si="723"/>
        <v>-5.2875004591386313E-4</v>
      </c>
      <c r="ED412" s="223">
        <f t="shared" ca="1" si="724"/>
        <v>1.4129443684199141E-3</v>
      </c>
      <c r="EE412" s="223">
        <f t="shared" ca="1" si="725"/>
        <v>1.4151797430593956E-3</v>
      </c>
      <c r="EF412" s="223">
        <f t="shared" ca="1" si="726"/>
        <v>-5.2511227885966951E-4</v>
      </c>
      <c r="EG412" s="223">
        <f t="shared" ca="1" si="727"/>
        <v>-1.7446160101344502E-3</v>
      </c>
      <c r="EH412" s="223">
        <f t="shared" ca="1" si="728"/>
        <v>-5.6939609391385392E-4</v>
      </c>
      <c r="EI412" s="223">
        <f t="shared" ca="1" si="729"/>
        <v>1.3873976947039969E-3</v>
      </c>
      <c r="EJ412" s="223">
        <f t="shared" ca="1" si="730"/>
        <v>1.4397987409141633E-3</v>
      </c>
      <c r="EK412" s="223">
        <f t="shared" ca="1" si="731"/>
        <v>-4.8412054495583208E-4</v>
      </c>
      <c r="EL412" s="223">
        <f t="shared" ca="1" si="732"/>
        <v>-1.7435182911233703E-3</v>
      </c>
      <c r="EM412" s="223">
        <f t="shared" ca="1" si="733"/>
        <v>-6.0969915899791553E-4</v>
      </c>
      <c r="EN412" s="223">
        <f t="shared" ca="1" si="734"/>
        <v>1.3610153044949613E-3</v>
      </c>
      <c r="EO412" s="223">
        <f t="shared" ca="1" si="735"/>
        <v>1.4635504578449194E-3</v>
      </c>
      <c r="EP412" s="223">
        <f t="shared" ca="1" si="736"/>
        <v>-4.428371949381461E-4</v>
      </c>
      <c r="EQ412" s="223">
        <f t="shared" ca="1" si="737"/>
        <v>-1.7413703418880651E-3</v>
      </c>
      <c r="ER412" s="223">
        <f t="shared" ca="1" si="738"/>
        <v>-6.4963496410676345E-4</v>
      </c>
      <c r="ES412" s="223">
        <f t="shared" ca="1" si="739"/>
        <v>1.3338130895581078E-3</v>
      </c>
      <c r="ET412" s="223">
        <f t="shared" ca="1" si="740"/>
        <v>1.4864205867055735E-3</v>
      </c>
      <c r="EU412" s="223">
        <f t="shared" ca="1" si="741"/>
        <v>-4.0128709635302675E-4</v>
      </c>
      <c r="EV412" s="223">
        <f t="shared" ca="1" si="742"/>
        <v>-1.7381734562728409E-3</v>
      </c>
      <c r="EW412" s="223">
        <f t="shared" ca="1" si="743"/>
        <v>-6.8917945340464916E-4</v>
      </c>
      <c r="EX412" s="223">
        <f t="shared" ca="1" si="744"/>
        <v>1.3058074354905874E-3</v>
      </c>
      <c r="EY412" s="223">
        <f t="shared" ca="1" si="745"/>
        <v>1.5083953513856411E-3</v>
      </c>
      <c r="EZ412" s="223">
        <f t="shared" ca="1" si="746"/>
        <v>-3.5949527742610719E-4</v>
      </c>
      <c r="FA412" s="223">
        <f t="shared" ca="1" si="747"/>
        <v>-1.7339295599620459E-3</v>
      </c>
      <c r="FB412" s="223">
        <f t="shared" ca="1" si="748"/>
        <v>-7.2830880676983799E-4</v>
      </c>
      <c r="FC412" s="223">
        <f t="shared" ca="1" si="749"/>
        <v>1.2770152118512456E-3</v>
      </c>
      <c r="FD412" s="223">
        <f t="shared" ca="1" si="750"/>
        <v>1.5294615151085445E-3</v>
      </c>
      <c r="FE412" s="223">
        <f t="shared" ca="1" si="751"/>
        <v>-3.1748691198646005E-4</v>
      </c>
      <c r="FF412" s="223">
        <f t="shared" ca="1" si="752"/>
        <v>-1.7286412093201311E-3</v>
      </c>
      <c r="FG412" s="223">
        <f t="shared" ca="1" si="753"/>
        <v>-7.669994541430942E-4</v>
      </c>
      <c r="FH412" s="223">
        <f t="shared" ca="1" si="754"/>
        <v>1.2474537619989255E-3</v>
      </c>
      <c r="FI412" s="223">
        <f t="shared" ca="1" si="755"/>
        <v>1.5496063884050204E-3</v>
      </c>
      <c r="FJ412" s="223">
        <f t="shared" ca="1" si="756"/>
        <v>-2.7528730430268161E-4</v>
      </c>
      <c r="FK412" s="223">
        <f t="shared" ca="1" si="757"/>
        <v>-1.7223115898517874E-3</v>
      </c>
      <c r="FL412" s="223">
        <f t="shared" ca="1" si="758"/>
        <v>-8.0522808972513114E-4</v>
      </c>
      <c r="FM412" s="223">
        <f t="shared" ca="1" si="759"/>
        <v>1.2171408926456772E-3</v>
      </c>
      <c r="FN412" s="223">
        <f t="shared" ca="1" si="760"/>
        <v>1.5688178367566352E-3</v>
      </c>
      <c r="FO412" s="223">
        <f t="shared" ca="1" si="761"/>
        <v>-2.3292187384039759E-4</v>
      </c>
      <c r="FP412" s="223">
        <f t="shared" ca="1" si="762"/>
        <v>-1.7149445142830876E-3</v>
      </c>
      <c r="FQ412" s="223">
        <f t="shared" ca="1" si="763"/>
        <v>-8.4297168601529142E-4</v>
      </c>
      <c r="FR412" s="223">
        <f t="shared" ca="1" si="764"/>
        <v>1.1860948631305646E-3</v>
      </c>
      <c r="FS412" s="223">
        <f t="shared" ca="1" si="765"/>
        <v>1.5870842879052438E-3</v>
      </c>
      <c r="FT412" s="223">
        <f t="shared" ca="1" si="766"/>
        <v>-1.9041613995082187E-4</v>
      </c>
      <c r="FU412" s="223">
        <f t="shared" ca="1" si="767"/>
        <v>-1.7065444202648884E-3</v>
      </c>
      <c r="FV412" s="223">
        <f t="shared" ca="1" si="768"/>
        <v>-8.8020750768258134E-4</v>
      </c>
      <c r="FW412" s="223">
        <f t="shared" ca="1" si="769"/>
        <v>1.1543343744208092E-3</v>
      </c>
      <c r="FX412" s="223">
        <f t="shared" ca="1" si="770"/>
        <v>1.6043947388237434E-3</v>
      </c>
      <c r="FY412" s="223">
        <f t="shared" ca="1" si="771"/>
        <v>-1.4779570649870713E-4</v>
      </c>
      <c r="FZ412" s="223">
        <f t="shared" ca="1" si="772"/>
        <v>-1.6971163676997385E-3</v>
      </c>
      <c r="GA412" s="223">
        <f t="shared" ca="1" si="773"/>
        <v>-9.1691312526032132E-4</v>
      </c>
      <c r="GB412" s="223">
        <f t="shared" ca="1" si="774"/>
        <v>1.1218785578472447E-3</v>
      </c>
      <c r="GC412" s="223">
        <f t="shared" ca="1" si="775"/>
        <v>1.620738762343758E-3</v>
      </c>
      <c r="GD412" s="223">
        <f t="shared" ca="1" si="776"/>
        <v>-1.050862464393855E-4</v>
      </c>
      <c r="GE412" s="223">
        <f t="shared" ca="1" si="777"/>
        <v>-1.6866660356939438E-3</v>
      </c>
      <c r="GF412" s="223">
        <f t="shared" ca="1" si="778"/>
        <v>-9.5306642865695284E-4</v>
      </c>
      <c r="GG412" s="223">
        <f t="shared" ca="1" si="779"/>
        <v>1.0887469635802124E-3</v>
      </c>
      <c r="GH412" s="223">
        <f t="shared" ca="1" si="780"/>
        <v>1.6361065134366443E-3</v>
      </c>
      <c r="GI412" s="223">
        <f t="shared" ca="1" si="781"/>
        <v>-6.2313486354636724E-5</v>
      </c>
      <c r="GJ412" s="223">
        <f t="shared" ca="1" si="782"/>
        <v>-1.6751997191367513E-3</v>
      </c>
      <c r="GK412" s="223">
        <f t="shared" ca="1" si="783"/>
        <v>-9.8864564047445214E-4</v>
      </c>
      <c r="GL412" s="223">
        <f t="shared" ca="1" si="784"/>
        <v>1.0549595488531522E-3</v>
      </c>
      <c r="GM412" s="223">
        <f t="shared" ca="1" si="785"/>
        <v>1.6504887351438172E-3</v>
      </c>
      <c r="GN412" s="223">
        <f t="shared" ca="1" si="786"/>
        <v>-1.9503190955808707E-5</v>
      </c>
      <c r="GO412" s="223">
        <f t="shared" ca="1" si="787"/>
        <v>-1.6627243249085169E-3</v>
      </c>
      <c r="GP412" s="223">
        <f t="shared" ca="1" si="788"/>
        <v>-1.0236293291259707E-3</v>
      </c>
      <c r="GQ412" s="223">
        <f t="shared" ca="1" si="789"/>
        <v>1.0205366659413408E-3</v>
      </c>
      <c r="GR412" s="223">
        <f t="shared" ca="1" si="790"/>
        <v>1.6638767641526874E-3</v>
      </c>
      <c r="GS412" s="223">
        <f t="shared" ca="1" si="791"/>
        <v>2.3318852436029353E-5</v>
      </c>
      <c r="GT412" s="223">
        <f t="shared" ca="1" si="792"/>
        <v>-1.6492473677202101E-3</v>
      </c>
      <c r="GU412" s="223">
        <f t="shared" ca="1" si="793"/>
        <v>-1.0579964217455498E-3</v>
      </c>
      <c r="GV412" s="223">
        <f t="shared" ca="1" si="794"/>
        <v>9.8549904990233046E-4</v>
      </c>
      <c r="GW412" s="223">
        <f t="shared" ca="1" si="795"/>
        <v>1.6762625360151771E-3</v>
      </c>
      <c r="GX412" s="223">
        <f t="shared" ca="1" si="796"/>
        <v>6.6126849423107817E-5</v>
      </c>
      <c r="GY412" s="223">
        <f t="shared" ca="1" si="797"/>
        <v>-1.6347769655869196E-3</v>
      </c>
      <c r="GZ412" s="223">
        <f t="shared" ca="1" si="798"/>
        <v>-1.0917262168817436E-3</v>
      </c>
      <c r="HA412" s="223">
        <f t="shared" ca="1" si="799"/>
        <v>9.4986780608580105E-4</v>
      </c>
      <c r="HB412" s="223">
        <f t="shared" ca="1" si="800"/>
        <v>1.6876385900054785E-3</v>
      </c>
      <c r="HC412" s="223">
        <f t="shared" ca="1" si="801"/>
        <v>1.0889501406873611E-4</v>
      </c>
      <c r="HD412" s="223">
        <f t="shared" ca="1" si="802"/>
        <v>-1.6193218349378061E-3</v>
      </c>
      <c r="HE412" s="223">
        <f t="shared" ca="1" si="803"/>
        <v>-1.1247983969671599E-3</v>
      </c>
      <c r="HF412" s="223">
        <f t="shared" ca="1" si="804"/>
        <v>9.1366439742073024E-4</v>
      </c>
      <c r="HG412" s="223">
        <f t="shared" ca="1" si="805"/>
        <v>1.6979980736140316E-3</v>
      </c>
      <c r="HH412" s="223">
        <f t="shared" ca="1" si="806"/>
        <v>1.5159758442968678E-4</v>
      </c>
      <c r="HI412" s="223">
        <f t="shared" ca="1" si="807"/>
        <v>-1.6028912853656885E-3</v>
      </c>
      <c r="HJ412" s="223">
        <f t="shared" ca="1" si="808"/>
        <v>-1.1571930405571262E-3</v>
      </c>
      <c r="HK412" s="223">
        <f t="shared" ca="1" si="809"/>
        <v>8.76910631486808E-4</v>
      </c>
      <c r="HL412" s="223">
        <f t="shared" ca="1" si="810"/>
        <v>1.7073347466752659E-3</v>
      </c>
      <c r="HM412" s="223">
        <f t="shared" ca="1" si="811"/>
        <v>1.9420883807437592E-4</v>
      </c>
      <c r="HN412" s="223">
        <f t="shared" ca="1" si="812"/>
        <v>-1.5854952140192339E-3</v>
      </c>
      <c r="HO412" s="223">
        <f t="shared" ca="1" si="813"/>
        <v>-1.1888906343296972E-3</v>
      </c>
      <c r="HP412" s="223">
        <f t="shared" ca="1" si="814"/>
        <v>8.3962864737827927E-4</v>
      </c>
      <c r="HQ412" s="223">
        <f t="shared" ca="1" si="815"/>
        <v>1.7156429851264807E-3</v>
      </c>
      <c r="HR412" s="223">
        <f t="shared" ca="1" si="816"/>
        <v>2.3670310757704363E-4</v>
      </c>
      <c r="HS412" s="223">
        <f t="shared" ca="1" si="817"/>
        <v>-1.5671440996412964E-3</v>
      </c>
      <c r="HT412" s="223">
        <f t="shared" ca="1" si="818"/>
        <v>-1.2198720848397039E-3</v>
      </c>
      <c r="HU412" s="223">
        <f t="shared" ca="1" si="819"/>
        <v>8.0184090236821992E-4</v>
      </c>
      <c r="HV412" s="223">
        <f t="shared" ca="1" si="820"/>
        <v>1.7229177843954601E-3</v>
      </c>
      <c r="HW412" s="223">
        <f t="shared" ca="1" si="821"/>
        <v>2.7905479597850787E-4</v>
      </c>
      <c r="HX412" s="223">
        <f t="shared" ca="1" si="822"/>
        <v>-1.54784899625707E-3</v>
      </c>
      <c r="HY412" s="223">
        <f t="shared" ca="1" si="823"/>
        <v>-1.250118730019687E-3</v>
      </c>
      <c r="HZ412" s="223">
        <f t="shared" ca="1" si="824"/>
        <v>7.6357015838142406E-4</v>
      </c>
      <c r="IA412" s="223">
        <f t="shared" ca="1" si="825"/>
        <v>1.7291547624151663E-3</v>
      </c>
      <c r="IB412" s="223">
        <f t="shared" ca="1" si="826"/>
        <v>3.2123839220540591E-4</v>
      </c>
      <c r="IC412" s="223">
        <f t="shared" ca="1" si="827"/>
        <v>-1.5276215265153015E-3</v>
      </c>
      <c r="ID412" s="223">
        <f t="shared" ca="1" si="828"/>
        <v>-1.2796123504216575E-3</v>
      </c>
      <c r="IE412" s="223">
        <f t="shared" ca="1" si="829"/>
        <v>7.691491703807089E-4</v>
      </c>
      <c r="IF412" s="223">
        <f t="shared" ca="1" si="830"/>
        <v>1.7343501622632672E-3</v>
      </c>
      <c r="IG412" s="223">
        <f t="shared" ca="1" si="831"/>
        <v>3.6322848643681384E-4</v>
      </c>
      <c r="IH412" s="223">
        <f t="shared" ca="1" si="832"/>
        <v>-1.50647387468736E-3</v>
      </c>
      <c r="II412" s="223">
        <f t="shared" ca="1" si="833"/>
        <v>-1.3083351801915885E-3</v>
      </c>
      <c r="IJ412" s="223">
        <f t="shared" ca="1" si="834"/>
        <v>6.8567216199217967E-4</v>
      </c>
      <c r="IK412" s="223">
        <f t="shared" ca="1" si="835"/>
        <v>1.7385008544251387E-3</v>
      </c>
      <c r="IL412" s="223">
        <f t="shared" ca="1" si="836"/>
        <v>4.0499978540988293E-4</v>
      </c>
      <c r="IM412" s="223">
        <f t="shared" ca="1" si="837"/>
        <v>-1.4844187793280424E-3</v>
      </c>
      <c r="IN412" s="223">
        <f t="shared" ca="1" si="838"/>
        <v>-1.3362699177707092E-3</v>
      </c>
      <c r="IO412" s="223">
        <f t="shared" ca="1" si="839"/>
        <v>6.460918324300523E-4</v>
      </c>
      <c r="IP412" s="223">
        <f t="shared" ca="1" si="840"/>
        <v>1.74160433867904E-3</v>
      </c>
      <c r="IQ412" s="223">
        <f t="shared" ca="1" si="841"/>
        <v>4.4652712765613897E-4</v>
      </c>
      <c r="IR412" s="223">
        <f t="shared" ca="1" si="842"/>
        <v>-1.4614695256020521E-3</v>
      </c>
      <c r="IS412" s="223">
        <f t="shared" ca="1" si="843"/>
        <v>-1.3633997363177166E-3</v>
      </c>
      <c r="IT412" s="223">
        <f t="shared" ca="1" si="844"/>
        <v>6.0612232130699952E-4</v>
      </c>
      <c r="IU412" s="223">
        <f t="shared" ca="1" si="845"/>
        <v>1.7436587456021071E-3</v>
      </c>
      <c r="IV412" s="223">
        <f t="shared" ca="1" si="846"/>
        <v>4.8778549865751526E-4</v>
      </c>
      <c r="IW412" s="223">
        <f t="shared" ca="1" si="847"/>
        <v>-1.4376399372816495E-3</v>
      </c>
      <c r="IX412" s="223">
        <f t="shared" ca="1" si="848"/>
        <v>-1.389708293844427E-3</v>
      </c>
      <c r="IY412" s="223">
        <f t="shared" ca="1" si="849"/>
        <v>5.6578770476187136E-4</v>
      </c>
      <c r="IZ412" s="223">
        <f t="shared" ca="1" si="850"/>
        <v>1.7446628376964193E-3</v>
      </c>
      <c r="JA412" s="223">
        <f t="shared" ca="1" si="851"/>
        <v>5.2875004591387939E-4</v>
      </c>
      <c r="JB412" s="223">
        <f t="shared" ca="1" si="852"/>
        <v>-1.4129443684199039E-3</v>
      </c>
    </row>
    <row r="413" spans="2:262">
      <c r="B413" s="230">
        <v>52</v>
      </c>
      <c r="C413" s="229">
        <f t="shared" si="853"/>
        <v>1.0156250000000005E-3</v>
      </c>
      <c r="D413" s="226">
        <f t="shared" ca="1" si="597"/>
        <v>39.275624862782713</v>
      </c>
      <c r="E413" s="225">
        <f ca="1">BF361</f>
        <v>7.5624862782713853E-2</v>
      </c>
      <c r="F413" s="224">
        <v>52</v>
      </c>
      <c r="G413" s="223">
        <f t="shared" ca="1" si="854"/>
        <v>-5.4972269136848546E-4</v>
      </c>
      <c r="H413" s="223">
        <f t="shared" ca="1" si="598"/>
        <v>1.929919704083996E-4</v>
      </c>
      <c r="I413" s="223">
        <f t="shared" ca="1" si="599"/>
        <v>6.6176791505389546E-4</v>
      </c>
      <c r="J413" s="223">
        <f t="shared" ca="1" si="600"/>
        <v>1.9121020086915728E-4</v>
      </c>
      <c r="K413" s="223">
        <f t="shared" ca="1" si="601"/>
        <v>-5.5075713215976699E-4</v>
      </c>
      <c r="L413" s="223">
        <f t="shared" ca="1" si="602"/>
        <v>-5.1096291357833972E-4</v>
      </c>
      <c r="M413" s="223">
        <f t="shared" ca="1" si="603"/>
        <v>2.5410772324559134E-4</v>
      </c>
      <c r="N413" s="223">
        <f t="shared" ca="1" si="604"/>
        <v>6.5849007043876481E-4</v>
      </c>
      <c r="O413" s="223">
        <f t="shared" ca="1" si="605"/>
        <v>1.2819143189957971E-4</v>
      </c>
      <c r="P413" s="223">
        <f t="shared" ca="1" si="606"/>
        <v>-5.8406605356725138E-4</v>
      </c>
      <c r="Q413" s="223">
        <f t="shared" ca="1" si="607"/>
        <v>-4.6728228360969288E-4</v>
      </c>
      <c r="R413" s="223">
        <f t="shared" ca="1" si="608"/>
        <v>3.1277627979851554E-4</v>
      </c>
      <c r="S413" s="223">
        <f t="shared" ca="1" si="609"/>
        <v>6.4887060647802032E-4</v>
      </c>
      <c r="T413" s="223">
        <f t="shared" ca="1" si="610"/>
        <v>6.3938109364241984E-5</v>
      </c>
      <c r="U413" s="223">
        <f t="shared" ca="1" si="611"/>
        <v>-6.1175009959590085E-4</v>
      </c>
      <c r="V413" s="223">
        <f t="shared" ca="1" si="612"/>
        <v>-4.191014698074055E-4</v>
      </c>
      <c r="W413" s="223">
        <f t="shared" ca="1" si="613"/>
        <v>3.6843262979607317E-4</v>
      </c>
      <c r="X413" s="223">
        <f t="shared" ca="1" si="614"/>
        <v>6.3300216386813794E-4</v>
      </c>
      <c r="Y413" s="223">
        <f t="shared" ca="1" si="615"/>
        <v>-9.3097211639704344E-7</v>
      </c>
      <c r="Z413" s="223">
        <f t="shared" ca="1" si="616"/>
        <v>-6.3354265774881956E-4</v>
      </c>
      <c r="AA413" s="223">
        <f t="shared" ca="1" si="617"/>
        <v>-3.6688447974670476E-4</v>
      </c>
      <c r="AB413" s="223">
        <f t="shared" ca="1" si="618"/>
        <v>4.2054077216293381E-4</v>
      </c>
      <c r="AC413" s="223">
        <f t="shared" ca="1" si="619"/>
        <v>6.1103756438602276E-4</v>
      </c>
      <c r="AD413" s="223">
        <f t="shared" ca="1" si="620"/>
        <v>-6.5791087826634089E-5</v>
      </c>
      <c r="AE413" s="223">
        <f t="shared" ca="1" si="621"/>
        <v>-6.4923385377797175E-4</v>
      </c>
      <c r="AF413" s="223">
        <f t="shared" ca="1" si="622"/>
        <v>-3.1113419158658565E-4</v>
      </c>
      <c r="AG413" s="223">
        <f t="shared" ca="1" si="623"/>
        <v>4.6859887700289118E-4</v>
      </c>
      <c r="AH413" s="223">
        <f t="shared" ca="1" si="624"/>
        <v>5.8318833913175968E-4</v>
      </c>
      <c r="AI413" s="223">
        <f t="shared" ca="1" si="625"/>
        <v>-1.3001759939603591E-4</v>
      </c>
      <c r="AJ413" s="223">
        <f t="shared" ca="1" si="626"/>
        <v>-6.5867257288791637E-4</v>
      </c>
      <c r="AK413" s="223">
        <f t="shared" ca="1" si="627"/>
        <v>-2.5238751107823547E-4</v>
      </c>
      <c r="AL413" s="223">
        <f t="shared" ca="1" si="628"/>
        <v>5.1214411849511083E-4</v>
      </c>
      <c r="AM413" s="223">
        <f t="shared" ca="1" si="629"/>
        <v>5.4972269136848492E-4</v>
      </c>
      <c r="AN413" s="223">
        <f t="shared" ca="1" si="630"/>
        <v>-1.9299197040839976E-4</v>
      </c>
      <c r="AO413" s="223">
        <f t="shared" ca="1" si="631"/>
        <v>-6.6176791505389546E-4</v>
      </c>
      <c r="AP413" s="223">
        <f t="shared" ca="1" si="632"/>
        <v>-1.9121020086915834E-4</v>
      </c>
      <c r="AQ413" s="223">
        <f t="shared" ca="1" si="633"/>
        <v>5.5075713215976861E-4</v>
      </c>
      <c r="AR413" s="223">
        <f t="shared" ca="1" si="634"/>
        <v>5.1096291357833809E-4</v>
      </c>
      <c r="AS413" s="223">
        <f t="shared" ca="1" si="635"/>
        <v>-2.5410772324559259E-4</v>
      </c>
      <c r="AT413" s="223">
        <f t="shared" ca="1" si="636"/>
        <v>-6.584900704387647E-4</v>
      </c>
      <c r="AU413" s="223">
        <f t="shared" ca="1" si="637"/>
        <v>-1.2819143189957851E-4</v>
      </c>
      <c r="AV413" s="223">
        <f t="shared" ca="1" si="638"/>
        <v>5.8406605356725149E-4</v>
      </c>
      <c r="AW413" s="223">
        <f t="shared" ca="1" si="639"/>
        <v>4.6728228360969363E-4</v>
      </c>
      <c r="AX413" s="223">
        <f t="shared" ca="1" si="640"/>
        <v>-3.1277627979851873E-4</v>
      </c>
      <c r="AY413" s="223">
        <f t="shared" ca="1" si="641"/>
        <v>-6.4887060647801967E-4</v>
      </c>
      <c r="AZ413" s="223">
        <f t="shared" ca="1" si="642"/>
        <v>-6.3938109364240683E-5</v>
      </c>
      <c r="BA413" s="223">
        <f t="shared" ca="1" si="643"/>
        <v>6.1175009959590139E-4</v>
      </c>
      <c r="BB413" s="223">
        <f t="shared" ca="1" si="644"/>
        <v>4.1910146980740447E-4</v>
      </c>
      <c r="BC413" s="223">
        <f t="shared" ca="1" si="645"/>
        <v>-3.6843262979607415E-4</v>
      </c>
      <c r="BD413" s="223">
        <f t="shared" ca="1" si="646"/>
        <v>-6.3300216386813751E-4</v>
      </c>
      <c r="BE413" s="223">
        <f t="shared" ca="1" si="647"/>
        <v>9.3097211640072973E-7</v>
      </c>
      <c r="BF413" s="223">
        <f t="shared" ca="1" si="648"/>
        <v>6.3354265774881935E-4</v>
      </c>
      <c r="BG413" s="223">
        <f t="shared" ca="1" si="649"/>
        <v>3.6688447974670172E-4</v>
      </c>
      <c r="BH413" s="223">
        <f t="shared" ca="1" si="650"/>
        <v>-4.2054077216293126E-4</v>
      </c>
      <c r="BI413" s="223">
        <f t="shared" ca="1" si="651"/>
        <v>-6.1103756438602222E-4</v>
      </c>
      <c r="BJ413" s="223">
        <f t="shared" ca="1" si="652"/>
        <v>6.5791087826640106E-5</v>
      </c>
      <c r="BK413" s="223">
        <f t="shared" ca="1" si="653"/>
        <v>6.4923385377797197E-4</v>
      </c>
      <c r="BL413" s="223">
        <f t="shared" ca="1" si="654"/>
        <v>3.1113419158658039E-4</v>
      </c>
      <c r="BM413" s="223">
        <f t="shared" ca="1" si="655"/>
        <v>-4.6859887700289194E-4</v>
      </c>
      <c r="BN413" s="223">
        <f t="shared" ca="1" si="656"/>
        <v>-5.8318833913175903E-4</v>
      </c>
      <c r="BO413" s="223">
        <f t="shared" ca="1" si="657"/>
        <v>1.3001759939603255E-4</v>
      </c>
      <c r="BP413" s="223">
        <f t="shared" ca="1" si="658"/>
        <v>6.5867257288791659E-4</v>
      </c>
      <c r="BQ413" s="223">
        <f t="shared" ca="1" si="659"/>
        <v>2.5238751107823862E-4</v>
      </c>
      <c r="BR413" s="223">
        <f t="shared" ca="1" si="660"/>
        <v>-5.1214411849511159E-4</v>
      </c>
      <c r="BS413" s="223">
        <f t="shared" ca="1" si="661"/>
        <v>-5.4972269136848166E-4</v>
      </c>
      <c r="BT413" s="223">
        <f t="shared" ca="1" si="662"/>
        <v>1.9299197040840098E-4</v>
      </c>
      <c r="BU413" s="223">
        <f t="shared" ca="1" si="663"/>
        <v>6.6176791505389546E-4</v>
      </c>
      <c r="BV413" s="223">
        <f t="shared" ca="1" si="664"/>
        <v>1.9121020086915706E-4</v>
      </c>
      <c r="BW413" s="223">
        <f t="shared" ca="1" si="665"/>
        <v>-5.5075713215976937E-4</v>
      </c>
      <c r="BX413" s="223">
        <f t="shared" ca="1" si="666"/>
        <v>-5.1096291357834026E-4</v>
      </c>
      <c r="BY413" s="223">
        <f t="shared" ca="1" si="667"/>
        <v>2.5410772324559378E-4</v>
      </c>
      <c r="BZ413" s="223">
        <f t="shared" ca="1" si="668"/>
        <v>6.5849007043876503E-4</v>
      </c>
      <c r="CA413" s="223">
        <f t="shared" ca="1" si="669"/>
        <v>1.2819143189957724E-4</v>
      </c>
      <c r="CB413" s="223">
        <f t="shared" ca="1" si="670"/>
        <v>-5.840660535672542E-4</v>
      </c>
      <c r="CC413" s="223">
        <f t="shared" ca="1" si="671"/>
        <v>-4.6728228360969266E-4</v>
      </c>
      <c r="CD413" s="223">
        <f t="shared" ca="1" si="672"/>
        <v>3.1277627979851982E-4</v>
      </c>
      <c r="CE413" s="223">
        <f t="shared" ca="1" si="673"/>
        <v>6.4887060647802032E-4</v>
      </c>
      <c r="CF413" s="223">
        <f t="shared" ca="1" si="674"/>
        <v>6.3938109364239382E-5</v>
      </c>
      <c r="CG413" s="223">
        <f t="shared" ca="1" si="675"/>
        <v>-6.1175009959589998E-4</v>
      </c>
      <c r="CH413" s="223">
        <f t="shared" ca="1" si="676"/>
        <v>-4.191014698074035E-4</v>
      </c>
      <c r="CI413" s="223">
        <f t="shared" ca="1" si="677"/>
        <v>3.6843262979607919E-4</v>
      </c>
      <c r="CJ413" s="223">
        <f t="shared" ca="1" si="678"/>
        <v>6.3300216386813707E-4</v>
      </c>
      <c r="CK413" s="223">
        <f t="shared" ca="1" si="679"/>
        <v>-9.3097211640197656E-7</v>
      </c>
      <c r="CL413" s="223">
        <f t="shared" ca="1" si="680"/>
        <v>-6.3354265774881967E-4</v>
      </c>
      <c r="CM413" s="223">
        <f t="shared" ca="1" si="681"/>
        <v>-3.6688447974670064E-4</v>
      </c>
      <c r="CN413" s="223">
        <f t="shared" ca="1" si="682"/>
        <v>4.2054077216293218E-4</v>
      </c>
      <c r="CO413" s="223">
        <f t="shared" ca="1" si="683"/>
        <v>6.1103756438602168E-4</v>
      </c>
      <c r="CP413" s="223">
        <f t="shared" ca="1" si="684"/>
        <v>-6.5791087826641299E-5</v>
      </c>
      <c r="CQ413" s="223">
        <f t="shared" ca="1" si="685"/>
        <v>-6.4923385377797229E-4</v>
      </c>
      <c r="CR413" s="223">
        <f t="shared" ca="1" si="686"/>
        <v>-3.1113419158657919E-4</v>
      </c>
      <c r="CS413" s="223">
        <f t="shared" ca="1" si="687"/>
        <v>4.6859887700289292E-4</v>
      </c>
      <c r="CT413" s="223">
        <f t="shared" ca="1" si="688"/>
        <v>5.8318833913175848E-4</v>
      </c>
      <c r="CU413" s="223">
        <f t="shared" ca="1" si="689"/>
        <v>-1.3001759939603385E-4</v>
      </c>
      <c r="CV413" s="223">
        <f t="shared" ca="1" si="690"/>
        <v>-6.586725728879167E-4</v>
      </c>
      <c r="CW413" s="223">
        <f t="shared" ca="1" si="691"/>
        <v>-2.5238751107823742E-4</v>
      </c>
      <c r="CX413" s="223">
        <f t="shared" ca="1" si="692"/>
        <v>5.1214411849511245E-4</v>
      </c>
      <c r="CY413" s="223">
        <f t="shared" ca="1" si="693"/>
        <v>5.497226913684809E-4</v>
      </c>
      <c r="CZ413" s="223">
        <f t="shared" ca="1" si="694"/>
        <v>-1.9299197040840218E-4</v>
      </c>
      <c r="DA413" s="223">
        <f t="shared" ca="1" si="695"/>
        <v>-6.6176791505389546E-4</v>
      </c>
      <c r="DB413" s="223">
        <f t="shared" ca="1" si="696"/>
        <v>-1.9121020086915582E-4</v>
      </c>
      <c r="DC413" s="223">
        <f t="shared" ca="1" si="697"/>
        <v>5.5075713215976493E-4</v>
      </c>
      <c r="DD413" s="223">
        <f t="shared" ca="1" si="698"/>
        <v>5.1096291357833354E-4</v>
      </c>
      <c r="DE413" s="223">
        <f t="shared" ca="1" si="699"/>
        <v>-2.5410772324559492E-4</v>
      </c>
      <c r="DF413" s="223">
        <f t="shared" ca="1" si="700"/>
        <v>-6.5849007043876492E-4</v>
      </c>
      <c r="DG413" s="223">
        <f t="shared" ca="1" si="701"/>
        <v>-1.2819143189956667E-4</v>
      </c>
      <c r="DH413" s="223">
        <f t="shared" ca="1" si="702"/>
        <v>5.8406605356725485E-4</v>
      </c>
      <c r="DI413" s="223">
        <f t="shared" ca="1" si="703"/>
        <v>4.6728228360969179E-4</v>
      </c>
      <c r="DJ413" s="223">
        <f t="shared" ca="1" si="704"/>
        <v>-3.1277627979851272E-4</v>
      </c>
      <c r="DK413" s="223">
        <f t="shared" ca="1" si="705"/>
        <v>-6.4887060647801816E-4</v>
      </c>
      <c r="DL413" s="223">
        <f t="shared" ca="1" si="706"/>
        <v>-6.3938109364238081E-5</v>
      </c>
      <c r="DM413" s="223">
        <f t="shared" ca="1" si="707"/>
        <v>6.1175009959590053E-4</v>
      </c>
      <c r="DN413" s="223">
        <f t="shared" ca="1" si="708"/>
        <v>4.191014698073952E-4</v>
      </c>
      <c r="DO413" s="223">
        <f t="shared" ca="1" si="709"/>
        <v>-3.6843262979608033E-4</v>
      </c>
      <c r="DP413" s="223">
        <f t="shared" ca="1" si="710"/>
        <v>-6.3300216386813664E-4</v>
      </c>
      <c r="DQ413" s="223">
        <f t="shared" ca="1" si="711"/>
        <v>9.3097211639389926E-7</v>
      </c>
      <c r="DR413" s="223">
        <f t="shared" ca="1" si="712"/>
        <v>6.3354265774882281E-4</v>
      </c>
      <c r="DS413" s="223">
        <f t="shared" ca="1" si="713"/>
        <v>3.6688447974669961E-4</v>
      </c>
      <c r="DT413" s="223">
        <f t="shared" ca="1" si="714"/>
        <v>-4.2054077216293316E-4</v>
      </c>
      <c r="DU413" s="223">
        <f t="shared" ca="1" si="715"/>
        <v>-6.1103756438602482E-4</v>
      </c>
      <c r="DV413" s="223">
        <f t="shared" ca="1" si="716"/>
        <v>6.5791087826642654E-5</v>
      </c>
      <c r="DW413" s="223">
        <f t="shared" ca="1" si="717"/>
        <v>6.4923385377797251E-4</v>
      </c>
      <c r="DX413" s="223">
        <f t="shared" ca="1" si="718"/>
        <v>3.1113419158658635E-4</v>
      </c>
      <c r="DY413" s="223">
        <f t="shared" ca="1" si="719"/>
        <v>-4.6859887700290051E-4</v>
      </c>
      <c r="DZ413" s="223">
        <f t="shared" ca="1" si="720"/>
        <v>-5.8318833913175783E-4</v>
      </c>
      <c r="EA413" s="223">
        <f t="shared" ca="1" si="721"/>
        <v>1.300175993960351E-4</v>
      </c>
      <c r="EB413" s="223">
        <f t="shared" ca="1" si="722"/>
        <v>6.5867257288791594E-4</v>
      </c>
      <c r="EC413" s="223">
        <f t="shared" ca="1" si="723"/>
        <v>2.523875110782275E-4</v>
      </c>
      <c r="ED413" s="223">
        <f t="shared" ca="1" si="724"/>
        <v>-5.1214411849511321E-4</v>
      </c>
      <c r="EE413" s="223">
        <f t="shared" ca="1" si="725"/>
        <v>-5.4972269136848546E-4</v>
      </c>
      <c r="EF413" s="223">
        <f t="shared" ca="1" si="726"/>
        <v>1.9299197040841242E-4</v>
      </c>
      <c r="EG413" s="223">
        <f t="shared" ca="1" si="727"/>
        <v>6.6176791505389546E-4</v>
      </c>
      <c r="EH413" s="223">
        <f t="shared" ca="1" si="728"/>
        <v>1.9121020086915462E-4</v>
      </c>
      <c r="EI413" s="223">
        <f t="shared" ca="1" si="729"/>
        <v>-5.5075713215976558E-4</v>
      </c>
      <c r="EJ413" s="223">
        <f t="shared" ca="1" si="730"/>
        <v>-5.1096291357833267E-4</v>
      </c>
      <c r="EK413" s="223">
        <f t="shared" ca="1" si="731"/>
        <v>2.5410772324559617E-4</v>
      </c>
      <c r="EL413" s="223">
        <f t="shared" ca="1" si="732"/>
        <v>6.584900704387647E-4</v>
      </c>
      <c r="EM413" s="223">
        <f t="shared" ca="1" si="733"/>
        <v>1.2819143189956548E-4</v>
      </c>
      <c r="EN413" s="223">
        <f t="shared" ca="1" si="734"/>
        <v>-5.840660535672555E-4</v>
      </c>
      <c r="EO413" s="223">
        <f t="shared" ca="1" si="735"/>
        <v>-4.6728228360969092E-4</v>
      </c>
      <c r="EP413" s="223">
        <f t="shared" ca="1" si="736"/>
        <v>3.1277627979851385E-4</v>
      </c>
      <c r="EQ413" s="223">
        <f t="shared" ca="1" si="737"/>
        <v>6.4887060647801794E-4</v>
      </c>
      <c r="ER413" s="223">
        <f t="shared" ca="1" si="738"/>
        <v>6.393810936423678E-5</v>
      </c>
      <c r="ES413" s="223">
        <f t="shared" ca="1" si="739"/>
        <v>-6.1175009959590096E-4</v>
      </c>
      <c r="ET413" s="223">
        <f t="shared" ca="1" si="740"/>
        <v>-4.1910146980740875E-4</v>
      </c>
      <c r="EU413" s="223">
        <f t="shared" ca="1" si="741"/>
        <v>3.6843262979608131E-4</v>
      </c>
      <c r="EV413" s="223">
        <f t="shared" ca="1" si="742"/>
        <v>6.3300216386813642E-4</v>
      </c>
      <c r="EW413" s="223">
        <f t="shared" ca="1" si="743"/>
        <v>-9.309721163952003E-7</v>
      </c>
      <c r="EX413" s="223">
        <f t="shared" ca="1" si="744"/>
        <v>-6.3354265774882314E-4</v>
      </c>
      <c r="EY413" s="223">
        <f t="shared" ca="1" si="745"/>
        <v>-3.6688447974669852E-4</v>
      </c>
      <c r="EZ413" s="223">
        <f t="shared" ca="1" si="746"/>
        <v>4.2054077216293419E-4</v>
      </c>
      <c r="FA413" s="223">
        <f t="shared" ca="1" si="747"/>
        <v>6.1103756438602439E-4</v>
      </c>
      <c r="FB413" s="223">
        <f t="shared" ca="1" si="748"/>
        <v>-6.5791087826643901E-5</v>
      </c>
      <c r="FC413" s="223">
        <f t="shared" ca="1" si="749"/>
        <v>-6.4923385377797273E-4</v>
      </c>
      <c r="FD413" s="223">
        <f t="shared" ca="1" si="750"/>
        <v>-3.1113419158658521E-4</v>
      </c>
      <c r="FE413" s="223">
        <f t="shared" ca="1" si="751"/>
        <v>4.6859887700290143E-4</v>
      </c>
      <c r="FF413" s="223">
        <f t="shared" ca="1" si="752"/>
        <v>5.8318833913175729E-4</v>
      </c>
      <c r="FG413" s="223">
        <f t="shared" ca="1" si="753"/>
        <v>-1.300175993960364E-4</v>
      </c>
      <c r="FH413" s="223">
        <f t="shared" ca="1" si="754"/>
        <v>-6.5867257288791605E-4</v>
      </c>
      <c r="FI413" s="223">
        <f t="shared" ca="1" si="755"/>
        <v>-2.5238751107822631E-4</v>
      </c>
      <c r="FJ413" s="223">
        <f t="shared" ca="1" si="756"/>
        <v>5.1214411849511408E-4</v>
      </c>
      <c r="FK413" s="223">
        <f t="shared" ca="1" si="757"/>
        <v>5.497226913684847E-4</v>
      </c>
      <c r="FL413" s="223">
        <f t="shared" ca="1" si="758"/>
        <v>-1.9299197040841367E-4</v>
      </c>
      <c r="FM413" s="223">
        <f t="shared" ca="1" si="759"/>
        <v>-6.6176791505389546E-4</v>
      </c>
      <c r="FN413" s="223">
        <f t="shared" ca="1" si="760"/>
        <v>-1.9121020086915335E-4</v>
      </c>
      <c r="FO413" s="223">
        <f t="shared" ca="1" si="761"/>
        <v>5.5075713215976634E-4</v>
      </c>
      <c r="FP413" s="223">
        <f t="shared" ca="1" si="762"/>
        <v>5.1096291357833191E-4</v>
      </c>
      <c r="FQ413" s="223">
        <f t="shared" ca="1" si="763"/>
        <v>-2.5410772324559736E-4</v>
      </c>
      <c r="FR413" s="223">
        <f t="shared" ca="1" si="764"/>
        <v>-6.584900704387647E-4</v>
      </c>
      <c r="FS413" s="223">
        <f t="shared" ca="1" si="765"/>
        <v>-1.2819143189956415E-4</v>
      </c>
      <c r="FT413" s="223">
        <f t="shared" ca="1" si="766"/>
        <v>5.8406605356725616E-4</v>
      </c>
      <c r="FU413" s="223">
        <f t="shared" ca="1" si="767"/>
        <v>4.6728228360968995E-4</v>
      </c>
      <c r="FV413" s="223">
        <f t="shared" ca="1" si="768"/>
        <v>-3.1277627979851505E-4</v>
      </c>
      <c r="FW413" s="223">
        <f t="shared" ca="1" si="769"/>
        <v>-6.4887060647801772E-4</v>
      </c>
      <c r="FX413" s="223">
        <f t="shared" ca="1" si="770"/>
        <v>-6.3938109364235533E-5</v>
      </c>
      <c r="FY413" s="223">
        <f t="shared" ca="1" si="771"/>
        <v>6.117500995959015E-4</v>
      </c>
      <c r="FZ413" s="223">
        <f t="shared" ca="1" si="772"/>
        <v>4.191014698073932E-4</v>
      </c>
      <c r="GA413" s="223">
        <f t="shared" ca="1" si="773"/>
        <v>-3.6843262979608239E-4</v>
      </c>
      <c r="GB413" s="223">
        <f t="shared" ca="1" si="774"/>
        <v>-6.3300216386813599E-4</v>
      </c>
      <c r="GC413" s="223">
        <f t="shared" ca="1" si="775"/>
        <v>9.3097211639644713E-7</v>
      </c>
      <c r="GD413" s="223">
        <f t="shared" ca="1" si="776"/>
        <v>6.3354265774882357E-4</v>
      </c>
      <c r="GE413" s="223">
        <f t="shared" ca="1" si="777"/>
        <v>3.6688447974669738E-4</v>
      </c>
      <c r="GF413" s="223">
        <f t="shared" ca="1" si="778"/>
        <v>-4.2054077216293511E-4</v>
      </c>
      <c r="GG413" s="223">
        <f t="shared" ca="1" si="779"/>
        <v>-6.1103756438602385E-4</v>
      </c>
      <c r="GH413" s="223">
        <f t="shared" ca="1" si="780"/>
        <v>6.5791087826645202E-5</v>
      </c>
      <c r="GI413" s="223">
        <f t="shared" ca="1" si="781"/>
        <v>6.4923385377797305E-4</v>
      </c>
      <c r="GJ413" s="223">
        <f t="shared" ca="1" si="782"/>
        <v>3.1113419158658407E-4</v>
      </c>
      <c r="GK413" s="223">
        <f t="shared" ca="1" si="783"/>
        <v>-4.6859887700290235E-4</v>
      </c>
      <c r="GL413" s="223">
        <f t="shared" ca="1" si="784"/>
        <v>-5.8318833913175664E-4</v>
      </c>
      <c r="GM413" s="223">
        <f t="shared" ca="1" si="785"/>
        <v>1.3001759939603764E-4</v>
      </c>
      <c r="GN413" s="223">
        <f t="shared" ca="1" si="786"/>
        <v>6.5867257288791615E-4</v>
      </c>
      <c r="GO413" s="223">
        <f t="shared" ca="1" si="787"/>
        <v>2.5238751107822512E-4</v>
      </c>
      <c r="GP413" s="223">
        <f t="shared" ca="1" si="788"/>
        <v>-5.1214411849511484E-4</v>
      </c>
      <c r="GQ413" s="223">
        <f t="shared" ca="1" si="789"/>
        <v>-5.4972269136848394E-4</v>
      </c>
      <c r="GR413" s="223">
        <f t="shared" ca="1" si="790"/>
        <v>1.9299197040841497E-4</v>
      </c>
      <c r="GS413" s="223">
        <f t="shared" ca="1" si="791"/>
        <v>6.6176791505389546E-4</v>
      </c>
      <c r="GT413" s="223">
        <f t="shared" ca="1" si="792"/>
        <v>1.9121020086915213E-4</v>
      </c>
      <c r="GU413" s="223">
        <f t="shared" ca="1" si="793"/>
        <v>-5.5075713215976699E-4</v>
      </c>
      <c r="GV413" s="223">
        <f t="shared" ca="1" si="794"/>
        <v>-5.1096291357833105E-4</v>
      </c>
      <c r="GW413" s="223">
        <f t="shared" ca="1" si="795"/>
        <v>2.5410772324559855E-4</v>
      </c>
      <c r="GX413" s="223">
        <f t="shared" ca="1" si="796"/>
        <v>6.5849007043876449E-4</v>
      </c>
      <c r="GY413" s="223">
        <f t="shared" ca="1" si="797"/>
        <v>1.281914318995629E-4</v>
      </c>
      <c r="GZ413" s="223">
        <f t="shared" ca="1" si="798"/>
        <v>-5.8406605356724781E-4</v>
      </c>
      <c r="HA413" s="223">
        <f t="shared" ca="1" si="799"/>
        <v>-4.6728228360968903E-4</v>
      </c>
      <c r="HB413" s="223">
        <f t="shared" ca="1" si="800"/>
        <v>3.1277627979853272E-4</v>
      </c>
      <c r="HC413" s="223">
        <f t="shared" ca="1" si="801"/>
        <v>6.4887060647802119E-4</v>
      </c>
      <c r="HD413" s="223">
        <f t="shared" ca="1" si="802"/>
        <v>6.3938109364234232E-5</v>
      </c>
      <c r="HE413" s="223">
        <f t="shared" ca="1" si="803"/>
        <v>-6.117500995959092E-4</v>
      </c>
      <c r="HF413" s="223">
        <f t="shared" ca="1" si="804"/>
        <v>-4.1910146980740675E-4</v>
      </c>
      <c r="HG413" s="223">
        <f t="shared" ca="1" si="805"/>
        <v>3.6843262979608342E-4</v>
      </c>
      <c r="HH413" s="223">
        <f t="shared" ca="1" si="806"/>
        <v>6.3300216386813013E-4</v>
      </c>
      <c r="HI413" s="223">
        <f t="shared" ca="1" si="807"/>
        <v>-9.3097211639780238E-7</v>
      </c>
      <c r="HJ413" s="223">
        <f t="shared" ca="1" si="808"/>
        <v>-6.335426577488239E-4</v>
      </c>
      <c r="HK413" s="223">
        <f t="shared" ca="1" si="809"/>
        <v>-3.6688447974671202E-4</v>
      </c>
      <c r="HL413" s="223">
        <f t="shared" ca="1" si="810"/>
        <v>4.2054077216293625E-4</v>
      </c>
      <c r="HM413" s="223">
        <f t="shared" ca="1" si="811"/>
        <v>6.1103756438601615E-4</v>
      </c>
      <c r="HN413" s="223">
        <f t="shared" ca="1" si="812"/>
        <v>-6.57910878266278E-5</v>
      </c>
      <c r="HO413" s="223">
        <f t="shared" ca="1" si="813"/>
        <v>-6.4923385377797327E-4</v>
      </c>
      <c r="HP413" s="223">
        <f t="shared" ca="1" si="814"/>
        <v>-3.1113419158656629E-4</v>
      </c>
      <c r="HQ413" s="223">
        <f t="shared" ca="1" si="815"/>
        <v>4.6859887700289004E-4</v>
      </c>
      <c r="HR413" s="223">
        <f t="shared" ca="1" si="816"/>
        <v>5.8318833913175599E-4</v>
      </c>
      <c r="HS413" s="223">
        <f t="shared" ca="1" si="817"/>
        <v>-1.3001759939605738E-4</v>
      </c>
      <c r="HT413" s="223">
        <f t="shared" ca="1" si="818"/>
        <v>-6.5867257288791626E-4</v>
      </c>
      <c r="HU413" s="223">
        <f t="shared" ca="1" si="819"/>
        <v>-2.5238751107822393E-4</v>
      </c>
      <c r="HV413" s="223">
        <f t="shared" ca="1" si="820"/>
        <v>5.1214411849512763E-4</v>
      </c>
      <c r="HW413" s="223">
        <f t="shared" ca="1" si="821"/>
        <v>5.4972269136848329E-4</v>
      </c>
      <c r="HX413" s="223">
        <f t="shared" ca="1" si="822"/>
        <v>-1.9299197040841616E-4</v>
      </c>
      <c r="HY413" s="223">
        <f t="shared" ca="1" si="823"/>
        <v>-6.6176791505389546E-4</v>
      </c>
      <c r="HZ413" s="223">
        <f t="shared" ca="1" si="824"/>
        <v>-1.9121020086915086E-4</v>
      </c>
      <c r="IA413" s="223">
        <f t="shared" ca="1" si="825"/>
        <v>5.5075713215977816E-4</v>
      </c>
      <c r="IB413" s="223">
        <f t="shared" ca="1" si="826"/>
        <v>5.109629135783421E-4</v>
      </c>
      <c r="IC413" s="223">
        <f t="shared" ca="1" si="827"/>
        <v>-2.5410772324559975E-4</v>
      </c>
      <c r="ID413" s="223">
        <f t="shared" ca="1" si="828"/>
        <v>-6.5849007043876254E-4</v>
      </c>
      <c r="IE413" s="223">
        <f t="shared" ca="1" si="829"/>
        <v>-1.5963203498013713E-4</v>
      </c>
      <c r="IF413" s="223">
        <f t="shared" ca="1" si="830"/>
        <v>5.8406605356725724E-4</v>
      </c>
      <c r="IG413" s="223">
        <f t="shared" ca="1" si="831"/>
        <v>4.6728228360967477E-4</v>
      </c>
      <c r="IH413" s="223">
        <f t="shared" ca="1" si="832"/>
        <v>-3.1277627979851722E-4</v>
      </c>
      <c r="II413" s="223">
        <f t="shared" ca="1" si="833"/>
        <v>-6.4887060647801707E-4</v>
      </c>
      <c r="IJ413" s="223">
        <f t="shared" ca="1" si="834"/>
        <v>-6.3938109364251687E-5</v>
      </c>
      <c r="IK413" s="223">
        <f t="shared" ca="1" si="835"/>
        <v>6.1175009959590248E-4</v>
      </c>
      <c r="IL413" s="223">
        <f t="shared" ca="1" si="836"/>
        <v>4.1910146980739119E-4</v>
      </c>
      <c r="IM413" s="223">
        <f t="shared" ca="1" si="837"/>
        <v>-3.6843262979606889E-4</v>
      </c>
      <c r="IN413" s="223">
        <f t="shared" ca="1" si="838"/>
        <v>-6.3300216386813523E-4</v>
      </c>
      <c r="IO413" s="223">
        <f t="shared" ca="1" si="839"/>
        <v>9.3097211641791433E-7</v>
      </c>
      <c r="IP413" s="223">
        <f t="shared" ca="1" si="840"/>
        <v>6.3354265774881891E-4</v>
      </c>
      <c r="IQ413" s="223">
        <f t="shared" ca="1" si="841"/>
        <v>3.6688447974669527E-4</v>
      </c>
      <c r="IR413" s="223">
        <f t="shared" ca="1" si="842"/>
        <v>-4.205407721629517E-4</v>
      </c>
      <c r="IS413" s="223">
        <f t="shared" ca="1" si="843"/>
        <v>-6.1103756438602287E-4</v>
      </c>
      <c r="IT413" s="223">
        <f t="shared" ca="1" si="844"/>
        <v>6.579108782664775E-5</v>
      </c>
      <c r="IU413" s="223">
        <f t="shared" ca="1" si="845"/>
        <v>6.4923385377797717E-4</v>
      </c>
      <c r="IV413" s="223">
        <f t="shared" ca="1" si="846"/>
        <v>3.111341915865818E-4</v>
      </c>
      <c r="IW413" s="223">
        <f t="shared" ca="1" si="847"/>
        <v>-4.6859887700290408E-4</v>
      </c>
      <c r="IX413" s="223">
        <f t="shared" ca="1" si="848"/>
        <v>-5.8318833913176434E-4</v>
      </c>
      <c r="IY413" s="223">
        <f t="shared" ca="1" si="849"/>
        <v>1.3001759939604025E-4</v>
      </c>
      <c r="IZ413" s="223">
        <f t="shared" ca="1" si="850"/>
        <v>6.5867257288791821E-4</v>
      </c>
      <c r="JA413" s="223">
        <f t="shared" ca="1" si="851"/>
        <v>2.5238751107824013E-4</v>
      </c>
      <c r="JB413" s="223">
        <f t="shared" ca="1" si="852"/>
        <v>-5.1214411849511657E-4</v>
      </c>
    </row>
    <row r="414" spans="2:262">
      <c r="B414" s="230">
        <v>53</v>
      </c>
      <c r="C414" s="229">
        <f t="shared" si="853"/>
        <v>1.0351562500000005E-3</v>
      </c>
      <c r="D414" s="226">
        <f t="shared" ca="1" si="597"/>
        <v>39.273698394957862</v>
      </c>
      <c r="E414" s="225">
        <f ca="1">BG361</f>
        <v>7.3698394957855157E-2</v>
      </c>
      <c r="F414" s="224">
        <v>53</v>
      </c>
      <c r="G414" s="223">
        <f t="shared" ca="1" si="854"/>
        <v>4.871935242431964E-4</v>
      </c>
      <c r="H414" s="223">
        <f t="shared" ca="1" si="598"/>
        <v>-2.9391933339502265E-4</v>
      </c>
      <c r="I414" s="223">
        <f t="shared" ca="1" si="599"/>
        <v>-6.4397759601313739E-4</v>
      </c>
      <c r="J414" s="223">
        <f t="shared" ca="1" si="600"/>
        <v>-4.9594747374417263E-5</v>
      </c>
      <c r="K414" s="223">
        <f t="shared" ca="1" si="601"/>
        <v>6.1752249235613374E-4</v>
      </c>
      <c r="L414" s="223">
        <f t="shared" ca="1" si="602"/>
        <v>3.7899700085256992E-4</v>
      </c>
      <c r="M414" s="223">
        <f t="shared" ca="1" si="603"/>
        <v>-4.1535582201192295E-4</v>
      </c>
      <c r="N414" s="223">
        <f t="shared" ca="1" si="604"/>
        <v>-6.0055839409667614E-4</v>
      </c>
      <c r="O414" s="223">
        <f t="shared" ca="1" si="605"/>
        <v>9.5002651383480584E-5</v>
      </c>
      <c r="P414" s="223">
        <f t="shared" ca="1" si="606"/>
        <v>6.5123523233250524E-4</v>
      </c>
      <c r="Q414" s="223">
        <f t="shared" ca="1" si="607"/>
        <v>2.5238283777693669E-4</v>
      </c>
      <c r="R414" s="223">
        <f t="shared" ca="1" si="608"/>
        <v>-5.1660778712685174E-4</v>
      </c>
      <c r="S414" s="223">
        <f t="shared" ca="1" si="609"/>
        <v>-5.2795461265215185E-4</v>
      </c>
      <c r="T414" s="223">
        <f t="shared" ca="1" si="610"/>
        <v>2.3498332600275685E-4</v>
      </c>
      <c r="U414" s="223">
        <f t="shared" ca="1" si="611"/>
        <v>6.5330071432978922E-4</v>
      </c>
      <c r="V414" s="223">
        <f t="shared" ca="1" si="612"/>
        <v>1.1350394395568102E-4</v>
      </c>
      <c r="W414" s="223">
        <f t="shared" ca="1" si="613"/>
        <v>-5.9275481457639757E-4</v>
      </c>
      <c r="X414" s="223">
        <f t="shared" ca="1" si="614"/>
        <v>-4.2969448616006701E-4</v>
      </c>
      <c r="Y414" s="223">
        <f t="shared" ca="1" si="615"/>
        <v>3.6354481202537407E-4</v>
      </c>
      <c r="Z414" s="223">
        <f t="shared" ca="1" si="616"/>
        <v>6.2361856472202971E-4</v>
      </c>
      <c r="AA414" s="223">
        <f t="shared" ca="1" si="617"/>
        <v>-3.0890758006274282E-5</v>
      </c>
      <c r="AB414" s="223">
        <f t="shared" ca="1" si="618"/>
        <v>-6.4009648321871552E-4</v>
      </c>
      <c r="AC414" s="223">
        <f t="shared" ca="1" si="619"/>
        <v>-3.1055303817222523E-4</v>
      </c>
      <c r="AD414" s="223">
        <f t="shared" ca="1" si="620"/>
        <v>4.7443956891247291E-4</v>
      </c>
      <c r="AE414" s="223">
        <f t="shared" ca="1" si="621"/>
        <v>5.6363120953191914E-4</v>
      </c>
      <c r="AF414" s="223">
        <f t="shared" ca="1" si="622"/>
        <v>-1.7378430072613411E-4</v>
      </c>
      <c r="AG414" s="223">
        <f t="shared" ca="1" si="623"/>
        <v>-6.5633218963694691E-4</v>
      </c>
      <c r="AH414" s="223">
        <f t="shared" ca="1" si="624"/>
        <v>-1.7632003550908424E-4</v>
      </c>
      <c r="AI414" s="223">
        <f t="shared" ca="1" si="625"/>
        <v>5.6227858389954768E-4</v>
      </c>
      <c r="AJ414" s="223">
        <f t="shared" ca="1" si="626"/>
        <v>4.7625377867094434E-4</v>
      </c>
      <c r="AK414" s="223">
        <f t="shared" ca="1" si="627"/>
        <v>-3.0823266676521192E-4</v>
      </c>
      <c r="AL414" s="223">
        <f t="shared" ca="1" si="628"/>
        <v>-6.4067294766452553E-4</v>
      </c>
      <c r="AM414" s="223">
        <f t="shared" ca="1" si="629"/>
        <v>-3.3518630257139677E-5</v>
      </c>
      <c r="AN414" s="223">
        <f t="shared" ca="1" si="630"/>
        <v>6.2279325505919909E-4</v>
      </c>
      <c r="AO414" s="223">
        <f t="shared" ca="1" si="631"/>
        <v>3.6573244304435485E-4</v>
      </c>
      <c r="AP414" s="223">
        <f t="shared" ca="1" si="632"/>
        <v>-4.2770223829441672E-4</v>
      </c>
      <c r="AQ414" s="223">
        <f t="shared" ca="1" si="633"/>
        <v>-5.9387972975173328E-4</v>
      </c>
      <c r="AR414" s="223">
        <f t="shared" ca="1" si="634"/>
        <v>1.109116376333496E-4</v>
      </c>
      <c r="AS414" s="223">
        <f t="shared" ca="1" si="635"/>
        <v>6.5304282717022972E-4</v>
      </c>
      <c r="AT414" s="223">
        <f t="shared" ca="1" si="636"/>
        <v>2.374380687341991E-4</v>
      </c>
      <c r="AU414" s="223">
        <f t="shared" ca="1" si="637"/>
        <v>-5.2638730308700505E-4</v>
      </c>
      <c r="AV414" s="223">
        <f t="shared" ca="1" si="638"/>
        <v>-5.1822648694641775E-4</v>
      </c>
      <c r="AW414" s="223">
        <f t="shared" ca="1" si="639"/>
        <v>2.4995207242698553E-4</v>
      </c>
      <c r="AX414" s="223">
        <f t="shared" ca="1" si="640"/>
        <v>6.5155729989355344E-4</v>
      </c>
      <c r="AY414" s="223">
        <f t="shared" ca="1" si="641"/>
        <v>9.7605215788030197E-5</v>
      </c>
      <c r="AZ414" s="223">
        <f t="shared" ca="1" si="642"/>
        <v>-5.9949218740003589E-4</v>
      </c>
      <c r="BA414" s="223">
        <f t="shared" ca="1" si="643"/>
        <v>-4.1738964456027695E-4</v>
      </c>
      <c r="BB414" s="223">
        <f t="shared" ca="1" si="644"/>
        <v>3.768459013157589E-4</v>
      </c>
      <c r="BC414" s="223">
        <f t="shared" ca="1" si="645"/>
        <v>6.1840886352635468E-4</v>
      </c>
      <c r="BD414" s="223">
        <f t="shared" ca="1" si="646"/>
        <v>-4.6970834839696579E-5</v>
      </c>
      <c r="BE414" s="223">
        <f t="shared" ca="1" si="647"/>
        <v>-6.4346430528834056E-4</v>
      </c>
      <c r="BF414" s="223">
        <f t="shared" ca="1" si="648"/>
        <v>-2.9626944356054793E-4</v>
      </c>
      <c r="BG414" s="223">
        <f t="shared" ca="1" si="649"/>
        <v>4.8542662479316426E-4</v>
      </c>
      <c r="BH414" s="223">
        <f t="shared" ca="1" si="650"/>
        <v>5.5520839086118843E-4</v>
      </c>
      <c r="BI414" s="223">
        <f t="shared" ca="1" si="651"/>
        <v>-1.8926430299359004E-4</v>
      </c>
      <c r="BJ414" s="223">
        <f t="shared" ca="1" si="652"/>
        <v>-6.5616679914715548E-4</v>
      </c>
      <c r="BK414" s="223">
        <f t="shared" ca="1" si="653"/>
        <v>-1.6075180973444805E-4</v>
      </c>
      <c r="BL414" s="223">
        <f t="shared" ca="1" si="654"/>
        <v>5.704176822604488E-4</v>
      </c>
      <c r="BM414" s="223">
        <f t="shared" ca="1" si="655"/>
        <v>4.6502715563069444E-4</v>
      </c>
      <c r="BN414" s="223">
        <f t="shared" ca="1" si="656"/>
        <v>-3.2236033230250154E-4</v>
      </c>
      <c r="BO414" s="223">
        <f t="shared" ca="1" si="657"/>
        <v>-6.3698238188854501E-4</v>
      </c>
      <c r="BP414" s="223">
        <f t="shared" ca="1" si="658"/>
        <v>-1.7422322770342094E-5</v>
      </c>
      <c r="BQ414" s="223">
        <f t="shared" ca="1" si="659"/>
        <v>6.2768887039315626E-4</v>
      </c>
      <c r="BR414" s="223">
        <f t="shared" ca="1" si="660"/>
        <v>3.5224758168806483E-4</v>
      </c>
      <c r="BS414" s="223">
        <f t="shared" ca="1" si="661"/>
        <v>-4.3979102274137598E-4</v>
      </c>
      <c r="BT414" s="223">
        <f t="shared" ca="1" si="662"/>
        <v>-5.8684333446418148E-4</v>
      </c>
      <c r="BU414" s="223">
        <f t="shared" ca="1" si="663"/>
        <v>1.2675381485996505E-4</v>
      </c>
      <c r="BV414" s="223">
        <f t="shared" ca="1" si="664"/>
        <v>6.5445705342771147E-4</v>
      </c>
      <c r="BW414" s="223">
        <f t="shared" ca="1" si="665"/>
        <v>2.2235027587723621E-4</v>
      </c>
      <c r="BX414" s="223">
        <f t="shared" ca="1" si="666"/>
        <v>-5.3584974301866507E-4</v>
      </c>
      <c r="BY414" s="223">
        <f t="shared" ca="1" si="667"/>
        <v>-5.081862009826835E-4</v>
      </c>
      <c r="BZ414" s="223">
        <f t="shared" ca="1" si="668"/>
        <v>2.6477025706909637E-4</v>
      </c>
      <c r="CA414" s="223">
        <f t="shared" ca="1" si="669"/>
        <v>6.4942141170315905E-4</v>
      </c>
      <c r="CB414" s="223">
        <f t="shared" ca="1" si="670"/>
        <v>8.1647693888082747E-5</v>
      </c>
      <c r="CC414" s="223">
        <f t="shared" ca="1" si="671"/>
        <v>-6.0586844854644301E-4</v>
      </c>
      <c r="CD414" s="223">
        <f t="shared" ca="1" si="672"/>
        <v>-4.0483338304580976E-4</v>
      </c>
      <c r="CE414" s="223">
        <f t="shared" ca="1" si="673"/>
        <v>3.899199927263669E-4</v>
      </c>
      <c r="CF414" s="223">
        <f t="shared" ca="1" si="674"/>
        <v>6.1282665595508974E-4</v>
      </c>
      <c r="CG414" s="223">
        <f t="shared" ca="1" si="675"/>
        <v>-6.3022618198564206E-5</v>
      </c>
      <c r="CH414" s="223">
        <f t="shared" ca="1" si="676"/>
        <v>-6.4644452852114051E-4</v>
      </c>
      <c r="CI414" s="223">
        <f t="shared" ca="1" si="677"/>
        <v>-2.8180738731431047E-4</v>
      </c>
      <c r="CJ414" s="223">
        <f t="shared" ca="1" si="678"/>
        <v>4.9612127782635098E-4</v>
      </c>
      <c r="CK414" s="223">
        <f t="shared" ca="1" si="679"/>
        <v>5.464511354163796E-4</v>
      </c>
      <c r="CL414" s="223">
        <f t="shared" ca="1" si="680"/>
        <v>-2.0463029952197073E-4</v>
      </c>
      <c r="CM414" s="223">
        <f t="shared" ca="1" si="681"/>
        <v>-6.5560615831321495E-4</v>
      </c>
      <c r="CN414" s="223">
        <f t="shared" ca="1" si="682"/>
        <v>-1.4508675308052074E-4</v>
      </c>
      <c r="CO414" s="223">
        <f t="shared" ca="1" si="683"/>
        <v>5.7821318233884709E-4</v>
      </c>
      <c r="CP414" s="223">
        <f t="shared" ca="1" si="684"/>
        <v>4.535204176203778E-4</v>
      </c>
      <c r="CQ414" s="223">
        <f t="shared" ca="1" si="685"/>
        <v>-3.3629382002944543E-4</v>
      </c>
      <c r="CR414" s="223">
        <f t="shared" ca="1" si="686"/>
        <v>-6.3290812174401998E-4</v>
      </c>
      <c r="CS414" s="223">
        <f t="shared" ca="1" si="687"/>
        <v>-1.3155207277655914E-6</v>
      </c>
      <c r="CT414" s="223">
        <f t="shared" ca="1" si="688"/>
        <v>6.3220638942238449E-4</v>
      </c>
      <c r="CU414" s="223">
        <f t="shared" ca="1" si="689"/>
        <v>3.3855053955995137E-4</v>
      </c>
      <c r="CV414" s="223">
        <f t="shared" ca="1" si="690"/>
        <v>-4.5161489352108501E-4</v>
      </c>
      <c r="CW414" s="223">
        <f t="shared" ca="1" si="691"/>
        <v>-5.7945344669543407E-4</v>
      </c>
      <c r="CX414" s="223">
        <f t="shared" ca="1" si="692"/>
        <v>1.4251964032813928E-4</v>
      </c>
      <c r="CY414" s="223">
        <f t="shared" ca="1" si="693"/>
        <v>6.554770592279329E-4</v>
      </c>
      <c r="CZ414" s="223">
        <f t="shared" ca="1" si="694"/>
        <v>2.0712854752829722E-4</v>
      </c>
      <c r="DA414" s="223">
        <f t="shared" ca="1" si="695"/>
        <v>-5.449894071018459E-4</v>
      </c>
      <c r="DB414" s="223">
        <f t="shared" ca="1" si="696"/>
        <v>-4.9783980265378342E-4</v>
      </c>
      <c r="DC414" s="223">
        <f t="shared" ca="1" si="697"/>
        <v>2.7942895400873797E-4</v>
      </c>
      <c r="DD414" s="223">
        <f t="shared" ca="1" si="698"/>
        <v>6.4689433633778484E-4</v>
      </c>
      <c r="DE414" s="223">
        <f t="shared" ca="1" si="699"/>
        <v>6.5640990470340946E-5</v>
      </c>
      <c r="DF414" s="223">
        <f t="shared" ca="1" si="700"/>
        <v>-6.1187975719432966E-4</v>
      </c>
      <c r="DG414" s="223">
        <f t="shared" ca="1" si="701"/>
        <v>-3.9203326503908738E-4</v>
      </c>
      <c r="DH414" s="223">
        <f t="shared" ca="1" si="702"/>
        <v>4.0275921091340429E-4</v>
      </c>
      <c r="DI414" s="223">
        <f t="shared" ca="1" si="703"/>
        <v>6.0687530452133696E-4</v>
      </c>
      <c r="DJ414" s="223">
        <f t="shared" ca="1" si="704"/>
        <v>-7.9036439088787187E-5</v>
      </c>
      <c r="DK414" s="223">
        <f t="shared" ca="1" si="705"/>
        <v>-6.4903535774207724E-4</v>
      </c>
      <c r="DL414" s="223">
        <f t="shared" ca="1" si="706"/>
        <v>-2.6717558083539484E-4</v>
      </c>
      <c r="DM414" s="223">
        <f t="shared" ca="1" si="707"/>
        <v>5.065170859529384E-4</v>
      </c>
      <c r="DN414" s="223">
        <f t="shared" ca="1" si="708"/>
        <v>5.3736471824071996E-4</v>
      </c>
      <c r="DO414" s="223">
        <f t="shared" ca="1" si="709"/>
        <v>-2.1987303440953909E-4</v>
      </c>
      <c r="DP414" s="223">
        <f t="shared" ca="1" si="710"/>
        <v>-6.5465060484420023E-4</v>
      </c>
      <c r="DQ414" s="223">
        <f t="shared" ca="1" si="711"/>
        <v>-1.2933430159168077E-4</v>
      </c>
      <c r="DR414" s="223">
        <f t="shared" ca="1" si="712"/>
        <v>5.8566038841698792E-4</v>
      </c>
      <c r="DS414" s="223">
        <f t="shared" ca="1" si="713"/>
        <v>4.4174049586871424E-4</v>
      </c>
      <c r="DT414" s="223">
        <f t="shared" ca="1" si="714"/>
        <v>-3.500247369340395E-4</v>
      </c>
      <c r="DU414" s="223">
        <f t="shared" ca="1" si="715"/>
        <v>-6.2845262141291553E-4</v>
      </c>
      <c r="DV414" s="223">
        <f t="shared" ca="1" si="716"/>
        <v>1.4792073735297453E-5</v>
      </c>
      <c r="DW414" s="223">
        <f t="shared" ca="1" si="717"/>
        <v>6.3634309096234707E-4</v>
      </c>
      <c r="DX414" s="223">
        <f t="shared" ca="1" si="718"/>
        <v>3.2464956724602699E-4</v>
      </c>
      <c r="DY414" s="223">
        <f t="shared" ca="1" si="719"/>
        <v>-4.6316672837591198E-4</v>
      </c>
      <c r="DZ414" s="223">
        <f t="shared" ca="1" si="720"/>
        <v>-5.7171451783756175E-4</v>
      </c>
      <c r="EA414" s="223">
        <f t="shared" ca="1" si="721"/>
        <v>1.5819961729413232E-4</v>
      </c>
      <c r="EB414" s="223">
        <f t="shared" ca="1" si="722"/>
        <v>6.5610223015754232E-4</v>
      </c>
      <c r="EC414" s="223">
        <f t="shared" ca="1" si="723"/>
        <v>1.9178205268737135E-4</v>
      </c>
      <c r="ED414" s="223">
        <f t="shared" ca="1" si="724"/>
        <v>-5.5380078994465495E-4</v>
      </c>
      <c r="EE414" s="223">
        <f t="shared" ca="1" si="725"/>
        <v>-4.871935242431938E-4</v>
      </c>
      <c r="EF414" s="223">
        <f t="shared" ca="1" si="726"/>
        <v>2.9391933339501474E-4</v>
      </c>
      <c r="EG414" s="223">
        <f t="shared" ca="1" si="727"/>
        <v>6.4397759601313794E-4</v>
      </c>
      <c r="EH414" s="223">
        <f t="shared" ca="1" si="728"/>
        <v>4.9594747374414607E-5</v>
      </c>
      <c r="EI414" s="223">
        <f t="shared" ca="1" si="729"/>
        <v>-6.1752249235613027E-4</v>
      </c>
      <c r="EJ414" s="223">
        <f t="shared" ca="1" si="730"/>
        <v>-3.7899700085257344E-4</v>
      </c>
      <c r="EK414" s="223">
        <f t="shared" ca="1" si="731"/>
        <v>4.153558220119242E-4</v>
      </c>
      <c r="EL414" s="223">
        <f t="shared" ca="1" si="732"/>
        <v>6.00558394096673E-4</v>
      </c>
      <c r="EM414" s="223">
        <f t="shared" ca="1" si="733"/>
        <v>-9.5002651383475163E-5</v>
      </c>
      <c r="EN414" s="223">
        <f t="shared" ca="1" si="734"/>
        <v>-6.5123523233250524E-4</v>
      </c>
      <c r="EO414" s="223">
        <f t="shared" ca="1" si="735"/>
        <v>-2.5238283777693089E-4</v>
      </c>
      <c r="EP414" s="223">
        <f t="shared" ca="1" si="736"/>
        <v>5.1660778712684784E-4</v>
      </c>
      <c r="EQ414" s="223">
        <f t="shared" ca="1" si="737"/>
        <v>5.2795461265215304E-4</v>
      </c>
      <c r="ER414" s="223">
        <f t="shared" ca="1" si="738"/>
        <v>-2.3498332600276151E-4</v>
      </c>
      <c r="ES414" s="223">
        <f t="shared" ca="1" si="739"/>
        <v>-6.5330071432978987E-4</v>
      </c>
      <c r="ET414" s="223">
        <f t="shared" ca="1" si="740"/>
        <v>-1.1350394395568295E-4</v>
      </c>
      <c r="EU414" s="223">
        <f t="shared" ca="1" si="741"/>
        <v>5.9275481457639876E-4</v>
      </c>
      <c r="EV414" s="223">
        <f t="shared" ca="1" si="742"/>
        <v>4.2969448616007373E-4</v>
      </c>
      <c r="EW414" s="223">
        <f t="shared" ca="1" si="743"/>
        <v>-3.6354481202537239E-4</v>
      </c>
      <c r="EX414" s="223">
        <f t="shared" ca="1" si="744"/>
        <v>-6.2361856472202884E-4</v>
      </c>
      <c r="EY414" s="223">
        <f t="shared" ca="1" si="745"/>
        <v>3.0890758006263061E-5</v>
      </c>
      <c r="EZ414" s="223">
        <f t="shared" ca="1" si="746"/>
        <v>6.4009648321871455E-4</v>
      </c>
      <c r="FA414" s="223">
        <f t="shared" ca="1" si="747"/>
        <v>3.1055303817222285E-4</v>
      </c>
      <c r="FB414" s="223">
        <f t="shared" ca="1" si="748"/>
        <v>-4.744395689124651E-4</v>
      </c>
      <c r="FC414" s="223">
        <f t="shared" ca="1" si="749"/>
        <v>-5.636312095319224E-4</v>
      </c>
      <c r="FD414" s="223">
        <f t="shared" ca="1" si="750"/>
        <v>1.7378430072613219E-4</v>
      </c>
      <c r="FE414" s="223">
        <f t="shared" ca="1" si="751"/>
        <v>6.5633218963694691E-4</v>
      </c>
      <c r="FF414" s="223">
        <f t="shared" ca="1" si="752"/>
        <v>1.7632003550909064E-4</v>
      </c>
      <c r="FG414" s="223">
        <f t="shared" ca="1" si="753"/>
        <v>-5.622785838995467E-4</v>
      </c>
      <c r="FH414" s="223">
        <f t="shared" ca="1" si="754"/>
        <v>-4.762537786709393E-4</v>
      </c>
      <c r="FI414" s="223">
        <f t="shared" ca="1" si="755"/>
        <v>3.0823266676520606E-4</v>
      </c>
      <c r="FJ414" s="223">
        <f t="shared" ca="1" si="756"/>
        <v>6.4067294766452596E-4</v>
      </c>
      <c r="FK414" s="223">
        <f t="shared" ca="1" si="757"/>
        <v>3.3518630257136966E-5</v>
      </c>
      <c r="FL414" s="223">
        <f t="shared" ca="1" si="758"/>
        <v>-6.2279325505919562E-4</v>
      </c>
      <c r="FM414" s="223">
        <f t="shared" ca="1" si="759"/>
        <v>-3.6573244304435648E-4</v>
      </c>
      <c r="FN414" s="223">
        <f t="shared" ca="1" si="760"/>
        <v>4.2770223829441878E-4</v>
      </c>
      <c r="FO414" s="223">
        <f t="shared" ca="1" si="761"/>
        <v>5.9387972975173805E-4</v>
      </c>
      <c r="FP414" s="223">
        <f t="shared" ca="1" si="762"/>
        <v>-1.109116376333477E-4</v>
      </c>
      <c r="FQ414" s="223">
        <f t="shared" ca="1" si="763"/>
        <v>-6.5304282717022993E-4</v>
      </c>
      <c r="FR414" s="223">
        <f t="shared" ca="1" si="764"/>
        <v>-2.3743806873419225E-4</v>
      </c>
      <c r="FS414" s="223">
        <f t="shared" ca="1" si="765"/>
        <v>5.2638730308700115E-4</v>
      </c>
      <c r="FT414" s="223">
        <f t="shared" ca="1" si="766"/>
        <v>5.1822648694641895E-4</v>
      </c>
      <c r="FU414" s="223">
        <f t="shared" ca="1" si="767"/>
        <v>-2.4995207242699236E-4</v>
      </c>
      <c r="FV414" s="223">
        <f t="shared" ca="1" si="768"/>
        <v>-6.515572998935542E-4</v>
      </c>
      <c r="FW414" s="223">
        <f t="shared" ca="1" si="769"/>
        <v>-9.7605215788032094E-5</v>
      </c>
      <c r="FX414" s="223">
        <f t="shared" ca="1" si="770"/>
        <v>5.9949218740003882E-4</v>
      </c>
      <c r="FY414" s="223">
        <f t="shared" ca="1" si="771"/>
        <v>4.1738964456028204E-4</v>
      </c>
      <c r="FZ414" s="223">
        <f t="shared" ca="1" si="772"/>
        <v>-3.7684590131575727E-4</v>
      </c>
      <c r="GA414" s="223">
        <f t="shared" ca="1" si="773"/>
        <v>-6.184088635263537E-4</v>
      </c>
      <c r="GB414" s="223">
        <f t="shared" ca="1" si="774"/>
        <v>4.6970834839685411E-5</v>
      </c>
      <c r="GC414" s="223">
        <f t="shared" ca="1" si="775"/>
        <v>6.4346430528834024E-4</v>
      </c>
      <c r="GD414" s="223">
        <f t="shared" ca="1" si="776"/>
        <v>2.9626944356054977E-4</v>
      </c>
      <c r="GE414" s="223">
        <f t="shared" ca="1" si="777"/>
        <v>-4.8542662479315678E-4</v>
      </c>
      <c r="GF414" s="223">
        <f t="shared" ca="1" si="778"/>
        <v>-5.5520839086118951E-4</v>
      </c>
      <c r="GG414" s="223">
        <f t="shared" ca="1" si="779"/>
        <v>1.8926430299358817E-4</v>
      </c>
      <c r="GH414" s="223">
        <f t="shared" ca="1" si="780"/>
        <v>6.561667991471558E-4</v>
      </c>
      <c r="GI414" s="223">
        <f t="shared" ca="1" si="781"/>
        <v>1.6075180973444995E-4</v>
      </c>
      <c r="GJ414" s="223">
        <f t="shared" ca="1" si="782"/>
        <v>-5.7041768226044783E-4</v>
      </c>
      <c r="GK414" s="223">
        <f t="shared" ca="1" si="783"/>
        <v>-4.6502715563068918E-4</v>
      </c>
      <c r="GL414" s="223">
        <f t="shared" ca="1" si="784"/>
        <v>3.2236033230249991E-4</v>
      </c>
      <c r="GM414" s="223">
        <f t="shared" ca="1" si="785"/>
        <v>6.3698238188854544E-4</v>
      </c>
      <c r="GN414" s="223">
        <f t="shared" ca="1" si="786"/>
        <v>1.7422322770334667E-5</v>
      </c>
      <c r="GO414" s="223">
        <f t="shared" ca="1" si="787"/>
        <v>-6.276888703931529E-4</v>
      </c>
      <c r="GP414" s="223">
        <f t="shared" ca="1" si="788"/>
        <v>-3.5224758168806645E-4</v>
      </c>
      <c r="GQ414" s="223">
        <f t="shared" ca="1" si="789"/>
        <v>4.3979102274138146E-4</v>
      </c>
      <c r="GR414" s="223">
        <f t="shared" ca="1" si="790"/>
        <v>5.8684333446418647E-4</v>
      </c>
      <c r="GS414" s="223">
        <f t="shared" ca="1" si="791"/>
        <v>-1.2675381485996315E-4</v>
      </c>
      <c r="GT414" s="223">
        <f t="shared" ca="1" si="792"/>
        <v>-6.5445705342771136E-4</v>
      </c>
      <c r="GU414" s="223">
        <f t="shared" ca="1" si="793"/>
        <v>-2.2235027587722925E-4</v>
      </c>
      <c r="GV414" s="223">
        <f t="shared" ca="1" si="794"/>
        <v>5.3584974301866398E-4</v>
      </c>
      <c r="GW414" s="223">
        <f t="shared" ca="1" si="795"/>
        <v>5.0818620098269651E-4</v>
      </c>
      <c r="GX414" s="223">
        <f t="shared" ca="1" si="796"/>
        <v>-2.6477025706910309E-4</v>
      </c>
      <c r="GY414" s="223">
        <f t="shared" ca="1" si="797"/>
        <v>-6.4942141170315926E-4</v>
      </c>
      <c r="GZ414" s="223">
        <f t="shared" ca="1" si="798"/>
        <v>-8.164769388810313E-5</v>
      </c>
      <c r="HA414" s="223">
        <f t="shared" ca="1" si="799"/>
        <v>6.0586844854644583E-4</v>
      </c>
      <c r="HB414" s="223">
        <f t="shared" ca="1" si="800"/>
        <v>4.0483338304581127E-4</v>
      </c>
      <c r="HC414" s="223">
        <f t="shared" ca="1" si="801"/>
        <v>-3.8991999272635042E-4</v>
      </c>
      <c r="HD414" s="223">
        <f t="shared" ca="1" si="802"/>
        <v>-6.1282665595508703E-4</v>
      </c>
      <c r="HE414" s="223">
        <f t="shared" ca="1" si="803"/>
        <v>6.3022618198552984E-5</v>
      </c>
      <c r="HF414" s="223">
        <f t="shared" ca="1" si="804"/>
        <v>6.4644452852114355E-4</v>
      </c>
      <c r="HG414" s="223">
        <f t="shared" ca="1" si="805"/>
        <v>2.8180738731430381E-4</v>
      </c>
      <c r="HH414" s="223">
        <f t="shared" ca="1" si="806"/>
        <v>-4.9612127782634361E-4</v>
      </c>
      <c r="HI414" s="223">
        <f t="shared" ca="1" si="807"/>
        <v>-5.4645113541637027E-4</v>
      </c>
      <c r="HJ414" s="223">
        <f t="shared" ca="1" si="808"/>
        <v>2.0463029952196883E-4</v>
      </c>
      <c r="HK414" s="223">
        <f t="shared" ca="1" si="809"/>
        <v>6.5560615831321549E-4</v>
      </c>
      <c r="HL414" s="223">
        <f t="shared" ca="1" si="810"/>
        <v>1.4508675308050437E-4</v>
      </c>
      <c r="HM414" s="223">
        <f t="shared" ca="1" si="811"/>
        <v>-5.7821318233884623E-4</v>
      </c>
      <c r="HN414" s="223">
        <f t="shared" ca="1" si="812"/>
        <v>-4.5352041762038593E-4</v>
      </c>
      <c r="HO414" s="223">
        <f t="shared" ca="1" si="813"/>
        <v>3.3629382002945985E-4</v>
      </c>
      <c r="HP414" s="223">
        <f t="shared" ca="1" si="814"/>
        <v>6.3290812174402052E-4</v>
      </c>
      <c r="HQ414" s="223">
        <f t="shared" ca="1" si="815"/>
        <v>1.3155207277768129E-6</v>
      </c>
      <c r="HR414" s="223">
        <f t="shared" ca="1" si="816"/>
        <v>-6.3220638942238904E-4</v>
      </c>
      <c r="HS414" s="223">
        <f t="shared" ca="1" si="817"/>
        <v>-3.3855053955995299E-4</v>
      </c>
      <c r="HT414" s="223">
        <f t="shared" ca="1" si="818"/>
        <v>4.5161489352107677E-4</v>
      </c>
      <c r="HU414" s="223">
        <f t="shared" ca="1" si="819"/>
        <v>5.794534466954306E-4</v>
      </c>
      <c r="HV414" s="223">
        <f t="shared" ca="1" si="820"/>
        <v>-1.4251964032813738E-4</v>
      </c>
      <c r="HW414" s="223">
        <f t="shared" ca="1" si="821"/>
        <v>-6.5547705922793236E-4</v>
      </c>
      <c r="HX414" s="223">
        <f t="shared" ca="1" si="822"/>
        <v>-2.0712854752829026E-4</v>
      </c>
      <c r="HY414" s="223">
        <f t="shared" ca="1" si="823"/>
        <v>5.4498940710184481E-4</v>
      </c>
      <c r="HZ414" s="223">
        <f t="shared" ca="1" si="824"/>
        <v>4.9783980265379676E-4</v>
      </c>
      <c r="IA414" s="223">
        <f t="shared" ca="1" si="825"/>
        <v>-2.7942895400875304E-4</v>
      </c>
      <c r="IB414" s="223">
        <f t="shared" ca="1" si="826"/>
        <v>-6.4689433633778517E-4</v>
      </c>
      <c r="IC414" s="223">
        <f t="shared" ca="1" si="827"/>
        <v>-6.5640990470361437E-5</v>
      </c>
      <c r="ID414" s="223">
        <f t="shared" ca="1" si="828"/>
        <v>6.1187975719432901E-4</v>
      </c>
      <c r="IE414" s="223">
        <f t="shared" ca="1" si="829"/>
        <v>3.4722615190972575E-4</v>
      </c>
      <c r="IF414" s="223">
        <f t="shared" ca="1" si="830"/>
        <v>-4.0275921091338803E-4</v>
      </c>
      <c r="IG414" s="223">
        <f t="shared" ca="1" si="831"/>
        <v>-6.0687530452133772E-4</v>
      </c>
      <c r="IH414" s="223">
        <f t="shared" ca="1" si="832"/>
        <v>7.9036439088785344E-5</v>
      </c>
      <c r="II414" s="223">
        <f t="shared" ca="1" si="833"/>
        <v>6.490353577420742E-4</v>
      </c>
      <c r="IJ414" s="223">
        <f t="shared" ca="1" si="834"/>
        <v>2.6717558083539663E-4</v>
      </c>
      <c r="IK414" s="223">
        <f t="shared" ca="1" si="835"/>
        <v>-5.0651708595293721E-4</v>
      </c>
      <c r="IL414" s="223">
        <f t="shared" ca="1" si="836"/>
        <v>-5.3736471824073167E-4</v>
      </c>
      <c r="IM414" s="223">
        <f t="shared" ca="1" si="837"/>
        <v>2.1987303440953733E-4</v>
      </c>
      <c r="IN414" s="223">
        <f t="shared" ca="1" si="838"/>
        <v>6.5465060484420044E-4</v>
      </c>
      <c r="IO414" s="223">
        <f t="shared" ca="1" si="839"/>
        <v>1.2933430159166431E-4</v>
      </c>
      <c r="IP414" s="223">
        <f t="shared" ca="1" si="840"/>
        <v>-5.8566038841698705E-4</v>
      </c>
      <c r="IQ414" s="223">
        <f t="shared" ca="1" si="841"/>
        <v>-4.417404958687157E-4</v>
      </c>
      <c r="IR414" s="223">
        <f t="shared" ca="1" si="842"/>
        <v>3.5002473693405371E-4</v>
      </c>
      <c r="IS414" s="223">
        <f t="shared" ca="1" si="843"/>
        <v>6.2845262141291596E-4</v>
      </c>
      <c r="IT414" s="223">
        <f t="shared" ca="1" si="844"/>
        <v>-1.4792073735295501E-5</v>
      </c>
      <c r="IU414" s="223">
        <f t="shared" ca="1" si="845"/>
        <v>-6.3634309096235108E-4</v>
      </c>
      <c r="IV414" s="223">
        <f t="shared" ca="1" si="846"/>
        <v>-3.2464956724602862E-4</v>
      </c>
      <c r="IW414" s="223">
        <f t="shared" ca="1" si="847"/>
        <v>4.6316672837589746E-4</v>
      </c>
      <c r="IX414" s="223">
        <f t="shared" ca="1" si="848"/>
        <v>5.7171451783755351E-4</v>
      </c>
      <c r="IY414" s="223">
        <f t="shared" ca="1" si="849"/>
        <v>-1.5819961729413048E-4</v>
      </c>
      <c r="IZ414" s="223">
        <f t="shared" ca="1" si="850"/>
        <v>-6.5610223015754178E-4</v>
      </c>
      <c r="JA414" s="223">
        <f t="shared" ca="1" si="851"/>
        <v>-1.9178205268735539E-4</v>
      </c>
      <c r="JB414" s="223">
        <f t="shared" ca="1" si="852"/>
        <v>5.5380078994465398E-4</v>
      </c>
    </row>
    <row r="415" spans="2:262">
      <c r="B415" s="230">
        <v>54</v>
      </c>
      <c r="C415" s="229">
        <f t="shared" si="853"/>
        <v>1.0546875000000005E-3</v>
      </c>
      <c r="D415" s="226">
        <f t="shared" ca="1" si="597"/>
        <v>39.271695091508377</v>
      </c>
      <c r="E415" s="225">
        <f ca="1">BH361</f>
        <v>7.1695091508371708E-2</v>
      </c>
      <c r="F415" s="224">
        <v>54</v>
      </c>
      <c r="G415" s="223">
        <f t="shared" ca="1" si="854"/>
        <v>-2.768359389463906E-4</v>
      </c>
      <c r="H415" s="223">
        <f t="shared" ca="1" si="598"/>
        <v>1.3707217430896401E-4</v>
      </c>
      <c r="I415" s="223">
        <f t="shared" ca="1" si="599"/>
        <v>3.4344758209303792E-4</v>
      </c>
      <c r="J415" s="223">
        <f t="shared" ca="1" si="600"/>
        <v>2.9829736259650755E-5</v>
      </c>
      <c r="K415" s="223">
        <f t="shared" ca="1" si="601"/>
        <v>-3.2895151272736422E-4</v>
      </c>
      <c r="L415" s="223">
        <f t="shared" ca="1" si="602"/>
        <v>-1.8968713174354231E-4</v>
      </c>
      <c r="M415" s="223">
        <f t="shared" ca="1" si="603"/>
        <v>2.3677108593460385E-4</v>
      </c>
      <c r="N415" s="223">
        <f t="shared" ca="1" si="604"/>
        <v>3.0474849385610486E-4</v>
      </c>
      <c r="O415" s="223">
        <f t="shared" ca="1" si="605"/>
        <v>-8.8675398209794187E-5</v>
      </c>
      <c r="P415" s="223">
        <f t="shared" ca="1" si="606"/>
        <v>-3.478412222761235E-4</v>
      </c>
      <c r="Q415" s="223">
        <f t="shared" ca="1" si="607"/>
        <v>-8.0361647323053855E-5</v>
      </c>
      <c r="R415" s="223">
        <f t="shared" ca="1" si="608"/>
        <v>3.0878864722836709E-4</v>
      </c>
      <c r="S415" s="223">
        <f t="shared" ca="1" si="609"/>
        <v>2.3042068943432162E-4</v>
      </c>
      <c r="T415" s="223">
        <f t="shared" ca="1" si="610"/>
        <v>-1.9681332608399526E-4</v>
      </c>
      <c r="U415" s="223">
        <f t="shared" ca="1" si="611"/>
        <v>-3.2606416419282008E-4</v>
      </c>
      <c r="V415" s="223">
        <f t="shared" ca="1" si="612"/>
        <v>3.8359067532838198E-5</v>
      </c>
      <c r="W415" s="223">
        <f t="shared" ca="1" si="613"/>
        <v>3.447051504529209E-4</v>
      </c>
      <c r="X415" s="223">
        <f t="shared" ca="1" si="614"/>
        <v>1.2915397140842607E-4</v>
      </c>
      <c r="Y415" s="223">
        <f t="shared" ca="1" si="615"/>
        <v>-2.8194144003683967E-4</v>
      </c>
      <c r="Z415" s="223">
        <f t="shared" ca="1" si="616"/>
        <v>-2.6616633505309993E-4</v>
      </c>
      <c r="AA415" s="223">
        <f t="shared" ca="1" si="617"/>
        <v>1.5259515208605084E-4</v>
      </c>
      <c r="AB415" s="223">
        <f t="shared" ca="1" si="618"/>
        <v>3.4032153006556906E-4</v>
      </c>
      <c r="AC415" s="223">
        <f t="shared" ca="1" si="619"/>
        <v>1.2787621114521819E-5</v>
      </c>
      <c r="AD415" s="223">
        <f t="shared" ca="1" si="620"/>
        <v>-3.3410725310768649E-4</v>
      </c>
      <c r="AE415" s="223">
        <f t="shared" ca="1" si="621"/>
        <v>-1.7515050204870434E-4</v>
      </c>
      <c r="AF415" s="223">
        <f t="shared" ca="1" si="622"/>
        <v>2.4899105211180494E-4</v>
      </c>
      <c r="AG415" s="223">
        <f t="shared" ca="1" si="623"/>
        <v>2.9615028332156219E-4</v>
      </c>
      <c r="AH415" s="223">
        <f t="shared" ca="1" si="624"/>
        <v>-1.0507375387205184E-4</v>
      </c>
      <c r="AI415" s="223">
        <f t="shared" ca="1" si="625"/>
        <v>-3.4721196255944745E-4</v>
      </c>
      <c r="AJ415" s="223">
        <f t="shared" ca="1" si="626"/>
        <v>-6.3657496382467387E-5</v>
      </c>
      <c r="AK415" s="223">
        <f t="shared" ca="1" si="627"/>
        <v>3.1627694271304152E-4</v>
      </c>
      <c r="AL415" s="223">
        <f t="shared" ca="1" si="628"/>
        <v>2.1735555326180491E-4</v>
      </c>
      <c r="AM415" s="223">
        <f t="shared" ca="1" si="629"/>
        <v>-2.1065075984398677E-4</v>
      </c>
      <c r="AN415" s="223">
        <f t="shared" ca="1" si="630"/>
        <v>-3.1972347230910735E-4</v>
      </c>
      <c r="AO415" s="223">
        <f t="shared" ca="1" si="631"/>
        <v>5.5277826202060766E-5</v>
      </c>
      <c r="AP415" s="223">
        <f t="shared" ca="1" si="632"/>
        <v>3.4658630461958402E-4</v>
      </c>
      <c r="AQ415" s="223">
        <f t="shared" ca="1" si="633"/>
        <v>1.1314937909488656E-4</v>
      </c>
      <c r="AR415" s="223">
        <f t="shared" ca="1" si="634"/>
        <v>-2.9160019164274712E-4</v>
      </c>
      <c r="AS415" s="223">
        <f t="shared" ca="1" si="635"/>
        <v>-2.5485551314524831E-4</v>
      </c>
      <c r="AT415" s="223">
        <f t="shared" ca="1" si="636"/>
        <v>1.6775051477600498E-4</v>
      </c>
      <c r="AU415" s="223">
        <f t="shared" ca="1" si="637"/>
        <v>3.3637561366352687E-4</v>
      </c>
      <c r="AV415" s="223">
        <f t="shared" ca="1" si="638"/>
        <v>-4.2853005299365796E-6</v>
      </c>
      <c r="AW415" s="223">
        <f t="shared" ca="1" si="639"/>
        <v>-3.3845809985093333E-4</v>
      </c>
      <c r="AX415" s="223">
        <f t="shared" ca="1" si="640"/>
        <v>-1.6019191945305852E-4</v>
      </c>
      <c r="AY415" s="223">
        <f t="shared" ca="1" si="641"/>
        <v>2.6061117703542744E-4</v>
      </c>
      <c r="AZ415" s="223">
        <f t="shared" ca="1" si="642"/>
        <v>2.8683862081479674E-4</v>
      </c>
      <c r="BA415" s="223">
        <f t="shared" ca="1" si="643"/>
        <v>-1.2121897765786141E-4</v>
      </c>
      <c r="BB415" s="223">
        <f t="shared" ca="1" si="644"/>
        <v>-3.4574623881278982E-4</v>
      </c>
      <c r="BC415" s="223">
        <f t="shared" ca="1" si="645"/>
        <v>-4.679998895735745E-5</v>
      </c>
      <c r="BD415" s="223">
        <f t="shared" ca="1" si="646"/>
        <v>3.2300329934013057E-4</v>
      </c>
      <c r="BE415" s="223">
        <f t="shared" ca="1" si="647"/>
        <v>2.0376678852338065E-4</v>
      </c>
      <c r="BF415" s="223">
        <f t="shared" ca="1" si="648"/>
        <v>-2.2398071747268864E-4</v>
      </c>
      <c r="BG415" s="223">
        <f t="shared" ca="1" si="649"/>
        <v>-3.1261253857613381E-4</v>
      </c>
      <c r="BH415" s="223">
        <f t="shared" ca="1" si="650"/>
        <v>7.2063415746196859E-5</v>
      </c>
      <c r="BI415" s="223">
        <f t="shared" ca="1" si="651"/>
        <v>3.4763250202104345E-4</v>
      </c>
      <c r="BJ415" s="223">
        <f t="shared" ca="1" si="652"/>
        <v>9.687220001639474E-5</v>
      </c>
      <c r="BK415" s="223">
        <f t="shared" ca="1" si="653"/>
        <v>-3.0055645284582833E-4</v>
      </c>
      <c r="BL415" s="223">
        <f t="shared" ca="1" si="654"/>
        <v>-2.4293072198352405E-4</v>
      </c>
      <c r="BM415" s="223">
        <f t="shared" ca="1" si="655"/>
        <v>1.8250175178265409E-4</v>
      </c>
      <c r="BN415" s="223">
        <f t="shared" ca="1" si="656"/>
        <v>3.3161933894514518E-4</v>
      </c>
      <c r="BO415" s="223">
        <f t="shared" ca="1" si="657"/>
        <v>-2.1347898510066626E-5</v>
      </c>
      <c r="BP415" s="223">
        <f t="shared" ca="1" si="658"/>
        <v>-3.4199357138621142E-4</v>
      </c>
      <c r="BQ415" s="223">
        <f t="shared" ca="1" si="659"/>
        <v>-1.4484742049229303E-4</v>
      </c>
      <c r="BR415" s="223">
        <f t="shared" ca="1" si="660"/>
        <v>2.7160346680672851E-4</v>
      </c>
      <c r="BS415" s="223">
        <f t="shared" ca="1" si="661"/>
        <v>2.7683593894639266E-4</v>
      </c>
      <c r="BT415" s="223">
        <f t="shared" ca="1" si="662"/>
        <v>-1.3707217430896013E-4</v>
      </c>
      <c r="BU415" s="223">
        <f t="shared" ca="1" si="663"/>
        <v>-3.4344758209303792E-4</v>
      </c>
      <c r="BV415" s="223">
        <f t="shared" ca="1" si="664"/>
        <v>-2.9829736259651894E-5</v>
      </c>
      <c r="BW415" s="223">
        <f t="shared" ca="1" si="665"/>
        <v>3.2895151272736351E-4</v>
      </c>
      <c r="BX415" s="223">
        <f t="shared" ca="1" si="666"/>
        <v>1.8968713174354485E-4</v>
      </c>
      <c r="BY415" s="223">
        <f t="shared" ca="1" si="667"/>
        <v>-2.3677108593460122E-4</v>
      </c>
      <c r="BZ415" s="223">
        <f t="shared" ca="1" si="668"/>
        <v>-3.047484938561048E-4</v>
      </c>
      <c r="CA415" s="223">
        <f t="shared" ca="1" si="669"/>
        <v>8.8675398209793103E-5</v>
      </c>
      <c r="CB415" s="223">
        <f t="shared" ca="1" si="670"/>
        <v>3.478412222761235E-4</v>
      </c>
      <c r="CC415" s="223">
        <f t="shared" ca="1" si="671"/>
        <v>8.0361647323056159E-5</v>
      </c>
      <c r="CD415" s="223">
        <f t="shared" ca="1" si="672"/>
        <v>-3.0878864722836541E-4</v>
      </c>
      <c r="CE415" s="223">
        <f t="shared" ca="1" si="673"/>
        <v>-2.3042068943432526E-4</v>
      </c>
      <c r="CF415" s="223">
        <f t="shared" ca="1" si="674"/>
        <v>1.9681332608399531E-4</v>
      </c>
      <c r="CG415" s="223">
        <f t="shared" ca="1" si="675"/>
        <v>3.2606416419282046E-4</v>
      </c>
      <c r="CH415" s="223">
        <f t="shared" ca="1" si="676"/>
        <v>-3.8359067532835813E-5</v>
      </c>
      <c r="CI415" s="223">
        <f t="shared" ca="1" si="677"/>
        <v>-3.4470515045292041E-4</v>
      </c>
      <c r="CJ415" s="223">
        <f t="shared" ca="1" si="678"/>
        <v>-1.2915397140843057E-4</v>
      </c>
      <c r="CK415" s="223">
        <f t="shared" ca="1" si="679"/>
        <v>2.8194144003683972E-4</v>
      </c>
      <c r="CL415" s="223">
        <f t="shared" ca="1" si="680"/>
        <v>2.6616633505310069E-4</v>
      </c>
      <c r="CM415" s="223">
        <f t="shared" ca="1" si="681"/>
        <v>-1.5259515208604867E-4</v>
      </c>
      <c r="CN415" s="223">
        <f t="shared" ca="1" si="682"/>
        <v>-3.4032153006556955E-4</v>
      </c>
      <c r="CO415" s="223">
        <f t="shared" ca="1" si="683"/>
        <v>-1.2787621114525424E-5</v>
      </c>
      <c r="CP415" s="223">
        <f t="shared" ca="1" si="684"/>
        <v>3.3410725310768514E-4</v>
      </c>
      <c r="CQ415" s="223">
        <f t="shared" ca="1" si="685"/>
        <v>1.7515050204870429E-4</v>
      </c>
      <c r="CR415" s="223">
        <f t="shared" ca="1" si="686"/>
        <v>-2.4899105211180326E-4</v>
      </c>
      <c r="CS415" s="223">
        <f t="shared" ca="1" si="687"/>
        <v>-2.9615028332156344E-4</v>
      </c>
      <c r="CT415" s="223">
        <f t="shared" ca="1" si="688"/>
        <v>1.0507375387204957E-4</v>
      </c>
      <c r="CU415" s="223">
        <f t="shared" ca="1" si="689"/>
        <v>3.4721196255944778E-4</v>
      </c>
      <c r="CV415" s="223">
        <f t="shared" ca="1" si="690"/>
        <v>6.3657496382467306E-5</v>
      </c>
      <c r="CW415" s="223">
        <f t="shared" ca="1" si="691"/>
        <v>-3.162769427130406E-4</v>
      </c>
      <c r="CX415" s="223">
        <f t="shared" ca="1" si="692"/>
        <v>-2.1735555326180678E-4</v>
      </c>
      <c r="CY415" s="223">
        <f t="shared" ca="1" si="693"/>
        <v>2.1065075984398488E-4</v>
      </c>
      <c r="CZ415" s="223">
        <f t="shared" ca="1" si="694"/>
        <v>3.197234723091093E-4</v>
      </c>
      <c r="DA415" s="223">
        <f t="shared" ca="1" si="695"/>
        <v>-5.5277826202055941E-5</v>
      </c>
      <c r="DB415" s="223">
        <f t="shared" ca="1" si="696"/>
        <v>-3.4658630461958337E-4</v>
      </c>
      <c r="DC415" s="223">
        <f t="shared" ca="1" si="697"/>
        <v>-1.1314937909489349E-4</v>
      </c>
      <c r="DD415" s="223">
        <f t="shared" ca="1" si="698"/>
        <v>2.9160019164274848E-4</v>
      </c>
      <c r="DE415" s="223">
        <f t="shared" ca="1" si="699"/>
        <v>2.548555131452482E-4</v>
      </c>
      <c r="DF415" s="223">
        <f t="shared" ca="1" si="700"/>
        <v>-1.6775051477600504E-4</v>
      </c>
      <c r="DG415" s="223">
        <f t="shared" ca="1" si="701"/>
        <v>-3.3637561366352682E-4</v>
      </c>
      <c r="DH415" s="223">
        <f t="shared" ca="1" si="702"/>
        <v>4.2853005299341672E-6</v>
      </c>
      <c r="DI415" s="223">
        <f t="shared" ca="1" si="703"/>
        <v>3.3845809985093278E-4</v>
      </c>
      <c r="DJ415" s="223">
        <f t="shared" ca="1" si="704"/>
        <v>1.6019191945306063E-4</v>
      </c>
      <c r="DK415" s="223">
        <f t="shared" ca="1" si="705"/>
        <v>-2.6061117703542425E-4</v>
      </c>
      <c r="DL415" s="223">
        <f t="shared" ca="1" si="706"/>
        <v>-2.868386208147995E-4</v>
      </c>
      <c r="DM415" s="223">
        <f t="shared" ca="1" si="707"/>
        <v>1.2121897765785452E-4</v>
      </c>
      <c r="DN415" s="223">
        <f t="shared" ca="1" si="708"/>
        <v>3.4574623881279058E-4</v>
      </c>
      <c r="DO415" s="223">
        <f t="shared" ca="1" si="709"/>
        <v>4.6799988957354929E-5</v>
      </c>
      <c r="DP415" s="223">
        <f t="shared" ca="1" si="710"/>
        <v>-3.2300329934013155E-4</v>
      </c>
      <c r="DQ415" s="223">
        <f t="shared" ca="1" si="711"/>
        <v>-2.0376678852338258E-4</v>
      </c>
      <c r="DR415" s="223">
        <f t="shared" ca="1" si="712"/>
        <v>2.2398071747268679E-4</v>
      </c>
      <c r="DS415" s="223">
        <f t="shared" ca="1" si="713"/>
        <v>3.126125385761349E-4</v>
      </c>
      <c r="DT415" s="223">
        <f t="shared" ca="1" si="714"/>
        <v>-7.2063415746194528E-5</v>
      </c>
      <c r="DU415" s="223">
        <f t="shared" ca="1" si="715"/>
        <v>-3.4763250202104334E-4</v>
      </c>
      <c r="DV415" s="223">
        <f t="shared" ca="1" si="716"/>
        <v>-9.6872200016397071E-5</v>
      </c>
      <c r="DW415" s="223">
        <f t="shared" ca="1" si="717"/>
        <v>3.0055645284582464E-4</v>
      </c>
      <c r="DX415" s="223">
        <f t="shared" ca="1" si="718"/>
        <v>2.4293072198352928E-4</v>
      </c>
      <c r="DY415" s="223">
        <f t="shared" ca="1" si="719"/>
        <v>-1.8250175178265623E-4</v>
      </c>
      <c r="DZ415" s="223">
        <f t="shared" ca="1" si="720"/>
        <v>-3.3161933894514442E-4</v>
      </c>
      <c r="EA415" s="223">
        <f t="shared" ca="1" si="721"/>
        <v>2.1347898510069174E-5</v>
      </c>
      <c r="EB415" s="223">
        <f t="shared" ca="1" si="722"/>
        <v>3.4199357138621104E-4</v>
      </c>
      <c r="EC415" s="223">
        <f t="shared" ca="1" si="723"/>
        <v>1.448474204922952E-4</v>
      </c>
      <c r="ED415" s="223">
        <f t="shared" ca="1" si="724"/>
        <v>-2.7160346680672704E-4</v>
      </c>
      <c r="EE415" s="223">
        <f t="shared" ca="1" si="725"/>
        <v>-2.7683593894639407E-4</v>
      </c>
      <c r="EF415" s="223">
        <f t="shared" ca="1" si="726"/>
        <v>1.3707217430895791E-4</v>
      </c>
      <c r="EG415" s="223">
        <f t="shared" ca="1" si="727"/>
        <v>3.4344758209303911E-4</v>
      </c>
      <c r="EH415" s="223">
        <f t="shared" ca="1" si="728"/>
        <v>2.9829736259659158E-5</v>
      </c>
      <c r="EI415" s="223">
        <f t="shared" ca="1" si="729"/>
        <v>-3.2895151272736113E-4</v>
      </c>
      <c r="EJ415" s="223">
        <f t="shared" ca="1" si="730"/>
        <v>-1.8968713174354266E-4</v>
      </c>
      <c r="EK415" s="223">
        <f t="shared" ca="1" si="731"/>
        <v>2.3677108593460306E-4</v>
      </c>
      <c r="EL415" s="223">
        <f t="shared" ca="1" si="732"/>
        <v>3.0474849385610594E-4</v>
      </c>
      <c r="EM415" s="223">
        <f t="shared" ca="1" si="733"/>
        <v>-8.8675398209790772E-5</v>
      </c>
      <c r="EN415" s="223">
        <f t="shared" ca="1" si="734"/>
        <v>-3.478412222761235E-4</v>
      </c>
      <c r="EO415" s="223">
        <f t="shared" ca="1" si="735"/>
        <v>-8.0361647323058503E-5</v>
      </c>
      <c r="EP415" s="223">
        <f t="shared" ca="1" si="736"/>
        <v>3.0878864722836433E-4</v>
      </c>
      <c r="EQ415" s="223">
        <f t="shared" ca="1" si="737"/>
        <v>2.3042068943432702E-4</v>
      </c>
      <c r="ER415" s="223">
        <f t="shared" ca="1" si="738"/>
        <v>-1.9681332608398929E-4</v>
      </c>
      <c r="ES415" s="223">
        <f t="shared" ca="1" si="739"/>
        <v>-3.2606416419282301E-4</v>
      </c>
      <c r="ET415" s="223">
        <f t="shared" ca="1" si="740"/>
        <v>3.8359067532838361E-5</v>
      </c>
      <c r="EU415" s="223">
        <f t="shared" ca="1" si="741"/>
        <v>3.4470515045292079E-4</v>
      </c>
      <c r="EV415" s="223">
        <f t="shared" ca="1" si="742"/>
        <v>1.2915397140842821E-4</v>
      </c>
      <c r="EW415" s="223">
        <f t="shared" ca="1" si="743"/>
        <v>-2.8194144003683831E-4</v>
      </c>
      <c r="EX415" s="223">
        <f t="shared" ca="1" si="744"/>
        <v>-2.6616633505310226E-4</v>
      </c>
      <c r="EY415" s="223">
        <f t="shared" ca="1" si="745"/>
        <v>1.525951520860465E-4</v>
      </c>
      <c r="EZ415" s="223">
        <f t="shared" ca="1" si="746"/>
        <v>3.4032153006557009E-4</v>
      </c>
      <c r="FA415" s="223">
        <f t="shared" ca="1" si="747"/>
        <v>1.2787621114527782E-5</v>
      </c>
      <c r="FB415" s="223">
        <f t="shared" ca="1" si="748"/>
        <v>-3.3410725310768449E-4</v>
      </c>
      <c r="FC415" s="223">
        <f t="shared" ca="1" si="749"/>
        <v>-1.751505020487106E-4</v>
      </c>
      <c r="FD415" s="223">
        <f t="shared" ca="1" si="750"/>
        <v>2.4899105211179817E-4</v>
      </c>
      <c r="FE415" s="223">
        <f t="shared" ca="1" si="751"/>
        <v>2.9615028332156214E-4</v>
      </c>
      <c r="FF415" s="223">
        <f t="shared" ca="1" si="752"/>
        <v>-1.0507375387205201E-4</v>
      </c>
      <c r="FG415" s="223">
        <f t="shared" ca="1" si="753"/>
        <v>-3.4721196255944761E-4</v>
      </c>
      <c r="FH415" s="223">
        <f t="shared" ca="1" si="754"/>
        <v>-6.3657496382469637E-5</v>
      </c>
      <c r="FI415" s="223">
        <f t="shared" ca="1" si="755"/>
        <v>3.1627694271303957E-4</v>
      </c>
      <c r="FJ415" s="223">
        <f t="shared" ca="1" si="756"/>
        <v>2.1735555326180865E-4</v>
      </c>
      <c r="FK415" s="223">
        <f t="shared" ca="1" si="757"/>
        <v>-2.1065075984398295E-4</v>
      </c>
      <c r="FL415" s="223">
        <f t="shared" ca="1" si="758"/>
        <v>-3.1972347230911017E-4</v>
      </c>
      <c r="FM415" s="223">
        <f t="shared" ca="1" si="759"/>
        <v>5.527782620205361E-5</v>
      </c>
      <c r="FN415" s="223">
        <f t="shared" ca="1" si="760"/>
        <v>3.4658630461958321E-4</v>
      </c>
      <c r="FO415" s="223">
        <f t="shared" ca="1" si="761"/>
        <v>1.1314937909489573E-4</v>
      </c>
      <c r="FP415" s="223">
        <f t="shared" ca="1" si="762"/>
        <v>-2.9160019164274723E-4</v>
      </c>
      <c r="FQ415" s="223">
        <f t="shared" ca="1" si="763"/>
        <v>-2.5485551314524983E-4</v>
      </c>
      <c r="FR415" s="223">
        <f t="shared" ca="1" si="764"/>
        <v>1.67750514776003E-4</v>
      </c>
      <c r="FS415" s="223">
        <f t="shared" ca="1" si="765"/>
        <v>3.3637561366352741E-4</v>
      </c>
      <c r="FT415" s="223">
        <f t="shared" ca="1" si="766"/>
        <v>-4.2853005299318091E-6</v>
      </c>
      <c r="FU415" s="223">
        <f t="shared" ca="1" si="767"/>
        <v>-3.3845809985093224E-4</v>
      </c>
      <c r="FV415" s="223">
        <f t="shared" ca="1" si="768"/>
        <v>-1.6019191945306274E-4</v>
      </c>
      <c r="FW415" s="223">
        <f t="shared" ca="1" si="769"/>
        <v>2.6061117703542262E-4</v>
      </c>
      <c r="FX415" s="223">
        <f t="shared" ca="1" si="770"/>
        <v>2.8683862081480081E-4</v>
      </c>
      <c r="FY415" s="223">
        <f t="shared" ca="1" si="771"/>
        <v>-1.2121897765785229E-4</v>
      </c>
      <c r="FZ415" s="223">
        <f t="shared" ca="1" si="772"/>
        <v>-3.4574623881279085E-4</v>
      </c>
      <c r="GA415" s="223">
        <f t="shared" ca="1" si="773"/>
        <v>-4.6799988957357287E-5</v>
      </c>
      <c r="GB415" s="223">
        <f t="shared" ca="1" si="774"/>
        <v>3.2300329934013068E-4</v>
      </c>
      <c r="GC415" s="223">
        <f t="shared" ca="1" si="775"/>
        <v>2.037667885233845E-4</v>
      </c>
      <c r="GD415" s="223">
        <f t="shared" ca="1" si="776"/>
        <v>-2.2398071747268495E-4</v>
      </c>
      <c r="GE415" s="223">
        <f t="shared" ca="1" si="777"/>
        <v>-3.1261253857613593E-4</v>
      </c>
      <c r="GF415" s="223">
        <f t="shared" ca="1" si="778"/>
        <v>7.2063415746192197E-5</v>
      </c>
      <c r="GG415" s="223">
        <f t="shared" ca="1" si="779"/>
        <v>3.4763250202104329E-4</v>
      </c>
      <c r="GH415" s="223">
        <f t="shared" ca="1" si="780"/>
        <v>9.6872200016399361E-5</v>
      </c>
      <c r="GI415" s="223">
        <f t="shared" ca="1" si="781"/>
        <v>-3.0055645284582345E-4</v>
      </c>
      <c r="GJ415" s="223">
        <f t="shared" ca="1" si="782"/>
        <v>-2.4293072198353102E-4</v>
      </c>
      <c r="GK415" s="223">
        <f t="shared" ca="1" si="783"/>
        <v>1.825017517826542E-4</v>
      </c>
      <c r="GL415" s="223">
        <f t="shared" ca="1" si="784"/>
        <v>3.3161933894514518E-4</v>
      </c>
      <c r="GM415" s="223">
        <f t="shared" ca="1" si="785"/>
        <v>-2.1347898510066816E-5</v>
      </c>
      <c r="GN415" s="223">
        <f t="shared" ca="1" si="786"/>
        <v>-3.4199357138621061E-4</v>
      </c>
      <c r="GO415" s="223">
        <f t="shared" ca="1" si="787"/>
        <v>-1.4484742049229737E-4</v>
      </c>
      <c r="GP415" s="223">
        <f t="shared" ca="1" si="788"/>
        <v>2.7160346680672553E-4</v>
      </c>
      <c r="GQ415" s="223">
        <f t="shared" ca="1" si="789"/>
        <v>2.7683593894639553E-4</v>
      </c>
      <c r="GR415" s="223">
        <f t="shared" ca="1" si="790"/>
        <v>-1.3707217430895574E-4</v>
      </c>
      <c r="GS415" s="223">
        <f t="shared" ca="1" si="791"/>
        <v>-3.4344758209303944E-4</v>
      </c>
      <c r="GT415" s="223">
        <f t="shared" ca="1" si="792"/>
        <v>-2.982973625966157E-5</v>
      </c>
      <c r="GU415" s="223">
        <f t="shared" ca="1" si="793"/>
        <v>3.2895151272736037E-4</v>
      </c>
      <c r="GV415" s="223">
        <f t="shared" ca="1" si="794"/>
        <v>1.8968713174355296E-4</v>
      </c>
      <c r="GW415" s="223">
        <f t="shared" ca="1" si="795"/>
        <v>-2.3677108593459409E-4</v>
      </c>
      <c r="GX415" s="223">
        <f t="shared" ca="1" si="796"/>
        <v>-3.0474849385611191E-4</v>
      </c>
      <c r="GY415" s="223">
        <f t="shared" ca="1" si="797"/>
        <v>8.8675398209778873E-5</v>
      </c>
      <c r="GZ415" s="223">
        <f t="shared" ca="1" si="798"/>
        <v>3.4784122227612371E-4</v>
      </c>
      <c r="HA415" s="223">
        <f t="shared" ca="1" si="799"/>
        <v>8.0361647323051199E-5</v>
      </c>
      <c r="HB415" s="223">
        <f t="shared" ca="1" si="800"/>
        <v>-3.0878864722836774E-4</v>
      </c>
      <c r="HC415" s="223">
        <f t="shared" ca="1" si="801"/>
        <v>-2.3042068943432143E-4</v>
      </c>
      <c r="HD415" s="223">
        <f t="shared" ca="1" si="802"/>
        <v>1.9681332608399547E-4</v>
      </c>
      <c r="HE415" s="223">
        <f t="shared" ca="1" si="803"/>
        <v>3.2606416419282041E-4</v>
      </c>
      <c r="HF415" s="223">
        <f t="shared" ca="1" si="804"/>
        <v>-3.8359067532835975E-5</v>
      </c>
      <c r="HG415" s="223">
        <f t="shared" ca="1" si="805"/>
        <v>-3.4470515045292047E-4</v>
      </c>
      <c r="HH415" s="223">
        <f t="shared" ca="1" si="806"/>
        <v>-1.2915397140843041E-4</v>
      </c>
      <c r="HI415" s="223">
        <f t="shared" ca="1" si="807"/>
        <v>2.819414400368369E-4</v>
      </c>
      <c r="HJ415" s="223">
        <f t="shared" ca="1" si="808"/>
        <v>2.6616633505310378E-4</v>
      </c>
      <c r="HK415" s="223">
        <f t="shared" ca="1" si="809"/>
        <v>-1.5259515208604433E-4</v>
      </c>
      <c r="HL415" s="223">
        <f t="shared" ca="1" si="810"/>
        <v>-3.4032153006557052E-4</v>
      </c>
      <c r="HM415" s="223">
        <f t="shared" ca="1" si="811"/>
        <v>-1.2787621114530168E-5</v>
      </c>
      <c r="HN415" s="223">
        <f t="shared" ca="1" si="812"/>
        <v>3.3410725310768384E-4</v>
      </c>
      <c r="HO415" s="223">
        <f t="shared" ca="1" si="813"/>
        <v>1.7515050204871266E-4</v>
      </c>
      <c r="HP415" s="223">
        <f t="shared" ca="1" si="814"/>
        <v>-2.4899105211179654E-4</v>
      </c>
      <c r="HQ415" s="223">
        <f t="shared" ca="1" si="815"/>
        <v>-2.9615028332156859E-4</v>
      </c>
      <c r="HR415" s="223">
        <f t="shared" ca="1" si="816"/>
        <v>1.050737538720403E-4</v>
      </c>
      <c r="HS415" s="223">
        <f t="shared" ca="1" si="817"/>
        <v>3.4721196255944837E-4</v>
      </c>
      <c r="HT415" s="223">
        <f t="shared" ca="1" si="818"/>
        <v>6.3657496382481726E-5</v>
      </c>
      <c r="HU415" s="223">
        <f t="shared" ca="1" si="819"/>
        <v>-3.1627694271303447E-4</v>
      </c>
      <c r="HV415" s="223">
        <f t="shared" ca="1" si="820"/>
        <v>-2.1735555326181822E-4</v>
      </c>
      <c r="HW415" s="223">
        <f t="shared" ca="1" si="821"/>
        <v>2.1065075984398891E-4</v>
      </c>
      <c r="HX415" s="223">
        <f t="shared" ca="1" si="822"/>
        <v>3.1972347230910724E-4</v>
      </c>
      <c r="HY415" s="223">
        <f t="shared" ca="1" si="823"/>
        <v>-5.527782620206101E-5</v>
      </c>
      <c r="HZ415" s="223">
        <f t="shared" ca="1" si="824"/>
        <v>-3.4658630461958381E-4</v>
      </c>
      <c r="IA415" s="223">
        <f t="shared" ca="1" si="825"/>
        <v>-1.1314937909488864E-4</v>
      </c>
      <c r="IB415" s="223">
        <f t="shared" ca="1" si="826"/>
        <v>2.9160019164274593E-4</v>
      </c>
      <c r="IC415" s="223">
        <f t="shared" ca="1" si="827"/>
        <v>2.5485551314525145E-4</v>
      </c>
      <c r="ID415" s="223">
        <f t="shared" ca="1" si="828"/>
        <v>-1.6775051477600089E-4</v>
      </c>
      <c r="IE415" s="223">
        <f t="shared" ca="1" si="829"/>
        <v>-2.1460708770902338E-4</v>
      </c>
      <c r="IF415" s="223">
        <f t="shared" ca="1" si="830"/>
        <v>4.2853005299293967E-6</v>
      </c>
      <c r="IG415" s="223">
        <f t="shared" ca="1" si="831"/>
        <v>3.3845809985093165E-4</v>
      </c>
      <c r="IH415" s="223">
        <f t="shared" ca="1" si="832"/>
        <v>1.6019191945306486E-4</v>
      </c>
      <c r="II415" s="223">
        <f t="shared" ca="1" si="833"/>
        <v>-2.606111770354211E-4</v>
      </c>
      <c r="IJ415" s="223">
        <f t="shared" ca="1" si="834"/>
        <v>-2.8683862081480216E-4</v>
      </c>
      <c r="IK415" s="223">
        <f t="shared" ca="1" si="835"/>
        <v>1.2121897765785004E-4</v>
      </c>
      <c r="IL415" s="223">
        <f t="shared" ca="1" si="836"/>
        <v>3.4574623881279112E-4</v>
      </c>
      <c r="IM415" s="223">
        <f t="shared" ca="1" si="837"/>
        <v>4.6799988957369403E-5</v>
      </c>
      <c r="IN415" s="223">
        <f t="shared" ca="1" si="838"/>
        <v>-3.2300329934012608E-4</v>
      </c>
      <c r="IO415" s="223">
        <f t="shared" ca="1" si="839"/>
        <v>-2.0376678852339445E-4</v>
      </c>
      <c r="IP415" s="223">
        <f t="shared" ca="1" si="840"/>
        <v>2.239807174726756E-4</v>
      </c>
      <c r="IQ415" s="223">
        <f t="shared" ca="1" si="841"/>
        <v>3.1261253857614129E-4</v>
      </c>
      <c r="IR415" s="223">
        <f t="shared" ca="1" si="842"/>
        <v>-7.2063415746199543E-5</v>
      </c>
      <c r="IS415" s="223">
        <f t="shared" ca="1" si="843"/>
        <v>-3.4763250202104356E-4</v>
      </c>
      <c r="IT415" s="223">
        <f t="shared" ca="1" si="844"/>
        <v>-9.6872200016392138E-5</v>
      </c>
      <c r="IU415" s="223">
        <f t="shared" ca="1" si="845"/>
        <v>3.0055645284582719E-4</v>
      </c>
      <c r="IV415" s="223">
        <f t="shared" ca="1" si="846"/>
        <v>2.4293072198352565E-4</v>
      </c>
      <c r="IW415" s="223">
        <f t="shared" ca="1" si="847"/>
        <v>-1.825017517826522E-4</v>
      </c>
      <c r="IX415" s="223">
        <f t="shared" ca="1" si="848"/>
        <v>-3.3161933894514594E-4</v>
      </c>
      <c r="IY415" s="223">
        <f t="shared" ca="1" si="849"/>
        <v>2.134789851006443E-5</v>
      </c>
      <c r="IZ415" s="223">
        <f t="shared" ca="1" si="850"/>
        <v>3.4199357138621017E-4</v>
      </c>
      <c r="JA415" s="223">
        <f t="shared" ca="1" si="851"/>
        <v>1.4484742049229954E-4</v>
      </c>
      <c r="JB415" s="223">
        <f t="shared" ca="1" si="852"/>
        <v>-2.7160346680672406E-4</v>
      </c>
    </row>
    <row r="416" spans="2:262">
      <c r="B416" s="230">
        <v>55</v>
      </c>
      <c r="C416" s="229">
        <f t="shared" si="853"/>
        <v>1.0742187500000005E-3</v>
      </c>
      <c r="D416" s="226">
        <f t="shared" ca="1" si="597"/>
        <v>39.272535503952724</v>
      </c>
      <c r="E416" s="225">
        <f ca="1">BI361</f>
        <v>7.2535503952719599E-2</v>
      </c>
      <c r="F416" s="224">
        <v>55</v>
      </c>
      <c r="G416" s="223">
        <f t="shared" ca="1" si="854"/>
        <v>-1.210122697470728E-3</v>
      </c>
      <c r="H416" s="223">
        <f t="shared" ca="1" si="598"/>
        <v>7.3144987011511593E-4</v>
      </c>
      <c r="I416" s="223">
        <f t="shared" ca="1" si="599"/>
        <v>1.5306458447803344E-3</v>
      </c>
      <c r="J416" s="223">
        <f t="shared" ca="1" si="600"/>
        <v>-6.0717064450454259E-5</v>
      </c>
      <c r="K416" s="223">
        <f t="shared" ca="1" si="601"/>
        <v>-1.5572522130198924E-3</v>
      </c>
      <c r="L416" s="223">
        <f t="shared" ca="1" si="602"/>
        <v>-6.21674717768922E-4</v>
      </c>
      <c r="M416" s="223">
        <f t="shared" ca="1" si="603"/>
        <v>1.2848328097452069E-3</v>
      </c>
      <c r="N416" s="223">
        <f t="shared" ca="1" si="604"/>
        <v>1.1846916417877433E-3</v>
      </c>
      <c r="O416" s="223">
        <f t="shared" ca="1" si="605"/>
        <v>-7.6569799390686119E-4</v>
      </c>
      <c r="P416" s="223">
        <f t="shared" ca="1" si="606"/>
        <v>-1.5202224018889847E-3</v>
      </c>
      <c r="Q416" s="223">
        <f t="shared" ca="1" si="607"/>
        <v>9.9532766770596718E-5</v>
      </c>
      <c r="R416" s="223">
        <f t="shared" ca="1" si="608"/>
        <v>1.5638379071603497E-3</v>
      </c>
      <c r="S416" s="223">
        <f t="shared" ca="1" si="609"/>
        <v>5.8574488295571399E-4</v>
      </c>
      <c r="T416" s="223">
        <f t="shared" ca="1" si="610"/>
        <v>-1.3071630466180745E-3</v>
      </c>
      <c r="U416" s="223">
        <f t="shared" ca="1" si="611"/>
        <v>-1.158546972158219E-3</v>
      </c>
      <c r="V416" s="223">
        <f t="shared" ca="1" si="612"/>
        <v>7.9948488985836954E-4</v>
      </c>
      <c r="W416" s="223">
        <f t="shared" ca="1" si="613"/>
        <v>1.5088832338675136E-3</v>
      </c>
      <c r="X416" s="223">
        <f t="shared" ca="1" si="614"/>
        <v>-1.3828851427380797E-4</v>
      </c>
      <c r="Y416" s="223">
        <f t="shared" ca="1" si="615"/>
        <v>-1.5694816038211985E-3</v>
      </c>
      <c r="Z416" s="223">
        <f t="shared" ca="1" si="616"/>
        <v>-5.4946221732742767E-4</v>
      </c>
      <c r="AA416" s="223">
        <f t="shared" ca="1" si="617"/>
        <v>1.3287058973496324E-3</v>
      </c>
      <c r="AB416" s="223">
        <f t="shared" ca="1" si="618"/>
        <v>1.1317044371535303E-3</v>
      </c>
      <c r="AC416" s="223">
        <f t="shared" ca="1" si="619"/>
        <v>-8.3279020600689039E-4</v>
      </c>
      <c r="AD416" s="223">
        <f t="shared" ca="1" si="620"/>
        <v>-1.4966351710067383E-3</v>
      </c>
      <c r="AE416" s="223">
        <f t="shared" ca="1" si="621"/>
        <v>1.7696096194696413E-4</v>
      </c>
      <c r="AF416" s="223">
        <f t="shared" ca="1" si="622"/>
        <v>1.5741799034506034E-3</v>
      </c>
      <c r="AG416" s="223">
        <f t="shared" ca="1" si="623"/>
        <v>5.1284857620513395E-4</v>
      </c>
      <c r="AH416" s="223">
        <f t="shared" ca="1" si="624"/>
        <v>-1.3494483853321434E-3</v>
      </c>
      <c r="AI416" s="223">
        <f t="shared" ca="1" si="625"/>
        <v>-1.1041802057130507E-3</v>
      </c>
      <c r="AJ416" s="223">
        <f t="shared" ca="1" si="626"/>
        <v>8.655938804753491E-4</v>
      </c>
      <c r="AK416" s="223">
        <f t="shared" ca="1" si="627"/>
        <v>1.4834855910817435E-3</v>
      </c>
      <c r="AL416" s="223">
        <f t="shared" ca="1" si="628"/>
        <v>-2.1552681495363448E-4</v>
      </c>
      <c r="AM416" s="223">
        <f t="shared" ca="1" si="629"/>
        <v>-1.5779299759685467E-3</v>
      </c>
      <c r="AN416" s="223">
        <f t="shared" ca="1" si="630"/>
        <v>-4.7592601427718289E-4</v>
      </c>
      <c r="AO416" s="223">
        <f t="shared" ca="1" si="631"/>
        <v>1.3693780160664527E-3</v>
      </c>
      <c r="AP416" s="223">
        <f t="shared" ca="1" si="632"/>
        <v>1.075990857404611E-3</v>
      </c>
      <c r="AQ416" s="223">
        <f t="shared" ca="1" si="633"/>
        <v>-8.9787615355684447E-4</v>
      </c>
      <c r="AR416" s="223">
        <f t="shared" ca="1" si="634"/>
        <v>-1.4694424149077807E-3</v>
      </c>
      <c r="AS416" s="223">
        <f t="shared" ca="1" si="635"/>
        <v>2.5396284266604322E-4</v>
      </c>
      <c r="AT416" s="223">
        <f t="shared" ca="1" si="636"/>
        <v>1.5807295624715688E-3</v>
      </c>
      <c r="AU416" s="223">
        <f t="shared" ca="1" si="637"/>
        <v>4.3871677231425125E-4</v>
      </c>
      <c r="AV416" s="223">
        <f t="shared" ca="1" si="638"/>
        <v>-1.3884827846882258E-3</v>
      </c>
      <c r="AW416" s="223">
        <f t="shared" ca="1" si="639"/>
        <v>-1.0471533724375603E-3</v>
      </c>
      <c r="AX416" s="223">
        <f t="shared" ca="1" si="640"/>
        <v>9.296175796171893E-4</v>
      </c>
      <c r="AY416" s="223">
        <f t="shared" ca="1" si="641"/>
        <v>1.4545141015690683E-3</v>
      </c>
      <c r="AZ416" s="223">
        <f t="shared" ca="1" si="642"/>
        <v>-2.9224589265831251E-4</v>
      </c>
      <c r="BA416" s="223">
        <f t="shared" ca="1" si="643"/>
        <v>-1.582576976593444E-3</v>
      </c>
      <c r="BB416" s="223">
        <f t="shared" ca="1" si="644"/>
        <v>-4.012432637723434E-4</v>
      </c>
      <c r="BC416" s="223">
        <f t="shared" ca="1" si="645"/>
        <v>1.4067511831992233E-3</v>
      </c>
      <c r="BD416" s="223">
        <f t="shared" ca="1" si="646"/>
        <v>1.0176851214345314E-3</v>
      </c>
      <c r="BE416" s="223">
        <f t="shared" ca="1" si="647"/>
        <v>-9.6079903880822196E-4</v>
      </c>
      <c r="BF416" s="223">
        <f t="shared" ca="1" si="648"/>
        <v>-1.4387096433233514E-3</v>
      </c>
      <c r="BG416" s="223">
        <f t="shared" ca="1" si="649"/>
        <v>3.303529046526332E-4</v>
      </c>
      <c r="BH416" s="223">
        <f t="shared" ca="1" si="650"/>
        <v>1.5834711055209838E-3</v>
      </c>
      <c r="BI416" s="223">
        <f t="shared" ca="1" si="651"/>
        <v>3.6352806129180183E-4</v>
      </c>
      <c r="BJ416" s="223">
        <f t="shared" ca="1" si="652"/>
        <v>-1.424172207399271E-3</v>
      </c>
      <c r="BK416" s="223">
        <f t="shared" ca="1" si="653"/>
        <v>-9.876038549680563E-4</v>
      </c>
      <c r="BL416" s="223">
        <f t="shared" ca="1" si="654"/>
        <v>9.9140174858485756E-4</v>
      </c>
      <c r="BM416" s="223">
        <f t="shared" ca="1" si="655"/>
        <v>1.4220385601853198E-3</v>
      </c>
      <c r="BN416" s="223">
        <f t="shared" ca="1" si="656"/>
        <v>-3.6826092440987062E-4</v>
      </c>
      <c r="BO416" s="223">
        <f t="shared" ca="1" si="657"/>
        <v>-1.5834114106643557E-3</v>
      </c>
      <c r="BP416" s="223">
        <f t="shared" ca="1" si="658"/>
        <v>-3.2559388310032789E-4</v>
      </c>
      <c r="BQ416" s="223">
        <f t="shared" ca="1" si="659"/>
        <v>1.4407353635148103E-3</v>
      </c>
      <c r="BR416" s="223">
        <f t="shared" ca="1" si="660"/>
        <v>9.5692769286823554E-4</v>
      </c>
      <c r="BS416" s="223">
        <f t="shared" ca="1" si="661"/>
        <v>-1.0214072750190446E-3</v>
      </c>
      <c r="BT416" s="223">
        <f t="shared" ca="1" si="662"/>
        <v>-1.4045108941920792E-3</v>
      </c>
      <c r="BU416" s="223">
        <f t="shared" ca="1" si="663"/>
        <v>4.0594711755640681E-4</v>
      </c>
      <c r="BV416" s="223">
        <f t="shared" ca="1" si="664"/>
        <v>1.5823979279815099E-3</v>
      </c>
      <c r="BW416" s="223">
        <f t="shared" ca="1" si="665"/>
        <v>2.8746357932841386E-4</v>
      </c>
      <c r="BX416" s="223">
        <f t="shared" ca="1" si="666"/>
        <v>-1.4564306745199335E-3</v>
      </c>
      <c r="BY416" s="223">
        <f t="shared" ca="1" si="667"/>
        <v>-9.2567511330806209E-4</v>
      </c>
      <c r="BZ416" s="223">
        <f t="shared" ca="1" si="668"/>
        <v>1.0507975439036385E-3</v>
      </c>
      <c r="CA416" s="223">
        <f t="shared" ca="1" si="669"/>
        <v>1.3861372033542225E-3</v>
      </c>
      <c r="CB416" s="223">
        <f t="shared" ca="1" si="670"/>
        <v>-4.4338878333866722E-4</v>
      </c>
      <c r="CC416" s="223">
        <f t="shared" ca="1" si="671"/>
        <v>-1.5804312679565178E-3</v>
      </c>
      <c r="CD416" s="223">
        <f t="shared" ca="1" si="672"/>
        <v>-2.4916011824526797E-4</v>
      </c>
      <c r="CE416" s="223">
        <f t="shared" ca="1" si="673"/>
        <v>1.4712486861461769E-3</v>
      </c>
      <c r="CF416" s="223">
        <f t="shared" ca="1" si="674"/>
        <v>8.9386494167285381E-4</v>
      </c>
      <c r="CG416" s="223">
        <f t="shared" ca="1" si="675"/>
        <v>-1.0795548516396357E-3</v>
      </c>
      <c r="CH416" s="223">
        <f t="shared" ca="1" si="676"/>
        <v>-1.3669285552960738E-3</v>
      </c>
      <c r="CI416" s="223">
        <f t="shared" ca="1" si="677"/>
        <v>4.8056336829721904E-4</v>
      </c>
      <c r="CJ416" s="223">
        <f t="shared" ca="1" si="678"/>
        <v>1.5775126152318404E-3</v>
      </c>
      <c r="CK416" s="223">
        <f t="shared" ca="1" si="679"/>
        <v>2.1070657242358798E-4</v>
      </c>
      <c r="CL416" s="223">
        <f t="shared" ca="1" si="680"/>
        <v>-1.4851804725774173E-3</v>
      </c>
      <c r="CM416" s="223">
        <f t="shared" ca="1" si="681"/>
        <v>-8.6151633922054477E-4</v>
      </c>
      <c r="CN416" s="223">
        <f t="shared" ca="1" si="682"/>
        <v>1.1076618759001614E-3</v>
      </c>
      <c r="CO416" s="223">
        <f t="shared" ca="1" si="683"/>
        <v>1.3468965205889654E-3</v>
      </c>
      <c r="CP416" s="223">
        <f t="shared" ca="1" si="684"/>
        <v>-5.1744847985213036E-4</v>
      </c>
      <c r="CQ416" s="223">
        <f t="shared" ca="1" si="685"/>
        <v>-1.5736437278947432E-3</v>
      </c>
      <c r="CR416" s="223">
        <f t="shared" ca="1" si="686"/>
        <v>-1.7212610484150645E-4</v>
      </c>
      <c r="CS416" s="223">
        <f t="shared" ca="1" si="687"/>
        <v>1.4982176418264523E-3</v>
      </c>
      <c r="CT416" s="223">
        <f t="shared" ca="1" si="688"/>
        <v>8.2864879153966029E-4</v>
      </c>
      <c r="CU416" s="223">
        <f t="shared" ca="1" si="689"/>
        <v>-1.13510168606479E-3</v>
      </c>
      <c r="CV416" s="223">
        <f t="shared" ca="1" si="690"/>
        <v>-1.3260531657815595E-3</v>
      </c>
      <c r="CW416" s="223">
        <f t="shared" ca="1" si="691"/>
        <v>5.5402189979142358E-4</v>
      </c>
      <c r="CX416" s="223">
        <f t="shared" ca="1" si="692"/>
        <v>1.5688269364182886E-3</v>
      </c>
      <c r="CY416" s="223">
        <f t="shared" ca="1" si="693"/>
        <v>1.3344195493007781E-4</v>
      </c>
      <c r="CZ416" s="223">
        <f t="shared" ca="1" si="694"/>
        <v>-1.510352340790024E-3</v>
      </c>
      <c r="DA416" s="223">
        <f t="shared" ca="1" si="695"/>
        <v>-7.9528209681192644E-4</v>
      </c>
      <c r="DB416" s="223">
        <f t="shared" ca="1" si="696"/>
        <v>1.1618577534179345E-3</v>
      </c>
      <c r="DC416" s="223">
        <f t="shared" ca="1" si="697"/>
        <v>1.3044110461314083E-3</v>
      </c>
      <c r="DD416" s="223">
        <f t="shared" ca="1" si="698"/>
        <v>-5.9026159765451682E-4</v>
      </c>
      <c r="DE416" s="223">
        <f t="shared" ca="1" si="699"/>
        <v>-1.5630651422575592E-3</v>
      </c>
      <c r="DF416" s="223">
        <f t="shared" ca="1" si="700"/>
        <v>-9.4677424574692829E-5</v>
      </c>
      <c r="DG416" s="223">
        <f t="shared" ca="1" si="701"/>
        <v>1.5215772599792019E-3</v>
      </c>
      <c r="DH416" s="223">
        <f t="shared" ca="1" si="702"/>
        <v>7.614363538865662E-4</v>
      </c>
      <c r="DI416" s="223">
        <f t="shared" ca="1" si="703"/>
        <v>-1.1879139611050491E-3</v>
      </c>
      <c r="DJ416" s="223">
        <f t="shared" ca="1" si="704"/>
        <v>-1.281983198042125E-3</v>
      </c>
      <c r="DK416" s="223">
        <f t="shared" ca="1" si="705"/>
        <v>6.2614574400244368E-4</v>
      </c>
      <c r="DL416" s="223">
        <f t="shared" ca="1" si="706"/>
        <v>1.556361816101897E-3</v>
      </c>
      <c r="DM416" s="223">
        <f t="shared" ca="1" si="707"/>
        <v>5.58558640790061E-5</v>
      </c>
      <c r="DN416" s="223">
        <f t="shared" ca="1" si="708"/>
        <v>-1.5318856379224191E-3</v>
      </c>
      <c r="DO416" s="223">
        <f t="shared" ca="1" si="709"/>
        <v>-7.2713195017360354E-4</v>
      </c>
      <c r="DP416" s="223">
        <f t="shared" ca="1" si="710"/>
        <v>1.213254613840988E-3</v>
      </c>
      <c r="DQ416" s="223">
        <f t="shared" ca="1" si="711"/>
        <v>1.2587831312108068E-3</v>
      </c>
      <c r="DR416" s="223">
        <f t="shared" ca="1" si="712"/>
        <v>-6.6165272356732247E-4</v>
      </c>
      <c r="DS416" s="223">
        <f t="shared" ca="1" si="713"/>
        <v>-1.5487209957843401E-3</v>
      </c>
      <c r="DT416" s="223">
        <f t="shared" ca="1" si="714"/>
        <v>-1.7000658099338459E-5</v>
      </c>
      <c r="DU416" s="223">
        <f t="shared" ca="1" si="715"/>
        <v>1.5412712652382342E-3</v>
      </c>
      <c r="DV416" s="223">
        <f t="shared" ca="1" si="716"/>
        <v>6.9238954936303126E-4</v>
      </c>
      <c r="DW416" s="223">
        <f t="shared" ca="1" si="717"/>
        <v>-1.2378644473640325E-3</v>
      </c>
      <c r="DX416" s="223">
        <f t="shared" ca="1" si="718"/>
        <v>-1.2348248204901533E-3</v>
      </c>
      <c r="DY416" s="223">
        <f t="shared" ca="1" si="719"/>
        <v>6.9676114827227234E-4</v>
      </c>
      <c r="DZ416" s="223">
        <f t="shared" ca="1" si="720"/>
        <v>1.5401472838493214E-3</v>
      </c>
      <c r="EA416" s="223">
        <f t="shared" ca="1" si="721"/>
        <v>-2.1864788441027655E-5</v>
      </c>
      <c r="EB416" s="223">
        <f t="shared" ca="1" si="722"/>
        <v>-1.5497284883757248E-3</v>
      </c>
      <c r="EC416" s="223">
        <f t="shared" ca="1" si="723"/>
        <v>-6.57230078978076E-4</v>
      </c>
      <c r="ED416" s="223">
        <f t="shared" ca="1" si="724"/>
        <v>1.2617286376307457E-3</v>
      </c>
      <c r="EE416" s="223">
        <f t="shared" ca="1" si="725"/>
        <v>1.2101226974707098E-3</v>
      </c>
      <c r="EF416" s="223">
        <f t="shared" ca="1" si="726"/>
        <v>-7.3144987011512091E-4</v>
      </c>
      <c r="EG416" s="223">
        <f t="shared" ca="1" si="727"/>
        <v>-1.5306458447803275E-3</v>
      </c>
      <c r="EH416" s="223">
        <f t="shared" ca="1" si="728"/>
        <v>6.0717064450458921E-5</v>
      </c>
      <c r="EI416" s="223">
        <f t="shared" ca="1" si="729"/>
        <v>1.5572522130198974E-3</v>
      </c>
      <c r="EJ416" s="223">
        <f t="shared" ca="1" si="730"/>
        <v>6.2167471776891886E-4</v>
      </c>
      <c r="EK416" s="223">
        <f t="shared" ca="1" si="731"/>
        <v>-1.2848328097452221E-3</v>
      </c>
      <c r="EL416" s="223">
        <f t="shared" ca="1" si="732"/>
        <v>-1.1846916417877409E-3</v>
      </c>
      <c r="EM416" s="223">
        <f t="shared" ca="1" si="733"/>
        <v>7.6569799390688396E-4</v>
      </c>
      <c r="EN416" s="223">
        <f t="shared" ca="1" si="734"/>
        <v>1.5202224018889836E-3</v>
      </c>
      <c r="EO416" s="223">
        <f t="shared" ca="1" si="735"/>
        <v>-9.9532766770622522E-5</v>
      </c>
      <c r="EP416" s="223">
        <f t="shared" ca="1" si="736"/>
        <v>-1.5638379071603499E-3</v>
      </c>
      <c r="EQ416" s="223">
        <f t="shared" ca="1" si="737"/>
        <v>-5.8574488295569241E-4</v>
      </c>
      <c r="ER416" s="223">
        <f t="shared" ca="1" si="738"/>
        <v>1.3071630466180749E-3</v>
      </c>
      <c r="ES416" s="223">
        <f t="shared" ca="1" si="739"/>
        <v>1.1585469721582032E-3</v>
      </c>
      <c r="ET416" s="223">
        <f t="shared" ca="1" si="740"/>
        <v>-7.9948488985837009E-4</v>
      </c>
      <c r="EU416" s="223">
        <f t="shared" ca="1" si="741"/>
        <v>-1.5088832338675069E-3</v>
      </c>
      <c r="EV416" s="223">
        <f t="shared" ca="1" si="742"/>
        <v>1.3828851427380863E-4</v>
      </c>
      <c r="EW416" s="223">
        <f t="shared" ca="1" si="743"/>
        <v>1.5694816038212015E-3</v>
      </c>
      <c r="EX416" s="223">
        <f t="shared" ca="1" si="744"/>
        <v>5.4946221732742723E-4</v>
      </c>
      <c r="EY416" s="223">
        <f t="shared" ca="1" si="745"/>
        <v>-1.328705897349645E-3</v>
      </c>
      <c r="EZ416" s="223">
        <f t="shared" ca="1" si="746"/>
        <v>-1.1317044371535298E-3</v>
      </c>
      <c r="FA416" s="223">
        <f t="shared" ca="1" si="747"/>
        <v>8.3279020600691013E-4</v>
      </c>
      <c r="FB416" s="223">
        <f t="shared" ca="1" si="748"/>
        <v>1.4966351710067399E-3</v>
      </c>
      <c r="FC416" s="223">
        <f t="shared" ca="1" si="749"/>
        <v>-1.7696096194698158E-4</v>
      </c>
      <c r="FD416" s="223">
        <f t="shared" ca="1" si="750"/>
        <v>-1.5741799034506027E-3</v>
      </c>
      <c r="FE416" s="223">
        <f t="shared" ca="1" si="751"/>
        <v>-5.1284857620511736E-4</v>
      </c>
      <c r="FF416" s="223">
        <f t="shared" ca="1" si="752"/>
        <v>1.3494483853321408E-3</v>
      </c>
      <c r="FG416" s="223">
        <f t="shared" ca="1" si="753"/>
        <v>1.1041802057130381E-3</v>
      </c>
      <c r="FH416" s="223">
        <f t="shared" ca="1" si="754"/>
        <v>-8.6559388047534476E-4</v>
      </c>
      <c r="FI416" s="223">
        <f t="shared" ca="1" si="755"/>
        <v>-1.4834855910817375E-3</v>
      </c>
      <c r="FJ416" s="223">
        <f t="shared" ca="1" si="756"/>
        <v>2.1552681495362938E-4</v>
      </c>
      <c r="FK416" s="223">
        <f t="shared" ca="1" si="757"/>
        <v>1.5779299759685482E-3</v>
      </c>
      <c r="FL416" s="223">
        <f t="shared" ca="1" si="758"/>
        <v>4.7592601427718777E-4</v>
      </c>
      <c r="FM416" s="223">
        <f t="shared" ca="1" si="759"/>
        <v>-1.3693780160664616E-3</v>
      </c>
      <c r="FN416" s="223">
        <f t="shared" ca="1" si="760"/>
        <v>-1.0759908574046145E-3</v>
      </c>
      <c r="FO416" s="223">
        <f t="shared" ca="1" si="761"/>
        <v>8.9787615355685878E-4</v>
      </c>
      <c r="FP416" s="223">
        <f t="shared" ca="1" si="762"/>
        <v>1.4694424149077827E-3</v>
      </c>
      <c r="FQ416" s="223">
        <f t="shared" ca="1" si="763"/>
        <v>-2.5396284266606057E-4</v>
      </c>
      <c r="FR416" s="223">
        <f t="shared" ca="1" si="764"/>
        <v>-1.5807295624715686E-3</v>
      </c>
      <c r="FS416" s="223">
        <f t="shared" ca="1" si="765"/>
        <v>-4.3871677231423445E-4</v>
      </c>
      <c r="FT416" s="223">
        <f t="shared" ca="1" si="766"/>
        <v>1.3884827846882232E-3</v>
      </c>
      <c r="FU416" s="223">
        <f t="shared" ca="1" si="767"/>
        <v>1.0471533724375473E-3</v>
      </c>
      <c r="FV416" s="223">
        <f t="shared" ca="1" si="768"/>
        <v>-9.296175796171854E-4</v>
      </c>
      <c r="FW416" s="223">
        <f t="shared" ca="1" si="769"/>
        <v>-1.4545141015690614E-3</v>
      </c>
      <c r="FX416" s="223">
        <f t="shared" ca="1" si="770"/>
        <v>2.9224589265830752E-4</v>
      </c>
      <c r="FY416" s="223">
        <f t="shared" ca="1" si="771"/>
        <v>1.5825769765934444E-3</v>
      </c>
      <c r="FZ416" s="223">
        <f t="shared" ca="1" si="772"/>
        <v>4.0124326377235906E-4</v>
      </c>
      <c r="GA416" s="223">
        <f t="shared" ca="1" si="773"/>
        <v>-1.4067511831992261E-3</v>
      </c>
      <c r="GB416" s="223">
        <f t="shared" ca="1" si="774"/>
        <v>-1.0176851214345438E-3</v>
      </c>
      <c r="GC416" s="223">
        <f t="shared" ca="1" si="775"/>
        <v>9.6079903880822663E-4</v>
      </c>
      <c r="GD416" s="223">
        <f t="shared" ca="1" si="776"/>
        <v>1.4387096433233584E-3</v>
      </c>
      <c r="GE416" s="223">
        <f t="shared" ca="1" si="777"/>
        <v>-3.3035290465263916E-4</v>
      </c>
      <c r="GF416" s="223">
        <f t="shared" ca="1" si="778"/>
        <v>-1.5834711055209836E-3</v>
      </c>
      <c r="GG416" s="223">
        <f t="shared" ca="1" si="779"/>
        <v>-3.6352806129179586E-4</v>
      </c>
      <c r="GH416" s="223">
        <f t="shared" ca="1" si="780"/>
        <v>1.4241722073992636E-3</v>
      </c>
      <c r="GI416" s="223">
        <f t="shared" ca="1" si="781"/>
        <v>9.8760385496805153E-4</v>
      </c>
      <c r="GJ416" s="223">
        <f t="shared" ca="1" si="782"/>
        <v>-9.9140174858484476E-4</v>
      </c>
      <c r="GK416" s="223">
        <f t="shared" ca="1" si="783"/>
        <v>-1.422038560185317E-3</v>
      </c>
      <c r="GL416" s="223">
        <f t="shared" ca="1" si="784"/>
        <v>3.6826092440985479E-4</v>
      </c>
      <c r="GM416" s="223">
        <f t="shared" ca="1" si="785"/>
        <v>1.5834114106643559E-3</v>
      </c>
      <c r="GN416" s="223">
        <f t="shared" ca="1" si="786"/>
        <v>3.2559388310034393E-4</v>
      </c>
      <c r="GO416" s="223">
        <f t="shared" ca="1" si="787"/>
        <v>-1.4407353635148129E-3</v>
      </c>
      <c r="GP416" s="223">
        <f t="shared" ca="1" si="788"/>
        <v>-9.5692769286821267E-4</v>
      </c>
      <c r="GQ416" s="223">
        <f t="shared" ca="1" si="789"/>
        <v>1.0214072750190839E-3</v>
      </c>
      <c r="GR416" s="223">
        <f t="shared" ca="1" si="790"/>
        <v>1.4045108941920868E-3</v>
      </c>
      <c r="GS416" s="223">
        <f t="shared" ca="1" si="791"/>
        <v>-4.0594711755641277E-4</v>
      </c>
      <c r="GT416" s="223">
        <f t="shared" ca="1" si="792"/>
        <v>-1.5823979279815091E-3</v>
      </c>
      <c r="GU416" s="223">
        <f t="shared" ca="1" si="793"/>
        <v>-2.8746357932836356E-4</v>
      </c>
      <c r="GV416" s="223">
        <f t="shared" ca="1" si="794"/>
        <v>1.4564306745199272E-3</v>
      </c>
      <c r="GW416" s="223">
        <f t="shared" ca="1" si="795"/>
        <v>9.2567511330805699E-4</v>
      </c>
      <c r="GX416" s="223">
        <f t="shared" ca="1" si="796"/>
        <v>-1.05079754390366E-3</v>
      </c>
      <c r="GY416" s="223">
        <f t="shared" ca="1" si="797"/>
        <v>-1.3861372033541978E-3</v>
      </c>
      <c r="GZ416" s="223">
        <f t="shared" ca="1" si="798"/>
        <v>4.4338878333865161E-4</v>
      </c>
      <c r="HA416" s="223">
        <f t="shared" ca="1" si="799"/>
        <v>1.5804312679565176E-3</v>
      </c>
      <c r="HB416" s="223">
        <f t="shared" ca="1" si="800"/>
        <v>2.4916011824523956E-4</v>
      </c>
      <c r="HC416" s="223">
        <f t="shared" ca="1" si="801"/>
        <v>-1.4712486861461957E-3</v>
      </c>
      <c r="HD416" s="223">
        <f t="shared" ca="1" si="802"/>
        <v>-8.9386494167286736E-4</v>
      </c>
      <c r="HE416" s="223">
        <f t="shared" ca="1" si="803"/>
        <v>1.0795548516396402E-3</v>
      </c>
      <c r="HF416" s="223">
        <f t="shared" ca="1" si="804"/>
        <v>1.3669285552960592E-3</v>
      </c>
      <c r="HG416" s="223">
        <f t="shared" ca="1" si="805"/>
        <v>-4.8056336829726772E-4</v>
      </c>
      <c r="HH416" s="223">
        <f t="shared" ca="1" si="806"/>
        <v>-1.5775126152318417E-3</v>
      </c>
      <c r="HI416" s="223">
        <f t="shared" ca="1" si="807"/>
        <v>-2.1070657242358191E-4</v>
      </c>
      <c r="HJ416" s="223">
        <f t="shared" ca="1" si="808"/>
        <v>1.4851804725774275E-3</v>
      </c>
      <c r="HK416" s="223">
        <f t="shared" ca="1" si="809"/>
        <v>8.6151633922050184E-4</v>
      </c>
      <c r="HL416" s="223">
        <f t="shared" ca="1" si="810"/>
        <v>-1.1076618759001497E-3</v>
      </c>
      <c r="HM416" s="223">
        <f t="shared" ca="1" si="811"/>
        <v>-1.3468965205889623E-3</v>
      </c>
      <c r="HN416" s="223">
        <f t="shared" ca="1" si="812"/>
        <v>5.1744847985215768E-4</v>
      </c>
      <c r="HO416" s="223">
        <f t="shared" ca="1" si="813"/>
        <v>1.5736437278947375E-3</v>
      </c>
      <c r="HP416" s="223">
        <f t="shared" ca="1" si="814"/>
        <v>1.7212610484152249E-4</v>
      </c>
      <c r="HQ416" s="223">
        <f t="shared" ca="1" si="815"/>
        <v>-1.4982176418264544E-3</v>
      </c>
      <c r="HR416" s="223">
        <f t="shared" ca="1" si="816"/>
        <v>-8.2864879153963589E-4</v>
      </c>
      <c r="HS416" s="223">
        <f t="shared" ca="1" si="817"/>
        <v>1.1351016860648259E-3</v>
      </c>
      <c r="HT416" s="223">
        <f t="shared" ca="1" si="818"/>
        <v>1.3260531657815684E-3</v>
      </c>
      <c r="HU416" s="223">
        <f t="shared" ca="1" si="819"/>
        <v>-5.5402189979142933E-4</v>
      </c>
      <c r="HV416" s="223">
        <f t="shared" ca="1" si="820"/>
        <v>-1.5688269364182877E-3</v>
      </c>
      <c r="HW416" s="223">
        <f t="shared" ca="1" si="821"/>
        <v>-1.3344195493002675E-4</v>
      </c>
      <c r="HX416" s="223">
        <f t="shared" ca="1" si="822"/>
        <v>1.5103523407900123E-3</v>
      </c>
      <c r="HY416" s="223">
        <f t="shared" ca="1" si="823"/>
        <v>7.9528209681192091E-4</v>
      </c>
      <c r="HZ416" s="223">
        <f t="shared" ca="1" si="824"/>
        <v>-1.1618577534179386E-3</v>
      </c>
      <c r="IA416" s="223">
        <f t="shared" ca="1" si="825"/>
        <v>-1.3044110461313792E-3</v>
      </c>
      <c r="IB416" s="223">
        <f t="shared" ca="1" si="826"/>
        <v>5.9026159765448072E-4</v>
      </c>
      <c r="IC416" s="223">
        <f t="shared" ca="1" si="827"/>
        <v>1.5630651422575581E-3</v>
      </c>
      <c r="ID416" s="223">
        <f t="shared" ca="1" si="828"/>
        <v>9.4677424574686757E-5</v>
      </c>
      <c r="IE416" s="223">
        <f t="shared" ca="1" si="829"/>
        <v>-6.6522969490447753E-4</v>
      </c>
      <c r="IF416" s="223">
        <f t="shared" ca="1" si="830"/>
        <v>-7.6143635388660025E-4</v>
      </c>
      <c r="IG416" s="223">
        <f t="shared" ca="1" si="831"/>
        <v>1.1879139611050535E-3</v>
      </c>
      <c r="IH416" s="223">
        <f t="shared" ca="1" si="832"/>
        <v>1.2819831980421213E-3</v>
      </c>
      <c r="II416" s="223">
        <f t="shared" ca="1" si="833"/>
        <v>-6.2614574400249074E-4</v>
      </c>
      <c r="IJ416" s="223">
        <f t="shared" ca="1" si="834"/>
        <v>-1.556361816101904E-3</v>
      </c>
      <c r="IK416" s="223">
        <f t="shared" ca="1" si="835"/>
        <v>-5.585586407899992E-5</v>
      </c>
      <c r="IL416" s="223">
        <f t="shared" ca="1" si="836"/>
        <v>1.5318856379224208E-3</v>
      </c>
      <c r="IM416" s="223">
        <f t="shared" ca="1" si="837"/>
        <v>7.27131950173558E-4</v>
      </c>
      <c r="IN416" s="223">
        <f t="shared" ca="1" si="838"/>
        <v>-1.2132546138409631E-3</v>
      </c>
      <c r="IO416" s="223">
        <f t="shared" ca="1" si="839"/>
        <v>-1.2587831312108034E-3</v>
      </c>
      <c r="IP416" s="223">
        <f t="shared" ca="1" si="840"/>
        <v>6.6165272356732822E-4</v>
      </c>
      <c r="IQ416" s="223">
        <f t="shared" ca="1" si="841"/>
        <v>1.5487209957843295E-3</v>
      </c>
      <c r="IR416" s="223">
        <f t="shared" ca="1" si="842"/>
        <v>1.7000658099377381E-5</v>
      </c>
      <c r="IS416" s="223">
        <f t="shared" ca="1" si="843"/>
        <v>-1.5412712652382358E-3</v>
      </c>
      <c r="IT416" s="223">
        <f t="shared" ca="1" si="844"/>
        <v>-6.9238954936302563E-4</v>
      </c>
      <c r="IU416" s="223">
        <f t="shared" ca="1" si="845"/>
        <v>1.2378644473640644E-3</v>
      </c>
      <c r="IV416" s="223">
        <f t="shared" ca="1" si="846"/>
        <v>1.2348248204901778E-3</v>
      </c>
      <c r="IW416" s="223">
        <f t="shared" ca="1" si="847"/>
        <v>-6.9676114827227787E-4</v>
      </c>
      <c r="IX416" s="223">
        <f t="shared" ca="1" si="848"/>
        <v>-1.5401472838493199E-3</v>
      </c>
      <c r="IY416" s="223">
        <f t="shared" ca="1" si="849"/>
        <v>2.1864788441078829E-5</v>
      </c>
      <c r="IZ416" s="223">
        <f t="shared" ca="1" si="850"/>
        <v>1.5497284883757168E-3</v>
      </c>
      <c r="JA416" s="223">
        <f t="shared" ca="1" si="851"/>
        <v>6.5723007897807036E-4</v>
      </c>
      <c r="JB416" s="223">
        <f t="shared" ca="1" si="852"/>
        <v>-1.2617286376307496E-3</v>
      </c>
    </row>
    <row r="417" spans="2:262">
      <c r="B417" s="230">
        <v>56</v>
      </c>
      <c r="C417" s="229">
        <f t="shared" si="853"/>
        <v>1.0937500000000005E-3</v>
      </c>
      <c r="D417" s="226">
        <f t="shared" ca="1" si="597"/>
        <v>39.272995977740422</v>
      </c>
      <c r="E417" s="225">
        <f ca="1">BJ361</f>
        <v>7.2995977740417314E-2</v>
      </c>
      <c r="F417" s="224">
        <v>56</v>
      </c>
      <c r="G417" s="223">
        <f t="shared" ca="1" si="854"/>
        <v>-5.1038418306618592E-4</v>
      </c>
      <c r="H417" s="223">
        <f t="shared" ca="1" si="598"/>
        <v>2.9124684801457636E-4</v>
      </c>
      <c r="I417" s="223">
        <f t="shared" ca="1" si="599"/>
        <v>6.2402306579687806E-4</v>
      </c>
      <c r="J417" s="223">
        <f t="shared" ca="1" si="600"/>
        <v>-4.776512631096718E-5</v>
      </c>
      <c r="K417" s="223">
        <f t="shared" ca="1" si="601"/>
        <v>-6.426600935431734E-4</v>
      </c>
      <c r="L417" s="223">
        <f t="shared" ca="1" si="602"/>
        <v>-2.0298840288153822E-4</v>
      </c>
      <c r="M417" s="223">
        <f t="shared" ca="1" si="603"/>
        <v>5.6345794777577524E-4</v>
      </c>
      <c r="N417" s="223">
        <f t="shared" ca="1" si="604"/>
        <v>4.2283878782978419E-4</v>
      </c>
      <c r="O417" s="223">
        <f t="shared" ca="1" si="605"/>
        <v>-3.9847443721853189E-4</v>
      </c>
      <c r="P417" s="223">
        <f t="shared" ca="1" si="606"/>
        <v>-5.7831580037410199E-4</v>
      </c>
      <c r="Q417" s="223">
        <f t="shared" ca="1" si="607"/>
        <v>1.7282680577453472E-4</v>
      </c>
      <c r="R417" s="223">
        <f t="shared" ca="1" si="608"/>
        <v>6.4574947475724744E-4</v>
      </c>
      <c r="S417" s="223">
        <f t="shared" ca="1" si="609"/>
        <v>7.9132140169739843E-5</v>
      </c>
      <c r="T417" s="223">
        <f t="shared" ca="1" si="610"/>
        <v>-6.1487364534216734E-4</v>
      </c>
      <c r="U417" s="223">
        <f t="shared" ca="1" si="611"/>
        <v>-3.1904393510780746E-4</v>
      </c>
      <c r="V417" s="223">
        <f t="shared" ca="1" si="612"/>
        <v>4.9038887726721766E-4</v>
      </c>
      <c r="W417" s="223">
        <f t="shared" ca="1" si="613"/>
        <v>5.1038418306618668E-4</v>
      </c>
      <c r="X417" s="223">
        <f t="shared" ca="1" si="614"/>
        <v>-2.9124684801457663E-4</v>
      </c>
      <c r="Y417" s="223">
        <f t="shared" ca="1" si="615"/>
        <v>-6.2402306579687817E-4</v>
      </c>
      <c r="Z417" s="223">
        <f t="shared" ca="1" si="616"/>
        <v>4.7765126310966096E-5</v>
      </c>
      <c r="AA417" s="223">
        <f t="shared" ca="1" si="617"/>
        <v>6.426600935431734E-4</v>
      </c>
      <c r="AB417" s="223">
        <f t="shared" ca="1" si="618"/>
        <v>2.0298840288153871E-4</v>
      </c>
      <c r="AC417" s="223">
        <f t="shared" ca="1" si="619"/>
        <v>-5.6345794777577503E-4</v>
      </c>
      <c r="AD417" s="223">
        <f t="shared" ca="1" si="620"/>
        <v>-4.2283878782978376E-4</v>
      </c>
      <c r="AE417" s="223">
        <f t="shared" ca="1" si="621"/>
        <v>3.9847443721852973E-4</v>
      </c>
      <c r="AF417" s="223">
        <f t="shared" ca="1" si="622"/>
        <v>5.7831580037410221E-4</v>
      </c>
      <c r="AG417" s="223">
        <f t="shared" ca="1" si="623"/>
        <v>-1.7282680577453531E-4</v>
      </c>
      <c r="AH417" s="223">
        <f t="shared" ca="1" si="624"/>
        <v>-6.4574947475724755E-4</v>
      </c>
      <c r="AI417" s="223">
        <f t="shared" ca="1" si="625"/>
        <v>-7.9132140169740385E-5</v>
      </c>
      <c r="AJ417" s="223">
        <f t="shared" ca="1" si="626"/>
        <v>6.1487364534216788E-4</v>
      </c>
      <c r="AK417" s="223">
        <f t="shared" ca="1" si="627"/>
        <v>3.190439351078099E-4</v>
      </c>
      <c r="AL417" s="223">
        <f t="shared" ca="1" si="628"/>
        <v>-4.9038887726721722E-4</v>
      </c>
      <c r="AM417" s="223">
        <f t="shared" ca="1" si="629"/>
        <v>-5.1038418306618559E-4</v>
      </c>
      <c r="AN417" s="223">
        <f t="shared" ca="1" si="630"/>
        <v>2.9124684801457409E-4</v>
      </c>
      <c r="AO417" s="223">
        <f t="shared" ca="1" si="631"/>
        <v>6.2402306579687839E-4</v>
      </c>
      <c r="AP417" s="223">
        <f t="shared" ca="1" si="632"/>
        <v>-4.7765126310967776E-5</v>
      </c>
      <c r="AQ417" s="223">
        <f t="shared" ca="1" si="633"/>
        <v>-6.4266009354317308E-4</v>
      </c>
      <c r="AR417" s="223">
        <f t="shared" ca="1" si="634"/>
        <v>-2.0298840288153928E-4</v>
      </c>
      <c r="AS417" s="223">
        <f t="shared" ca="1" si="635"/>
        <v>5.6345794777577589E-4</v>
      </c>
      <c r="AT417" s="223">
        <f t="shared" ca="1" si="636"/>
        <v>4.2283878782978587E-4</v>
      </c>
      <c r="AU417" s="223">
        <f t="shared" ca="1" si="637"/>
        <v>-3.9847443721853103E-4</v>
      </c>
      <c r="AV417" s="223">
        <f t="shared" ca="1" si="638"/>
        <v>-5.7831580037410145E-4</v>
      </c>
      <c r="AW417" s="223">
        <f t="shared" ca="1" si="639"/>
        <v>1.7282680577453258E-4</v>
      </c>
      <c r="AX417" s="223">
        <f t="shared" ca="1" si="640"/>
        <v>6.4574947475724755E-4</v>
      </c>
      <c r="AY417" s="223">
        <f t="shared" ca="1" si="641"/>
        <v>7.913214016973865E-5</v>
      </c>
      <c r="AZ417" s="223">
        <f t="shared" ca="1" si="642"/>
        <v>-6.1487364534216701E-4</v>
      </c>
      <c r="BA417" s="223">
        <f t="shared" ca="1" si="643"/>
        <v>-3.1904393510780838E-4</v>
      </c>
      <c r="BB417" s="223">
        <f t="shared" ca="1" si="644"/>
        <v>4.9038887726721842E-4</v>
      </c>
      <c r="BC417" s="223">
        <f t="shared" ca="1" si="645"/>
        <v>5.1038418306618462E-4</v>
      </c>
      <c r="BD417" s="223">
        <f t="shared" ca="1" si="646"/>
        <v>-2.9124684801457154E-4</v>
      </c>
      <c r="BE417" s="223">
        <f t="shared" ca="1" si="647"/>
        <v>-6.2402306579687915E-4</v>
      </c>
      <c r="BF417" s="223">
        <f t="shared" ca="1" si="648"/>
        <v>4.7765126310964957E-5</v>
      </c>
      <c r="BG417" s="223">
        <f t="shared" ca="1" si="649"/>
        <v>6.4266009354317329E-4</v>
      </c>
      <c r="BH417" s="223">
        <f t="shared" ca="1" si="650"/>
        <v>2.0298840288153757E-4</v>
      </c>
      <c r="BI417" s="223">
        <f t="shared" ca="1" si="651"/>
        <v>-5.6345794777577676E-4</v>
      </c>
      <c r="BJ417" s="223">
        <f t="shared" ca="1" si="652"/>
        <v>-4.2283878782978804E-4</v>
      </c>
      <c r="BK417" s="223">
        <f t="shared" ca="1" si="653"/>
        <v>3.9847443721852886E-4</v>
      </c>
      <c r="BL417" s="223">
        <f t="shared" ca="1" si="654"/>
        <v>5.7831580037410275E-4</v>
      </c>
      <c r="BM417" s="223">
        <f t="shared" ca="1" si="655"/>
        <v>-1.728268057745342E-4</v>
      </c>
      <c r="BN417" s="223">
        <f t="shared" ca="1" si="656"/>
        <v>-6.4574947475724734E-4</v>
      </c>
      <c r="BO417" s="223">
        <f t="shared" ca="1" si="657"/>
        <v>-7.913214016973697E-5</v>
      </c>
      <c r="BP417" s="223">
        <f t="shared" ca="1" si="658"/>
        <v>6.1487364534216615E-4</v>
      </c>
      <c r="BQ417" s="223">
        <f t="shared" ca="1" si="659"/>
        <v>3.1904393510781082E-4</v>
      </c>
      <c r="BR417" s="223">
        <f t="shared" ca="1" si="660"/>
        <v>-4.9038887726721657E-4</v>
      </c>
      <c r="BS417" s="223">
        <f t="shared" ca="1" si="661"/>
        <v>-5.1038418306618635E-4</v>
      </c>
      <c r="BT417" s="223">
        <f t="shared" ca="1" si="662"/>
        <v>2.9124684801457723E-4</v>
      </c>
      <c r="BU417" s="223">
        <f t="shared" ca="1" si="663"/>
        <v>6.2402306579687991E-4</v>
      </c>
      <c r="BV417" s="223">
        <f t="shared" ca="1" si="664"/>
        <v>-4.7765126310962138E-5</v>
      </c>
      <c r="BW417" s="223">
        <f t="shared" ca="1" si="665"/>
        <v>-6.4266009354317297E-4</v>
      </c>
      <c r="BX417" s="223">
        <f t="shared" ca="1" si="666"/>
        <v>-2.0298840288154031E-4</v>
      </c>
      <c r="BY417" s="223">
        <f t="shared" ca="1" si="667"/>
        <v>5.6345794777577535E-4</v>
      </c>
      <c r="BZ417" s="223">
        <f t="shared" ca="1" si="668"/>
        <v>4.2283878782978327E-4</v>
      </c>
      <c r="CA417" s="223">
        <f t="shared" ca="1" si="669"/>
        <v>-3.9847443721852658E-4</v>
      </c>
      <c r="CB417" s="223">
        <f t="shared" ca="1" si="670"/>
        <v>-5.7831580037410405E-4</v>
      </c>
      <c r="CC417" s="223">
        <f t="shared" ca="1" si="671"/>
        <v>1.7282680577453146E-4</v>
      </c>
      <c r="CD417" s="223">
        <f t="shared" ca="1" si="672"/>
        <v>6.4574947475724755E-4</v>
      </c>
      <c r="CE417" s="223">
        <f t="shared" ca="1" si="673"/>
        <v>7.9132140169739789E-5</v>
      </c>
      <c r="CF417" s="223">
        <f t="shared" ca="1" si="674"/>
        <v>-6.148736453421681E-4</v>
      </c>
      <c r="CG417" s="223">
        <f t="shared" ca="1" si="675"/>
        <v>-3.1904393510781331E-4</v>
      </c>
      <c r="CH417" s="223">
        <f t="shared" ca="1" si="676"/>
        <v>4.9038887726721462E-4</v>
      </c>
      <c r="CI417" s="223">
        <f t="shared" ca="1" si="677"/>
        <v>5.1038418306618809E-4</v>
      </c>
      <c r="CJ417" s="223">
        <f t="shared" ca="1" si="678"/>
        <v>-2.9124684801457468E-4</v>
      </c>
      <c r="CK417" s="223">
        <f t="shared" ca="1" si="679"/>
        <v>-6.2402306579687817E-4</v>
      </c>
      <c r="CL417" s="223">
        <f t="shared" ca="1" si="680"/>
        <v>4.7765126310968427E-5</v>
      </c>
      <c r="CM417" s="223">
        <f t="shared" ca="1" si="681"/>
        <v>6.4266009354317264E-4</v>
      </c>
      <c r="CN417" s="223">
        <f t="shared" ca="1" si="682"/>
        <v>2.0298840288154302E-4</v>
      </c>
      <c r="CO417" s="223">
        <f t="shared" ca="1" si="683"/>
        <v>-5.6345794777577394E-4</v>
      </c>
      <c r="CP417" s="223">
        <f t="shared" ca="1" si="684"/>
        <v>-4.2283878782978544E-4</v>
      </c>
      <c r="CQ417" s="223">
        <f t="shared" ca="1" si="685"/>
        <v>3.9847443721853157E-4</v>
      </c>
      <c r="CR417" s="223">
        <f t="shared" ca="1" si="686"/>
        <v>5.7831580037410112E-4</v>
      </c>
      <c r="CS417" s="223">
        <f t="shared" ca="1" si="687"/>
        <v>-1.7282680577452873E-4</v>
      </c>
      <c r="CT417" s="223">
        <f t="shared" ca="1" si="688"/>
        <v>-6.4574947475724777E-4</v>
      </c>
      <c r="CU417" s="223">
        <f t="shared" ca="1" si="689"/>
        <v>-7.9132140169742608E-5</v>
      </c>
      <c r="CV417" s="223">
        <f t="shared" ca="1" si="690"/>
        <v>6.1487364534216723E-4</v>
      </c>
      <c r="CW417" s="223">
        <f t="shared" ca="1" si="691"/>
        <v>3.1904393510780784E-4</v>
      </c>
      <c r="CX417" s="223">
        <f t="shared" ca="1" si="692"/>
        <v>-4.9038887726721885E-4</v>
      </c>
      <c r="CY417" s="223">
        <f t="shared" ca="1" si="693"/>
        <v>-5.1038418306618418E-4</v>
      </c>
      <c r="CZ417" s="223">
        <f t="shared" ca="1" si="694"/>
        <v>2.9124684801458032E-4</v>
      </c>
      <c r="DA417" s="223">
        <f t="shared" ca="1" si="695"/>
        <v>6.2402306579688142E-4</v>
      </c>
      <c r="DB417" s="223">
        <f t="shared" ca="1" si="696"/>
        <v>-4.7765126310956446E-5</v>
      </c>
      <c r="DC417" s="223">
        <f t="shared" ca="1" si="697"/>
        <v>-6.4266009354317232E-4</v>
      </c>
      <c r="DD417" s="223">
        <f t="shared" ca="1" si="698"/>
        <v>-2.0298840288154573E-4</v>
      </c>
      <c r="DE417" s="223">
        <f t="shared" ca="1" si="699"/>
        <v>5.6345794777577253E-4</v>
      </c>
      <c r="DF417" s="223">
        <f t="shared" ca="1" si="700"/>
        <v>4.2283878782978755E-4</v>
      </c>
      <c r="DG417" s="223">
        <f t="shared" ca="1" si="701"/>
        <v>-3.9847443721852929E-4</v>
      </c>
      <c r="DH417" s="223">
        <f t="shared" ca="1" si="702"/>
        <v>-5.7831580037410242E-4</v>
      </c>
      <c r="DI417" s="223">
        <f t="shared" ca="1" si="703"/>
        <v>1.728268057745348E-4</v>
      </c>
      <c r="DJ417" s="223">
        <f t="shared" ca="1" si="704"/>
        <v>6.4574947475724734E-4</v>
      </c>
      <c r="DK417" s="223">
        <f t="shared" ca="1" si="705"/>
        <v>7.9132140169736319E-5</v>
      </c>
      <c r="DL417" s="223">
        <f t="shared" ca="1" si="706"/>
        <v>-6.1487364534216918E-4</v>
      </c>
      <c r="DM417" s="223">
        <f t="shared" ca="1" si="707"/>
        <v>-3.190439351078183E-4</v>
      </c>
      <c r="DN417" s="223">
        <f t="shared" ca="1" si="708"/>
        <v>4.9038887726721094E-4</v>
      </c>
      <c r="DO417" s="223">
        <f t="shared" ca="1" si="709"/>
        <v>5.1038418306619156E-4</v>
      </c>
      <c r="DP417" s="223">
        <f t="shared" ca="1" si="710"/>
        <v>-2.9124684801456953E-4</v>
      </c>
      <c r="DQ417" s="223">
        <f t="shared" ca="1" si="711"/>
        <v>-6.2402306579687969E-4</v>
      </c>
      <c r="DR417" s="223">
        <f t="shared" ca="1" si="712"/>
        <v>4.7765126310962734E-5</v>
      </c>
      <c r="DS417" s="223">
        <f t="shared" ca="1" si="713"/>
        <v>6.4266009354317297E-4</v>
      </c>
      <c r="DT417" s="223">
        <f t="shared" ca="1" si="714"/>
        <v>2.0298840288153971E-4</v>
      </c>
      <c r="DU417" s="223">
        <f t="shared" ca="1" si="715"/>
        <v>-5.6345794777577568E-4</v>
      </c>
      <c r="DV417" s="223">
        <f t="shared" ca="1" si="716"/>
        <v>-4.2283878782978278E-4</v>
      </c>
      <c r="DW417" s="223">
        <f t="shared" ca="1" si="717"/>
        <v>3.9847443721853433E-4</v>
      </c>
      <c r="DX417" s="223">
        <f t="shared" ca="1" si="718"/>
        <v>5.7831580037409961E-4</v>
      </c>
      <c r="DY417" s="223">
        <f t="shared" ca="1" si="719"/>
        <v>-1.7282680577452325E-4</v>
      </c>
      <c r="DZ417" s="223">
        <f t="shared" ca="1" si="720"/>
        <v>-6.457494747572482E-4</v>
      </c>
      <c r="EA417" s="223">
        <f t="shared" ca="1" si="721"/>
        <v>-7.9132140169748246E-5</v>
      </c>
      <c r="EB417" s="223">
        <f t="shared" ca="1" si="722"/>
        <v>6.148736453421655E-4</v>
      </c>
      <c r="EC417" s="223">
        <f t="shared" ca="1" si="723"/>
        <v>3.1904393510781277E-4</v>
      </c>
      <c r="ED417" s="223">
        <f t="shared" ca="1" si="724"/>
        <v>-4.9038887726721506E-4</v>
      </c>
      <c r="EE417" s="223">
        <f t="shared" ca="1" si="725"/>
        <v>-5.1038418306618765E-4</v>
      </c>
      <c r="EF417" s="223">
        <f t="shared" ca="1" si="726"/>
        <v>2.9124684801457522E-4</v>
      </c>
      <c r="EG417" s="223">
        <f t="shared" ca="1" si="727"/>
        <v>6.2402306579687795E-4</v>
      </c>
      <c r="EH417" s="223">
        <f t="shared" ca="1" si="728"/>
        <v>-4.7765126310969131E-5</v>
      </c>
      <c r="EI417" s="223">
        <f t="shared" ca="1" si="729"/>
        <v>-6.4266009354317383E-4</v>
      </c>
      <c r="EJ417" s="223">
        <f t="shared" ca="1" si="730"/>
        <v>-2.0298840288155112E-4</v>
      </c>
      <c r="EK417" s="223">
        <f t="shared" ca="1" si="731"/>
        <v>5.6345794777576971E-4</v>
      </c>
      <c r="EL417" s="223">
        <f t="shared" ca="1" si="732"/>
        <v>4.2283878782979189E-4</v>
      </c>
      <c r="EM417" s="223">
        <f t="shared" ca="1" si="733"/>
        <v>-3.9847443721852485E-4</v>
      </c>
      <c r="EN417" s="223">
        <f t="shared" ca="1" si="734"/>
        <v>-5.7831580037410503E-4</v>
      </c>
      <c r="EO417" s="223">
        <f t="shared" ca="1" si="735"/>
        <v>1.7282680577452932E-4</v>
      </c>
      <c r="EP417" s="223">
        <f t="shared" ca="1" si="736"/>
        <v>6.4574947475724777E-4</v>
      </c>
      <c r="EQ417" s="223">
        <f t="shared" ca="1" si="737"/>
        <v>7.9132140169741957E-5</v>
      </c>
      <c r="ER417" s="223">
        <f t="shared" ca="1" si="738"/>
        <v>-6.1487364534216734E-4</v>
      </c>
      <c r="ES417" s="223">
        <f t="shared" ca="1" si="739"/>
        <v>-3.1904393510780724E-4</v>
      </c>
      <c r="ET417" s="223">
        <f t="shared" ca="1" si="740"/>
        <v>4.9038887726721918E-4</v>
      </c>
      <c r="EU417" s="223">
        <f t="shared" ca="1" si="741"/>
        <v>5.1038418306618375E-4</v>
      </c>
      <c r="EV417" s="223">
        <f t="shared" ca="1" si="742"/>
        <v>-2.9124684801456449E-4</v>
      </c>
      <c r="EW417" s="223">
        <f t="shared" ca="1" si="743"/>
        <v>-6.2402306579688121E-4</v>
      </c>
      <c r="EX417" s="223">
        <f t="shared" ca="1" si="744"/>
        <v>4.7765126310957097E-5</v>
      </c>
      <c r="EY417" s="223">
        <f t="shared" ca="1" si="745"/>
        <v>6.4266009354317232E-4</v>
      </c>
      <c r="EZ417" s="223">
        <f t="shared" ca="1" si="746"/>
        <v>2.0298840288154513E-4</v>
      </c>
      <c r="FA417" s="223">
        <f t="shared" ca="1" si="747"/>
        <v>-5.6345794777577286E-4</v>
      </c>
      <c r="FB417" s="223">
        <f t="shared" ca="1" si="748"/>
        <v>-4.2283878782978712E-4</v>
      </c>
      <c r="FC417" s="223">
        <f t="shared" ca="1" si="749"/>
        <v>3.9847443721852983E-4</v>
      </c>
      <c r="FD417" s="223">
        <f t="shared" ca="1" si="750"/>
        <v>5.783158003741021E-4</v>
      </c>
      <c r="FE417" s="223">
        <f t="shared" ca="1" si="751"/>
        <v>-1.7282680577453545E-4</v>
      </c>
      <c r="FF417" s="223">
        <f t="shared" ca="1" si="752"/>
        <v>-6.4574947475724734E-4</v>
      </c>
      <c r="FG417" s="223">
        <f t="shared" ca="1" si="753"/>
        <v>-7.9132140169735669E-5</v>
      </c>
      <c r="FH417" s="223">
        <f t="shared" ca="1" si="754"/>
        <v>6.1487364534216365E-4</v>
      </c>
      <c r="FI417" s="223">
        <f t="shared" ca="1" si="755"/>
        <v>3.1904393510781781E-4</v>
      </c>
      <c r="FJ417" s="223">
        <f t="shared" ca="1" si="756"/>
        <v>-4.9038887726721137E-4</v>
      </c>
      <c r="FK417" s="223">
        <f t="shared" ca="1" si="757"/>
        <v>-5.1038418306619123E-4</v>
      </c>
      <c r="FL417" s="223">
        <f t="shared" ca="1" si="758"/>
        <v>2.9124684801457013E-4</v>
      </c>
      <c r="FM417" s="223">
        <f t="shared" ca="1" si="759"/>
        <v>6.2402306579687947E-4</v>
      </c>
      <c r="FN417" s="223">
        <f t="shared" ca="1" si="760"/>
        <v>-4.7765126310963385E-5</v>
      </c>
      <c r="FO417" s="223">
        <f t="shared" ca="1" si="761"/>
        <v>-6.4266009354317308E-4</v>
      </c>
      <c r="FP417" s="223">
        <f t="shared" ca="1" si="762"/>
        <v>-2.0298840288153911E-4</v>
      </c>
      <c r="FQ417" s="223">
        <f t="shared" ca="1" si="763"/>
        <v>5.6345794777577589E-4</v>
      </c>
      <c r="FR417" s="223">
        <f t="shared" ca="1" si="764"/>
        <v>4.2283878782978229E-4</v>
      </c>
      <c r="FS417" s="223">
        <f t="shared" ca="1" si="765"/>
        <v>-3.9847443721852029E-4</v>
      </c>
      <c r="FT417" s="223">
        <f t="shared" ca="1" si="766"/>
        <v>-5.7831580037410752E-4</v>
      </c>
      <c r="FU417" s="223">
        <f t="shared" ca="1" si="767"/>
        <v>1.7282680577452385E-4</v>
      </c>
      <c r="FV417" s="223">
        <f t="shared" ca="1" si="768"/>
        <v>6.457494747572482E-4</v>
      </c>
      <c r="FW417" s="223">
        <f t="shared" ca="1" si="769"/>
        <v>7.9132140169747595E-5</v>
      </c>
      <c r="FX417" s="223">
        <f t="shared" ca="1" si="770"/>
        <v>-6.1487364534216571E-4</v>
      </c>
      <c r="FY417" s="223">
        <f t="shared" ca="1" si="771"/>
        <v>-3.1904393510781228E-4</v>
      </c>
      <c r="FZ417" s="223">
        <f t="shared" ca="1" si="772"/>
        <v>4.9038887726721549E-4</v>
      </c>
      <c r="GA417" s="223">
        <f t="shared" ca="1" si="773"/>
        <v>5.1038418306618733E-4</v>
      </c>
      <c r="GB417" s="223">
        <f t="shared" ca="1" si="774"/>
        <v>-2.9124684801457577E-4</v>
      </c>
      <c r="GC417" s="223">
        <f t="shared" ca="1" si="775"/>
        <v>-6.2402306579687785E-4</v>
      </c>
      <c r="GD417" s="223">
        <f t="shared" ca="1" si="776"/>
        <v>4.7765126310969728E-5</v>
      </c>
      <c r="GE417" s="223">
        <f t="shared" ca="1" si="777"/>
        <v>6.4266009354317167E-4</v>
      </c>
      <c r="GF417" s="223">
        <f t="shared" ca="1" si="778"/>
        <v>2.0298840288155052E-4</v>
      </c>
      <c r="GG417" s="223">
        <f t="shared" ca="1" si="779"/>
        <v>-5.6345794777577004E-4</v>
      </c>
      <c r="GH417" s="223">
        <f t="shared" ca="1" si="780"/>
        <v>-4.228387878297914E-4</v>
      </c>
      <c r="GI417" s="223">
        <f t="shared" ca="1" si="781"/>
        <v>3.9847443721852533E-4</v>
      </c>
      <c r="GJ417" s="223">
        <f t="shared" ca="1" si="782"/>
        <v>5.783158003741047E-4</v>
      </c>
      <c r="GK417" s="223">
        <f t="shared" ca="1" si="783"/>
        <v>-1.7282680577451222E-4</v>
      </c>
      <c r="GL417" s="223">
        <f t="shared" ca="1" si="784"/>
        <v>-6.4574947475724777E-4</v>
      </c>
      <c r="GM417" s="223">
        <f t="shared" ca="1" si="785"/>
        <v>-7.9132140169759575E-5</v>
      </c>
      <c r="GN417" s="223">
        <f t="shared" ca="1" si="786"/>
        <v>6.1487364534216766E-4</v>
      </c>
      <c r="GO417" s="223">
        <f t="shared" ca="1" si="787"/>
        <v>3.1904393510782275E-4</v>
      </c>
      <c r="GP417" s="223">
        <f t="shared" ca="1" si="788"/>
        <v>-4.9038887726721961E-4</v>
      </c>
      <c r="GQ417" s="223">
        <f t="shared" ca="1" si="789"/>
        <v>-5.103841830661947E-4</v>
      </c>
      <c r="GR417" s="223">
        <f t="shared" ca="1" si="790"/>
        <v>2.9124684801458151E-4</v>
      </c>
      <c r="GS417" s="223">
        <f t="shared" ca="1" si="791"/>
        <v>6.2402306579688099E-4</v>
      </c>
      <c r="GT417" s="223">
        <f t="shared" ca="1" si="792"/>
        <v>-4.776512631097607E-5</v>
      </c>
      <c r="GU417" s="223">
        <f t="shared" ca="1" si="793"/>
        <v>-6.4266009354317232E-4</v>
      </c>
      <c r="GV417" s="223">
        <f t="shared" ca="1" si="794"/>
        <v>-2.0298840288156199E-4</v>
      </c>
      <c r="GW417" s="223">
        <f t="shared" ca="1" si="795"/>
        <v>5.6345794777577318E-4</v>
      </c>
      <c r="GX417" s="223">
        <f t="shared" ca="1" si="796"/>
        <v>4.2283878782980056E-4</v>
      </c>
      <c r="GY417" s="223">
        <f t="shared" ca="1" si="797"/>
        <v>-3.9847443721853032E-4</v>
      </c>
      <c r="GZ417" s="223">
        <f t="shared" ca="1" si="798"/>
        <v>-5.7831580037411012E-4</v>
      </c>
      <c r="HA417" s="223">
        <f t="shared" ca="1" si="799"/>
        <v>1.7282680577453604E-4</v>
      </c>
      <c r="HB417" s="223">
        <f t="shared" ca="1" si="800"/>
        <v>6.4574947475724864E-4</v>
      </c>
      <c r="HC417" s="223">
        <f t="shared" ca="1" si="801"/>
        <v>7.9132140169735018E-5</v>
      </c>
      <c r="HD417" s="223">
        <f t="shared" ca="1" si="802"/>
        <v>-6.1487364534216387E-4</v>
      </c>
      <c r="HE417" s="223">
        <f t="shared" ca="1" si="803"/>
        <v>-3.1904393510780122E-4</v>
      </c>
      <c r="HF417" s="223">
        <f t="shared" ca="1" si="804"/>
        <v>4.903888772672118E-4</v>
      </c>
      <c r="HG417" s="223">
        <f t="shared" ca="1" si="805"/>
        <v>5.1038418306617941E-4</v>
      </c>
      <c r="HH417" s="223">
        <f t="shared" ca="1" si="806"/>
        <v>-2.9124684801457067E-4</v>
      </c>
      <c r="HI417" s="223">
        <f t="shared" ca="1" si="807"/>
        <v>-6.2402306579688424E-4</v>
      </c>
      <c r="HJ417" s="223">
        <f t="shared" ca="1" si="808"/>
        <v>4.7765126310964036E-5</v>
      </c>
      <c r="HK417" s="223">
        <f t="shared" ca="1" si="809"/>
        <v>6.4266009354317102E-4</v>
      </c>
      <c r="HL417" s="223">
        <f t="shared" ca="1" si="810"/>
        <v>2.0298840288153849E-4</v>
      </c>
      <c r="HM417" s="223">
        <f t="shared" ca="1" si="811"/>
        <v>-5.6345794777576722E-4</v>
      </c>
      <c r="HN417" s="223">
        <f t="shared" ca="1" si="812"/>
        <v>-4.2283878782978181E-4</v>
      </c>
      <c r="HO417" s="223">
        <f t="shared" ca="1" si="813"/>
        <v>3.9847443721852084E-4</v>
      </c>
      <c r="HP417" s="223">
        <f t="shared" ca="1" si="814"/>
        <v>5.7831580037409906E-4</v>
      </c>
      <c r="HQ417" s="223">
        <f t="shared" ca="1" si="815"/>
        <v>-1.7282680577452444E-4</v>
      </c>
      <c r="HR417" s="223">
        <f t="shared" ca="1" si="816"/>
        <v>-6.457494747572469E-4</v>
      </c>
      <c r="HS417" s="223">
        <f t="shared" ca="1" si="817"/>
        <v>-7.9132140169746999E-5</v>
      </c>
      <c r="HT417" s="223">
        <f t="shared" ca="1" si="818"/>
        <v>6.1487364534216007E-4</v>
      </c>
      <c r="HU417" s="223">
        <f t="shared" ca="1" si="819"/>
        <v>3.1904393510781169E-4</v>
      </c>
      <c r="HV417" s="223">
        <f t="shared" ca="1" si="820"/>
        <v>-4.9038887726720389E-4</v>
      </c>
      <c r="HW417" s="223">
        <f t="shared" ca="1" si="821"/>
        <v>-5.103841830661869E-4</v>
      </c>
      <c r="HX417" s="223">
        <f t="shared" ca="1" si="822"/>
        <v>2.9124684801455994E-4</v>
      </c>
      <c r="HY417" s="223">
        <f t="shared" ca="1" si="823"/>
        <v>6.2402306579687763E-4</v>
      </c>
      <c r="HZ417" s="223">
        <f t="shared" ca="1" si="824"/>
        <v>-4.7765126310952001E-5</v>
      </c>
      <c r="IA417" s="223">
        <f t="shared" ca="1" si="825"/>
        <v>-6.4266009354317394E-4</v>
      </c>
      <c r="IB417" s="223">
        <f t="shared" ca="1" si="826"/>
        <v>-2.0298840288154995E-4</v>
      </c>
      <c r="IC417" s="223">
        <f t="shared" ca="1" si="827"/>
        <v>5.6345794777577936E-4</v>
      </c>
      <c r="ID417" s="223">
        <f t="shared" ca="1" si="828"/>
        <v>4.2283878782979097E-4</v>
      </c>
      <c r="IE417" s="223">
        <f t="shared" ca="1" si="829"/>
        <v>-6.6252133410152543E-5</v>
      </c>
      <c r="IF417" s="223">
        <f t="shared" ca="1" si="830"/>
        <v>-5.7831580037410448E-4</v>
      </c>
      <c r="IG417" s="223">
        <f t="shared" ca="1" si="831"/>
        <v>1.7282680577451282E-4</v>
      </c>
      <c r="IH417" s="223">
        <f t="shared" ca="1" si="832"/>
        <v>6.4574947475724766E-4</v>
      </c>
      <c r="II417" s="223">
        <f t="shared" ca="1" si="833"/>
        <v>7.9132140169758979E-5</v>
      </c>
      <c r="IJ417" s="223">
        <f t="shared" ca="1" si="834"/>
        <v>-6.1487364534216788E-4</v>
      </c>
      <c r="IK417" s="223">
        <f t="shared" ca="1" si="835"/>
        <v>-3.190439351078222E-4</v>
      </c>
      <c r="IL417" s="223">
        <f t="shared" ca="1" si="836"/>
        <v>4.9038887726722004E-4</v>
      </c>
      <c r="IM417" s="223">
        <f t="shared" ca="1" si="837"/>
        <v>5.1038418306619438E-4</v>
      </c>
      <c r="IN417" s="223">
        <f t="shared" ca="1" si="838"/>
        <v>-2.9124684801458205E-4</v>
      </c>
      <c r="IO417" s="223">
        <f t="shared" ca="1" si="839"/>
        <v>-6.2402306579688099E-4</v>
      </c>
      <c r="IP417" s="223">
        <f t="shared" ca="1" si="840"/>
        <v>4.7765126310976775E-5</v>
      </c>
      <c r="IQ417" s="223">
        <f t="shared" ca="1" si="841"/>
        <v>6.4266009354317253E-4</v>
      </c>
      <c r="IR417" s="223">
        <f t="shared" ca="1" si="842"/>
        <v>2.0298840288156139E-4</v>
      </c>
      <c r="IS417" s="223">
        <f t="shared" ca="1" si="843"/>
        <v>-5.6345794777577351E-4</v>
      </c>
      <c r="IT417" s="223">
        <f t="shared" ca="1" si="844"/>
        <v>-4.2283878782980007E-4</v>
      </c>
      <c r="IU417" s="223">
        <f t="shared" ca="1" si="845"/>
        <v>3.9847443721853081E-4</v>
      </c>
      <c r="IV417" s="223">
        <f t="shared" ca="1" si="846"/>
        <v>5.7831580037410991E-4</v>
      </c>
      <c r="IW417" s="223">
        <f t="shared" ca="1" si="847"/>
        <v>-1.7282680577453667E-4</v>
      </c>
      <c r="IX417" s="223">
        <f t="shared" ca="1" si="848"/>
        <v>-6.4574947475724864E-4</v>
      </c>
      <c r="IY417" s="223">
        <f t="shared" ca="1" si="849"/>
        <v>-7.9132140169734422E-5</v>
      </c>
      <c r="IZ417" s="223">
        <f t="shared" ca="1" si="850"/>
        <v>6.1487364534216409E-4</v>
      </c>
      <c r="JA417" s="223">
        <f t="shared" ca="1" si="851"/>
        <v>3.1904393510780068E-4</v>
      </c>
      <c r="JB417" s="223">
        <f t="shared" ca="1" si="852"/>
        <v>-4.9038887726721213E-4</v>
      </c>
    </row>
    <row r="418" spans="2:262">
      <c r="B418" s="230">
        <v>57</v>
      </c>
      <c r="C418" s="229">
        <f t="shared" si="853"/>
        <v>1.1132812500000006E-3</v>
      </c>
      <c r="D418" s="226">
        <f t="shared" ca="1" si="597"/>
        <v>39.274780186202754</v>
      </c>
      <c r="E418" s="225">
        <f ca="1">BK361</f>
        <v>7.4780186202750482E-2</v>
      </c>
      <c r="F418" s="224">
        <v>57</v>
      </c>
      <c r="G418" s="223">
        <f t="shared" ca="1" si="854"/>
        <v>3.557290315795396E-4</v>
      </c>
      <c r="H418" s="223">
        <f t="shared" ca="1" si="598"/>
        <v>-3.2330561477053208E-4</v>
      </c>
      <c r="I418" s="223">
        <f t="shared" ca="1" si="599"/>
        <v>-4.6627490867550065E-4</v>
      </c>
      <c r="J418" s="223">
        <f t="shared" ca="1" si="600"/>
        <v>1.6387513663313082E-4</v>
      </c>
      <c r="K418" s="223">
        <f t="shared" ca="1" si="601"/>
        <v>5.2230771443480565E-4</v>
      </c>
      <c r="L418" s="223">
        <f t="shared" ca="1" si="602"/>
        <v>1.4714290114569936E-5</v>
      </c>
      <c r="M418" s="223">
        <f t="shared" ca="1" si="603"/>
        <v>-5.1727654877529777E-4</v>
      </c>
      <c r="N418" s="223">
        <f t="shared" ca="1" si="604"/>
        <v>-1.9158344169464028E-4</v>
      </c>
      <c r="O418" s="223">
        <f t="shared" ca="1" si="605"/>
        <v>4.5176961468066816E-4</v>
      </c>
      <c r="P418" s="223">
        <f t="shared" ca="1" si="606"/>
        <v>3.4605421491528169E-4</v>
      </c>
      <c r="Q418" s="223">
        <f t="shared" ca="1" si="607"/>
        <v>-3.3344545028990836E-4</v>
      </c>
      <c r="R418" s="223">
        <f t="shared" ca="1" si="608"/>
        <v>-4.6006714287546524E-4</v>
      </c>
      <c r="S418" s="223">
        <f t="shared" ca="1" si="609"/>
        <v>1.7613755488481806E-4</v>
      </c>
      <c r="T418" s="223">
        <f t="shared" ca="1" si="610"/>
        <v>5.202927610049252E-4</v>
      </c>
      <c r="U418" s="223">
        <f t="shared" ca="1" si="611"/>
        <v>1.7629113746102886E-6</v>
      </c>
      <c r="V418" s="223">
        <f t="shared" ca="1" si="612"/>
        <v>-5.1968997968828464E-4</v>
      </c>
      <c r="W418" s="223">
        <f t="shared" ca="1" si="613"/>
        <v>-1.7945727236923231E-4</v>
      </c>
      <c r="X418" s="223">
        <f t="shared" ca="1" si="614"/>
        <v>4.5832927121625269E-4</v>
      </c>
      <c r="Y418" s="223">
        <f t="shared" ca="1" si="615"/>
        <v>3.361709481317586E-4</v>
      </c>
      <c r="Z418" s="223">
        <f t="shared" ca="1" si="616"/>
        <v>-3.4338443073835874E-4</v>
      </c>
      <c r="AA418" s="223">
        <f t="shared" ca="1" si="617"/>
        <v>-4.535822498315804E-4</v>
      </c>
      <c r="AB418" s="223">
        <f t="shared" ca="1" si="618"/>
        <v>1.8829387445965065E-4</v>
      </c>
      <c r="AC418" s="223">
        <f t="shared" ca="1" si="619"/>
        <v>5.1796440267081508E-4</v>
      </c>
      <c r="AD418" s="223">
        <f t="shared" ca="1" si="620"/>
        <v>-1.118952927724469E-5</v>
      </c>
      <c r="AE418" s="223">
        <f t="shared" ca="1" si="621"/>
        <v>-5.2179036878996726E-4</v>
      </c>
      <c r="AF418" s="223">
        <f t="shared" ca="1" si="622"/>
        <v>-1.6722300469329136E-4</v>
      </c>
      <c r="AG418" s="223">
        <f t="shared" ca="1" si="623"/>
        <v>4.6461284733689275E-4</v>
      </c>
      <c r="AH418" s="223">
        <f t="shared" ca="1" si="624"/>
        <v>3.2608518453932305E-4</v>
      </c>
      <c r="AI418" s="223">
        <f t="shared" ca="1" si="625"/>
        <v>-3.5311656924570325E-4</v>
      </c>
      <c r="AJ418" s="223">
        <f t="shared" ca="1" si="626"/>
        <v>-4.4682413580093079E-4</v>
      </c>
      <c r="AK418" s="223">
        <f t="shared" ca="1" si="627"/>
        <v>2.0033677284527192E-4</v>
      </c>
      <c r="AL418" s="223">
        <f t="shared" ca="1" si="628"/>
        <v>5.1532404194847188E-4</v>
      </c>
      <c r="AM418" s="223">
        <f t="shared" ca="1" si="629"/>
        <v>-2.4135229775062799E-5</v>
      </c>
      <c r="AN418" s="223">
        <f t="shared" ca="1" si="630"/>
        <v>-5.2357645088448967E-4</v>
      </c>
      <c r="AO418" s="223">
        <f t="shared" ca="1" si="631"/>
        <v>-1.548880081321905E-4</v>
      </c>
      <c r="AP418" s="223">
        <f t="shared" ca="1" si="632"/>
        <v>4.7061655805128865E-4</v>
      </c>
      <c r="AQ418" s="223">
        <f t="shared" ca="1" si="633"/>
        <v>3.15802999424833E-4</v>
      </c>
      <c r="AR418" s="223">
        <f t="shared" ca="1" si="634"/>
        <v>-3.6263600353561457E-4</v>
      </c>
      <c r="AS418" s="223">
        <f t="shared" ca="1" si="635"/>
        <v>-4.3979687161870332E-4</v>
      </c>
      <c r="AT418" s="223">
        <f t="shared" ca="1" si="636"/>
        <v>2.1225899585000215E-4</v>
      </c>
      <c r="AU418" s="223">
        <f t="shared" ca="1" si="637"/>
        <v>5.1237326929246603E-4</v>
      </c>
      <c r="AV418" s="223">
        <f t="shared" ca="1" si="638"/>
        <v>-3.7066392112942553E-5</v>
      </c>
      <c r="AW418" s="223">
        <f t="shared" ca="1" si="639"/>
        <v>-5.2504715010278334E-4</v>
      </c>
      <c r="AX418" s="223">
        <f t="shared" ca="1" si="640"/>
        <v>-1.4245971282663008E-4</v>
      </c>
      <c r="AY418" s="223">
        <f t="shared" ca="1" si="641"/>
        <v>4.7633678694860275E-4</v>
      </c>
      <c r="AZ418" s="223">
        <f t="shared" ca="1" si="642"/>
        <v>3.0533058639212424E-4</v>
      </c>
      <c r="BA418" s="223">
        <f t="shared" ca="1" si="643"/>
        <v>-3.7193699945682677E-4</v>
      </c>
      <c r="BB418" s="223">
        <f t="shared" ca="1" si="644"/>
        <v>-4.3250469024607704E-4</v>
      </c>
      <c r="BC418" s="223">
        <f t="shared" ca="1" si="645"/>
        <v>2.2405336197250746E-4</v>
      </c>
      <c r="BD418" s="223">
        <f t="shared" ca="1" si="646"/>
        <v>5.0911386213790973E-4</v>
      </c>
      <c r="BE418" s="223">
        <f t="shared" ca="1" si="647"/>
        <v>-4.9975227042215115E-5</v>
      </c>
      <c r="BF418" s="223">
        <f t="shared" ca="1" si="648"/>
        <v>-5.2620158055063275E-4</v>
      </c>
      <c r="BG418" s="223">
        <f t="shared" ca="1" si="649"/>
        <v>-1.2994560511697109E-4</v>
      </c>
      <c r="BH418" s="223">
        <f t="shared" ca="1" si="650"/>
        <v>4.8177008837683869E-4</v>
      </c>
      <c r="BI418" s="223">
        <f t="shared" ca="1" si="651"/>
        <v>2.9467425363121573E-4</v>
      </c>
      <c r="BJ418" s="223">
        <f t="shared" ca="1" si="652"/>
        <v>-3.8101395443718909E-4</v>
      </c>
      <c r="BK418" s="223">
        <f t="shared" ca="1" si="653"/>
        <v>-4.2495198422043846E-4</v>
      </c>
      <c r="BL418" s="223">
        <f t="shared" ca="1" si="654"/>
        <v>2.3571276672765878E-4</v>
      </c>
      <c r="BM418" s="223">
        <f t="shared" ca="1" si="655"/>
        <v>5.0554778382979422E-4</v>
      </c>
      <c r="BN418" s="223">
        <f t="shared" ca="1" si="656"/>
        <v>-6.2853958763404121E-5</v>
      </c>
      <c r="BO418" s="223">
        <f t="shared" ca="1" si="657"/>
        <v>-5.2703904684230313E-4</v>
      </c>
      <c r="BP418" s="223">
        <f t="shared" ca="1" si="658"/>
        <v>-1.1735322303376875E-4</v>
      </c>
      <c r="BQ418" s="223">
        <f t="shared" ca="1" si="659"/>
        <v>4.8691318951837734E-4</v>
      </c>
      <c r="BR418" s="223">
        <f t="shared" ca="1" si="660"/>
        <v>2.8384042011849988E-4</v>
      </c>
      <c r="BS418" s="223">
        <f t="shared" ca="1" si="661"/>
        <v>-3.898614008584278E-4</v>
      </c>
      <c r="BT418" s="223">
        <f t="shared" ca="1" si="662"/>
        <v>-4.1714330300948819E-4</v>
      </c>
      <c r="BU418" s="223">
        <f t="shared" ca="1" si="663"/>
        <v>2.4723018692600145E-4</v>
      </c>
      <c r="BV418" s="223">
        <f t="shared" ca="1" si="664"/>
        <v>5.0167718244034881E-4</v>
      </c>
      <c r="BW418" s="223">
        <f t="shared" ca="1" si="665"/>
        <v>-7.5694829610102387E-5</v>
      </c>
      <c r="BX418" s="223">
        <f t="shared" ca="1" si="666"/>
        <v>-5.2755904451941499E-4</v>
      </c>
      <c r="BY418" s="223">
        <f t="shared" ca="1" si="667"/>
        <v>-1.0469015175713784E-4</v>
      </c>
      <c r="BZ418" s="223">
        <f t="shared" ca="1" si="668"/>
        <v>4.9176299236141003E-4</v>
      </c>
      <c r="CA418" s="223">
        <f t="shared" ca="1" si="669"/>
        <v>2.7283561175018157E-4</v>
      </c>
      <c r="CB418" s="223">
        <f t="shared" ca="1" si="670"/>
        <v>-3.9847400934964129E-4</v>
      </c>
      <c r="CC418" s="223">
        <f t="shared" ca="1" si="671"/>
        <v>-4.0908335027079325E-4</v>
      </c>
      <c r="CD418" s="223">
        <f t="shared" ca="1" si="672"/>
        <v>2.5859868490427183E-4</v>
      </c>
      <c r="CE418" s="223">
        <f t="shared" ca="1" si="673"/>
        <v>4.9750438947512193E-4</v>
      </c>
      <c r="CF418" s="223">
        <f t="shared" ca="1" si="674"/>
        <v>-8.8490104721855524E-5</v>
      </c>
      <c r="CG418" s="223">
        <f t="shared" ca="1" si="675"/>
        <v>-5.2776126035481157E-4</v>
      </c>
      <c r="CH418" s="223">
        <f t="shared" ca="1" si="676"/>
        <v>-9.1964019047698032E-5</v>
      </c>
      <c r="CI418" s="223">
        <f t="shared" ca="1" si="677"/>
        <v>4.9631657556604687E-4</v>
      </c>
      <c r="CJ418" s="223">
        <f t="shared" ca="1" si="678"/>
        <v>2.6166645741132548E-4</v>
      </c>
      <c r="CK418" s="223">
        <f t="shared" ca="1" si="679"/>
        <v>-4.0684659199753036E-4</v>
      </c>
      <c r="CL418" s="223">
        <f t="shared" ca="1" si="680"/>
        <v>-4.0077698101850692E-4</v>
      </c>
      <c r="CM418" s="223">
        <f t="shared" ca="1" si="681"/>
        <v>2.6981141270437719E-4</v>
      </c>
      <c r="CN418" s="223">
        <f t="shared" ca="1" si="682"/>
        <v>4.9303191846856E-4</v>
      </c>
      <c r="CO418" s="223">
        <f t="shared" ca="1" si="683"/>
        <v>-1.0123207670338229E-4</v>
      </c>
      <c r="CP418" s="223">
        <f t="shared" ca="1" si="684"/>
        <v>-5.2764557254123511E-4</v>
      </c>
      <c r="CQ418" s="223">
        <f t="shared" ca="1" si="685"/>
        <v>-7.9182490651940072E-5</v>
      </c>
      <c r="CR418" s="223">
        <f t="shared" ca="1" si="686"/>
        <v>5.0057119622403464E-4</v>
      </c>
      <c r="CS418" s="223">
        <f t="shared" ca="1" si="687"/>
        <v>2.5033968498287048E-4</v>
      </c>
      <c r="CT418" s="223">
        <f t="shared" ca="1" si="688"/>
        <v>-4.1497410547136946E-4</v>
      </c>
      <c r="CU418" s="223">
        <f t="shared" ca="1" si="689"/>
        <v>-3.922291986988715E-4</v>
      </c>
      <c r="CV418" s="223">
        <f t="shared" ca="1" si="690"/>
        <v>2.8086161619837442E-4</v>
      </c>
      <c r="CW418" s="223">
        <f t="shared" ca="1" si="691"/>
        <v>4.8826246346996645E-4</v>
      </c>
      <c r="CX418" s="223">
        <f t="shared" ca="1" si="692"/>
        <v>-1.139130702672141E-4</v>
      </c>
      <c r="CY418" s="223">
        <f t="shared" ca="1" si="693"/>
        <v>-5.2721205076469854E-4</v>
      </c>
      <c r="CZ418" s="223">
        <f t="shared" ca="1" si="694"/>
        <v>-6.635326568464481E-5</v>
      </c>
      <c r="DA418" s="223">
        <f t="shared" ca="1" si="695"/>
        <v>5.0452429151097975E-4</v>
      </c>
      <c r="DB418" s="223">
        <f t="shared" ca="1" si="696"/>
        <v>2.3886211728897899E-4</v>
      </c>
      <c r="DC418" s="223">
        <f t="shared" ca="1" si="697"/>
        <v>-4.2285165406095852E-4</v>
      </c>
      <c r="DD418" s="223">
        <f t="shared" ca="1" si="698"/>
        <v>-3.834451521763343E-4</v>
      </c>
      <c r="DE418" s="223">
        <f t="shared" ca="1" si="699"/>
        <v>2.917426391568661E-4</v>
      </c>
      <c r="DF418" s="223">
        <f t="shared" ca="1" si="700"/>
        <v>4.8319889742068529E-4</v>
      </c>
      <c r="DG418" s="223">
        <f t="shared" ca="1" si="701"/>
        <v>-1.2652544685700103E-4</v>
      </c>
      <c r="DH418" s="223">
        <f t="shared" ca="1" si="702"/>
        <v>-5.2646095616250949E-4</v>
      </c>
      <c r="DI418" s="223">
        <f t="shared" ca="1" si="703"/>
        <v>-5.3484071991202081E-5</v>
      </c>
      <c r="DJ418" s="223">
        <f t="shared" ca="1" si="704"/>
        <v>5.0817348023009701E-4</v>
      </c>
      <c r="DK418" s="223">
        <f t="shared" ca="1" si="705"/>
        <v>2.2724066798726237E-4</v>
      </c>
      <c r="DL418" s="223">
        <f t="shared" ca="1" si="706"/>
        <v>-4.3047449262558304E-4</v>
      </c>
      <c r="DM418" s="223">
        <f t="shared" ca="1" si="707"/>
        <v>-3.7443013263206378E-4</v>
      </c>
      <c r="DN418" s="223">
        <f t="shared" ca="1" si="708"/>
        <v>3.0244792725848946E-4</v>
      </c>
      <c r="DO418" s="223">
        <f t="shared" ca="1" si="709"/>
        <v>4.7784427042356836E-4</v>
      </c>
      <c r="DP418" s="223">
        <f t="shared" ca="1" si="710"/>
        <v>-1.3906160924869246E-4</v>
      </c>
      <c r="DQ418" s="223">
        <f t="shared" ca="1" si="711"/>
        <v>-5.2539274116597133E-4</v>
      </c>
      <c r="DR418" s="223">
        <f t="shared" ca="1" si="712"/>
        <v>-4.0582661492690158E-5</v>
      </c>
      <c r="DS418" s="223">
        <f t="shared" ca="1" si="713"/>
        <v>5.1151656424655014E-4</v>
      </c>
      <c r="DT418" s="223">
        <f t="shared" ca="1" si="714"/>
        <v>2.1548233740422613E-4</v>
      </c>
      <c r="DU418" s="223">
        <f t="shared" ca="1" si="715"/>
        <v>-4.3783802945232786E-4</v>
      </c>
      <c r="DV418" s="223">
        <f t="shared" ca="1" si="716"/>
        <v>-3.6518957037675091E-4</v>
      </c>
      <c r="DW418" s="223">
        <f t="shared" ca="1" si="717"/>
        <v>3.1297103203798874E-4</v>
      </c>
      <c r="DX418" s="223">
        <f t="shared" ca="1" si="718"/>
        <v>4.7220180790569634E-4</v>
      </c>
      <c r="DY418" s="223">
        <f t="shared" ca="1" si="719"/>
        <v>-1.515140061268065E-4</v>
      </c>
      <c r="DZ418" s="223">
        <f t="shared" ca="1" si="720"/>
        <v>-5.2400804922785472E-4</v>
      </c>
      <c r="EA418" s="223">
        <f t="shared" ca="1" si="721"/>
        <v>-2.7656805516378488E-5</v>
      </c>
      <c r="EB418" s="223">
        <f t="shared" ca="1" si="722"/>
        <v>5.1455152981154145E-4</v>
      </c>
      <c r="EC418" s="223">
        <f t="shared" ca="1" si="723"/>
        <v>2.0359420831854119E-4</v>
      </c>
      <c r="ED418" s="223">
        <f t="shared" ca="1" si="724"/>
        <v>-4.4493782902194903E-4</v>
      </c>
      <c r="EE418" s="223">
        <f t="shared" ca="1" si="725"/>
        <v>-3.5572903157955006E-4</v>
      </c>
      <c r="EF418" s="223">
        <f t="shared" ca="1" si="726"/>
        <v>3.2330561477052894E-4</v>
      </c>
      <c r="EG418" s="223">
        <f t="shared" ca="1" si="727"/>
        <v>4.6627490867550477E-4</v>
      </c>
      <c r="EH418" s="223">
        <f t="shared" ca="1" si="728"/>
        <v>-1.6387513663311795E-4</v>
      </c>
      <c r="EI418" s="223">
        <f t="shared" ca="1" si="729"/>
        <v>-5.2230771443480609E-4</v>
      </c>
      <c r="EJ418" s="223">
        <f t="shared" ca="1" si="730"/>
        <v>-1.4714290114578338E-5</v>
      </c>
      <c r="EK418" s="223">
        <f t="shared" ca="1" si="731"/>
        <v>5.1727654877529517E-4</v>
      </c>
      <c r="EL418" s="223">
        <f t="shared" ca="1" si="732"/>
        <v>1.9158344169464288E-4</v>
      </c>
      <c r="EM418" s="223">
        <f t="shared" ca="1" si="733"/>
        <v>-4.5176961468066431E-4</v>
      </c>
      <c r="EN418" s="223">
        <f t="shared" ca="1" si="734"/>
        <v>-3.460542149152909E-4</v>
      </c>
      <c r="EO418" s="223">
        <f t="shared" ca="1" si="735"/>
        <v>3.3344545028990695E-4</v>
      </c>
      <c r="EP418" s="223">
        <f t="shared" ca="1" si="736"/>
        <v>4.6006714287546887E-4</v>
      </c>
      <c r="EQ418" s="223">
        <f t="shared" ca="1" si="737"/>
        <v>-1.761375548848076E-4</v>
      </c>
      <c r="ER418" s="223">
        <f t="shared" ca="1" si="738"/>
        <v>-5.2029276100492802E-4</v>
      </c>
      <c r="ES418" s="223">
        <f t="shared" ca="1" si="739"/>
        <v>-1.7629113746158722E-6</v>
      </c>
      <c r="ET418" s="223">
        <f t="shared" ca="1" si="740"/>
        <v>5.1968997968828269E-4</v>
      </c>
      <c r="EU418" s="223">
        <f t="shared" ca="1" si="741"/>
        <v>1.7945727236924814E-4</v>
      </c>
      <c r="EV418" s="223">
        <f t="shared" ca="1" si="742"/>
        <v>-4.5832927121624992E-4</v>
      </c>
      <c r="EW418" s="223">
        <f t="shared" ca="1" si="743"/>
        <v>-3.3617094813176722E-4</v>
      </c>
      <c r="EX418" s="223">
        <f t="shared" ca="1" si="744"/>
        <v>3.4338443073834741E-4</v>
      </c>
      <c r="EY418" s="223">
        <f t="shared" ca="1" si="745"/>
        <v>4.5358224983158322E-4</v>
      </c>
      <c r="EZ418" s="223">
        <f t="shared" ca="1" si="746"/>
        <v>-1.8829387445964195E-4</v>
      </c>
      <c r="FA418" s="223">
        <f t="shared" ca="1" si="747"/>
        <v>-5.1796440267081747E-4</v>
      </c>
      <c r="FB418" s="223">
        <f t="shared" ca="1" si="748"/>
        <v>1.118952927723916E-5</v>
      </c>
      <c r="FC418" s="223">
        <f t="shared" ca="1" si="749"/>
        <v>5.2179036878996585E-4</v>
      </c>
      <c r="FD418" s="223">
        <f t="shared" ca="1" si="750"/>
        <v>1.6722300469330372E-4</v>
      </c>
      <c r="FE418" s="223">
        <f t="shared" ca="1" si="751"/>
        <v>-4.646128473368901E-4</v>
      </c>
      <c r="FF418" s="223">
        <f t="shared" ca="1" si="752"/>
        <v>-3.2608518453933037E-4</v>
      </c>
      <c r="FG418" s="223">
        <f t="shared" ca="1" si="753"/>
        <v>3.5311656924569355E-4</v>
      </c>
      <c r="FH418" s="223">
        <f t="shared" ca="1" si="754"/>
        <v>4.4682413580093177E-4</v>
      </c>
      <c r="FI418" s="223">
        <f t="shared" ca="1" si="755"/>
        <v>-2.0033677284526333E-4</v>
      </c>
      <c r="FJ418" s="223">
        <f t="shared" ca="1" si="756"/>
        <v>-5.153240419484747E-4</v>
      </c>
      <c r="FK418" s="223">
        <f t="shared" ca="1" si="757"/>
        <v>2.4135229775060983E-5</v>
      </c>
      <c r="FL418" s="223">
        <f t="shared" ca="1" si="758"/>
        <v>5.2357645088448848E-4</v>
      </c>
      <c r="FM418" s="223">
        <f t="shared" ca="1" si="759"/>
        <v>1.5488800813220303E-4</v>
      </c>
      <c r="FN418" s="223">
        <f t="shared" ca="1" si="760"/>
        <v>-4.7061655805128783E-4</v>
      </c>
      <c r="FO418" s="223">
        <f t="shared" ca="1" si="761"/>
        <v>-3.1580299942483744E-4</v>
      </c>
      <c r="FP418" s="223">
        <f t="shared" ca="1" si="762"/>
        <v>3.6263600353560497E-4</v>
      </c>
      <c r="FQ418" s="223">
        <f t="shared" ca="1" si="763"/>
        <v>4.397968716187127E-4</v>
      </c>
      <c r="FR418" s="223">
        <f t="shared" ca="1" si="764"/>
        <v>-2.1225899584999706E-4</v>
      </c>
      <c r="FS418" s="223">
        <f t="shared" ca="1" si="765"/>
        <v>-5.1237326929246918E-4</v>
      </c>
      <c r="FT418" s="223">
        <f t="shared" ca="1" si="766"/>
        <v>3.7066392112925748E-5</v>
      </c>
      <c r="FU418" s="223">
        <f t="shared" ca="1" si="767"/>
        <v>5.2504715010278269E-4</v>
      </c>
      <c r="FV418" s="223">
        <f t="shared" ca="1" si="768"/>
        <v>1.4245971282663905E-4</v>
      </c>
      <c r="FW418" s="223">
        <f t="shared" ca="1" si="769"/>
        <v>-4.7633678694859554E-4</v>
      </c>
      <c r="FX418" s="223">
        <f t="shared" ca="1" si="770"/>
        <v>-3.053305863921257E-4</v>
      </c>
      <c r="FY418" s="223">
        <f t="shared" ca="1" si="771"/>
        <v>3.7193699945682016E-4</v>
      </c>
      <c r="FZ418" s="223">
        <f t="shared" ca="1" si="772"/>
        <v>4.3250469024608664E-4</v>
      </c>
      <c r="GA418" s="223">
        <f t="shared" ca="1" si="773"/>
        <v>-2.2405336197250586E-4</v>
      </c>
      <c r="GB418" s="223">
        <f t="shared" ca="1" si="774"/>
        <v>-5.0911386213791222E-4</v>
      </c>
      <c r="GC418" s="223">
        <f t="shared" ca="1" si="775"/>
        <v>4.9975227042198364E-5</v>
      </c>
      <c r="GD418" s="223">
        <f t="shared" ca="1" si="776"/>
        <v>5.2620158055063254E-4</v>
      </c>
      <c r="GE418" s="223">
        <f t="shared" ca="1" si="777"/>
        <v>1.2994560511698011E-4</v>
      </c>
      <c r="GF418" s="223">
        <f t="shared" ca="1" si="778"/>
        <v>-4.817700883768318E-4</v>
      </c>
      <c r="GG418" s="223">
        <f t="shared" ca="1" si="779"/>
        <v>-2.9467425363122971E-4</v>
      </c>
      <c r="GH418" s="223">
        <f t="shared" ca="1" si="780"/>
        <v>3.8101395443717229E-4</v>
      </c>
      <c r="GI418" s="223">
        <f t="shared" ca="1" si="781"/>
        <v>4.2495198422043954E-4</v>
      </c>
      <c r="GJ418" s="223">
        <f t="shared" ca="1" si="782"/>
        <v>-2.3571276672765715E-4</v>
      </c>
      <c r="GK418" s="223">
        <f t="shared" ca="1" si="783"/>
        <v>-5.0554778382979693E-4</v>
      </c>
      <c r="GL418" s="223">
        <f t="shared" ca="1" si="784"/>
        <v>6.2853958763394878E-5</v>
      </c>
      <c r="GM418" s="223">
        <f t="shared" ca="1" si="785"/>
        <v>5.2703904684230226E-4</v>
      </c>
      <c r="GN418" s="223">
        <f t="shared" ca="1" si="786"/>
        <v>1.1735322303379244E-4</v>
      </c>
      <c r="GO418" s="223">
        <f t="shared" ca="1" si="787"/>
        <v>-4.8691318951837951E-4</v>
      </c>
      <c r="GP418" s="223">
        <f t="shared" ca="1" si="788"/>
        <v>-2.8384042011850145E-4</v>
      </c>
      <c r="GQ418" s="223">
        <f t="shared" ca="1" si="789"/>
        <v>3.8986140085842157E-4</v>
      </c>
      <c r="GR418" s="223">
        <f t="shared" ca="1" si="790"/>
        <v>4.1714330300949383E-4</v>
      </c>
      <c r="GS418" s="223">
        <f t="shared" ca="1" si="791"/>
        <v>-2.4723018692598655E-4</v>
      </c>
      <c r="GT418" s="223">
        <f t="shared" ca="1" si="792"/>
        <v>-5.0167718244035629E-4</v>
      </c>
      <c r="GU418" s="223">
        <f t="shared" ca="1" si="793"/>
        <v>7.5694829610108025E-5</v>
      </c>
      <c r="GV418" s="223">
        <f t="shared" ca="1" si="794"/>
        <v>5.2755904451941488E-4</v>
      </c>
      <c r="GW418" s="223">
        <f t="shared" ca="1" si="795"/>
        <v>1.0469015175713965E-4</v>
      </c>
      <c r="GX418" s="223">
        <f t="shared" ca="1" si="796"/>
        <v>-4.9176299236140667E-4</v>
      </c>
      <c r="GY418" s="223">
        <f t="shared" ca="1" si="797"/>
        <v>-2.7283561175019594E-4</v>
      </c>
      <c r="GZ418" s="223">
        <f t="shared" ca="1" si="798"/>
        <v>3.9847400934963024E-4</v>
      </c>
      <c r="HA418" s="223">
        <f t="shared" ca="1" si="799"/>
        <v>4.0908335027078961E-4</v>
      </c>
      <c r="HB418" s="223">
        <f t="shared" ca="1" si="800"/>
        <v>-2.5859868490427031E-4</v>
      </c>
      <c r="HC418" s="223">
        <f t="shared" ca="1" si="801"/>
        <v>-4.9750438947512247E-4</v>
      </c>
      <c r="HD418" s="223">
        <f t="shared" ca="1" si="802"/>
        <v>8.8490104721846281E-5</v>
      </c>
      <c r="HE418" s="223">
        <f t="shared" ca="1" si="803"/>
        <v>5.2776126035481146E-4</v>
      </c>
      <c r="HF418" s="223">
        <f t="shared" ca="1" si="804"/>
        <v>9.1964019047714593E-5</v>
      </c>
      <c r="HG418" s="223">
        <f t="shared" ca="1" si="805"/>
        <v>-4.9631657556603863E-4</v>
      </c>
      <c r="HH418" s="223">
        <f t="shared" ca="1" si="806"/>
        <v>-2.6166645741132705E-4</v>
      </c>
      <c r="HI418" s="223">
        <f t="shared" ca="1" si="807"/>
        <v>4.0684659199752922E-4</v>
      </c>
      <c r="HJ418" s="223">
        <f t="shared" ca="1" si="808"/>
        <v>4.0077698101851294E-4</v>
      </c>
      <c r="HK418" s="223">
        <f t="shared" ca="1" si="809"/>
        <v>-2.6981141270436917E-4</v>
      </c>
      <c r="HL418" s="223">
        <f t="shared" ca="1" si="810"/>
        <v>-4.9303191846856607E-4</v>
      </c>
      <c r="HM418" s="223">
        <f t="shared" ca="1" si="811"/>
        <v>1.0123207670335846E-4</v>
      </c>
      <c r="HN418" s="223">
        <f t="shared" ca="1" si="812"/>
        <v>5.2764557254123489E-4</v>
      </c>
      <c r="HO418" s="223">
        <f t="shared" ca="1" si="813"/>
        <v>7.9182490651941861E-5</v>
      </c>
      <c r="HP418" s="223">
        <f t="shared" ca="1" si="814"/>
        <v>-5.0057119622403171E-4</v>
      </c>
      <c r="HQ418" s="223">
        <f t="shared" ca="1" si="815"/>
        <v>-2.5033968498287866E-4</v>
      </c>
      <c r="HR418" s="223">
        <f t="shared" ca="1" si="816"/>
        <v>4.1497410547136366E-4</v>
      </c>
      <c r="HS418" s="223">
        <f t="shared" ca="1" si="817"/>
        <v>3.9222919869888776E-4</v>
      </c>
      <c r="HT418" s="223">
        <f t="shared" ca="1" si="818"/>
        <v>-2.808616161983793E-4</v>
      </c>
      <c r="HU418" s="223">
        <f t="shared" ca="1" si="819"/>
        <v>-4.8826246346996428E-4</v>
      </c>
      <c r="HV418" s="223">
        <f t="shared" ca="1" si="820"/>
        <v>1.13913070267205E-4</v>
      </c>
      <c r="HW418" s="223">
        <f t="shared" ca="1" si="821"/>
        <v>5.2721205076469886E-4</v>
      </c>
      <c r="HX418" s="223">
        <f t="shared" ca="1" si="822"/>
        <v>6.6353265684654053E-5</v>
      </c>
      <c r="HY418" s="223">
        <f t="shared" ca="1" si="823"/>
        <v>-5.0452429151097271E-4</v>
      </c>
      <c r="HZ418" s="223">
        <f t="shared" ca="1" si="824"/>
        <v>-2.3886211728897387E-4</v>
      </c>
      <c r="IA418" s="223">
        <f t="shared" ca="1" si="825"/>
        <v>4.2285165406096193E-4</v>
      </c>
      <c r="IB418" s="223">
        <f t="shared" ca="1" si="826"/>
        <v>3.834451521763407E-4</v>
      </c>
      <c r="IC418" s="223">
        <f t="shared" ca="1" si="827"/>
        <v>-2.9174263915685824E-4</v>
      </c>
      <c r="ID418" s="223">
        <f t="shared" ca="1" si="828"/>
        <v>-4.8319889742068898E-4</v>
      </c>
      <c r="IE418" s="223">
        <f t="shared" ca="1" si="829"/>
        <v>9.0181307916448167E-5</v>
      </c>
      <c r="IF418" s="223">
        <f t="shared" ca="1" si="830"/>
        <v>5.2646095616251123E-4</v>
      </c>
      <c r="IG418" s="223">
        <f t="shared" ca="1" si="831"/>
        <v>5.348407199119647E-5</v>
      </c>
      <c r="IH418" s="223">
        <f t="shared" ca="1" si="832"/>
        <v>-5.0817348023009441E-4</v>
      </c>
      <c r="II418" s="223">
        <f t="shared" ca="1" si="833"/>
        <v>-2.2724066798727083E-4</v>
      </c>
      <c r="IJ418" s="223">
        <f t="shared" ca="1" si="834"/>
        <v>4.3047449262557762E-4</v>
      </c>
      <c r="IK418" s="223">
        <f t="shared" ca="1" si="835"/>
        <v>3.7443013263208091E-4</v>
      </c>
      <c r="IL418" s="223">
        <f t="shared" ca="1" si="836"/>
        <v>-3.0244792725846951E-4</v>
      </c>
      <c r="IM418" s="223">
        <f t="shared" ca="1" si="837"/>
        <v>-4.7784427042356592E-4</v>
      </c>
      <c r="IN418" s="223">
        <f t="shared" ca="1" si="838"/>
        <v>1.3906160924868346E-4</v>
      </c>
      <c r="IO418" s="223">
        <f t="shared" ca="1" si="839"/>
        <v>5.2539274116597231E-4</v>
      </c>
      <c r="IP418" s="223">
        <f t="shared" ca="1" si="840"/>
        <v>4.0582661492699455E-5</v>
      </c>
      <c r="IQ418" s="223">
        <f t="shared" ca="1" si="841"/>
        <v>-5.1151656424654787E-4</v>
      </c>
      <c r="IR418" s="223">
        <f t="shared" ca="1" si="842"/>
        <v>-2.1548233740424836E-4</v>
      </c>
      <c r="IS418" s="223">
        <f t="shared" ca="1" si="843"/>
        <v>4.3783802945233105E-4</v>
      </c>
      <c r="IT418" s="223">
        <f t="shared" ca="1" si="844"/>
        <v>3.6518957037674679E-4</v>
      </c>
      <c r="IU418" s="223">
        <f t="shared" ca="1" si="845"/>
        <v>-3.129710320379812E-4</v>
      </c>
      <c r="IV418" s="223">
        <f t="shared" ca="1" si="846"/>
        <v>-4.7220180790570051E-4</v>
      </c>
      <c r="IW418" s="223">
        <f t="shared" ca="1" si="847"/>
        <v>1.5151400612679769E-4</v>
      </c>
      <c r="IX418" s="223">
        <f t="shared" ca="1" si="848"/>
        <v>5.2400804922785765E-4</v>
      </c>
      <c r="IY418" s="223">
        <f t="shared" ca="1" si="849"/>
        <v>2.7656805516372795E-5</v>
      </c>
      <c r="IZ418" s="223">
        <f t="shared" ca="1" si="850"/>
        <v>-5.1455152981154276E-4</v>
      </c>
      <c r="JA418" s="223">
        <f t="shared" ca="1" si="851"/>
        <v>-2.0359420831854978E-4</v>
      </c>
      <c r="JB418" s="223">
        <f t="shared" ca="1" si="852"/>
        <v>4.4493782902194399E-4</v>
      </c>
    </row>
    <row r="419" spans="2:262">
      <c r="B419" s="230">
        <v>58</v>
      </c>
      <c r="C419" s="229">
        <f t="shared" si="853"/>
        <v>1.1328125000000006E-3</v>
      </c>
      <c r="D419" s="226">
        <f t="shared" ca="1" si="597"/>
        <v>39.274123368418898</v>
      </c>
      <c r="E419" s="225">
        <f ca="1">BL361</f>
        <v>7.4123368418892346E-2</v>
      </c>
      <c r="F419" s="224">
        <v>58</v>
      </c>
      <c r="G419" s="223">
        <f t="shared" ca="1" si="854"/>
        <v>-2.5549721632759948E-4</v>
      </c>
      <c r="H419" s="223">
        <f t="shared" ca="1" si="598"/>
        <v>1.8432001055145624E-4</v>
      </c>
      <c r="I419" s="223">
        <f t="shared" ca="1" si="599"/>
        <v>3.0958794152726447E-4</v>
      </c>
      <c r="J419" s="223">
        <f t="shared" ca="1" si="600"/>
        <v>-9.346803945954767E-5</v>
      </c>
      <c r="K419" s="223">
        <f t="shared" ca="1" si="601"/>
        <v>-3.370171610798882E-4</v>
      </c>
      <c r="L419" s="223">
        <f t="shared" ca="1" si="602"/>
        <v>-5.4333364301548126E-6</v>
      </c>
      <c r="M419" s="223">
        <f t="shared" ca="1" si="603"/>
        <v>3.3542268901534385E-4</v>
      </c>
      <c r="N419" s="223">
        <f t="shared" ca="1" si="604"/>
        <v>1.0386679703478382E-4</v>
      </c>
      <c r="O419" s="223">
        <f t="shared" ca="1" si="605"/>
        <v>-3.0494184019719874E-4</v>
      </c>
      <c r="P419" s="223">
        <f t="shared" ca="1" si="606"/>
        <v>-1.9335531882163571E-4</v>
      </c>
      <c r="Q419" s="223">
        <f t="shared" ca="1" si="607"/>
        <v>2.4819960485886579E-4</v>
      </c>
      <c r="R419" s="223">
        <f t="shared" ca="1" si="608"/>
        <v>2.6619221038278574E-4</v>
      </c>
      <c r="S419" s="223">
        <f t="shared" ca="1" si="609"/>
        <v>-1.7008258620729039E-4</v>
      </c>
      <c r="T419" s="223">
        <f t="shared" ca="1" si="610"/>
        <v>-3.1610480752436698E-4</v>
      </c>
      <c r="U419" s="223">
        <f t="shared" ca="1" si="611"/>
        <v>7.7318169435948311E-5</v>
      </c>
      <c r="V419" s="223">
        <f t="shared" ca="1" si="612"/>
        <v>3.3879467089508038E-4</v>
      </c>
      <c r="W419" s="223">
        <f t="shared" ca="1" si="613"/>
        <v>2.2104836170817947E-5</v>
      </c>
      <c r="X419" s="223">
        <f t="shared" ca="1" si="614"/>
        <v>-3.3230776469687608E-4</v>
      </c>
      <c r="Y419" s="223">
        <f t="shared" ca="1" si="615"/>
        <v>-1.1962418812916434E-4</v>
      </c>
      <c r="Z419" s="223">
        <f t="shared" ca="1" si="616"/>
        <v>2.9720273693581672E-4</v>
      </c>
      <c r="AA419" s="223">
        <f t="shared" ca="1" si="617"/>
        <v>2.0684158532921395E-4</v>
      </c>
      <c r="AB419" s="223">
        <f t="shared" ca="1" si="618"/>
        <v>-2.3650280903090678E-4</v>
      </c>
      <c r="AC419" s="223">
        <f t="shared" ca="1" si="619"/>
        <v>-2.7624592408747456E-4</v>
      </c>
      <c r="AD419" s="223">
        <f t="shared" ca="1" si="620"/>
        <v>1.554354180154758E-4</v>
      </c>
      <c r="AE419" s="223">
        <f t="shared" ca="1" si="621"/>
        <v>3.2186014935263235E-4</v>
      </c>
      <c r="AF419" s="223">
        <f t="shared" ca="1" si="622"/>
        <v>-6.098203316990536E-5</v>
      </c>
      <c r="AG419" s="223">
        <f t="shared" ca="1" si="623"/>
        <v>-3.3975599467317793E-4</v>
      </c>
      <c r="AH419" s="223">
        <f t="shared" ca="1" si="624"/>
        <v>-3.8723083424991851E-5</v>
      </c>
      <c r="AI419" s="223">
        <f t="shared" ca="1" si="625"/>
        <v>3.2839228186653076E-4</v>
      </c>
      <c r="AJ419" s="223">
        <f t="shared" ca="1" si="626"/>
        <v>1.3509339407650144E-4</v>
      </c>
      <c r="AK419" s="223">
        <f t="shared" ca="1" si="627"/>
        <v>-2.8874764624927047E-4</v>
      </c>
      <c r="AL419" s="223">
        <f t="shared" ca="1" si="628"/>
        <v>-2.1982955234055001E-4</v>
      </c>
      <c r="AM419" s="223">
        <f t="shared" ca="1" si="629"/>
        <v>2.2423625722079333E-4</v>
      </c>
      <c r="AN419" s="223">
        <f t="shared" ca="1" si="630"/>
        <v>2.8563413716475291E-4</v>
      </c>
      <c r="AO419" s="223">
        <f t="shared" ca="1" si="631"/>
        <v>-1.4041379228712939E-4</v>
      </c>
      <c r="AP419" s="223">
        <f t="shared" ca="1" si="632"/>
        <v>-3.2684010188948698E-4</v>
      </c>
      <c r="AQ419" s="223">
        <f t="shared" ca="1" si="633"/>
        <v>4.4498985844563285E-5</v>
      </c>
      <c r="AR419" s="223">
        <f t="shared" ca="1" si="634"/>
        <v>3.3989881650099734E-4</v>
      </c>
      <c r="AS419" s="223">
        <f t="shared" ca="1" si="635"/>
        <v>5.5248043379450948E-5</v>
      </c>
      <c r="AT419" s="223">
        <f t="shared" ca="1" si="636"/>
        <v>-3.2368567326540289E-4</v>
      </c>
      <c r="AU419" s="223">
        <f t="shared" ca="1" si="637"/>
        <v>-1.502371482047244E-4</v>
      </c>
      <c r="AV419" s="223">
        <f t="shared" ca="1" si="638"/>
        <v>2.7959693719160287E-4</v>
      </c>
      <c r="AW419" s="223">
        <f t="shared" ca="1" si="639"/>
        <v>2.3228793070550387E-4</v>
      </c>
      <c r="AX419" s="223">
        <f t="shared" ca="1" si="640"/>
        <v>-2.1142950062625753E-4</v>
      </c>
      <c r="AY419" s="223">
        <f t="shared" ca="1" si="641"/>
        <v>-2.9433423258700564E-4</v>
      </c>
      <c r="AZ419" s="223">
        <f t="shared" ca="1" si="642"/>
        <v>1.2505389743436773E-4</v>
      </c>
      <c r="BA419" s="223">
        <f t="shared" ca="1" si="643"/>
        <v>3.310326679930787E-4</v>
      </c>
      <c r="BB419" s="223">
        <f t="shared" ca="1" si="644"/>
        <v>-2.7908736564665994E-5</v>
      </c>
      <c r="BC419" s="223">
        <f t="shared" ca="1" si="645"/>
        <v>-3.3922279230824573E-4</v>
      </c>
      <c r="BD419" s="223">
        <f t="shared" ca="1" si="646"/>
        <v>-7.1639905958256707E-5</v>
      </c>
      <c r="BE419" s="223">
        <f t="shared" ca="1" si="647"/>
        <v>3.1819927752586147E-4</v>
      </c>
      <c r="BF419" s="223">
        <f t="shared" ca="1" si="648"/>
        <v>1.6501896788370212E-4</v>
      </c>
      <c r="BG419" s="223">
        <f t="shared" ca="1" si="649"/>
        <v>-2.6977265462244278E-4</v>
      </c>
      <c r="BH419" s="223">
        <f t="shared" ca="1" si="650"/>
        <v>-2.4418670709936839E-4</v>
      </c>
      <c r="BI419" s="223">
        <f t="shared" ca="1" si="651"/>
        <v>1.981133918456779E-4</v>
      </c>
      <c r="BJ419" s="223">
        <f t="shared" ca="1" si="652"/>
        <v>3.0232525106232229E-4</v>
      </c>
      <c r="BK419" s="223">
        <f t="shared" ca="1" si="653"/>
        <v>-1.0939273678925669E-4</v>
      </c>
      <c r="BL419" s="223">
        <f t="shared" ca="1" si="654"/>
        <v>-3.3442774740443781E-4</v>
      </c>
      <c r="BM419" s="223">
        <f t="shared" ca="1" si="655"/>
        <v>1.1251252693875039E-5</v>
      </c>
      <c r="BN419" s="223">
        <f t="shared" ca="1" si="656"/>
        <v>3.3772955069641598E-4</v>
      </c>
      <c r="BO419" s="223">
        <f t="shared" ca="1" si="657"/>
        <v>8.7859181728687288E-5</v>
      </c>
      <c r="BP419" s="223">
        <f t="shared" ca="1" si="658"/>
        <v>-3.1194631185579511E-4</v>
      </c>
      <c r="BQ419" s="223">
        <f t="shared" ca="1" si="659"/>
        <v>-1.7940324241508938E-4</v>
      </c>
      <c r="BR419" s="223">
        <f t="shared" ca="1" si="660"/>
        <v>2.5929846609900199E-4</v>
      </c>
      <c r="BS419" s="223">
        <f t="shared" ca="1" si="661"/>
        <v>2.55497216327601E-4</v>
      </c>
      <c r="BT419" s="223">
        <f t="shared" ca="1" si="662"/>
        <v>-1.8432001055145649E-4</v>
      </c>
      <c r="BU419" s="223">
        <f t="shared" ca="1" si="663"/>
        <v>-3.0958794152726523E-4</v>
      </c>
      <c r="BV419" s="223">
        <f t="shared" ca="1" si="664"/>
        <v>9.3468039459548239E-5</v>
      </c>
      <c r="BW419" s="223">
        <f t="shared" ca="1" si="665"/>
        <v>3.3701716107988842E-4</v>
      </c>
      <c r="BX419" s="223">
        <f t="shared" ca="1" si="666"/>
        <v>5.4333364301535928E-6</v>
      </c>
      <c r="BY419" s="223">
        <f t="shared" ca="1" si="667"/>
        <v>-3.3542268901534363E-4</v>
      </c>
      <c r="BZ419" s="223">
        <f t="shared" ca="1" si="668"/>
        <v>-1.0386679703478268E-4</v>
      </c>
      <c r="CA419" s="223">
        <f t="shared" ca="1" si="669"/>
        <v>3.049418401971982E-4</v>
      </c>
      <c r="CB419" s="223">
        <f t="shared" ca="1" si="670"/>
        <v>1.9335531882163474E-4</v>
      </c>
      <c r="CC419" s="223">
        <f t="shared" ca="1" si="671"/>
        <v>-2.4819960485886541E-4</v>
      </c>
      <c r="CD419" s="223">
        <f t="shared" ca="1" si="672"/>
        <v>-2.6619221038278428E-4</v>
      </c>
      <c r="CE419" s="223">
        <f t="shared" ca="1" si="673"/>
        <v>1.7008258620729039E-4</v>
      </c>
      <c r="CF419" s="223">
        <f t="shared" ca="1" si="674"/>
        <v>3.1610480752436605E-4</v>
      </c>
      <c r="CG419" s="223">
        <f t="shared" ca="1" si="675"/>
        <v>-7.7318169435948311E-5</v>
      </c>
      <c r="CH419" s="223">
        <f t="shared" ca="1" si="676"/>
        <v>-3.3879467089508017E-4</v>
      </c>
      <c r="CI419" s="223">
        <f t="shared" ca="1" si="677"/>
        <v>-2.2104836170817947E-5</v>
      </c>
      <c r="CJ419" s="223">
        <f t="shared" ca="1" si="678"/>
        <v>3.3230776469687559E-4</v>
      </c>
      <c r="CK419" s="223">
        <f t="shared" ca="1" si="679"/>
        <v>1.1962418812916434E-4</v>
      </c>
      <c r="CL419" s="223">
        <f t="shared" ca="1" si="680"/>
        <v>-2.9720273693581558E-4</v>
      </c>
      <c r="CM419" s="223">
        <f t="shared" ca="1" si="681"/>
        <v>-2.06841585329213E-4</v>
      </c>
      <c r="CN419" s="223">
        <f t="shared" ca="1" si="682"/>
        <v>2.3650280903090597E-4</v>
      </c>
      <c r="CO419" s="223">
        <f t="shared" ca="1" si="683"/>
        <v>2.7624592408747456E-4</v>
      </c>
      <c r="CP419" s="223">
        <f t="shared" ca="1" si="684"/>
        <v>-1.554354180154758E-4</v>
      </c>
      <c r="CQ419" s="223">
        <f t="shared" ca="1" si="685"/>
        <v>-3.2186014935263159E-4</v>
      </c>
      <c r="CR419" s="223">
        <f t="shared" ca="1" si="686"/>
        <v>6.098203316990536E-5</v>
      </c>
      <c r="CS419" s="223">
        <f t="shared" ca="1" si="687"/>
        <v>3.3975599467317788E-4</v>
      </c>
      <c r="CT419" s="223">
        <f t="shared" ca="1" si="688"/>
        <v>3.8723083424987027E-5</v>
      </c>
      <c r="CU419" s="223">
        <f t="shared" ca="1" si="689"/>
        <v>-3.2839228186653017E-4</v>
      </c>
      <c r="CV419" s="223">
        <f t="shared" ca="1" si="690"/>
        <v>-1.3509339407650144E-4</v>
      </c>
      <c r="CW419" s="223">
        <f t="shared" ca="1" si="691"/>
        <v>2.8874764624927177E-4</v>
      </c>
      <c r="CX419" s="223">
        <f t="shared" ca="1" si="692"/>
        <v>2.1982955234055369E-4</v>
      </c>
      <c r="CY419" s="223">
        <f t="shared" ca="1" si="693"/>
        <v>-2.2423625722079149E-4</v>
      </c>
      <c r="CZ419" s="223">
        <f t="shared" ca="1" si="694"/>
        <v>-2.8563413716475291E-4</v>
      </c>
      <c r="DA419" s="223">
        <f t="shared" ca="1" si="695"/>
        <v>1.4041379228713158E-4</v>
      </c>
      <c r="DB419" s="223">
        <f t="shared" ca="1" si="696"/>
        <v>3.2684010188948834E-4</v>
      </c>
      <c r="DC419" s="223">
        <f t="shared" ca="1" si="697"/>
        <v>-4.4498985844560872E-5</v>
      </c>
      <c r="DD419" s="223">
        <f t="shared" ca="1" si="698"/>
        <v>-3.3989881650099734E-4</v>
      </c>
      <c r="DE419" s="223">
        <f t="shared" ca="1" si="699"/>
        <v>-5.5248043379448617E-5</v>
      </c>
      <c r="DF419" s="223">
        <f t="shared" ca="1" si="700"/>
        <v>3.2368567326540143E-4</v>
      </c>
      <c r="DG419" s="223">
        <f t="shared" ca="1" si="701"/>
        <v>1.502371482047244E-4</v>
      </c>
      <c r="DH419" s="223">
        <f t="shared" ca="1" si="702"/>
        <v>-2.7959693719160428E-4</v>
      </c>
      <c r="DI419" s="223">
        <f t="shared" ca="1" si="703"/>
        <v>-2.3228793070550037E-4</v>
      </c>
      <c r="DJ419" s="223">
        <f t="shared" ca="1" si="704"/>
        <v>2.114295006262556E-4</v>
      </c>
      <c r="DK419" s="223">
        <f t="shared" ca="1" si="705"/>
        <v>2.9433423258700564E-4</v>
      </c>
      <c r="DL419" s="223">
        <f t="shared" ca="1" si="706"/>
        <v>-1.2505389743436773E-4</v>
      </c>
      <c r="DM419" s="223">
        <f t="shared" ca="1" si="707"/>
        <v>-3.3103266799307761E-4</v>
      </c>
      <c r="DN419" s="223">
        <f t="shared" ca="1" si="708"/>
        <v>2.7908736564665994E-5</v>
      </c>
      <c r="DO419" s="223">
        <f t="shared" ca="1" si="709"/>
        <v>3.3922279230824573E-4</v>
      </c>
      <c r="DP419" s="223">
        <f t="shared" ca="1" si="710"/>
        <v>7.163990595825199E-5</v>
      </c>
      <c r="DQ419" s="223">
        <f t="shared" ca="1" si="711"/>
        <v>-3.1819927752585979E-4</v>
      </c>
      <c r="DR419" s="223">
        <f t="shared" ca="1" si="712"/>
        <v>-1.6501896788370212E-4</v>
      </c>
      <c r="DS419" s="223">
        <f t="shared" ca="1" si="713"/>
        <v>2.6977265462244278E-4</v>
      </c>
      <c r="DT419" s="223">
        <f t="shared" ca="1" si="714"/>
        <v>2.4418670709936503E-4</v>
      </c>
      <c r="DU419" s="223">
        <f t="shared" ca="1" si="715"/>
        <v>-1.98113391845674E-4</v>
      </c>
      <c r="DV419" s="223">
        <f t="shared" ca="1" si="716"/>
        <v>-3.0232525106232229E-4</v>
      </c>
      <c r="DW419" s="223">
        <f t="shared" ca="1" si="717"/>
        <v>1.0939273678925669E-4</v>
      </c>
      <c r="DX419" s="223">
        <f t="shared" ca="1" si="718"/>
        <v>3.3442774740443694E-4</v>
      </c>
      <c r="DY419" s="223">
        <f t="shared" ca="1" si="719"/>
        <v>-1.1251252693870241E-5</v>
      </c>
      <c r="DZ419" s="223">
        <f t="shared" ca="1" si="720"/>
        <v>-3.3772955069641598E-4</v>
      </c>
      <c r="EA419" s="223">
        <f t="shared" ca="1" si="721"/>
        <v>-8.7859181728687288E-5</v>
      </c>
      <c r="EB419" s="223">
        <f t="shared" ca="1" si="722"/>
        <v>3.1194631185579706E-4</v>
      </c>
      <c r="EC419" s="223">
        <f t="shared" ca="1" si="723"/>
        <v>1.794032424150935E-4</v>
      </c>
      <c r="ED419" s="223">
        <f t="shared" ca="1" si="724"/>
        <v>-2.5929846609900199E-4</v>
      </c>
      <c r="EE419" s="223">
        <f t="shared" ca="1" si="725"/>
        <v>-2.554972163275978E-4</v>
      </c>
      <c r="EF419" s="223">
        <f t="shared" ca="1" si="726"/>
        <v>1.8432001055145248E-4</v>
      </c>
      <c r="EG419" s="223">
        <f t="shared" ca="1" si="727"/>
        <v>3.0958794152726523E-4</v>
      </c>
      <c r="EH419" s="223">
        <f t="shared" ca="1" si="728"/>
        <v>-9.3468039459548239E-5</v>
      </c>
      <c r="EI419" s="223">
        <f t="shared" ca="1" si="729"/>
        <v>-3.3701716107988782E-4</v>
      </c>
      <c r="EJ419" s="223">
        <f t="shared" ca="1" si="730"/>
        <v>-5.4333364301584175E-6</v>
      </c>
      <c r="EK419" s="223">
        <f t="shared" ca="1" si="731"/>
        <v>3.3542268901534363E-4</v>
      </c>
      <c r="EL419" s="223">
        <f t="shared" ca="1" si="732"/>
        <v>1.0386679703478268E-4</v>
      </c>
      <c r="EM419" s="223">
        <f t="shared" ca="1" si="733"/>
        <v>-3.0494184019720037E-4</v>
      </c>
      <c r="EN419" s="223">
        <f t="shared" ca="1" si="734"/>
        <v>-1.9335531882163867E-4</v>
      </c>
      <c r="EO419" s="223">
        <f t="shared" ca="1" si="735"/>
        <v>2.4819960485886541E-4</v>
      </c>
      <c r="EP419" s="223">
        <f t="shared" ca="1" si="736"/>
        <v>2.6619221038278428E-4</v>
      </c>
      <c r="EQ419" s="223">
        <f t="shared" ca="1" si="737"/>
        <v>-1.7008258620729457E-4</v>
      </c>
      <c r="ER419" s="223">
        <f t="shared" ca="1" si="738"/>
        <v>-3.161048075243679E-4</v>
      </c>
      <c r="ES419" s="223">
        <f t="shared" ca="1" si="739"/>
        <v>7.7318169435948311E-5</v>
      </c>
      <c r="ET419" s="223">
        <f t="shared" ca="1" si="740"/>
        <v>3.3879467089508017E-4</v>
      </c>
      <c r="EU419" s="223">
        <f t="shared" ca="1" si="741"/>
        <v>2.2104836170822799E-5</v>
      </c>
      <c r="EV419" s="223">
        <f t="shared" ca="1" si="742"/>
        <v>-3.3230776469687559E-4</v>
      </c>
      <c r="EW419" s="223">
        <f t="shared" ca="1" si="743"/>
        <v>-1.1962418812916434E-4</v>
      </c>
      <c r="EX419" s="223">
        <f t="shared" ca="1" si="744"/>
        <v>2.9720273693581792E-4</v>
      </c>
      <c r="EY419" s="223">
        <f t="shared" ca="1" si="745"/>
        <v>2.0684158532921682E-4</v>
      </c>
      <c r="EZ419" s="223">
        <f t="shared" ca="1" si="746"/>
        <v>-2.3650280903090597E-4</v>
      </c>
      <c r="FA419" s="223">
        <f t="shared" ca="1" si="747"/>
        <v>-2.7624592408747456E-4</v>
      </c>
      <c r="FB419" s="223">
        <f t="shared" ca="1" si="748"/>
        <v>1.5543541801548008E-4</v>
      </c>
      <c r="FC419" s="223">
        <f t="shared" ca="1" si="749"/>
        <v>3.2186014935263311E-4</v>
      </c>
      <c r="FD419" s="223">
        <f t="shared" ca="1" si="750"/>
        <v>-6.098203316990536E-5</v>
      </c>
      <c r="FE419" s="223">
        <f t="shared" ca="1" si="751"/>
        <v>-3.3975599467317788E-4</v>
      </c>
      <c r="FF419" s="223">
        <f t="shared" ca="1" si="752"/>
        <v>-3.8723083424987027E-5</v>
      </c>
      <c r="FG419" s="223">
        <f t="shared" ca="1" si="753"/>
        <v>3.2839228186653017E-4</v>
      </c>
      <c r="FH419" s="223">
        <f t="shared" ca="1" si="754"/>
        <v>1.3509339407650144E-4</v>
      </c>
      <c r="FI419" s="223">
        <f t="shared" ca="1" si="755"/>
        <v>-2.8874764624927177E-4</v>
      </c>
      <c r="FJ419" s="223">
        <f t="shared" ca="1" si="756"/>
        <v>-2.1982955234054632E-4</v>
      </c>
      <c r="FK419" s="223">
        <f t="shared" ca="1" si="757"/>
        <v>2.2423625722079149E-4</v>
      </c>
      <c r="FL419" s="223">
        <f t="shared" ca="1" si="758"/>
        <v>2.8563413716475291E-4</v>
      </c>
      <c r="FM419" s="223">
        <f t="shared" ca="1" si="759"/>
        <v>-1.4041379228713158E-4</v>
      </c>
      <c r="FN419" s="223">
        <f t="shared" ca="1" si="760"/>
        <v>-3.2684010188948834E-4</v>
      </c>
      <c r="FO419" s="223">
        <f t="shared" ca="1" si="761"/>
        <v>4.4498985844560872E-5</v>
      </c>
      <c r="FP419" s="223">
        <f t="shared" ca="1" si="762"/>
        <v>3.3989881650099734E-4</v>
      </c>
      <c r="FQ419" s="223">
        <f t="shared" ca="1" si="763"/>
        <v>5.5248043379448617E-5</v>
      </c>
      <c r="FR419" s="223">
        <f t="shared" ca="1" si="764"/>
        <v>-3.2368567326540143E-4</v>
      </c>
      <c r="FS419" s="223">
        <f t="shared" ca="1" si="765"/>
        <v>-1.502371482047244E-4</v>
      </c>
      <c r="FT419" s="223">
        <f t="shared" ca="1" si="766"/>
        <v>2.7959693719160428E-4</v>
      </c>
      <c r="FU419" s="223">
        <f t="shared" ca="1" si="767"/>
        <v>2.3228793070550037E-4</v>
      </c>
      <c r="FV419" s="223">
        <f t="shared" ca="1" si="768"/>
        <v>-2.114295006262556E-4</v>
      </c>
      <c r="FW419" s="223">
        <f t="shared" ca="1" si="769"/>
        <v>-2.9433423258700564E-4</v>
      </c>
      <c r="FX419" s="223">
        <f t="shared" ca="1" si="770"/>
        <v>1.2505389743436773E-4</v>
      </c>
      <c r="FY419" s="223">
        <f t="shared" ca="1" si="771"/>
        <v>3.3103266799307761E-4</v>
      </c>
      <c r="FZ419" s="223">
        <f t="shared" ca="1" si="772"/>
        <v>-2.7908736564665994E-5</v>
      </c>
      <c r="GA419" s="223">
        <f t="shared" ca="1" si="773"/>
        <v>-3.3922279230824573E-4</v>
      </c>
      <c r="GB419" s="223">
        <f t="shared" ca="1" si="774"/>
        <v>-7.163990595825199E-5</v>
      </c>
      <c r="GC419" s="223">
        <f t="shared" ca="1" si="775"/>
        <v>3.1819927752585979E-4</v>
      </c>
      <c r="GD419" s="223">
        <f t="shared" ca="1" si="776"/>
        <v>1.6501896788370212E-4</v>
      </c>
      <c r="GE419" s="223">
        <f t="shared" ca="1" si="777"/>
        <v>-2.6977265462244278E-4</v>
      </c>
      <c r="GF419" s="223">
        <f t="shared" ca="1" si="778"/>
        <v>-2.4418670709936503E-4</v>
      </c>
      <c r="GG419" s="223">
        <f t="shared" ca="1" si="779"/>
        <v>1.9811339184568186E-4</v>
      </c>
      <c r="GH419" s="223">
        <f t="shared" ca="1" si="780"/>
        <v>3.023252510623179E-4</v>
      </c>
      <c r="GI419" s="223">
        <f t="shared" ca="1" si="781"/>
        <v>-1.0939273678924755E-4</v>
      </c>
      <c r="GJ419" s="223">
        <f t="shared" ca="1" si="782"/>
        <v>-3.3442774740443867E-4</v>
      </c>
      <c r="GK419" s="223">
        <f t="shared" ca="1" si="783"/>
        <v>1.1251252693870241E-5</v>
      </c>
      <c r="GL419" s="223">
        <f t="shared" ca="1" si="784"/>
        <v>3.3772955069641598E-4</v>
      </c>
      <c r="GM419" s="223">
        <f t="shared" ca="1" si="785"/>
        <v>8.7859181728687288E-5</v>
      </c>
      <c r="GN419" s="223">
        <f t="shared" ca="1" si="786"/>
        <v>-3.1194631185579706E-4</v>
      </c>
      <c r="GO419" s="223">
        <f t="shared" ca="1" si="787"/>
        <v>-1.7940324241508528E-4</v>
      </c>
      <c r="GP419" s="223">
        <f t="shared" ca="1" si="788"/>
        <v>2.5929846609899575E-4</v>
      </c>
      <c r="GQ419" s="223">
        <f t="shared" ca="1" si="789"/>
        <v>2.554972163276042E-4</v>
      </c>
      <c r="GR419" s="223">
        <f t="shared" ca="1" si="790"/>
        <v>-1.8432001055145248E-4</v>
      </c>
      <c r="GS419" s="223">
        <f t="shared" ca="1" si="791"/>
        <v>-3.0958794152726523E-4</v>
      </c>
      <c r="GT419" s="223">
        <f t="shared" ca="1" si="792"/>
        <v>9.3468039459548239E-5</v>
      </c>
      <c r="GU419" s="223">
        <f t="shared" ca="1" si="793"/>
        <v>3.3701716107988782E-4</v>
      </c>
      <c r="GV419" s="223">
        <f t="shared" ca="1" si="794"/>
        <v>5.4333364301487681E-6</v>
      </c>
      <c r="GW419" s="223">
        <f t="shared" ca="1" si="795"/>
        <v>-3.354226890153452E-4</v>
      </c>
      <c r="GX419" s="223">
        <f t="shared" ca="1" si="796"/>
        <v>-1.038667970347919E-4</v>
      </c>
      <c r="GY419" s="223">
        <f t="shared" ca="1" si="797"/>
        <v>3.0494184019719608E-4</v>
      </c>
      <c r="GZ419" s="223">
        <f t="shared" ca="1" si="798"/>
        <v>1.9335531882163867E-4</v>
      </c>
      <c r="HA419" s="223">
        <f t="shared" ca="1" si="799"/>
        <v>-2.4819960485886541E-4</v>
      </c>
      <c r="HB419" s="223">
        <f t="shared" ca="1" si="800"/>
        <v>-2.6619221038278428E-4</v>
      </c>
      <c r="HC419" s="223">
        <f t="shared" ca="1" si="801"/>
        <v>1.7008258620729457E-4</v>
      </c>
      <c r="HD419" s="223">
        <f t="shared" ca="1" si="802"/>
        <v>3.1610480752436432E-4</v>
      </c>
      <c r="HE419" s="223">
        <f t="shared" ca="1" si="803"/>
        <v>-7.7318169435957744E-5</v>
      </c>
      <c r="HF419" s="223">
        <f t="shared" ca="1" si="804"/>
        <v>-3.3879467089508098E-4</v>
      </c>
      <c r="HG419" s="223">
        <f t="shared" ca="1" si="805"/>
        <v>-2.2104836170822799E-5</v>
      </c>
      <c r="HH419" s="223">
        <f t="shared" ca="1" si="806"/>
        <v>3.3230776469687559E-4</v>
      </c>
      <c r="HI419" s="223">
        <f t="shared" ca="1" si="807"/>
        <v>1.1962418812916434E-4</v>
      </c>
      <c r="HJ419" s="223">
        <f t="shared" ca="1" si="808"/>
        <v>-2.9720273693581792E-4</v>
      </c>
      <c r="HK419" s="223">
        <f t="shared" ca="1" si="809"/>
        <v>-2.0684158532920918E-4</v>
      </c>
      <c r="HL419" s="223">
        <f t="shared" ca="1" si="810"/>
        <v>2.3650280903091288E-4</v>
      </c>
      <c r="HM419" s="223">
        <f t="shared" ca="1" si="811"/>
        <v>2.762459240874802E-4</v>
      </c>
      <c r="HN419" s="223">
        <f t="shared" ca="1" si="812"/>
        <v>-1.5543541801547151E-4</v>
      </c>
      <c r="HO419" s="223">
        <f t="shared" ca="1" si="813"/>
        <v>-3.2186014935263311E-4</v>
      </c>
      <c r="HP419" s="223">
        <f t="shared" ca="1" si="814"/>
        <v>6.098203316990536E-5</v>
      </c>
      <c r="HQ419" s="223">
        <f t="shared" ca="1" si="815"/>
        <v>3.3975599467317788E-4</v>
      </c>
      <c r="HR419" s="223">
        <f t="shared" ca="1" si="816"/>
        <v>3.8723083424987027E-5</v>
      </c>
      <c r="HS419" s="223">
        <f t="shared" ca="1" si="817"/>
        <v>-3.2839228186653266E-4</v>
      </c>
      <c r="HT419" s="223">
        <f t="shared" ca="1" si="818"/>
        <v>-1.3509339407649255E-4</v>
      </c>
      <c r="HU419" s="223">
        <f t="shared" ca="1" si="819"/>
        <v>2.8874764624926662E-4</v>
      </c>
      <c r="HV419" s="223">
        <f t="shared" ca="1" si="820"/>
        <v>2.1982955234055369E-4</v>
      </c>
      <c r="HW419" s="223">
        <f t="shared" ca="1" si="821"/>
        <v>-2.2423625722079149E-4</v>
      </c>
      <c r="HX419" s="223">
        <f t="shared" ca="1" si="822"/>
        <v>-2.8563413716475291E-4</v>
      </c>
      <c r="HY419" s="223">
        <f t="shared" ca="1" si="823"/>
        <v>1.4041379228713158E-4</v>
      </c>
      <c r="HZ419" s="223">
        <f t="shared" ca="1" si="824"/>
        <v>3.2684010188948568E-4</v>
      </c>
      <c r="IA419" s="223">
        <f t="shared" ca="1" si="825"/>
        <v>-4.4498985844570468E-5</v>
      </c>
      <c r="IB419" s="223">
        <f t="shared" ca="1" si="826"/>
        <v>-3.3989881650099718E-4</v>
      </c>
      <c r="IC419" s="223">
        <f t="shared" ca="1" si="827"/>
        <v>-5.5248043379458104E-5</v>
      </c>
      <c r="ID419" s="223">
        <f t="shared" ca="1" si="828"/>
        <v>3.2368567326540143E-4</v>
      </c>
      <c r="IE419" s="223">
        <f t="shared" ca="1" si="829"/>
        <v>-3.0748693427141138E-5</v>
      </c>
      <c r="IF419" s="223">
        <f t="shared" ca="1" si="830"/>
        <v>-2.7959693719160428E-4</v>
      </c>
      <c r="IG419" s="223">
        <f t="shared" ca="1" si="831"/>
        <v>-2.3228793070550037E-4</v>
      </c>
      <c r="IH419" s="223">
        <f t="shared" ca="1" si="832"/>
        <v>2.1142950062626319E-4</v>
      </c>
      <c r="II419" s="223">
        <f t="shared" ca="1" si="833"/>
        <v>2.9433423258700081E-4</v>
      </c>
      <c r="IJ419" s="223">
        <f t="shared" ca="1" si="834"/>
        <v>-1.2505389743435878E-4</v>
      </c>
      <c r="IK419" s="223">
        <f t="shared" ca="1" si="835"/>
        <v>-3.3103266799307978E-4</v>
      </c>
      <c r="IL419" s="223">
        <f t="shared" ca="1" si="836"/>
        <v>2.7908736564665994E-5</v>
      </c>
      <c r="IM419" s="223">
        <f t="shared" ca="1" si="837"/>
        <v>3.3922279230824573E-4</v>
      </c>
      <c r="IN419" s="223">
        <f t="shared" ca="1" si="838"/>
        <v>7.163990595825199E-5</v>
      </c>
      <c r="IO419" s="223">
        <f t="shared" ca="1" si="839"/>
        <v>-3.1819927752586315E-4</v>
      </c>
      <c r="IP419" s="223">
        <f t="shared" ca="1" si="840"/>
        <v>-1.650189678836937E-4</v>
      </c>
      <c r="IQ419" s="223">
        <f t="shared" ca="1" si="841"/>
        <v>2.6977265462243687E-4</v>
      </c>
      <c r="IR419" s="223">
        <f t="shared" ca="1" si="842"/>
        <v>2.4418670709937175E-4</v>
      </c>
      <c r="IS419" s="223">
        <f t="shared" ca="1" si="843"/>
        <v>-1.98113391845674E-4</v>
      </c>
      <c r="IT419" s="223">
        <f t="shared" ca="1" si="844"/>
        <v>-3.0232525106232229E-4</v>
      </c>
      <c r="IU419" s="223">
        <f t="shared" ca="1" si="845"/>
        <v>1.0939273678925669E-4</v>
      </c>
      <c r="IV419" s="223">
        <f t="shared" ca="1" si="846"/>
        <v>3.3442774740443694E-4</v>
      </c>
      <c r="IW419" s="223">
        <f t="shared" ca="1" si="847"/>
        <v>-1.1251252693879891E-5</v>
      </c>
      <c r="IX419" s="223">
        <f t="shared" ca="1" si="848"/>
        <v>-3.3772955069641712E-4</v>
      </c>
      <c r="IY419" s="223">
        <f t="shared" ca="1" si="849"/>
        <v>-8.7859181728696599E-5</v>
      </c>
      <c r="IZ419" s="223">
        <f t="shared" ca="1" si="850"/>
        <v>3.1194631185579321E-4</v>
      </c>
      <c r="JA419" s="223">
        <f t="shared" ca="1" si="851"/>
        <v>1.794032424150935E-4</v>
      </c>
      <c r="JB419" s="223">
        <f t="shared" ca="1" si="852"/>
        <v>-2.5929846609900199E-4</v>
      </c>
    </row>
    <row r="420" spans="2:262">
      <c r="B420" s="230">
        <v>59</v>
      </c>
      <c r="C420" s="229">
        <f t="shared" si="853"/>
        <v>1.1523437500000006E-3</v>
      </c>
      <c r="D420" s="226">
        <f t="shared" ca="1" si="597"/>
        <v>39.273387943375837</v>
      </c>
      <c r="E420" s="225">
        <f ca="1">BM361</f>
        <v>7.3387943375837886E-2</v>
      </c>
      <c r="F420" s="224">
        <v>59</v>
      </c>
      <c r="G420" s="223">
        <f t="shared" ca="1" si="854"/>
        <v>-1.029159206518539E-3</v>
      </c>
      <c r="H420" s="223">
        <f t="shared" ca="1" si="598"/>
        <v>8.7393942163820385E-4</v>
      </c>
      <c r="I420" s="223">
        <f t="shared" ca="1" si="599"/>
        <v>1.2431182358904288E-3</v>
      </c>
      <c r="J420" s="223">
        <f t="shared" ca="1" si="600"/>
        <v>-5.695975364225917E-4</v>
      </c>
      <c r="K420" s="223">
        <f t="shared" ca="1" si="601"/>
        <v>-1.3825678739410286E-3</v>
      </c>
      <c r="L420" s="223">
        <f t="shared" ca="1" si="602"/>
        <v>2.3111540250686058E-4</v>
      </c>
      <c r="M420" s="223">
        <f t="shared" ca="1" si="603"/>
        <v>1.4391498588806353E-3</v>
      </c>
      <c r="N420" s="223">
        <f t="shared" ca="1" si="604"/>
        <v>1.2121920937001145E-4</v>
      </c>
      <c r="O420" s="223">
        <f t="shared" ca="1" si="605"/>
        <v>-1.4094728083484385E-3</v>
      </c>
      <c r="P420" s="223">
        <f t="shared" ca="1" si="606"/>
        <v>-4.6628824565974854E-4</v>
      </c>
      <c r="Q420" s="223">
        <f t="shared" ca="1" si="607"/>
        <v>1.2953154903711035E-3</v>
      </c>
      <c r="R420" s="223">
        <f t="shared" ca="1" si="608"/>
        <v>7.8340913320440659E-4</v>
      </c>
      <c r="S420" s="223">
        <f t="shared" ca="1" si="609"/>
        <v>-1.1035202084655356E-3</v>
      </c>
      <c r="T420" s="223">
        <f t="shared" ca="1" si="610"/>
        <v>-1.0535744408328997E-3</v>
      </c>
      <c r="U420" s="223">
        <f t="shared" ca="1" si="611"/>
        <v>8.4558269111555053E-4</v>
      </c>
      <c r="V420" s="223">
        <f t="shared" ca="1" si="612"/>
        <v>1.2605911371453503E-3</v>
      </c>
      <c r="W420" s="223">
        <f t="shared" ca="1" si="613"/>
        <v>-5.3696306661932909E-4</v>
      </c>
      <c r="X420" s="223">
        <f t="shared" ca="1" si="614"/>
        <v>-1.3920511602291785E-3</v>
      </c>
      <c r="Y420" s="223">
        <f t="shared" ca="1" si="615"/>
        <v>1.9615922174831568E-4</v>
      </c>
      <c r="Z420" s="223">
        <f t="shared" ca="1" si="616"/>
        <v>1.4400751257907067E-3</v>
      </c>
      <c r="AA420" s="223">
        <f t="shared" ca="1" si="617"/>
        <v>1.5640191522295398E-4</v>
      </c>
      <c r="AB420" s="223">
        <f t="shared" ca="1" si="618"/>
        <v>-1.4017845977009218E-3</v>
      </c>
      <c r="AC420" s="223">
        <f t="shared" ca="1" si="619"/>
        <v>-4.9958871339981841E-4</v>
      </c>
      <c r="AD420" s="223">
        <f t="shared" ca="1" si="620"/>
        <v>1.2794746142425646E-3</v>
      </c>
      <c r="AE420" s="223">
        <f t="shared" ca="1" si="621"/>
        <v>8.1283141625919733E-4</v>
      </c>
      <c r="AF420" s="223">
        <f t="shared" ca="1" si="622"/>
        <v>-1.0804761292677178E-3</v>
      </c>
      <c r="AG420" s="223">
        <f t="shared" ca="1" si="623"/>
        <v>-1.0773550412997914E-3</v>
      </c>
      <c r="AH420" s="223">
        <f t="shared" ca="1" si="624"/>
        <v>8.1671661319814362E-4</v>
      </c>
      <c r="AI420" s="223">
        <f t="shared" ca="1" si="625"/>
        <v>1.2773047054357952E-3</v>
      </c>
      <c r="AJ420" s="223">
        <f t="shared" ca="1" si="626"/>
        <v>-5.0400515034307975E-4</v>
      </c>
      <c r="AK420" s="223">
        <f t="shared" ca="1" si="627"/>
        <v>-1.4006959269505523E-3</v>
      </c>
      <c r="AL420" s="223">
        <f t="shared" ca="1" si="628"/>
        <v>1.6108488200946029E-4</v>
      </c>
      <c r="AM420" s="223">
        <f t="shared" ca="1" si="629"/>
        <v>1.4401329452928793E-3</v>
      </c>
      <c r="AN420" s="223">
        <f t="shared" ca="1" si="630"/>
        <v>1.9149041041041561E-4</v>
      </c>
      <c r="AO420" s="223">
        <f t="shared" ca="1" si="631"/>
        <v>-1.3932520044278524E-3</v>
      </c>
      <c r="AP420" s="223">
        <f t="shared" ca="1" si="632"/>
        <v>-5.3258824757976644E-4</v>
      </c>
      <c r="AQ420" s="223">
        <f t="shared" ca="1" si="633"/>
        <v>1.2628630304490399E-3</v>
      </c>
      <c r="AR420" s="223">
        <f t="shared" ca="1" si="634"/>
        <v>8.4176408006255755E-4</v>
      </c>
      <c r="AS420" s="223">
        <f t="shared" ca="1" si="635"/>
        <v>-1.0567812116512305E-3</v>
      </c>
      <c r="AT420" s="223">
        <f t="shared" ca="1" si="636"/>
        <v>-1.1004866833747037E-3</v>
      </c>
      <c r="AU420" s="223">
        <f t="shared" ca="1" si="637"/>
        <v>7.8735857573194318E-4</v>
      </c>
      <c r="AV420" s="223">
        <f t="shared" ca="1" si="638"/>
        <v>1.2932488731331798E-3</v>
      </c>
      <c r="AW420" s="223">
        <f t="shared" ca="1" si="639"/>
        <v>-4.7074364021022519E-4</v>
      </c>
      <c r="AX420" s="223">
        <f t="shared" ca="1" si="640"/>
        <v>-1.4084969668209228E-3</v>
      </c>
      <c r="AY420" s="223">
        <f t="shared" ca="1" si="641"/>
        <v>1.2591351076103943E-4</v>
      </c>
      <c r="AZ420" s="223">
        <f t="shared" ca="1" si="642"/>
        <v>1.4393232825588467E-3</v>
      </c>
      <c r="BA420" s="223">
        <f t="shared" ca="1" si="643"/>
        <v>2.264635589349337E-4</v>
      </c>
      <c r="BB420" s="223">
        <f t="shared" ca="1" si="644"/>
        <v>-1.3838801682443651E-3</v>
      </c>
      <c r="BC420" s="223">
        <f t="shared" ca="1" si="645"/>
        <v>-5.6526697051411984E-4</v>
      </c>
      <c r="BD420" s="223">
        <f t="shared" ca="1" si="646"/>
        <v>1.2454907451874627E-3</v>
      </c>
      <c r="BE420" s="223">
        <f t="shared" ca="1" si="647"/>
        <v>8.7018969665967455E-4</v>
      </c>
      <c r="BF420" s="223">
        <f t="shared" ca="1" si="648"/>
        <v>-1.0324497285484461E-3</v>
      </c>
      <c r="BG420" s="223">
        <f t="shared" ca="1" si="649"/>
        <v>-1.1229554334213922E-3</v>
      </c>
      <c r="BH420" s="223">
        <f t="shared" ca="1" si="650"/>
        <v>7.5752626290095503E-4</v>
      </c>
      <c r="BI420" s="223">
        <f t="shared" ca="1" si="651"/>
        <v>1.308414036067088E-3</v>
      </c>
      <c r="BJ420" s="223">
        <f t="shared" ca="1" si="652"/>
        <v>-4.3719857171075607E-4</v>
      </c>
      <c r="BK420" s="223">
        <f t="shared" ca="1" si="653"/>
        <v>-1.4154495807855764E-3</v>
      </c>
      <c r="BL420" s="223">
        <f t="shared" ca="1" si="654"/>
        <v>9.0666293921924873E-5</v>
      </c>
      <c r="BM420" s="223">
        <f t="shared" ca="1" si="655"/>
        <v>1.4376466252991652E-3</v>
      </c>
      <c r="BN420" s="223">
        <f t="shared" ca="1" si="656"/>
        <v>2.6130029427955711E-4</v>
      </c>
      <c r="BO420" s="223">
        <f t="shared" ca="1" si="657"/>
        <v>-1.3736747343941339E-3</v>
      </c>
      <c r="BP420" s="223">
        <f t="shared" ca="1" si="658"/>
        <v>-5.9760519776214799E-4</v>
      </c>
      <c r="BQ420" s="223">
        <f t="shared" ca="1" si="659"/>
        <v>1.2273682228728885E-3</v>
      </c>
      <c r="BR420" s="223">
        <f t="shared" ca="1" si="660"/>
        <v>8.9809114352200402E-4</v>
      </c>
      <c r="BS420" s="223">
        <f t="shared" ca="1" si="661"/>
        <v>-1.0074963363349517E-3</v>
      </c>
      <c r="BT420" s="223">
        <f t="shared" ca="1" si="662"/>
        <v>-1.1447477571049959E-3</v>
      </c>
      <c r="BU420" s="223">
        <f t="shared" ca="1" si="663"/>
        <v>7.2723764457493535E-4</v>
      </c>
      <c r="BV420" s="223">
        <f t="shared" ca="1" si="664"/>
        <v>1.3227910593104127E-3</v>
      </c>
      <c r="BW420" s="223">
        <f t="shared" ca="1" si="665"/>
        <v>-4.0339015113957666E-4</v>
      </c>
      <c r="BX420" s="223">
        <f t="shared" ca="1" si="666"/>
        <v>-1.4215495808498316E-3</v>
      </c>
      <c r="BY420" s="223">
        <f t="shared" ca="1" si="667"/>
        <v>5.5364463097603363E-5</v>
      </c>
      <c r="BZ420" s="223">
        <f t="shared" ca="1" si="668"/>
        <v>1.4351039834694713E-3</v>
      </c>
      <c r="CA420" s="223">
        <f t="shared" ca="1" si="669"/>
        <v>2.959796320975538E-4</v>
      </c>
      <c r="CB420" s="223">
        <f t="shared" ca="1" si="670"/>
        <v>-1.3626418502489166E-3</v>
      </c>
      <c r="CC420" s="223">
        <f t="shared" ca="1" si="671"/>
        <v>-6.2958344998492299E-4</v>
      </c>
      <c r="CD420" s="223">
        <f t="shared" ca="1" si="672"/>
        <v>1.2085063798350985E-3</v>
      </c>
      <c r="CE420" s="223">
        <f t="shared" ca="1" si="673"/>
        <v>9.2545161386126682E-4</v>
      </c>
      <c r="CF420" s="223">
        <f t="shared" ca="1" si="674"/>
        <v>-9.8193606600117814E-4</v>
      </c>
      <c r="CG420" s="223">
        <f t="shared" ca="1" si="675"/>
        <v>-1.1658505275446076E-3</v>
      </c>
      <c r="CH420" s="223">
        <f t="shared" ca="1" si="676"/>
        <v>6.9651096548497301E-4</v>
      </c>
      <c r="CI420" s="223">
        <f t="shared" ca="1" si="677"/>
        <v>1.3363712826819525E-3</v>
      </c>
      <c r="CJ420" s="223">
        <f t="shared" ca="1" si="678"/>
        <v>-3.6933874342509946E-4</v>
      </c>
      <c r="CK420" s="223">
        <f t="shared" ca="1" si="679"/>
        <v>-1.4267932926017484E-3</v>
      </c>
      <c r="CL420" s="223">
        <f t="shared" ca="1" si="680"/>
        <v>2.0029282790922482E-5</v>
      </c>
      <c r="CM420" s="223">
        <f t="shared" ca="1" si="681"/>
        <v>1.4316968886621316E-3</v>
      </c>
      <c r="CN420" s="223">
        <f t="shared" ca="1" si="682"/>
        <v>3.3048068285258624E-4</v>
      </c>
      <c r="CO420" s="223">
        <f t="shared" ca="1" si="683"/>
        <v>-1.3507881616055628E-3</v>
      </c>
      <c r="CP420" s="223">
        <f t="shared" ca="1" si="684"/>
        <v>-6.6118246467906884E-4</v>
      </c>
      <c r="CQ420" s="223">
        <f t="shared" ca="1" si="685"/>
        <v>1.1889165777430827E-3</v>
      </c>
      <c r="CR420" s="223">
        <f t="shared" ca="1" si="686"/>
        <v>9.522546267532046E-4</v>
      </c>
      <c r="CS420" s="223">
        <f t="shared" ca="1" si="687"/>
        <v>-9.5578431409820003E-4</v>
      </c>
      <c r="CT420" s="223">
        <f t="shared" ca="1" si="688"/>
        <v>-1.1862510332203732E-3</v>
      </c>
      <c r="CU420" s="223">
        <f t="shared" ca="1" si="689"/>
        <v>6.6536473423364296E-4</v>
      </c>
      <c r="CV420" s="223">
        <f t="shared" ca="1" si="690"/>
        <v>1.3491465259629532E-3</v>
      </c>
      <c r="CW420" s="223">
        <f t="shared" ca="1" si="691"/>
        <v>-3.3506485986202809E-4</v>
      </c>
      <c r="CX420" s="223">
        <f t="shared" ca="1" si="692"/>
        <v>-1.4311775574254346E-3</v>
      </c>
      <c r="CY420" s="223">
        <f t="shared" ca="1" si="693"/>
        <v>-1.5317962406768471E-5</v>
      </c>
      <c r="CZ420" s="223">
        <f t="shared" ca="1" si="694"/>
        <v>1.4274273931836568E-3</v>
      </c>
      <c r="DA420" s="223">
        <f t="shared" ca="1" si="695"/>
        <v>3.6478266440171715E-4</v>
      </c>
      <c r="DB420" s="223">
        <f t="shared" ca="1" si="696"/>
        <v>-1.3381208086828873E-3</v>
      </c>
      <c r="DC420" s="223">
        <f t="shared" ca="1" si="697"/>
        <v>-6.9238320777971474E-4</v>
      </c>
      <c r="DD420" s="223">
        <f t="shared" ca="1" si="698"/>
        <v>1.1686106167610537E-3</v>
      </c>
      <c r="DE420" s="223">
        <f t="shared" ca="1" si="699"/>
        <v>9.7848403706511048E-4</v>
      </c>
      <c r="DF420" s="223">
        <f t="shared" ca="1" si="700"/>
        <v>-9.2905683346348696E-4</v>
      </c>
      <c r="DG420" s="223">
        <f t="shared" ca="1" si="701"/>
        <v>-1.2059369856305103E-3</v>
      </c>
      <c r="DH420" s="223">
        <f t="shared" ca="1" si="702"/>
        <v>6.3381771214600076E-4</v>
      </c>
      <c r="DI420" s="223">
        <f t="shared" ca="1" si="703"/>
        <v>1.3611090938245442E-3</v>
      </c>
      <c r="DJ420" s="223">
        <f t="shared" ca="1" si="704"/>
        <v>-3.0058914575627801E-4</v>
      </c>
      <c r="DK420" s="223">
        <f t="shared" ca="1" si="705"/>
        <v>-1.4346997344037097E-3</v>
      </c>
      <c r="DL420" s="223">
        <f t="shared" ca="1" si="706"/>
        <v>-5.0655980636722144E-5</v>
      </c>
      <c r="DM420" s="223">
        <f t="shared" ca="1" si="707"/>
        <v>1.4222980688184765E-3</v>
      </c>
      <c r="DN420" s="223">
        <f t="shared" ca="1" si="708"/>
        <v>3.9886491451391465E-4</v>
      </c>
      <c r="DO420" s="223">
        <f t="shared" ca="1" si="709"/>
        <v>-1.3246474218206216E-3</v>
      </c>
      <c r="DP420" s="223">
        <f t="shared" ca="1" si="710"/>
        <v>-7.2316688512585187E-4</v>
      </c>
      <c r="DQ420" s="223">
        <f t="shared" ca="1" si="711"/>
        <v>1.1476007284406766E-3</v>
      </c>
      <c r="DR420" s="223">
        <f t="shared" ca="1" si="712"/>
        <v>1.0041240451809322E-3</v>
      </c>
      <c r="DS420" s="223">
        <f t="shared" ca="1" si="713"/>
        <v>-9.0176972373193622E-4</v>
      </c>
      <c r="DT420" s="223">
        <f t="shared" ca="1" si="714"/>
        <v>-1.2248965266933921E-3</v>
      </c>
      <c r="DU420" s="223">
        <f t="shared" ca="1" si="715"/>
        <v>6.0188890196853238E-4</v>
      </c>
      <c r="DV420" s="223">
        <f t="shared" ca="1" si="716"/>
        <v>1.3722517804631627E-3</v>
      </c>
      <c r="DW420" s="223">
        <f t="shared" ca="1" si="717"/>
        <v>-2.6593236798887643E-4</v>
      </c>
      <c r="DX420" s="223">
        <f t="shared" ca="1" si="718"/>
        <v>-1.4373577019088544E-3</v>
      </c>
      <c r="DY420" s="223">
        <f t="shared" ca="1" si="719"/>
        <v>-8.5963485598048307E-5</v>
      </c>
      <c r="DZ420" s="223">
        <f t="shared" ca="1" si="720"/>
        <v>1.4163120052797834E-3</v>
      </c>
      <c r="EA420" s="223">
        <f t="shared" ca="1" si="721"/>
        <v>4.3270690331612902E-4</v>
      </c>
      <c r="EB420" s="223">
        <f t="shared" ca="1" si="722"/>
        <v>-1.3103761168832087E-3</v>
      </c>
      <c r="EC420" s="223">
        <f t="shared" ca="1" si="723"/>
        <v>-7.5351495378134085E-4</v>
      </c>
      <c r="ED420" s="223">
        <f t="shared" ca="1" si="724"/>
        <v>1.1258995683530422E-3</v>
      </c>
      <c r="EE420" s="223">
        <f t="shared" ca="1" si="725"/>
        <v>1.029159206518554E-3</v>
      </c>
      <c r="EF420" s="223">
        <f t="shared" ca="1" si="726"/>
        <v>-8.7393942163818249E-4</v>
      </c>
      <c r="EG420" s="223">
        <f t="shared" ca="1" si="727"/>
        <v>-1.2431182358904459E-3</v>
      </c>
      <c r="EH420" s="223">
        <f t="shared" ca="1" si="728"/>
        <v>5.6959753642259387E-4</v>
      </c>
      <c r="EI420" s="223">
        <f t="shared" ca="1" si="729"/>
        <v>1.3825678739410297E-3</v>
      </c>
      <c r="EJ420" s="223">
        <f t="shared" ca="1" si="730"/>
        <v>-2.3111540250685028E-4</v>
      </c>
      <c r="EK420" s="223">
        <f t="shared" ca="1" si="731"/>
        <v>-1.4391498588806357E-3</v>
      </c>
      <c r="EL420" s="223">
        <f t="shared" ca="1" si="732"/>
        <v>-1.2121920937003205E-4</v>
      </c>
      <c r="EM420" s="223">
        <f t="shared" ca="1" si="733"/>
        <v>1.4094728083484331E-3</v>
      </c>
      <c r="EN420" s="223">
        <f t="shared" ca="1" si="734"/>
        <v>4.6628824565977771E-4</v>
      </c>
      <c r="EO420" s="223">
        <f t="shared" ca="1" si="735"/>
        <v>-1.2953154903711044E-3</v>
      </c>
      <c r="EP420" s="223">
        <f t="shared" ca="1" si="736"/>
        <v>-7.8340913320441093E-4</v>
      </c>
      <c r="EQ420" s="223">
        <f t="shared" ca="1" si="737"/>
        <v>1.1035202084655289E-3</v>
      </c>
      <c r="ER420" s="223">
        <f t="shared" ca="1" si="738"/>
        <v>1.0535744408329104E-3</v>
      </c>
      <c r="ES420" s="223">
        <f t="shared" ca="1" si="739"/>
        <v>-8.4558269111553405E-4</v>
      </c>
      <c r="ET420" s="223">
        <f t="shared" ca="1" si="740"/>
        <v>-1.2605911371453627E-3</v>
      </c>
      <c r="EU420" s="223">
        <f t="shared" ca="1" si="741"/>
        <v>5.3696306661930046E-4</v>
      </c>
      <c r="EV420" s="223">
        <f t="shared" ca="1" si="742"/>
        <v>1.3920511602291772E-3</v>
      </c>
      <c r="EW420" s="223">
        <f t="shared" ca="1" si="743"/>
        <v>-1.9615922174831546E-4</v>
      </c>
      <c r="EX420" s="223">
        <f t="shared" ca="1" si="744"/>
        <v>-1.4400751257907067E-3</v>
      </c>
      <c r="EY420" s="223">
        <f t="shared" ca="1" si="745"/>
        <v>-1.5640191522296948E-4</v>
      </c>
      <c r="EZ420" s="223">
        <f t="shared" ca="1" si="746"/>
        <v>1.4017845977009171E-3</v>
      </c>
      <c r="FA420" s="223">
        <f t="shared" ca="1" si="747"/>
        <v>4.9958871339984259E-4</v>
      </c>
      <c r="FB420" s="223">
        <f t="shared" ca="1" si="748"/>
        <v>-1.2794746142425479E-3</v>
      </c>
      <c r="FC420" s="223">
        <f t="shared" ca="1" si="749"/>
        <v>-8.128314162591931E-4</v>
      </c>
      <c r="FD420" s="223">
        <f t="shared" ca="1" si="750"/>
        <v>1.0804761292677143E-3</v>
      </c>
      <c r="FE420" s="223">
        <f t="shared" ca="1" si="751"/>
        <v>1.0773550412997951E-3</v>
      </c>
      <c r="FF420" s="223">
        <f t="shared" ca="1" si="752"/>
        <v>-8.1671661319813094E-4</v>
      </c>
      <c r="FG420" s="223">
        <f t="shared" ca="1" si="753"/>
        <v>-1.2773047054358022E-3</v>
      </c>
      <c r="FH420" s="223">
        <f t="shared" ca="1" si="754"/>
        <v>5.0400515034305557E-4</v>
      </c>
      <c r="FI420" s="223">
        <f t="shared" ca="1" si="755"/>
        <v>1.400695926950558E-3</v>
      </c>
      <c r="FJ420" s="223">
        <f t="shared" ca="1" si="756"/>
        <v>-1.6108488200942451E-4</v>
      </c>
      <c r="FK420" s="223">
        <f t="shared" ca="1" si="757"/>
        <v>-1.4401329452928793E-3</v>
      </c>
      <c r="FL420" s="223">
        <f t="shared" ca="1" si="758"/>
        <v>-1.9149041041042092E-4</v>
      </c>
      <c r="FM420" s="223">
        <f t="shared" ca="1" si="759"/>
        <v>1.3932520044278485E-3</v>
      </c>
      <c r="FN420" s="223">
        <f t="shared" ca="1" si="760"/>
        <v>5.3258824757978075E-4</v>
      </c>
      <c r="FO420" s="223">
        <f t="shared" ca="1" si="761"/>
        <v>-1.2628630304490276E-3</v>
      </c>
      <c r="FP420" s="223">
        <f t="shared" ca="1" si="762"/>
        <v>-8.4176408006257858E-4</v>
      </c>
      <c r="FQ420" s="223">
        <f t="shared" ca="1" si="763"/>
        <v>1.0567812116512062E-3</v>
      </c>
      <c r="FR420" s="223">
        <f t="shared" ca="1" si="764"/>
        <v>1.1004866833747005E-3</v>
      </c>
      <c r="FS420" s="223">
        <f t="shared" ca="1" si="765"/>
        <v>-7.8735857573193873E-4</v>
      </c>
      <c r="FT420" s="223">
        <f t="shared" ca="1" si="766"/>
        <v>-1.2932488731331867E-3</v>
      </c>
      <c r="FU420" s="223">
        <f t="shared" ca="1" si="767"/>
        <v>4.707436402102105E-4</v>
      </c>
      <c r="FV420" s="223">
        <f t="shared" ca="1" si="768"/>
        <v>1.408496966820928E-3</v>
      </c>
      <c r="FW420" s="223">
        <f t="shared" ca="1" si="769"/>
        <v>-1.2591351076100344E-4</v>
      </c>
      <c r="FX420" s="223">
        <f t="shared" ca="1" si="770"/>
        <v>-1.4393232825588454E-3</v>
      </c>
      <c r="FY420" s="223">
        <f t="shared" ca="1" si="771"/>
        <v>-2.2646355893492882E-4</v>
      </c>
      <c r="FZ420" s="223">
        <f t="shared" ca="1" si="772"/>
        <v>1.3838801682443608E-3</v>
      </c>
      <c r="GA420" s="223">
        <f t="shared" ca="1" si="773"/>
        <v>5.6526697051413415E-4</v>
      </c>
      <c r="GB420" s="223">
        <f t="shared" ca="1" si="774"/>
        <v>-1.2454907451874754E-3</v>
      </c>
      <c r="GC420" s="223">
        <f t="shared" ca="1" si="775"/>
        <v>-8.7018969665968681E-4</v>
      </c>
      <c r="GD420" s="223">
        <f t="shared" ca="1" si="776"/>
        <v>1.0324497285484496E-3</v>
      </c>
      <c r="GE420" s="223">
        <f t="shared" ca="1" si="777"/>
        <v>1.1229554334214148E-3</v>
      </c>
      <c r="GF420" s="223">
        <f t="shared" ca="1" si="778"/>
        <v>-7.5752626290095904E-4</v>
      </c>
      <c r="GG420" s="223">
        <f t="shared" ca="1" si="779"/>
        <v>-1.3084140360671032E-3</v>
      </c>
      <c r="GH420" s="223">
        <f t="shared" ca="1" si="780"/>
        <v>4.3719857171074133E-4</v>
      </c>
      <c r="GI420" s="223">
        <f t="shared" ca="1" si="781"/>
        <v>1.4154495807855716E-3</v>
      </c>
      <c r="GJ420" s="223">
        <f t="shared" ca="1" si="782"/>
        <v>-9.0666293921909369E-5</v>
      </c>
      <c r="GK420" s="223">
        <f t="shared" ca="1" si="783"/>
        <v>-1.4376466252991652E-3</v>
      </c>
      <c r="GL420" s="223">
        <f t="shared" ca="1" si="784"/>
        <v>-2.6130029427959246E-4</v>
      </c>
      <c r="GM420" s="223">
        <f t="shared" ca="1" si="785"/>
        <v>1.3736747343941354E-3</v>
      </c>
      <c r="GN420" s="223">
        <f t="shared" ca="1" si="786"/>
        <v>5.9760519776218073E-4</v>
      </c>
      <c r="GO420" s="223">
        <f t="shared" ca="1" si="787"/>
        <v>-1.2273682228728805E-3</v>
      </c>
      <c r="GP420" s="223">
        <f t="shared" ca="1" si="788"/>
        <v>-8.9809114352198418E-4</v>
      </c>
      <c r="GQ420" s="223">
        <f t="shared" ca="1" si="789"/>
        <v>1.0074963363349407E-3</v>
      </c>
      <c r="GR420" s="223">
        <f t="shared" ca="1" si="790"/>
        <v>1.1447477571049928E-3</v>
      </c>
      <c r="GS420" s="223">
        <f t="shared" ca="1" si="791"/>
        <v>-7.2723764457490424E-4</v>
      </c>
      <c r="GT420" s="223">
        <f t="shared" ca="1" si="792"/>
        <v>-1.3227910593104108E-3</v>
      </c>
      <c r="GU420" s="223">
        <f t="shared" ca="1" si="793"/>
        <v>4.0339015113954207E-4</v>
      </c>
      <c r="GV420" s="223">
        <f t="shared" ca="1" si="794"/>
        <v>1.421549580849834E-3</v>
      </c>
      <c r="GW420" s="223">
        <f t="shared" ca="1" si="795"/>
        <v>-5.5364463097546876E-5</v>
      </c>
      <c r="GX420" s="223">
        <f t="shared" ca="1" si="796"/>
        <v>-1.4351039834694702E-3</v>
      </c>
      <c r="GY420" s="223">
        <f t="shared" ca="1" si="797"/>
        <v>-2.9597963209754892E-4</v>
      </c>
      <c r="GZ420" s="223">
        <f t="shared" ca="1" si="798"/>
        <v>1.3626418502489046E-3</v>
      </c>
      <c r="HA420" s="223">
        <f t="shared" ca="1" si="799"/>
        <v>6.2958344998491865E-4</v>
      </c>
      <c r="HB420" s="223">
        <f t="shared" ca="1" si="800"/>
        <v>-1.2085063798350788E-3</v>
      </c>
      <c r="HC420" s="223">
        <f t="shared" ca="1" si="801"/>
        <v>-9.2545161386127874E-4</v>
      </c>
      <c r="HD420" s="223">
        <f t="shared" ca="1" si="802"/>
        <v>9.8193606600113672E-4</v>
      </c>
      <c r="HE420" s="223">
        <f t="shared" ca="1" si="803"/>
        <v>1.1658505275446167E-3</v>
      </c>
      <c r="HF420" s="223">
        <f t="shared" ca="1" si="804"/>
        <v>-6.9651096548499524E-4</v>
      </c>
      <c r="HG420" s="223">
        <f t="shared" ca="1" si="805"/>
        <v>-1.336371282681966E-3</v>
      </c>
      <c r="HH420" s="223">
        <f t="shared" ca="1" si="806"/>
        <v>3.6933874342510412E-4</v>
      </c>
      <c r="HI420" s="223">
        <f t="shared" ca="1" si="807"/>
        <v>1.4267932926017534E-3</v>
      </c>
      <c r="HJ420" s="223">
        <f t="shared" ca="1" si="808"/>
        <v>-2.0029282790906978E-5</v>
      </c>
      <c r="HK420" s="223">
        <f t="shared" ca="1" si="809"/>
        <v>-1.4316968886621255E-3</v>
      </c>
      <c r="HL420" s="223">
        <f t="shared" ca="1" si="810"/>
        <v>-3.3048068285260147E-4</v>
      </c>
      <c r="HM420" s="223">
        <f t="shared" ca="1" si="811"/>
        <v>1.3507881616055715E-3</v>
      </c>
      <c r="HN420" s="223">
        <f t="shared" ca="1" si="812"/>
        <v>6.6118246467910093E-4</v>
      </c>
      <c r="HO420" s="223">
        <f t="shared" ca="1" si="813"/>
        <v>-1.1889165777430738E-3</v>
      </c>
      <c r="HP420" s="223">
        <f t="shared" ca="1" si="814"/>
        <v>-9.5225462675324699E-4</v>
      </c>
      <c r="HQ420" s="223">
        <f t="shared" ca="1" si="815"/>
        <v>9.5578431409818853E-4</v>
      </c>
      <c r="HR420" s="223">
        <f t="shared" ca="1" si="816"/>
        <v>1.1862510332204051E-3</v>
      </c>
      <c r="HS420" s="223">
        <f t="shared" ca="1" si="817"/>
        <v>-6.6536473423362929E-4</v>
      </c>
      <c r="HT420" s="223">
        <f t="shared" ca="1" si="818"/>
        <v>-1.3491465259629445E-3</v>
      </c>
      <c r="HU420" s="223">
        <f t="shared" ca="1" si="819"/>
        <v>3.3506485986201312E-4</v>
      </c>
      <c r="HV420" s="223">
        <f t="shared" ca="1" si="820"/>
        <v>1.4311775574254362E-3</v>
      </c>
      <c r="HW420" s="223">
        <f t="shared" ca="1" si="821"/>
        <v>1.5317962406825067E-5</v>
      </c>
      <c r="HX420" s="223">
        <f t="shared" ca="1" si="822"/>
        <v>-1.4274273931836549E-3</v>
      </c>
      <c r="HY420" s="223">
        <f t="shared" ca="1" si="823"/>
        <v>-3.6478266440177163E-4</v>
      </c>
      <c r="HZ420" s="223">
        <f t="shared" ca="1" si="824"/>
        <v>1.3381208086828817E-3</v>
      </c>
      <c r="IA420" s="223">
        <f t="shared" ca="1" si="825"/>
        <v>6.9238320777969251E-4</v>
      </c>
      <c r="IB420" s="223">
        <f t="shared" ca="1" si="826"/>
        <v>-1.1686106167610446E-3</v>
      </c>
      <c r="IC420" s="223">
        <f t="shared" ca="1" si="827"/>
        <v>-9.7848403706509183E-4</v>
      </c>
      <c r="ID420" s="223">
        <f t="shared" ca="1" si="828"/>
        <v>9.290568334634437E-4</v>
      </c>
      <c r="IE420" s="223">
        <f t="shared" ca="1" si="829"/>
        <v>-1.9935990660007347E-4</v>
      </c>
      <c r="IF420" s="223">
        <f t="shared" ca="1" si="830"/>
        <v>-6.338177121459498E-4</v>
      </c>
      <c r="IG420" s="223">
        <f t="shared" ca="1" si="831"/>
        <v>-1.3611090938245494E-3</v>
      </c>
      <c r="IH420" s="223">
        <f t="shared" ca="1" si="832"/>
        <v>3.0058914575630295E-4</v>
      </c>
      <c r="II420" s="223">
        <f t="shared" ca="1" si="833"/>
        <v>1.4346997344037112E-3</v>
      </c>
      <c r="IJ420" s="223">
        <f t="shared" ca="1" si="834"/>
        <v>5.0655980636696773E-5</v>
      </c>
      <c r="IK420" s="223">
        <f t="shared" ca="1" si="835"/>
        <v>-1.4222980688184679E-3</v>
      </c>
      <c r="IL420" s="223">
        <f t="shared" ca="1" si="836"/>
        <v>-3.988649145139295E-4</v>
      </c>
      <c r="IM420" s="223">
        <f t="shared" ca="1" si="837"/>
        <v>1.3246474218205995E-3</v>
      </c>
      <c r="IN420" s="223">
        <f t="shared" ca="1" si="838"/>
        <v>7.2316688512586542E-4</v>
      </c>
      <c r="IO420" s="223">
        <f t="shared" ca="1" si="839"/>
        <v>-1.147600728440692E-3</v>
      </c>
      <c r="IP420" s="223">
        <f t="shared" ca="1" si="840"/>
        <v>-1.0041240451809435E-3</v>
      </c>
      <c r="IQ420" s="223">
        <f t="shared" ca="1" si="841"/>
        <v>9.0176972373195595E-4</v>
      </c>
      <c r="IR420" s="223">
        <f t="shared" ca="1" si="842"/>
        <v>1.2248965266934218E-3</v>
      </c>
      <c r="IS420" s="223">
        <f t="shared" ca="1" si="843"/>
        <v>-6.0188890196851818E-4</v>
      </c>
      <c r="IT420" s="223">
        <f t="shared" ca="1" si="844"/>
        <v>-1.3722517804631799E-3</v>
      </c>
      <c r="IU420" s="223">
        <f t="shared" ca="1" si="845"/>
        <v>2.6593236798886136E-4</v>
      </c>
      <c r="IV420" s="223">
        <f t="shared" ca="1" si="846"/>
        <v>1.4373577019088529E-3</v>
      </c>
      <c r="IW420" s="223">
        <f t="shared" ca="1" si="847"/>
        <v>8.5963485598063811E-5</v>
      </c>
      <c r="IX420" s="223">
        <f t="shared" ca="1" si="848"/>
        <v>-1.416312005279788E-3</v>
      </c>
      <c r="IY420" s="223">
        <f t="shared" ca="1" si="849"/>
        <v>-4.3270690331618291E-4</v>
      </c>
      <c r="IZ420" s="223">
        <f t="shared" ca="1" si="850"/>
        <v>1.3103761168832022E-3</v>
      </c>
      <c r="JA420" s="223">
        <f t="shared" ca="1" si="851"/>
        <v>7.5351495378138899E-4</v>
      </c>
      <c r="JB420" s="223">
        <f t="shared" ca="1" si="852"/>
        <v>-1.1258995683530327E-3</v>
      </c>
    </row>
    <row r="421" spans="2:262">
      <c r="B421" s="230">
        <v>60</v>
      </c>
      <c r="C421" s="229">
        <f t="shared" si="853"/>
        <v>1.1718750000000006E-3</v>
      </c>
      <c r="D421" s="226">
        <f t="shared" ca="1" si="597"/>
        <v>39.269560463283398</v>
      </c>
      <c r="E421" s="225">
        <f ca="1">BN361</f>
        <v>6.9560463283397614E-2</v>
      </c>
      <c r="F421" s="224">
        <v>60</v>
      </c>
      <c r="G421" s="223">
        <f t="shared" ca="1" si="854"/>
        <v>-4.696482346157722E-4</v>
      </c>
      <c r="H421" s="223">
        <f t="shared" ca="1" si="598"/>
        <v>3.7480867258997484E-4</v>
      </c>
      <c r="I421" s="223">
        <f t="shared" ca="1" si="599"/>
        <v>5.4312358313174825E-4</v>
      </c>
      <c r="J421" s="223">
        <f t="shared" ca="1" si="600"/>
        <v>-2.6833783166173796E-4</v>
      </c>
      <c r="K421" s="223">
        <f t="shared" ca="1" si="601"/>
        <v>-5.9572699693518521E-4</v>
      </c>
      <c r="L421" s="223">
        <f t="shared" ca="1" si="602"/>
        <v>1.5155491834832963E-4</v>
      </c>
      <c r="M421" s="223">
        <f t="shared" ca="1" si="603"/>
        <v>6.2543695633395218E-4</v>
      </c>
      <c r="N421" s="223">
        <f t="shared" ca="1" si="604"/>
        <v>-2.8947834515773466E-5</v>
      </c>
      <c r="O421" s="223">
        <f t="shared" ca="1" si="605"/>
        <v>-6.3111172424989113E-4</v>
      </c>
      <c r="P421" s="223">
        <f t="shared" ca="1" si="606"/>
        <v>-9.4771698363091319E-5</v>
      </c>
      <c r="Q421" s="223">
        <f t="shared" ca="1" si="607"/>
        <v>6.1253322253443918E-4</v>
      </c>
      <c r="R421" s="223">
        <f t="shared" ca="1" si="608"/>
        <v>2.1484920802244522E-4</v>
      </c>
      <c r="S421" s="223">
        <f t="shared" ca="1" si="609"/>
        <v>-5.7041541258957742E-4</v>
      </c>
      <c r="T421" s="223">
        <f t="shared" ca="1" si="610"/>
        <v>-3.2667018310631851E-4</v>
      </c>
      <c r="U421" s="223">
        <f t="shared" ca="1" si="611"/>
        <v>5.0637685823154725E-4</v>
      </c>
      <c r="V421" s="223">
        <f t="shared" ca="1" si="612"/>
        <v>4.2593740625216525E-4</v>
      </c>
      <c r="W421" s="223">
        <f t="shared" ca="1" si="613"/>
        <v>-4.2287852519109093E-4</v>
      </c>
      <c r="X421" s="223">
        <f t="shared" ca="1" si="614"/>
        <v>-5.0883609374419072E-4</v>
      </c>
      <c r="Y421" s="223">
        <f t="shared" ca="1" si="615"/>
        <v>3.2312920758055151E-4</v>
      </c>
      <c r="Z421" s="223">
        <f t="shared" ca="1" si="616"/>
        <v>5.7218049551219609E-4</v>
      </c>
      <c r="AA421" s="223">
        <f t="shared" ca="1" si="617"/>
        <v>-2.1096221573563886E-4</v>
      </c>
      <c r="AB421" s="223">
        <f t="shared" ca="1" si="618"/>
        <v>-6.1353632172018698E-4</v>
      </c>
      <c r="AC421" s="223">
        <f t="shared" ca="1" si="619"/>
        <v>9.0688064248976917E-5</v>
      </c>
      <c r="AD421" s="223">
        <f t="shared" ca="1" si="620"/>
        <v>6.313142911596036E-4</v>
      </c>
      <c r="AE421" s="223">
        <f t="shared" ca="1" si="621"/>
        <v>3.3071178688316391E-5</v>
      </c>
      <c r="AF421" s="223">
        <f t="shared" ca="1" si="622"/>
        <v>-6.2483120643488986E-4</v>
      </c>
      <c r="AG421" s="223">
        <f t="shared" ca="1" si="623"/>
        <v>-1.5555951477515273E-4</v>
      </c>
      <c r="AH421" s="223">
        <f t="shared" ca="1" si="624"/>
        <v>5.9433620885626052E-4</v>
      </c>
      <c r="AI421" s="223">
        <f t="shared" ca="1" si="625"/>
        <v>2.7206978594796074E-4</v>
      </c>
      <c r="AJ421" s="223">
        <f t="shared" ca="1" si="626"/>
        <v>-5.4100120407887245E-4</v>
      </c>
      <c r="AK421" s="223">
        <f t="shared" ca="1" si="627"/>
        <v>-3.7812456782527847E-4</v>
      </c>
      <c r="AL421" s="223">
        <f t="shared" ca="1" si="628"/>
        <v>4.6687582642570175E-4</v>
      </c>
      <c r="AM421" s="223">
        <f t="shared" ca="1" si="629"/>
        <v>4.6964823461577502E-4</v>
      </c>
      <c r="AN421" s="223">
        <f t="shared" ca="1" si="630"/>
        <v>-3.7480867258997061E-4</v>
      </c>
      <c r="AO421" s="223">
        <f t="shared" ca="1" si="631"/>
        <v>-5.4312358313174879E-4</v>
      </c>
      <c r="AP421" s="223">
        <f t="shared" ca="1" si="632"/>
        <v>2.6833783166173585E-4</v>
      </c>
      <c r="AQ421" s="223">
        <f t="shared" ca="1" si="633"/>
        <v>5.957269969351864E-4</v>
      </c>
      <c r="AR421" s="223">
        <f t="shared" ca="1" si="634"/>
        <v>-1.5155491834832635E-4</v>
      </c>
      <c r="AS421" s="223">
        <f t="shared" ca="1" si="635"/>
        <v>-6.2543695633395283E-4</v>
      </c>
      <c r="AT421" s="223">
        <f t="shared" ca="1" si="636"/>
        <v>2.8947834515772328E-5</v>
      </c>
      <c r="AU421" s="223">
        <f t="shared" ca="1" si="637"/>
        <v>6.3111172424989092E-4</v>
      </c>
      <c r="AV421" s="223">
        <f t="shared" ca="1" si="638"/>
        <v>9.4771698363094626E-5</v>
      </c>
      <c r="AW421" s="223">
        <f t="shared" ca="1" si="639"/>
        <v>-6.1253322253443821E-4</v>
      </c>
      <c r="AX421" s="223">
        <f t="shared" ca="1" si="640"/>
        <v>-2.1484920802244847E-4</v>
      </c>
      <c r="AY421" s="223">
        <f t="shared" ca="1" si="641"/>
        <v>5.7041541258957503E-4</v>
      </c>
      <c r="AZ421" s="223">
        <f t="shared" ca="1" si="642"/>
        <v>3.2667018310632333E-4</v>
      </c>
      <c r="BA421" s="223">
        <f t="shared" ca="1" si="643"/>
        <v>-5.0637685823154259E-4</v>
      </c>
      <c r="BB421" s="223">
        <f t="shared" ca="1" si="644"/>
        <v>-4.259374062521711E-4</v>
      </c>
      <c r="BC421" s="223">
        <f t="shared" ca="1" si="645"/>
        <v>4.2287852519109169E-4</v>
      </c>
      <c r="BD421" s="223">
        <f t="shared" ca="1" si="646"/>
        <v>5.0883609374419148E-4</v>
      </c>
      <c r="BE421" s="223">
        <f t="shared" ca="1" si="647"/>
        <v>-3.2312920758055048E-4</v>
      </c>
      <c r="BF421" s="223">
        <f t="shared" ca="1" si="648"/>
        <v>-5.721804955121975E-4</v>
      </c>
      <c r="BG421" s="223">
        <f t="shared" ca="1" si="649"/>
        <v>2.1096221573563563E-4</v>
      </c>
      <c r="BH421" s="223">
        <f t="shared" ca="1" si="650"/>
        <v>6.1353632172018785E-4</v>
      </c>
      <c r="BI421" s="223">
        <f t="shared" ca="1" si="651"/>
        <v>-9.068806424897361E-5</v>
      </c>
      <c r="BJ421" s="223">
        <f t="shared" ca="1" si="652"/>
        <v>-6.3131429115960381E-4</v>
      </c>
      <c r="BK421" s="223">
        <f t="shared" ca="1" si="653"/>
        <v>-3.3071178688324251E-5</v>
      </c>
      <c r="BL421" s="223">
        <f t="shared" ca="1" si="654"/>
        <v>6.2483120643488878E-4</v>
      </c>
      <c r="BM421" s="223">
        <f t="shared" ca="1" si="655"/>
        <v>1.555595147751517E-4</v>
      </c>
      <c r="BN421" s="223">
        <f t="shared" ca="1" si="656"/>
        <v>-5.9433620885626084E-4</v>
      </c>
      <c r="BO421" s="223">
        <f t="shared" ca="1" si="657"/>
        <v>-2.7206978594795976E-4</v>
      </c>
      <c r="BP421" s="223">
        <f t="shared" ca="1" si="658"/>
        <v>5.4100120407887071E-4</v>
      </c>
      <c r="BQ421" s="223">
        <f t="shared" ca="1" si="659"/>
        <v>3.7812456782528118E-4</v>
      </c>
      <c r="BR421" s="223">
        <f t="shared" ca="1" si="660"/>
        <v>-4.6687582642569942E-4</v>
      </c>
      <c r="BS421" s="223">
        <f t="shared" ca="1" si="661"/>
        <v>-4.6964823461577735E-4</v>
      </c>
      <c r="BT421" s="223">
        <f t="shared" ca="1" si="662"/>
        <v>3.7480867258996795E-4</v>
      </c>
      <c r="BU421" s="223">
        <f t="shared" ca="1" si="663"/>
        <v>5.431235831317528E-4</v>
      </c>
      <c r="BV421" s="223">
        <f t="shared" ca="1" si="664"/>
        <v>-2.6833783166172869E-4</v>
      </c>
      <c r="BW421" s="223">
        <f t="shared" ca="1" si="665"/>
        <v>-5.9572699693518901E-4</v>
      </c>
      <c r="BX421" s="223">
        <f t="shared" ca="1" si="666"/>
        <v>1.5155491834832738E-4</v>
      </c>
      <c r="BY421" s="223">
        <f t="shared" ca="1" si="667"/>
        <v>6.2543695633395261E-4</v>
      </c>
      <c r="BZ421" s="223">
        <f t="shared" ca="1" si="668"/>
        <v>-2.8947834515768913E-5</v>
      </c>
      <c r="CA421" s="223">
        <f t="shared" ca="1" si="669"/>
        <v>-6.311117242498907E-4</v>
      </c>
      <c r="CB421" s="223">
        <f t="shared" ca="1" si="670"/>
        <v>-9.4771698363097987E-5</v>
      </c>
      <c r="CC421" s="223">
        <f t="shared" ca="1" si="671"/>
        <v>6.1253322253443745E-4</v>
      </c>
      <c r="CD421" s="223">
        <f t="shared" ca="1" si="672"/>
        <v>2.1484920802245167E-4</v>
      </c>
      <c r="CE421" s="223">
        <f t="shared" ca="1" si="673"/>
        <v>-5.7041541258957352E-4</v>
      </c>
      <c r="CF421" s="223">
        <f t="shared" ca="1" si="674"/>
        <v>-3.2667018310632626E-4</v>
      </c>
      <c r="CG421" s="223">
        <f t="shared" ca="1" si="675"/>
        <v>5.0637685823154053E-4</v>
      </c>
      <c r="CH421" s="223">
        <f t="shared" ca="1" si="676"/>
        <v>4.2593740625216698E-4</v>
      </c>
      <c r="CI421" s="223">
        <f t="shared" ca="1" si="677"/>
        <v>-4.228785251910892E-4</v>
      </c>
      <c r="CJ421" s="223">
        <f t="shared" ca="1" si="678"/>
        <v>-5.0883609374419354E-4</v>
      </c>
      <c r="CK421" s="223">
        <f t="shared" ca="1" si="679"/>
        <v>3.2312920758054749E-4</v>
      </c>
      <c r="CL421" s="223">
        <f t="shared" ca="1" si="680"/>
        <v>5.7218049551219891E-4</v>
      </c>
      <c r="CM421" s="223">
        <f t="shared" ca="1" si="681"/>
        <v>-2.1096221573563241E-4</v>
      </c>
      <c r="CN421" s="223">
        <f t="shared" ca="1" si="682"/>
        <v>-6.135363217201886E-4</v>
      </c>
      <c r="CO421" s="223">
        <f t="shared" ca="1" si="683"/>
        <v>9.0688064248979085E-5</v>
      </c>
      <c r="CP421" s="223">
        <f t="shared" ca="1" si="684"/>
        <v>6.3131429115960392E-4</v>
      </c>
      <c r="CQ421" s="223">
        <f t="shared" ca="1" si="685"/>
        <v>3.3071178688318613E-5</v>
      </c>
      <c r="CR421" s="223">
        <f t="shared" ca="1" si="686"/>
        <v>-6.2483120643488823E-4</v>
      </c>
      <c r="CS421" s="223">
        <f t="shared" ca="1" si="687"/>
        <v>-1.55559514775155E-4</v>
      </c>
      <c r="CT421" s="223">
        <f t="shared" ca="1" si="688"/>
        <v>5.9433620885625661E-4</v>
      </c>
      <c r="CU421" s="223">
        <f t="shared" ca="1" si="689"/>
        <v>2.7206978594796285E-4</v>
      </c>
      <c r="CV421" s="223">
        <f t="shared" ca="1" si="690"/>
        <v>-5.4100120407886421E-4</v>
      </c>
      <c r="CW421" s="223">
        <f t="shared" ca="1" si="691"/>
        <v>-3.7812456782528394E-4</v>
      </c>
      <c r="CX421" s="223">
        <f t="shared" ca="1" si="692"/>
        <v>4.6687582642569107E-4</v>
      </c>
      <c r="CY421" s="223">
        <f t="shared" ca="1" si="693"/>
        <v>4.6964823461577963E-4</v>
      </c>
      <c r="CZ421" s="223">
        <f t="shared" ca="1" si="694"/>
        <v>-3.748086725899724E-4</v>
      </c>
      <c r="DA421" s="223">
        <f t="shared" ca="1" si="695"/>
        <v>-5.4312358313175465E-4</v>
      </c>
      <c r="DB421" s="223">
        <f t="shared" ca="1" si="696"/>
        <v>2.6833783166173384E-4</v>
      </c>
      <c r="DC421" s="223">
        <f t="shared" ca="1" si="697"/>
        <v>5.9572699693519009E-4</v>
      </c>
      <c r="DD421" s="223">
        <f t="shared" ca="1" si="698"/>
        <v>-1.5155491834832404E-4</v>
      </c>
      <c r="DE421" s="223">
        <f t="shared" ca="1" si="699"/>
        <v>-6.2543695633395457E-4</v>
      </c>
      <c r="DF421" s="223">
        <f t="shared" ca="1" si="700"/>
        <v>2.8947834515765443E-5</v>
      </c>
      <c r="DG421" s="223">
        <f t="shared" ca="1" si="701"/>
        <v>6.3111172424989016E-4</v>
      </c>
      <c r="DH421" s="223">
        <f t="shared" ca="1" si="702"/>
        <v>9.4771698363101348E-5</v>
      </c>
      <c r="DI421" s="223">
        <f t="shared" ca="1" si="703"/>
        <v>-6.1253322253443875E-4</v>
      </c>
      <c r="DJ421" s="223">
        <f t="shared" ca="1" si="704"/>
        <v>-2.1484920802245487E-4</v>
      </c>
      <c r="DK421" s="223">
        <f t="shared" ca="1" si="705"/>
        <v>5.704154125895759E-4</v>
      </c>
      <c r="DL421" s="223">
        <f t="shared" ca="1" si="706"/>
        <v>3.2667018310632919E-4</v>
      </c>
      <c r="DM421" s="223">
        <f t="shared" ca="1" si="707"/>
        <v>-5.0637685823154389E-4</v>
      </c>
      <c r="DN421" s="223">
        <f t="shared" ca="1" si="708"/>
        <v>-4.2593740625217614E-4</v>
      </c>
      <c r="DO421" s="223">
        <f t="shared" ca="1" si="709"/>
        <v>4.2287852519108665E-4</v>
      </c>
      <c r="DP421" s="223">
        <f t="shared" ca="1" si="710"/>
        <v>5.088360937442008E-4</v>
      </c>
      <c r="DQ421" s="223">
        <f t="shared" ca="1" si="711"/>
        <v>-3.2312920758054462E-4</v>
      </c>
      <c r="DR421" s="223">
        <f t="shared" ca="1" si="712"/>
        <v>-5.7218049551220423E-4</v>
      </c>
      <c r="DS421" s="223">
        <f t="shared" ca="1" si="713"/>
        <v>2.1096221573562918E-4</v>
      </c>
      <c r="DT421" s="223">
        <f t="shared" ca="1" si="714"/>
        <v>6.135363217201872E-4</v>
      </c>
      <c r="DU421" s="223">
        <f t="shared" ca="1" si="715"/>
        <v>-9.0688064248966834E-5</v>
      </c>
      <c r="DV421" s="223">
        <f t="shared" ca="1" si="716"/>
        <v>-6.313142911596036E-4</v>
      </c>
      <c r="DW421" s="223">
        <f t="shared" ca="1" si="717"/>
        <v>-3.3071178688331027E-5</v>
      </c>
      <c r="DX421" s="223">
        <f t="shared" ca="1" si="718"/>
        <v>6.248312064348891E-4</v>
      </c>
      <c r="DY421" s="223">
        <f t="shared" ca="1" si="719"/>
        <v>1.5555951477516696E-4</v>
      </c>
      <c r="DZ421" s="223">
        <f t="shared" ca="1" si="720"/>
        <v>-5.9433620885625846E-4</v>
      </c>
      <c r="EA421" s="223">
        <f t="shared" ca="1" si="721"/>
        <v>-2.7206978594797402E-4</v>
      </c>
      <c r="EB421" s="223">
        <f t="shared" ca="1" si="722"/>
        <v>5.4100120407886713E-4</v>
      </c>
      <c r="EC421" s="223">
        <f t="shared" ca="1" si="723"/>
        <v>3.7812456782529386E-4</v>
      </c>
      <c r="ED421" s="223">
        <f t="shared" ca="1" si="724"/>
        <v>-4.6687582642569486E-4</v>
      </c>
      <c r="EE421" s="223">
        <f t="shared" ca="1" si="725"/>
        <v>-4.6964823461577589E-4</v>
      </c>
      <c r="EF421" s="223">
        <f t="shared" ca="1" si="726"/>
        <v>3.7480867258996248E-4</v>
      </c>
      <c r="EG421" s="223">
        <f t="shared" ca="1" si="727"/>
        <v>5.4312358313175172E-4</v>
      </c>
      <c r="EH421" s="223">
        <f t="shared" ca="1" si="728"/>
        <v>-2.6833783166172256E-4</v>
      </c>
      <c r="EI421" s="223">
        <f t="shared" ca="1" si="729"/>
        <v>-5.9572699693518835E-4</v>
      </c>
      <c r="EJ421" s="223">
        <f t="shared" ca="1" si="730"/>
        <v>1.5155491834831203E-4</v>
      </c>
      <c r="EK421" s="223">
        <f t="shared" ca="1" si="731"/>
        <v>6.254369563339537E-4</v>
      </c>
      <c r="EL421" s="223">
        <f t="shared" ca="1" si="732"/>
        <v>-2.8947834515753138E-5</v>
      </c>
      <c r="EM421" s="223">
        <f t="shared" ca="1" si="733"/>
        <v>-6.3111172424989048E-4</v>
      </c>
      <c r="EN421" s="223">
        <f t="shared" ca="1" si="734"/>
        <v>-9.4771698363113599E-5</v>
      </c>
      <c r="EO421" s="223">
        <f t="shared" ca="1" si="735"/>
        <v>6.1253322253443571E-4</v>
      </c>
      <c r="EP421" s="223">
        <f t="shared" ca="1" si="736"/>
        <v>2.1484920802244966E-4</v>
      </c>
      <c r="EQ421" s="223">
        <f t="shared" ca="1" si="737"/>
        <v>-5.704154125895707E-4</v>
      </c>
      <c r="ER421" s="223">
        <f t="shared" ca="1" si="738"/>
        <v>-3.2667018310632442E-4</v>
      </c>
      <c r="ES421" s="223">
        <f t="shared" ca="1" si="739"/>
        <v>5.0637685823153641E-4</v>
      </c>
      <c r="ET421" s="223">
        <f t="shared" ca="1" si="740"/>
        <v>4.2593740625217202E-4</v>
      </c>
      <c r="EU421" s="223">
        <f t="shared" ca="1" si="741"/>
        <v>-4.2287852519107749E-4</v>
      </c>
      <c r="EV421" s="223">
        <f t="shared" ca="1" si="742"/>
        <v>-5.0883609374419755E-4</v>
      </c>
      <c r="EW421" s="223">
        <f t="shared" ca="1" si="743"/>
        <v>3.2312920758053394E-4</v>
      </c>
      <c r="EX421" s="223">
        <f t="shared" ca="1" si="744"/>
        <v>5.7218049551220184E-4</v>
      </c>
      <c r="EY421" s="223">
        <f t="shared" ca="1" si="745"/>
        <v>-2.1096221573561747E-4</v>
      </c>
      <c r="EZ421" s="223">
        <f t="shared" ca="1" si="746"/>
        <v>-6.1353632172019023E-4</v>
      </c>
      <c r="FA421" s="223">
        <f t="shared" ca="1" si="747"/>
        <v>9.0688064248972309E-5</v>
      </c>
      <c r="FB421" s="223">
        <f t="shared" ca="1" si="748"/>
        <v>6.3131429115960425E-4</v>
      </c>
      <c r="FC421" s="223">
        <f t="shared" ca="1" si="749"/>
        <v>3.3071178688325444E-5</v>
      </c>
      <c r="FD421" s="223">
        <f t="shared" ca="1" si="750"/>
        <v>-6.2483120643488726E-4</v>
      </c>
      <c r="FE421" s="223">
        <f t="shared" ca="1" si="751"/>
        <v>-1.5555951477516156E-4</v>
      </c>
      <c r="FF421" s="223">
        <f t="shared" ca="1" si="752"/>
        <v>5.9433620885625434E-4</v>
      </c>
      <c r="FG421" s="223">
        <f t="shared" ca="1" si="753"/>
        <v>2.7206978594796898E-4</v>
      </c>
      <c r="FH421" s="223">
        <f t="shared" ca="1" si="754"/>
        <v>-5.4100120407886074E-4</v>
      </c>
      <c r="FI421" s="223">
        <f t="shared" ca="1" si="755"/>
        <v>-3.7812456782528942E-4</v>
      </c>
      <c r="FJ421" s="223">
        <f t="shared" ca="1" si="756"/>
        <v>4.668758264256986E-4</v>
      </c>
      <c r="FK421" s="223">
        <f t="shared" ca="1" si="757"/>
        <v>4.6964823461578413E-4</v>
      </c>
      <c r="FL421" s="223">
        <f t="shared" ca="1" si="758"/>
        <v>-3.7480867258996698E-4</v>
      </c>
      <c r="FM421" s="223">
        <f t="shared" ca="1" si="759"/>
        <v>-5.4312358313175811E-4</v>
      </c>
      <c r="FN421" s="223">
        <f t="shared" ca="1" si="760"/>
        <v>2.6833783166172761E-4</v>
      </c>
      <c r="FO421" s="223">
        <f t="shared" ca="1" si="761"/>
        <v>5.9572699693519247E-4</v>
      </c>
      <c r="FP421" s="223">
        <f t="shared" ca="1" si="762"/>
        <v>-1.5155491834831748E-4</v>
      </c>
      <c r="FQ421" s="223">
        <f t="shared" ca="1" si="763"/>
        <v>-6.2543695633395543E-4</v>
      </c>
      <c r="FR421" s="223">
        <f t="shared" ca="1" si="764"/>
        <v>2.8947834515758721E-5</v>
      </c>
      <c r="FS421" s="223">
        <f t="shared" ca="1" si="765"/>
        <v>6.3111172424988983E-4</v>
      </c>
      <c r="FT421" s="223">
        <f t="shared" ca="1" si="766"/>
        <v>9.477169836310807E-5</v>
      </c>
      <c r="FU421" s="223">
        <f t="shared" ca="1" si="767"/>
        <v>-6.1253322253443712E-4</v>
      </c>
      <c r="FV421" s="223">
        <f t="shared" ca="1" si="768"/>
        <v>-2.1484920802246127E-4</v>
      </c>
      <c r="FW421" s="223">
        <f t="shared" ca="1" si="769"/>
        <v>5.7041541258957308E-4</v>
      </c>
      <c r="FX421" s="223">
        <f t="shared" ca="1" si="770"/>
        <v>3.2667018310631965E-4</v>
      </c>
      <c r="FY421" s="223">
        <f t="shared" ca="1" si="771"/>
        <v>-5.0637685823153977E-4</v>
      </c>
      <c r="FZ421" s="223">
        <f t="shared" ca="1" si="772"/>
        <v>-4.2593740625218119E-4</v>
      </c>
      <c r="GA421" s="223">
        <f t="shared" ca="1" si="773"/>
        <v>4.2287852519106822E-4</v>
      </c>
      <c r="GB421" s="223">
        <f t="shared" ca="1" si="774"/>
        <v>5.0883609374419419E-4</v>
      </c>
      <c r="GC421" s="223">
        <f t="shared" ca="1" si="775"/>
        <v>-3.2312920758053871E-4</v>
      </c>
      <c r="GD421" s="223">
        <f t="shared" ca="1" si="776"/>
        <v>-5.7218049551220704E-4</v>
      </c>
      <c r="GE421" s="223">
        <f t="shared" ca="1" si="777"/>
        <v>2.1096221573560584E-4</v>
      </c>
      <c r="GF421" s="223">
        <f t="shared" ca="1" si="778"/>
        <v>6.1353632172018882E-4</v>
      </c>
      <c r="GG421" s="223">
        <f t="shared" ca="1" si="779"/>
        <v>-9.0688064248960112E-5</v>
      </c>
      <c r="GH421" s="223">
        <f t="shared" ca="1" si="780"/>
        <v>-6.3131429115960479E-4</v>
      </c>
      <c r="GI421" s="223">
        <f t="shared" ca="1" si="781"/>
        <v>-3.3071178688319914E-5</v>
      </c>
      <c r="GJ421" s="223">
        <f t="shared" ca="1" si="782"/>
        <v>6.2483120643488813E-4</v>
      </c>
      <c r="GK421" s="223">
        <f t="shared" ca="1" si="783"/>
        <v>1.5555951477517357E-4</v>
      </c>
      <c r="GL421" s="223">
        <f t="shared" ca="1" si="784"/>
        <v>-5.9433620885625011E-4</v>
      </c>
      <c r="GM421" s="223">
        <f t="shared" ca="1" si="785"/>
        <v>-2.7206978594796394E-4</v>
      </c>
      <c r="GN421" s="223">
        <f t="shared" ca="1" si="786"/>
        <v>5.4100120407886356E-4</v>
      </c>
      <c r="GO421" s="223">
        <f t="shared" ca="1" si="787"/>
        <v>3.7812456782529934E-4</v>
      </c>
      <c r="GP421" s="223">
        <f t="shared" ca="1" si="788"/>
        <v>-4.6687582642567817E-4</v>
      </c>
      <c r="GQ421" s="223">
        <f t="shared" ca="1" si="789"/>
        <v>-4.6964823461578044E-4</v>
      </c>
      <c r="GR421" s="223">
        <f t="shared" ca="1" si="790"/>
        <v>3.7480867258995695E-4</v>
      </c>
      <c r="GS421" s="223">
        <f t="shared" ca="1" si="791"/>
        <v>5.431235831317644E-4</v>
      </c>
      <c r="GT421" s="223">
        <f t="shared" ca="1" si="792"/>
        <v>-2.6833783166173265E-4</v>
      </c>
      <c r="GU421" s="223">
        <f t="shared" ca="1" si="793"/>
        <v>-5.9572699693519052E-4</v>
      </c>
      <c r="GV421" s="223">
        <f t="shared" ca="1" si="794"/>
        <v>1.5155491834830545E-4</v>
      </c>
      <c r="GW421" s="223">
        <f t="shared" ca="1" si="795"/>
        <v>6.2543695633395717E-4</v>
      </c>
      <c r="GX421" s="223">
        <f t="shared" ca="1" si="796"/>
        <v>-2.8947834515764251E-5</v>
      </c>
      <c r="GY421" s="223">
        <f t="shared" ca="1" si="797"/>
        <v>-6.3111172424989005E-4</v>
      </c>
      <c r="GZ421" s="223">
        <f t="shared" ca="1" si="798"/>
        <v>-9.4771698363120321E-5</v>
      </c>
      <c r="HA421" s="223">
        <f t="shared" ca="1" si="799"/>
        <v>6.1253322253443843E-4</v>
      </c>
      <c r="HB421" s="223">
        <f t="shared" ca="1" si="800"/>
        <v>2.1484920802245603E-4</v>
      </c>
      <c r="HC421" s="223">
        <f t="shared" ca="1" si="801"/>
        <v>-5.7041541258956766E-4</v>
      </c>
      <c r="HD421" s="223">
        <f t="shared" ca="1" si="802"/>
        <v>-3.2667018310634561E-4</v>
      </c>
      <c r="HE421" s="223">
        <f t="shared" ca="1" si="803"/>
        <v>5.0637685823154302E-4</v>
      </c>
      <c r="HF421" s="223">
        <f t="shared" ca="1" si="804"/>
        <v>4.2593740625217707E-4</v>
      </c>
      <c r="HG421" s="223">
        <f t="shared" ca="1" si="805"/>
        <v>-4.2287852519107234E-4</v>
      </c>
      <c r="HH421" s="223">
        <f t="shared" ca="1" si="806"/>
        <v>-5.0883609374421219E-4</v>
      </c>
      <c r="HI421" s="223">
        <f t="shared" ca="1" si="807"/>
        <v>3.2312920758054354E-4</v>
      </c>
      <c r="HJ421" s="223">
        <f t="shared" ca="1" si="808"/>
        <v>5.7218049551220466E-4</v>
      </c>
      <c r="HK421" s="223">
        <f t="shared" ca="1" si="809"/>
        <v>-2.1096221573561105E-4</v>
      </c>
      <c r="HL421" s="223">
        <f t="shared" ca="1" si="810"/>
        <v>-6.1353632172018752E-4</v>
      </c>
      <c r="HM421" s="223">
        <f t="shared" ca="1" si="811"/>
        <v>9.0688064248965587E-5</v>
      </c>
      <c r="HN421" s="223">
        <f t="shared" ca="1" si="812"/>
        <v>6.3131429115960446E-4</v>
      </c>
      <c r="HO421" s="223">
        <f t="shared" ca="1" si="813"/>
        <v>3.3071178688350163E-5</v>
      </c>
      <c r="HP421" s="223">
        <f t="shared" ca="1" si="814"/>
        <v>-6.2483120643488889E-4</v>
      </c>
      <c r="HQ421" s="223">
        <f t="shared" ca="1" si="815"/>
        <v>-1.5555951477516815E-4</v>
      </c>
      <c r="HR421" s="223">
        <f t="shared" ca="1" si="816"/>
        <v>5.9433620885625206E-4</v>
      </c>
      <c r="HS421" s="223">
        <f t="shared" ca="1" si="817"/>
        <v>2.7206978594799137E-4</v>
      </c>
      <c r="HT421" s="223">
        <f t="shared" ca="1" si="818"/>
        <v>-5.4100120407886648E-4</v>
      </c>
      <c r="HU421" s="223">
        <f t="shared" ca="1" si="819"/>
        <v>-3.7812456782529484E-4</v>
      </c>
      <c r="HV421" s="223">
        <f t="shared" ca="1" si="820"/>
        <v>4.6687582642568191E-4</v>
      </c>
      <c r="HW421" s="223">
        <f t="shared" ca="1" si="821"/>
        <v>4.696482346157767E-4</v>
      </c>
      <c r="HX421" s="223">
        <f t="shared" ca="1" si="822"/>
        <v>-3.748086725899615E-4</v>
      </c>
      <c r="HY421" s="223">
        <f t="shared" ca="1" si="823"/>
        <v>-5.4312358313176158E-4</v>
      </c>
      <c r="HZ421" s="223">
        <f t="shared" ca="1" si="824"/>
        <v>2.6833783166170511E-4</v>
      </c>
      <c r="IA421" s="223">
        <f t="shared" ca="1" si="825"/>
        <v>5.9572699693518868E-4</v>
      </c>
      <c r="IB421" s="223">
        <f t="shared" ca="1" si="826"/>
        <v>-1.5155491834831084E-4</v>
      </c>
      <c r="IC421" s="223">
        <f t="shared" ca="1" si="827"/>
        <v>-6.2543695633395641E-4</v>
      </c>
      <c r="ID421" s="223">
        <f t="shared" ca="1" si="828"/>
        <v>2.8947834515733893E-5</v>
      </c>
      <c r="IE421" s="223">
        <f t="shared" ca="1" si="829"/>
        <v>-6.2986506971083125E-5</v>
      </c>
      <c r="IF421" s="223">
        <f t="shared" ca="1" si="830"/>
        <v>9.4771698363114846E-5</v>
      </c>
      <c r="IG421" s="223">
        <f t="shared" ca="1" si="831"/>
        <v>-6.1253322253443094E-4</v>
      </c>
      <c r="IH421" s="223">
        <f t="shared" ca="1" si="832"/>
        <v>-2.1484920802245078E-4</v>
      </c>
      <c r="II421" s="223">
        <f t="shared" ca="1" si="833"/>
        <v>5.7041541258957015E-4</v>
      </c>
      <c r="IJ421" s="223">
        <f t="shared" ca="1" si="834"/>
        <v>3.2667018310634079E-4</v>
      </c>
      <c r="IK421" s="223">
        <f t="shared" ca="1" si="835"/>
        <v>-5.0637685823152491E-4</v>
      </c>
      <c r="IL421" s="223">
        <f t="shared" ca="1" si="836"/>
        <v>-4.2593740625217295E-4</v>
      </c>
      <c r="IM421" s="223">
        <f t="shared" ca="1" si="837"/>
        <v>4.2287852519107651E-4</v>
      </c>
      <c r="IN421" s="223">
        <f t="shared" ca="1" si="838"/>
        <v>5.0883609374420883E-4</v>
      </c>
      <c r="IO421" s="223">
        <f t="shared" ca="1" si="839"/>
        <v>-3.2312920758051746E-4</v>
      </c>
      <c r="IP421" s="223">
        <f t="shared" ca="1" si="840"/>
        <v>-5.7218049551220238E-4</v>
      </c>
      <c r="IQ421" s="223">
        <f t="shared" ca="1" si="841"/>
        <v>2.1096221573561631E-4</v>
      </c>
      <c r="IR421" s="223">
        <f t="shared" ca="1" si="842"/>
        <v>6.1353632172019478E-4</v>
      </c>
      <c r="IS421" s="223">
        <f t="shared" ca="1" si="843"/>
        <v>-9.0688064248971171E-5</v>
      </c>
      <c r="IT421" s="223">
        <f t="shared" ca="1" si="844"/>
        <v>-6.3131429115960425E-4</v>
      </c>
      <c r="IU421" s="223">
        <f t="shared" ca="1" si="845"/>
        <v>-3.3071178688344634E-5</v>
      </c>
      <c r="IV421" s="223">
        <f t="shared" ca="1" si="846"/>
        <v>6.2483120643488433E-4</v>
      </c>
      <c r="IW421" s="223">
        <f t="shared" ca="1" si="847"/>
        <v>1.5555951477516278E-4</v>
      </c>
      <c r="IX421" s="223">
        <f t="shared" ca="1" si="848"/>
        <v>-5.943362088562539E-4</v>
      </c>
      <c r="IY421" s="223">
        <f t="shared" ca="1" si="849"/>
        <v>-2.7206978594798638E-4</v>
      </c>
      <c r="IZ421" s="223">
        <f t="shared" ca="1" si="850"/>
        <v>5.4100120407885076E-4</v>
      </c>
      <c r="JA421" s="223">
        <f t="shared" ca="1" si="851"/>
        <v>3.781245678252904E-4</v>
      </c>
      <c r="JB421" s="223">
        <f t="shared" ca="1" si="852"/>
        <v>-4.6687582642568565E-4</v>
      </c>
    </row>
    <row r="422" spans="2:262">
      <c r="B422" s="230">
        <v>61</v>
      </c>
      <c r="C422" s="229">
        <f t="shared" si="853"/>
        <v>1.1914062500000006E-3</v>
      </c>
      <c r="D422" s="226">
        <f t="shared" ca="1" si="597"/>
        <v>39.267228502585318</v>
      </c>
      <c r="E422" s="225">
        <f ca="1">BO361</f>
        <v>6.722850258531321E-2</v>
      </c>
      <c r="F422" s="224">
        <v>61</v>
      </c>
      <c r="G422" s="223">
        <f t="shared" ca="1" si="854"/>
        <v>2.4791993348119667E-4</v>
      </c>
      <c r="H422" s="223">
        <f t="shared" ca="1" si="598"/>
        <v>-3.162691244669284E-4</v>
      </c>
      <c r="I422" s="223">
        <f t="shared" ca="1" si="599"/>
        <v>-2.9445233372411372E-4</v>
      </c>
      <c r="J422" s="223">
        <f t="shared" ca="1" si="600"/>
        <v>2.7294660960429221E-4</v>
      </c>
      <c r="K422" s="223">
        <f t="shared" ca="1" si="601"/>
        <v>3.3461073016721076E-4</v>
      </c>
      <c r="L422" s="223">
        <f t="shared" ca="1" si="602"/>
        <v>-2.237156249232582E-4</v>
      </c>
      <c r="M422" s="223">
        <f t="shared" ca="1" si="603"/>
        <v>-3.6752581480302345E-4</v>
      </c>
      <c r="N422" s="223">
        <f t="shared" ca="1" si="604"/>
        <v>1.6964187256806508E-4</v>
      </c>
      <c r="O422" s="223">
        <f t="shared" ca="1" si="605"/>
        <v>3.9248507545042383E-4</v>
      </c>
      <c r="P422" s="223">
        <f t="shared" ca="1" si="606"/>
        <v>-1.1189588597827931E-4</v>
      </c>
      <c r="Q422" s="223">
        <f t="shared" ca="1" si="607"/>
        <v>-4.0894821949160416E-4</v>
      </c>
      <c r="R422" s="223">
        <f t="shared" ca="1" si="608"/>
        <v>5.1727691374756979E-5</v>
      </c>
      <c r="S422" s="223">
        <f t="shared" ca="1" si="609"/>
        <v>4.1655886957560887E-4</v>
      </c>
      <c r="T422" s="223">
        <f t="shared" ca="1" si="610"/>
        <v>9.5602515330429666E-6</v>
      </c>
      <c r="U422" s="223">
        <f t="shared" ca="1" si="611"/>
        <v>-4.1515227811174605E-4</v>
      </c>
      <c r="V422" s="223">
        <f t="shared" ca="1" si="612"/>
        <v>-7.064124386644031E-5</v>
      </c>
      <c r="W422" s="223">
        <f t="shared" ca="1" si="613"/>
        <v>4.0475889355740148E-4</v>
      </c>
      <c r="X422" s="223">
        <f t="shared" ca="1" si="614"/>
        <v>1.3019306660170982E-4</v>
      </c>
      <c r="Y422" s="223">
        <f t="shared" ca="1" si="615"/>
        <v>-3.8560370130088698E-4</v>
      </c>
      <c r="Z422" s="223">
        <f t="shared" ca="1" si="616"/>
        <v>-1.8692660261894147E-4</v>
      </c>
      <c r="AA422" s="223">
        <f t="shared" ca="1" si="617"/>
        <v>3.5810135340722486E-4</v>
      </c>
      <c r="AB422" s="223">
        <f t="shared" ca="1" si="618"/>
        <v>2.3961374219464638E-4</v>
      </c>
      <c r="AC422" s="223">
        <f t="shared" ca="1" si="619"/>
        <v>-3.2284719265315945E-4</v>
      </c>
      <c r="AD422" s="223">
        <f t="shared" ca="1" si="620"/>
        <v>-2.8711396786846297E-4</v>
      </c>
      <c r="AE422" s="223">
        <f t="shared" ca="1" si="621"/>
        <v>2.8060436515393525E-4</v>
      </c>
      <c r="AF422" s="223">
        <f t="shared" ca="1" si="622"/>
        <v>3.2839904320188434E-4</v>
      </c>
      <c r="AG422" s="223">
        <f t="shared" ca="1" si="623"/>
        <v>-2.3228730055454606E-4</v>
      </c>
      <c r="AH422" s="223">
        <f t="shared" ca="1" si="624"/>
        <v>-3.6257527099196375E-4</v>
      </c>
      <c r="AI422" s="223">
        <f t="shared" ca="1" si="625"/>
        <v>1.7894191738943423E-4</v>
      </c>
      <c r="AJ422" s="223">
        <f t="shared" ca="1" si="626"/>
        <v>3.8890283911684784E-4</v>
      </c>
      <c r="AK422" s="223">
        <f t="shared" ca="1" si="627"/>
        <v>-1.2172298210482997E-4</v>
      </c>
      <c r="AL422" s="223">
        <f t="shared" ca="1" si="628"/>
        <v>-4.0681183523403133E-4</v>
      </c>
      <c r="AM422" s="223">
        <f t="shared" ca="1" si="629"/>
        <v>6.1869111852488168E-5</v>
      </c>
      <c r="AN422" s="223">
        <f t="shared" ca="1" si="630"/>
        <v>4.1591458366148582E-4</v>
      </c>
      <c r="AO422" s="223">
        <f t="shared" ca="1" si="631"/>
        <v>-6.7596216889989538E-7</v>
      </c>
      <c r="AP422" s="223">
        <f t="shared" ca="1" si="632"/>
        <v>-4.1601403738541565E-4</v>
      </c>
      <c r="AQ422" s="223">
        <f t="shared" ca="1" si="633"/>
        <v>-6.0531820054289808E-5</v>
      </c>
      <c r="AR422" s="223">
        <f t="shared" ca="1" si="634"/>
        <v>4.0710804353304099E-4</v>
      </c>
      <c r="AS422" s="223">
        <f t="shared" ca="1" si="635"/>
        <v>1.204292711751341E-4</v>
      </c>
      <c r="AT422" s="223">
        <f t="shared" ca="1" si="636"/>
        <v>-3.893893899757917E-4</v>
      </c>
      <c r="AU422" s="223">
        <f t="shared" ca="1" si="637"/>
        <v>-1.777197922629529E-4</v>
      </c>
      <c r="AV422" s="223">
        <f t="shared" ca="1" si="638"/>
        <v>3.6324163205409525E-4</v>
      </c>
      <c r="AW422" s="223">
        <f t="shared" ca="1" si="639"/>
        <v>2.3116321654953329E-4</v>
      </c>
      <c r="AX422" s="223">
        <f t="shared" ca="1" si="640"/>
        <v>-3.2923078976257355E-4</v>
      </c>
      <c r="AY422" s="223">
        <f t="shared" ca="1" si="641"/>
        <v>-2.7960265529445211E-4</v>
      </c>
      <c r="AZ422" s="223">
        <f t="shared" ca="1" si="642"/>
        <v>2.8809309512648124E-4</v>
      </c>
      <c r="BA422" s="223">
        <f t="shared" ca="1" si="643"/>
        <v>3.2198954093256568E-4</v>
      </c>
      <c r="BB422" s="223">
        <f t="shared" ca="1" si="644"/>
        <v>-2.4071905500175914E-4</v>
      </c>
      <c r="BC422" s="223">
        <f t="shared" ca="1" si="645"/>
        <v>-3.5740632539522265E-4</v>
      </c>
      <c r="BD422" s="223">
        <f t="shared" ca="1" si="646"/>
        <v>1.8813417429083926E-4</v>
      </c>
      <c r="BE422" s="223">
        <f t="shared" ca="1" si="647"/>
        <v>3.8508634225500096E-4</v>
      </c>
      <c r="BF422" s="223">
        <f t="shared" ca="1" si="648"/>
        <v>-1.3147675685847747E-4</v>
      </c>
      <c r="BG422" s="223">
        <f t="shared" ca="1" si="649"/>
        <v>-4.044304027385876E-4</v>
      </c>
      <c r="BH422" s="223">
        <f t="shared" ca="1" si="650"/>
        <v>7.1973264690674459E-5</v>
      </c>
      <c r="BI422" s="223">
        <f t="shared" ca="1" si="651"/>
        <v>4.1501976635421309E-4</v>
      </c>
      <c r="BJ422" s="223">
        <f t="shared" ca="1" si="652"/>
        <v>-1.0911768696508117E-5</v>
      </c>
      <c r="BK422" s="223">
        <f t="shared" ca="1" si="653"/>
        <v>-4.1662520535873138E-4</v>
      </c>
      <c r="BL422" s="223">
        <f t="shared" ca="1" si="654"/>
        <v>-5.0385934137170624E-5</v>
      </c>
      <c r="BM422" s="223">
        <f t="shared" ca="1" si="655"/>
        <v>4.0921196684600612E-4</v>
      </c>
      <c r="BN422" s="223">
        <f t="shared" ca="1" si="656"/>
        <v>1.1059293365874582E-4</v>
      </c>
      <c r="BO422" s="223">
        <f t="shared" ca="1" si="657"/>
        <v>-3.9294052504238114E-4</v>
      </c>
      <c r="BP422" s="223">
        <f t="shared" ca="1" si="658"/>
        <v>-1.6840593014947887E-4</v>
      </c>
      <c r="BQ422" s="223">
        <f t="shared" ca="1" si="659"/>
        <v>3.6816310752429651E-4</v>
      </c>
      <c r="BR422" s="223">
        <f t="shared" ca="1" si="660"/>
        <v>2.2257344682652269E-4</v>
      </c>
      <c r="BS422" s="223">
        <f t="shared" ca="1" si="661"/>
        <v>-3.3541607055496313E-4</v>
      </c>
      <c r="BT422" s="223">
        <f t="shared" ca="1" si="662"/>
        <v>-2.7192292053590419E-4</v>
      </c>
      <c r="BU422" s="223">
        <f t="shared" ca="1" si="663"/>
        <v>2.9540828859102205E-4</v>
      </c>
      <c r="BV422" s="223">
        <f t="shared" ca="1" si="664"/>
        <v>3.1538608420374984E-4</v>
      </c>
      <c r="BW422" s="223">
        <f t="shared" ca="1" si="665"/>
        <v>-2.490058092913091E-4</v>
      </c>
      <c r="BX422" s="223">
        <f t="shared" ca="1" si="666"/>
        <v>-3.5202209159234364E-4</v>
      </c>
      <c r="BY422" s="223">
        <f t="shared" ca="1" si="667"/>
        <v>1.9721310620043878E-4</v>
      </c>
      <c r="BZ422" s="223">
        <f t="shared" ca="1" si="668"/>
        <v>3.8103788377988671E-4</v>
      </c>
      <c r="CA422" s="223">
        <f t="shared" ca="1" si="669"/>
        <v>-1.4115133493002331E-4</v>
      </c>
      <c r="CB422" s="223">
        <f t="shared" ca="1" si="670"/>
        <v>-4.0180535649116176E-4</v>
      </c>
      <c r="CC422" s="223">
        <f t="shared" ca="1" si="671"/>
        <v>8.2034063525461944E-5</v>
      </c>
      <c r="CD422" s="223">
        <f t="shared" ca="1" si="672"/>
        <v>4.138749566582775E-4</v>
      </c>
      <c r="CE422" s="223">
        <f t="shared" ca="1" si="673"/>
        <v>-2.1141002382667949E-5</v>
      </c>
      <c r="CF422" s="223">
        <f t="shared" ca="1" si="674"/>
        <v>-4.1698541388695849E-4</v>
      </c>
      <c r="CG422" s="223">
        <f t="shared" ca="1" si="675"/>
        <v>-4.0209697617372812E-5</v>
      </c>
      <c r="CH422" s="223">
        <f t="shared" ca="1" si="676"/>
        <v>4.110693961715653E-4</v>
      </c>
      <c r="CI422" s="223">
        <f t="shared" ca="1" si="677"/>
        <v>1.006899790944519E-4</v>
      </c>
      <c r="CJ422" s="223">
        <f t="shared" ca="1" si="678"/>
        <v>-3.9625496742967957E-4</v>
      </c>
      <c r="CK422" s="223">
        <f t="shared" ca="1" si="679"/>
        <v>-1.589906266007807E-4</v>
      </c>
      <c r="CL422" s="223">
        <f t="shared" ca="1" si="680"/>
        <v>3.7286281530502901E-4</v>
      </c>
      <c r="CM422" s="223">
        <f t="shared" ca="1" si="681"/>
        <v>2.1384960718170105E-4</v>
      </c>
      <c r="CN422" s="223">
        <f t="shared" ca="1" si="682"/>
        <v>-3.4139930924846862E-4</v>
      </c>
      <c r="CO422" s="223">
        <f t="shared" ca="1" si="683"/>
        <v>-2.6407938957787822E-4</v>
      </c>
      <c r="CP422" s="223">
        <f t="shared" ca="1" si="684"/>
        <v>3.0254553914854285E-4</v>
      </c>
      <c r="CQ422" s="223">
        <f t="shared" ca="1" si="685"/>
        <v>3.0859265069085488E-4</v>
      </c>
      <c r="CR422" s="223">
        <f t="shared" ca="1" si="686"/>
        <v>-2.5714257179225951E-4</v>
      </c>
      <c r="CS422" s="223">
        <f t="shared" ca="1" si="687"/>
        <v>-3.4642581284444977E-4</v>
      </c>
      <c r="CT422" s="223">
        <f t="shared" ca="1" si="688"/>
        <v>2.0617324430913621E-4</v>
      </c>
      <c r="CU422" s="223">
        <f t="shared" ca="1" si="689"/>
        <v>3.7675990233150775E-4</v>
      </c>
      <c r="CV422" s="223">
        <f t="shared" ca="1" si="690"/>
        <v>-1.5074088871539569E-4</v>
      </c>
      <c r="CW422" s="223">
        <f t="shared" ca="1" si="691"/>
        <v>-3.9893827772145564E-4</v>
      </c>
      <c r="CX422" s="223">
        <f t="shared" ca="1" si="692"/>
        <v>9.2045448107832921E-5</v>
      </c>
      <c r="CY422" s="223">
        <f t="shared" ca="1" si="693"/>
        <v>4.1248084416423261E-4</v>
      </c>
      <c r="CZ422" s="223">
        <f t="shared" ca="1" si="694"/>
        <v>-3.13575015195054E-5</v>
      </c>
      <c r="DA422" s="223">
        <f t="shared" ca="1" si="695"/>
        <v>-4.1709444599394914E-4</v>
      </c>
      <c r="DB422" s="223">
        <f t="shared" ca="1" si="696"/>
        <v>-3.0009240279273532E-5</v>
      </c>
      <c r="DC422" s="223">
        <f t="shared" ca="1" si="697"/>
        <v>4.1267921266374458E-4</v>
      </c>
      <c r="DD422" s="223">
        <f t="shared" ca="1" si="698"/>
        <v>9.0726372651798103E-5</v>
      </c>
      <c r="DE422" s="223">
        <f t="shared" ca="1" si="699"/>
        <v>-3.9933072064152409E-4</v>
      </c>
      <c r="DF422" s="223">
        <f t="shared" ca="1" si="700"/>
        <v>-1.4947955304366609E-4</v>
      </c>
      <c r="DG422" s="223">
        <f t="shared" ca="1" si="701"/>
        <v>3.7733792446806319E-4</v>
      </c>
      <c r="DH422" s="223">
        <f t="shared" ca="1" si="702"/>
        <v>2.0499695252985993E-4</v>
      </c>
      <c r="DI422" s="223">
        <f t="shared" ca="1" si="703"/>
        <v>-3.4717690176382186E-4</v>
      </c>
      <c r="DJ422" s="223">
        <f t="shared" ca="1" si="704"/>
        <v>-2.5607678707013952E-4</v>
      </c>
      <c r="DK422" s="223">
        <f t="shared" ca="1" si="705"/>
        <v>3.0950054758618282E-4</v>
      </c>
      <c r="DL422" s="223">
        <f t="shared" ca="1" si="706"/>
        <v>3.0161333250421009E-4</v>
      </c>
      <c r="DM422" s="223">
        <f t="shared" ca="1" si="707"/>
        <v>-2.6512444122315626E-4</v>
      </c>
      <c r="DN422" s="223">
        <f t="shared" ca="1" si="708"/>
        <v>-3.406208601405839E-4</v>
      </c>
      <c r="DO422" s="223">
        <f t="shared" ca="1" si="709"/>
        <v>2.1500919136478624E-4</v>
      </c>
      <c r="DP422" s="223">
        <f t="shared" ca="1" si="710"/>
        <v>3.7225497480591918E-4</v>
      </c>
      <c r="DQ422" s="223">
        <f t="shared" ca="1" si="711"/>
        <v>-1.6023964182598175E-4</v>
      </c>
      <c r="DR422" s="223">
        <f t="shared" ca="1" si="712"/>
        <v>-3.9583089345051329E-4</v>
      </c>
      <c r="DS422" s="223">
        <f t="shared" ca="1" si="713"/>
        <v>1.0200138795406471E-4</v>
      </c>
      <c r="DT422" s="223">
        <f t="shared" ca="1" si="714"/>
        <v>4.1083826863331531E-4</v>
      </c>
      <c r="DU422" s="223">
        <f t="shared" ca="1" si="715"/>
        <v>-4.1555112069960033E-5</v>
      </c>
      <c r="DV422" s="223">
        <f t="shared" ca="1" si="716"/>
        <v>-4.1695223600283907E-4</v>
      </c>
      <c r="DW422" s="223">
        <f t="shared" ca="1" si="717"/>
        <v>-1.9790706496947857E-5</v>
      </c>
      <c r="DX422" s="223">
        <f t="shared" ca="1" si="718"/>
        <v>4.1404044662928495E-4</v>
      </c>
      <c r="DY422" s="223">
        <f t="shared" ca="1" si="719"/>
        <v>8.0708116034736426E-5</v>
      </c>
      <c r="DZ422" s="223">
        <f t="shared" ca="1" si="720"/>
        <v>-4.0216593195919174E-4</v>
      </c>
      <c r="EA422" s="223">
        <f t="shared" ca="1" si="721"/>
        <v>-1.3987843859319853E-4</v>
      </c>
      <c r="EB422" s="223">
        <f t="shared" ca="1" si="722"/>
        <v>3.8158573937496895E-4</v>
      </c>
      <c r="EC422" s="223">
        <f t="shared" ca="1" si="723"/>
        <v>1.9602081537914973E-4</v>
      </c>
      <c r="ED422" s="223">
        <f t="shared" ca="1" si="724"/>
        <v>-3.5274536789533313E-4</v>
      </c>
      <c r="EE422" s="223">
        <f t="shared" ca="1" si="725"/>
        <v>-2.479199334811976E-4</v>
      </c>
      <c r="EF422" s="223">
        <f t="shared" ca="1" si="726"/>
        <v>3.1626912446692786E-4</v>
      </c>
      <c r="EG422" s="223">
        <f t="shared" ca="1" si="727"/>
        <v>2.9445233372411383E-4</v>
      </c>
      <c r="EH422" s="223">
        <f t="shared" ca="1" si="728"/>
        <v>-2.7294660960429243E-4</v>
      </c>
      <c r="EI422" s="223">
        <f t="shared" ca="1" si="729"/>
        <v>-3.3461073016721038E-4</v>
      </c>
      <c r="EJ422" s="223">
        <f t="shared" ca="1" si="730"/>
        <v>2.2371562492325931E-4</v>
      </c>
      <c r="EK422" s="223">
        <f t="shared" ca="1" si="731"/>
        <v>3.6752581480302285E-4</v>
      </c>
      <c r="EL422" s="223">
        <f t="shared" ca="1" si="732"/>
        <v>-1.6964187256806703E-4</v>
      </c>
      <c r="EM422" s="223">
        <f t="shared" ca="1" si="733"/>
        <v>-3.9248507545042291E-4</v>
      </c>
      <c r="EN422" s="223">
        <f t="shared" ca="1" si="734"/>
        <v>1.1189588597828202E-4</v>
      </c>
      <c r="EO422" s="223">
        <f t="shared" ca="1" si="735"/>
        <v>4.0894821949160362E-4</v>
      </c>
      <c r="EP422" s="223">
        <f t="shared" ca="1" si="736"/>
        <v>-5.1727691374761235E-5</v>
      </c>
      <c r="EQ422" s="223">
        <f t="shared" ca="1" si="737"/>
        <v>-4.1655886957560925E-4</v>
      </c>
      <c r="ER422" s="223">
        <f t="shared" ca="1" si="738"/>
        <v>-9.5602515330505831E-6</v>
      </c>
      <c r="ES422" s="223">
        <f t="shared" ca="1" si="739"/>
        <v>4.1515227811174545E-4</v>
      </c>
      <c r="ET422" s="223">
        <f t="shared" ca="1" si="740"/>
        <v>7.0641243866446327E-5</v>
      </c>
      <c r="EU422" s="223">
        <f t="shared" ca="1" si="741"/>
        <v>-4.0475889355739996E-4</v>
      </c>
      <c r="EV422" s="223">
        <f t="shared" ca="1" si="742"/>
        <v>-1.3019306660171418E-4</v>
      </c>
      <c r="EW422" s="223">
        <f t="shared" ca="1" si="743"/>
        <v>3.8560370130088519E-4</v>
      </c>
      <c r="EX422" s="223">
        <f t="shared" ca="1" si="744"/>
        <v>1.8692660261894559E-4</v>
      </c>
      <c r="EY422" s="223">
        <f t="shared" ca="1" si="745"/>
        <v>-3.5810135340722324E-4</v>
      </c>
      <c r="EZ422" s="223">
        <f t="shared" ca="1" si="746"/>
        <v>-2.3961374219465015E-4</v>
      </c>
      <c r="FA422" s="223">
        <f t="shared" ca="1" si="747"/>
        <v>3.2284719265315842E-4</v>
      </c>
      <c r="FB422" s="223">
        <f t="shared" ca="1" si="748"/>
        <v>2.8711396786846417E-4</v>
      </c>
      <c r="FC422" s="223">
        <f t="shared" ca="1" si="749"/>
        <v>-2.8060436515393405E-4</v>
      </c>
      <c r="FD422" s="223">
        <f t="shared" ca="1" si="750"/>
        <v>-3.2839904320188532E-4</v>
      </c>
      <c r="FE422" s="223">
        <f t="shared" ca="1" si="751"/>
        <v>2.3228730055454471E-4</v>
      </c>
      <c r="FF422" s="223">
        <f t="shared" ca="1" si="752"/>
        <v>3.6257527099196456E-4</v>
      </c>
      <c r="FG422" s="223">
        <f t="shared" ca="1" si="753"/>
        <v>-1.789419173894355E-4</v>
      </c>
      <c r="FH422" s="223">
        <f t="shared" ca="1" si="754"/>
        <v>-3.8890283911684729E-4</v>
      </c>
      <c r="FI422" s="223">
        <f t="shared" ca="1" si="755"/>
        <v>1.2172298210483121E-4</v>
      </c>
      <c r="FJ422" s="223">
        <f t="shared" ca="1" si="756"/>
        <v>4.0681183523403111E-4</v>
      </c>
      <c r="FK422" s="223">
        <f t="shared" ca="1" si="757"/>
        <v>-6.1869111852489442E-5</v>
      </c>
      <c r="FL422" s="223">
        <f t="shared" ca="1" si="758"/>
        <v>-4.1591458366148576E-4</v>
      </c>
      <c r="FM422" s="223">
        <f t="shared" ca="1" si="759"/>
        <v>6.7596216890125063E-7</v>
      </c>
      <c r="FN422" s="223">
        <f t="shared" ca="1" si="760"/>
        <v>4.1601403738541598E-4</v>
      </c>
      <c r="FO422" s="223">
        <f t="shared" ca="1" si="761"/>
        <v>6.0531820054285606E-5</v>
      </c>
      <c r="FP422" s="223">
        <f t="shared" ca="1" si="762"/>
        <v>-4.0710804353304186E-4</v>
      </c>
      <c r="FQ422" s="223">
        <f t="shared" ca="1" si="763"/>
        <v>-1.2042927117514132E-4</v>
      </c>
      <c r="FR422" s="223">
        <f t="shared" ca="1" si="764"/>
        <v>3.8938938997578899E-4</v>
      </c>
      <c r="FS422" s="223">
        <f t="shared" ca="1" si="765"/>
        <v>1.7771979226295973E-4</v>
      </c>
      <c r="FT422" s="223">
        <f t="shared" ca="1" si="766"/>
        <v>-3.6324163205409302E-4</v>
      </c>
      <c r="FU422" s="223">
        <f t="shared" ca="1" si="767"/>
        <v>-2.3116321654952974E-4</v>
      </c>
      <c r="FV422" s="223">
        <f t="shared" ca="1" si="768"/>
        <v>3.2923078976257621E-4</v>
      </c>
      <c r="FW422" s="223">
        <f t="shared" ca="1" si="769"/>
        <v>2.7960265529444457E-4</v>
      </c>
      <c r="FX422" s="223">
        <f t="shared" ca="1" si="770"/>
        <v>-2.8809309512648867E-4</v>
      </c>
      <c r="FY422" s="223">
        <f t="shared" ca="1" si="771"/>
        <v>-3.2198954093255917E-4</v>
      </c>
      <c r="FZ422" s="223">
        <f t="shared" ca="1" si="772"/>
        <v>2.4071905500176741E-4</v>
      </c>
      <c r="GA422" s="223">
        <f t="shared" ca="1" si="773"/>
        <v>3.5740632539521734E-4</v>
      </c>
      <c r="GB422" s="223">
        <f t="shared" ca="1" si="774"/>
        <v>-1.8813417429084842E-4</v>
      </c>
      <c r="GC422" s="223">
        <f t="shared" ca="1" si="775"/>
        <v>-3.85086342254997E-4</v>
      </c>
      <c r="GD422" s="223">
        <f t="shared" ca="1" si="776"/>
        <v>1.3147675685846471E-4</v>
      </c>
      <c r="GE422" s="223">
        <f t="shared" ca="1" si="777"/>
        <v>4.0443040273859091E-4</v>
      </c>
      <c r="GF422" s="223">
        <f t="shared" ca="1" si="778"/>
        <v>-7.1973264690661177E-5</v>
      </c>
      <c r="GG422" s="223">
        <f t="shared" ca="1" si="779"/>
        <v>-4.1501976635421444E-4</v>
      </c>
      <c r="GH422" s="223">
        <f t="shared" ca="1" si="780"/>
        <v>1.0911768696494618E-5</v>
      </c>
      <c r="GI422" s="223">
        <f t="shared" ca="1" si="781"/>
        <v>4.1662520535873067E-4</v>
      </c>
      <c r="GJ422" s="223">
        <f t="shared" ca="1" si="782"/>
        <v>5.0385934137178159E-5</v>
      </c>
      <c r="GK422" s="223">
        <f t="shared" ca="1" si="783"/>
        <v>-4.0921196684600461E-4</v>
      </c>
      <c r="GL422" s="223">
        <f t="shared" ca="1" si="784"/>
        <v>-1.1059293365875307E-4</v>
      </c>
      <c r="GM422" s="223">
        <f t="shared" ca="1" si="785"/>
        <v>3.9294052504237859E-4</v>
      </c>
      <c r="GN422" s="223">
        <f t="shared" ca="1" si="786"/>
        <v>1.6840593014948578E-4</v>
      </c>
      <c r="GO422" s="223">
        <f t="shared" ca="1" si="787"/>
        <v>-3.6816310752429298E-4</v>
      </c>
      <c r="GP422" s="223">
        <f t="shared" ca="1" si="788"/>
        <v>-2.2257344682652906E-4</v>
      </c>
      <c r="GQ422" s="223">
        <f t="shared" ca="1" si="789"/>
        <v>3.3541607055495863E-4</v>
      </c>
      <c r="GR422" s="223">
        <f t="shared" ca="1" si="790"/>
        <v>2.7192292053590994E-4</v>
      </c>
      <c r="GS422" s="223">
        <f t="shared" ca="1" si="791"/>
        <v>-2.9540828859101674E-4</v>
      </c>
      <c r="GT422" s="223">
        <f t="shared" ca="1" si="792"/>
        <v>-3.1538608420375483E-4</v>
      </c>
      <c r="GU422" s="223">
        <f t="shared" ca="1" si="793"/>
        <v>2.4900580929130303E-4</v>
      </c>
      <c r="GV422" s="223">
        <f t="shared" ca="1" si="794"/>
        <v>3.5202209159234776E-4</v>
      </c>
      <c r="GW422" s="223">
        <f t="shared" ca="1" si="795"/>
        <v>-1.9721310620043737E-4</v>
      </c>
      <c r="GX422" s="223">
        <f t="shared" ca="1" si="796"/>
        <v>-3.8103788377988736E-4</v>
      </c>
      <c r="GY422" s="223">
        <f t="shared" ca="1" si="797"/>
        <v>1.4115133493002174E-4</v>
      </c>
      <c r="GZ422" s="223">
        <f t="shared" ca="1" si="798"/>
        <v>4.018053564911622E-4</v>
      </c>
      <c r="HA422" s="223">
        <f t="shared" ca="1" si="799"/>
        <v>-8.2034063525460345E-5</v>
      </c>
      <c r="HB422" s="223">
        <f t="shared" ca="1" si="800"/>
        <v>-4.1387495665827772E-4</v>
      </c>
      <c r="HC422" s="223">
        <f t="shared" ca="1" si="801"/>
        <v>2.1141002382666296E-5</v>
      </c>
      <c r="HD422" s="223">
        <f t="shared" ca="1" si="802"/>
        <v>4.1698541388695849E-4</v>
      </c>
      <c r="HE422" s="223">
        <f t="shared" ca="1" si="803"/>
        <v>4.0209697617374411E-5</v>
      </c>
      <c r="HF422" s="223">
        <f t="shared" ca="1" si="804"/>
        <v>-4.1106939617156508E-4</v>
      </c>
      <c r="HG422" s="223">
        <f t="shared" ca="1" si="805"/>
        <v>-1.0068997909445349E-4</v>
      </c>
      <c r="HH422" s="223">
        <f t="shared" ca="1" si="806"/>
        <v>3.9625496742967908E-4</v>
      </c>
      <c r="HI422" s="223">
        <f t="shared" ca="1" si="807"/>
        <v>1.5899062660078219E-4</v>
      </c>
      <c r="HJ422" s="223">
        <f t="shared" ca="1" si="808"/>
        <v>-3.7286281530503096E-4</v>
      </c>
      <c r="HK422" s="223">
        <f t="shared" ca="1" si="809"/>
        <v>-2.1384960718169737E-4</v>
      </c>
      <c r="HL422" s="223">
        <f t="shared" ca="1" si="810"/>
        <v>3.413993092484677E-4</v>
      </c>
      <c r="HM422" s="223">
        <f t="shared" ca="1" si="811"/>
        <v>2.6407938957787947E-4</v>
      </c>
      <c r="HN422" s="223">
        <f t="shared" ca="1" si="812"/>
        <v>-3.0254553914854171E-4</v>
      </c>
      <c r="HO422" s="223">
        <f t="shared" ca="1" si="813"/>
        <v>-3.0859265069085602E-4</v>
      </c>
      <c r="HP422" s="223">
        <f t="shared" ca="1" si="814"/>
        <v>2.5714257179226753E-4</v>
      </c>
      <c r="HQ422" s="223">
        <f t="shared" ca="1" si="815"/>
        <v>3.4642581284444402E-4</v>
      </c>
      <c r="HR422" s="223">
        <f t="shared" ca="1" si="816"/>
        <v>-2.061732443091451E-4</v>
      </c>
      <c r="HS422" s="223">
        <f t="shared" ca="1" si="817"/>
        <v>-3.7675990233150336E-4</v>
      </c>
      <c r="HT422" s="223">
        <f t="shared" ca="1" si="818"/>
        <v>1.5074088871540521E-4</v>
      </c>
      <c r="HU422" s="223">
        <f t="shared" ca="1" si="819"/>
        <v>3.9893827772145265E-4</v>
      </c>
      <c r="HV422" s="223">
        <f t="shared" ca="1" si="820"/>
        <v>-9.2045448107842923E-5</v>
      </c>
      <c r="HW422" s="223">
        <f t="shared" ca="1" si="821"/>
        <v>-4.1248084416423104E-4</v>
      </c>
      <c r="HX422" s="223">
        <f t="shared" ca="1" si="822"/>
        <v>3.1357501519515592E-5</v>
      </c>
      <c r="HY422" s="223">
        <f t="shared" ca="1" si="823"/>
        <v>4.1709444599394914E-4</v>
      </c>
      <c r="HZ422" s="223">
        <f t="shared" ca="1" si="824"/>
        <v>3.0009240279263341E-5</v>
      </c>
      <c r="IA422" s="223">
        <f t="shared" ca="1" si="825"/>
        <v>-4.1267921266374604E-4</v>
      </c>
      <c r="IB422" s="223">
        <f t="shared" ca="1" si="826"/>
        <v>-9.0726372651788115E-5</v>
      </c>
      <c r="IC422" s="223">
        <f t="shared" ca="1" si="827"/>
        <v>3.9933072064152024E-4</v>
      </c>
      <c r="ID422" s="223">
        <f t="shared" ca="1" si="828"/>
        <v>1.4947955304367867E-4</v>
      </c>
      <c r="IE422" s="223">
        <f t="shared" ca="1" si="829"/>
        <v>-1.8155797562612817E-4</v>
      </c>
      <c r="IF422" s="223">
        <f t="shared" ca="1" si="830"/>
        <v>-2.049969525298717E-4</v>
      </c>
      <c r="IG422" s="223">
        <f t="shared" ca="1" si="831"/>
        <v>3.4717690176381438E-4</v>
      </c>
      <c r="IH422" s="223">
        <f t="shared" ca="1" si="832"/>
        <v>2.5607678707015015E-4</v>
      </c>
      <c r="II422" s="223">
        <f t="shared" ca="1" si="833"/>
        <v>-3.0950054758617382E-4</v>
      </c>
      <c r="IJ422" s="223">
        <f t="shared" ca="1" si="834"/>
        <v>-3.0161333250421942E-4</v>
      </c>
      <c r="IK422" s="223">
        <f t="shared" ca="1" si="835"/>
        <v>2.651244412231459E-4</v>
      </c>
      <c r="IL422" s="223">
        <f t="shared" ca="1" si="836"/>
        <v>3.406208601405917E-4</v>
      </c>
      <c r="IM422" s="223">
        <f t="shared" ca="1" si="837"/>
        <v>-2.1500919136477467E-4</v>
      </c>
      <c r="IN422" s="223">
        <f t="shared" ca="1" si="838"/>
        <v>-3.7225497480592525E-4</v>
      </c>
      <c r="IO422" s="223">
        <f t="shared" ca="1" si="839"/>
        <v>1.6023964182596925E-4</v>
      </c>
      <c r="IP422" s="223">
        <f t="shared" ca="1" si="840"/>
        <v>3.9583089345051378E-4</v>
      </c>
      <c r="IQ422" s="223">
        <f t="shared" ca="1" si="841"/>
        <v>-1.0200138795406319E-4</v>
      </c>
      <c r="IR422" s="223">
        <f t="shared" ca="1" si="842"/>
        <v>-4.1083826863331564E-4</v>
      </c>
      <c r="IS422" s="223">
        <f t="shared" ca="1" si="843"/>
        <v>4.1555112069958434E-5</v>
      </c>
      <c r="IT422" s="223">
        <f t="shared" ca="1" si="844"/>
        <v>4.1695223600283907E-4</v>
      </c>
      <c r="IU422" s="223">
        <f t="shared" ca="1" si="845"/>
        <v>1.9790706496949456E-5</v>
      </c>
      <c r="IV422" s="223">
        <f t="shared" ca="1" si="846"/>
        <v>-4.1404044662928478E-4</v>
      </c>
      <c r="IW422" s="223">
        <f t="shared" ca="1" si="847"/>
        <v>-8.0708116034738025E-5</v>
      </c>
      <c r="IX422" s="223">
        <f t="shared" ca="1" si="848"/>
        <v>4.0216593195919125E-4</v>
      </c>
      <c r="IY422" s="223">
        <f t="shared" ca="1" si="849"/>
        <v>1.3987843859320008E-4</v>
      </c>
      <c r="IZ422" s="223">
        <f t="shared" ca="1" si="850"/>
        <v>-3.815857393749683E-4</v>
      </c>
      <c r="JA422" s="223">
        <f t="shared" ca="1" si="851"/>
        <v>-1.960208153791512E-4</v>
      </c>
      <c r="JB422" s="223">
        <f t="shared" ca="1" si="852"/>
        <v>3.5274536789533227E-4</v>
      </c>
    </row>
    <row r="423" spans="2:262">
      <c r="B423" s="230">
        <v>62</v>
      </c>
      <c r="C423" s="229">
        <f t="shared" si="853"/>
        <v>1.2109375000000006E-3</v>
      </c>
      <c r="D423" s="226">
        <f t="shared" ca="1" si="597"/>
        <v>39.261866525645672</v>
      </c>
      <c r="E423" s="225">
        <f ca="1">BP361</f>
        <v>6.186652564566817E-2</v>
      </c>
      <c r="F423" s="224">
        <v>62</v>
      </c>
      <c r="G423" s="223">
        <f t="shared" ca="1" si="854"/>
        <v>-2.3347931582861769E-4</v>
      </c>
      <c r="H423" s="223">
        <f t="shared" ca="1" si="598"/>
        <v>2.2323047435035393E-4</v>
      </c>
      <c r="I423" s="223">
        <f t="shared" ca="1" si="599"/>
        <v>2.5538611625937422E-4</v>
      </c>
      <c r="J423" s="223">
        <f t="shared" ca="1" si="600"/>
        <v>-1.9816806878963575E-4</v>
      </c>
      <c r="K423" s="223">
        <f t="shared" ca="1" si="601"/>
        <v>-2.7483340878230059E-4</v>
      </c>
      <c r="L423" s="223">
        <f t="shared" ca="1" si="602"/>
        <v>1.7119719639678739E-4</v>
      </c>
      <c r="M423" s="223">
        <f t="shared" ca="1" si="603"/>
        <v>2.9163390533942991E-4</v>
      </c>
      <c r="N423" s="223">
        <f t="shared" ca="1" si="604"/>
        <v>-1.4257760141673105E-4</v>
      </c>
      <c r="O423" s="223">
        <f t="shared" ca="1" si="605"/>
        <v>-3.0562580796483101E-4</v>
      </c>
      <c r="P423" s="223">
        <f t="shared" ca="1" si="606"/>
        <v>1.1258490619418648E-4</v>
      </c>
      <c r="Q423" s="223">
        <f t="shared" ca="1" si="607"/>
        <v>3.1667436698746968E-4</v>
      </c>
      <c r="R423" s="223">
        <f t="shared" ca="1" si="608"/>
        <v>-8.1507956779821173E-5</v>
      </c>
      <c r="S423" s="223">
        <f t="shared" ca="1" si="609"/>
        <v>-3.2467317874420069E-4</v>
      </c>
      <c r="T423" s="223">
        <f t="shared" ca="1" si="610"/>
        <v>4.9646041184885206E-5</v>
      </c>
      <c r="U423" s="223">
        <f t="shared" ca="1" si="611"/>
        <v>3.2954521030521177E-4</v>
      </c>
      <c r="V423" s="223">
        <f t="shared" ca="1" si="612"/>
        <v>-1.7306007074052037E-5</v>
      </c>
      <c r="W423" s="223">
        <f t="shared" ca="1" si="613"/>
        <v>-3.3124354134324687E-4</v>
      </c>
      <c r="X423" s="223">
        <f t="shared" ca="1" si="614"/>
        <v>-1.5200693345330006E-5</v>
      </c>
      <c r="Y423" s="223">
        <f t="shared" ca="1" si="615"/>
        <v>3.297518160020077E-4</v>
      </c>
      <c r="Z423" s="223">
        <f t="shared" ca="1" si="616"/>
        <v>4.7561002778252293E-5</v>
      </c>
      <c r="AA423" s="223">
        <f t="shared" ca="1" si="617"/>
        <v>-3.2508440041199035E-4</v>
      </c>
      <c r="AB423" s="223">
        <f t="shared" ca="1" si="618"/>
        <v>-7.9463273754932373E-5</v>
      </c>
      <c r="AC423" s="223">
        <f t="shared" ca="1" si="619"/>
        <v>3.1728624433679544E-4</v>
      </c>
      <c r="AD423" s="223">
        <f t="shared" ca="1" si="620"/>
        <v>1.1060026996630718E-4</v>
      </c>
      <c r="AE423" s="223">
        <f t="shared" ca="1" si="621"/>
        <v>-3.0643244828233306E-4</v>
      </c>
      <c r="AF423" s="223">
        <f t="shared" ca="1" si="622"/>
        <v>-1.4067212511764882E-4</v>
      </c>
      <c r="AG423" s="223">
        <f t="shared" ca="1" si="623"/>
        <v>2.9262754023789598E-4</v>
      </c>
      <c r="AH423" s="223">
        <f t="shared" ca="1" si="624"/>
        <v>1.6938923080490168E-4</v>
      </c>
      <c r="AI423" s="223">
        <f t="shared" ca="1" si="625"/>
        <v>-2.7600446901448263E-4</v>
      </c>
      <c r="AJ423" s="223">
        <f t="shared" ca="1" si="626"/>
        <v>-1.9647502560193072E-4</v>
      </c>
      <c r="AK423" s="223">
        <f t="shared" ca="1" si="627"/>
        <v>2.5672332387506949E-4</v>
      </c>
      <c r="AL423" s="223">
        <f t="shared" ca="1" si="628"/>
        <v>2.2166865849823891E-4</v>
      </c>
      <c r="AM423" s="223">
        <f t="shared" ca="1" si="629"/>
        <v>-2.3496979278749347E-4</v>
      </c>
      <c r="AN423" s="223">
        <f t="shared" ca="1" si="630"/>
        <v>-2.4472750103679422E-4</v>
      </c>
      <c r="AO423" s="223">
        <f t="shared" ca="1" si="631"/>
        <v>2.109533741478209E-4</v>
      </c>
      <c r="AP423" s="223">
        <f t="shared" ca="1" si="632"/>
        <v>2.6542948395870473E-4</v>
      </c>
      <c r="AQ423" s="223">
        <f t="shared" ca="1" si="633"/>
        <v>-1.8490535919626018E-4</v>
      </c>
      <c r="AR423" s="223">
        <f t="shared" ca="1" si="634"/>
        <v>-2.8357523585157747E-4</v>
      </c>
      <c r="AS423" s="223">
        <f t="shared" ca="1" si="635"/>
        <v>1.5707660455608827E-4</v>
      </c>
      <c r="AT423" s="223">
        <f t="shared" ca="1" si="636"/>
        <v>2.9899000320520705E-4</v>
      </c>
      <c r="AU423" s="223">
        <f t="shared" ca="1" si="637"/>
        <v>-1.2773511634723477E-4</v>
      </c>
      <c r="AV423" s="223">
        <f t="shared" ca="1" si="638"/>
        <v>-3.1152533338340904E-4</v>
      </c>
      <c r="AW423" s="223">
        <f t="shared" ca="1" si="639"/>
        <v>9.7163469140842159E-5</v>
      </c>
      <c r="AX423" s="223">
        <f t="shared" ca="1" si="640"/>
        <v>3.2106050430405947E-4</v>
      </c>
      <c r="AY423" s="223">
        <f t="shared" ca="1" si="641"/>
        <v>-6.5656084611663632E-5</v>
      </c>
      <c r="AZ423" s="223">
        <f t="shared" ca="1" si="642"/>
        <v>-3.2750368705873601E-4</v>
      </c>
      <c r="BA423" s="223">
        <f t="shared" ca="1" si="643"/>
        <v>3.351639609641265E-5</v>
      </c>
      <c r="BB423" s="223">
        <f t="shared" ca="1" si="644"/>
        <v>3.3079283027531107E-4</v>
      </c>
      <c r="BC423" s="223">
        <f t="shared" ca="1" si="645"/>
        <v>-1.0539263648227601E-6</v>
      </c>
      <c r="BD423" s="223">
        <f t="shared" ca="1" si="646"/>
        <v>-3.3089625770657945E-4</v>
      </c>
      <c r="BE423" s="223">
        <f t="shared" ca="1" si="647"/>
        <v>-3.1418693253795153E-5</v>
      </c>
      <c r="BF423" s="223">
        <f t="shared" ca="1" si="648"/>
        <v>3.2781297328983894E-4</v>
      </c>
      <c r="BG423" s="223">
        <f t="shared" ca="1" si="649"/>
        <v>6.3588733681169558E-5</v>
      </c>
      <c r="BH423" s="223">
        <f t="shared" ca="1" si="650"/>
        <v>-3.2157267073951829E-4</v>
      </c>
      <c r="BI423" s="223">
        <f t="shared" ca="1" si="651"/>
        <v>-9.5146379842061138E-5</v>
      </c>
      <c r="BJ423" s="223">
        <f t="shared" ca="1" si="652"/>
        <v>3.1223544758047172E-4</v>
      </c>
      <c r="BK423" s="223">
        <f t="shared" ca="1" si="653"/>
        <v>1.2578771435276724E-4</v>
      </c>
      <c r="BL423" s="223">
        <f t="shared" ca="1" si="654"/>
        <v>-2.9989122637596891E-4</v>
      </c>
      <c r="BM423" s="223">
        <f t="shared" ca="1" si="655"/>
        <v>-1.5521764441170125E-4</v>
      </c>
      <c r="BN423" s="223">
        <f t="shared" ca="1" si="656"/>
        <v>2.8465888872424342E-4</v>
      </c>
      <c r="BO423" s="223">
        <f t="shared" ca="1" si="657"/>
        <v>1.8315274370435096E-4</v>
      </c>
      <c r="BP423" s="223">
        <f t="shared" ca="1" si="658"/>
        <v>-2.6668513036372845E-4</v>
      </c>
      <c r="BQ423" s="223">
        <f t="shared" ca="1" si="659"/>
        <v>-2.0932398195365757E-4</v>
      </c>
      <c r="BR423" s="223">
        <f t="shared" ca="1" si="660"/>
        <v>2.4614304841288638E-4</v>
      </c>
      <c r="BS423" s="223">
        <f t="shared" ca="1" si="661"/>
        <v>2.3347931582861855E-4</v>
      </c>
      <c r="BT423" s="223">
        <f t="shared" ca="1" si="662"/>
        <v>-2.2323047435035052E-4</v>
      </c>
      <c r="BU423" s="223">
        <f t="shared" ca="1" si="663"/>
        <v>-2.5538611625937634E-4</v>
      </c>
      <c r="BV423" s="223">
        <f t="shared" ca="1" si="664"/>
        <v>1.9816806878963404E-4</v>
      </c>
      <c r="BW423" s="223">
        <f t="shared" ca="1" si="665"/>
        <v>2.7483340878230113E-4</v>
      </c>
      <c r="BX423" s="223">
        <f t="shared" ca="1" si="666"/>
        <v>-1.7119719639678381E-4</v>
      </c>
      <c r="BY423" s="223">
        <f t="shared" ca="1" si="667"/>
        <v>-2.9163390533943137E-4</v>
      </c>
      <c r="BZ423" s="223">
        <f t="shared" ca="1" si="668"/>
        <v>1.4257760141672942E-4</v>
      </c>
      <c r="CA423" s="223">
        <f t="shared" ca="1" si="669"/>
        <v>3.0562580796483129E-4</v>
      </c>
      <c r="CB423" s="223">
        <f t="shared" ca="1" si="670"/>
        <v>-1.1258490619418252E-4</v>
      </c>
      <c r="CC423" s="223">
        <f t="shared" ca="1" si="671"/>
        <v>-3.1667436698747044E-4</v>
      </c>
      <c r="CD423" s="223">
        <f t="shared" ca="1" si="672"/>
        <v>8.1507956779819954E-5</v>
      </c>
      <c r="CE423" s="223">
        <f t="shared" ca="1" si="673"/>
        <v>3.2467317874420074E-4</v>
      </c>
      <c r="CF423" s="223">
        <f t="shared" ca="1" si="674"/>
        <v>-4.9646041184881655E-5</v>
      </c>
      <c r="CG423" s="223">
        <f t="shared" ca="1" si="675"/>
        <v>-3.2954521030521204E-4</v>
      </c>
      <c r="CH423" s="223">
        <f t="shared" ca="1" si="676"/>
        <v>1.7306007074050818E-5</v>
      </c>
      <c r="CI423" s="223">
        <f t="shared" ca="1" si="677"/>
        <v>3.3124354134324698E-4</v>
      </c>
      <c r="CJ423" s="223">
        <f t="shared" ca="1" si="678"/>
        <v>1.5200693345333611E-5</v>
      </c>
      <c r="CK423" s="223">
        <f t="shared" ca="1" si="679"/>
        <v>-3.2975181600200748E-4</v>
      </c>
      <c r="CL423" s="223">
        <f t="shared" ca="1" si="680"/>
        <v>-4.7561002778253567E-5</v>
      </c>
      <c r="CM423" s="223">
        <f t="shared" ca="1" si="681"/>
        <v>3.2508440041198938E-4</v>
      </c>
      <c r="CN423" s="223">
        <f t="shared" ca="1" si="682"/>
        <v>7.946327375493015E-5</v>
      </c>
      <c r="CO423" s="223">
        <f t="shared" ca="1" si="683"/>
        <v>-3.1728624433679479E-4</v>
      </c>
      <c r="CP423" s="223">
        <f t="shared" ca="1" si="684"/>
        <v>-1.1060026996631171E-4</v>
      </c>
      <c r="CQ423" s="223">
        <f t="shared" ca="1" si="685"/>
        <v>3.06432448282333E-4</v>
      </c>
      <c r="CR423" s="223">
        <f t="shared" ca="1" si="686"/>
        <v>1.4067212511765105E-4</v>
      </c>
      <c r="CS423" s="223">
        <f t="shared" ca="1" si="687"/>
        <v>-2.9262754023789267E-4</v>
      </c>
      <c r="CT423" s="223">
        <f t="shared" ca="1" si="688"/>
        <v>-1.6938923080490176E-4</v>
      </c>
      <c r="CU423" s="223">
        <f t="shared" ca="1" si="689"/>
        <v>2.7600446901447997E-4</v>
      </c>
      <c r="CV423" s="223">
        <f t="shared" ca="1" si="690"/>
        <v>1.9647502560192891E-4</v>
      </c>
      <c r="CW423" s="223">
        <f t="shared" ca="1" si="691"/>
        <v>-2.5672332387506792E-4</v>
      </c>
      <c r="CX423" s="223">
        <f t="shared" ca="1" si="692"/>
        <v>-2.2166865849824249E-4</v>
      </c>
      <c r="CY423" s="223">
        <f t="shared" ca="1" si="693"/>
        <v>2.349697927874951E-4</v>
      </c>
      <c r="CZ423" s="223">
        <f t="shared" ca="1" si="694"/>
        <v>2.4472750103679585E-4</v>
      </c>
      <c r="DA423" s="223">
        <f t="shared" ca="1" si="695"/>
        <v>-2.1095337414781719E-4</v>
      </c>
      <c r="DB423" s="223">
        <f t="shared" ca="1" si="696"/>
        <v>-2.6542948395870479E-4</v>
      </c>
      <c r="DC423" s="223">
        <f t="shared" ca="1" si="697"/>
        <v>1.8490535919625815E-4</v>
      </c>
      <c r="DD423" s="223">
        <f t="shared" ca="1" si="698"/>
        <v>2.8357523585158115E-4</v>
      </c>
      <c r="DE423" s="223">
        <f t="shared" ca="1" si="699"/>
        <v>-1.5707660455608821E-4</v>
      </c>
      <c r="DF423" s="223">
        <f t="shared" ca="1" si="700"/>
        <v>-2.9899000320520911E-4</v>
      </c>
      <c r="DG423" s="223">
        <f t="shared" ca="1" si="701"/>
        <v>1.2773511634723683E-4</v>
      </c>
      <c r="DH423" s="223">
        <f t="shared" ca="1" si="702"/>
        <v>3.115253333834099E-4</v>
      </c>
      <c r="DI423" s="223">
        <f t="shared" ca="1" si="703"/>
        <v>-9.7163469140835342E-5</v>
      </c>
      <c r="DJ423" s="223">
        <f t="shared" ca="1" si="704"/>
        <v>-3.2106050430405887E-4</v>
      </c>
      <c r="DK423" s="223">
        <f t="shared" ca="1" si="705"/>
        <v>6.5656084611661274E-5</v>
      </c>
      <c r="DL423" s="223">
        <f t="shared" ca="1" si="706"/>
        <v>3.2750368705873704E-4</v>
      </c>
      <c r="DM423" s="223">
        <f t="shared" ca="1" si="707"/>
        <v>-3.3516396096410238E-5</v>
      </c>
      <c r="DN423" s="223">
        <f t="shared" ca="1" si="708"/>
        <v>-3.3079283027531118E-4</v>
      </c>
      <c r="DO423" s="223">
        <f t="shared" ca="1" si="709"/>
        <v>1.0539263648156314E-6</v>
      </c>
      <c r="DP423" s="223">
        <f t="shared" ca="1" si="710"/>
        <v>3.3089625770657934E-4</v>
      </c>
      <c r="DQ423" s="223">
        <f t="shared" ca="1" si="711"/>
        <v>3.1418693253797592E-5</v>
      </c>
      <c r="DR423" s="223">
        <f t="shared" ca="1" si="712"/>
        <v>-3.2781297328983927E-4</v>
      </c>
      <c r="DS423" s="223">
        <f t="shared" ca="1" si="713"/>
        <v>-6.3588733681171943E-5</v>
      </c>
      <c r="DT423" s="223">
        <f t="shared" ca="1" si="714"/>
        <v>3.2157267073951656E-4</v>
      </c>
      <c r="DU423" s="223">
        <f t="shared" ca="1" si="715"/>
        <v>9.5146379842058943E-5</v>
      </c>
      <c r="DV423" s="223">
        <f t="shared" ca="1" si="716"/>
        <v>-3.1223544758047096E-4</v>
      </c>
      <c r="DW423" s="223">
        <f t="shared" ca="1" si="717"/>
        <v>-1.2578771435277383E-4</v>
      </c>
      <c r="DX423" s="223">
        <f t="shared" ca="1" si="718"/>
        <v>2.9989122637596793E-4</v>
      </c>
      <c r="DY423" s="223">
        <f t="shared" ca="1" si="719"/>
        <v>1.5521764441170339E-4</v>
      </c>
      <c r="DZ423" s="223">
        <f t="shared" ca="1" si="720"/>
        <v>-2.8465888872424456E-4</v>
      </c>
      <c r="EA423" s="223">
        <f t="shared" ca="1" si="721"/>
        <v>-1.8315274370435299E-4</v>
      </c>
      <c r="EB423" s="223">
        <f t="shared" ca="1" si="722"/>
        <v>2.6668513036372417E-4</v>
      </c>
      <c r="EC423" s="223">
        <f t="shared" ca="1" si="723"/>
        <v>2.0932398195365579E-4</v>
      </c>
      <c r="ED423" s="223">
        <f t="shared" ca="1" si="724"/>
        <v>-2.4614304841288475E-4</v>
      </c>
      <c r="EE423" s="223">
        <f t="shared" ca="1" si="725"/>
        <v>-2.3347931582862359E-4</v>
      </c>
      <c r="EF423" s="223">
        <f t="shared" ca="1" si="726"/>
        <v>2.232304743503522E-4</v>
      </c>
      <c r="EG423" s="223">
        <f t="shared" ca="1" si="727"/>
        <v>2.5538611625937791E-4</v>
      </c>
      <c r="EH423" s="223">
        <f t="shared" ca="1" si="728"/>
        <v>-1.9816806878962829E-4</v>
      </c>
      <c r="EI423" s="223">
        <f t="shared" ca="1" si="729"/>
        <v>-2.7483340878230254E-4</v>
      </c>
      <c r="EJ423" s="223">
        <f t="shared" ca="1" si="730"/>
        <v>1.7119719639678175E-4</v>
      </c>
      <c r="EK423" s="223">
        <f t="shared" ca="1" si="731"/>
        <v>2.9163390533943029E-4</v>
      </c>
      <c r="EL423" s="223">
        <f t="shared" ca="1" si="732"/>
        <v>-1.425776014167272E-4</v>
      </c>
      <c r="EM423" s="223">
        <f t="shared" ca="1" si="733"/>
        <v>-3.0562580796483405E-4</v>
      </c>
      <c r="EN423" s="223">
        <f t="shared" ca="1" si="734"/>
        <v>1.1258490619418465E-4</v>
      </c>
      <c r="EO423" s="223">
        <f t="shared" ca="1" si="735"/>
        <v>3.1667436698747109E-4</v>
      </c>
      <c r="EP423" s="223">
        <f t="shared" ca="1" si="736"/>
        <v>-8.1507956779813042E-5</v>
      </c>
      <c r="EQ423" s="223">
        <f t="shared" ca="1" si="737"/>
        <v>-3.2467317874420118E-4</v>
      </c>
      <c r="ER423" s="223">
        <f t="shared" ca="1" si="738"/>
        <v>4.9646041184879216E-5</v>
      </c>
      <c r="ES423" s="223">
        <f t="shared" ca="1" si="739"/>
        <v>3.2954521030521182E-4</v>
      </c>
      <c r="ET423" s="223">
        <f t="shared" ca="1" si="740"/>
        <v>-1.7306007074048378E-5</v>
      </c>
      <c r="EU423" s="223">
        <f t="shared" ca="1" si="741"/>
        <v>-3.3124354134324692E-4</v>
      </c>
      <c r="EV423" s="223">
        <f t="shared" ca="1" si="742"/>
        <v>-1.5200693345331334E-5</v>
      </c>
      <c r="EW423" s="223">
        <f t="shared" ca="1" si="743"/>
        <v>3.2975181600200726E-4</v>
      </c>
      <c r="EX423" s="223">
        <f t="shared" ca="1" si="744"/>
        <v>4.7561002778260614E-5</v>
      </c>
      <c r="EY423" s="223">
        <f t="shared" ca="1" si="745"/>
        <v>-3.2508440041198981E-4</v>
      </c>
      <c r="EZ423" s="223">
        <f t="shared" ca="1" si="746"/>
        <v>-7.9463273754937089E-5</v>
      </c>
      <c r="FA423" s="223">
        <f t="shared" ca="1" si="747"/>
        <v>3.1728624433679267E-4</v>
      </c>
      <c r="FB423" s="223">
        <f t="shared" ca="1" si="748"/>
        <v>1.1060026996630955E-4</v>
      </c>
      <c r="FC423" s="223">
        <f t="shared" ca="1" si="749"/>
        <v>-3.0643244828233035E-4</v>
      </c>
      <c r="FD423" s="223">
        <f t="shared" ca="1" si="750"/>
        <v>-1.4067212511764899E-4</v>
      </c>
      <c r="FE423" s="223">
        <f t="shared" ca="1" si="751"/>
        <v>2.9262754023789376E-4</v>
      </c>
      <c r="FF423" s="223">
        <f t="shared" ca="1" si="752"/>
        <v>1.6938923080490791E-4</v>
      </c>
      <c r="FG423" s="223">
        <f t="shared" ca="1" si="753"/>
        <v>-2.7600446901448122E-4</v>
      </c>
      <c r="FH423" s="223">
        <f t="shared" ca="1" si="754"/>
        <v>-1.9647502560193463E-4</v>
      </c>
      <c r="FI423" s="223">
        <f t="shared" ca="1" si="755"/>
        <v>2.5672332387506337E-4</v>
      </c>
      <c r="FJ423" s="223">
        <f t="shared" ca="1" si="756"/>
        <v>2.2166865849824078E-4</v>
      </c>
      <c r="FK423" s="223">
        <f t="shared" ca="1" si="757"/>
        <v>-2.3496979278749E-4</v>
      </c>
      <c r="FL423" s="223">
        <f t="shared" ca="1" si="758"/>
        <v>-2.4472750103680062E-4</v>
      </c>
      <c r="FM423" s="223">
        <f t="shared" ca="1" si="759"/>
        <v>2.1095337414781895E-4</v>
      </c>
      <c r="FN423" s="223">
        <f t="shared" ca="1" si="760"/>
        <v>2.6542948395870901E-4</v>
      </c>
      <c r="FO423" s="223">
        <f t="shared" ca="1" si="761"/>
        <v>-1.8490535919626002E-4</v>
      </c>
      <c r="FP423" s="223">
        <f t="shared" ca="1" si="762"/>
        <v>-2.8357523585157996E-4</v>
      </c>
      <c r="FQ423" s="223">
        <f t="shared" ca="1" si="763"/>
        <v>1.570766045560819E-4</v>
      </c>
      <c r="FR423" s="223">
        <f t="shared" ca="1" si="764"/>
        <v>2.9899000320520813E-4</v>
      </c>
      <c r="FS423" s="223">
        <f t="shared" ca="1" si="765"/>
        <v>-1.2773511634723894E-4</v>
      </c>
      <c r="FT423" s="223">
        <f t="shared" ca="1" si="766"/>
        <v>-3.1152533338341234E-4</v>
      </c>
      <c r="FU423" s="223">
        <f t="shared" ca="1" si="767"/>
        <v>9.7163469140837484E-5</v>
      </c>
      <c r="FV423" s="223">
        <f t="shared" ca="1" si="768"/>
        <v>3.2106050430405833E-4</v>
      </c>
      <c r="FW423" s="223">
        <f t="shared" ca="1" si="769"/>
        <v>-6.5656084611654254E-5</v>
      </c>
      <c r="FX423" s="223">
        <f t="shared" ca="1" si="770"/>
        <v>-3.2750368705873677E-4</v>
      </c>
      <c r="FY423" s="223">
        <f t="shared" ca="1" si="771"/>
        <v>3.3516396096412514E-5</v>
      </c>
      <c r="FZ423" s="223">
        <f t="shared" ca="1" si="772"/>
        <v>3.307928302753115E-4</v>
      </c>
      <c r="GA423" s="223">
        <f t="shared" ca="1" si="773"/>
        <v>-1.0539263648178812E-6</v>
      </c>
      <c r="GB423" s="223">
        <f t="shared" ca="1" si="774"/>
        <v>-3.3089625770657939E-4</v>
      </c>
      <c r="GC423" s="223">
        <f t="shared" ca="1" si="775"/>
        <v>-3.1418693253804694E-5</v>
      </c>
      <c r="GD423" s="223">
        <f t="shared" ca="1" si="776"/>
        <v>3.2781297328983824E-4</v>
      </c>
      <c r="GE423" s="223">
        <f t="shared" ca="1" si="777"/>
        <v>6.358873368116972E-5</v>
      </c>
      <c r="GF423" s="223">
        <f t="shared" ca="1" si="778"/>
        <v>-3.2157267073951488E-4</v>
      </c>
      <c r="GG423" s="223">
        <f t="shared" ca="1" si="779"/>
        <v>-9.5146379842065773E-5</v>
      </c>
      <c r="GH423" s="223">
        <f t="shared" ca="1" si="780"/>
        <v>3.1223544758047172E-4</v>
      </c>
      <c r="GI423" s="223">
        <f t="shared" ca="1" si="781"/>
        <v>1.2578771435278041E-4</v>
      </c>
      <c r="GJ423" s="223">
        <f t="shared" ca="1" si="782"/>
        <v>-2.9989122637596484E-4</v>
      </c>
      <c r="GK423" s="223">
        <f t="shared" ca="1" si="783"/>
        <v>-1.5521764441170138E-4</v>
      </c>
      <c r="GL423" s="223">
        <f t="shared" ca="1" si="784"/>
        <v>2.8465888872424575E-4</v>
      </c>
      <c r="GM423" s="223">
        <f t="shared" ca="1" si="785"/>
        <v>1.8315274370435896E-4</v>
      </c>
      <c r="GN423" s="223">
        <f t="shared" ca="1" si="786"/>
        <v>-2.6668513036372552E-4</v>
      </c>
      <c r="GO423" s="223">
        <f t="shared" ca="1" si="787"/>
        <v>-2.0932398195365402E-4</v>
      </c>
      <c r="GP423" s="223">
        <f t="shared" ca="1" si="788"/>
        <v>2.4614304841287998E-4</v>
      </c>
      <c r="GQ423" s="223">
        <f t="shared" ca="1" si="789"/>
        <v>2.33479315828622E-4</v>
      </c>
      <c r="GR423" s="223">
        <f t="shared" ca="1" si="790"/>
        <v>-2.2323047435035388E-4</v>
      </c>
      <c r="GS423" s="223">
        <f t="shared" ca="1" si="791"/>
        <v>-2.5538611625938246E-4</v>
      </c>
      <c r="GT423" s="223">
        <f t="shared" ca="1" si="792"/>
        <v>1.9816806878963011E-4</v>
      </c>
      <c r="GU423" s="223">
        <f t="shared" ca="1" si="793"/>
        <v>2.7483340878230124E-4</v>
      </c>
      <c r="GV423" s="223">
        <f t="shared" ca="1" si="794"/>
        <v>-1.7119719639677563E-4</v>
      </c>
      <c r="GW423" s="223">
        <f t="shared" ca="1" si="795"/>
        <v>-2.9163390533943365E-4</v>
      </c>
      <c r="GX423" s="223">
        <f t="shared" ca="1" si="796"/>
        <v>1.4257760141672926E-4</v>
      </c>
      <c r="GY423" s="223">
        <f t="shared" ca="1" si="797"/>
        <v>3.0562580796483676E-4</v>
      </c>
      <c r="GZ423" s="223">
        <f t="shared" ca="1" si="798"/>
        <v>-1.1258490619417796E-4</v>
      </c>
      <c r="HA423" s="223">
        <f t="shared" ca="1" si="799"/>
        <v>-3.1667436698747044E-4</v>
      </c>
      <c r="HB423" s="223">
        <f t="shared" ca="1" si="800"/>
        <v>8.1507956779806103E-5</v>
      </c>
      <c r="HC423" s="223">
        <f t="shared" ca="1" si="801"/>
        <v>3.2467317874420264E-4</v>
      </c>
      <c r="HD423" s="223">
        <f t="shared" ca="1" si="802"/>
        <v>-4.9646041184881466E-5</v>
      </c>
      <c r="HE423" s="223">
        <f t="shared" ca="1" si="803"/>
        <v>-3.2954521030521155E-4</v>
      </c>
      <c r="HF423" s="223">
        <f t="shared" ca="1" si="804"/>
        <v>1.730600707404125E-5</v>
      </c>
      <c r="HG423" s="223">
        <f t="shared" ca="1" si="805"/>
        <v>3.3124354134324692E-4</v>
      </c>
      <c r="HH423" s="223">
        <f t="shared" ca="1" si="806"/>
        <v>1.5200693345329084E-5</v>
      </c>
      <c r="HI423" s="223">
        <f t="shared" ca="1" si="807"/>
        <v>-3.2975181600200656E-4</v>
      </c>
      <c r="HJ423" s="223">
        <f t="shared" ca="1" si="808"/>
        <v>-4.7561002778258391E-5</v>
      </c>
      <c r="HK423" s="223">
        <f t="shared" ca="1" si="809"/>
        <v>3.2508440041199025E-4</v>
      </c>
      <c r="HL423" s="223">
        <f t="shared" ca="1" si="810"/>
        <v>7.9463273754944015E-5</v>
      </c>
      <c r="HM423" s="223">
        <f t="shared" ca="1" si="811"/>
        <v>-3.1728624433679338E-4</v>
      </c>
      <c r="HN423" s="223">
        <f t="shared" ca="1" si="812"/>
        <v>-1.106002699663074E-4</v>
      </c>
      <c r="HO423" s="223">
        <f t="shared" ca="1" si="813"/>
        <v>3.0643244828232758E-4</v>
      </c>
      <c r="HP423" s="223">
        <f t="shared" ca="1" si="814"/>
        <v>1.4067212511765544E-4</v>
      </c>
      <c r="HQ423" s="223">
        <f t="shared" ca="1" si="815"/>
        <v>-2.9262754023789479E-4</v>
      </c>
      <c r="HR423" s="223">
        <f t="shared" ca="1" si="816"/>
        <v>-1.6938923080491404E-4</v>
      </c>
      <c r="HS423" s="223">
        <f t="shared" ca="1" si="817"/>
        <v>2.7600446901447726E-4</v>
      </c>
      <c r="HT423" s="223">
        <f t="shared" ca="1" si="818"/>
        <v>1.9647502560193278E-4</v>
      </c>
      <c r="HU423" s="223">
        <f t="shared" ca="1" si="819"/>
        <v>-2.5672332387505887E-4</v>
      </c>
      <c r="HV423" s="223">
        <f t="shared" ca="1" si="820"/>
        <v>-2.2166865849824609E-4</v>
      </c>
      <c r="HW423" s="223">
        <f t="shared" ca="1" si="821"/>
        <v>2.3496979278749163E-4</v>
      </c>
      <c r="HX423" s="223">
        <f t="shared" ca="1" si="822"/>
        <v>2.447275010368055E-4</v>
      </c>
      <c r="HY423" s="223">
        <f t="shared" ca="1" si="823"/>
        <v>-2.1095337414781342E-4</v>
      </c>
      <c r="HZ423" s="223">
        <f t="shared" ca="1" si="824"/>
        <v>-2.6542948395870766E-4</v>
      </c>
      <c r="IA423" s="223">
        <f t="shared" ca="1" si="825"/>
        <v>1.8490535919626189E-4</v>
      </c>
      <c r="IB423" s="223">
        <f t="shared" ca="1" si="826"/>
        <v>2.835752358515837E-4</v>
      </c>
      <c r="IC423" s="223">
        <f t="shared" ca="1" si="827"/>
        <v>-1.5707660455608393E-4</v>
      </c>
      <c r="ID423" s="223">
        <f t="shared" ca="1" si="828"/>
        <v>-2.9899000320520716E-4</v>
      </c>
      <c r="IE423" s="223">
        <f t="shared" ca="1" si="829"/>
        <v>2.1163391479823567E-4</v>
      </c>
      <c r="IF423" s="223">
        <f t="shared" ca="1" si="830"/>
        <v>3.1152533338341153E-4</v>
      </c>
      <c r="IG423" s="223">
        <f t="shared" ca="1" si="831"/>
        <v>-9.7163469140839652E-5</v>
      </c>
      <c r="IH423" s="223">
        <f t="shared" ca="1" si="832"/>
        <v>-3.210605043040624E-4</v>
      </c>
      <c r="II423" s="223">
        <f t="shared" ca="1" si="833"/>
        <v>6.5656084611656477E-5</v>
      </c>
      <c r="IJ423" s="223">
        <f t="shared" ca="1" si="834"/>
        <v>3.2750368705873639E-4</v>
      </c>
      <c r="IK423" s="223">
        <f t="shared" ca="1" si="835"/>
        <v>-3.3516396096396035E-5</v>
      </c>
      <c r="IL423" s="223">
        <f t="shared" ca="1" si="836"/>
        <v>-3.3079283027531139E-4</v>
      </c>
      <c r="IM423" s="223">
        <f t="shared" ca="1" si="837"/>
        <v>1.053926364820158E-6</v>
      </c>
      <c r="IN423" s="223">
        <f t="shared" ca="1" si="838"/>
        <v>3.3089625770657869E-4</v>
      </c>
      <c r="IO423" s="223">
        <f t="shared" ca="1" si="839"/>
        <v>3.1418693253802417E-5</v>
      </c>
      <c r="IP423" s="223">
        <f t="shared" ca="1" si="840"/>
        <v>-3.2781297328983851E-4</v>
      </c>
      <c r="IQ423" s="223">
        <f t="shared" ca="1" si="841"/>
        <v>-6.3588733681185956E-5</v>
      </c>
      <c r="IR423" s="223">
        <f t="shared" ca="1" si="842"/>
        <v>3.2157267073951542E-4</v>
      </c>
      <c r="IS423" s="223">
        <f t="shared" ca="1" si="843"/>
        <v>9.5146379842063632E-5</v>
      </c>
      <c r="IT423" s="223">
        <f t="shared" ca="1" si="844"/>
        <v>-3.1223544758047242E-4</v>
      </c>
      <c r="IU423" s="223">
        <f t="shared" ca="1" si="845"/>
        <v>-1.2578771435277835E-4</v>
      </c>
      <c r="IV423" s="223">
        <f t="shared" ca="1" si="846"/>
        <v>2.9989122637596582E-4</v>
      </c>
      <c r="IW423" s="223">
        <f t="shared" ca="1" si="847"/>
        <v>1.5521764441169938E-4</v>
      </c>
      <c r="IX423" s="223">
        <f t="shared" ca="1" si="848"/>
        <v>-2.8465888872423724E-4</v>
      </c>
      <c r="IY423" s="223">
        <f t="shared" ca="1" si="849"/>
        <v>-1.8315274370435706E-4</v>
      </c>
      <c r="IZ423" s="223">
        <f t="shared" ca="1" si="850"/>
        <v>2.6668513036372688E-4</v>
      </c>
      <c r="JA423" s="223">
        <f t="shared" ca="1" si="851"/>
        <v>2.0932398195366684E-4</v>
      </c>
      <c r="JB423" s="223">
        <f t="shared" ca="1" si="852"/>
        <v>-2.461430484128815E-4</v>
      </c>
    </row>
    <row r="424" spans="2:262">
      <c r="B424" s="230">
        <v>63</v>
      </c>
      <c r="C424" s="229">
        <f t="shared" si="853"/>
        <v>1.2304687500000007E-3</v>
      </c>
      <c r="D424" s="226">
        <f t="shared" ca="1" si="597"/>
        <v>39.26251184476952</v>
      </c>
      <c r="E424" s="225">
        <f ca="1">BQ361</f>
        <v>6.2511844769515698E-2</v>
      </c>
      <c r="F424" s="224">
        <v>63</v>
      </c>
      <c r="G424" s="223">
        <f t="shared" ca="1" si="854"/>
        <v>-8.6765365002006373E-4</v>
      </c>
      <c r="H424" s="223">
        <f t="shared" ca="1" si="598"/>
        <v>9.6066017228870534E-4</v>
      </c>
      <c r="I424" s="223">
        <f t="shared" ca="1" si="599"/>
        <v>9.1480521166205841E-4</v>
      </c>
      <c r="J424" s="223">
        <f t="shared" ca="1" si="600"/>
        <v>-9.1575928478200585E-4</v>
      </c>
      <c r="K424" s="223">
        <f t="shared" ca="1" si="601"/>
        <v>-9.5975292742168624E-4</v>
      </c>
      <c r="L424" s="223">
        <f t="shared" ca="1" si="602"/>
        <v>8.6865225294722667E-4</v>
      </c>
      <c r="M424" s="223">
        <f t="shared" ca="1" si="603"/>
        <v>1.0023885143147265E-3</v>
      </c>
      <c r="N424" s="223">
        <f t="shared" ca="1" si="604"/>
        <v>-8.1945256175014621E-4</v>
      </c>
      <c r="O424" s="223">
        <f t="shared" ca="1" si="605"/>
        <v>-1.0426092594779204E-3</v>
      </c>
      <c r="P424" s="223">
        <f t="shared" ca="1" si="606"/>
        <v>7.6827873755624227E-4</v>
      </c>
      <c r="Q424" s="223">
        <f t="shared" ca="1" si="607"/>
        <v>1.0803182676132434E-3</v>
      </c>
      <c r="R424" s="223">
        <f t="shared" ca="1" si="608"/>
        <v>-7.152540625902956E-4</v>
      </c>
      <c r="S424" s="223">
        <f t="shared" ca="1" si="609"/>
        <v>-1.1154246944171844E-3</v>
      </c>
      <c r="T424" s="223">
        <f t="shared" ca="1" si="610"/>
        <v>6.605062779387143E-4</v>
      </c>
      <c r="U424" s="223">
        <f t="shared" ca="1" si="611"/>
        <v>1.1478439654326075E-3</v>
      </c>
      <c r="V424" s="223">
        <f t="shared" ca="1" si="612"/>
        <v>-6.0416727581005727E-4</v>
      </c>
      <c r="W424" s="223">
        <f t="shared" ca="1" si="613"/>
        <v>-1.1774979797960486E-3</v>
      </c>
      <c r="X424" s="223">
        <f t="shared" ca="1" si="614"/>
        <v>5.4637278179517064E-4</v>
      </c>
      <c r="Y424" s="223">
        <f t="shared" ca="1" si="615"/>
        <v>1.2043152983895167E-3</v>
      </c>
      <c r="Z424" s="223">
        <f t="shared" ca="1" si="616"/>
        <v>-4.8726202789233988E-4</v>
      </c>
      <c r="AA424" s="223">
        <f t="shared" ca="1" si="617"/>
        <v>-1.2282313159436031E-3</v>
      </c>
      <c r="AB424" s="223">
        <f t="shared" ca="1" si="618"/>
        <v>4.2697741708520355E-4</v>
      </c>
      <c r="AC424" s="223">
        <f t="shared" ca="1" si="619"/>
        <v>1.2491884166772257E-3</v>
      </c>
      <c r="AD424" s="223">
        <f t="shared" ca="1" si="620"/>
        <v>-3.6566418028149993E-4</v>
      </c>
      <c r="AE424" s="223">
        <f t="shared" ca="1" si="621"/>
        <v>-1.2671361130990894E-3</v>
      </c>
      <c r="AF424" s="223">
        <f t="shared" ca="1" si="622"/>
        <v>3.0347002643909844E-4</v>
      </c>
      <c r="AG424" s="223">
        <f t="shared" ca="1" si="623"/>
        <v>1.2820311676364823E-3</v>
      </c>
      <c r="AH424" s="223">
        <f t="shared" ca="1" si="624"/>
        <v>-2.4054478672217946E-4</v>
      </c>
      <c r="AI424" s="223">
        <f t="shared" ca="1" si="625"/>
        <v>-1.2938376967983692E-3</v>
      </c>
      <c r="AJ424" s="223">
        <f t="shared" ca="1" si="626"/>
        <v>1.7704005354480265E-4</v>
      </c>
      <c r="AK424" s="223">
        <f t="shared" ca="1" si="627"/>
        <v>1.3025272576218728E-3</v>
      </c>
      <c r="AL424" s="223">
        <f t="shared" ca="1" si="628"/>
        <v>-1.1310881537155912E-4</v>
      </c>
      <c r="AM424" s="223">
        <f t="shared" ca="1" si="629"/>
        <v>-1.3080789161938518E-3</v>
      </c>
      <c r="AN424" s="223">
        <f t="shared" ca="1" si="630"/>
        <v>4.8905088154923377E-5</v>
      </c>
      <c r="AO424" s="223">
        <f t="shared" ca="1" si="631"/>
        <v>1.3104792980825381E-3</v>
      </c>
      <c r="AP424" s="223">
        <f t="shared" ca="1" si="632"/>
        <v>1.5416455702657443E-5</v>
      </c>
      <c r="AQ424" s="223">
        <f t="shared" ca="1" si="633"/>
        <v>-1.3097226205577139E-3</v>
      </c>
      <c r="AR424" s="223">
        <f t="shared" ca="1" si="634"/>
        <v>-7.9700859968119108E-5</v>
      </c>
      <c r="AS424" s="223">
        <f t="shared" ca="1" si="635"/>
        <v>1.3058107065218132E-3</v>
      </c>
      <c r="AT424" s="223">
        <f t="shared" ca="1" si="636"/>
        <v>1.437932578809562E-4</v>
      </c>
      <c r="AU424" s="223">
        <f t="shared" ca="1" si="637"/>
        <v>-1.2987529801183916E-3</v>
      </c>
      <c r="AV424" s="223">
        <f t="shared" ca="1" si="638"/>
        <v>-2.0753924524074684E-4</v>
      </c>
      <c r="AW424" s="223">
        <f t="shared" ca="1" si="639"/>
        <v>1.2885664440285391E-3</v>
      </c>
      <c r="AX424" s="223">
        <f t="shared" ca="1" si="640"/>
        <v>2.707852523804708E-4</v>
      </c>
      <c r="AY424" s="223">
        <f t="shared" ca="1" si="641"/>
        <v>-1.2752756385099311E-3</v>
      </c>
      <c r="AZ424" s="223">
        <f t="shared" ca="1" si="642"/>
        <v>-3.3337891412922333E-4</v>
      </c>
      <c r="BA424" s="223">
        <f t="shared" ca="1" si="643"/>
        <v>1.2589125822771987E-3</v>
      </c>
      <c r="BB424" s="223">
        <f t="shared" ca="1" si="644"/>
        <v>3.9516943687329433E-4</v>
      </c>
      <c r="BC424" s="223">
        <f t="shared" ca="1" si="645"/>
        <v>-1.2395166953660475E-3</v>
      </c>
      <c r="BD424" s="223">
        <f t="shared" ca="1" si="646"/>
        <v>-4.5600796183118292E-4</v>
      </c>
      <c r="BE424" s="223">
        <f t="shared" ca="1" si="647"/>
        <v>1.2171347041669142E-3</v>
      </c>
      <c r="BF424" s="223">
        <f t="shared" ca="1" si="648"/>
        <v>5.1574792366743984E-4</v>
      </c>
      <c r="BG424" s="223">
        <f t="shared" ca="1" si="649"/>
        <v>-1.1918205288570334E-3</v>
      </c>
      <c r="BH424" s="223">
        <f t="shared" ca="1" si="650"/>
        <v>-5.7424540358139891E-4</v>
      </c>
      <c r="BI424" s="223">
        <f t="shared" ca="1" si="651"/>
        <v>1.1636351535019866E-3</v>
      </c>
      <c r="BJ424" s="223">
        <f t="shared" ca="1" si="652"/>
        <v>6.3135947602015706E-4</v>
      </c>
      <c r="BK424" s="223">
        <f t="shared" ca="1" si="653"/>
        <v>-1.1326464791397515E-3</v>
      </c>
      <c r="BL424" s="223">
        <f t="shared" ca="1" si="654"/>
        <v>-6.8695254818064064E-4</v>
      </c>
      <c r="BM424" s="223">
        <f t="shared" ca="1" si="655"/>
        <v>1.0989291602011538E-3</v>
      </c>
      <c r="BN424" s="223">
        <f t="shared" ca="1" si="656"/>
        <v>7.4089069148261988E-4</v>
      </c>
      <c r="BO424" s="223">
        <f t="shared" ca="1" si="657"/>
        <v>-1.062564424660805E-3</v>
      </c>
      <c r="BP424" s="223">
        <f t="shared" ca="1" si="658"/>
        <v>-7.930439642144572E-4</v>
      </c>
      <c r="BQ424" s="223">
        <f t="shared" ca="1" si="659"/>
        <v>1.0236398783517969E-3</v>
      </c>
      <c r="BR424" s="223">
        <f t="shared" ca="1" si="660"/>
        <v>8.4328672457405446E-4</v>
      </c>
      <c r="BS424" s="223">
        <f t="shared" ca="1" si="661"/>
        <v>-9.8224929391558732E-4</v>
      </c>
      <c r="BT424" s="223">
        <f t="shared" ca="1" si="662"/>
        <v>-8.9149793335095923E-4</v>
      </c>
      <c r="BU424" s="223">
        <f t="shared" ca="1" si="663"/>
        <v>9.3849238489544622E-4</v>
      </c>
      <c r="BV424" s="223">
        <f t="shared" ca="1" si="664"/>
        <v>9.3756144552042476E-4</v>
      </c>
      <c r="BW424" s="223">
        <f t="shared" ca="1" si="665"/>
        <v>-8.9247456551786754E-4</v>
      </c>
      <c r="BX424" s="223">
        <f t="shared" ca="1" si="666"/>
        <v>-9.8136629004694762E-4</v>
      </c>
      <c r="BY424" s="223">
        <f t="shared" ca="1" si="667"/>
        <v>8.4430669674041652E-4</v>
      </c>
      <c r="BZ424" s="223">
        <f t="shared" ca="1" si="668"/>
        <v>1.0228069372232123E-3</v>
      </c>
      <c r="CA424" s="223">
        <f t="shared" ca="1" si="669"/>
        <v>-7.9410481917798533E-4</v>
      </c>
      <c r="CB424" s="223">
        <f t="shared" ca="1" si="670"/>
        <v>-1.0617835529003882E-3</v>
      </c>
      <c r="CC424" s="223">
        <f t="shared" ca="1" si="671"/>
        <v>7.4198987355078691E-4</v>
      </c>
      <c r="CD424" s="223">
        <f t="shared" ca="1" si="672"/>
        <v>1.098202238997383E-3</v>
      </c>
      <c r="CE424" s="223">
        <f t="shared" ca="1" si="673"/>
        <v>-6.8808740932756727E-4</v>
      </c>
      <c r="CF424" s="223">
        <f t="shared" ca="1" si="674"/>
        <v>-1.1319752597094778E-3</v>
      </c>
      <c r="CG424" s="223">
        <f t="shared" ca="1" si="675"/>
        <v>6.3252728226593862E-4</v>
      </c>
      <c r="CH424" s="223">
        <f t="shared" ca="1" si="676"/>
        <v>1.1630212528716093E-3</v>
      </c>
      <c r="CI424" s="223">
        <f t="shared" ca="1" si="677"/>
        <v>-5.754433415785013E-4</v>
      </c>
      <c r="CJ424" s="223">
        <f t="shared" ca="1" si="678"/>
        <v>-1.1912654259669424E-3</v>
      </c>
      <c r="CK424" s="223">
        <f t="shared" ca="1" si="679"/>
        <v>5.16973107478301E-4</v>
      </c>
      <c r="CL424" s="223">
        <f t="shared" ca="1" si="680"/>
        <v>1.2166397363085862E-3</v>
      </c>
      <c r="CM424" s="223">
        <f t="shared" ca="1" si="681"/>
        <v>-4.5725743988067185E-4</v>
      </c>
      <c r="CN424" s="223">
        <f t="shared" ca="1" si="682"/>
        <v>-1.2390830549604212E-3</v>
      </c>
      <c r="CO424" s="223">
        <f t="shared" ca="1" si="683"/>
        <v>3.9644019905938331E-4</v>
      </c>
      <c r="CP424" s="223">
        <f t="shared" ca="1" si="684"/>
        <v>1.2585413140019865E-3</v>
      </c>
      <c r="CQ424" s="223">
        <f t="shared" ca="1" si="685"/>
        <v>-3.3466789907450102E-4</v>
      </c>
      <c r="CR424" s="223">
        <f t="shared" ca="1" si="686"/>
        <v>-1.2749676367829314E-3</v>
      </c>
      <c r="CS424" s="223">
        <f t="shared" ca="1" si="687"/>
        <v>2.7208935480726613E-4</v>
      </c>
      <c r="CT424" s="223">
        <f t="shared" ca="1" si="688"/>
        <v>1.2883224508528819E-3</v>
      </c>
      <c r="CU424" s="223">
        <f t="shared" ca="1" si="689"/>
        <v>-2.0885532345212422E-4</v>
      </c>
      <c r="CV424" s="223">
        <f t="shared" ca="1" si="690"/>
        <v>-1.2985735832950151E-3</v>
      </c>
      <c r="CW424" s="223">
        <f t="shared" ca="1" si="691"/>
        <v>1.4511814132918345E-4</v>
      </c>
      <c r="CX424" s="223">
        <f t="shared" ca="1" si="692"/>
        <v>1.3056963382333726E-3</v>
      </c>
      <c r="CY424" s="223">
        <f t="shared" ca="1" si="693"/>
        <v>-8.1031356892969785E-5</v>
      </c>
      <c r="CZ424" s="223">
        <f t="shared" ca="1" si="694"/>
        <v>-1.3096735563274359E-3</v>
      </c>
      <c r="DA424" s="223">
        <f t="shared" ca="1" si="695"/>
        <v>1.6749360820455259E-5</v>
      </c>
      <c r="DB424" s="223">
        <f t="shared" ca="1" si="696"/>
        <v>1.3104956561104521E-3</v>
      </c>
      <c r="DC424" s="223">
        <f t="shared" ca="1" si="697"/>
        <v>4.7572985929309288E-5</v>
      </c>
      <c r="DD424" s="223">
        <f t="shared" ca="1" si="698"/>
        <v>-1.3081606570720355E-3</v>
      </c>
      <c r="DE424" s="223">
        <f t="shared" ca="1" si="699"/>
        <v>-1.1178072518910605E-4</v>
      </c>
      <c r="DF424" s="223">
        <f t="shared" ca="1" si="700"/>
        <v>1.3026741844293893E-3</v>
      </c>
      <c r="DG424" s="223">
        <f t="shared" ca="1" si="701"/>
        <v>1.7571917489104985E-4</v>
      </c>
      <c r="DH424" s="223">
        <f t="shared" ca="1" si="702"/>
        <v>-1.2940494555756738E-3</v>
      </c>
      <c r="DI424" s="223">
        <f t="shared" ca="1" si="703"/>
        <v>-2.3923430170949935E-4</v>
      </c>
      <c r="DJ424" s="223">
        <f t="shared" ca="1" si="704"/>
        <v>1.2823072482381248E-3</v>
      </c>
      <c r="DK424" s="223">
        <f t="shared" ca="1" si="705"/>
        <v>3.0217309214071729E-4</v>
      </c>
      <c r="DL424" s="223">
        <f t="shared" ca="1" si="706"/>
        <v>-1.2674758504227276E-3</v>
      </c>
      <c r="DM424" s="223">
        <f t="shared" ca="1" si="707"/>
        <v>-3.643839211256949E-4</v>
      </c>
      <c r="DN424" s="223">
        <f t="shared" ca="1" si="708"/>
        <v>1.2495909922658913E-3</v>
      </c>
      <c r="DO424" s="223">
        <f t="shared" ca="1" si="709"/>
        <v>4.2571691732845449E-4</v>
      </c>
      <c r="DP424" s="223">
        <f t="shared" ca="1" si="710"/>
        <v>-1.2286957599574305E-3</v>
      </c>
      <c r="DQ424" s="223">
        <f t="shared" ca="1" si="711"/>
        <v>-4.8602432418893659E-4</v>
      </c>
      <c r="DR424" s="223">
        <f t="shared" ca="1" si="712"/>
        <v>1.2048404919422074E-3</v>
      </c>
      <c r="DS424" s="223">
        <f t="shared" ca="1" si="713"/>
        <v>5.4516085588177891E-4</v>
      </c>
      <c r="DT424" s="223">
        <f t="shared" ca="1" si="714"/>
        <v>-1.178082657650317E-3</v>
      </c>
      <c r="DU424" s="223">
        <f t="shared" ca="1" si="715"/>
        <v>-6.0298404732231673E-4</v>
      </c>
      <c r="DV424" s="223">
        <f t="shared" ca="1" si="716"/>
        <v>1.1484867190483094E-3</v>
      </c>
      <c r="DW424" s="223">
        <f t="shared" ca="1" si="717"/>
        <v>6.5935459737769095E-4</v>
      </c>
      <c r="DX424" s="223">
        <f t="shared" ca="1" si="718"/>
        <v>-1.1161239753445407E-3</v>
      </c>
      <c r="DY424" s="223">
        <f t="shared" ca="1" si="719"/>
        <v>-7.1413670445537271E-4</v>
      </c>
      <c r="DZ424" s="223">
        <f t="shared" ca="1" si="720"/>
        <v>1.0810723912232721E-3</v>
      </c>
      <c r="EA424" s="223">
        <f t="shared" ca="1" si="721"/>
        <v>7.6719839366100242E-4</v>
      </c>
      <c r="EB424" s="223">
        <f t="shared" ca="1" si="722"/>
        <v>-1.0434164090207673E-3</v>
      </c>
      <c r="EC424" s="223">
        <f t="shared" ca="1" si="723"/>
        <v>-8.1841183473768989E-4</v>
      </c>
      <c r="ED424" s="223">
        <f t="shared" ca="1" si="724"/>
        <v>1.0032467452964703E-3</v>
      </c>
      <c r="EE424" s="223">
        <f t="shared" ca="1" si="725"/>
        <v>8.6765365002005473E-4</v>
      </c>
      <c r="EF424" s="223">
        <f t="shared" ca="1" si="726"/>
        <v>-9.6066017228871911E-4</v>
      </c>
      <c r="EG424" s="223">
        <f t="shared" ca="1" si="727"/>
        <v>-9.1480521166206492E-4</v>
      </c>
      <c r="EH424" s="223">
        <f t="shared" ca="1" si="728"/>
        <v>9.1575928478200542E-4</v>
      </c>
      <c r="EI424" s="223">
        <f t="shared" ca="1" si="729"/>
        <v>9.5975292742168125E-4</v>
      </c>
      <c r="EJ424" s="223">
        <f t="shared" ca="1" si="730"/>
        <v>-8.6865225294723827E-4</v>
      </c>
      <c r="EK424" s="223">
        <f t="shared" ca="1" si="731"/>
        <v>-1.0023885143147359E-3</v>
      </c>
      <c r="EL424" s="223">
        <f t="shared" ca="1" si="732"/>
        <v>8.1945256175014187E-4</v>
      </c>
      <c r="EM424" s="223">
        <f t="shared" ca="1" si="733"/>
        <v>1.042609259477918E-3</v>
      </c>
      <c r="EN424" s="223">
        <f t="shared" ca="1" si="734"/>
        <v>-7.6827873755625105E-4</v>
      </c>
      <c r="EO424" s="223">
        <f t="shared" ca="1" si="735"/>
        <v>-1.0803182676132335E-3</v>
      </c>
      <c r="EP424" s="223">
        <f t="shared" ca="1" si="736"/>
        <v>7.1525406259028714E-4</v>
      </c>
      <c r="EQ424" s="223">
        <f t="shared" ca="1" si="737"/>
        <v>1.1154246944171848E-3</v>
      </c>
      <c r="ER424" s="223">
        <f t="shared" ca="1" si="738"/>
        <v>-6.6050627793871755E-4</v>
      </c>
      <c r="ES424" s="223">
        <f t="shared" ca="1" si="739"/>
        <v>-1.1478439654326012E-3</v>
      </c>
      <c r="ET424" s="223">
        <f t="shared" ca="1" si="740"/>
        <v>6.0416727581004436E-4</v>
      </c>
      <c r="EU424" s="223">
        <f t="shared" ca="1" si="741"/>
        <v>1.1774979797960512E-3</v>
      </c>
      <c r="EV424" s="223">
        <f t="shared" ca="1" si="742"/>
        <v>-5.46372781795174E-4</v>
      </c>
      <c r="EW424" s="223">
        <f t="shared" ca="1" si="743"/>
        <v>-1.2043152983895135E-3</v>
      </c>
      <c r="EX424" s="223">
        <f t="shared" ca="1" si="744"/>
        <v>4.8726202789235647E-4</v>
      </c>
      <c r="EY424" s="223">
        <f t="shared" ca="1" si="745"/>
        <v>1.2282313159436083E-3</v>
      </c>
      <c r="EZ424" s="223">
        <f t="shared" ca="1" si="746"/>
        <v>-4.269774170851984E-4</v>
      </c>
      <c r="FA424" s="223">
        <f t="shared" ca="1" si="747"/>
        <v>-1.2491884166772244E-3</v>
      </c>
      <c r="FB424" s="223">
        <f t="shared" ca="1" si="748"/>
        <v>3.6566418028151251E-4</v>
      </c>
      <c r="FC424" s="223">
        <f t="shared" ca="1" si="749"/>
        <v>1.2671361130990838E-3</v>
      </c>
      <c r="FD424" s="223">
        <f t="shared" ca="1" si="750"/>
        <v>-3.0347002643909312E-4</v>
      </c>
      <c r="FE424" s="223">
        <f t="shared" ca="1" si="751"/>
        <v>-1.2820311676364816E-3</v>
      </c>
      <c r="FF424" s="223">
        <f t="shared" ca="1" si="752"/>
        <v>2.4054478672218326E-4</v>
      </c>
      <c r="FG424" s="223">
        <f t="shared" ca="1" si="753"/>
        <v>1.2938376967983672E-3</v>
      </c>
      <c r="FH424" s="223">
        <f t="shared" ca="1" si="754"/>
        <v>-1.7704005354478812E-4</v>
      </c>
      <c r="FI424" s="223">
        <f t="shared" ca="1" si="755"/>
        <v>-1.3025272576218734E-3</v>
      </c>
      <c r="FJ424" s="223">
        <f t="shared" ca="1" si="756"/>
        <v>1.1310881537156291E-4</v>
      </c>
      <c r="FK424" s="223">
        <f t="shared" ca="1" si="757"/>
        <v>1.3080789161938511E-3</v>
      </c>
      <c r="FL424" s="223">
        <f t="shared" ca="1" si="758"/>
        <v>-4.890508815494582E-5</v>
      </c>
      <c r="FM424" s="223">
        <f t="shared" ca="1" si="759"/>
        <v>-1.3104792980825381E-3</v>
      </c>
      <c r="FN424" s="223">
        <f t="shared" ca="1" si="760"/>
        <v>-1.5416455702653431E-5</v>
      </c>
      <c r="FO424" s="223">
        <f t="shared" ca="1" si="761"/>
        <v>1.3097226205577141E-3</v>
      </c>
      <c r="FP424" s="223">
        <f t="shared" ca="1" si="762"/>
        <v>7.9700859968105989E-5</v>
      </c>
      <c r="FQ424" s="223">
        <f t="shared" ca="1" si="763"/>
        <v>-1.3058107065218121E-3</v>
      </c>
      <c r="FR424" s="223">
        <f t="shared" ca="1" si="764"/>
        <v>-1.4379325788092454E-4</v>
      </c>
      <c r="FS424" s="223">
        <f t="shared" ca="1" si="765"/>
        <v>1.2987529801183921E-3</v>
      </c>
      <c r="FT424" s="223">
        <f t="shared" ca="1" si="766"/>
        <v>2.075392452407798E-4</v>
      </c>
      <c r="FU424" s="223">
        <f t="shared" ca="1" si="767"/>
        <v>-1.2885664440285432E-3</v>
      </c>
      <c r="FV424" s="223">
        <f t="shared" ca="1" si="768"/>
        <v>-2.7078525238048522E-4</v>
      </c>
      <c r="FW424" s="223">
        <f t="shared" ca="1" si="769"/>
        <v>1.2752756385099404E-3</v>
      </c>
      <c r="FX424" s="223">
        <f t="shared" ca="1" si="770"/>
        <v>3.3337891412921965E-4</v>
      </c>
      <c r="FY424" s="223">
        <f t="shared" ca="1" si="771"/>
        <v>-1.2589125822771948E-3</v>
      </c>
      <c r="FZ424" s="223">
        <f t="shared" ca="1" si="772"/>
        <v>-3.9516943687327287E-4</v>
      </c>
      <c r="GA424" s="223">
        <f t="shared" ca="1" si="773"/>
        <v>1.2395166953660427E-3</v>
      </c>
      <c r="GB424" s="223">
        <f t="shared" ca="1" si="774"/>
        <v>4.5600796183114427E-4</v>
      </c>
      <c r="GC424" s="223">
        <f t="shared" ca="1" si="775"/>
        <v>-1.2171347041669157E-3</v>
      </c>
      <c r="GD424" s="223">
        <f t="shared" ca="1" si="776"/>
        <v>-5.1574792366745328E-4</v>
      </c>
      <c r="GE424" s="223">
        <f t="shared" ca="1" si="777"/>
        <v>1.1918205288570427E-3</v>
      </c>
      <c r="GF424" s="223">
        <f t="shared" ca="1" si="778"/>
        <v>5.7424540358139544E-4</v>
      </c>
      <c r="GG424" s="223">
        <f t="shared" ca="1" si="779"/>
        <v>-1.1636351535019712E-3</v>
      </c>
      <c r="GH424" s="223">
        <f t="shared" ca="1" si="780"/>
        <v>-6.313594760201537E-4</v>
      </c>
      <c r="GI424" s="223">
        <f t="shared" ca="1" si="781"/>
        <v>1.1326464791397441E-3</v>
      </c>
      <c r="GJ424" s="223">
        <f t="shared" ca="1" si="782"/>
        <v>6.8695254818062145E-4</v>
      </c>
      <c r="GK424" s="223">
        <f t="shared" ca="1" si="783"/>
        <v>-1.0989291602011557E-3</v>
      </c>
      <c r="GL424" s="223">
        <f t="shared" ca="1" si="784"/>
        <v>-7.4089069148264752E-4</v>
      </c>
      <c r="GM424" s="223">
        <f t="shared" ca="1" si="785"/>
        <v>1.0625644246608182E-3</v>
      </c>
      <c r="GN424" s="223">
        <f t="shared" ca="1" si="786"/>
        <v>7.9304396421446901E-4</v>
      </c>
      <c r="GO424" s="223">
        <f t="shared" ca="1" si="787"/>
        <v>-1.0236398783518225E-3</v>
      </c>
      <c r="GP424" s="223">
        <f t="shared" ca="1" si="788"/>
        <v>-8.4328672457405153E-4</v>
      </c>
      <c r="GQ424" s="223">
        <f t="shared" ca="1" si="789"/>
        <v>9.8224929391556499E-4</v>
      </c>
      <c r="GR424" s="223">
        <f t="shared" ca="1" si="790"/>
        <v>8.9149793335094275E-4</v>
      </c>
      <c r="GS424" s="223">
        <f t="shared" ca="1" si="791"/>
        <v>-9.3849238489543602E-4</v>
      </c>
      <c r="GT424" s="223">
        <f t="shared" ca="1" si="792"/>
        <v>-9.3756144552039602E-4</v>
      </c>
      <c r="GU424" s="223">
        <f t="shared" ca="1" si="793"/>
        <v>8.9247456551787025E-4</v>
      </c>
      <c r="GV424" s="223">
        <f t="shared" ca="1" si="794"/>
        <v>9.8136629004695738E-4</v>
      </c>
      <c r="GW424" s="223">
        <f t="shared" ca="1" si="795"/>
        <v>-8.4430669674043354E-4</v>
      </c>
      <c r="GX424" s="223">
        <f t="shared" ca="1" si="796"/>
        <v>-1.0228069372232099E-3</v>
      </c>
      <c r="GY424" s="223">
        <f t="shared" ca="1" si="797"/>
        <v>7.9410481917801807E-4</v>
      </c>
      <c r="GZ424" s="223">
        <f t="shared" ca="1" si="798"/>
        <v>1.0617835529003858E-3</v>
      </c>
      <c r="HA424" s="223">
        <f t="shared" ca="1" si="799"/>
        <v>-7.4198987355077477E-4</v>
      </c>
      <c r="HB424" s="223">
        <f t="shared" ca="1" si="800"/>
        <v>-1.0982022389973709E-3</v>
      </c>
      <c r="HC424" s="223">
        <f t="shared" ca="1" si="801"/>
        <v>6.8808740932757074E-4</v>
      </c>
      <c r="HD424" s="223">
        <f t="shared" ca="1" si="802"/>
        <v>1.1319752597094945E-3</v>
      </c>
      <c r="HE424" s="223">
        <f t="shared" ca="1" si="803"/>
        <v>-6.3252728226595835E-4</v>
      </c>
      <c r="HF424" s="223">
        <f t="shared" ca="1" si="804"/>
        <v>-1.1630212528716162E-3</v>
      </c>
      <c r="HG424" s="223">
        <f t="shared" ca="1" si="805"/>
        <v>5.7544334157852146E-4</v>
      </c>
      <c r="HH424" s="223">
        <f t="shared" ca="1" si="806"/>
        <v>1.1912654259669409E-3</v>
      </c>
      <c r="HI424" s="223">
        <f t="shared" ca="1" si="807"/>
        <v>-5.1697310747827021E-4</v>
      </c>
      <c r="HJ424" s="223">
        <f t="shared" ca="1" si="808"/>
        <v>-1.2166397363085847E-3</v>
      </c>
      <c r="HK424" s="223">
        <f t="shared" ca="1" si="809"/>
        <v>4.5725743988067543E-4</v>
      </c>
      <c r="HL424" s="223">
        <f t="shared" ca="1" si="810"/>
        <v>1.2390830549604075E-3</v>
      </c>
      <c r="HM424" s="223">
        <f t="shared" ca="1" si="811"/>
        <v>-3.9644019905938705E-4</v>
      </c>
      <c r="HN424" s="223">
        <f t="shared" ca="1" si="812"/>
        <v>-1.2585413140019956E-3</v>
      </c>
      <c r="HO424" s="223">
        <f t="shared" ca="1" si="813"/>
        <v>3.346678990745046E-4</v>
      </c>
      <c r="HP424" s="223">
        <f t="shared" ca="1" si="814"/>
        <v>1.2749676367829305E-3</v>
      </c>
      <c r="HQ424" s="223">
        <f t="shared" ca="1" si="815"/>
        <v>-2.7208935480730625E-4</v>
      </c>
      <c r="HR424" s="223">
        <f t="shared" ca="1" si="816"/>
        <v>-1.288322450852881E-3</v>
      </c>
      <c r="HS424" s="223">
        <f t="shared" ca="1" si="817"/>
        <v>2.0885532345209115E-4</v>
      </c>
      <c r="HT424" s="223">
        <f t="shared" ca="1" si="818"/>
        <v>1.2985735832950094E-3</v>
      </c>
      <c r="HU424" s="223">
        <f t="shared" ca="1" si="819"/>
        <v>-1.4511814132918725E-4</v>
      </c>
      <c r="HV424" s="223">
        <f t="shared" ca="1" si="820"/>
        <v>-1.3056963382333691E-3</v>
      </c>
      <c r="HW424" s="223">
        <f t="shared" ca="1" si="821"/>
        <v>8.1031356892973579E-5</v>
      </c>
      <c r="HX424" s="223">
        <f t="shared" ca="1" si="822"/>
        <v>1.3096735563274369E-3</v>
      </c>
      <c r="HY424" s="223">
        <f t="shared" ca="1" si="823"/>
        <v>-1.674936082049635E-5</v>
      </c>
      <c r="HZ424" s="223">
        <f t="shared" ca="1" si="824"/>
        <v>-1.3104956561104521E-3</v>
      </c>
      <c r="IA424" s="223">
        <f t="shared" ca="1" si="825"/>
        <v>-4.7572985929342682E-5</v>
      </c>
      <c r="IB424" s="223">
        <f t="shared" ca="1" si="826"/>
        <v>1.3081606570720357E-3</v>
      </c>
      <c r="IC424" s="223">
        <f t="shared" ca="1" si="827"/>
        <v>1.1178072518910204E-4</v>
      </c>
      <c r="ID424" s="223">
        <f t="shared" ca="1" si="828"/>
        <v>-1.3026741844293938E-3</v>
      </c>
      <c r="IE424" s="223">
        <f t="shared" ca="1" si="829"/>
        <v>1.1182150083254231E-3</v>
      </c>
      <c r="IF424" s="223">
        <f t="shared" ca="1" si="830"/>
        <v>1.2940494555756686E-3</v>
      </c>
      <c r="IG424" s="223">
        <f t="shared" ca="1" si="831"/>
        <v>2.3923430170949556E-4</v>
      </c>
      <c r="IH424" s="223">
        <f t="shared" ca="1" si="832"/>
        <v>-1.2823072482381257E-3</v>
      </c>
      <c r="II424" s="223">
        <f t="shared" ca="1" si="833"/>
        <v>-3.0217309214067723E-4</v>
      </c>
      <c r="IJ424" s="223">
        <f t="shared" ca="1" si="834"/>
        <v>1.2674758504227287E-3</v>
      </c>
      <c r="IK424" s="223">
        <f t="shared" ca="1" si="835"/>
        <v>3.6438392112572693E-4</v>
      </c>
      <c r="IL424" s="223">
        <f t="shared" ca="1" si="836"/>
        <v>-1.2495909922658924E-3</v>
      </c>
      <c r="IM424" s="223">
        <f t="shared" ca="1" si="837"/>
        <v>-4.257169173284508E-4</v>
      </c>
      <c r="IN424" s="223">
        <f t="shared" ca="1" si="838"/>
        <v>1.2286957599574448E-3</v>
      </c>
      <c r="IO424" s="223">
        <f t="shared" ca="1" si="839"/>
        <v>4.8602432418893302E-4</v>
      </c>
      <c r="IP424" s="223">
        <f t="shared" ca="1" si="840"/>
        <v>-1.204840491942194E-3</v>
      </c>
      <c r="IQ424" s="223">
        <f t="shared" ca="1" si="841"/>
        <v>-5.4516085588174161E-4</v>
      </c>
      <c r="IR424" s="223">
        <f t="shared" ca="1" si="842"/>
        <v>1.1780826576503188E-3</v>
      </c>
      <c r="IS424" s="223">
        <f t="shared" ca="1" si="843"/>
        <v>6.0298404732234644E-4</v>
      </c>
      <c r="IT424" s="223">
        <f t="shared" ca="1" si="844"/>
        <v>-1.1484867190483113E-3</v>
      </c>
      <c r="IU424" s="223">
        <f t="shared" ca="1" si="845"/>
        <v>-6.5935459737772001E-4</v>
      </c>
      <c r="IV424" s="223">
        <f t="shared" ca="1" si="846"/>
        <v>1.1161239753445624E-3</v>
      </c>
      <c r="IW424" s="223">
        <f t="shared" ca="1" si="847"/>
        <v>7.1413670445536956E-4</v>
      </c>
      <c r="IX424" s="223">
        <f t="shared" ca="1" si="848"/>
        <v>-1.081072391223253E-3</v>
      </c>
      <c r="IY424" s="223">
        <f t="shared" ca="1" si="849"/>
        <v>-7.6719839366099917E-4</v>
      </c>
      <c r="IZ424" s="223">
        <f t="shared" ca="1" si="850"/>
        <v>1.0434164090207699E-3</v>
      </c>
      <c r="JA424" s="223">
        <f t="shared" ca="1" si="851"/>
        <v>8.184118347376578E-4</v>
      </c>
      <c r="JB424" s="223">
        <f t="shared" ca="1" si="852"/>
        <v>-1.0032467452964729E-3</v>
      </c>
    </row>
    <row r="425" spans="2:262">
      <c r="B425" s="230">
        <v>64</v>
      </c>
      <c r="C425" s="229">
        <f t="shared" si="853"/>
        <v>1.2500000000000007E-3</v>
      </c>
      <c r="D425" s="226">
        <f t="shared" ca="1" si="597"/>
        <v>39.208283330704631</v>
      </c>
      <c r="E425" s="225">
        <f ca="1">BR361</f>
        <v>8.2833307046298703E-3</v>
      </c>
      <c r="F425" s="224">
        <v>64</v>
      </c>
      <c r="G425" s="223">
        <f t="shared" ca="1" si="854"/>
        <v>-4.2741214285975398E-4</v>
      </c>
      <c r="H425" s="223">
        <f t="shared" ca="1" si="598"/>
        <v>4.4205443426175394E-4</v>
      </c>
      <c r="I425" s="223">
        <f t="shared" ca="1" si="599"/>
        <v>4.2741214285975404E-4</v>
      </c>
      <c r="J425" s="223">
        <f t="shared" ca="1" si="600"/>
        <v>-4.4205443426175388E-4</v>
      </c>
      <c r="K425" s="223">
        <f t="shared" ca="1" si="601"/>
        <v>-4.2741214285975409E-4</v>
      </c>
      <c r="L425" s="223">
        <f t="shared" ca="1" si="602"/>
        <v>4.4205443426175383E-4</v>
      </c>
      <c r="M425" s="223">
        <f t="shared" ca="1" si="603"/>
        <v>4.2741214285975414E-4</v>
      </c>
      <c r="N425" s="223">
        <f t="shared" ca="1" si="604"/>
        <v>-4.4205443426175377E-4</v>
      </c>
      <c r="O425" s="223">
        <f t="shared" ca="1" si="605"/>
        <v>-4.274121428597542E-4</v>
      </c>
      <c r="P425" s="223">
        <f t="shared" ca="1" si="606"/>
        <v>4.4205443426175372E-4</v>
      </c>
      <c r="Q425" s="223">
        <f t="shared" ca="1" si="607"/>
        <v>4.2741214285975507E-4</v>
      </c>
      <c r="R425" s="223">
        <f t="shared" ca="1" si="608"/>
        <v>-4.4205443426175367E-4</v>
      </c>
      <c r="S425" s="223">
        <f t="shared" ca="1" si="609"/>
        <v>-4.2741214285975355E-4</v>
      </c>
      <c r="T425" s="223">
        <f t="shared" ca="1" si="610"/>
        <v>4.4205443426175361E-4</v>
      </c>
      <c r="U425" s="223">
        <f t="shared" ca="1" si="611"/>
        <v>4.2741214285975517E-4</v>
      </c>
      <c r="V425" s="223">
        <f t="shared" ca="1" si="612"/>
        <v>-4.4205443426175356E-4</v>
      </c>
      <c r="W425" s="223">
        <f t="shared" ca="1" si="613"/>
        <v>-4.2741214285975366E-4</v>
      </c>
      <c r="X425" s="223">
        <f t="shared" ca="1" si="614"/>
        <v>4.420544342617535E-4</v>
      </c>
      <c r="Y425" s="223">
        <f t="shared" ca="1" si="615"/>
        <v>4.2741214285975528E-4</v>
      </c>
      <c r="Z425" s="223">
        <f t="shared" ca="1" si="616"/>
        <v>-4.4205443426175345E-4</v>
      </c>
      <c r="AA425" s="223">
        <f t="shared" ca="1" si="617"/>
        <v>-4.2741214285975376E-4</v>
      </c>
      <c r="AB425" s="223">
        <f t="shared" ca="1" si="618"/>
        <v>4.4205443426175188E-4</v>
      </c>
      <c r="AC425" s="223">
        <f t="shared" ca="1" si="619"/>
        <v>4.2741214285975539E-4</v>
      </c>
      <c r="AD425" s="223">
        <f t="shared" ca="1" si="620"/>
        <v>-4.4205443426175334E-4</v>
      </c>
      <c r="AE425" s="223">
        <f t="shared" ca="1" si="621"/>
        <v>-4.2741214285975387E-4</v>
      </c>
      <c r="AF425" s="223">
        <f t="shared" ca="1" si="622"/>
        <v>4.420544342617548E-4</v>
      </c>
      <c r="AG425" s="223">
        <f t="shared" ca="1" si="623"/>
        <v>4.274121428597555E-4</v>
      </c>
      <c r="AH425" s="223">
        <f t="shared" ca="1" si="624"/>
        <v>-4.4205443426175323E-4</v>
      </c>
      <c r="AI425" s="223">
        <f t="shared" ca="1" si="625"/>
        <v>-4.2741214285975398E-4</v>
      </c>
      <c r="AJ425" s="223">
        <f t="shared" ca="1" si="626"/>
        <v>4.4205443426175166E-4</v>
      </c>
      <c r="AK425" s="223">
        <f t="shared" ca="1" si="627"/>
        <v>4.2741214285975561E-4</v>
      </c>
      <c r="AL425" s="223">
        <f t="shared" ca="1" si="628"/>
        <v>-4.4205443426175318E-4</v>
      </c>
      <c r="AM425" s="223">
        <f t="shared" ca="1" si="629"/>
        <v>-4.2741214285975409E-4</v>
      </c>
      <c r="AN425" s="223">
        <f t="shared" ca="1" si="630"/>
        <v>4.4205443426175464E-4</v>
      </c>
      <c r="AO425" s="223">
        <f t="shared" ca="1" si="631"/>
        <v>4.2741214285975572E-4</v>
      </c>
      <c r="AP425" s="223">
        <f t="shared" ca="1" si="632"/>
        <v>-4.4205443426175307E-4</v>
      </c>
      <c r="AQ425" s="223">
        <f t="shared" ca="1" si="633"/>
        <v>-4.274121428597542E-4</v>
      </c>
      <c r="AR425" s="223">
        <f t="shared" ca="1" si="634"/>
        <v>4.420544342617515E-4</v>
      </c>
      <c r="AS425" s="223">
        <f t="shared" ca="1" si="635"/>
        <v>4.2741214285975582E-4</v>
      </c>
      <c r="AT425" s="223">
        <f t="shared" ca="1" si="636"/>
        <v>-4.4205443426175296E-4</v>
      </c>
      <c r="AU425" s="223">
        <f t="shared" ca="1" si="637"/>
        <v>-4.2741214285975745E-4</v>
      </c>
      <c r="AV425" s="223">
        <f t="shared" ca="1" si="638"/>
        <v>4.4205443426175442E-4</v>
      </c>
      <c r="AW425" s="223">
        <f t="shared" ca="1" si="639"/>
        <v>4.2741214285975593E-4</v>
      </c>
      <c r="AX425" s="223">
        <f t="shared" ca="1" si="640"/>
        <v>-4.4205443426174982E-4</v>
      </c>
      <c r="AY425" s="223">
        <f t="shared" ca="1" si="641"/>
        <v>-4.2741214285975441E-4</v>
      </c>
      <c r="AZ425" s="223">
        <f t="shared" ca="1" si="642"/>
        <v>4.4205443426175128E-4</v>
      </c>
      <c r="BA425" s="223">
        <f t="shared" ca="1" si="643"/>
        <v>4.274121428597529E-4</v>
      </c>
      <c r="BB425" s="223">
        <f t="shared" ca="1" si="644"/>
        <v>-4.4205443426175274E-4</v>
      </c>
      <c r="BC425" s="223">
        <f t="shared" ca="1" si="645"/>
        <v>-4.2741214285975767E-4</v>
      </c>
      <c r="BD425" s="223">
        <f t="shared" ca="1" si="646"/>
        <v>4.4205443426175421E-4</v>
      </c>
      <c r="BE425" s="223">
        <f t="shared" ca="1" si="647"/>
        <v>4.2741214285975615E-4</v>
      </c>
      <c r="BF425" s="223">
        <f t="shared" ca="1" si="648"/>
        <v>-4.4205443426175567E-4</v>
      </c>
      <c r="BG425" s="223">
        <f t="shared" ca="1" si="649"/>
        <v>-4.2741214285975463E-4</v>
      </c>
      <c r="BH425" s="223">
        <f t="shared" ca="1" si="650"/>
        <v>4.4205443426175106E-4</v>
      </c>
      <c r="BI425" s="223">
        <f t="shared" ca="1" si="651"/>
        <v>4.2741214285975311E-4</v>
      </c>
      <c r="BJ425" s="223">
        <f t="shared" ca="1" si="652"/>
        <v>-4.4205443426175253E-4</v>
      </c>
      <c r="BK425" s="223">
        <f t="shared" ca="1" si="653"/>
        <v>-4.2741214285975788E-4</v>
      </c>
      <c r="BL425" s="223">
        <f t="shared" ca="1" si="654"/>
        <v>4.4205443426175399E-4</v>
      </c>
      <c r="BM425" s="223">
        <f t="shared" ca="1" si="655"/>
        <v>4.2741214285975637E-4</v>
      </c>
      <c r="BN425" s="223">
        <f t="shared" ca="1" si="656"/>
        <v>-4.4205443426174938E-4</v>
      </c>
      <c r="BO425" s="223">
        <f t="shared" ca="1" si="657"/>
        <v>-4.2741214285975485E-4</v>
      </c>
      <c r="BP425" s="223">
        <f t="shared" ca="1" si="658"/>
        <v>4.4205443426175085E-4</v>
      </c>
      <c r="BQ425" s="223">
        <f t="shared" ca="1" si="659"/>
        <v>4.2741214285975333E-4</v>
      </c>
      <c r="BR425" s="223">
        <f t="shared" ca="1" si="660"/>
        <v>-4.4205443426175231E-4</v>
      </c>
      <c r="BS425" s="223">
        <f t="shared" ca="1" si="661"/>
        <v>-4.274121428597581E-4</v>
      </c>
      <c r="BT425" s="223">
        <f t="shared" ca="1" si="662"/>
        <v>4.4205443426175377E-4</v>
      </c>
      <c r="BU425" s="223">
        <f t="shared" ca="1" si="663"/>
        <v>4.2741214285975658E-4</v>
      </c>
      <c r="BV425" s="223">
        <f t="shared" ca="1" si="664"/>
        <v>-4.4205443426175524E-4</v>
      </c>
      <c r="BW425" s="223">
        <f t="shared" ca="1" si="665"/>
        <v>-4.2741214285975507E-4</v>
      </c>
      <c r="BX425" s="223">
        <f t="shared" ca="1" si="666"/>
        <v>4.4205443426175063E-4</v>
      </c>
      <c r="BY425" s="223">
        <f t="shared" ca="1" si="667"/>
        <v>4.2741214285975355E-4</v>
      </c>
      <c r="BZ425" s="223">
        <f t="shared" ca="1" si="668"/>
        <v>-4.4205443426175209E-4</v>
      </c>
      <c r="CA425" s="223">
        <f t="shared" ca="1" si="669"/>
        <v>-4.2741214285975832E-4</v>
      </c>
      <c r="CB425" s="223">
        <f t="shared" ca="1" si="670"/>
        <v>4.4205443426175356E-4</v>
      </c>
      <c r="CC425" s="223">
        <f t="shared" ca="1" si="671"/>
        <v>4.274121428597568E-4</v>
      </c>
      <c r="CD425" s="223">
        <f t="shared" ca="1" si="672"/>
        <v>-4.4205443426174895E-4</v>
      </c>
      <c r="CE425" s="223">
        <f t="shared" ca="1" si="673"/>
        <v>-4.2741214285975528E-4</v>
      </c>
      <c r="CF425" s="223">
        <f t="shared" ca="1" si="674"/>
        <v>4.4205443426175041E-4</v>
      </c>
      <c r="CG425" s="223">
        <f t="shared" ca="1" si="675"/>
        <v>4.2741214285975376E-4</v>
      </c>
      <c r="CH425" s="223">
        <f t="shared" ca="1" si="676"/>
        <v>-4.4205443426175188E-4</v>
      </c>
      <c r="CI425" s="223">
        <f t="shared" ca="1" si="677"/>
        <v>-4.2741214285975853E-4</v>
      </c>
      <c r="CJ425" s="223">
        <f t="shared" ca="1" si="678"/>
        <v>4.4205443426174727E-4</v>
      </c>
      <c r="CK425" s="223">
        <f t="shared" ca="1" si="679"/>
        <v>4.2741214285975073E-4</v>
      </c>
      <c r="CL425" s="223">
        <f t="shared" ca="1" si="680"/>
        <v>-4.420544342617548E-4</v>
      </c>
      <c r="CM425" s="223">
        <f t="shared" ca="1" si="681"/>
        <v>-4.274121428597555E-4</v>
      </c>
      <c r="CN425" s="223">
        <f t="shared" ca="1" si="682"/>
        <v>4.420544342617502E-4</v>
      </c>
      <c r="CO425" s="223">
        <f t="shared" ca="1" si="683"/>
        <v>4.2741214285976027E-4</v>
      </c>
      <c r="CP425" s="223">
        <f t="shared" ca="1" si="684"/>
        <v>-4.4205443426174559E-4</v>
      </c>
      <c r="CQ425" s="223">
        <f t="shared" ca="1" si="685"/>
        <v>-4.2741214285975246E-4</v>
      </c>
      <c r="CR425" s="223">
        <f t="shared" ca="1" si="686"/>
        <v>4.4205443426175318E-4</v>
      </c>
      <c r="CS425" s="223">
        <f t="shared" ca="1" si="687"/>
        <v>4.2741214285975723E-4</v>
      </c>
      <c r="CT425" s="223">
        <f t="shared" ca="1" si="688"/>
        <v>-4.4205443426174857E-4</v>
      </c>
      <c r="CU425" s="223">
        <f t="shared" ca="1" si="689"/>
        <v>-4.27412142859762E-4</v>
      </c>
      <c r="CV425" s="223">
        <f t="shared" ca="1" si="690"/>
        <v>4.4205443426175611E-4</v>
      </c>
      <c r="CW425" s="223">
        <f t="shared" ca="1" si="691"/>
        <v>4.274121428597542E-4</v>
      </c>
      <c r="CX425" s="223">
        <f t="shared" ca="1" si="692"/>
        <v>-4.420544342617515E-4</v>
      </c>
      <c r="CY425" s="223">
        <f t="shared" ca="1" si="693"/>
        <v>-4.2741214285975897E-4</v>
      </c>
      <c r="CZ425" s="223">
        <f t="shared" ca="1" si="694"/>
        <v>4.4205443426174689E-4</v>
      </c>
      <c r="DA425" s="223">
        <f t="shared" ca="1" si="695"/>
        <v>4.2741214285975116E-4</v>
      </c>
      <c r="DB425" s="223">
        <f t="shared" ca="1" si="696"/>
        <v>-4.4205443426175442E-4</v>
      </c>
      <c r="DC425" s="223">
        <f t="shared" ca="1" si="697"/>
        <v>-4.2741214285975593E-4</v>
      </c>
      <c r="DD425" s="223">
        <f t="shared" ca="1" si="698"/>
        <v>4.4205443426174982E-4</v>
      </c>
      <c r="DE425" s="223">
        <f t="shared" ca="1" si="699"/>
        <v>4.274121428597607E-4</v>
      </c>
      <c r="DF425" s="223">
        <f t="shared" ca="1" si="700"/>
        <v>-4.4205443426175735E-4</v>
      </c>
      <c r="DG425" s="223">
        <f t="shared" ca="1" si="701"/>
        <v>-4.274121428597529E-4</v>
      </c>
      <c r="DH425" s="223">
        <f t="shared" ca="1" si="702"/>
        <v>4.4205443426175274E-4</v>
      </c>
      <c r="DI425" s="223">
        <f t="shared" ca="1" si="703"/>
        <v>4.2741214285975767E-4</v>
      </c>
      <c r="DJ425" s="223">
        <f t="shared" ca="1" si="704"/>
        <v>-4.4205443426174814E-4</v>
      </c>
      <c r="DK425" s="223">
        <f t="shared" ca="1" si="705"/>
        <v>-4.2741214285976244E-4</v>
      </c>
      <c r="DL425" s="223">
        <f t="shared" ca="1" si="706"/>
        <v>4.4205443426175567E-4</v>
      </c>
      <c r="DM425" s="223">
        <f t="shared" ca="1" si="707"/>
        <v>4.2741214285975463E-4</v>
      </c>
      <c r="DN425" s="223">
        <f t="shared" ca="1" si="708"/>
        <v>-4.4205443426175106E-4</v>
      </c>
      <c r="DO425" s="223">
        <f t="shared" ca="1" si="709"/>
        <v>-4.274121428597594E-4</v>
      </c>
      <c r="DP425" s="223">
        <f t="shared" ca="1" si="710"/>
        <v>4.4205443426174646E-4</v>
      </c>
      <c r="DQ425" s="223">
        <f t="shared" ca="1" si="711"/>
        <v>4.274121428597516E-4</v>
      </c>
      <c r="DR425" s="223">
        <f t="shared" ca="1" si="712"/>
        <v>-4.4205443426175399E-4</v>
      </c>
      <c r="DS425" s="223">
        <f t="shared" ca="1" si="713"/>
        <v>-4.2741214285975637E-4</v>
      </c>
      <c r="DT425" s="223">
        <f t="shared" ca="1" si="714"/>
        <v>4.4205443426174938E-4</v>
      </c>
      <c r="DU425" s="223">
        <f t="shared" ca="1" si="715"/>
        <v>4.2741214285976114E-4</v>
      </c>
      <c r="DV425" s="223">
        <f t="shared" ca="1" si="716"/>
        <v>-4.4205443426174478E-4</v>
      </c>
      <c r="DW425" s="223">
        <f t="shared" ca="1" si="717"/>
        <v>-4.2741214285975333E-4</v>
      </c>
      <c r="DX425" s="223">
        <f t="shared" ca="1" si="718"/>
        <v>4.4205443426175231E-4</v>
      </c>
      <c r="DY425" s="223">
        <f t="shared" ca="1" si="719"/>
        <v>4.274121428597581E-4</v>
      </c>
      <c r="DZ425" s="223">
        <f t="shared" ca="1" si="720"/>
        <v>-4.420544342617477E-4</v>
      </c>
      <c r="EA425" s="223">
        <f t="shared" ca="1" si="721"/>
        <v>-4.2741214285976287E-4</v>
      </c>
      <c r="EB425" s="223">
        <f t="shared" ca="1" si="722"/>
        <v>4.4205443426175524E-4</v>
      </c>
      <c r="EC425" s="223">
        <f t="shared" ca="1" si="723"/>
        <v>4.2741214285975507E-4</v>
      </c>
      <c r="ED425" s="223">
        <f t="shared" ca="1" si="724"/>
        <v>-4.4205443426175063E-4</v>
      </c>
      <c r="EE425" s="223">
        <f t="shared" ca="1" si="725"/>
        <v>-4.2741214285975984E-4</v>
      </c>
      <c r="EF425" s="223">
        <f t="shared" ca="1" si="726"/>
        <v>4.4205443426174602E-4</v>
      </c>
      <c r="EG425" s="223">
        <f t="shared" ca="1" si="727"/>
        <v>4.2741214285975203E-4</v>
      </c>
      <c r="EH425" s="223">
        <f t="shared" ca="1" si="728"/>
        <v>-4.4205443426175356E-4</v>
      </c>
      <c r="EI425" s="223">
        <f t="shared" ca="1" si="729"/>
        <v>-4.274121428597568E-4</v>
      </c>
      <c r="EJ425" s="223">
        <f t="shared" ca="1" si="730"/>
        <v>4.4205443426174895E-4</v>
      </c>
      <c r="EK425" s="223">
        <f t="shared" ca="1" si="731"/>
        <v>4.2741214285976157E-4</v>
      </c>
      <c r="EL425" s="223">
        <f t="shared" ca="1" si="732"/>
        <v>-4.4205443426175648E-4</v>
      </c>
      <c r="EM425" s="223">
        <f t="shared" ca="1" si="733"/>
        <v>-4.2741214285975376E-4</v>
      </c>
      <c r="EN425" s="223">
        <f t="shared" ca="1" si="734"/>
        <v>4.4205443426175188E-4</v>
      </c>
      <c r="EO425" s="223">
        <f t="shared" ca="1" si="735"/>
        <v>4.2741214285975853E-4</v>
      </c>
      <c r="EP425" s="223">
        <f t="shared" ca="1" si="736"/>
        <v>-4.4205443426174727E-4</v>
      </c>
      <c r="EQ425" s="223">
        <f t="shared" ca="1" si="737"/>
        <v>-4.2741214285976331E-4</v>
      </c>
      <c r="ER425" s="223">
        <f t="shared" ca="1" si="738"/>
        <v>4.420544342617548E-4</v>
      </c>
      <c r="ES425" s="223">
        <f t="shared" ca="1" si="739"/>
        <v>4.274121428597555E-4</v>
      </c>
      <c r="ET425" s="223">
        <f t="shared" ca="1" si="740"/>
        <v>-4.420544342617502E-4</v>
      </c>
      <c r="EU425" s="223">
        <f t="shared" ca="1" si="741"/>
        <v>-4.2741214285976027E-4</v>
      </c>
      <c r="EV425" s="223">
        <f t="shared" ca="1" si="742"/>
        <v>4.4205443426174559E-4</v>
      </c>
      <c r="EW425" s="223">
        <f t="shared" ca="1" si="743"/>
        <v>4.2741214285975246E-4</v>
      </c>
      <c r="EX425" s="223">
        <f t="shared" ca="1" si="744"/>
        <v>-4.4205443426175318E-4</v>
      </c>
      <c r="EY425" s="223">
        <f t="shared" ca="1" si="745"/>
        <v>-4.2741214285975723E-4</v>
      </c>
      <c r="EZ425" s="223">
        <f t="shared" ca="1" si="746"/>
        <v>4.4205443426174857E-4</v>
      </c>
      <c r="FA425" s="223">
        <f t="shared" ca="1" si="747"/>
        <v>4.27412142859762E-4</v>
      </c>
      <c r="FB425" s="223">
        <f t="shared" ca="1" si="748"/>
        <v>-4.4205443426174396E-4</v>
      </c>
      <c r="FC425" s="223">
        <f t="shared" ca="1" si="749"/>
        <v>-4.274121428597542E-4</v>
      </c>
      <c r="FD425" s="223">
        <f t="shared" ca="1" si="750"/>
        <v>4.420544342617515E-4</v>
      </c>
      <c r="FE425" s="223">
        <f t="shared" ca="1" si="751"/>
        <v>4.2741214285975897E-4</v>
      </c>
      <c r="FF425" s="223">
        <f t="shared" ca="1" si="752"/>
        <v>-4.4205443426174689E-4</v>
      </c>
      <c r="FG425" s="223">
        <f t="shared" ca="1" si="753"/>
        <v>-4.2741214285976374E-4</v>
      </c>
      <c r="FH425" s="223">
        <f t="shared" ca="1" si="754"/>
        <v>4.4205443426175442E-4</v>
      </c>
      <c r="FI425" s="223">
        <f t="shared" ca="1" si="755"/>
        <v>4.2741214285975593E-4</v>
      </c>
      <c r="FJ425" s="223">
        <f t="shared" ca="1" si="756"/>
        <v>-4.4205443426174982E-4</v>
      </c>
      <c r="FK425" s="223">
        <f t="shared" ca="1" si="757"/>
        <v>-4.274121428597607E-4</v>
      </c>
      <c r="FL425" s="223">
        <f t="shared" ca="1" si="758"/>
        <v>4.4205443426174521E-4</v>
      </c>
      <c r="FM425" s="223">
        <f t="shared" ca="1" si="759"/>
        <v>4.2741214285976547E-4</v>
      </c>
      <c r="FN425" s="223">
        <f t="shared" ca="1" si="760"/>
        <v>-4.420544342617406E-4</v>
      </c>
      <c r="FO425" s="223">
        <f t="shared" ca="1" si="761"/>
        <v>-4.2741214285977024E-4</v>
      </c>
      <c r="FP425" s="223">
        <f t="shared" ca="1" si="762"/>
        <v>4.4205443426176028E-4</v>
      </c>
      <c r="FQ425" s="223">
        <f t="shared" ca="1" si="763"/>
        <v>4.2741214285974986E-4</v>
      </c>
      <c r="FR425" s="223">
        <f t="shared" ca="1" si="764"/>
        <v>-4.4205443426175567E-4</v>
      </c>
      <c r="FS425" s="223">
        <f t="shared" ca="1" si="765"/>
        <v>-4.2741214285975463E-4</v>
      </c>
      <c r="FT425" s="223">
        <f t="shared" ca="1" si="766"/>
        <v>4.4205443426175106E-4</v>
      </c>
      <c r="FU425" s="223">
        <f t="shared" ca="1" si="767"/>
        <v>4.274121428597594E-4</v>
      </c>
      <c r="FV425" s="223">
        <f t="shared" ca="1" si="768"/>
        <v>-4.4205443426174646E-4</v>
      </c>
      <c r="FW425" s="223">
        <f t="shared" ca="1" si="769"/>
        <v>-4.2741214285976417E-4</v>
      </c>
      <c r="FX425" s="223">
        <f t="shared" ca="1" si="770"/>
        <v>4.4205443426174185E-4</v>
      </c>
      <c r="FY425" s="223">
        <f t="shared" ca="1" si="771"/>
        <v>4.2741214285976894E-4</v>
      </c>
      <c r="FZ425" s="223">
        <f t="shared" ca="1" si="772"/>
        <v>-4.4205443426173724E-4</v>
      </c>
      <c r="GA425" s="223">
        <f t="shared" ca="1" si="773"/>
        <v>-4.2741214285974856E-4</v>
      </c>
      <c r="GB425" s="223">
        <f t="shared" ca="1" si="774"/>
        <v>4.4205443426175692E-4</v>
      </c>
      <c r="GC425" s="223">
        <f t="shared" ca="1" si="775"/>
        <v>4.2741214285975333E-4</v>
      </c>
      <c r="GD425" s="223">
        <f t="shared" ca="1" si="776"/>
        <v>-4.4205443426175231E-4</v>
      </c>
      <c r="GE425" s="223">
        <f t="shared" ca="1" si="777"/>
        <v>-4.274121428597581E-4</v>
      </c>
      <c r="GF425" s="223">
        <f t="shared" ca="1" si="778"/>
        <v>4.420544342617477E-4</v>
      </c>
      <c r="GG425" s="223">
        <f t="shared" ca="1" si="779"/>
        <v>4.2741214285976287E-4</v>
      </c>
      <c r="GH425" s="223">
        <f t="shared" ca="1" si="780"/>
        <v>-4.4205443426174309E-4</v>
      </c>
      <c r="GI425" s="223">
        <f t="shared" ca="1" si="781"/>
        <v>-4.2741214285976764E-4</v>
      </c>
      <c r="GJ425" s="223">
        <f t="shared" ca="1" si="782"/>
        <v>4.4205443426173849E-4</v>
      </c>
      <c r="GK425" s="223">
        <f t="shared" ca="1" si="783"/>
        <v>4.2741214285974726E-4</v>
      </c>
      <c r="GL425" s="223">
        <f t="shared" ca="1" si="784"/>
        <v>-4.4205443426175817E-4</v>
      </c>
      <c r="GM425" s="223">
        <f t="shared" ca="1" si="785"/>
        <v>-4.2741214285975203E-4</v>
      </c>
      <c r="GN425" s="223">
        <f t="shared" ca="1" si="786"/>
        <v>4.4205443426175356E-4</v>
      </c>
      <c r="GO425" s="223">
        <f t="shared" ca="1" si="787"/>
        <v>4.274121428597568E-4</v>
      </c>
      <c r="GP425" s="223">
        <f t="shared" ca="1" si="788"/>
        <v>-4.4205443426174895E-4</v>
      </c>
      <c r="GQ425" s="223">
        <f t="shared" ca="1" si="789"/>
        <v>-4.2741214285976157E-4</v>
      </c>
      <c r="GR425" s="223">
        <f t="shared" ca="1" si="790"/>
        <v>4.4205443426174434E-4</v>
      </c>
      <c r="GS425" s="223">
        <f t="shared" ca="1" si="791"/>
        <v>4.2741214285976634E-4</v>
      </c>
      <c r="GT425" s="223">
        <f t="shared" ca="1" si="792"/>
        <v>-4.4205443426173973E-4</v>
      </c>
      <c r="GU425" s="223">
        <f t="shared" ca="1" si="793"/>
        <v>-4.2741214285977111E-4</v>
      </c>
      <c r="GV425" s="223">
        <f t="shared" ca="1" si="794"/>
        <v>4.4205443426175941E-4</v>
      </c>
      <c r="GW425" s="223">
        <f t="shared" ca="1" si="795"/>
        <v>4.2741214285975073E-4</v>
      </c>
      <c r="GX425" s="223">
        <f t="shared" ca="1" si="796"/>
        <v>-4.420544342617548E-4</v>
      </c>
      <c r="GY425" s="223">
        <f t="shared" ca="1" si="797"/>
        <v>-4.274121428597555E-4</v>
      </c>
      <c r="GZ425" s="223">
        <f t="shared" ca="1" si="798"/>
        <v>4.420544342617502E-4</v>
      </c>
      <c r="HA425" s="223">
        <f t="shared" ca="1" si="799"/>
        <v>4.2741214285976027E-4</v>
      </c>
      <c r="HB425" s="223">
        <f t="shared" ca="1" si="800"/>
        <v>-4.4205443426174559E-4</v>
      </c>
      <c r="HC425" s="223">
        <f t="shared" ca="1" si="801"/>
        <v>-4.2741214285976504E-4</v>
      </c>
      <c r="HD425" s="223">
        <f t="shared" ca="1" si="802"/>
        <v>4.4205443426174098E-4</v>
      </c>
      <c r="HE425" s="223">
        <f t="shared" ca="1" si="803"/>
        <v>4.2741214285976981E-4</v>
      </c>
      <c r="HF425" s="223">
        <f t="shared" ca="1" si="804"/>
        <v>-4.4205443426176071E-4</v>
      </c>
      <c r="HG425" s="223">
        <f t="shared" ca="1" si="805"/>
        <v>-4.2741214285974943E-4</v>
      </c>
      <c r="HH425" s="223">
        <f t="shared" ca="1" si="806"/>
        <v>4.4205443426175611E-4</v>
      </c>
      <c r="HI425" s="223">
        <f t="shared" ca="1" si="807"/>
        <v>4.274121428597542E-4</v>
      </c>
      <c r="HJ425" s="223">
        <f t="shared" ca="1" si="808"/>
        <v>-4.420544342617515E-4</v>
      </c>
      <c r="HK425" s="223">
        <f t="shared" ca="1" si="809"/>
        <v>-4.2741214285975897E-4</v>
      </c>
      <c r="HL425" s="223">
        <f t="shared" ca="1" si="810"/>
        <v>4.4205443426174689E-4</v>
      </c>
      <c r="HM425" s="223">
        <f t="shared" ca="1" si="811"/>
        <v>4.2741214285976374E-4</v>
      </c>
      <c r="HN425" s="223">
        <f t="shared" ca="1" si="812"/>
        <v>-4.4205443426174228E-4</v>
      </c>
      <c r="HO425" s="223">
        <f t="shared" ca="1" si="813"/>
        <v>-4.2741214285976851E-4</v>
      </c>
      <c r="HP425" s="223">
        <f t="shared" ca="1" si="814"/>
        <v>4.4205443426173767E-4</v>
      </c>
      <c r="HQ425" s="223">
        <f t="shared" ca="1" si="815"/>
        <v>4.2741214285974813E-4</v>
      </c>
      <c r="HR425" s="223">
        <f t="shared" ca="1" si="816"/>
        <v>-4.4205443426175735E-4</v>
      </c>
      <c r="HS425" s="223">
        <f t="shared" ca="1" si="817"/>
        <v>-4.274121428597529E-4</v>
      </c>
      <c r="HT425" s="223">
        <f t="shared" ca="1" si="818"/>
        <v>4.4205443426175274E-4</v>
      </c>
      <c r="HU425" s="223">
        <f t="shared" ca="1" si="819"/>
        <v>4.2741214285975767E-4</v>
      </c>
      <c r="HV425" s="223">
        <f t="shared" ca="1" si="820"/>
        <v>-4.4205443426174814E-4</v>
      </c>
      <c r="HW425" s="223">
        <f t="shared" ca="1" si="821"/>
        <v>-4.2741214285976244E-4</v>
      </c>
      <c r="HX425" s="223">
        <f t="shared" ca="1" si="822"/>
        <v>4.4205443426174353E-4</v>
      </c>
      <c r="HY425" s="223">
        <f t="shared" ca="1" si="823"/>
        <v>4.2741214285976721E-4</v>
      </c>
      <c r="HZ425" s="223">
        <f t="shared" ca="1" si="824"/>
        <v>-4.4205443426173892E-4</v>
      </c>
      <c r="IA425" s="223">
        <f t="shared" ca="1" si="825"/>
        <v>-4.2741214285977198E-4</v>
      </c>
      <c r="IB425" s="223">
        <f t="shared" ca="1" si="826"/>
        <v>4.420544342617586E-4</v>
      </c>
      <c r="IC425" s="223">
        <f t="shared" ca="1" si="827"/>
        <v>4.274121428597516E-4</v>
      </c>
      <c r="ID425" s="223">
        <f t="shared" ca="1" si="828"/>
        <v>-4.4205443426175399E-4</v>
      </c>
      <c r="IE425" s="223">
        <f t="shared" ca="1" si="829"/>
        <v>4.274121428597516E-4</v>
      </c>
      <c r="IF425" s="223">
        <f t="shared" ca="1" si="830"/>
        <v>4.4205443426174938E-4</v>
      </c>
      <c r="IG425" s="223">
        <f t="shared" ca="1" si="831"/>
        <v>4.2741214285976114E-4</v>
      </c>
      <c r="IH425" s="223">
        <f t="shared" ca="1" si="832"/>
        <v>-4.4205443426174478E-4</v>
      </c>
      <c r="II425" s="223">
        <f t="shared" ca="1" si="833"/>
        <v>-4.2741214285976591E-4</v>
      </c>
      <c r="IJ425" s="223">
        <f t="shared" ca="1" si="834"/>
        <v>4.4205443426174017E-4</v>
      </c>
      <c r="IK425" s="223">
        <f t="shared" ca="1" si="835"/>
        <v>4.2741214285977068E-4</v>
      </c>
      <c r="IL425" s="223">
        <f t="shared" ca="1" si="836"/>
        <v>-4.4205443426173556E-4</v>
      </c>
      <c r="IM425" s="223">
        <f t="shared" ca="1" si="837"/>
        <v>-4.2741214285975029E-4</v>
      </c>
      <c r="IN425" s="223">
        <f t="shared" ca="1" si="838"/>
        <v>4.4205443426175524E-4</v>
      </c>
      <c r="IO425" s="223">
        <f t="shared" ca="1" si="839"/>
        <v>4.2741214285975507E-4</v>
      </c>
      <c r="IP425" s="223">
        <f t="shared" ca="1" si="840"/>
        <v>-4.4205443426175063E-4</v>
      </c>
      <c r="IQ425" s="223">
        <f t="shared" ca="1" si="841"/>
        <v>-4.2741214285975984E-4</v>
      </c>
      <c r="IR425" s="223">
        <f t="shared" ca="1" si="842"/>
        <v>4.4205443426174602E-4</v>
      </c>
      <c r="IS425" s="223">
        <f t="shared" ca="1" si="843"/>
        <v>4.2741214285976461E-4</v>
      </c>
      <c r="IT425" s="223">
        <f t="shared" ca="1" si="844"/>
        <v>-4.4205443426174141E-4</v>
      </c>
      <c r="IU425" s="223">
        <f t="shared" ca="1" si="845"/>
        <v>-4.2741214285976938E-4</v>
      </c>
      <c r="IV425" s="223">
        <f t="shared" ca="1" si="846"/>
        <v>4.4205443426173681E-4</v>
      </c>
      <c r="IW425" s="223">
        <f t="shared" ca="1" si="847"/>
        <v>4.2741214285974899E-4</v>
      </c>
      <c r="IX425" s="223">
        <f t="shared" ca="1" si="848"/>
        <v>-4.4205443426175648E-4</v>
      </c>
      <c r="IY425" s="223">
        <f t="shared" ca="1" si="849"/>
        <v>-4.2741214285975376E-4</v>
      </c>
      <c r="IZ425" s="223">
        <f t="shared" ca="1" si="850"/>
        <v>4.4205443426175188E-4</v>
      </c>
      <c r="JA425" s="223">
        <f t="shared" ca="1" si="851"/>
        <v>4.2741214285975853E-4</v>
      </c>
      <c r="JB425" s="223">
        <f t="shared" ca="1" si="852"/>
        <v>-4.4205443426174727E-4</v>
      </c>
    </row>
    <row r="426" spans="2:262">
      <c r="B426" s="230">
        <v>65</v>
      </c>
      <c r="C426" s="229">
        <f t="shared" si="853"/>
        <v>1.2695312500000007E-3</v>
      </c>
      <c r="D426" s="226">
        <f t="shared" ref="D426:D489" ca="1" si="855">Vo_set2+E426</f>
        <v>39.123179114976892</v>
      </c>
      <c r="E426" s="225">
        <f ca="1">BS361</f>
        <v>-7.6820885023111546E-2</v>
      </c>
      <c r="F426" s="224">
        <v>65</v>
      </c>
      <c r="G426" s="223">
        <f t="shared" ref="G426:G489" ca="1" si="856">2*IMREAL(K165)*COS(2*PI()*B165*1/Nt_load2)-2*IMAGINARY(K165)*SIN(2*PI()*B165*1/Nt_load2)</f>
        <v>1.6004040069113047E-4</v>
      </c>
      <c r="H426" s="223">
        <f t="shared" ref="H426:H489" ca="1" si="857">2*IMREAL(K165)*COS(2*PI()*B165*2/Nt_load2)-2*IMAGINARY(K165)*SIN(2*PI()*B165*2/Nt_load2)</f>
        <v>-2.8273268343379491E-4</v>
      </c>
      <c r="I426" s="223">
        <f t="shared" ref="I426:I489" ca="1" si="858">2*IMREAL(K165)*COS(2*PI()*B165*3/Nt_load2)-2*IMAGINARY(K165)*SIN(2*PI()*B165*3/Nt_load2)</f>
        <v>-1.4616318590104059E-4</v>
      </c>
      <c r="J426" s="223">
        <f t="shared" ref="J426:J489" ca="1" si="859">2*IMREAL(K165)*COS(2*PI()*B165*4/Nt_load2)-2*IMAGINARY(K165)*SIN(2*PI()*B165*4/Nt_load2)</f>
        <v>2.8990673172746355E-4</v>
      </c>
      <c r="K426" s="223">
        <f t="shared" ref="K426:K489" ca="1" si="860">2*IMREAL(K165)*COS(2*PI()*B165*5/Nt_load2)-2*IMAGINARY(K165)*SIN(2*PI()*B165*5/Nt_load2)</f>
        <v>1.3193385119373207E-4</v>
      </c>
      <c r="L426" s="223">
        <f t="shared" ref="L426:L489" ca="1" si="861">2*IMREAL(K165)*COS(2*PI()*B165*6/Nt_load2)-2*IMAGINARY(K165)*SIN(2*PI()*B165*6/Nt_load2)</f>
        <v>-2.9638236931157013E-4</v>
      </c>
      <c r="M426" s="223">
        <f t="shared" ref="M426:M489" ca="1" si="862">2*IMREAL(K165)*COS(2*PI()*B165*7/Nt_load2)-2*IMAGINARY(K165)*SIN(2*PI()*B165*7/Nt_load2)</f>
        <v>-1.1738667628285756E-4</v>
      </c>
      <c r="N426" s="223">
        <f t="shared" ref="N426:N489" ca="1" si="863">2*IMREAL(K165)*COS(2*PI()*B165*8/Nt_load2)-2*IMAGINARY(K165)*SIN(2*PI()*B165*8/Nt_load2)</f>
        <v>3.0214399580797552E-4</v>
      </c>
      <c r="O426" s="223">
        <f t="shared" ref="O426:O489" ca="1" si="864">2*IMREAL(K165)*COS(2*PI()*B165*9/Nt_load2)-2*IMAGINARY(K165)*SIN(2*PI()*B165*9/Nt_load2)</f>
        <v>1.0255670658695836E-4</v>
      </c>
      <c r="P426" s="223">
        <f t="shared" ref="P426:P489" ca="1" si="865">2*IMREAL(K165)*COS(2*PI()*B165*10/Nt_load2)-2*IMAGINARY(K165)*SIN(2*PI()*B165*10/Nt_load2)</f>
        <v>-3.0717773095379115E-4</v>
      </c>
      <c r="Q426" s="223">
        <f t="shared" ref="Q426:Q489" ca="1" si="866">2*IMREAL(K165)*COS(2*PI()*B165*11/Nt_load2)-2*IMAGINARY(K165)*SIN(2*PI()*B165*11/Nt_load2)</f>
        <v>-8.7479668801985683E-5</v>
      </c>
      <c r="R426" s="223">
        <f t="shared" ref="R426:R489" ca="1" si="867">2*IMREAL(K165)*COS(2*PI()*B165*12/Nt_load2)-2*IMAGINARY(K165)*SIN(2*PI()*B165*12/Nt_load2)</f>
        <v>3.1147144804014753E-4</v>
      </c>
      <c r="S426" s="223">
        <f t="shared" ref="S426:S489" ca="1" si="868">2*IMREAL(K165)*COS(2*PI()*B165*13/Nt_load2)-2*IMAGINARY(K165)*SIN(2*PI()*B165*13/Nt_load2)</f>
        <v>7.2191884832553893E-5</v>
      </c>
      <c r="T426" s="223">
        <f t="shared" ref="T426:T489" ca="1" si="869">2*IMREAL(K165)*COS(2*PI()*B165*14/Nt_load2)-2*IMAGINARY(K165)*SIN(2*PI()*B165*14/Nt_load2)</f>
        <v>-3.1501480312649832E-4</v>
      </c>
      <c r="U426" s="223">
        <f t="shared" ref="U426:U489" ca="1" si="870">2*IMREAL(K165)*COS(2*PI()*B165*15/Nt_load2)-2*IMAGINARY(K165)*SIN(2*PI()*B165*15/Nt_load2)</f>
        <v>-5.6730184289299296E-5</v>
      </c>
      <c r="V426" s="223">
        <f t="shared" ref="V426:V489" ca="1" si="871">2*IMREAL(K165)*COS(2*PI()*B165*16/Nt_load2)-2*IMAGINARY(K165)*SIN(2*PI()*B165*16/Nt_load2)</f>
        <v>3.1779925996007962E-4</v>
      </c>
      <c r="W426" s="223">
        <f t="shared" ref="W426:W489" ca="1" si="872">2*IMREAL(K165)*COS(2*PI()*B165*17/Nt_load2)-2*IMAGINARY(K165)*SIN(2*PI()*B165*17/Nt_load2)</f>
        <v>4.113181576311336E-5</v>
      </c>
      <c r="X426" s="223">
        <f t="shared" ref="X426:X489" ca="1" si="873">2*IMREAL(K165)*COS(2*PI()*B165*18/Nt_load2)-2*IMAGINARY(K165)*SIN(2*PI()*B165*18/Nt_load2)</f>
        <v>-3.198181105404895E-4</v>
      </c>
      <c r="Y426" s="223">
        <f t="shared" ref="Y426:Y489" ca="1" si="874">2*IMREAL(K165)*COS(2*PI()*B165*19/Nt_load2)-2*IMAGINARY(K165)*SIN(2*PI()*B165*19/Nt_load2)</f>
        <v>-2.5434357090033718E-5</v>
      </c>
      <c r="Z426" s="223">
        <f t="shared" ref="Z426:Z489" ca="1" si="875">2*IMREAL(K165)*COS(2*PI()*B165*20/Nt_load2)-2*IMAGINARY(K165)*SIN(2*PI()*B165*20/Nt_load2)</f>
        <v>3.2106649127984916E-4</v>
      </c>
      <c r="AA426" s="223">
        <f t="shared" ref="AA426:AA489" ca="1" si="876">2*IMREAL(K165)*COS(2*PI()*B165*21/Nt_load2)-2*IMAGINARY(K165)*SIN(2*PI()*B165*21/Nt_load2)</f>
        <v>9.6756248229363964E-6</v>
      </c>
      <c r="AB426" s="223">
        <f t="shared" ref="AB426:AB489" ca="1" si="877">2*IMREAL(K165)*COS(2*PI()*B165*22/Nt_load2)-2*IMAGINARY(K165)*SIN(2*PI()*B165*22/Nt_load2)</f>
        <v>-3.2154139471961247E-4</v>
      </c>
      <c r="AC426" s="223">
        <f t="shared" ref="AC426:AC489" ca="1" si="878">2*IMREAL(K165)*COS(2*PI()*B165*23/Nt_load2)-2*IMAGINARY(K165)*SIN(2*PI()*B165*23/Nt_load2)</f>
        <v>6.1064168718439552E-6</v>
      </c>
      <c r="AD426" s="223">
        <f t="shared" ref="AD426:AD489" ca="1" si="879">2*IMREAL(K165)*COS(2*PI()*B165*24/Nt_load2)-2*IMAGINARY(K165)*SIN(2*PI()*B165*24/Nt_load2)</f>
        <v>3.2124167677579632E-4</v>
      </c>
      <c r="AE426" s="223">
        <f t="shared" ref="AE426:AE489" ca="1" si="880">2*IMREAL(K165)*COS(2*PI()*B165*25/Nt_load2)-2*IMAGINARY(K165)*SIN(2*PI()*B165*25/Nt_load2)</f>
        <v>-2.1873747673518853E-5</v>
      </c>
      <c r="AF426" s="223">
        <f t="shared" ref="AF426:AF489" ca="1" si="881">2*IMREAL(K165)*COS(2*PI()*B165*26/Nt_load2)-2*IMAGINARY(K165)*SIN(2*PI()*B165*26/Nt_load2)</f>
        <v>-3.2016805949517952E-4</v>
      </c>
      <c r="AG426" s="223">
        <f t="shared" ref="AG426:AG489" ca="1" si="882">2*IMREAL(K165)*COS(2*PI()*B165*27/Nt_load2)-2*IMAGINARY(K165)*SIN(2*PI()*B165*27/Nt_load2)</f>
        <v>3.7588382701136481E-5</v>
      </c>
      <c r="AH426" s="223">
        <f t="shared" ref="AH426:AH489" ca="1" si="883">2*IMREAL(K165)*COS(2*PI()*B165*28/Nt_load2)-2*IMAGINARY(K165)*SIN(2*PI()*B165*28/Nt_load2)</f>
        <v>3.1832312931582923E-4</v>
      </c>
      <c r="AI426" s="223">
        <f t="shared" ref="AI426:AI489" ca="1" si="884">2*IMREAL(K165)*COS(2*PI()*B165*29/Nt_load2)-2*IMAGINARY(K165)*SIN(2*PI()*B165*29/Nt_load2)</f>
        <v>-5.3212464022473621E-5</v>
      </c>
      <c r="AJ426" s="223">
        <f t="shared" ref="AJ426:AJ489" ca="1" si="885">2*IMREAL(K165)*COS(2*PI()*B165*30/Nt_load2)-2*IMAGINARY(K165)*SIN(2*PI()*B165*30/Nt_load2)</f>
        <v>-3.1571133083614368E-4</v>
      </c>
      <c r="AK426" s="223">
        <f t="shared" ref="AK426:AK489" ca="1" si="886">2*IMREAL(K165)*COS(2*PI()*B165*31/Nt_load2)-2*IMAGINARY(K165)*SIN(2*PI()*B165*31/Nt_load2)</f>
        <v>6.8708351857119199E-5</v>
      </c>
      <c r="AL426" s="223">
        <f t="shared" ref="AL426:AL489" ca="1" si="887">2*IMREAL(K165)*COS(2*PI()*B165*32/Nt_load2)-2*IMAGINARY(K165)*SIN(2*PI()*B165*32/Nt_load2)</f>
        <v>3.1233895610742717E-4</v>
      </c>
      <c r="AM426" s="223">
        <f t="shared" ref="AM426:AM489" ca="1" si="888">2*IMREAL(K165)*COS(2*PI()*B165*33/Nt_load2)-2*IMAGINARY(K165)*SIN(2*PI()*B165*33/Nt_load2)</f>
        <v>-8.4038715253997913E-5</v>
      </c>
      <c r="AN426" s="223">
        <f t="shared" ref="AN426:AN489" ca="1" si="889">2*IMREAL(K165)*COS(2*PI()*B165*34/Nt_load2)-2*IMAGINARY(K165)*SIN(2*PI()*B165*34/Nt_load2)</f>
        <v>-3.0821412947578633E-4</v>
      </c>
      <c r="AO426" s="223">
        <f t="shared" ref="AO426:AO489" ca="1" si="890">2*IMREAL(K165)*COS(2*PI()*B165*35/Nt_load2)-2*IMAGINARY(K165)*SIN(2*PI()*B165*35/Nt_load2)</f>
        <v>9.9166622024909911E-5</v>
      </c>
      <c r="AP426" s="223">
        <f t="shared" ref="AP426:AP489" ca="1" si="891">2*IMREAL(K165)*COS(2*PI()*B165*36/Nt_load2)-2*IMAGINARY(K165)*SIN(2*PI()*B165*36/Nt_load2)</f>
        <v>3.0334678800986897E-4</v>
      </c>
      <c r="AQ426" s="223">
        <f t="shared" ref="AQ426:AQ489" ca="1" si="892">2*IMREAL(K165)*COS(2*PI()*B165*37/Nt_load2)-2*IMAGINARY(K165)*SIN(2*PI()*B165*37/Nt_load2)</f>
        <v>-1.1405562771739361E-4</v>
      </c>
      <c r="AR426" s="223">
        <f t="shared" ref="AR426:AR489" ca="1" si="893">2*IMREAL(K165)*COS(2*PI()*B165*38/Nt_load2)-2*IMAGINARY(K165)*SIN(2*PI()*B165*38/Nt_load2)</f>
        <v>-2.9774865756159613E-4</v>
      </c>
      <c r="AS426" s="223">
        <f t="shared" ref="AS426:AS489" ca="1" si="894">2*IMREAL(K165)*COS(2*PI()*B165*39/Nt_load2)-2*IMAGINARY(K165)*SIN(2*PI()*B165*39/Nt_load2)</f>
        <v>1.2866986341261301E-4</v>
      </c>
      <c r="AT426" s="223">
        <f t="shared" ref="AT426:AT489" ca="1" si="895">2*IMREAL(K165)*COS(2*PI()*B165*40/Nt_load2)-2*IMAGINARY(K165)*SIN(2*PI()*B165*40/Nt_load2)</f>
        <v>2.9143322451755425E-4</v>
      </c>
      <c r="AU426" s="223">
        <f t="shared" ref="AU426:AU489" ca="1" si="896">2*IMREAL(K165)*COS(2*PI()*B165*41/Nt_load2)-2*IMAGINARY(K165)*SIN(2*PI()*B165*41/Nt_load2)</f>
        <v>-1.4297412213672242E-4</v>
      </c>
      <c r="AV426" s="223">
        <f t="shared" ref="AV426:AV489" ca="1" si="897">2*IMREAL(K165)*COS(2*PI()*B165*42/Nt_load2)-2*IMAGINARY(K165)*SIN(2*PI()*B165*42/Nt_load2)</f>
        <v>-2.844157033091139E-4</v>
      </c>
      <c r="AW426" s="223">
        <f t="shared" ref="AW426:AW489" ca="1" si="898">2*IMREAL(K165)*COS(2*PI()*B165*43/Nt_load2)-2*IMAGINARY(K165)*SIN(2*PI()*B165*43/Nt_load2)</f>
        <v>1.569339436775484E-4</v>
      </c>
      <c r="AX426" s="223">
        <f t="shared" ref="AX426:AX489" ca="1" si="899">2*IMREAL(K165)*COS(2*PI()*B165*44/Nt_load2)-2*IMAGINARY(K165)*SIN(2*PI()*B165*44/Nt_load2)</f>
        <v>2.7671299975952964E-4</v>
      </c>
      <c r="AY426" s="223">
        <f t="shared" ref="AY426:AY489" ca="1" si="900">2*IMREAL(K165)*COS(2*PI()*B165*45/Nt_load2)-2*IMAGINARY(K165)*SIN(2*PI()*B165*45/Nt_load2)</f>
        <v>-1.7051569760226522E-4</v>
      </c>
      <c r="AZ426" s="223">
        <f t="shared" ref="AZ426:AZ489" ca="1" si="901">2*IMREAL(K165)*COS(2*PI()*B165*46/Nt_load2)-2*IMAGINARY(K165)*SIN(2*PI()*B165*46/Nt_load2)</f>
        <v>-2.683436703563261E-4</v>
      </c>
      <c r="BA426" s="223">
        <f t="shared" ref="BA426:BA489" ca="1" si="902">2*IMREAL(K165)*COS(2*PI()*B165*47/Nt_load2)-2*IMAGINARY(K165)*SIN(2*PI()*B165*47/Nt_load2)</f>
        <v>1.8368666427605088E-4</v>
      </c>
      <c r="BB426" s="223">
        <f t="shared" ref="BB426:BB489" ca="1" si="903">2*IMREAL(K165)*COS(2*PI()*B165*48/Nt_load2)-2*IMAGINARY(K165)*SIN(2*PI()*B165*48/Nt_load2)</f>
        <v>2.5932787754710709E-4</v>
      </c>
      <c r="BC426" s="223">
        <f t="shared" ref="BC426:BC489" ca="1" si="904">2*IMREAL(K165)*COS(2*PI()*B165*49/Nt_load2)-2*IMAGINARY(K165)*SIN(2*PI()*B165*49/Nt_load2)</f>
        <v>-1.9641511368654019E-4</v>
      </c>
      <c r="BD426" s="223">
        <f t="shared" ref="BD426:BD489" ca="1" si="905">2*IMREAL(K165)*COS(2*PI()*B165*50/Nt_load2)-2*IMAGINARY(K165)*SIN(2*PI()*B165*50/Nt_load2)</f>
        <v>-2.4968734116643783E-4</v>
      </c>
      <c r="BE426" s="223">
        <f t="shared" ref="BE426:BE489" ca="1" si="906">2*IMREAL(K165)*COS(2*PI()*B165*51/Nt_load2)-2*IMAGINARY(K165)*SIN(2*PI()*B165*51/Nt_load2)</f>
        <v>2.0867038188423007E-4</v>
      </c>
      <c r="BF426" s="223">
        <f t="shared" ref="BF426:BF489" ca="1" si="907">2*IMREAL(K165)*COS(2*PI()*B165*52/Nt_load2)-2*IMAGINARY(K165)*SIN(2*PI()*B165*52/Nt_load2)</f>
        <v>2.394452861108676E-4</v>
      </c>
      <c r="BG426" s="223">
        <f t="shared" ref="BG426:BG489" ca="1" si="908">2*IMREAL(K165)*COS(2*PI()*B165*53/Nt_load2)-2*IMAGINARY(K165)*SIN(2*PI()*B165*53/Nt_load2)</f>
        <v>-2.2042294485459058E-4</v>
      </c>
      <c r="BH426" s="223">
        <f t="shared" ref="BH426:BH489" ca="1" si="909">2*IMREAL(K165)*COS(2*PI()*B165*54/Nt_load2)-2*IMAGINARY(K165)*SIN(2*PI()*B165*54/Nt_load2)</f>
        <v>-2.2862638638812923E-4</v>
      </c>
      <c r="BI426" s="223">
        <f t="shared" ref="BI426:BI489" ca="1" si="910">2*IMREAL(K165)*COS(2*PI()*B165*55/Nt_load2)-2*IMAGINARY(K165)*SIN(2*PI()*B165*55/Nt_load2)</f>
        <v>2.3164448964402672E-4</v>
      </c>
      <c r="BJ426" s="223">
        <f t="shared" ref="BJ426:BJ489" ca="1" si="911">2*IMREAL(K165)*COS(2*PI()*B165*56/Nt_load2)-2*IMAGINARY(K165)*SIN(2*PI()*B165*56/Nt_load2)</f>
        <v>2.1725670567527563E-4</v>
      </c>
      <c r="BK426" s="223">
        <f t="shared" ref="BK426:BK489" ca="1" si="912">2*IMREAL(K165)*COS(2*PI()*B165*57/Nt_load2)-2*IMAGINARY(K165)*SIN(2*PI()*B165*57/Nt_load2)</f>
        <v>-2.4230798256825257E-4</v>
      </c>
      <c r="BL426" s="223">
        <f t="shared" ref="BL426:BL489" ca="1" si="913">2*IMREAL(K165)*COS(2*PI()*B165*58/Nt_load2)-2*IMAGINARY(K165)*SIN(2*PI()*B165*58/Nt_load2)</f>
        <v>-2.0536363452900697E-4</v>
      </c>
      <c r="BM426" s="223">
        <f t="shared" ref="BM426:BM489" ca="1" si="914">2*IMREAL(K165)*COS(2*PI()*B165*59/Nt_load2)-2*IMAGINARY(K165)*SIN(2*PI()*B165*59/Nt_load2)</f>
        <v>2.5238773433879579E-4</v>
      </c>
      <c r="BN426" s="223">
        <f t="shared" ref="BN426:BN489" ca="1" si="915">2*IMREAL(K165)*COS(2*PI()*B165*60/Nt_load2)-2*IMAGINARY(K165)*SIN(2*PI()*B165*60/Nt_load2)</f>
        <v>1.9297582439943147E-4</v>
      </c>
      <c r="BO426" s="223">
        <f t="shared" ref="BO426:BO489" ca="1" si="916">2*IMREAL(K165)*COS(2*PI()*B165*61/Nt_load2)-2*IMAGINARY(K165)*SIN(2*PI()*B165*61/Nt_load2)</f>
        <v>-2.6185946195076245E-4</v>
      </c>
      <c r="BP426" s="223">
        <f t="shared" ref="BP426:BP489" ca="1" si="917">2*IMREAL(K165)*COS(2*PI()*B165*62/Nt_load2)-2*IMAGINARY(K165)*SIN(2*PI()*B165*62/Nt_load2)</f>
        <v>-1.8012311860618813E-4</v>
      </c>
      <c r="BQ426" s="223">
        <f t="shared" ref="BQ426:BQ489" ca="1" si="918">2*IMREAL(K165)*COS(2*PI()*B165*63/Nt_load2)-2*IMAGINARY(K165)*SIN(2*PI()*B165*63/Nt_load2)</f>
        <v>2.7070034718271223E-4</v>
      </c>
      <c r="BR426" s="223">
        <f t="shared" ref="BR426:BR489" ca="1" si="919">2*IMREAL(K165)*COS(2*PI()*B165*64/Nt_load2)-2*IMAGINARY(K165)*SIN(2*PI()*B165*64/Nt_load2)</f>
        <v>1.6683648044330435E-4</v>
      </c>
      <c r="BS426" s="223">
        <f t="shared" ref="BS426:BS489" ca="1" si="920">2*IMREAL(K165)*COS(2*PI()*B165*65/Nt_load2)-2*IMAGINARY(K165)*SIN(2*PI()*B165*65/Nt_load2)</f>
        <v>-2.7888909156774632E-4</v>
      </c>
      <c r="BT426" s="223">
        <f t="shared" ref="BT426:BT489" ca="1" si="921">2*IMREAL(K165)*COS(2*PI()*B165*66/Nt_load2)-2*IMAGINARY(K165)*SIN(2*PI()*B165*66/Nt_load2)</f>
        <v>-1.5314791858588297E-4</v>
      </c>
      <c r="BU426" s="223">
        <f t="shared" ref="BU426:BU489" ca="1" si="922">2*IMREAL(K165)*COS(2*PI()*B165*67/Nt_load2)-2*IMAGINARY(K165)*SIN(2*PI()*B165*67/Nt_load2)</f>
        <v>2.8640596770339657E-4</v>
      </c>
      <c r="BV426" s="223">
        <f t="shared" ref="BV426:BV489" ca="1" si="923">2*IMREAL(K165)*COS(2*PI()*B165*68/Nt_load2)-2*IMAGINARY(K165)*SIN(2*PI()*B165*68/Nt_load2)</f>
        <v>1.3909040997841078E-4</v>
      </c>
      <c r="BW426" s="223">
        <f t="shared" ref="BW426:BW489" ca="1" si="924">2*IMREAL(K165)*COS(2*PI()*B165*69/Nt_load2)-2*IMAGINARY(K165)*SIN(2*PI()*B165*69/Nt_load2)</f>
        <v>-2.932328667766473E-4</v>
      </c>
      <c r="BX426" s="223">
        <f t="shared" ref="BX426:BX489" ca="1" si="925">2*IMREAL(K165)*COS(2*PI()*B165*70/Nt_load2)-2*IMAGINARY(K165)*SIN(2*PI()*B165*70/Nt_load2)</f>
        <v>-1.2469782039042365E-4</v>
      </c>
      <c r="BY426" s="223">
        <f t="shared" ref="BY426:BY489" ca="1" si="926">2*IMREAL(K165)*COS(2*PI()*B165*71/Nt_load2)-2*IMAGINARY(K165)*SIN(2*PI()*B165*71/Nt_load2)</f>
        <v>2.9935334218966753E-4</v>
      </c>
      <c r="BZ426" s="223">
        <f t="shared" ref="BZ426:BZ489" ca="1" si="927">2*IMREAL(K165)*COS(2*PI()*B165*72/Nt_load2)-2*IMAGINARY(K165)*SIN(2*PI()*B165*72/Nt_load2)</f>
        <v>1.1000482283087264E-4</v>
      </c>
      <c r="CA426" s="223">
        <f t="shared" ref="CA426:CA489" ca="1" si="928">2*IMREAL(K165)*COS(2*PI()*B165*73/Nt_load2)-2*IMAGINARY(K165)*SIN(2*PI()*B165*73/Nt_load2)</f>
        <v>-3.0475264918109846E-4</v>
      </c>
      <c r="CB426" s="223">
        <f t="shared" ref="CB426:CB489" ca="1" si="929">2*IMREAL(K165)*COS(2*PI()*B165*74/Nt_load2)-2*IMAGINARY(K165)*SIN(2*PI()*B165*74/Nt_load2)</f>
        <v>-9.5046814017841859E-5</v>
      </c>
      <c r="CC426" s="223">
        <f t="shared" ref="CC426:CC489" ca="1" si="930">2*IMREAL(K165)*COS(2*PI()*B165*75/Nt_load2)-2*IMAGINARY(K165)*SIN(2*PI()*B165*75/Nt_load2)</f>
        <v>3.0941778034747108E-4</v>
      </c>
      <c r="CD426" s="223">
        <f t="shared" ref="CD426:CD489" ca="1" si="931">2*IMREAL(K165)*COS(2*PI()*B165*76/Nt_load2)-2*IMAGINARY(K165)*SIN(2*PI()*B165*76/Nt_load2)</f>
        <v>7.985982910472446E-5</v>
      </c>
      <c r="CE426" s="223">
        <f t="shared" ref="CE426:CE489" ca="1" si="932">2*IMREAL(K165)*COS(2*PI()*B165*77/Nt_load2)-2*IMAGINARY(K165)*SIN(2*PI()*B165*77/Nt_load2)</f>
        <v>-3.1333749697919013E-4</v>
      </c>
      <c r="CF426" s="223">
        <f t="shared" ref="CF426:CF489" ca="1" si="933">2*IMREAL(K165)*COS(2*PI()*B165*78/Nt_load2)-2*IMAGINARY(K165)*SIN(2*PI()*B165*78/Nt_load2)</f>
        <v>-6.4480454868394449E-5</v>
      </c>
      <c r="CG426" s="223">
        <f t="shared" ref="CG426:CG489" ca="1" si="934">2*IMREAL(K165)*COS(2*PI()*B165*79/Nt_load2)-2*IMAGINARY(K165)*SIN(2*PI()*B165*79/Nt_load2)</f>
        <v>3.1650235613556405E-4</v>
      </c>
      <c r="CH426" s="223">
        <f t="shared" ref="CH426:CH489" ca="1" si="935">2*IMREAL(K165)*COS(2*PI()*B165*80/Nt_load2)-2*IMAGINARY(K165)*SIN(2*PI()*B165*80/Nt_load2)</f>
        <v>4.8945741568470123E-5</v>
      </c>
      <c r="CI426" s="223">
        <f t="shared" ref="CI426:CI489" ca="1" si="936">2*IMREAL(K165)*COS(2*PI()*B165*81/Nt_load2)-2*IMAGINARY(K165)*SIN(2*PI()*B165*81/Nt_load2)</f>
        <v>-3.1890473339367419E-4</v>
      </c>
      <c r="CJ426" s="223">
        <f t="shared" ref="CJ426:CJ489" ca="1" si="937">2*IMREAL(K165)*COS(2*PI()*B165*82/Nt_load2)-2*IMAGINARY(K165)*SIN(2*PI()*B165*82/Nt_load2)</f>
        <v>-3.3293113689962211E-5</v>
      </c>
      <c r="CK426" s="223">
        <f t="shared" ref="CK426:CK489" ca="1" si="938">2*IMREAL(K165)*COS(2*PI()*B165*83/Nt_load2)-2*IMAGINARY(K165)*SIN(2*PI()*B165*83/Nt_load2)</f>
        <v>3.2053884121628357E-4</v>
      </c>
      <c r="CL426" s="223">
        <f t="shared" ref="CL426:CL489" ca="1" si="939">2*IMREAL(K165)*COS(2*PI()*B165*84/Nt_load2)-2*IMAGINARY(K165)*SIN(2*PI()*B165*84/Nt_load2)</f>
        <v>1.7560279784447388E-5</v>
      </c>
      <c r="CM426" s="223">
        <f t="shared" ref="CM426:CM489" ca="1" si="940">2*IMREAL(K165)*COS(2*PI()*B165*85/Nt_load2)-2*IMAGINARY(K165)*SIN(2*PI()*B165*85/Nt_load2)</f>
        <v>-3.2140074289451653E-4</v>
      </c>
      <c r="CN426" s="223">
        <f t="shared" ref="CN426:CN489" ca="1" si="941">2*IMREAL(K165)*COS(2*PI()*B165*86/Nt_load2)-2*IMAGINARY(K165)*SIN(2*PI()*B165*86/Nt_load2)</f>
        <v>-1.7851416268329799E-6</v>
      </c>
      <c r="CO426" s="223">
        <f t="shared" ref="CO426:CO489" ca="1" si="942">2*IMREAL(K165)*COS(2*PI()*B165*87/Nt_load2)-2*IMAGINARY(K165)*SIN(2*PI()*B165*87/Nt_load2)</f>
        <v>3.2148836203173628E-4</v>
      </c>
      <c r="CP426" s="223">
        <f t="shared" ref="CP426:CP489" ca="1" si="943">2*IMREAL(K165)*COS(2*PI()*B165*88/Nt_load2)-2*IMAGINARY(K165)*SIN(2*PI()*B165*88/Nt_load2)</f>
        <v>-1.3994297093320406E-5</v>
      </c>
      <c r="CQ426" s="223">
        <f t="shared" ref="CQ426:CQ489" ca="1" si="944">2*IMREAL(K165)*COS(2*PI()*B165*89/Nt_load2)-2*IMAGINARY(K165)*SIN(2*PI()*B165*89/Nt_load2)</f>
        <v>-3.2080148754576673E-4</v>
      </c>
      <c r="CR426" s="223">
        <f t="shared" ref="CR426:CR489" ca="1" si="945">2*IMREAL(K165)*COS(2*PI()*B165*90/Nt_load2)-2*IMAGINARY(K165)*SIN(2*PI()*B165*90/Nt_load2)</f>
        <v>2.9740022326020342E-5</v>
      </c>
      <c r="CS426" s="223">
        <f t="shared" ref="CS426:CS489" ca="1" si="946">2*IMREAL(K165)*COS(2*PI()*B165*91/Nt_load2)-2*IMAGINARY(K165)*SIN(2*PI()*B165*91/Nt_load2)</f>
        <v>3.1934177417740795E-4</v>
      </c>
      <c r="CT426" s="223">
        <f t="shared" ref="CT426:CT489" ca="1" si="947">2*IMREAL(K165)*COS(2*PI()*B165*92/Nt_load2)-2*IMAGINARY(K165)*SIN(2*PI()*B165*92/Nt_load2)</f>
        <v>-4.5414101240027669E-5</v>
      </c>
      <c r="CU426" s="223">
        <f t="shared" ref="CU426:CU489" ca="1" si="948">2*IMREAL(K165)*COS(2*PI()*B165*93/Nt_load2)-2*IMAGINARY(K165)*SIN(2*PI()*B165*93/Nt_load2)</f>
        <v>-3.1711273850402002E-4</v>
      </c>
      <c r="CV426" s="223">
        <f t="shared" ref="CV426:CV489" ca="1" si="949">2*IMREAL(K165)*COS(2*PI()*B165*94/Nt_load2)-2*IMAGINARY(K165)*SIN(2*PI()*B165*94/Nt_load2)</f>
        <v>6.0978773606333207E-5</v>
      </c>
      <c r="CW426" s="223">
        <f t="shared" ref="CW426:CW489" ca="1" si="950">2*IMREAL(K165)*COS(2*PI()*B165*95/Nt_load2)-2*IMAGINARY(K165)*SIN(2*PI()*B165*95/Nt_load2)</f>
        <v>3.1411975046778066E-4</v>
      </c>
      <c r="CX426" s="223">
        <f t="shared" ref="CX426:CX489" ca="1" si="951">2*IMREAL(K165)*COS(2*PI()*B165*96/Nt_load2)-2*IMAGINARY(K165)*SIN(2*PI()*B165*96/Nt_load2)</f>
        <v>-7.639654276591139E-5</v>
      </c>
      <c r="CY426" s="223">
        <f t="shared" ref="CY426:CY489" ca="1" si="952">2*IMREAL(K165)*COS(2*PI()*B165*97/Nt_load2)-2*IMAGINARY(K165)*SIN(2*PI()*B165*97/Nt_load2)</f>
        <v>-3.1037002043902159E-4</v>
      </c>
      <c r="CZ426" s="223">
        <f t="shared" ref="CZ426:CZ489" ca="1" si="953">2*IMREAL(K165)*COS(2*PI()*B165*98/Nt_load2)-2*IMAGINARY(K165)*SIN(2*PI()*B165*98/Nt_load2)</f>
        <v>9.1630265962419665E-5</v>
      </c>
      <c r="DA426" s="223">
        <f t="shared" ref="DA426:DA489" ca="1" si="954">2*IMREAL(K165)*COS(2*PI()*B165*99/Nt_load2)-2*IMAGINARY(K165)*SIN(2*PI()*B165*99/Nt_load2)</f>
        <v>3.0587258184582391E-4</v>
      </c>
      <c r="DB426" s="223">
        <f t="shared" ref="DB426:DB489" ca="1" si="955">2*IMREAL(K165)*COS(2*PI()*B165*100/Nt_load2)-2*IMAGINARY(K165)*SIN(2*PI()*B165*100/Nt_load2)</f>
        <v>-1.0664324382236115E-4</v>
      </c>
      <c r="DC426" s="223">
        <f t="shared" ref="DC426:DC489" ca="1" si="956">2*IMREAL(K165)*COS(2*PI()*B165*101/Nt_load2)-2*IMAGINARY(K165)*SIN(2*PI()*B165*101/Nt_load2)</f>
        <v>-3.0063826941168588E-4</v>
      </c>
      <c r="DD426" s="223">
        <f t="shared" ref="DD426:DD489" ca="1" si="957">2*IMREAL(K165)*COS(2*PI()*B165*102/Nt_load2)-2*IMAGINARY(K165)*SIN(2*PI()*B165*102/Nt_load2)</f>
        <v>1.2139930876709811E-4</v>
      </c>
      <c r="DE426" s="223">
        <f t="shared" ref="DE426:DE489" ca="1" si="958">2*IMREAL(K165)*COS(2*PI()*B165*103/Nt_load2)-2*IMAGINARY(K165)*SIN(2*PI()*B165*103/Nt_load2)</f>
        <v>2.9467969305373289E-4</v>
      </c>
      <c r="DF426" s="223">
        <f t="shared" ref="DF426:DF489" ca="1" si="959">2*IMREAL(K165)*COS(2*PI()*B165*104/Nt_load2)-2*IMAGINARY(K165)*SIN(2*PI()*B165*104/Nt_load2)</f>
        <v>-1.3586291214368295E-4</v>
      </c>
      <c r="DG426" s="223">
        <f t="shared" ref="DG426:DG489" ca="1" si="960">2*IMREAL(K165)*COS(2*PI()*B165*105/Nt_load2)-2*IMAGINARY(K165)*SIN(2*PI()*B165*105/Nt_load2)</f>
        <v>-2.8801120750432093E-4</v>
      </c>
      <c r="DH426" s="223">
        <f t="shared" ref="DH426:DH489" ca="1" si="961">2*IMREAL(K165)*COS(2*PI()*B165*106/Nt_load2)-2*IMAGINARY(K165)*SIN(2*PI()*B165*106/Nt_load2)</f>
        <v>1.4999920986472813E-4</v>
      </c>
      <c r="DI426" s="223">
        <f t="shared" ref="DI426:DI489" ca="1" si="962">2*IMREAL(K165)*COS(2*PI()*B165*107/Nt_load2)-2*IMAGINARY(K165)*SIN(2*PI()*B165*107/Nt_load2)</f>
        <v>2.8064887772922436E-4</v>
      </c>
      <c r="DJ426" s="223">
        <f t="shared" ref="DJ426:DJ489" ca="1" si="963">2*IMREAL(K165)*COS(2*PI()*B165*108/Nt_load2)-2*IMAGINARY(K165)*SIN(2*PI()*B165*108/Nt_load2)</f>
        <v>-1.6377414635083021E-4</v>
      </c>
      <c r="DK426" s="223">
        <f t="shared" ref="DK426:DK489" ca="1" si="964">2*IMREAL(K165)*COS(2*PI()*B165*109/Nt_load2)-2*IMAGINARY(K165)*SIN(2*PI()*B165*109/Nt_load2)</f>
        <v>-2.7261044022574383E-4</v>
      </c>
      <c r="DL426" s="223">
        <f t="shared" ref="DL426:DL489" ca="1" si="965">2*IMREAL(K165)*COS(2*PI()*B165*110/Nt_load2)-2*IMAGINARY(K165)*SIN(2*PI()*B165*110/Nt_load2)</f>
        <v>1.7715453657345218E-4</v>
      </c>
      <c r="DM426" s="223">
        <f t="shared" ref="DM426:DM489" ca="1" si="966">2*IMREAL(K165)*COS(2*PI()*B165*111/Nt_load2)-2*IMAGINARY(K165)*SIN(2*PI()*B165*111/Nt_load2)</f>
        <v>2.6391526029390523E-4</v>
      </c>
      <c r="DN426" s="223">
        <f t="shared" ref="DN426:DN489" ca="1" si="967">2*IMREAL(K165)*COS(2*PI()*B165*112/Nt_load2)-2*IMAGINARY(K165)*SIN(2*PI()*B165*112/Nt_load2)</f>
        <v>-1.9010814600056405E-4</v>
      </c>
      <c r="DO426" s="223">
        <f t="shared" ref="DO426:DO489" ca="1" si="968">2*IMREAL(K165)*COS(2*PI()*B165*113/Nt_load2)-2*IMAGINARY(K165)*SIN(2*PI()*B165*113/Nt_load2)</f>
        <v>-2.5458428538377209E-4</v>
      </c>
      <c r="DP426" s="223">
        <f t="shared" ref="DP426:DP489" ca="1" si="969">2*IMREAL(K165)*COS(2*PI()*B165*114/Nt_load2)-2*IMAGINARY(K165)*SIN(2*PI()*B165*114/Nt_load2)</f>
        <v>2.0260376825246076E-4</v>
      </c>
      <c r="DQ426" s="223">
        <f t="shared" ref="DQ426:DQ489" ca="1" si="970">2*IMREAL(K165)*COS(2*PI()*B165*115/Nt_load2)-2*IMAGINARY(K165)*SIN(2*PI()*B165*115/Nt_load2)</f>
        <v>2.4463999463119978E-4</v>
      </c>
      <c r="DR426" s="223">
        <f t="shared" ref="DR426:DR489" ca="1" si="971">2*IMREAL(K165)*COS(2*PI()*B165*116/Nt_load2)-2*IMAGINARY(K165)*SIN(2*PI()*B165*116/Nt_load2)</f>
        <v>-2.1461130028063594E-4</v>
      </c>
      <c r="DS426" s="223">
        <f t="shared" ref="DS426:DS489" ca="1" si="972">2*IMREAL(K165)*COS(2*PI()*B165*117/Nt_load2)-2*IMAGINARY(K165)*SIN(2*PI()*B165*117/Nt_load2)</f>
        <v>-2.3410634470362831E-4</v>
      </c>
      <c r="DT426" s="223">
        <f t="shared" ref="DT426:DT489" ca="1" si="973">2*IMREAL(K165)*COS(2*PI()*B165*118/Nt_load2)-2*IMAGINARY(K165)*SIN(2*PI()*B165*118/Nt_load2)</f>
        <v>2.2610181488870527E-4</v>
      </c>
      <c r="DU426" s="223">
        <f t="shared" ref="DU426:DU489" ca="1" si="974">2*IMREAL(K165)*COS(2*PI()*B165*119/Nt_load2)-2*IMAGINARY(K165)*SIN(2*PI()*B165*119/Nt_load2)</f>
        <v>2.2300871208636529E-4</v>
      </c>
      <c r="DV426" s="223">
        <f t="shared" ref="DV426:DV489" ca="1" si="975">2*IMREAL(K165)*COS(2*PI()*B165*120/Nt_load2)-2*IMAGINARY(K165)*SIN(2*PI()*B165*120/Nt_load2)</f>
        <v>-2.3704763042052784E-4</v>
      </c>
      <c r="DW426" s="223">
        <f t="shared" ref="DW426:DW489" ca="1" si="976">2*IMREAL(K165)*COS(2*PI()*B165*121/Nt_load2)-2*IMAGINARY(K165)*SIN(2*PI()*B165*121/Nt_load2)</f>
        <v>-2.1137383194843641E-4</v>
      </c>
      <c r="DX426" s="223">
        <f t="shared" ref="DX426:DX489" ca="1" si="977">2*IMREAL(K165)*COS(2*PI()*B165*122/Nt_load2)-2*IMAGINARY(K165)*SIN(2*PI()*B165*122/Nt_load2)</f>
        <v>2.4742237744774734E-4</v>
      </c>
      <c r="DY426" s="223">
        <f t="shared" ref="DY426:DY489" ca="1" si="978">2*IMREAL(K165)*COS(2*PI()*B165*123/Nt_load2)-2*IMAGINARY(K165)*SIN(2*PI()*B165*123/Nt_load2)</f>
        <v>1.9922973373518281E-4</v>
      </c>
      <c r="DZ426" s="223">
        <f t="shared" ref="DZ426:DZ489" ca="1" si="979">2*IMREAL(K165)*COS(2*PI()*B165*124/Nt_load2)-2*IMAGINARY(K165)*SIN(2*PI()*B165*124/Nt_load2)</f>
        <v>-2.5720106229606E-4</v>
      </c>
      <c r="EA426" s="223">
        <f t="shared" ref="EA426:EA489" ca="1" si="980">2*IMREAL(K165)*COS(2*PI()*B165*125/Nt_load2)-2*IMAGINARY(K165)*SIN(2*PI()*B165*125/Nt_load2)</f>
        <v>-1.8660567364289755E-4</v>
      </c>
      <c r="EB426" s="223">
        <f t="shared" ref="EB426:EB489" ca="1" si="981">2*IMREAL(K165)*COS(2*PI()*B165*126/Nt_load2)-2*IMAGINARY(K165)*SIN(2*PI()*B165*126/Nt_load2)</f>
        <v>2.6636012725714345E-4</v>
      </c>
      <c r="EC426" s="223">
        <f t="shared" ref="EC426:EC489" ca="1" si="982">2*IMREAL(K165)*COS(2*PI()*B165*127/Nt_load2)-2*IMAGINARY(K165)*SIN(2*PI()*B165*127/Nt_load2)</f>
        <v>1.7353206413808005E-4</v>
      </c>
      <c r="ED426" s="223">
        <f t="shared" ref="ED426:ED489" ca="1" si="983">2*IMREAL(K165)*COS(2*PI()*B165*128/Nt_load2)-2*IMAGINARY(K165)*SIN(2*PI()*B165*128/Nt_load2)</f>
        <v>-2.7487750734127292E-4</v>
      </c>
      <c r="EE426" s="223">
        <f t="shared" ref="EE426:EE489" ca="1" si="984">2*IMREAL(K165)*COS(2*PI()*B165*129/Nt_load2)-2*IMAGINARY(K165)*SIN(2*PI()*B165*129/Nt_load2)</f>
        <v>-1.6004040069113245E-4</v>
      </c>
      <c r="EF426" s="223">
        <f t="shared" ref="EF426:EF489" ca="1" si="985">2*IMREAL(K165)*COS(2*PI()*B165*130/Nt_load2)-2*IMAGINARY(K165)*SIN(2*PI()*B165*130/Nt_load2)</f>
        <v>2.8273268343379128E-4</v>
      </c>
      <c r="EG426" s="223">
        <f t="shared" ref="EG426:EG489" ca="1" si="986">2*IMREAL(K165)*COS(2*PI()*B165*131/Nt_load2)-2*IMAGINARY(K165)*SIN(2*PI()*B165*131/Nt_load2)</f>
        <v>1.4616318590104414E-4</v>
      </c>
      <c r="EH426" s="223">
        <f t="shared" ref="EH426:EH489" ca="1" si="987">2*IMREAL(K165)*COS(2*PI()*B165*132/Nt_load2)-2*IMAGINARY(K165)*SIN(2*PI()*B165*132/Nt_load2)</f>
        <v>-2.8990673172745953E-4</v>
      </c>
      <c r="EI426" s="223">
        <f t="shared" ref="EI426:EI489" ca="1" si="988">2*IMREAL(K165)*COS(2*PI()*B165*133/Nt_load2)-2*IMAGINARY(K165)*SIN(2*PI()*B165*133/Nt_load2)</f>
        <v>-1.3193385119373728E-4</v>
      </c>
      <c r="EJ426" s="223">
        <f t="shared" ref="EJ426:EJ489" ca="1" si="989">2*IMREAL(K165)*COS(2*PI()*B165*134/Nt_load2)-2*IMAGINARY(K165)*SIN(2*PI()*B165*134/Nt_load2)</f>
        <v>2.9638236931156937E-4</v>
      </c>
      <c r="EK426" s="223">
        <f t="shared" ref="EK426:EK489" ca="1" si="990">2*IMREAL(K165)*COS(2*PI()*B165*135/Nt_load2)-2*IMAGINARY(K165)*SIN(2*PI()*B165*135/Nt_load2)</f>
        <v>1.173866762828642E-4</v>
      </c>
      <c r="EL426" s="223">
        <f t="shared" ref="EL426:EL489" ca="1" si="991">2*IMREAL(K165)*COS(2*PI()*B165*136/Nt_load2)-2*IMAGINARY(K165)*SIN(2*PI()*B165*136/Nt_load2)</f>
        <v>-3.0214399580797427E-4</v>
      </c>
      <c r="EM426" s="223">
        <f t="shared" ref="EM426:EM489" ca="1" si="992">2*IMREAL(K165)*COS(2*PI()*B165*137/Nt_load2)-2*IMAGINARY(K165)*SIN(2*PI()*B165*137/Nt_load2)</f>
        <v>-1.0255670658696727E-4</v>
      </c>
      <c r="EN426" s="223">
        <f t="shared" ref="EN426:EN489" ca="1" si="993">2*IMREAL(K165)*COS(2*PI()*B165*138/Nt_load2)-2*IMAGINARY(K165)*SIN(2*PI()*B165*138/Nt_load2)</f>
        <v>3.0717773095378952E-4</v>
      </c>
      <c r="EO426" s="223">
        <f t="shared" ref="EO426:EO489" ca="1" si="994">2*IMREAL(K165)*COS(2*PI()*B165*139/Nt_load2)-2*IMAGINARY(K165)*SIN(2*PI()*B165*139/Nt_load2)</f>
        <v>8.7479668801987038E-5</v>
      </c>
      <c r="EP426" s="223">
        <f t="shared" ref="EP426:EP489" ca="1" si="995">2*IMREAL(K165)*COS(2*PI()*B165*140/Nt_load2)-2*IMAGINARY(K165)*SIN(2*PI()*B165*140/Nt_load2)</f>
        <v>-3.1147144804014574E-4</v>
      </c>
      <c r="EQ426" s="223">
        <f t="shared" ref="EQ426:EQ489" ca="1" si="996">2*IMREAL(K165)*COS(2*PI()*B165*141/Nt_load2)-2*IMAGINARY(K165)*SIN(2*PI()*B165*141/Nt_load2)</f>
        <v>-7.2191884832557485E-5</v>
      </c>
      <c r="ER426" s="223">
        <f t="shared" ref="ER426:ER489" ca="1" si="997">2*IMREAL(K165)*COS(2*PI()*B165*142/Nt_load2)-2*IMAGINARY(K165)*SIN(2*PI()*B165*142/Nt_load2)</f>
        <v>3.1501480312649669E-4</v>
      </c>
      <c r="ES426" s="223">
        <f t="shared" ref="ES426:ES489" ca="1" si="998">2*IMREAL(K165)*COS(2*PI()*B165*143/Nt_load2)-2*IMAGINARY(K165)*SIN(2*PI()*B165*143/Nt_load2)</f>
        <v>5.6730184289304053E-5</v>
      </c>
      <c r="ET426" s="223">
        <f t="shared" ref="ET426:ET489" ca="1" si="999">2*IMREAL(K165)*COS(2*PI()*B165*144/Nt_load2)-2*IMAGINARY(K165)*SIN(2*PI()*B165*144/Nt_load2)</f>
        <v>-3.1779925996007946E-4</v>
      </c>
      <c r="EU426" s="223">
        <f t="shared" ref="EU426:EU489" ca="1" si="1000">2*IMREAL(K165)*COS(2*PI()*B165*145/Nt_load2)-2*IMAGINARY(K165)*SIN(2*PI()*B165*145/Nt_load2)</f>
        <v>-4.1131815763120448E-5</v>
      </c>
      <c r="EV426" s="223">
        <f t="shared" ref="EV426:EV489" ca="1" si="1001">2*IMREAL(K165)*COS(2*PI()*B165*146/Nt_load2)-2*IMAGINARY(K165)*SIN(2*PI()*B165*146/Nt_load2)</f>
        <v>3.1981811054048912E-4</v>
      </c>
      <c r="EW426" s="223">
        <f t="shared" ref="EW426:EW489" ca="1" si="1002">2*IMREAL(K165)*COS(2*PI()*B165*147/Nt_load2)-2*IMAGINARY(K165)*SIN(2*PI()*B165*147/Nt_load2)</f>
        <v>2.5434357090041958E-5</v>
      </c>
      <c r="EX426" s="223">
        <f t="shared" ref="EX426:EX489" ca="1" si="1003">2*IMREAL(K165)*COS(2*PI()*B165*148/Nt_load2)-2*IMAGINARY(K165)*SIN(2*PI()*B165*148/Nt_load2)</f>
        <v>-3.2106649127984889E-4</v>
      </c>
      <c r="EY426" s="223">
        <f t="shared" ref="EY426:EY489" ca="1" si="1004">2*IMREAL(K165)*COS(2*PI()*B165*149/Nt_load2)-2*IMAGINARY(K165)*SIN(2*PI()*B165*149/Nt_load2)</f>
        <v>-9.6756248229469403E-6</v>
      </c>
      <c r="EZ426" s="223">
        <f t="shared" ref="EZ426:EZ489" ca="1" si="1005">2*IMREAL(K165)*COS(2*PI()*B165*150/Nt_load2)-2*IMAGINARY(K165)*SIN(2*PI()*B165*150/Nt_load2)</f>
        <v>3.2154139471961241E-4</v>
      </c>
      <c r="FA426" s="223">
        <f t="shared" ref="FA426:FA489" ca="1" si="1006">2*IMREAL(K165)*COS(2*PI()*B165*151/Nt_load2)-2*IMAGINARY(K165)*SIN(2*PI()*B165*151/Nt_load2)</f>
        <v>-6.1064168718402961E-6</v>
      </c>
      <c r="FB426" s="223">
        <f t="shared" ref="FB426:FB489" ca="1" si="1007">2*IMREAL(K165)*COS(2*PI()*B165*152/Nt_load2)-2*IMAGINARY(K165)*SIN(2*PI()*B165*152/Nt_load2)</f>
        <v>-3.212416767757967E-4</v>
      </c>
      <c r="FC426" s="223">
        <f t="shared" ref="FC426:FC489" ca="1" si="1008">2*IMREAL(K165)*COS(2*PI()*B165*153/Nt_load2)-2*IMAGINARY(K165)*SIN(2*PI()*B165*153/Nt_load2)</f>
        <v>2.1873747673515167E-5</v>
      </c>
      <c r="FD426" s="223">
        <f t="shared" ref="FD426:FD489" ca="1" si="1009">2*IMREAL(K165)*COS(2*PI()*B165*154/Nt_load2)-2*IMAGINARY(K165)*SIN(2*PI()*B165*154/Nt_load2)</f>
        <v>3.2016805949518055E-4</v>
      </c>
      <c r="FE426" s="223">
        <f t="shared" ref="FE426:FE489" ca="1" si="1010">2*IMREAL(K165)*COS(2*PI()*B165*155/Nt_load2)-2*IMAGINARY(K165)*SIN(2*PI()*B165*155/Nt_load2)</f>
        <v>-3.7588382701130572E-5</v>
      </c>
      <c r="FF426" s="223">
        <f t="shared" ref="FF426:FF489" ca="1" si="1011">2*IMREAL(K165)*COS(2*PI()*B165*156/Nt_load2)-2*IMAGINARY(K165)*SIN(2*PI()*B165*156/Nt_load2)</f>
        <v>-3.1832312931582939E-4</v>
      </c>
      <c r="FG426" s="223">
        <f t="shared" ref="FG426:FG489" ca="1" si="1012">2*IMREAL(K165)*COS(2*PI()*B165*157/Nt_load2)-2*IMAGINARY(K165)*SIN(2*PI()*B165*157/Nt_load2)</f>
        <v>5.3212464022465463E-5</v>
      </c>
      <c r="FH426" s="223">
        <f t="shared" ref="FH426:FH489" ca="1" si="1013">2*IMREAL(K165)*COS(2*PI()*B165*158/Nt_load2)-2*IMAGINARY(K165)*SIN(2*PI()*B165*158/Nt_load2)</f>
        <v>3.1571133083614438E-4</v>
      </c>
      <c r="FI426" s="223">
        <f t="shared" ref="FI426:FI489" ca="1" si="1014">2*IMREAL(K165)*COS(2*PI()*B165*159/Nt_load2)-2*IMAGINARY(K165)*SIN(2*PI()*B165*159/Nt_load2)</f>
        <v>-6.8708351857108886E-5</v>
      </c>
      <c r="FJ426" s="223">
        <f t="shared" ref="FJ426:FJ489" ca="1" si="1015">2*IMREAL(K165)*COS(2*PI()*B165*160/Nt_load2)-2*IMAGINARY(K165)*SIN(2*PI()*B165*160/Nt_load2)</f>
        <v>-3.1233895610742858E-4</v>
      </c>
      <c r="FK426" s="223">
        <f t="shared" ref="FK426:FK489" ca="1" si="1016">2*IMREAL(K165)*COS(2*PI()*B165*161/Nt_load2)-2*IMAGINARY(K165)*SIN(2*PI()*B165*161/Nt_load2)</f>
        <v>8.4038715253987749E-5</v>
      </c>
      <c r="FL426" s="223">
        <f t="shared" ref="FL426:FL489" ca="1" si="1017">2*IMREAL(K165)*COS(2*PI()*B165*162/Nt_load2)-2*IMAGINARY(K165)*SIN(2*PI()*B165*162/Nt_load2)</f>
        <v>3.0821412947578867E-4</v>
      </c>
      <c r="FM426" s="223">
        <f t="shared" ref="FM426:FM489" ca="1" si="1018">2*IMREAL(K165)*COS(2*PI()*B165*163/Nt_load2)-2*IMAGINARY(K165)*SIN(2*PI()*B165*163/Nt_load2)</f>
        <v>-9.9166622024906388E-5</v>
      </c>
      <c r="FN426" s="223">
        <f t="shared" ref="FN426:FN489" ca="1" si="1019">2*IMREAL(K165)*COS(2*PI()*B165*164/Nt_load2)-2*IMAGINARY(K165)*SIN(2*PI()*B165*164/Nt_load2)</f>
        <v>-3.0334678800986945E-4</v>
      </c>
      <c r="FO426" s="223">
        <f t="shared" ref="FO426:FO489" ca="1" si="1020">2*IMREAL(K165)*COS(2*PI()*B165*165/Nt_load2)-2*IMAGINARY(K165)*SIN(2*PI()*B165*165/Nt_load2)</f>
        <v>1.1405562771737949E-4</v>
      </c>
      <c r="FP426" s="223">
        <f t="shared" ref="FP426:FP489" ca="1" si="1021">2*IMREAL(K165)*COS(2*PI()*B165*166/Nt_load2)-2*IMAGINARY(K165)*SIN(2*PI()*B165*166/Nt_load2)</f>
        <v>2.9774865756160003E-4</v>
      </c>
      <c r="FQ426" s="223">
        <f t="shared" ref="FQ426:FQ489" ca="1" si="1022">2*IMREAL(K165)*COS(2*PI()*B165*167/Nt_load2)-2*IMAGINARY(K165)*SIN(2*PI()*B165*167/Nt_load2)</f>
        <v>-1.2866986341260545E-4</v>
      </c>
      <c r="FR426" s="223">
        <f t="shared" ref="FR426:FR489" ca="1" si="1023">2*IMREAL(K165)*COS(2*PI()*B165*168/Nt_load2)-2*IMAGINARY(K165)*SIN(2*PI()*B165*168/Nt_load2)</f>
        <v>-2.9143322451755582E-4</v>
      </c>
      <c r="FS426" s="223">
        <f t="shared" ref="FS426:FS489" ca="1" si="1024">2*IMREAL(K165)*COS(2*PI()*B165*169/Nt_load2)-2*IMAGINARY(K165)*SIN(2*PI()*B165*169/Nt_load2)</f>
        <v>1.4297412213672115E-4</v>
      </c>
      <c r="FT426" s="223">
        <f t="shared" ref="FT426:FT489" ca="1" si="1025">2*IMREAL(K165)*COS(2*PI()*B165*170/Nt_load2)-2*IMAGINARY(K165)*SIN(2*PI()*B165*170/Nt_load2)</f>
        <v>2.84415703309121E-4</v>
      </c>
      <c r="FU426" s="223">
        <f t="shared" ref="FU426:FU489" ca="1" si="1026">2*IMREAL(K165)*COS(2*PI()*B165*171/Nt_load2)-2*IMAGINARY(K165)*SIN(2*PI()*B165*171/Nt_load2)</f>
        <v>-1.5693394367753918E-4</v>
      </c>
      <c r="FV426" s="223">
        <f t="shared" ref="FV426:FV489" ca="1" si="1027">2*IMREAL(K165)*COS(2*PI()*B165*172/Nt_load2)-2*IMAGINARY(K165)*SIN(2*PI()*B165*172/Nt_load2)</f>
        <v>-2.7671299975953273E-4</v>
      </c>
      <c r="FW426" s="223">
        <f t="shared" ref="FW426:FW489" ca="1" si="1028">2*IMREAL(K165)*COS(2*PI()*B165*173/Nt_load2)-2*IMAGINARY(K165)*SIN(2*PI()*B165*173/Nt_load2)</f>
        <v>1.7051569760226398E-4</v>
      </c>
      <c r="FX426" s="223">
        <f t="shared" ref="FX426:FX489" ca="1" si="1029">2*IMREAL(K165)*COS(2*PI()*B165*174/Nt_load2)-2*IMAGINARY(K165)*SIN(2*PI()*B165*174/Nt_load2)</f>
        <v>2.6834367035632691E-4</v>
      </c>
      <c r="FY426" s="223">
        <f t="shared" ref="FY426:FY489" ca="1" si="1030">2*IMREAL(K165)*COS(2*PI()*B165*175/Nt_load2)-2*IMAGINARY(K165)*SIN(2*PI()*B165*175/Nt_load2)</f>
        <v>-1.8368666427603849E-4</v>
      </c>
      <c r="FZ426" s="223">
        <f t="shared" ref="FZ426:FZ489" ca="1" si="1031">2*IMREAL(K165)*COS(2*PI()*B165*176/Nt_load2)-2*IMAGINARY(K165)*SIN(2*PI()*B165*176/Nt_load2)</f>
        <v>-2.5932787754711332E-4</v>
      </c>
      <c r="GA426" s="223">
        <f t="shared" ref="GA426:GA489" ca="1" si="1032">2*IMREAL(K165)*COS(2*PI()*B165*177/Nt_load2)-2*IMAGINARY(K165)*SIN(2*PI()*B165*177/Nt_load2)</f>
        <v>1.9641511368653541E-4</v>
      </c>
      <c r="GB426" s="223">
        <f t="shared" ref="GB426:GB489" ca="1" si="1033">2*IMREAL(K165)*COS(2*PI()*B165*178/Nt_load2)-2*IMAGINARY(K165)*SIN(2*PI()*B165*178/Nt_load2)</f>
        <v>2.496873411664387E-4</v>
      </c>
      <c r="GC426" s="223">
        <f t="shared" ref="GC426:GC489" ca="1" si="1034">2*IMREAL(K165)*COS(2*PI()*B165*179/Nt_load2)-2*IMAGINARY(K165)*SIN(2*PI()*B165*179/Nt_load2)</f>
        <v>-2.0867038188422901E-4</v>
      </c>
      <c r="GD426" s="223">
        <f t="shared" ref="GD426:GD489" ca="1" si="1035">2*IMREAL(K165)*COS(2*PI()*B165*180/Nt_load2)-2*IMAGINARY(K165)*SIN(2*PI()*B165*180/Nt_load2)</f>
        <v>-2.3944528611087769E-4</v>
      </c>
      <c r="GE426" s="223">
        <f t="shared" ref="GE426:GE489" ca="1" si="1036">2*IMREAL(K165)*COS(2*PI()*B165*181/Nt_load2)-2*IMAGINARY(K165)*SIN(2*PI()*B165*181/Nt_load2)</f>
        <v>2.2042294485458285E-4</v>
      </c>
      <c r="GF426" s="223">
        <f t="shared" ref="GF426:GF489" ca="1" si="1037">2*IMREAL(K165)*COS(2*PI()*B165*182/Nt_load2)-2*IMAGINARY(K165)*SIN(2*PI()*B165*182/Nt_load2)</f>
        <v>2.2862638638813346E-4</v>
      </c>
      <c r="GG426" s="223">
        <f t="shared" ref="GG426:GG489" ca="1" si="1038">2*IMREAL(K165)*COS(2*PI()*B165*183/Nt_load2)-2*IMAGINARY(K165)*SIN(2*PI()*B165*183/Nt_load2)</f>
        <v>-2.3164448964402572E-4</v>
      </c>
      <c r="GH426" s="223">
        <f t="shared" ref="GH426:GH489" ca="1" si="1039">2*IMREAL(K165)*COS(2*PI()*B165*184/Nt_load2)-2*IMAGINARY(K165)*SIN(2*PI()*B165*184/Nt_load2)</f>
        <v>-2.1725670567527332E-4</v>
      </c>
      <c r="GI426" s="223">
        <f t="shared" ref="GI426:GI489" ca="1" si="1040">2*IMREAL(K165)*COS(2*PI()*B165*185/Nt_load2)-2*IMAGINARY(K165)*SIN(2*PI()*B165*185/Nt_load2)</f>
        <v>2.4230798256824263E-4</v>
      </c>
      <c r="GJ426" s="223">
        <f t="shared" ref="GJ426:GJ489" ca="1" si="1041">2*IMREAL(K165)*COS(2*PI()*B165*186/Nt_load2)-2*IMAGINARY(K165)*SIN(2*PI()*B165*186/Nt_load2)</f>
        <v>2.0536363452901507E-4</v>
      </c>
      <c r="GK426" s="223">
        <f t="shared" ref="GK426:GK489" ca="1" si="1042">2*IMREAL(K165)*COS(2*PI()*B165*187/Nt_load2)-2*IMAGINARY(K165)*SIN(2*PI()*B165*187/Nt_load2)</f>
        <v>-2.5238773433879211E-4</v>
      </c>
      <c r="GL426" s="223">
        <f t="shared" ref="GL426:GL489" ca="1" si="1043">2*IMREAL(K165)*COS(2*PI()*B165*188/Nt_load2)-2*IMAGINARY(K165)*SIN(2*PI()*B165*188/Nt_load2)</f>
        <v>-1.9297582439943258E-4</v>
      </c>
      <c r="GM426" s="223">
        <f t="shared" ref="GM426:GM489" ca="1" si="1044">2*IMREAL(K165)*COS(2*PI()*B165*189/Nt_load2)-2*IMAGINARY(K165)*SIN(2*PI()*B165*189/Nt_load2)</f>
        <v>2.6185946195076424E-4</v>
      </c>
      <c r="GN426" s="223">
        <f t="shared" ref="GN426:GN489" ca="1" si="1045">2*IMREAL(K165)*COS(2*PI()*B165*190/Nt_load2)-2*IMAGINARY(K165)*SIN(2*PI()*B165*190/Nt_load2)</f>
        <v>1.8012311860620062E-4</v>
      </c>
      <c r="GO426" s="223">
        <f t="shared" ref="GO426:GO489" ca="1" si="1046">2*IMREAL(K165)*COS(2*PI()*B165*191/Nt_load2)-2*IMAGINARY(K165)*SIN(2*PI()*B165*191/Nt_load2)</f>
        <v>-2.7070034718270654E-4</v>
      </c>
      <c r="GP426" s="223">
        <f t="shared" ref="GP426:GP489" ca="1" si="1047">2*IMREAL(K165)*COS(2*PI()*B165*192/Nt_load2)-2*IMAGINARY(K165)*SIN(2*PI()*B165*192/Nt_load2)</f>
        <v>-1.6683648044330947E-4</v>
      </c>
      <c r="GQ426" s="223">
        <f t="shared" ref="GQ426:GQ489" ca="1" si="1048">2*IMREAL(K165)*COS(2*PI()*B165*193/Nt_load2)-2*IMAGINARY(K165)*SIN(2*PI()*B165*193/Nt_load2)</f>
        <v>2.7888909156774562E-4</v>
      </c>
      <c r="GR426" s="223">
        <f t="shared" ref="GR426:GR489" ca="1" si="1049">2*IMREAL(K165)*COS(2*PI()*B165*194/Nt_load2)-2*IMAGINARY(K165)*SIN(2*PI()*B165*194/Nt_load2)</f>
        <v>1.531479185858802E-4</v>
      </c>
      <c r="GS426" s="223">
        <f t="shared" ref="GS426:GS489" ca="1" si="1050">2*IMREAL(K165)*COS(2*PI()*B165*195/Nt_load2)-2*IMAGINARY(K165)*SIN(2*PI()*B165*195/Nt_load2)</f>
        <v>-2.8640596770338974E-4</v>
      </c>
      <c r="GT426" s="223">
        <f t="shared" ref="GT426:GT489" ca="1" si="1051">2*IMREAL(K165)*COS(2*PI()*B165*196/Nt_load2)-2*IMAGINARY(K165)*SIN(2*PI()*B165*196/Nt_load2)</f>
        <v>-1.390904099784203E-4</v>
      </c>
      <c r="GU426" s="223">
        <f t="shared" ref="GU426:GU489" ca="1" si="1052">2*IMREAL(K165)*COS(2*PI()*B165*197/Nt_load2)-2*IMAGINARY(K165)*SIN(2*PI()*B165*197/Nt_load2)</f>
        <v>2.9323286677664486E-4</v>
      </c>
      <c r="GV426" s="223">
        <f t="shared" ref="GV426:GV489" ca="1" si="1053">2*IMREAL(K165)*COS(2*PI()*B165*198/Nt_load2)-2*IMAGINARY(K165)*SIN(2*PI()*B165*198/Nt_load2)</f>
        <v>1.2469782039042495E-4</v>
      </c>
      <c r="GW426" s="223">
        <f t="shared" ref="GW426:GW489" ca="1" si="1054">2*IMREAL(K165)*COS(2*PI()*B165*199/Nt_load2)-2*IMAGINARY(K165)*SIN(2*PI()*B165*199/Nt_load2)</f>
        <v>-2.9935334218966867E-4</v>
      </c>
      <c r="GX426" s="223">
        <f t="shared" ref="GX426:GX489" ca="1" si="1055">2*IMREAL(K165)*COS(2*PI()*B165*200/Nt_load2)-2*IMAGINARY(K165)*SIN(2*PI()*B165*200/Nt_load2)</f>
        <v>-1.1000482283088687E-4</v>
      </c>
      <c r="GY426" s="223">
        <f t="shared" ref="GY426:GY489" ca="1" si="1056">2*IMREAL(K165)*COS(2*PI()*B165*201/Nt_load2)-2*IMAGINARY(K165)*SIN(2*PI()*B165*201/Nt_load2)</f>
        <v>3.0475264918109504E-4</v>
      </c>
      <c r="GZ426" s="223">
        <f t="shared" ref="GZ426:GZ489" ca="1" si="1057">2*IMREAL(K165)*COS(2*PI()*B165*202/Nt_load2)-2*IMAGINARY(K165)*SIN(2*PI()*B165*202/Nt_load2)</f>
        <v>9.5046814017847578E-5</v>
      </c>
      <c r="HA426" s="223">
        <f t="shared" ref="HA426:HA489" ca="1" si="1058">2*IMREAL(K165)*COS(2*PI()*B165*203/Nt_load2)-2*IMAGINARY(K165)*SIN(2*PI()*B165*203/Nt_load2)</f>
        <v>-3.0941778034747071E-4</v>
      </c>
      <c r="HB426" s="223">
        <f t="shared" ref="HB426:HB489" ca="1" si="1059">2*IMREAL(K165)*COS(2*PI()*B165*204/Nt_load2)-2*IMAGINARY(K165)*SIN(2*PI()*B165*204/Nt_load2)</f>
        <v>-7.9859829104721397E-5</v>
      </c>
      <c r="HC426" s="223">
        <f t="shared" ref="HC426:HC489" ca="1" si="1060">2*IMREAL(K165)*COS(2*PI()*B165*205/Nt_load2)-2*IMAGINARY(K165)*SIN(2*PI()*B165*205/Nt_load2)</f>
        <v>3.1333749697918785E-4</v>
      </c>
      <c r="HD426" s="223">
        <f t="shared" ref="HD426:HD489" ca="1" si="1061">2*IMREAL(K165)*COS(2*PI()*B165*206/Nt_load2)-2*IMAGINARY(K165)*SIN(2*PI()*B165*206/Nt_load2)</f>
        <v>6.4480454868404816E-5</v>
      </c>
      <c r="HE426" s="223">
        <f t="shared" ref="HE426:HE489" ca="1" si="1062">2*IMREAL(K165)*COS(2*PI()*B165*207/Nt_load2)-2*IMAGINARY(K165)*SIN(2*PI()*B165*207/Nt_load2)</f>
        <v>-3.1650235613556296E-4</v>
      </c>
      <c r="HF426" s="223">
        <f t="shared" ref="HF426:HF489" ca="1" si="1063">2*IMREAL(K165)*COS(2*PI()*B165*208/Nt_load2)-2*IMAGINARY(K165)*SIN(2*PI()*B165*208/Nt_load2)</f>
        <v>-4.8945741568471533E-5</v>
      </c>
      <c r="HG426" s="223">
        <f t="shared" ref="HG426:HG489" ca="1" si="1064">2*IMREAL(K165)*COS(2*PI()*B165*209/Nt_load2)-2*IMAGINARY(K165)*SIN(2*PI()*B165*209/Nt_load2)</f>
        <v>3.1890473339367463E-4</v>
      </c>
      <c r="HH426" s="223">
        <f t="shared" ref="HH426:HH489" ca="1" si="1065">2*IMREAL(K165)*COS(2*PI()*B165*210/Nt_load2)-2*IMAGINARY(K165)*SIN(2*PI()*B165*210/Nt_load2)</f>
        <v>3.3293113689977281E-5</v>
      </c>
      <c r="HI426" s="223">
        <f t="shared" ref="HI426:HI489" ca="1" si="1066">2*IMREAL(K165)*COS(2*PI()*B165*211/Nt_load2)-2*IMAGINARY(K165)*SIN(2*PI()*B165*211/Nt_load2)</f>
        <v>-3.2053884121628309E-4</v>
      </c>
      <c r="HJ426" s="223">
        <f t="shared" ref="HJ426:HJ489" ca="1" si="1067">2*IMREAL(K165)*COS(2*PI()*B165*212/Nt_load2)-2*IMAGINARY(K165)*SIN(2*PI()*B165*212/Nt_load2)</f>
        <v>-1.7560279784453351E-5</v>
      </c>
      <c r="HK426" s="223">
        <f t="shared" ref="HK426:HK489" ca="1" si="1068">2*IMREAL(K165)*COS(2*PI()*B165*213/Nt_load2)-2*IMAGINARY(K165)*SIN(2*PI()*B165*213/Nt_load2)</f>
        <v>3.2140074289451658E-4</v>
      </c>
      <c r="HL426" s="223">
        <f t="shared" ref="HL426:HL489" ca="1" si="1069">2*IMREAL(K165)*COS(2*PI()*B165*214/Nt_load2)-2*IMAGINARY(K165)*SIN(2*PI()*B165*214/Nt_load2)</f>
        <v>1.7851416268298086E-6</v>
      </c>
      <c r="HM426" s="223">
        <f t="shared" ref="HM426:HM489" ca="1" si="1070">2*IMREAL(K165)*COS(2*PI()*B165*215/Nt_load2)-2*IMAGINARY(K165)*SIN(2*PI()*B165*215/Nt_load2)</f>
        <v>-3.214883620317366E-4</v>
      </c>
      <c r="HN426" s="223">
        <f t="shared" ref="HN426:HN489" ca="1" si="1071">2*IMREAL(K165)*COS(2*PI()*B165*216/Nt_load2)-2*IMAGINARY(K165)*SIN(2*PI()*B165*216/Nt_load2)</f>
        <v>1.3994297093314443E-5</v>
      </c>
      <c r="HO426" s="223">
        <f t="shared" ref="HO426:HO489" ca="1" si="1072">2*IMREAL(K165)*COS(2*PI()*B165*217/Nt_load2)-2*IMAGINARY(K165)*SIN(2*PI()*B165*217/Nt_load2)</f>
        <v>3.2080148754576717E-4</v>
      </c>
      <c r="HP426" s="223">
        <f t="shared" ref="HP426:HP489" ca="1" si="1073">2*IMREAL(K165)*COS(2*PI()*B165*218/Nt_load2)-2*IMAGINARY(K165)*SIN(2*PI()*B165*218/Nt_load2)</f>
        <v>-2.9740022326023486E-5</v>
      </c>
      <c r="HQ426" s="223">
        <f t="shared" ref="HQ426:HQ489" ca="1" si="1074">2*IMREAL(K165)*COS(2*PI()*B165*219/Nt_load2)-2*IMAGINARY(K165)*SIN(2*PI()*B165*219/Nt_load2)</f>
        <v>-3.1934177417740757E-4</v>
      </c>
      <c r="HR426" s="223">
        <f t="shared" ref="HR426:HR489" ca="1" si="1075">2*IMREAL(K165)*COS(2*PI()*B165*220/Nt_load2)-2*IMAGINARY(K165)*SIN(2*PI()*B165*220/Nt_load2)</f>
        <v>4.5414101240012707E-5</v>
      </c>
      <c r="HS426" s="223">
        <f t="shared" ref="HS426:HS489" ca="1" si="1076">2*IMREAL(K165)*COS(2*PI()*B165*221/Nt_load2)-2*IMAGINARY(K165)*SIN(2*PI()*B165*221/Nt_load2)</f>
        <v>3.1711273850402099E-4</v>
      </c>
      <c r="HT426" s="223">
        <f t="shared" ref="HT426:HT489" ca="1" si="1077">2*IMREAL(K165)*COS(2*PI()*B165*222/Nt_load2)-2*IMAGINARY(K165)*SIN(2*PI()*B165*222/Nt_load2)</f>
        <v>-6.0978773606327352E-5</v>
      </c>
      <c r="HU426" s="223">
        <f t="shared" ref="HU426:HU489" ca="1" si="1078">2*IMREAL(K165)*COS(2*PI()*B165*223/Nt_load2)-2*IMAGINARY(K165)*SIN(2*PI()*B165*223/Nt_load2)</f>
        <v>-3.1411975046778001E-4</v>
      </c>
      <c r="HV426" s="223">
        <f t="shared" ref="HV426:HV489" ca="1" si="1079">2*IMREAL(K165)*COS(2*PI()*B165*224/Nt_load2)-2*IMAGINARY(K165)*SIN(2*PI()*B165*224/Nt_load2)</f>
        <v>7.6396542765896699E-5</v>
      </c>
      <c r="HW426" s="223">
        <f t="shared" ref="HW426:HW489" ca="1" si="1080">2*IMREAL(K165)*COS(2*PI()*B165*225/Nt_load2)-2*IMAGINARY(K165)*SIN(2*PI()*B165*225/Nt_load2)</f>
        <v>3.103700204390255E-4</v>
      </c>
      <c r="HX426" s="223">
        <f t="shared" ref="HX426:HX489" ca="1" si="1081">2*IMREAL(K165)*COS(2*PI()*B165*226/Nt_load2)-2*IMAGINARY(K165)*SIN(2*PI()*B165*226/Nt_load2)</f>
        <v>-9.1630265962413932E-5</v>
      </c>
      <c r="HY426" s="223">
        <f t="shared" ref="HY426:HY489" ca="1" si="1082">2*IMREAL(K165)*COS(2*PI()*B165*227/Nt_load2)-2*IMAGINARY(K165)*SIN(2*PI()*B165*227/Nt_load2)</f>
        <v>-3.0587258184582575E-4</v>
      </c>
      <c r="HZ426" s="223">
        <f t="shared" ref="HZ426:HZ489" ca="1" si="1083">2*IMREAL(K165)*COS(2*PI()*B165*228/Nt_load2)-2*IMAGINARY(K165)*SIN(2*PI()*B165*228/Nt_load2)</f>
        <v>1.0664324382236413E-4</v>
      </c>
      <c r="IA426" s="223">
        <f t="shared" ref="IA426:IA489" ca="1" si="1084">2*IMREAL(K165)*COS(2*PI()*B165*229/Nt_load2)-2*IMAGINARY(K165)*SIN(2*PI()*B165*229/Nt_load2)</f>
        <v>3.0063826941169124E-4</v>
      </c>
      <c r="IB426" s="223">
        <f t="shared" ref="IB426:IB489" ca="1" si="1085">2*IMREAL(K165)*COS(2*PI()*B165*230/Nt_load2)-2*IMAGINARY(K165)*SIN(2*PI()*B165*230/Nt_load2)</f>
        <v>-1.2139930876708407E-4</v>
      </c>
      <c r="IC426" s="223">
        <f t="shared" ref="IC426:IC489" ca="1" si="1086">2*IMREAL(K165)*COS(2*PI()*B165*231/Nt_load2)-2*IMAGINARY(K165)*SIN(2*PI()*B165*231/Nt_load2)</f>
        <v>-2.9467969305373533E-4</v>
      </c>
      <c r="ID426" s="223">
        <f t="shared" ref="ID426:ID489" ca="1" si="1087">2*IMREAL(K165)*COS(2*PI()*B165*232/Nt_load2)-2*IMAGINARY(K165)*SIN(2*PI()*B165*232/Nt_load2)</f>
        <v>1.3586291214367753E-4</v>
      </c>
      <c r="IE426" s="223">
        <f t="shared" ref="IE426:IE489" ca="1" si="1088">2*IMREAL(K165)*COS(2*PI()*B165*233/Nt_load2)-2*IMAGINARY(K165)*SIN(2*PI()*B165*223/Nt_load2)</f>
        <v>3.2018294581196842E-5</v>
      </c>
      <c r="IF426" s="223">
        <f t="shared" ref="IF426:IF489" ca="1" si="1089">2*IMREAL(K165)*COS(2*PI()*B165*234/Nt_load2)-2*IMAGINARY(K165)*SIN(2*PI()*B165*234/Nt_load2)</f>
        <v>-1.499992098647148E-4</v>
      </c>
      <c r="IG426" s="223">
        <f t="shared" ref="IG426:IG489" ca="1" si="1090">2*IMREAL(K165)*COS(2*PI()*B165*235/Nt_load2)-2*IMAGINARY(K165)*SIN(2*PI()*B165*235/Nt_load2)</f>
        <v>-2.8064887772923173E-4</v>
      </c>
      <c r="IH426" s="223">
        <f t="shared" ref="IH426:IH489" ca="1" si="1091">2*IMREAL(K165)*COS(2*PI()*B165*236/Nt_load2)-2*IMAGINARY(K165)*SIN(2*PI()*B165*236/Nt_load2)</f>
        <v>1.6377414635082506E-4</v>
      </c>
      <c r="II426" s="223">
        <f t="shared" ref="II426:II489" ca="1" si="1092">2*IMREAL(K165)*COS(2*PI()*B165*237/Nt_load2)-2*IMAGINARY(K165)*SIN(2*PI()*B165*237/Nt_load2)</f>
        <v>2.7261044022574698E-4</v>
      </c>
      <c r="IJ426" s="223">
        <f t="shared" ref="IJ426:IJ489" ca="1" si="1093">2*IMREAL(K165)*COS(2*PI()*B165*238/Nt_load2)-2*IMAGINARY(K165)*SIN(2*PI()*B165*238/Nt_load2)</f>
        <v>-1.7715453657345481E-4</v>
      </c>
      <c r="IK426" s="223">
        <f t="shared" ref="IK426:IK489" ca="1" si="1094">2*IMREAL(K165)*COS(2*PI()*B165*239/Nt_load2)-2*IMAGINARY(K165)*SIN(2*PI()*B165*239/Nt_load2)</f>
        <v>-2.639152602939139E-4</v>
      </c>
      <c r="IL426" s="223">
        <f t="shared" ref="IL426:IL489" ca="1" si="1095">2*IMREAL(K165)*COS(2*PI()*B165*240/Nt_load2)-2*IMAGINARY(K165)*SIN(2*PI()*B165*240/Nt_load2)</f>
        <v>1.9010814600055925E-4</v>
      </c>
      <c r="IM426" s="223">
        <f t="shared" ref="IM426:IM489" ca="1" si="1096">2*IMREAL(K165)*COS(2*PI()*B165*241/Nt_load2)-2*IMAGINARY(K165)*SIN(2*PI()*B165*241/Nt_load2)</f>
        <v>2.5458428538377572E-4</v>
      </c>
      <c r="IN426" s="223">
        <f t="shared" ref="IN426:IN489" ca="1" si="1097">2*IMREAL(K165)*COS(2*PI()*B165*242/Nt_load2)-2*IMAGINARY(K165)*SIN(2*PI()*B165*242/Nt_load2)</f>
        <v>-2.0260376825245618E-4</v>
      </c>
      <c r="IO426" s="223">
        <f t="shared" ref="IO426:IO489" ca="1" si="1098">2*IMREAL(K165)*COS(2*PI()*B165*243/Nt_load2)-2*IMAGINARY(K165)*SIN(2*PI()*B165*243/Nt_load2)</f>
        <v>-2.4463999463119777E-4</v>
      </c>
      <c r="IP426" s="223">
        <f t="shared" ref="IP426:IP489" ca="1" si="1099">2*IMREAL(K165)*COS(2*PI()*B165*244/Nt_load2)-2*IMAGINARY(K165)*SIN(2*PI()*B165*244/Nt_load2)</f>
        <v>2.1461130028062466E-4</v>
      </c>
      <c r="IQ426" s="223">
        <f t="shared" ref="IQ426:IQ489" ca="1" si="1100">2*IMREAL(K165)*COS(2*PI()*B165*245/Nt_load2)-2*IMAGINARY(K165)*SIN(2*PI()*B165*245/Nt_load2)</f>
        <v>2.3410634470363243E-4</v>
      </c>
      <c r="IR426" s="223">
        <f t="shared" ref="IR426:IR489" ca="1" si="1101">2*IMREAL(K165)*COS(2*PI()*B165*246/Nt_load2)-2*IMAGINARY(K165)*SIN(2*PI()*B165*246/Nt_load2)</f>
        <v>-2.2610181488870101E-4</v>
      </c>
      <c r="IS426" s="223">
        <f t="shared" ref="IS426:IS489" ca="1" si="1102">2*IMREAL(K165)*COS(2*PI()*B165*247/Nt_load2)-2*IMAGINARY(K165)*SIN(2*PI()*B165*247/Nt_load2)</f>
        <v>-2.230087120863696E-4</v>
      </c>
      <c r="IT426" s="223">
        <f t="shared" ref="IT426:IT489" ca="1" si="1103">2*IMREAL(K165)*COS(2*PI()*B165*248/Nt_load2)-2*IMAGINARY(K165)*SIN(2*PI()*B165*248/Nt_load2)</f>
        <v>2.3704763042052998E-4</v>
      </c>
      <c r="IU426" s="223">
        <f t="shared" ref="IU426:IU489" ca="1" si="1104">2*IMREAL(K165)*COS(2*PI()*B165*249/Nt_load2)-2*IMAGINARY(K165)*SIN(2*PI()*B165*249/Nt_load2)</f>
        <v>2.1137383194844779E-4</v>
      </c>
      <c r="IV426" s="223">
        <f t="shared" ref="IV426:IV489" ca="1" si="1105">2*IMREAL(K165)*COS(2*PI()*B165*250/Nt_load2)-2*IMAGINARY(K165)*SIN(2*PI()*B165*250/Nt_load2)</f>
        <v>-2.4742237744774349E-4</v>
      </c>
      <c r="IW426" s="223">
        <f t="shared" ref="IW426:IW489" ca="1" si="1106">2*IMREAL(K165)*COS(2*PI()*B165*251/Nt_load2)-2*IMAGINARY(K165)*SIN(2*PI()*B165*251/Nt_load2)</f>
        <v>-1.9922973373518748E-4</v>
      </c>
      <c r="IX426" s="223">
        <f t="shared" ref="IX426:IX489" ca="1" si="1107">2*IMREAL(K165)*COS(2*PI()*B165*252/Nt_load2)-2*IMAGINARY(K165)*SIN(2*PI()*B165*252/Nt_load2)</f>
        <v>2.5720106229605642E-4</v>
      </c>
      <c r="IY426" s="223">
        <f t="shared" ref="IY426:IY489" ca="1" si="1108">2*IMREAL(K165)*COS(2*PI()*B165*253/Nt_load2)-2*IMAGINARY(K165)*SIN(2*PI()*B165*253/Nt_load2)</f>
        <v>1.8660567364289497E-4</v>
      </c>
      <c r="IZ426" s="223">
        <f t="shared" ref="IZ426:IZ489" ca="1" si="1109">2*IMREAL(K165)*COS(2*PI()*B165*254/Nt_load2)-2*IMAGINARY(K165)*SIN(2*PI()*B165*254/Nt_load2)</f>
        <v>-2.66360127257135E-4</v>
      </c>
      <c r="JA426" s="223">
        <f t="shared" ref="JA426:JA489" ca="1" si="1110">2*IMREAL(K165)*COS(2*PI()*B165*255/Nt_load2)-2*IMAGINARY(K165)*SIN(2*PI()*B165*255/Nt_load2)</f>
        <v>-1.7353206413808509E-4</v>
      </c>
      <c r="JB426" s="223">
        <f t="shared" ref="JB426:JB489" ca="1" si="1111">2*IMREAL(K165)*COS(2*PI()*B165*256/Nt_load2)-2*IMAGINARY(K165)*SIN(2*PI()*B165*256/Nt_load2)</f>
        <v>2.7487750734126978E-4</v>
      </c>
    </row>
    <row r="427" spans="2:262">
      <c r="B427" s="230">
        <v>66</v>
      </c>
      <c r="C427" s="229">
        <f t="shared" ref="C427:C490" si="1112">C426+Div_Nt_load2</f>
        <v>1.2890625000000007E-3</v>
      </c>
      <c r="D427" s="226">
        <f t="shared" ca="1" si="855"/>
        <v>39.081977388410358</v>
      </c>
      <c r="E427" s="225">
        <f ca="1">BT361</f>
        <v>-0.11802261158964608</v>
      </c>
      <c r="F427" s="224">
        <v>66</v>
      </c>
      <c r="G427" s="223">
        <f t="shared" ca="1" si="856"/>
        <v>-2.1075961353058995E-4</v>
      </c>
      <c r="H427" s="223">
        <f t="shared" ca="1" si="857"/>
        <v>2.5312976621519697E-4</v>
      </c>
      <c r="I427" s="223">
        <f t="shared" ca="1" si="858"/>
        <v>1.859186356681444E-4</v>
      </c>
      <c r="J427" s="223">
        <f t="shared" ca="1" si="859"/>
        <v>-2.7137495634792176E-4</v>
      </c>
      <c r="K427" s="223">
        <f t="shared" ca="1" si="860"/>
        <v>-1.5928715971075006E-4</v>
      </c>
      <c r="L427" s="223">
        <f t="shared" ca="1" si="861"/>
        <v>2.8700665730237482E-4</v>
      </c>
      <c r="M427" s="223">
        <f t="shared" ca="1" si="862"/>
        <v>1.311216613301226E-4</v>
      </c>
      <c r="N427" s="223">
        <f t="shared" ca="1" si="863"/>
        <v>-2.9987432725320766E-4</v>
      </c>
      <c r="O427" s="223">
        <f t="shared" ca="1" si="864"/>
        <v>-1.0169338967249481E-4</v>
      </c>
      <c r="P427" s="223">
        <f t="shared" ca="1" si="865"/>
        <v>3.098540435046101E-4</v>
      </c>
      <c r="Q427" s="223">
        <f t="shared" ca="1" si="866"/>
        <v>7.1285755081058747E-5</v>
      </c>
      <c r="R427" s="223">
        <f t="shared" ca="1" si="867"/>
        <v>-3.1684969593361305E-4</v>
      </c>
      <c r="S427" s="223">
        <f t="shared" ca="1" si="868"/>
        <v>-4.0191599699435017E-5</v>
      </c>
      <c r="T427" s="223">
        <f t="shared" ca="1" si="869"/>
        <v>3.2079391258311269E-4</v>
      </c>
      <c r="U427" s="223">
        <f t="shared" ca="1" si="870"/>
        <v>8.710377241742418E-6</v>
      </c>
      <c r="V427" s="223">
        <f t="shared" ca="1" si="871"/>
        <v>-3.2164870849064626E-4</v>
      </c>
      <c r="W427" s="223">
        <f t="shared" ca="1" si="872"/>
        <v>2.2854730910364752E-5</v>
      </c>
      <c r="X427" s="223">
        <f t="shared" ca="1" si="873"/>
        <v>3.1940585150434515E-4</v>
      </c>
      <c r="Y427" s="223">
        <f t="shared" ca="1" si="874"/>
        <v>-5.4199735510138282E-5</v>
      </c>
      <c r="Z427" s="223">
        <f t="shared" ca="1" si="875"/>
        <v>-3.1408694156305765E-4</v>
      </c>
      <c r="AA427" s="223">
        <f t="shared" ca="1" si="876"/>
        <v>8.5022767028361033E-5</v>
      </c>
      <c r="AB427" s="223">
        <f t="shared" ca="1" si="877"/>
        <v>3.0574320267713053E-4</v>
      </c>
      <c r="AC427" s="223">
        <f t="shared" ca="1" si="878"/>
        <v>-1.1502698282192732E-4</v>
      </c>
      <c r="AD427" s="223">
        <f t="shared" ca="1" si="879"/>
        <v>-2.9445498961318695E-4</v>
      </c>
      <c r="AE427" s="223">
        <f t="shared" ca="1" si="880"/>
        <v>1.439234258907734E-4</v>
      </c>
      <c r="AF427" s="223">
        <f t="shared" ca="1" si="881"/>
        <v>2.8033101403379749E-4</v>
      </c>
      <c r="AG427" s="223">
        <f t="shared" ca="1" si="882"/>
        <v>-1.714338076917437E-4</v>
      </c>
      <c r="AH427" s="223">
        <f t="shared" ca="1" si="883"/>
        <v>-2.6350729754474216E-4</v>
      </c>
      <c r="AI427" s="223">
        <f t="shared" ca="1" si="884"/>
        <v>1.9729318820939048E-4</v>
      </c>
      <c r="AJ427" s="223">
        <f t="shared" ca="1" si="885"/>
        <v>2.4414586173258956E-4</v>
      </c>
      <c r="AK427" s="223">
        <f t="shared" ca="1" si="886"/>
        <v>-2.2125252747315344E-4</v>
      </c>
      <c r="AL427" s="223">
        <f t="shared" ca="1" si="887"/>
        <v>-2.2243316780824805E-4</v>
      </c>
      <c r="AM427" s="223">
        <f t="shared" ca="1" si="888"/>
        <v>2.4308108394841541E-4</v>
      </c>
      <c r="AN427" s="223">
        <f t="shared" ca="1" si="889"/>
        <v>1.9857832088357496E-4</v>
      </c>
      <c r="AO427" s="223">
        <f t="shared" ca="1" si="890"/>
        <v>-2.6256863670361683E-4</v>
      </c>
      <c r="AP427" s="223">
        <f t="shared" ca="1" si="891"/>
        <v>-1.7281105617484064E-4</v>
      </c>
      <c r="AQ427" s="223">
        <f t="shared" ca="1" si="892"/>
        <v>2.7952750995274519E-4</v>
      </c>
      <c r="AR427" s="223">
        <f t="shared" ca="1" si="893"/>
        <v>1.4537952652700999E-4</v>
      </c>
      <c r="AS427" s="223">
        <f t="shared" ca="1" si="894"/>
        <v>-2.9379438047574824E-4</v>
      </c>
      <c r="AT427" s="223">
        <f t="shared" ca="1" si="895"/>
        <v>-1.165479125661889E-4</v>
      </c>
      <c r="AU427" s="223">
        <f t="shared" ca="1" si="896"/>
        <v>3.0523185051042543E-4</v>
      </c>
      <c r="AV427" s="223">
        <f t="shared" ca="1" si="897"/>
        <v>8.6593878495787606E-5</v>
      </c>
      <c r="AW427" s="223">
        <f t="shared" ca="1" si="898"/>
        <v>-3.1372977096798401E-4</v>
      </c>
      <c r="AX427" s="223">
        <f t="shared" ca="1" si="899"/>
        <v>-5.5805898038442816E-5</v>
      </c>
      <c r="AY427" s="223">
        <f t="shared" ca="1" si="900"/>
        <v>3.1920630222898283E-4</v>
      </c>
      <c r="AZ427" s="223">
        <f t="shared" ca="1" si="901"/>
        <v>2.4480476276380811E-5</v>
      </c>
      <c r="BA427" s="223">
        <f t="shared" ca="1" si="902"/>
        <v>-3.216087023036018E-4</v>
      </c>
      <c r="BB427" s="223">
        <f t="shared" ca="1" si="903"/>
        <v>7.08070585461241E-6</v>
      </c>
      <c r="BC427" s="223">
        <f t="shared" ca="1" si="904"/>
        <v>3.2091383476583711E-4</v>
      </c>
      <c r="BD427" s="223">
        <f t="shared" ca="1" si="905"/>
        <v>-3.8573696917518132E-5</v>
      </c>
      <c r="BE427" s="223">
        <f t="shared" ca="1" si="906"/>
        <v>-3.1712839156993052E-4</v>
      </c>
      <c r="BF427" s="223">
        <f t="shared" ca="1" si="907"/>
        <v>6.9695202192580484E-5</v>
      </c>
      <c r="BG427" s="223">
        <f t="shared" ca="1" si="908"/>
        <v>3.1028882860319239E-4</v>
      </c>
      <c r="BH427" s="223">
        <f t="shared" ca="1" si="909"/>
        <v>-1.0014550457125529E-4</v>
      </c>
      <c r="BI427" s="223">
        <f t="shared" ca="1" si="910"/>
        <v>-3.0046101459587781E-4</v>
      </c>
      <c r="BJ427" s="223">
        <f t="shared" ca="1" si="911"/>
        <v>1.296313509958074E-4</v>
      </c>
      <c r="BK427" s="223">
        <f t="shared" ca="1" si="912"/>
        <v>2.8773959676930689E-4</v>
      </c>
      <c r="BL427" s="223">
        <f t="shared" ca="1" si="913"/>
        <v>-1.5786877664656515E-4</v>
      </c>
      <c r="BM427" s="223">
        <f t="shared" ca="1" si="914"/>
        <v>-2.7224708933138391E-4</v>
      </c>
      <c r="BN427" s="223">
        <f t="shared" ca="1" si="915"/>
        <v>1.8458583967836465E-4</v>
      </c>
      <c r="BO427" s="223">
        <f t="shared" ca="1" si="916"/>
        <v>2.5413269359780198E-4</v>
      </c>
      <c r="BP427" s="223">
        <f t="shared" ca="1" si="917"/>
        <v>-2.0952524016917747E-4</v>
      </c>
      <c r="BQ427" s="223">
        <f t="shared" ca="1" si="918"/>
        <v>-2.335708611018116E-4</v>
      </c>
      <c r="BR427" s="223">
        <f t="shared" ca="1" si="919"/>
        <v>2.324467980590139E-4</v>
      </c>
      <c r="BS427" s="223">
        <f t="shared" ca="1" si="920"/>
        <v>2.1075961353059011E-4</v>
      </c>
      <c r="BT427" s="223">
        <f t="shared" ca="1" si="921"/>
        <v>-2.5312976621519675E-4</v>
      </c>
      <c r="BU427" s="223">
        <f t="shared" ca="1" si="922"/>
        <v>-1.8591863566814475E-4</v>
      </c>
      <c r="BV427" s="223">
        <f t="shared" ca="1" si="923"/>
        <v>2.7137495634792149E-4</v>
      </c>
      <c r="BW427" s="223">
        <f t="shared" ca="1" si="924"/>
        <v>1.5928715971075071E-4</v>
      </c>
      <c r="BX427" s="223">
        <f t="shared" ca="1" si="925"/>
        <v>-2.870066573023745E-4</v>
      </c>
      <c r="BY427" s="223">
        <f t="shared" ca="1" si="926"/>
        <v>-1.3112166133012328E-4</v>
      </c>
      <c r="BZ427" s="223">
        <f t="shared" ca="1" si="927"/>
        <v>2.9987432725320738E-4</v>
      </c>
      <c r="CA427" s="223">
        <f t="shared" ca="1" si="928"/>
        <v>1.016933896724955E-4</v>
      </c>
      <c r="CB427" s="223">
        <f t="shared" ca="1" si="929"/>
        <v>-3.0985404350460983E-4</v>
      </c>
      <c r="CC427" s="223">
        <f t="shared" ca="1" si="930"/>
        <v>-7.1285755081060021E-5</v>
      </c>
      <c r="CD427" s="223">
        <f t="shared" ca="1" si="931"/>
        <v>3.1684969593361284E-4</v>
      </c>
      <c r="CE427" s="223">
        <f t="shared" ca="1" si="932"/>
        <v>4.0191599699436264E-5</v>
      </c>
      <c r="CF427" s="223">
        <f t="shared" ca="1" si="933"/>
        <v>-3.2079391258311258E-4</v>
      </c>
      <c r="CG427" s="223">
        <f t="shared" ca="1" si="934"/>
        <v>-8.710377241743692E-6</v>
      </c>
      <c r="CH427" s="223">
        <f t="shared" ca="1" si="935"/>
        <v>3.2164870849064615E-4</v>
      </c>
      <c r="CI427" s="223">
        <f t="shared" ca="1" si="936"/>
        <v>-2.2854730910368005E-5</v>
      </c>
      <c r="CJ427" s="223">
        <f t="shared" ca="1" si="937"/>
        <v>-3.1940585150434472E-4</v>
      </c>
      <c r="CK427" s="223">
        <f t="shared" ca="1" si="938"/>
        <v>5.4199735510141535E-5</v>
      </c>
      <c r="CL427" s="223">
        <f t="shared" ca="1" si="939"/>
        <v>3.1408694156305716E-4</v>
      </c>
      <c r="CM427" s="223">
        <f t="shared" ca="1" si="940"/>
        <v>-8.5022767028363107E-5</v>
      </c>
      <c r="CN427" s="223">
        <f t="shared" ca="1" si="941"/>
        <v>-3.0574320267712988E-4</v>
      </c>
      <c r="CO427" s="223">
        <f t="shared" ca="1" si="942"/>
        <v>1.1502698282192928E-4</v>
      </c>
      <c r="CP427" s="223">
        <f t="shared" ca="1" si="943"/>
        <v>2.9445498961318603E-4</v>
      </c>
      <c r="CQ427" s="223">
        <f t="shared" ca="1" si="944"/>
        <v>-1.4392342589077529E-4</v>
      </c>
      <c r="CR427" s="223">
        <f t="shared" ca="1" si="945"/>
        <v>-2.8033101403379646E-4</v>
      </c>
      <c r="CS427" s="223">
        <f t="shared" ca="1" si="946"/>
        <v>1.7143380769174551E-4</v>
      </c>
      <c r="CT427" s="223">
        <f t="shared" ca="1" si="947"/>
        <v>2.6350729754474097E-4</v>
      </c>
      <c r="CU427" s="223">
        <f t="shared" ca="1" si="948"/>
        <v>-1.9729318820939216E-4</v>
      </c>
      <c r="CV427" s="223">
        <f t="shared" ca="1" si="949"/>
        <v>-2.4414586173258815E-4</v>
      </c>
      <c r="CW427" s="223">
        <f t="shared" ca="1" si="950"/>
        <v>2.2125252747315499E-4</v>
      </c>
      <c r="CX427" s="223">
        <f t="shared" ca="1" si="951"/>
        <v>2.2243316780824651E-4</v>
      </c>
      <c r="CY427" s="223">
        <f t="shared" ca="1" si="952"/>
        <v>-2.4308108394841679E-4</v>
      </c>
      <c r="CZ427" s="223">
        <f t="shared" ca="1" si="953"/>
        <v>-1.9857832088357327E-4</v>
      </c>
      <c r="DA427" s="223">
        <f t="shared" ca="1" si="954"/>
        <v>2.6256863670361808E-4</v>
      </c>
      <c r="DB427" s="223">
        <f t="shared" ca="1" si="955"/>
        <v>1.7281105617483888E-4</v>
      </c>
      <c r="DC427" s="223">
        <f t="shared" ca="1" si="956"/>
        <v>-2.7952750995274627E-4</v>
      </c>
      <c r="DD427" s="223">
        <f t="shared" ca="1" si="957"/>
        <v>-1.4537952652700809E-4</v>
      </c>
      <c r="DE427" s="223">
        <f t="shared" ca="1" si="958"/>
        <v>2.937943804757491E-4</v>
      </c>
      <c r="DF427" s="223">
        <f t="shared" ca="1" si="959"/>
        <v>1.1654791256618905E-4</v>
      </c>
      <c r="DG427" s="223">
        <f t="shared" ca="1" si="960"/>
        <v>-3.0523185051042537E-4</v>
      </c>
      <c r="DH427" s="223">
        <f t="shared" ca="1" si="961"/>
        <v>-8.6593878495787796E-5</v>
      </c>
      <c r="DI427" s="223">
        <f t="shared" ca="1" si="962"/>
        <v>3.1372977096798401E-4</v>
      </c>
      <c r="DJ427" s="223">
        <f t="shared" ca="1" si="963"/>
        <v>5.5805898038443005E-5</v>
      </c>
      <c r="DK427" s="223">
        <f t="shared" ca="1" si="964"/>
        <v>-3.1920630222898277E-4</v>
      </c>
      <c r="DL427" s="223">
        <f t="shared" ca="1" si="965"/>
        <v>-2.448047627638092E-5</v>
      </c>
      <c r="DM427" s="223">
        <f t="shared" ca="1" si="966"/>
        <v>3.2160870230360186E-4</v>
      </c>
      <c r="DN427" s="223">
        <f t="shared" ca="1" si="967"/>
        <v>-7.0807058546122745E-6</v>
      </c>
      <c r="DO427" s="223">
        <f t="shared" ca="1" si="968"/>
        <v>-3.2091383476583711E-4</v>
      </c>
      <c r="DP427" s="223">
        <f t="shared" ca="1" si="969"/>
        <v>3.8573696917517969E-5</v>
      </c>
      <c r="DQ427" s="223">
        <f t="shared" ca="1" si="970"/>
        <v>3.1712839156993052E-4</v>
      </c>
      <c r="DR427" s="223">
        <f t="shared" ca="1" si="971"/>
        <v>-6.9695202192580349E-5</v>
      </c>
      <c r="DS427" s="223">
        <f t="shared" ca="1" si="972"/>
        <v>-3.1028882860319244E-4</v>
      </c>
      <c r="DT427" s="223">
        <f t="shared" ca="1" si="973"/>
        <v>1.0014550457125514E-4</v>
      </c>
      <c r="DU427" s="223">
        <f t="shared" ca="1" si="974"/>
        <v>3.0046101459587786E-4</v>
      </c>
      <c r="DV427" s="223">
        <f t="shared" ca="1" si="975"/>
        <v>-1.2963135099580724E-4</v>
      </c>
      <c r="DW427" s="223">
        <f t="shared" ca="1" si="976"/>
        <v>-2.87739596769307E-4</v>
      </c>
      <c r="DX427" s="223">
        <f t="shared" ca="1" si="977"/>
        <v>1.5786877664656499E-4</v>
      </c>
      <c r="DY427" s="223">
        <f t="shared" ca="1" si="978"/>
        <v>2.7224708933138396E-4</v>
      </c>
      <c r="DZ427" s="223">
        <f t="shared" ca="1" si="979"/>
        <v>-1.8458583967836451E-4</v>
      </c>
      <c r="EA427" s="223">
        <f t="shared" ca="1" si="980"/>
        <v>-2.5413269359780209E-4</v>
      </c>
      <c r="EB427" s="223">
        <f t="shared" ca="1" si="981"/>
        <v>2.0952524016917734E-4</v>
      </c>
      <c r="EC427" s="223">
        <f t="shared" ca="1" si="982"/>
        <v>2.3357086110181171E-4</v>
      </c>
      <c r="ED427" s="223">
        <f t="shared" ca="1" si="983"/>
        <v>-2.3244679805901379E-4</v>
      </c>
      <c r="EE427" s="223">
        <f t="shared" ca="1" si="984"/>
        <v>-2.1075961353059022E-4</v>
      </c>
      <c r="EF427" s="223">
        <f t="shared" ca="1" si="985"/>
        <v>2.5312976621519665E-4</v>
      </c>
      <c r="EG427" s="223">
        <f t="shared" ca="1" si="986"/>
        <v>1.8591863566814486E-4</v>
      </c>
      <c r="EH427" s="223">
        <f t="shared" ca="1" si="987"/>
        <v>-2.7137495634792144E-4</v>
      </c>
      <c r="EI427" s="223">
        <f t="shared" ca="1" si="988"/>
        <v>-1.5928715971075082E-4</v>
      </c>
      <c r="EJ427" s="223">
        <f t="shared" ca="1" si="989"/>
        <v>2.8700665730237445E-4</v>
      </c>
      <c r="EK427" s="223">
        <f t="shared" ca="1" si="990"/>
        <v>1.3112166133012342E-4</v>
      </c>
      <c r="EL427" s="223">
        <f t="shared" ca="1" si="991"/>
        <v>-2.9987432725320733E-4</v>
      </c>
      <c r="EM427" s="223">
        <f t="shared" ca="1" si="992"/>
        <v>-1.0169338967249565E-4</v>
      </c>
      <c r="EN427" s="223">
        <f t="shared" ca="1" si="993"/>
        <v>3.0985404350460978E-4</v>
      </c>
      <c r="EO427" s="223">
        <f t="shared" ca="1" si="994"/>
        <v>7.1285755081060184E-5</v>
      </c>
      <c r="EP427" s="223">
        <f t="shared" ca="1" si="995"/>
        <v>-3.1684969593361284E-4</v>
      </c>
      <c r="EQ427" s="223">
        <f t="shared" ca="1" si="996"/>
        <v>-4.0191599699436454E-5</v>
      </c>
      <c r="ER427" s="223">
        <f t="shared" ca="1" si="997"/>
        <v>3.2079391258311258E-4</v>
      </c>
      <c r="ES427" s="223">
        <f t="shared" ca="1" si="998"/>
        <v>8.7103772417438546E-6</v>
      </c>
      <c r="ET427" s="223">
        <f t="shared" ca="1" si="999"/>
        <v>-3.2164870849064626E-4</v>
      </c>
      <c r="EU427" s="223">
        <f t="shared" ca="1" si="1000"/>
        <v>2.2854730910363316E-5</v>
      </c>
      <c r="EV427" s="223">
        <f t="shared" ca="1" si="1001"/>
        <v>3.1940585150434531E-4</v>
      </c>
      <c r="EW427" s="223">
        <f t="shared" ca="1" si="1002"/>
        <v>-5.4199735510136846E-5</v>
      </c>
      <c r="EX427" s="223">
        <f t="shared" ca="1" si="1003"/>
        <v>-3.1408694156305814E-4</v>
      </c>
      <c r="EY427" s="223">
        <f t="shared" ca="1" si="1004"/>
        <v>8.5022767028358553E-5</v>
      </c>
      <c r="EZ427" s="223">
        <f t="shared" ca="1" si="1005"/>
        <v>3.0574320267713135E-4</v>
      </c>
      <c r="FA427" s="223">
        <f t="shared" ca="1" si="1006"/>
        <v>-1.1502698282192488E-4</v>
      </c>
      <c r="FB427" s="223">
        <f t="shared" ca="1" si="1007"/>
        <v>-2.9445498961318798E-4</v>
      </c>
      <c r="FC427" s="223">
        <f t="shared" ca="1" si="1008"/>
        <v>1.4392342589077107E-4</v>
      </c>
      <c r="FD427" s="223">
        <f t="shared" ca="1" si="1009"/>
        <v>2.8033101403379874E-4</v>
      </c>
      <c r="FE427" s="223">
        <f t="shared" ca="1" si="1010"/>
        <v>-1.714338076917415E-4</v>
      </c>
      <c r="FF427" s="223">
        <f t="shared" ca="1" si="1011"/>
        <v>-2.6350729754474368E-4</v>
      </c>
      <c r="FG427" s="223">
        <f t="shared" ca="1" si="1012"/>
        <v>1.9729318820938842E-4</v>
      </c>
      <c r="FH427" s="223">
        <f t="shared" ca="1" si="1013"/>
        <v>2.4414586173259124E-4</v>
      </c>
      <c r="FI427" s="223">
        <f t="shared" ca="1" si="1014"/>
        <v>-2.2125252747315154E-4</v>
      </c>
      <c r="FJ427" s="223">
        <f t="shared" ca="1" si="1015"/>
        <v>-2.2243316780824334E-4</v>
      </c>
      <c r="FK427" s="223">
        <f t="shared" ca="1" si="1016"/>
        <v>2.4308108394841373E-4</v>
      </c>
      <c r="FL427" s="223">
        <f t="shared" ca="1" si="1017"/>
        <v>1.9857832088356978E-4</v>
      </c>
      <c r="FM427" s="223">
        <f t="shared" ca="1" si="1018"/>
        <v>-2.6256863670361537E-4</v>
      </c>
      <c r="FN427" s="223">
        <f t="shared" ca="1" si="1019"/>
        <v>-1.7281105617483514E-4</v>
      </c>
      <c r="FO427" s="223">
        <f t="shared" ca="1" si="1020"/>
        <v>2.7952750995274394E-4</v>
      </c>
      <c r="FP427" s="223">
        <f t="shared" ca="1" si="1021"/>
        <v>1.4537952652700416E-4</v>
      </c>
      <c r="FQ427" s="223">
        <f t="shared" ca="1" si="1022"/>
        <v>-2.9379438047574715E-4</v>
      </c>
      <c r="FR427" s="223">
        <f t="shared" ca="1" si="1023"/>
        <v>-1.165479125661849E-4</v>
      </c>
      <c r="FS427" s="223">
        <f t="shared" ca="1" si="1024"/>
        <v>3.0523185051042391E-4</v>
      </c>
      <c r="FT427" s="223">
        <f t="shared" ca="1" si="1025"/>
        <v>8.6593878495783513E-5</v>
      </c>
      <c r="FU427" s="223">
        <f t="shared" ca="1" si="1026"/>
        <v>-3.1372977096798293E-4</v>
      </c>
      <c r="FV427" s="223">
        <f t="shared" ca="1" si="1027"/>
        <v>-5.5805898038438641E-5</v>
      </c>
      <c r="FW427" s="223">
        <f t="shared" ca="1" si="1028"/>
        <v>3.1920630222898223E-4</v>
      </c>
      <c r="FX427" s="223">
        <f t="shared" ca="1" si="1029"/>
        <v>2.4480476276376501E-5</v>
      </c>
      <c r="FY427" s="223">
        <f t="shared" ca="1" si="1030"/>
        <v>-3.216087023036017E-4</v>
      </c>
      <c r="FZ427" s="223">
        <f t="shared" ca="1" si="1031"/>
        <v>7.0807058546166655E-6</v>
      </c>
      <c r="GA427" s="223">
        <f t="shared" ca="1" si="1032"/>
        <v>3.2091383476583749E-4</v>
      </c>
      <c r="GB427" s="223">
        <f t="shared" ca="1" si="1033"/>
        <v>-3.857369691752236E-5</v>
      </c>
      <c r="GC427" s="223">
        <f t="shared" ca="1" si="1034"/>
        <v>-3.1712839156993139E-4</v>
      </c>
      <c r="GD427" s="223">
        <f t="shared" ca="1" si="1035"/>
        <v>6.9695202192584659E-5</v>
      </c>
      <c r="GE427" s="223">
        <f t="shared" ca="1" si="1036"/>
        <v>3.1028882860319369E-4</v>
      </c>
      <c r="GF427" s="223">
        <f t="shared" ca="1" si="1037"/>
        <v>-1.0014550457125934E-4</v>
      </c>
      <c r="GG427" s="223">
        <f t="shared" ca="1" si="1038"/>
        <v>-3.0046101459587959E-4</v>
      </c>
      <c r="GH427" s="223">
        <f t="shared" ca="1" si="1039"/>
        <v>1.2963135099581128E-4</v>
      </c>
      <c r="GI427" s="223">
        <f t="shared" ca="1" si="1040"/>
        <v>2.8773959676930906E-4</v>
      </c>
      <c r="GJ427" s="223">
        <f t="shared" ca="1" si="1041"/>
        <v>-1.5786877664656883E-4</v>
      </c>
      <c r="GK427" s="223">
        <f t="shared" ca="1" si="1042"/>
        <v>-2.7224708933138646E-4</v>
      </c>
      <c r="GL427" s="223">
        <f t="shared" ca="1" si="1043"/>
        <v>1.8458583967836815E-4</v>
      </c>
      <c r="GM427" s="223">
        <f t="shared" ca="1" si="1044"/>
        <v>2.5413269359780496E-4</v>
      </c>
      <c r="GN427" s="223">
        <f t="shared" ca="1" si="1045"/>
        <v>-2.0952524016918067E-4</v>
      </c>
      <c r="GO427" s="223">
        <f t="shared" ca="1" si="1046"/>
        <v>-2.3357086110181494E-4</v>
      </c>
      <c r="GP427" s="223">
        <f t="shared" ca="1" si="1047"/>
        <v>2.3244679805901685E-4</v>
      </c>
      <c r="GQ427" s="223">
        <f t="shared" ca="1" si="1048"/>
        <v>2.1075961353059379E-4</v>
      </c>
      <c r="GR427" s="223">
        <f t="shared" ca="1" si="1049"/>
        <v>-2.5312976621519941E-4</v>
      </c>
      <c r="GS427" s="223">
        <f t="shared" ca="1" si="1050"/>
        <v>-1.8591863566814874E-4</v>
      </c>
      <c r="GT427" s="223">
        <f t="shared" ca="1" si="1051"/>
        <v>2.7137495634792377E-4</v>
      </c>
      <c r="GU427" s="223">
        <f t="shared" ca="1" si="1052"/>
        <v>1.5928715971075496E-4</v>
      </c>
      <c r="GV427" s="223">
        <f t="shared" ca="1" si="1053"/>
        <v>-2.870066573023764E-4</v>
      </c>
      <c r="GW427" s="223">
        <f t="shared" ca="1" si="1054"/>
        <v>-1.311216613301277E-4</v>
      </c>
      <c r="GX427" s="223">
        <f t="shared" ca="1" si="1055"/>
        <v>2.9987432725320896E-4</v>
      </c>
      <c r="GY427" s="223">
        <f t="shared" ca="1" si="1056"/>
        <v>1.0169338967250014E-4</v>
      </c>
      <c r="GZ427" s="223">
        <f t="shared" ca="1" si="1057"/>
        <v>-3.0985404350461092E-4</v>
      </c>
      <c r="HA427" s="223">
        <f t="shared" ca="1" si="1058"/>
        <v>-7.1285755081064778E-5</v>
      </c>
      <c r="HB427" s="223">
        <f t="shared" ca="1" si="1059"/>
        <v>3.168496959336136E-4</v>
      </c>
      <c r="HC427" s="223">
        <f t="shared" ca="1" si="1060"/>
        <v>4.0191599699441143E-5</v>
      </c>
      <c r="HD427" s="223">
        <f t="shared" ca="1" si="1061"/>
        <v>-3.2079391258311291E-4</v>
      </c>
      <c r="HE427" s="223">
        <f t="shared" ca="1" si="1062"/>
        <v>-8.7103772417485709E-6</v>
      </c>
      <c r="HF427" s="223">
        <f t="shared" ca="1" si="1063"/>
        <v>3.2164870849064615E-4</v>
      </c>
      <c r="HG427" s="223">
        <f t="shared" ca="1" si="1064"/>
        <v>-2.2854730910358572E-5</v>
      </c>
      <c r="HH427" s="223">
        <f t="shared" ca="1" si="1065"/>
        <v>-3.1940585150434477E-4</v>
      </c>
      <c r="HI427" s="223">
        <f t="shared" ca="1" si="1066"/>
        <v>5.4199735510132211E-5</v>
      </c>
      <c r="HJ427" s="223">
        <f t="shared" ca="1" si="1067"/>
        <v>3.1408694156305722E-4</v>
      </c>
      <c r="HK427" s="223">
        <f t="shared" ca="1" si="1068"/>
        <v>-8.5022767028353986E-5</v>
      </c>
      <c r="HL427" s="223">
        <f t="shared" ca="1" si="1069"/>
        <v>-3.0574320267712999E-4</v>
      </c>
      <c r="HM427" s="223">
        <f t="shared" ca="1" si="1070"/>
        <v>1.1502698282192045E-4</v>
      </c>
      <c r="HN427" s="223">
        <f t="shared" ca="1" si="1071"/>
        <v>2.9445498961318619E-4</v>
      </c>
      <c r="HO427" s="223">
        <f t="shared" ca="1" si="1072"/>
        <v>-1.4392342589076684E-4</v>
      </c>
      <c r="HP427" s="223">
        <f t="shared" ca="1" si="1073"/>
        <v>-2.8033101403379657E-4</v>
      </c>
      <c r="HQ427" s="223">
        <f t="shared" ca="1" si="1074"/>
        <v>1.7143380769173749E-4</v>
      </c>
      <c r="HR427" s="223">
        <f t="shared" ca="1" si="1075"/>
        <v>2.6350729754474113E-4</v>
      </c>
      <c r="HS427" s="223">
        <f t="shared" ca="1" si="1076"/>
        <v>-1.9729318820938468E-4</v>
      </c>
      <c r="HT427" s="223">
        <f t="shared" ca="1" si="1077"/>
        <v>-2.4414586173258836E-4</v>
      </c>
      <c r="HU427" s="223">
        <f t="shared" ca="1" si="1078"/>
        <v>2.212525274731481E-4</v>
      </c>
      <c r="HV427" s="223">
        <f t="shared" ca="1" si="1079"/>
        <v>2.2243316780824675E-4</v>
      </c>
      <c r="HW427" s="223">
        <f t="shared" ca="1" si="1080"/>
        <v>-2.4308108394841059E-4</v>
      </c>
      <c r="HX427" s="223">
        <f t="shared" ca="1" si="1081"/>
        <v>-1.9857832088357352E-4</v>
      </c>
      <c r="HY427" s="223">
        <f t="shared" ca="1" si="1082"/>
        <v>2.625686367036126E-4</v>
      </c>
      <c r="HZ427" s="223">
        <f t="shared" ca="1" si="1083"/>
        <v>1.7281105617483912E-4</v>
      </c>
      <c r="IA427" s="223">
        <f t="shared" ca="1" si="1084"/>
        <v>-2.7952750995274161E-4</v>
      </c>
      <c r="IB427" s="223">
        <f t="shared" ca="1" si="1085"/>
        <v>-1.4537952652700836E-4</v>
      </c>
      <c r="IC427" s="223">
        <f t="shared" ca="1" si="1086"/>
        <v>2.9379438047574526E-4</v>
      </c>
      <c r="ID427" s="223">
        <f t="shared" ca="1" si="1087"/>
        <v>1.1654791256618934E-4</v>
      </c>
      <c r="IE427" s="223">
        <f t="shared" ca="1" si="1088"/>
        <v>-2.2104369490381445E-4</v>
      </c>
      <c r="IF427" s="223">
        <f t="shared" ca="1" si="1089"/>
        <v>-8.6593878495788107E-5</v>
      </c>
      <c r="IG427" s="223">
        <f t="shared" ca="1" si="1090"/>
        <v>3.137297709679819E-4</v>
      </c>
      <c r="IH427" s="223">
        <f t="shared" ca="1" si="1091"/>
        <v>5.5805898038443276E-5</v>
      </c>
      <c r="II427" s="223">
        <f t="shared" ca="1" si="1092"/>
        <v>-3.1920630222898158E-4</v>
      </c>
      <c r="IJ427" s="223">
        <f t="shared" ca="1" si="1093"/>
        <v>-2.4480476276381245E-5</v>
      </c>
      <c r="IK427" s="223">
        <f t="shared" ca="1" si="1094"/>
        <v>3.2160870230360159E-4</v>
      </c>
      <c r="IL427" s="223">
        <f t="shared" ca="1" si="1095"/>
        <v>-7.0807058546119221E-6</v>
      </c>
      <c r="IM427" s="223">
        <f t="shared" ca="1" si="1096"/>
        <v>-3.2091383476583782E-4</v>
      </c>
      <c r="IN427" s="223">
        <f t="shared" ca="1" si="1097"/>
        <v>3.8573696917517671E-5</v>
      </c>
      <c r="IO427" s="223">
        <f t="shared" ca="1" si="1098"/>
        <v>3.1712839156993215E-4</v>
      </c>
      <c r="IP427" s="223">
        <f t="shared" ca="1" si="1099"/>
        <v>-6.9695202192580024E-5</v>
      </c>
      <c r="IQ427" s="223">
        <f t="shared" ca="1" si="1100"/>
        <v>-3.1028882860319494E-4</v>
      </c>
      <c r="IR427" s="223">
        <f t="shared" ca="1" si="1101"/>
        <v>1.0014550457125482E-4</v>
      </c>
      <c r="IS427" s="223">
        <f t="shared" ca="1" si="1102"/>
        <v>3.0046101459588128E-4</v>
      </c>
      <c r="IT427" s="223">
        <f t="shared" ca="1" si="1103"/>
        <v>-1.2963135099580697E-4</v>
      </c>
      <c r="IU427" s="223">
        <f t="shared" ca="1" si="1104"/>
        <v>-2.8773959676931118E-4</v>
      </c>
      <c r="IV427" s="223">
        <f t="shared" ca="1" si="1105"/>
        <v>1.5786877664656471E-4</v>
      </c>
      <c r="IW427" s="223">
        <f t="shared" ca="1" si="1106"/>
        <v>2.72247089331389E-4</v>
      </c>
      <c r="IX427" s="223">
        <f t="shared" ca="1" si="1107"/>
        <v>-1.8458583967836424E-4</v>
      </c>
      <c r="IY427" s="223">
        <f t="shared" ca="1" si="1108"/>
        <v>-2.5413269359780784E-4</v>
      </c>
      <c r="IZ427" s="223">
        <f t="shared" ca="1" si="1109"/>
        <v>2.0952524016917709E-4</v>
      </c>
      <c r="JA427" s="223">
        <f t="shared" ca="1" si="1110"/>
        <v>2.3357086110181822E-4</v>
      </c>
      <c r="JB427" s="223">
        <f t="shared" ca="1" si="1111"/>
        <v>-2.3244679805901357E-4</v>
      </c>
    </row>
    <row r="428" spans="2:262">
      <c r="B428" s="230">
        <v>67</v>
      </c>
      <c r="C428" s="229">
        <f t="shared" si="1112"/>
        <v>1.3085937500000007E-3</v>
      </c>
      <c r="D428" s="226">
        <f t="shared" ca="1" si="855"/>
        <v>39.056200701533662</v>
      </c>
      <c r="E428" s="225">
        <f ca="1">BU361</f>
        <v>-0.14379929846634129</v>
      </c>
      <c r="F428" s="224">
        <v>67</v>
      </c>
      <c r="G428" s="223">
        <f t="shared" ca="1" si="856"/>
        <v>-7.2245177721317689E-4</v>
      </c>
      <c r="H428" s="223">
        <f t="shared" ca="1" si="857"/>
        <v>9.9899266924056507E-4</v>
      </c>
      <c r="I428" s="223">
        <f t="shared" ca="1" si="858"/>
        <v>5.7547085770927862E-4</v>
      </c>
      <c r="J428" s="223">
        <f t="shared" ca="1" si="859"/>
        <v>-1.0836611942639835E-3</v>
      </c>
      <c r="K428" s="223">
        <f t="shared" ca="1" si="860"/>
        <v>-4.1603273201743071E-4</v>
      </c>
      <c r="L428" s="223">
        <f t="shared" ca="1" si="861"/>
        <v>1.144871727012063E-3</v>
      </c>
      <c r="M428" s="223">
        <f t="shared" ca="1" si="862"/>
        <v>2.4758875406695138E-4</v>
      </c>
      <c r="N428" s="223">
        <f t="shared" ca="1" si="863"/>
        <v>-1.1812992443023041E-3</v>
      </c>
      <c r="O428" s="223">
        <f t="shared" ca="1" si="864"/>
        <v>-7.378522729151822E-5</v>
      </c>
      <c r="P428" s="223">
        <f t="shared" ca="1" si="865"/>
        <v>1.1921552003939099E-3</v>
      </c>
      <c r="Q428" s="223">
        <f t="shared" ca="1" si="866"/>
        <v>-1.0161552682858292E-4</v>
      </c>
      <c r="R428" s="223">
        <f t="shared" ca="1" si="867"/>
        <v>-1.1772045966217193E-3</v>
      </c>
      <c r="S428" s="223">
        <f t="shared" ca="1" si="868"/>
        <v>2.7481661166458302E-4</v>
      </c>
      <c r="T428" s="223">
        <f t="shared" ca="1" si="869"/>
        <v>1.1367710684076313E-3</v>
      </c>
      <c r="U428" s="223">
        <f t="shared" ca="1" si="870"/>
        <v>-4.4206874678485444E-4</v>
      </c>
      <c r="V428" s="223">
        <f t="shared" ca="1" si="871"/>
        <v>-1.0717298795310717E-3</v>
      </c>
      <c r="W428" s="223">
        <f t="shared" ca="1" si="872"/>
        <v>5.9975142855370667E-4</v>
      </c>
      <c r="X428" s="223">
        <f t="shared" ca="1" si="873"/>
        <v>9.8348897531140957E-4</v>
      </c>
      <c r="Y428" s="223">
        <f t="shared" ca="1" si="874"/>
        <v>-7.4445130310144382E-4</v>
      </c>
      <c r="Z428" s="223">
        <f t="shared" ca="1" si="875"/>
        <v>-8.7395850484368854E-4</v>
      </c>
      <c r="AA428" s="223">
        <f t="shared" ca="1" si="876"/>
        <v>8.7303605512753231E-4</v>
      </c>
      <c r="AB428" s="223">
        <f t="shared" ca="1" si="877"/>
        <v>7.4550947203922693E-4</v>
      </c>
      <c r="AC428" s="223">
        <f t="shared" ca="1" si="878"/>
        <v>-9.8272221306749822E-4</v>
      </c>
      <c r="AD428" s="223">
        <f t="shared" ca="1" si="879"/>
        <v>-6.0092241055120245E-4</v>
      </c>
      <c r="AE428" s="223">
        <f t="shared" ca="1" si="880"/>
        <v>1.0711354028464164E-3</v>
      </c>
      <c r="AF428" s="223">
        <f t="shared" ca="1" si="881"/>
        <v>4.4332719361810357E-4</v>
      </c>
      <c r="AG428" s="223">
        <f t="shared" ca="1" si="882"/>
        <v>-1.1363617459071804E-3</v>
      </c>
      <c r="AH428" s="223">
        <f t="shared" ca="1" si="883"/>
        <v>-2.7613528176007073E-4</v>
      </c>
      <c r="AI428" s="223">
        <f t="shared" ca="1" si="884"/>
        <v>1.1769892889014809E-3</v>
      </c>
      <c r="AJ428" s="223">
        <f t="shared" ca="1" si="885"/>
        <v>1.0296587496102464E-4</v>
      </c>
      <c r="AK428" s="223">
        <f t="shared" ca="1" si="886"/>
        <v>-1.1921385682158126E-3</v>
      </c>
      <c r="AL428" s="223">
        <f t="shared" ca="1" si="887"/>
        <v>7.2432432081229723E-5</v>
      </c>
      <c r="AM428" s="223">
        <f t="shared" ca="1" si="888"/>
        <v>1.1814816477027758E-3</v>
      </c>
      <c r="AN428" s="223">
        <f t="shared" ca="1" si="889"/>
        <v>-2.4626279570976833E-4</v>
      </c>
      <c r="AO428" s="223">
        <f t="shared" ca="1" si="890"/>
        <v>-1.1452492175083294E-3</v>
      </c>
      <c r="AP428" s="223">
        <f t="shared" ca="1" si="891"/>
        <v>4.1476231350749541E-4</v>
      </c>
      <c r="AQ428" s="223">
        <f t="shared" ca="1" si="892"/>
        <v>1.0842256003267962E-3</v>
      </c>
      <c r="AR428" s="223">
        <f t="shared" ca="1" si="893"/>
        <v>-5.7428347977074904E-4</v>
      </c>
      <c r="AS428" s="223">
        <f t="shared" ca="1" si="894"/>
        <v>-9.9973177318313103E-4</v>
      </c>
      <c r="AT428" s="223">
        <f t="shared" ca="1" si="895"/>
        <v>7.213731429926238E-4</v>
      </c>
      <c r="AU428" s="223">
        <f t="shared" ca="1" si="896"/>
        <v>8.9359677226958192E-4</v>
      </c>
      <c r="AV428" s="223">
        <f t="shared" ca="1" si="897"/>
        <v>-8.5284725616479435E-4</v>
      </c>
      <c r="AW428" s="223">
        <f t="shared" ca="1" si="898"/>
        <v>-7.6811809983570419E-4</v>
      </c>
      <c r="AX428" s="223">
        <f t="shared" ca="1" si="899"/>
        <v>9.6585980177962664E-4</v>
      </c>
      <c r="AY428" s="223">
        <f t="shared" ca="1" si="900"/>
        <v>6.2601199020295359E-4</v>
      </c>
      <c r="AZ428" s="223">
        <f t="shared" ca="1" si="901"/>
        <v>-1.0579643995145087E-3</v>
      </c>
      <c r="BA428" s="223">
        <f t="shared" ca="1" si="902"/>
        <v>-4.7035461149441064E-4</v>
      </c>
      <c r="BB428" s="223">
        <f t="shared" ca="1" si="903"/>
        <v>1.1271672629778657E-3</v>
      </c>
      <c r="BC428" s="223">
        <f t="shared" ca="1" si="904"/>
        <v>3.0451547588480877E-4</v>
      </c>
      <c r="BD428" s="223">
        <f t="shared" ca="1" si="905"/>
        <v>-1.1719703591634861E-3</v>
      </c>
      <c r="BE428" s="223">
        <f t="shared" ca="1" si="906"/>
        <v>-1.3208449983760488E-4</v>
      </c>
      <c r="BF428" s="223">
        <f t="shared" ca="1" si="907"/>
        <v>1.1914038363411543E-3</v>
      </c>
      <c r="BG428" s="223">
        <f t="shared" ca="1" si="908"/>
        <v>-4.3205706745213829E-5</v>
      </c>
      <c r="BH428" s="223">
        <f t="shared" ca="1" si="909"/>
        <v>-1.1850470184177004E-3</v>
      </c>
      <c r="BI428" s="223">
        <f t="shared" ca="1" si="910"/>
        <v>2.1756064025518974E-4</v>
      </c>
      <c r="BJ428" s="223">
        <f t="shared" ca="1" si="911"/>
        <v>1.153037511304029E-3</v>
      </c>
      <c r="BK428" s="223">
        <f t="shared" ca="1" si="912"/>
        <v>-3.8720604292143352E-4</v>
      </c>
      <c r="BL428" s="223">
        <f t="shared" ca="1" si="913"/>
        <v>-1.0960682241626886E-3</v>
      </c>
      <c r="BM428" s="223">
        <f t="shared" ca="1" si="914"/>
        <v>5.4846960409341981E-4</v>
      </c>
      <c r="BN428" s="223">
        <f t="shared" ca="1" si="915"/>
        <v>1.0153723700170566E-3</v>
      </c>
      <c r="BO428" s="223">
        <f t="shared" ca="1" si="916"/>
        <v>-6.9786045467635409E-4</v>
      </c>
      <c r="BP428" s="223">
        <f t="shared" ca="1" si="917"/>
        <v>-9.1269677041360103E-4</v>
      </c>
      <c r="BQ428" s="223">
        <f t="shared" ca="1" si="918"/>
        <v>8.3214473390494956E-4</v>
      </c>
      <c r="BR428" s="223">
        <f t="shared" ca="1" si="919"/>
        <v>7.9026404201063916E-4</v>
      </c>
      <c r="BS428" s="223">
        <f t="shared" ca="1" si="920"/>
        <v>-9.48415592662997E-4</v>
      </c>
      <c r="BT428" s="223">
        <f t="shared" ca="1" si="921"/>
        <v>-6.50724483639888E-4</v>
      </c>
      <c r="BU428" s="223">
        <f t="shared" ca="1" si="922"/>
        <v>1.0441561179881666E-3</v>
      </c>
      <c r="BV428" s="223">
        <f t="shared" ca="1" si="923"/>
        <v>4.9709870534045278E-4</v>
      </c>
      <c r="BW428" s="223">
        <f t="shared" ca="1" si="924"/>
        <v>-1.117293816636829E-3</v>
      </c>
      <c r="BX428" s="223">
        <f t="shared" ca="1" si="925"/>
        <v>-3.327122412734572E-4</v>
      </c>
      <c r="BY428" s="223">
        <f t="shared" ca="1" si="926"/>
        <v>1.1662454783039288E-3</v>
      </c>
      <c r="BZ428" s="223">
        <f t="shared" ca="1" si="927"/>
        <v>1.611235619504238E-4</v>
      </c>
      <c r="CA428" s="223">
        <f t="shared" ca="1" si="928"/>
        <v>-1.1899514473449424E-3</v>
      </c>
      <c r="CB428" s="223">
        <f t="shared" ca="1" si="929"/>
        <v>1.395295590701155E-5</v>
      </c>
      <c r="CC428" s="223">
        <f t="shared" ca="1" si="930"/>
        <v>1.1878985611204929E-3</v>
      </c>
      <c r="CD428" s="223">
        <f t="shared" ca="1" si="931"/>
        <v>-1.8872743440602089E-4</v>
      </c>
      <c r="CE428" s="223">
        <f t="shared" ca="1" si="932"/>
        <v>-1.1601312584177644E-3</v>
      </c>
      <c r="CF428" s="223">
        <f t="shared" ca="1" si="933"/>
        <v>3.5941653389368186E-4</v>
      </c>
      <c r="CG428" s="223">
        <f t="shared" ca="1" si="934"/>
        <v>1.1072506174849728E-3</v>
      </c>
      <c r="CH428" s="223">
        <f t="shared" ca="1" si="935"/>
        <v>-5.2232535083517669E-4</v>
      </c>
      <c r="CI428" s="223">
        <f t="shared" ca="1" si="936"/>
        <v>-1.0304013445025023E-3</v>
      </c>
      <c r="CJ428" s="223">
        <f t="shared" ca="1" si="937"/>
        <v>6.7392740131685708E-4</v>
      </c>
      <c r="CK428" s="223">
        <f t="shared" ca="1" si="938"/>
        <v>9.3124699415105319E-4</v>
      </c>
      <c r="CL428" s="223">
        <f t="shared" ca="1" si="939"/>
        <v>-8.1094095877330826E-4</v>
      </c>
      <c r="CM428" s="223">
        <f t="shared" ca="1" si="940"/>
        <v>-8.1193395867654248E-4</v>
      </c>
      <c r="CN428" s="223">
        <f t="shared" ca="1" si="941"/>
        <v>9.3040009345689073E-4</v>
      </c>
      <c r="CO428" s="223">
        <f t="shared" ca="1" si="942"/>
        <v>6.7504500498004783E-4</v>
      </c>
      <c r="CP428" s="223">
        <f t="shared" ca="1" si="943"/>
        <v>-1.0297188758598599E-3</v>
      </c>
      <c r="CQ428" s="223">
        <f t="shared" ca="1" si="944"/>
        <v>-5.2354336551410034E-4</v>
      </c>
      <c r="CR428" s="223">
        <f t="shared" ca="1" si="945"/>
        <v>1.1067473542789566E-3</v>
      </c>
      <c r="CS428" s="223">
        <f t="shared" ca="1" si="946"/>
        <v>3.6070859324885824E-4</v>
      </c>
      <c r="CT428" s="223">
        <f t="shared" ca="1" si="947"/>
        <v>-1.1598180947769649E-3</v>
      </c>
      <c r="CU428" s="223">
        <f t="shared" ca="1" si="948"/>
        <v>-1.9006556925432196E-4</v>
      </c>
      <c r="CV428" s="223">
        <f t="shared" ca="1" si="949"/>
        <v>1.1877822760920013E-3</v>
      </c>
      <c r="CW428" s="223">
        <f t="shared" ca="1" si="950"/>
        <v>1.5308199670094487E-5</v>
      </c>
      <c r="CX428" s="223">
        <f t="shared" ca="1" si="951"/>
        <v>-1.1900345581484532E-3</v>
      </c>
      <c r="CY428" s="223">
        <f t="shared" ca="1" si="952"/>
        <v>1.5978054620733922E-4</v>
      </c>
      <c r="CZ428" s="223">
        <f t="shared" ca="1" si="953"/>
        <v>1.1665261858415312E-3</v>
      </c>
      <c r="DA428" s="223">
        <f t="shared" ca="1" si="954"/>
        <v>-3.3141052578537886E-4</v>
      </c>
      <c r="DB428" s="223">
        <f t="shared" ca="1" si="955"/>
        <v>-1.1177660444380635E-3</v>
      </c>
      <c r="DC428" s="223">
        <f t="shared" ca="1" si="956"/>
        <v>4.9586646831660834E-4</v>
      </c>
      <c r="DD428" s="223">
        <f t="shared" ca="1" si="957"/>
        <v>1.0448096437472242E-3</v>
      </c>
      <c r="DE428" s="223">
        <f t="shared" ca="1" si="958"/>
        <v>-6.495883992905893E-4</v>
      </c>
      <c r="DF428" s="223">
        <f t="shared" ca="1" si="959"/>
        <v>-9.492362695207859E-4</v>
      </c>
      <c r="DG428" s="223">
        <f t="shared" ca="1" si="960"/>
        <v>7.8924870313111257E-4</v>
      </c>
      <c r="DH428" s="223">
        <f t="shared" ca="1" si="961"/>
        <v>8.3311479668589285E-4</v>
      </c>
      <c r="DI428" s="223">
        <f t="shared" ca="1" si="962"/>
        <v>-9.1182415602436497E-4</v>
      </c>
      <c r="DJ428" s="223">
        <f t="shared" ca="1" si="963"/>
        <v>-6.9895890445075199E-4</v>
      </c>
      <c r="DK428" s="223">
        <f t="shared" ca="1" si="964"/>
        <v>1.0146613695844126E-3</v>
      </c>
      <c r="DL428" s="223">
        <f t="shared" ca="1" si="965"/>
        <v>5.4967266274090964E-4</v>
      </c>
      <c r="DM428" s="223">
        <f t="shared" ca="1" si="966"/>
        <v>-1.095534228698822E-3</v>
      </c>
      <c r="DN428" s="223">
        <f t="shared" ca="1" si="967"/>
        <v>-3.8848766785548139E-4</v>
      </c>
      <c r="DO428" s="223">
        <f t="shared" ca="1" si="968"/>
        <v>1.1526920801981034E-3</v>
      </c>
      <c r="DP428" s="223">
        <f t="shared" ca="1" si="969"/>
        <v>2.1889308816634397E-4</v>
      </c>
      <c r="DQ428" s="223">
        <f t="shared" ca="1" si="970"/>
        <v>-1.1848976292099832E-3</v>
      </c>
      <c r="DR428" s="223">
        <f t="shared" ca="1" si="971"/>
        <v>-4.4560134160112836E-5</v>
      </c>
      <c r="DS428" s="223">
        <f t="shared" ca="1" si="972"/>
        <v>1.1914537228568448E-3</v>
      </c>
      <c r="DT428" s="223">
        <f t="shared" ca="1" si="973"/>
        <v>-1.307374121822185E-4</v>
      </c>
      <c r="DU428" s="223">
        <f t="shared" ca="1" si="974"/>
        <v>-1.1722184415101772E-3</v>
      </c>
      <c r="DV428" s="223">
        <f t="shared" ca="1" si="975"/>
        <v>3.0320488836858047E-4</v>
      </c>
      <c r="DW428" s="223">
        <f t="shared" ca="1" si="976"/>
        <v>1.1276081709219372E-3</v>
      </c>
      <c r="DX428" s="223">
        <f t="shared" ca="1" si="977"/>
        <v>-4.6910889437916793E-4</v>
      </c>
      <c r="DY428" s="223">
        <f t="shared" ca="1" si="978"/>
        <v>-1.0585885887304854E-3</v>
      </c>
      <c r="DZ428" s="223">
        <f t="shared" ca="1" si="979"/>
        <v>6.2485810950223481E-4</v>
      </c>
      <c r="EA428" s="223">
        <f t="shared" ca="1" si="980"/>
        <v>9.6665376045599011E-4</v>
      </c>
      <c r="EB428" s="223">
        <f t="shared" ca="1" si="981"/>
        <v>-7.6708103358208554E-4</v>
      </c>
      <c r="EC428" s="223">
        <f t="shared" ca="1" si="982"/>
        <v>-8.5379379749388868E-4</v>
      </c>
      <c r="ED428" s="223">
        <f t="shared" ca="1" si="983"/>
        <v>8.9269896981557272E-4</v>
      </c>
      <c r="EE428" s="223">
        <f t="shared" ca="1" si="984"/>
        <v>7.2245177721319922E-4</v>
      </c>
      <c r="EF428" s="223">
        <f t="shared" ca="1" si="985"/>
        <v>-9.9899266924056052E-4</v>
      </c>
      <c r="EG428" s="223">
        <f t="shared" ca="1" si="986"/>
        <v>-5.7547085770929835E-4</v>
      </c>
      <c r="EH428" s="223">
        <f t="shared" ca="1" si="987"/>
        <v>1.0836611942639828E-3</v>
      </c>
      <c r="EI428" s="223">
        <f t="shared" ca="1" si="988"/>
        <v>4.1603273201744562E-4</v>
      </c>
      <c r="EJ428" s="223">
        <f t="shared" ca="1" si="989"/>
        <v>-1.1448717270120543E-3</v>
      </c>
      <c r="EK428" s="223">
        <f t="shared" ca="1" si="990"/>
        <v>-2.4758875406696097E-4</v>
      </c>
      <c r="EL428" s="223">
        <f t="shared" ca="1" si="991"/>
        <v>1.1812992443023006E-3</v>
      </c>
      <c r="EM428" s="223">
        <f t="shared" ca="1" si="992"/>
        <v>7.378522729152375E-5</v>
      </c>
      <c r="EN428" s="223">
        <f t="shared" ca="1" si="993"/>
        <v>-1.1921552003939101E-3</v>
      </c>
      <c r="EO428" s="223">
        <f t="shared" ca="1" si="994"/>
        <v>1.0161552682858596E-4</v>
      </c>
      <c r="EP428" s="223">
        <f t="shared" ca="1" si="995"/>
        <v>1.1772045966217215E-3</v>
      </c>
      <c r="EQ428" s="223">
        <f t="shared" ca="1" si="996"/>
        <v>-2.7481661166455694E-4</v>
      </c>
      <c r="ER428" s="223">
        <f t="shared" ca="1" si="997"/>
        <v>-1.136771068407633E-3</v>
      </c>
      <c r="ES428" s="223">
        <f t="shared" ca="1" si="998"/>
        <v>4.420687467848334E-4</v>
      </c>
      <c r="ET428" s="223">
        <f t="shared" ca="1" si="999"/>
        <v>1.0717298795310723E-3</v>
      </c>
      <c r="EU428" s="223">
        <f t="shared" ca="1" si="1000"/>
        <v>-5.9975142855369463E-4</v>
      </c>
      <c r="EV428" s="223">
        <f t="shared" ca="1" si="1001"/>
        <v>-9.8348897531142735E-4</v>
      </c>
      <c r="EW428" s="223">
        <f t="shared" ca="1" si="1002"/>
        <v>7.4445130310143623E-4</v>
      </c>
      <c r="EX428" s="223">
        <f t="shared" ca="1" si="1003"/>
        <v>8.7395850484370393E-4</v>
      </c>
      <c r="EY428" s="223">
        <f t="shared" ca="1" si="1004"/>
        <v>-8.7303605512752851E-4</v>
      </c>
      <c r="EZ428" s="223">
        <f t="shared" ca="1" si="1005"/>
        <v>-7.4550947203923777E-4</v>
      </c>
      <c r="FA428" s="223">
        <f t="shared" ca="1" si="1006"/>
        <v>9.8272221306749995E-4</v>
      </c>
      <c r="FB428" s="223">
        <f t="shared" ca="1" si="1007"/>
        <v>6.009224105512146E-4</v>
      </c>
      <c r="FC428" s="223">
        <f t="shared" ca="1" si="1008"/>
        <v>-1.0711354028464064E-3</v>
      </c>
      <c r="FD428" s="223">
        <f t="shared" ca="1" si="1009"/>
        <v>-4.4332719361810878E-4</v>
      </c>
      <c r="FE428" s="223">
        <f t="shared" ca="1" si="1010"/>
        <v>1.1363617459071735E-3</v>
      </c>
      <c r="FF428" s="223">
        <f t="shared" ca="1" si="1011"/>
        <v>2.7613528176010087E-4</v>
      </c>
      <c r="FG428" s="223">
        <f t="shared" ca="1" si="1012"/>
        <v>-1.1769892889014839E-3</v>
      </c>
      <c r="FH428" s="223">
        <f t="shared" ca="1" si="1013"/>
        <v>-1.0296587496102171E-4</v>
      </c>
      <c r="FI428" s="223">
        <f t="shared" ca="1" si="1014"/>
        <v>1.1921385682158124E-3</v>
      </c>
      <c r="FJ428" s="223">
        <f t="shared" ca="1" si="1015"/>
        <v>-7.2432432081207389E-5</v>
      </c>
      <c r="FK428" s="223">
        <f t="shared" ca="1" si="1016"/>
        <v>-1.181481647702781E-3</v>
      </c>
      <c r="FL428" s="223">
        <f t="shared" ca="1" si="1017"/>
        <v>2.4626279570978779E-4</v>
      </c>
      <c r="FM428" s="223">
        <f t="shared" ca="1" si="1018"/>
        <v>1.1452492175083287E-3</v>
      </c>
      <c r="FN428" s="223">
        <f t="shared" ca="1" si="1019"/>
        <v>-4.1476231350748234E-4</v>
      </c>
      <c r="FO428" s="223">
        <f t="shared" ca="1" si="1020"/>
        <v>-1.0842256003268057E-3</v>
      </c>
      <c r="FP428" s="223">
        <f t="shared" ca="1" si="1021"/>
        <v>5.7428347977071434E-4</v>
      </c>
      <c r="FQ428" s="223">
        <f t="shared" ca="1" si="1022"/>
        <v>9.9973177318312019E-4</v>
      </c>
      <c r="FR428" s="223">
        <f t="shared" ca="1" si="1023"/>
        <v>-7.2137314299262607E-4</v>
      </c>
      <c r="FS428" s="223">
        <f t="shared" ca="1" si="1024"/>
        <v>-8.9359677226959124E-4</v>
      </c>
      <c r="FT428" s="223">
        <f t="shared" ca="1" si="1025"/>
        <v>8.5284725616477266E-4</v>
      </c>
      <c r="FU428" s="223">
        <f t="shared" ca="1" si="1026"/>
        <v>7.6811809983574084E-4</v>
      </c>
      <c r="FV428" s="223">
        <f t="shared" ca="1" si="1027"/>
        <v>-9.6585980177963835E-4</v>
      </c>
      <c r="FW428" s="223">
        <f t="shared" ca="1" si="1028"/>
        <v>-6.260119902029511E-4</v>
      </c>
      <c r="FX428" s="223">
        <f t="shared" ca="1" si="1029"/>
        <v>1.0579643995145022E-3</v>
      </c>
      <c r="FY428" s="223">
        <f t="shared" ca="1" si="1030"/>
        <v>4.7035461149443904E-4</v>
      </c>
      <c r="FZ428" s="223">
        <f t="shared" ca="1" si="1031"/>
        <v>-1.1271672629778503E-3</v>
      </c>
      <c r="GA428" s="223">
        <f t="shared" ca="1" si="1032"/>
        <v>-3.0451547588480595E-4</v>
      </c>
      <c r="GB428" s="223">
        <f t="shared" ca="1" si="1033"/>
        <v>1.1719703591634865E-3</v>
      </c>
      <c r="GC428" s="223">
        <f t="shared" ca="1" si="1034"/>
        <v>1.3208449983761886E-4</v>
      </c>
      <c r="GD428" s="223">
        <f t="shared" ca="1" si="1035"/>
        <v>-1.1914038363411532E-3</v>
      </c>
      <c r="GE428" s="223">
        <f t="shared" ca="1" si="1036"/>
        <v>4.3205706745165907E-5</v>
      </c>
      <c r="GF428" s="223">
        <f t="shared" ca="1" si="1037"/>
        <v>1.1850470184176999E-3</v>
      </c>
      <c r="GG428" s="223">
        <f t="shared" ca="1" si="1038"/>
        <v>-2.1756064025517597E-4</v>
      </c>
      <c r="GH428" s="223">
        <f t="shared" ca="1" si="1039"/>
        <v>-1.1530375113040327E-3</v>
      </c>
      <c r="GI428" s="223">
        <f t="shared" ca="1" si="1040"/>
        <v>3.8720604292140419E-4</v>
      </c>
      <c r="GJ428" s="223">
        <f t="shared" ca="1" si="1041"/>
        <v>1.0960682241626808E-3</v>
      </c>
      <c r="GK428" s="223">
        <f t="shared" ca="1" si="1042"/>
        <v>-5.4846960409342242E-4</v>
      </c>
      <c r="GL428" s="223">
        <f t="shared" ca="1" si="1043"/>
        <v>-1.0153723700170639E-3</v>
      </c>
      <c r="GM428" s="223">
        <f t="shared" ca="1" si="1044"/>
        <v>6.9786045467632905E-4</v>
      </c>
      <c r="GN428" s="223">
        <f t="shared" ca="1" si="1045"/>
        <v>9.1269677041362098E-4</v>
      </c>
      <c r="GO428" s="223">
        <f t="shared" ca="1" si="1046"/>
        <v>-8.3214473390496387E-4</v>
      </c>
      <c r="GP428" s="223">
        <f t="shared" ca="1" si="1047"/>
        <v>-7.9026404201063699E-4</v>
      </c>
      <c r="GQ428" s="223">
        <f t="shared" ca="1" si="1048"/>
        <v>9.4841559266298865E-4</v>
      </c>
      <c r="GR428" s="223">
        <f t="shared" ca="1" si="1049"/>
        <v>6.5072448363991413E-4</v>
      </c>
      <c r="GS428" s="223">
        <f t="shared" ca="1" si="1050"/>
        <v>-1.0441561179881517E-3</v>
      </c>
      <c r="GT428" s="223">
        <f t="shared" ca="1" si="1051"/>
        <v>-4.9709870534043468E-4</v>
      </c>
      <c r="GU428" s="223">
        <f t="shared" ca="1" si="1052"/>
        <v>1.1172938166368301E-3</v>
      </c>
      <c r="GV428" s="223">
        <f t="shared" ca="1" si="1053"/>
        <v>3.3271224127347064E-4</v>
      </c>
      <c r="GW428" s="223">
        <f t="shared" ca="1" si="1054"/>
        <v>-1.1662454783039223E-3</v>
      </c>
      <c r="GX428" s="223">
        <f t="shared" ca="1" si="1055"/>
        <v>-1.6112356195047139E-4</v>
      </c>
      <c r="GY428" s="223">
        <f t="shared" ca="1" si="1056"/>
        <v>1.1899514473449435E-3</v>
      </c>
      <c r="GZ428" s="223">
        <f t="shared" ca="1" si="1057"/>
        <v>-1.3952955907014478E-5</v>
      </c>
      <c r="HA428" s="223">
        <f t="shared" ca="1" si="1058"/>
        <v>-1.1878985611204942E-3</v>
      </c>
      <c r="HB428" s="223">
        <f t="shared" ca="1" si="1059"/>
        <v>1.8872743440599032E-4</v>
      </c>
      <c r="HC428" s="223">
        <f t="shared" ca="1" si="1060"/>
        <v>1.1601312584177755E-3</v>
      </c>
      <c r="HD428" s="223">
        <f t="shared" ca="1" si="1061"/>
        <v>-3.5941653389370089E-4</v>
      </c>
      <c r="HE428" s="223">
        <f t="shared" ca="1" si="1062"/>
        <v>-1.107250617484978E-3</v>
      </c>
      <c r="HF428" s="223">
        <f t="shared" ca="1" si="1063"/>
        <v>5.22325350835164E-4</v>
      </c>
      <c r="HG428" s="223">
        <f t="shared" ca="1" si="1064"/>
        <v>1.0304013445025263E-3</v>
      </c>
      <c r="HH428" s="223">
        <f t="shared" ca="1" si="1065"/>
        <v>-6.7392740131681761E-4</v>
      </c>
      <c r="HI428" s="223">
        <f t="shared" ca="1" si="1066"/>
        <v>-9.3124699415104073E-4</v>
      </c>
      <c r="HJ428" s="223">
        <f t="shared" ca="1" si="1067"/>
        <v>8.1094095877329807E-4</v>
      </c>
      <c r="HK428" s="223">
        <f t="shared" ca="1" si="1068"/>
        <v>8.1193395867655278E-4</v>
      </c>
      <c r="HL428" s="223">
        <f t="shared" ca="1" si="1069"/>
        <v>-9.3040009345686091E-4</v>
      </c>
      <c r="HM428" s="223">
        <f t="shared" ca="1" si="1070"/>
        <v>-6.7504500498003135E-4</v>
      </c>
      <c r="HN428" s="223">
        <f t="shared" ca="1" si="1071"/>
        <v>1.0297188758598701E-3</v>
      </c>
      <c r="HO428" s="223">
        <f t="shared" ca="1" si="1072"/>
        <v>5.2354336551411291E-4</v>
      </c>
      <c r="HP428" s="223">
        <f t="shared" ca="1" si="1073"/>
        <v>-1.1067473542789514E-3</v>
      </c>
      <c r="HQ428" s="223">
        <f t="shared" ca="1" si="1074"/>
        <v>-3.6070859324890389E-4</v>
      </c>
      <c r="HR428" s="223">
        <f t="shared" ca="1" si="1075"/>
        <v>1.1598180947769697E-3</v>
      </c>
      <c r="HS428" s="223">
        <f t="shared" ca="1" si="1076"/>
        <v>1.9006556925433584E-4</v>
      </c>
      <c r="HT428" s="223">
        <f t="shared" ca="1" si="1077"/>
        <v>-1.1877822760920002E-3</v>
      </c>
      <c r="HU428" s="223">
        <f t="shared" ca="1" si="1078"/>
        <v>-1.5308199670108582E-5</v>
      </c>
      <c r="HV428" s="223">
        <f t="shared" ca="1" si="1079"/>
        <v>1.1900345581484562E-3</v>
      </c>
      <c r="HW428" s="223">
        <f t="shared" ca="1" si="1080"/>
        <v>-1.5978054620735896E-4</v>
      </c>
      <c r="HX428" s="223">
        <f t="shared" ca="1" si="1081"/>
        <v>-1.1665261858415342E-3</v>
      </c>
      <c r="HY428" s="223">
        <f t="shared" ca="1" si="1082"/>
        <v>3.3141052578536525E-4</v>
      </c>
      <c r="HZ428" s="223">
        <f t="shared" ca="1" si="1083"/>
        <v>1.1177660444380685E-3</v>
      </c>
      <c r="IA428" s="223">
        <f t="shared" ca="1" si="1084"/>
        <v>-4.9586646831656486E-4</v>
      </c>
      <c r="IB428" s="223">
        <f t="shared" ca="1" si="1085"/>
        <v>-1.0448096437472147E-3</v>
      </c>
      <c r="IC428" s="223">
        <f t="shared" ca="1" si="1086"/>
        <v>6.4958839929057737E-4</v>
      </c>
      <c r="ID428" s="223">
        <f t="shared" ca="1" si="1087"/>
        <v>9.4923626952079447E-4</v>
      </c>
      <c r="IE428" s="223">
        <f t="shared" ca="1" si="1088"/>
        <v>-1.4843803817857527E-3</v>
      </c>
      <c r="IF428" s="223">
        <f t="shared" ca="1" si="1089"/>
        <v>-8.3311479668592711E-4</v>
      </c>
      <c r="IG428" s="223">
        <f t="shared" ca="1" si="1090"/>
        <v>9.1182415602437776E-4</v>
      </c>
      <c r="IH428" s="223">
        <f t="shared" ca="1" si="1091"/>
        <v>6.9895890445076337E-4</v>
      </c>
      <c r="II428" s="223">
        <f t="shared" ca="1" si="1092"/>
        <v>-1.0146613695844052E-3</v>
      </c>
      <c r="IJ428" s="223">
        <f t="shared" ca="1" si="1093"/>
        <v>-5.4967266274095214E-4</v>
      </c>
      <c r="IK428" s="223">
        <f t="shared" ca="1" si="1094"/>
        <v>1.095534228698803E-3</v>
      </c>
      <c r="IL428" s="223">
        <f t="shared" ca="1" si="1095"/>
        <v>3.8848766785546258E-4</v>
      </c>
      <c r="IM428" s="223">
        <f t="shared" ca="1" si="1096"/>
        <v>-1.1526920801980998E-3</v>
      </c>
      <c r="IN428" s="223">
        <f t="shared" ca="1" si="1097"/>
        <v>-2.1889308816635779E-4</v>
      </c>
      <c r="IO428" s="223">
        <f t="shared" ca="1" si="1098"/>
        <v>1.1848976292099778E-3</v>
      </c>
      <c r="IP428" s="223">
        <f t="shared" ca="1" si="1099"/>
        <v>4.4560134160092886E-5</v>
      </c>
      <c r="IQ428" s="223">
        <f t="shared" ca="1" si="1100"/>
        <v>-1.1914537228568441E-3</v>
      </c>
      <c r="IR428" s="223">
        <f t="shared" ca="1" si="1101"/>
        <v>1.3073741218220451E-4</v>
      </c>
      <c r="IS428" s="223">
        <f t="shared" ca="1" si="1102"/>
        <v>1.1722184415101798E-3</v>
      </c>
      <c r="IT428" s="223">
        <f t="shared" ca="1" si="1103"/>
        <v>-3.0320488836853412E-4</v>
      </c>
      <c r="IU428" s="223">
        <f t="shared" ca="1" si="1104"/>
        <v>-1.1276081709219307E-3</v>
      </c>
      <c r="IV428" s="223">
        <f t="shared" ca="1" si="1105"/>
        <v>4.6910889437915503E-4</v>
      </c>
      <c r="IW428" s="223">
        <f t="shared" ca="1" si="1106"/>
        <v>1.0585885887304917E-3</v>
      </c>
      <c r="IX428" s="223">
        <f t="shared" ca="1" si="1107"/>
        <v>-6.2485810950222288E-4</v>
      </c>
      <c r="IY428" s="223">
        <f t="shared" ca="1" si="1108"/>
        <v>-9.6665376045601808E-4</v>
      </c>
      <c r="IZ428" s="223">
        <f t="shared" ca="1" si="1109"/>
        <v>7.6708103358210072E-4</v>
      </c>
      <c r="JA428" s="223">
        <f t="shared" ca="1" si="1110"/>
        <v>8.5379379749389844E-4</v>
      </c>
      <c r="JB428" s="223">
        <f t="shared" ca="1" si="1111"/>
        <v>-8.9269896981556351E-4</v>
      </c>
    </row>
    <row r="429" spans="2:262">
      <c r="B429" s="230">
        <v>68</v>
      </c>
      <c r="C429" s="229">
        <f t="shared" si="1112"/>
        <v>1.3281250000000007E-3</v>
      </c>
      <c r="D429" s="226">
        <f t="shared" ca="1" si="855"/>
        <v>39.037221308945924</v>
      </c>
      <c r="E429" s="225">
        <f ca="1">BV361</f>
        <v>-0.16277869105408099</v>
      </c>
      <c r="F429" s="224">
        <v>68</v>
      </c>
      <c r="G429" s="223">
        <f t="shared" ca="1" si="856"/>
        <v>-3.837486021527356E-4</v>
      </c>
      <c r="H429" s="223">
        <f t="shared" ca="1" si="857"/>
        <v>4.9184980679445886E-4</v>
      </c>
      <c r="I429" s="223">
        <f t="shared" ca="1" si="858"/>
        <v>2.8732917908545579E-4</v>
      </c>
      <c r="J429" s="223">
        <f t="shared" ca="1" si="859"/>
        <v>-5.4817617572885209E-4</v>
      </c>
      <c r="K429" s="223">
        <f t="shared" ca="1" si="860"/>
        <v>-1.7986785680198275E-4</v>
      </c>
      <c r="L429" s="223">
        <f t="shared" ca="1" si="861"/>
        <v>5.8343644165072663E-4</v>
      </c>
      <c r="M429" s="223">
        <f t="shared" ca="1" si="862"/>
        <v>6.5494313652664639E-5</v>
      </c>
      <c r="N429" s="223">
        <f t="shared" ca="1" si="863"/>
        <v>-5.9627557231488955E-4</v>
      </c>
      <c r="O429" s="223">
        <f t="shared" ca="1" si="864"/>
        <v>5.1396139240690152E-5</v>
      </c>
      <c r="P429" s="223">
        <f t="shared" ca="1" si="865"/>
        <v>5.8620016713018495E-4</v>
      </c>
      <c r="Q429" s="223">
        <f t="shared" ca="1" si="866"/>
        <v>-1.6631146732631308E-4</v>
      </c>
      <c r="R429" s="223">
        <f t="shared" ca="1" si="867"/>
        <v>-5.5359741826750773E-4</v>
      </c>
      <c r="S429" s="223">
        <f t="shared" ca="1" si="868"/>
        <v>2.7483553899113023E-4</v>
      </c>
      <c r="T429" s="223">
        <f t="shared" ca="1" si="869"/>
        <v>4.9972023108181963E-4</v>
      </c>
      <c r="U429" s="223">
        <f t="shared" ca="1" si="870"/>
        <v>-3.7279783502206426E-4</v>
      </c>
      <c r="V429" s="223">
        <f t="shared" ca="1" si="871"/>
        <v>-4.2663907566199168E-4</v>
      </c>
      <c r="W429" s="223">
        <f t="shared" ca="1" si="872"/>
        <v>4.5643371932053636E-4</v>
      </c>
      <c r="X429" s="223">
        <f t="shared" ca="1" si="873"/>
        <v>3.3716241982642358E-4</v>
      </c>
      <c r="Y429" s="223">
        <f t="shared" ca="1" si="874"/>
        <v>-5.2252911175649749E-4</v>
      </c>
      <c r="Z429" s="223">
        <f t="shared" ca="1" si="875"/>
        <v>-2.3472880127978958E-4</v>
      </c>
      <c r="AA429" s="223">
        <f t="shared" ca="1" si="876"/>
        <v>5.6854400346535911E-4</v>
      </c>
      <c r="AB429" s="223">
        <f t="shared" ca="1" si="877"/>
        <v>1.2327468653739953E-4</v>
      </c>
      <c r="AC429" s="223">
        <f t="shared" ca="1" si="878"/>
        <v>-5.9271006796419632E-4</v>
      </c>
      <c r="AD429" s="223">
        <f t="shared" ca="1" si="879"/>
        <v>-7.0831947246177912E-6</v>
      </c>
      <c r="AE429" s="223">
        <f t="shared" ca="1" si="880"/>
        <v>5.9409861694680586E-4</v>
      </c>
      <c r="AF429" s="223">
        <f t="shared" ca="1" si="881"/>
        <v>-1.0938050028912554E-4</v>
      </c>
      <c r="AG429" s="223">
        <f t="shared" ca="1" si="882"/>
        <v>-5.726562892544927E-4</v>
      </c>
      <c r="AH429" s="223">
        <f t="shared" ca="1" si="883"/>
        <v>2.2164076401805309E-4</v>
      </c>
      <c r="AI429" s="223">
        <f t="shared" ca="1" si="884"/>
        <v>5.2920710151547546E-4</v>
      </c>
      <c r="AJ429" s="223">
        <f t="shared" ca="1" si="885"/>
        <v>-3.253834974833355E-4</v>
      </c>
      <c r="AK429" s="223">
        <f t="shared" ca="1" si="886"/>
        <v>-4.6542078164797955E-4</v>
      </c>
      <c r="AL429" s="223">
        <f t="shared" ca="1" si="887"/>
        <v>4.1662192561750468E-4</v>
      </c>
      <c r="AM429" s="223">
        <f t="shared" ca="1" si="888"/>
        <v>3.8374860215273593E-4</v>
      </c>
      <c r="AN429" s="223">
        <f t="shared" ca="1" si="889"/>
        <v>-4.9184980679446027E-4</v>
      </c>
      <c r="AO429" s="223">
        <f t="shared" ca="1" si="890"/>
        <v>-2.8732917908545503E-4</v>
      </c>
      <c r="AP429" s="223">
        <f t="shared" ca="1" si="891"/>
        <v>5.4817617572885198E-4</v>
      </c>
      <c r="AQ429" s="223">
        <f t="shared" ca="1" si="892"/>
        <v>1.7986785680197979E-4</v>
      </c>
      <c r="AR429" s="223">
        <f t="shared" ca="1" si="893"/>
        <v>-5.8343644165072684E-4</v>
      </c>
      <c r="AS429" s="223">
        <f t="shared" ca="1" si="894"/>
        <v>-6.5494313652660573E-5</v>
      </c>
      <c r="AT429" s="223">
        <f t="shared" ca="1" si="895"/>
        <v>5.9627557231488955E-4</v>
      </c>
      <c r="AU429" s="223">
        <f t="shared" ca="1" si="896"/>
        <v>-5.1396139240691995E-5</v>
      </c>
      <c r="AV429" s="223">
        <f t="shared" ca="1" si="897"/>
        <v>-5.8620016713018398E-4</v>
      </c>
      <c r="AW429" s="223">
        <f t="shared" ca="1" si="898"/>
        <v>1.6631146732631189E-4</v>
      </c>
      <c r="AX429" s="223">
        <f t="shared" ca="1" si="899"/>
        <v>5.535974182675074E-4</v>
      </c>
      <c r="AY429" s="223">
        <f t="shared" ca="1" si="900"/>
        <v>-2.7483553899113473E-4</v>
      </c>
      <c r="AZ429" s="223">
        <f t="shared" ca="1" si="901"/>
        <v>-4.9972023108182039E-4</v>
      </c>
      <c r="BA429" s="223">
        <f t="shared" ca="1" si="902"/>
        <v>3.7279783502206664E-4</v>
      </c>
      <c r="BB429" s="223">
        <f t="shared" ca="1" si="903"/>
        <v>4.266390756619881E-4</v>
      </c>
      <c r="BC429" s="223">
        <f t="shared" ca="1" si="904"/>
        <v>-4.564337193205356E-4</v>
      </c>
      <c r="BD429" s="223">
        <f t="shared" ca="1" si="905"/>
        <v>-3.3716241982642114E-4</v>
      </c>
      <c r="BE429" s="223">
        <f t="shared" ca="1" si="906"/>
        <v>5.2252911175649586E-4</v>
      </c>
      <c r="BF429" s="223">
        <f t="shared" ca="1" si="907"/>
        <v>2.3472880127978877E-4</v>
      </c>
      <c r="BG429" s="223">
        <f t="shared" ca="1" si="908"/>
        <v>-5.6854400346535944E-4</v>
      </c>
      <c r="BH429" s="223">
        <f t="shared" ca="1" si="909"/>
        <v>-1.232746865374029E-4</v>
      </c>
      <c r="BI429" s="223">
        <f t="shared" ca="1" si="910"/>
        <v>5.9271006796419654E-4</v>
      </c>
      <c r="BJ429" s="223">
        <f t="shared" ca="1" si="911"/>
        <v>7.0831947246169239E-6</v>
      </c>
      <c r="BK429" s="223">
        <f t="shared" ca="1" si="912"/>
        <v>-5.9409861694680608E-4</v>
      </c>
      <c r="BL429" s="223">
        <f t="shared" ca="1" si="913"/>
        <v>1.0938050028912638E-4</v>
      </c>
      <c r="BM429" s="223">
        <f t="shared" ca="1" si="914"/>
        <v>5.7265628925449129E-4</v>
      </c>
      <c r="BN429" s="223">
        <f t="shared" ca="1" si="915"/>
        <v>-2.2164076401804992E-4</v>
      </c>
      <c r="BO429" s="223">
        <f t="shared" ca="1" si="916"/>
        <v>-5.2920710151547503E-4</v>
      </c>
      <c r="BP429" s="223">
        <f t="shared" ca="1" si="917"/>
        <v>3.2538349748333984E-4</v>
      </c>
      <c r="BQ429" s="223">
        <f t="shared" ca="1" si="918"/>
        <v>4.6542078164798166E-4</v>
      </c>
      <c r="BR429" s="223">
        <f t="shared" ca="1" si="919"/>
        <v>-4.1662192561750527E-4</v>
      </c>
      <c r="BS429" s="223">
        <f t="shared" ca="1" si="920"/>
        <v>-3.8374860215273197E-4</v>
      </c>
      <c r="BT429" s="223">
        <f t="shared" ca="1" si="921"/>
        <v>4.9184980679445832E-4</v>
      </c>
      <c r="BU429" s="223">
        <f t="shared" ca="1" si="922"/>
        <v>2.8732917908545427E-4</v>
      </c>
      <c r="BV429" s="223">
        <f t="shared" ca="1" si="923"/>
        <v>-5.4817617572885404E-4</v>
      </c>
      <c r="BW429" s="223">
        <f t="shared" ca="1" si="924"/>
        <v>-1.7986785680198302E-4</v>
      </c>
      <c r="BX429" s="223">
        <f t="shared" ca="1" si="925"/>
        <v>5.8343644165072695E-4</v>
      </c>
      <c r="BY429" s="223">
        <f t="shared" ca="1" si="926"/>
        <v>6.5494313652659706E-5</v>
      </c>
      <c r="BZ429" s="223">
        <f t="shared" ca="1" si="927"/>
        <v>-5.9627557231488955E-4</v>
      </c>
      <c r="CA429" s="223">
        <f t="shared" ca="1" si="928"/>
        <v>5.1396139240692917E-5</v>
      </c>
      <c r="CB429" s="223">
        <f t="shared" ca="1" si="929"/>
        <v>5.8620016713018376E-4</v>
      </c>
      <c r="CC429" s="223">
        <f t="shared" ca="1" si="930"/>
        <v>-1.663114673263127E-4</v>
      </c>
      <c r="CD429" s="223">
        <f t="shared" ca="1" si="931"/>
        <v>-5.5359741826750707E-4</v>
      </c>
      <c r="CE429" s="223">
        <f t="shared" ca="1" si="932"/>
        <v>2.7483553899113554E-4</v>
      </c>
      <c r="CF429" s="223">
        <f t="shared" ca="1" si="933"/>
        <v>4.997202310818153E-4</v>
      </c>
      <c r="CG429" s="223">
        <f t="shared" ca="1" si="934"/>
        <v>-3.7279783502206068E-4</v>
      </c>
      <c r="CH429" s="223">
        <f t="shared" ca="1" si="935"/>
        <v>-4.2663907566199341E-4</v>
      </c>
      <c r="CI429" s="223">
        <f t="shared" ca="1" si="936"/>
        <v>4.5643371932053609E-4</v>
      </c>
      <c r="CJ429" s="223">
        <f t="shared" ca="1" si="937"/>
        <v>3.3716241982642044E-4</v>
      </c>
      <c r="CK429" s="223">
        <f t="shared" ca="1" si="938"/>
        <v>-5.2252911175650041E-4</v>
      </c>
      <c r="CL429" s="223">
        <f t="shared" ca="1" si="939"/>
        <v>-2.3472880127978018E-4</v>
      </c>
      <c r="CM429" s="223">
        <f t="shared" ca="1" si="940"/>
        <v>5.6854400346535716E-4</v>
      </c>
      <c r="CN429" s="223">
        <f t="shared" ca="1" si="941"/>
        <v>1.23274686537402E-4</v>
      </c>
      <c r="CO429" s="223">
        <f t="shared" ca="1" si="942"/>
        <v>-5.9271006796419654E-4</v>
      </c>
      <c r="CP429" s="223">
        <f t="shared" ca="1" si="943"/>
        <v>-7.0831947246160023E-6</v>
      </c>
      <c r="CQ429" s="223">
        <f t="shared" ca="1" si="944"/>
        <v>5.9409861694680521E-4</v>
      </c>
      <c r="CR429" s="223">
        <f t="shared" ca="1" si="945"/>
        <v>-1.0938050028913549E-4</v>
      </c>
      <c r="CS429" s="223">
        <f t="shared" ca="1" si="946"/>
        <v>-5.7265628925449335E-4</v>
      </c>
      <c r="CT429" s="223">
        <f t="shared" ca="1" si="947"/>
        <v>2.2164076401805073E-4</v>
      </c>
      <c r="CU429" s="223">
        <f t="shared" ca="1" si="948"/>
        <v>5.2920710151547459E-4</v>
      </c>
      <c r="CV429" s="223">
        <f t="shared" ca="1" si="949"/>
        <v>-3.2538349748334054E-4</v>
      </c>
      <c r="CW429" s="223">
        <f t="shared" ca="1" si="950"/>
        <v>-4.6542078164797581E-4</v>
      </c>
      <c r="CX429" s="223">
        <f t="shared" ca="1" si="951"/>
        <v>4.1662192561751199E-4</v>
      </c>
      <c r="CY429" s="223">
        <f t="shared" ca="1" si="952"/>
        <v>3.8374860215273783E-4</v>
      </c>
      <c r="CZ429" s="223">
        <f t="shared" ca="1" si="953"/>
        <v>-4.9184980679445886E-4</v>
      </c>
      <c r="DA429" s="223">
        <f t="shared" ca="1" si="954"/>
        <v>-2.8732917908545346E-4</v>
      </c>
      <c r="DB429" s="223">
        <f t="shared" ca="1" si="955"/>
        <v>5.4817617572885436E-4</v>
      </c>
      <c r="DC429" s="223">
        <f t="shared" ca="1" si="956"/>
        <v>1.7986785680197418E-4</v>
      </c>
      <c r="DD429" s="223">
        <f t="shared" ca="1" si="957"/>
        <v>-5.8343644165072543E-4</v>
      </c>
      <c r="DE429" s="223">
        <f t="shared" ca="1" si="958"/>
        <v>-6.5494313652667295E-5</v>
      </c>
      <c r="DF429" s="223">
        <f t="shared" ca="1" si="959"/>
        <v>5.9627557231488955E-4</v>
      </c>
      <c r="DG429" s="223">
        <f t="shared" ca="1" si="960"/>
        <v>-5.1396139240693839E-5</v>
      </c>
      <c r="DH429" s="223">
        <f t="shared" ca="1" si="961"/>
        <v>-5.8620016713018365E-4</v>
      </c>
      <c r="DI429" s="223">
        <f t="shared" ca="1" si="962"/>
        <v>1.6631146732632167E-4</v>
      </c>
      <c r="DJ429" s="223">
        <f t="shared" ca="1" si="963"/>
        <v>5.5359741826750989E-4</v>
      </c>
      <c r="DK429" s="223">
        <f t="shared" ca="1" si="964"/>
        <v>-2.7483553899112882E-4</v>
      </c>
      <c r="DL429" s="223">
        <f t="shared" ca="1" si="965"/>
        <v>-4.9972023108181942E-4</v>
      </c>
      <c r="DM429" s="223">
        <f t="shared" ca="1" si="966"/>
        <v>3.72797835022068E-4</v>
      </c>
      <c r="DN429" s="223">
        <f t="shared" ca="1" si="967"/>
        <v>4.2663907566198691E-4</v>
      </c>
      <c r="DO429" s="223">
        <f t="shared" ca="1" si="968"/>
        <v>-4.5643371932054216E-4</v>
      </c>
      <c r="DP429" s="223">
        <f t="shared" ca="1" si="969"/>
        <v>-3.3716241982642667E-4</v>
      </c>
      <c r="DQ429" s="223">
        <f t="shared" ca="1" si="970"/>
        <v>5.2252911175649673E-4</v>
      </c>
      <c r="DR429" s="223">
        <f t="shared" ca="1" si="971"/>
        <v>2.3472880127978714E-4</v>
      </c>
      <c r="DS429" s="223">
        <f t="shared" ca="1" si="972"/>
        <v>-5.6854400346535998E-4</v>
      </c>
      <c r="DT429" s="223">
        <f t="shared" ca="1" si="973"/>
        <v>-1.2327468653739284E-4</v>
      </c>
      <c r="DU429" s="223">
        <f t="shared" ca="1" si="974"/>
        <v>5.9271006796419762E-4</v>
      </c>
      <c r="DV429" s="223">
        <f t="shared" ca="1" si="975"/>
        <v>7.0831947246235917E-6</v>
      </c>
      <c r="DW429" s="223">
        <f t="shared" ca="1" si="976"/>
        <v>-5.9409861694680586E-4</v>
      </c>
      <c r="DX429" s="223">
        <f t="shared" ca="1" si="977"/>
        <v>1.0938050028912812E-4</v>
      </c>
      <c r="DY429" s="223">
        <f t="shared" ca="1" si="978"/>
        <v>5.7265628925449075E-4</v>
      </c>
      <c r="DZ429" s="223">
        <f t="shared" ca="1" si="979"/>
        <v>-2.216407640180594E-4</v>
      </c>
      <c r="EA429" s="223">
        <f t="shared" ca="1" si="980"/>
        <v>-5.2920710151547026E-4</v>
      </c>
      <c r="EB429" s="223">
        <f t="shared" ca="1" si="981"/>
        <v>3.253834974833342E-4</v>
      </c>
      <c r="EC429" s="223">
        <f t="shared" ca="1" si="982"/>
        <v>4.6542078164798053E-4</v>
      </c>
      <c r="ED429" s="223">
        <f t="shared" ca="1" si="983"/>
        <v>-4.1662192561750652E-4</v>
      </c>
      <c r="EE429" s="223">
        <f t="shared" ca="1" si="984"/>
        <v>-3.8374860215273067E-4</v>
      </c>
      <c r="EF429" s="223">
        <f t="shared" ca="1" si="985"/>
        <v>4.9184980679446418E-4</v>
      </c>
      <c r="EG429" s="223">
        <f t="shared" ca="1" si="986"/>
        <v>2.8732917908546018E-4</v>
      </c>
      <c r="EH429" s="223">
        <f t="shared" ca="1" si="987"/>
        <v>-5.4817617572885144E-4</v>
      </c>
      <c r="EI429" s="223">
        <f t="shared" ca="1" si="988"/>
        <v>-1.7986785680198139E-4</v>
      </c>
      <c r="EJ429" s="223">
        <f t="shared" ca="1" si="989"/>
        <v>5.8343644165072739E-4</v>
      </c>
      <c r="EK429" s="223">
        <f t="shared" ca="1" si="990"/>
        <v>6.5494313652657971E-5</v>
      </c>
      <c r="EL429" s="223">
        <f t="shared" ca="1" si="991"/>
        <v>-5.9627557231488977E-4</v>
      </c>
      <c r="EM429" s="223">
        <f t="shared" ca="1" si="992"/>
        <v>5.1396139240686195E-5</v>
      </c>
      <c r="EN429" s="223">
        <f t="shared" ca="1" si="993"/>
        <v>5.8620016713018506E-4</v>
      </c>
      <c r="EO429" s="223">
        <f t="shared" ca="1" si="994"/>
        <v>-1.6631146732631441E-4</v>
      </c>
      <c r="EP429" s="223">
        <f t="shared" ca="1" si="995"/>
        <v>-5.5359741826750642E-4</v>
      </c>
      <c r="EQ429" s="223">
        <f t="shared" ca="1" si="996"/>
        <v>2.7483553899113717E-4</v>
      </c>
      <c r="ER429" s="223">
        <f t="shared" ca="1" si="997"/>
        <v>4.9972023108181432E-4</v>
      </c>
      <c r="ES429" s="223">
        <f t="shared" ca="1" si="998"/>
        <v>-3.7279783502206209E-4</v>
      </c>
      <c r="ET429" s="223">
        <f t="shared" ca="1" si="999"/>
        <v>-4.2663907566199222E-4</v>
      </c>
      <c r="EU429" s="223">
        <f t="shared" ca="1" si="1000"/>
        <v>4.5643371932053728E-4</v>
      </c>
      <c r="EV429" s="223">
        <f t="shared" ca="1" si="1001"/>
        <v>3.3716241982641897E-4</v>
      </c>
      <c r="EW429" s="223">
        <f t="shared" ca="1" si="1002"/>
        <v>-5.2252911175650128E-4</v>
      </c>
      <c r="EX429" s="223">
        <f t="shared" ca="1" si="1003"/>
        <v>-2.3472880127977855E-4</v>
      </c>
      <c r="EY429" s="223">
        <f t="shared" ca="1" si="1004"/>
        <v>5.685440034653576E-4</v>
      </c>
      <c r="EZ429" s="223">
        <f t="shared" ca="1" si="1005"/>
        <v>1.2327468653740032E-4</v>
      </c>
      <c r="FA429" s="223">
        <f t="shared" ca="1" si="1006"/>
        <v>-5.9271006796419675E-4</v>
      </c>
      <c r="FB429" s="223">
        <f t="shared" ca="1" si="1007"/>
        <v>-7.0831947246142676E-6</v>
      </c>
      <c r="FC429" s="223">
        <f t="shared" ca="1" si="1008"/>
        <v>5.9409861694680499E-4</v>
      </c>
      <c r="FD429" s="223">
        <f t="shared" ca="1" si="1009"/>
        <v>-1.0938050028913725E-4</v>
      </c>
      <c r="FE429" s="223">
        <f t="shared" ca="1" si="1010"/>
        <v>-5.7265628925448815E-4</v>
      </c>
      <c r="FF429" s="223">
        <f t="shared" ca="1" si="1011"/>
        <v>2.2164076401806808E-4</v>
      </c>
      <c r="FG429" s="223">
        <f t="shared" ca="1" si="1012"/>
        <v>5.2920710151546603E-4</v>
      </c>
      <c r="FH429" s="223">
        <f t="shared" ca="1" si="1013"/>
        <v>-3.2538349748332781E-4</v>
      </c>
      <c r="FI429" s="223">
        <f t="shared" ca="1" si="1014"/>
        <v>-4.654207816479853E-4</v>
      </c>
      <c r="FJ429" s="223">
        <f t="shared" ca="1" si="1015"/>
        <v>4.166219256175011E-4</v>
      </c>
      <c r="FK429" s="223">
        <f t="shared" ca="1" si="1016"/>
        <v>3.8374860215273642E-4</v>
      </c>
      <c r="FL429" s="223">
        <f t="shared" ca="1" si="1017"/>
        <v>-4.9184980679445984E-4</v>
      </c>
      <c r="FM429" s="223">
        <f t="shared" ca="1" si="1018"/>
        <v>-2.8732917908545199E-4</v>
      </c>
      <c r="FN429" s="223">
        <f t="shared" ca="1" si="1019"/>
        <v>5.4817617572885512E-4</v>
      </c>
      <c r="FO429" s="223">
        <f t="shared" ca="1" si="1020"/>
        <v>1.7986785680197242E-4</v>
      </c>
      <c r="FP429" s="223">
        <f t="shared" ca="1" si="1021"/>
        <v>-5.8343644165072934E-4</v>
      </c>
      <c r="FQ429" s="223">
        <f t="shared" ca="1" si="1022"/>
        <v>-6.5494313652648647E-5</v>
      </c>
      <c r="FR429" s="223">
        <f t="shared" ca="1" si="1023"/>
        <v>5.9627557231488977E-4</v>
      </c>
      <c r="FS429" s="223">
        <f t="shared" ca="1" si="1024"/>
        <v>-5.1396139240678605E-5</v>
      </c>
      <c r="FT429" s="223">
        <f t="shared" ca="1" si="1025"/>
        <v>-5.8620016713018636E-4</v>
      </c>
      <c r="FU429" s="223">
        <f t="shared" ca="1" si="1026"/>
        <v>1.6631146732630711E-4</v>
      </c>
      <c r="FV429" s="223">
        <f t="shared" ca="1" si="1027"/>
        <v>5.5359741826750924E-4</v>
      </c>
      <c r="FW429" s="223">
        <f t="shared" ca="1" si="1028"/>
        <v>-2.7483553899113034E-4</v>
      </c>
      <c r="FX429" s="223">
        <f t="shared" ca="1" si="1029"/>
        <v>-4.9972023108181844E-4</v>
      </c>
      <c r="FY429" s="223">
        <f t="shared" ca="1" si="1030"/>
        <v>3.7279783502206941E-4</v>
      </c>
      <c r="FZ429" s="223">
        <f t="shared" ca="1" si="1031"/>
        <v>4.2663907566198566E-4</v>
      </c>
      <c r="GA429" s="223">
        <f t="shared" ca="1" si="1032"/>
        <v>-4.564337193205433E-4</v>
      </c>
      <c r="GB429" s="223">
        <f t="shared" ca="1" si="1033"/>
        <v>-3.3716241982641127E-4</v>
      </c>
      <c r="GC429" s="223">
        <f t="shared" ca="1" si="1034"/>
        <v>5.2252911175650573E-4</v>
      </c>
      <c r="GD429" s="223">
        <f t="shared" ca="1" si="1035"/>
        <v>2.3472880127976996E-4</v>
      </c>
      <c r="GE429" s="223">
        <f t="shared" ca="1" si="1036"/>
        <v>-5.6854400346535543E-4</v>
      </c>
      <c r="GF429" s="223">
        <f t="shared" ca="1" si="1037"/>
        <v>-1.2327468653740769E-4</v>
      </c>
      <c r="GG429" s="223">
        <f t="shared" ca="1" si="1038"/>
        <v>5.9271006796419588E-4</v>
      </c>
      <c r="GH429" s="223">
        <f t="shared" ca="1" si="1039"/>
        <v>7.083194724621857E-6</v>
      </c>
      <c r="GI429" s="223">
        <f t="shared" ca="1" si="1040"/>
        <v>-5.9409861694680575E-4</v>
      </c>
      <c r="GJ429" s="223">
        <f t="shared" ca="1" si="1041"/>
        <v>1.0938050028912977E-4</v>
      </c>
      <c r="GK429" s="223">
        <f t="shared" ca="1" si="1042"/>
        <v>5.7265628925449031E-4</v>
      </c>
      <c r="GL429" s="223">
        <f t="shared" ca="1" si="1043"/>
        <v>-2.2164076401806111E-4</v>
      </c>
      <c r="GM429" s="223">
        <f t="shared" ca="1" si="1044"/>
        <v>-5.292071015154695E-4</v>
      </c>
      <c r="GN429" s="223">
        <f t="shared" ca="1" si="1045"/>
        <v>3.2538349748334987E-4</v>
      </c>
      <c r="GO429" s="223">
        <f t="shared" ca="1" si="1046"/>
        <v>4.6542078164796882E-4</v>
      </c>
      <c r="GP429" s="223">
        <f t="shared" ca="1" si="1047"/>
        <v>-4.1662192561751991E-4</v>
      </c>
      <c r="GQ429" s="223">
        <f t="shared" ca="1" si="1048"/>
        <v>-3.8374860215274233E-4</v>
      </c>
      <c r="GR429" s="223">
        <f t="shared" ca="1" si="1049"/>
        <v>4.918498067944555E-4</v>
      </c>
      <c r="GS429" s="223">
        <f t="shared" ca="1" si="1050"/>
        <v>2.8732917908545861E-4</v>
      </c>
      <c r="GT429" s="223">
        <f t="shared" ca="1" si="1051"/>
        <v>-5.4817617572885209E-4</v>
      </c>
      <c r="GU429" s="223">
        <f t="shared" ca="1" si="1052"/>
        <v>-1.7986785680197968E-4</v>
      </c>
      <c r="GV429" s="223">
        <f t="shared" ca="1" si="1053"/>
        <v>5.8343644165072771E-4</v>
      </c>
      <c r="GW429" s="223">
        <f t="shared" ca="1" si="1054"/>
        <v>6.5494313652656182E-5</v>
      </c>
      <c r="GX429" s="223">
        <f t="shared" ca="1" si="1055"/>
        <v>-5.9627557231488977E-4</v>
      </c>
      <c r="GY429" s="223">
        <f t="shared" ca="1" si="1056"/>
        <v>5.1396139240704789E-5</v>
      </c>
      <c r="GZ429" s="223">
        <f t="shared" ca="1" si="1057"/>
        <v>5.8620016713018159E-4</v>
      </c>
      <c r="HA429" s="223">
        <f t="shared" ca="1" si="1058"/>
        <v>-1.6631146732633238E-4</v>
      </c>
      <c r="HB429" s="223">
        <f t="shared" ca="1" si="1059"/>
        <v>-5.5359741826751206E-4</v>
      </c>
      <c r="HC429" s="223">
        <f t="shared" ca="1" si="1060"/>
        <v>2.7483553899112362E-4</v>
      </c>
      <c r="HD429" s="223">
        <f t="shared" ca="1" si="1061"/>
        <v>4.9972023108182256E-4</v>
      </c>
      <c r="HE429" s="223">
        <f t="shared" ca="1" si="1062"/>
        <v>-3.7279783502206345E-4</v>
      </c>
      <c r="HF429" s="223">
        <f t="shared" ca="1" si="1063"/>
        <v>-4.2663907566199097E-4</v>
      </c>
      <c r="HG429" s="223">
        <f t="shared" ca="1" si="1064"/>
        <v>4.5643371932053837E-4</v>
      </c>
      <c r="HH429" s="223">
        <f t="shared" ca="1" si="1065"/>
        <v>3.3716241982641756E-4</v>
      </c>
      <c r="HI429" s="223">
        <f t="shared" ca="1" si="1066"/>
        <v>-5.2252911175650204E-4</v>
      </c>
      <c r="HJ429" s="223">
        <f t="shared" ca="1" si="1067"/>
        <v>-2.3472880127977698E-4</v>
      </c>
      <c r="HK429" s="223">
        <f t="shared" ca="1" si="1068"/>
        <v>5.6854400346536323E-4</v>
      </c>
      <c r="HL429" s="223">
        <f t="shared" ca="1" si="1069"/>
        <v>1.2327468653738197E-4</v>
      </c>
      <c r="HM429" s="223">
        <f t="shared" ca="1" si="1070"/>
        <v>-5.9271006796419881E-4</v>
      </c>
      <c r="HN429" s="223">
        <f t="shared" ca="1" si="1071"/>
        <v>-7.0831947246295006E-6</v>
      </c>
      <c r="HO429" s="223">
        <f t="shared" ca="1" si="1072"/>
        <v>5.940986169468064E-4</v>
      </c>
      <c r="HP429" s="223">
        <f t="shared" ca="1" si="1073"/>
        <v>-1.0938050028912234E-4</v>
      </c>
      <c r="HQ429" s="223">
        <f t="shared" ca="1" si="1074"/>
        <v>-5.7265628925449248E-4</v>
      </c>
      <c r="HR429" s="223">
        <f t="shared" ca="1" si="1075"/>
        <v>2.2164076401805404E-4</v>
      </c>
      <c r="HS429" s="223">
        <f t="shared" ca="1" si="1076"/>
        <v>5.2920710151547297E-4</v>
      </c>
      <c r="HT429" s="223">
        <f t="shared" ca="1" si="1077"/>
        <v>-3.2538349748334353E-4</v>
      </c>
      <c r="HU429" s="223">
        <f t="shared" ca="1" si="1078"/>
        <v>-4.6542078164797359E-4</v>
      </c>
      <c r="HV429" s="223">
        <f t="shared" ca="1" si="1079"/>
        <v>4.1662192561751449E-4</v>
      </c>
      <c r="HW429" s="223">
        <f t="shared" ca="1" si="1080"/>
        <v>3.8374860215272216E-4</v>
      </c>
      <c r="HX429" s="223">
        <f t="shared" ca="1" si="1081"/>
        <v>-4.9184980679447046E-4</v>
      </c>
      <c r="HY429" s="223">
        <f t="shared" ca="1" si="1082"/>
        <v>-2.8732917908546527E-4</v>
      </c>
      <c r="HZ429" s="223">
        <f t="shared" ca="1" si="1083"/>
        <v>5.4817617572884905E-4</v>
      </c>
      <c r="IA429" s="223">
        <f t="shared" ca="1" si="1084"/>
        <v>1.7986785680198695E-4</v>
      </c>
      <c r="IB429" s="223">
        <f t="shared" ca="1" si="1085"/>
        <v>-5.8343644165072619E-4</v>
      </c>
      <c r="IC429" s="223">
        <f t="shared" ca="1" si="1086"/>
        <v>-6.5494313652663771E-5</v>
      </c>
      <c r="ID429" s="223">
        <f t="shared" ca="1" si="1087"/>
        <v>5.9627557231488966E-4</v>
      </c>
      <c r="IE429" s="223">
        <f t="shared" ca="1" si="1088"/>
        <v>-7.4663779550280542E-4</v>
      </c>
      <c r="IF429" s="223">
        <f t="shared" ca="1" si="1089"/>
        <v>-5.86200167130183E-4</v>
      </c>
      <c r="IG429" s="223">
        <f t="shared" ca="1" si="1090"/>
        <v>1.6631146732632509E-4</v>
      </c>
      <c r="IH429" s="223">
        <f t="shared" ca="1" si="1091"/>
        <v>5.535974182675023E-4</v>
      </c>
      <c r="II429" s="223">
        <f t="shared" ca="1" si="1092"/>
        <v>-2.7483553899114693E-4</v>
      </c>
      <c r="IJ429" s="223">
        <f t="shared" ca="1" si="1093"/>
        <v>-4.9972023108180825E-4</v>
      </c>
      <c r="IK429" s="223">
        <f t="shared" ca="1" si="1094"/>
        <v>3.7279783502205748E-4</v>
      </c>
      <c r="IL429" s="223">
        <f t="shared" ca="1" si="1095"/>
        <v>4.2663907566199629E-4</v>
      </c>
      <c r="IM429" s="223">
        <f t="shared" ca="1" si="1096"/>
        <v>-4.5643371932053354E-4</v>
      </c>
      <c r="IN429" s="223">
        <f t="shared" ca="1" si="1097"/>
        <v>-3.3716241982642374E-4</v>
      </c>
      <c r="IO429" s="223">
        <f t="shared" ca="1" si="1098"/>
        <v>5.2252911175649846E-4</v>
      </c>
      <c r="IP429" s="223">
        <f t="shared" ca="1" si="1099"/>
        <v>2.3472880127978394E-4</v>
      </c>
      <c r="IQ429" s="223">
        <f t="shared" ca="1" si="1100"/>
        <v>-5.6854400346536096E-4</v>
      </c>
      <c r="IR429" s="223">
        <f t="shared" ca="1" si="1101"/>
        <v>-1.2327468653738934E-4</v>
      </c>
      <c r="IS429" s="223">
        <f t="shared" ca="1" si="1102"/>
        <v>5.9271006796419805E-4</v>
      </c>
      <c r="IT429" s="223">
        <f t="shared" ca="1" si="1103"/>
        <v>7.0831947246032087E-6</v>
      </c>
      <c r="IU429" s="223">
        <f t="shared" ca="1" si="1104"/>
        <v>-5.9409861694680413E-4</v>
      </c>
      <c r="IV429" s="223">
        <f t="shared" ca="1" si="1105"/>
        <v>1.0938050028914815E-4</v>
      </c>
      <c r="IW429" s="223">
        <f t="shared" ca="1" si="1106"/>
        <v>5.7265628925449454E-4</v>
      </c>
      <c r="IX429" s="223">
        <f t="shared" ca="1" si="1107"/>
        <v>-2.2164076401804701E-4</v>
      </c>
      <c r="IY429" s="223">
        <f t="shared" ca="1" si="1108"/>
        <v>-5.2920710151547654E-4</v>
      </c>
      <c r="IZ429" s="223">
        <f t="shared" ca="1" si="1109"/>
        <v>3.2538349748333713E-4</v>
      </c>
      <c r="JA429" s="223">
        <f t="shared" ca="1" si="1110"/>
        <v>4.6542078164797836E-4</v>
      </c>
      <c r="JB429" s="223">
        <f t="shared" ca="1" si="1111"/>
        <v>-4.1662192561750907E-4</v>
      </c>
    </row>
    <row r="430" spans="2:262">
      <c r="B430" s="230">
        <v>69</v>
      </c>
      <c r="C430" s="229">
        <f t="shared" si="1112"/>
        <v>1.3476562500000008E-3</v>
      </c>
      <c r="D430" s="226">
        <f t="shared" ca="1" si="855"/>
        <v>39.017359396287098</v>
      </c>
      <c r="E430" s="225">
        <f ca="1">BW361</f>
        <v>-0.18264060371290441</v>
      </c>
      <c r="F430" s="224">
        <v>69</v>
      </c>
      <c r="G430" s="223">
        <f t="shared" ca="1" si="856"/>
        <v>8.9341744759680709E-5</v>
      </c>
      <c r="H430" s="223">
        <f t="shared" ca="1" si="857"/>
        <v>-2.3133212525704508E-4</v>
      </c>
      <c r="I430" s="223">
        <f t="shared" ca="1" si="858"/>
        <v>-3.2706701463711737E-5</v>
      </c>
      <c r="J430" s="223">
        <f t="shared" ca="1" si="859"/>
        <v>2.3933942407646934E-4</v>
      </c>
      <c r="K430" s="223">
        <f t="shared" ca="1" si="860"/>
        <v>-2.5888699542272775E-5</v>
      </c>
      <c r="L430" s="223">
        <f t="shared" ca="1" si="861"/>
        <v>-2.3300131769447092E-4</v>
      </c>
      <c r="M430" s="223">
        <f t="shared" ca="1" si="862"/>
        <v>8.2932396784847069E-5</v>
      </c>
      <c r="N430" s="223">
        <f t="shared" ca="1" si="863"/>
        <v>2.1269769632182602E-4</v>
      </c>
      <c r="O430" s="223">
        <f t="shared" ca="1" si="864"/>
        <v>-1.3500533402499237E-4</v>
      </c>
      <c r="P430" s="223">
        <f t="shared" ca="1" si="865"/>
        <v>-1.7964550813483581E-4</v>
      </c>
      <c r="Q430" s="223">
        <f t="shared" ca="1" si="866"/>
        <v>1.7898638991957559E-4</v>
      </c>
      <c r="R430" s="223">
        <f t="shared" ca="1" si="867"/>
        <v>1.3582581845178552E-4</v>
      </c>
      <c r="S430" s="223">
        <f t="shared" ca="1" si="868"/>
        <v>-2.1223945021191359E-4</v>
      </c>
      <c r="T430" s="223">
        <f t="shared" ca="1" si="869"/>
        <v>-8.3865069643083818E-5</v>
      </c>
      <c r="U430" s="223">
        <f t="shared" ca="1" si="870"/>
        <v>2.3277140981319203E-4</v>
      </c>
      <c r="V430" s="223">
        <f t="shared" ca="1" si="871"/>
        <v>2.6877658758471025E-5</v>
      </c>
      <c r="W430" s="223">
        <f t="shared" ca="1" si="872"/>
        <v>-2.3935163452598918E-4</v>
      </c>
      <c r="X430" s="223">
        <f t="shared" ca="1" si="873"/>
        <v>3.1720731626253871E-5</v>
      </c>
      <c r="Y430" s="223">
        <f t="shared" ca="1" si="874"/>
        <v>2.3158572217362339E-4</v>
      </c>
      <c r="Z430" s="223">
        <f t="shared" ca="1" si="875"/>
        <v>-8.8417860861796714E-5</v>
      </c>
      <c r="AA430" s="223">
        <f t="shared" ca="1" si="876"/>
        <v>-2.0993914207809752E-4</v>
      </c>
      <c r="AB430" s="223">
        <f t="shared" ca="1" si="877"/>
        <v>1.3981544512684511E-4</v>
      </c>
      <c r="AC430" s="223">
        <f t="shared" ca="1" si="878"/>
        <v>1.7570933599558527E-4</v>
      </c>
      <c r="AD430" s="223">
        <f t="shared" ca="1" si="879"/>
        <v>-1.8283284204289522E-4</v>
      </c>
      <c r="AE430" s="223">
        <f t="shared" ca="1" si="880"/>
        <v>-1.3094795270946142E-4</v>
      </c>
      <c r="AF430" s="223">
        <f t="shared" ca="1" si="881"/>
        <v>2.1489169665713575E-4</v>
      </c>
      <c r="AG430" s="223">
        <f t="shared" ca="1" si="882"/>
        <v>7.833787734445096E-5</v>
      </c>
      <c r="AH430" s="223">
        <f t="shared" ca="1" si="883"/>
        <v>-2.3407048157595106E-4</v>
      </c>
      <c r="AI430" s="223">
        <f t="shared" ca="1" si="884"/>
        <v>-2.1032425956615043E-5</v>
      </c>
      <c r="AJ430" s="223">
        <f t="shared" ca="1" si="885"/>
        <v>2.3921966850080461E-4</v>
      </c>
      <c r="AK430" s="223">
        <f t="shared" ca="1" si="886"/>
        <v>-3.7533656327617479E-5</v>
      </c>
      <c r="AL430" s="223">
        <f t="shared" ca="1" si="887"/>
        <v>-2.3003062807328659E-4</v>
      </c>
      <c r="AM430" s="223">
        <f t="shared" ca="1" si="888"/>
        <v>9.3850065325519263E-5</v>
      </c>
      <c r="AN430" s="223">
        <f t="shared" ca="1" si="889"/>
        <v>2.0705412834531184E-4</v>
      </c>
      <c r="AO430" s="223">
        <f t="shared" ca="1" si="890"/>
        <v>-1.4454133663258898E-4</v>
      </c>
      <c r="AP430" s="223">
        <f t="shared" ca="1" si="891"/>
        <v>-1.7166732312252686E-4</v>
      </c>
      <c r="AQ430" s="223">
        <f t="shared" ca="1" si="892"/>
        <v>1.8656916249873019E-4</v>
      </c>
      <c r="AR430" s="223">
        <f t="shared" ca="1" si="893"/>
        <v>1.25991208816883E-4</v>
      </c>
      <c r="AS430" s="223">
        <f t="shared" ca="1" si="894"/>
        <v>-2.1741450037960974E-4</v>
      </c>
      <c r="AT430" s="223">
        <f t="shared" ca="1" si="895"/>
        <v>-7.2763497237746103E-5</v>
      </c>
      <c r="AU430" s="223">
        <f t="shared" ca="1" si="896"/>
        <v>2.3522855803306781E-4</v>
      </c>
      <c r="AV430" s="223">
        <f t="shared" ca="1" si="897"/>
        <v>1.5174524007814151E-5</v>
      </c>
      <c r="AW430" s="223">
        <f t="shared" ca="1" si="898"/>
        <v>-2.3894360549231474E-4</v>
      </c>
      <c r="AX430" s="223">
        <f t="shared" ca="1" si="899"/>
        <v>4.3323972157884784E-5</v>
      </c>
      <c r="AY430" s="223">
        <f t="shared" ca="1" si="900"/>
        <v>2.2833697212399766E-4</v>
      </c>
      <c r="AZ430" s="223">
        <f t="shared" ca="1" si="901"/>
        <v>-9.9225738019171193E-5</v>
      </c>
      <c r="BA430" s="223">
        <f t="shared" ca="1" si="902"/>
        <v>-2.0404439294786339E-4</v>
      </c>
      <c r="BB430" s="223">
        <f t="shared" ca="1" si="903"/>
        <v>1.4918016184189276E-4</v>
      </c>
      <c r="BC430" s="223">
        <f t="shared" ca="1" si="904"/>
        <v>1.6752190427307407E-4</v>
      </c>
      <c r="BD430" s="223">
        <f t="shared" ca="1" si="905"/>
        <v>-1.901931006673441E-4</v>
      </c>
      <c r="BE430" s="223">
        <f t="shared" ca="1" si="906"/>
        <v>-1.2095857253122949E-4</v>
      </c>
      <c r="BF430" s="223">
        <f t="shared" ca="1" si="907"/>
        <v>2.198063417367069E-4</v>
      </c>
      <c r="BG430" s="223">
        <f t="shared" ca="1" si="908"/>
        <v>6.7145287121109245E-5</v>
      </c>
      <c r="BH430" s="223">
        <f t="shared" ca="1" si="909"/>
        <v>-2.3624494160258777E-4</v>
      </c>
      <c r="BI430" s="223">
        <f t="shared" ca="1" si="910"/>
        <v>-9.3074814931646453E-6</v>
      </c>
      <c r="BJ430" s="223">
        <f t="shared" ca="1" si="911"/>
        <v>2.385236117905532E-4</v>
      </c>
      <c r="BK430" s="223">
        <f t="shared" ca="1" si="912"/>
        <v>-4.9088191247310199E-5</v>
      </c>
      <c r="BL430" s="223">
        <f t="shared" ca="1" si="913"/>
        <v>-2.2650577452077057E-4</v>
      </c>
      <c r="BM430" s="223">
        <f t="shared" ca="1" si="914"/>
        <v>1.0454164083852813E-4</v>
      </c>
      <c r="BN430" s="223">
        <f t="shared" ca="1" si="915"/>
        <v>2.0091174883781453E-4</v>
      </c>
      <c r="BO430" s="223">
        <f t="shared" ca="1" si="916"/>
        <v>-1.5372912649991251E-4</v>
      </c>
      <c r="BP430" s="223">
        <f t="shared" ca="1" si="917"/>
        <v>-1.6327557649253467E-4</v>
      </c>
      <c r="BQ430" s="223">
        <f t="shared" ca="1" si="918"/>
        <v>1.9370247362389723E-4</v>
      </c>
      <c r="BR430" s="223">
        <f t="shared" ca="1" si="919"/>
        <v>1.1585307532441552E-4</v>
      </c>
      <c r="BS430" s="223">
        <f t="shared" ca="1" si="920"/>
        <v>-2.2206577997263037E-4</v>
      </c>
      <c r="BT430" s="223">
        <f t="shared" ca="1" si="921"/>
        <v>-6.1486631194234643E-5</v>
      </c>
      <c r="BU430" s="223">
        <f t="shared" ca="1" si="922"/>
        <v>2.3711902005305375E-4</v>
      </c>
      <c r="BV430" s="223">
        <f t="shared" ca="1" si="923"/>
        <v>3.4348324996928068E-6</v>
      </c>
      <c r="BW430" s="223">
        <f t="shared" ca="1" si="924"/>
        <v>-2.379599403840214E-4</v>
      </c>
      <c r="BX430" s="223">
        <f t="shared" ca="1" si="925"/>
        <v>5.4822841445853924E-5</v>
      </c>
      <c r="BY430" s="223">
        <f t="shared" ca="1" si="926"/>
        <v>2.2453813830856863E-4</v>
      </c>
      <c r="BZ430" s="223">
        <f t="shared" ca="1" si="927"/>
        <v>-1.0979457168250772E-4</v>
      </c>
      <c r="CA430" s="223">
        <f t="shared" ca="1" si="928"/>
        <v>-1.976580830028399E-4</v>
      </c>
      <c r="CB430" s="223">
        <f t="shared" ca="1" si="929"/>
        <v>1.5818549048042833E-4</v>
      </c>
      <c r="CC430" s="223">
        <f t="shared" ca="1" si="930"/>
        <v>1.5893089760998325E-4</v>
      </c>
      <c r="CD430" s="223">
        <f t="shared" ca="1" si="931"/>
        <v>-1.9709516745333925E-4</v>
      </c>
      <c r="CE430" s="223">
        <f t="shared" ca="1" si="932"/>
        <v>-1.1067779255705164E-4</v>
      </c>
      <c r="CF430" s="223">
        <f t="shared" ca="1" si="933"/>
        <v>2.2419145408627273E-4</v>
      </c>
      <c r="CG430" s="223">
        <f t="shared" ca="1" si="934"/>
        <v>5.5790938019858557E-5</v>
      </c>
      <c r="CH430" s="223">
        <f t="shared" ca="1" si="935"/>
        <v>-2.3785026687229136E-4</v>
      </c>
      <c r="CI430" s="223">
        <f t="shared" ca="1" si="936"/>
        <v>2.4398855084401824E-6</v>
      </c>
      <c r="CJ430" s="223">
        <f t="shared" ca="1" si="937"/>
        <v>2.3725293080729753E-4</v>
      </c>
      <c r="CK430" s="223">
        <f t="shared" ca="1" si="938"/>
        <v>-6.0524468414665432E-5</v>
      </c>
      <c r="CL430" s="223">
        <f t="shared" ca="1" si="939"/>
        <v>-2.2243524871787013E-4</v>
      </c>
      <c r="CM430" s="223">
        <f t="shared" ca="1" si="940"/>
        <v>1.1498136638198923E-4</v>
      </c>
      <c r="CN430" s="223">
        <f t="shared" ca="1" si="941"/>
        <v>1.9428535532957616E-4</v>
      </c>
      <c r="CO430" s="223">
        <f t="shared" ca="1" si="942"/>
        <v>-1.6254656943641275E-4</v>
      </c>
      <c r="CP430" s="223">
        <f t="shared" ca="1" si="943"/>
        <v>-1.5449048469751798E-4</v>
      </c>
      <c r="CQ430" s="223">
        <f t="shared" ca="1" si="944"/>
        <v>2.0036913852377041E-4</v>
      </c>
      <c r="CR430" s="223">
        <f t="shared" ca="1" si="945"/>
        <v>1.0543584162596064E-4</v>
      </c>
      <c r="CS430" s="223">
        <f t="shared" ca="1" si="946"/>
        <v>-2.2618208365103194E-4</v>
      </c>
      <c r="CT430" s="223">
        <f t="shared" ca="1" si="947"/>
        <v>-5.0061638470580158E-5</v>
      </c>
      <c r="CU430" s="223">
        <f t="shared" ca="1" si="948"/>
        <v>2.3843824158455905E-4</v>
      </c>
      <c r="CV430" s="223">
        <f t="shared" ca="1" si="949"/>
        <v>-8.3131338207760748E-6</v>
      </c>
      <c r="CW430" s="223">
        <f t="shared" ca="1" si="950"/>
        <v>-2.3640300893651385E-4</v>
      </c>
      <c r="CX430" s="223">
        <f t="shared" ca="1" si="951"/>
        <v>6.6189637706862969E-5</v>
      </c>
      <c r="CY430" s="223">
        <f t="shared" ca="1" si="952"/>
        <v>2.2019837245073492E-4</v>
      </c>
      <c r="CZ430" s="223">
        <f t="shared" ca="1" si="953"/>
        <v>-1.2009890060579243E-4</v>
      </c>
      <c r="DA430" s="223">
        <f t="shared" ca="1" si="954"/>
        <v>-1.9079559742305927E-4</v>
      </c>
      <c r="DB430" s="223">
        <f t="shared" ca="1" si="955"/>
        <v>1.6680973641697893E-4</v>
      </c>
      <c r="DC430" s="223">
        <f t="shared" ca="1" si="956"/>
        <v>1.4995701249384487E-4</v>
      </c>
      <c r="DD430" s="223">
        <f t="shared" ca="1" si="957"/>
        <v>-2.0352241471743951E-4</v>
      </c>
      <c r="DE430" s="223">
        <f t="shared" ca="1" si="958"/>
        <v>-1.001303800863742E-4</v>
      </c>
      <c r="DF430" s="223">
        <f t="shared" ca="1" si="959"/>
        <v>2.2803646958609262E-4</v>
      </c>
      <c r="DG430" s="223">
        <f t="shared" ca="1" si="960"/>
        <v>4.4302183662212307E-5</v>
      </c>
      <c r="DH430" s="223">
        <f t="shared" ca="1" si="961"/>
        <v>-2.3888259001587627E-4</v>
      </c>
      <c r="DI430" s="223">
        <f t="shared" ca="1" si="962"/>
        <v>1.418137461214643E-5</v>
      </c>
      <c r="DJ430" s="223">
        <f t="shared" ca="1" si="963"/>
        <v>2.3541068673282476E-4</v>
      </c>
      <c r="DK430" s="223">
        <f t="shared" ca="1" si="964"/>
        <v>-7.1814936836302274E-5</v>
      </c>
      <c r="DL430" s="223">
        <f t="shared" ca="1" si="965"/>
        <v>-2.1782885691778281E-4</v>
      </c>
      <c r="DM430" s="223">
        <f t="shared" ca="1" si="966"/>
        <v>1.251440917426579E-4</v>
      </c>
      <c r="DN430" s="223">
        <f t="shared" ca="1" si="967"/>
        <v>1.8719091138296167E-4</v>
      </c>
      <c r="DO430" s="223">
        <f t="shared" ca="1" si="968"/>
        <v>-1.7097242344974535E-4</v>
      </c>
      <c r="DP430" s="223">
        <f t="shared" ca="1" si="969"/>
        <v>-1.4533321179309927E-4</v>
      </c>
      <c r="DQ430" s="223">
        <f t="shared" ca="1" si="970"/>
        <v>2.0655309661867614E-4</v>
      </c>
      <c r="DR430" s="223">
        <f t="shared" ca="1" si="971"/>
        <v>9.4764603749939829E-5</v>
      </c>
      <c r="DS430" s="223">
        <f t="shared" ca="1" si="972"/>
        <v>-2.2975349487870751E-4</v>
      </c>
      <c r="DT430" s="223">
        <f t="shared" ca="1" si="973"/>
        <v>-3.8516042874971689E-5</v>
      </c>
      <c r="DU430" s="223">
        <f t="shared" ca="1" si="974"/>
        <v>2.3918304450736339E-4</v>
      </c>
      <c r="DV430" s="223">
        <f t="shared" ca="1" si="975"/>
        <v>-2.0041073073726181E-5</v>
      </c>
      <c r="DW430" s="223">
        <f t="shared" ca="1" si="976"/>
        <v>-2.3427656193402032E-4</v>
      </c>
      <c r="DX430" s="223">
        <f t="shared" ca="1" si="977"/>
        <v>7.7396977333118341E-5</v>
      </c>
      <c r="DY430" s="223">
        <f t="shared" ca="1" si="978"/>
        <v>2.1532812942656905E-4</v>
      </c>
      <c r="DZ430" s="223">
        <f t="shared" ca="1" si="979"/>
        <v>-1.3011390075809656E-4</v>
      </c>
      <c r="EA430" s="223">
        <f t="shared" ca="1" si="980"/>
        <v>-1.8347346853736599E-4</v>
      </c>
      <c r="EB430" s="223">
        <f t="shared" ca="1" si="981"/>
        <v>1.7503212308770099E-4</v>
      </c>
      <c r="EC430" s="223">
        <f t="shared" ca="1" si="982"/>
        <v>1.4062186779992836E-4</v>
      </c>
      <c r="ED430" s="223">
        <f t="shared" ca="1" si="983"/>
        <v>-2.0945935865802743E-4</v>
      </c>
      <c r="EE430" s="223">
        <f t="shared" ca="1" si="984"/>
        <v>-8.934174475968327E-5</v>
      </c>
      <c r="EF430" s="223">
        <f t="shared" ca="1" si="985"/>
        <v>2.3133212525704397E-4</v>
      </c>
      <c r="EG430" s="223">
        <f t="shared" ca="1" si="986"/>
        <v>3.2706701463710788E-5</v>
      </c>
      <c r="EH430" s="223">
        <f t="shared" ca="1" si="987"/>
        <v>-2.3933942407646934E-4</v>
      </c>
      <c r="EI430" s="223">
        <f t="shared" ca="1" si="988"/>
        <v>2.5888699542270336E-5</v>
      </c>
      <c r="EJ430" s="223">
        <f t="shared" ca="1" si="989"/>
        <v>2.3300131769447179E-4</v>
      </c>
      <c r="EK430" s="223">
        <f t="shared" ca="1" si="990"/>
        <v>-8.2932396784848384E-5</v>
      </c>
      <c r="EL430" s="223">
        <f t="shared" ca="1" si="991"/>
        <v>-2.1269769632182615E-4</v>
      </c>
      <c r="EM430" s="223">
        <f t="shared" ca="1" si="992"/>
        <v>1.3500533402499072E-4</v>
      </c>
      <c r="EN430" s="223">
        <f t="shared" ca="1" si="993"/>
        <v>1.7964550813483828E-4</v>
      </c>
      <c r="EO430" s="223">
        <f t="shared" ca="1" si="994"/>
        <v>-1.7898638991957651E-4</v>
      </c>
      <c r="EP430" s="223">
        <f t="shared" ca="1" si="995"/>
        <v>-1.3582581845178509E-4</v>
      </c>
      <c r="EQ430" s="223">
        <f t="shared" ca="1" si="996"/>
        <v>2.1223945021191305E-4</v>
      </c>
      <c r="ER430" s="223">
        <f t="shared" ca="1" si="997"/>
        <v>8.3865069643086488E-5</v>
      </c>
      <c r="ES430" s="223">
        <f t="shared" ca="1" si="998"/>
        <v>-2.3277140981319252E-4</v>
      </c>
      <c r="ET430" s="223">
        <f t="shared" ca="1" si="999"/>
        <v>-2.687765875847051E-5</v>
      </c>
      <c r="EU430" s="223">
        <f t="shared" ca="1" si="1000"/>
        <v>2.3935163452598916E-4</v>
      </c>
      <c r="EV430" s="223">
        <f t="shared" ca="1" si="1001"/>
        <v>-3.1720731626251025E-5</v>
      </c>
      <c r="EW430" s="223">
        <f t="shared" ca="1" si="1002"/>
        <v>-2.3158572217362456E-4</v>
      </c>
      <c r="EX430" s="223">
        <f t="shared" ca="1" si="1003"/>
        <v>8.8417860861797243E-5</v>
      </c>
      <c r="EY430" s="223">
        <f t="shared" ca="1" si="1004"/>
        <v>2.0993914207809812E-4</v>
      </c>
      <c r="EZ430" s="223">
        <f t="shared" ca="1" si="1005"/>
        <v>-1.398154451268428E-4</v>
      </c>
      <c r="FA430" s="223">
        <f t="shared" ca="1" si="1006"/>
        <v>-1.7570933599558839E-4</v>
      </c>
      <c r="FB430" s="223">
        <f t="shared" ca="1" si="1007"/>
        <v>1.8283284204289669E-4</v>
      </c>
      <c r="FC430" s="223">
        <f t="shared" ca="1" si="1008"/>
        <v>1.3094795270946665E-4</v>
      </c>
      <c r="FD430" s="223">
        <f t="shared" ca="1" si="1009"/>
        <v>-2.1489169665713523E-4</v>
      </c>
      <c r="FE430" s="223">
        <f t="shared" ca="1" si="1010"/>
        <v>-7.8337877344447247E-5</v>
      </c>
      <c r="FF430" s="223">
        <f t="shared" ca="1" si="1011"/>
        <v>2.3407048157595008E-4</v>
      </c>
      <c r="FG430" s="223">
        <f t="shared" ca="1" si="1012"/>
        <v>2.1032425956614528E-5</v>
      </c>
      <c r="FH430" s="223">
        <f t="shared" ca="1" si="1013"/>
        <v>-2.392196685008044E-4</v>
      </c>
      <c r="FI430" s="223">
        <f t="shared" ca="1" si="1014"/>
        <v>3.7533656327614633E-5</v>
      </c>
      <c r="FJ430" s="223">
        <f t="shared" ca="1" si="1015"/>
        <v>2.3003062807328597E-4</v>
      </c>
      <c r="FK430" s="223">
        <f t="shared" ca="1" si="1016"/>
        <v>-9.3850065325513449E-5</v>
      </c>
      <c r="FL430" s="223">
        <f t="shared" ca="1" si="1017"/>
        <v>-2.0705412834531241E-4</v>
      </c>
      <c r="FM430" s="223">
        <f t="shared" ca="1" si="1018"/>
        <v>1.4454133663259212E-4</v>
      </c>
      <c r="FN430" s="223">
        <f t="shared" ca="1" si="1019"/>
        <v>1.7166732312253003E-4</v>
      </c>
      <c r="FO430" s="223">
        <f t="shared" ca="1" si="1020"/>
        <v>-1.8656916249873052E-4</v>
      </c>
      <c r="FP430" s="223">
        <f t="shared" ca="1" si="1021"/>
        <v>-1.2599120881688977E-4</v>
      </c>
      <c r="FQ430" s="223">
        <f t="shared" ca="1" si="1022"/>
        <v>2.1741450037960928E-4</v>
      </c>
      <c r="FR430" s="223">
        <f t="shared" ca="1" si="1023"/>
        <v>7.2763497237743975E-5</v>
      </c>
      <c r="FS430" s="223">
        <f t="shared" ca="1" si="1024"/>
        <v>-2.3522855803306694E-4</v>
      </c>
      <c r="FT430" s="223">
        <f t="shared" ca="1" si="1025"/>
        <v>-1.517452400781533E-5</v>
      </c>
      <c r="FU430" s="223">
        <f t="shared" ca="1" si="1026"/>
        <v>2.3894360549231441E-4</v>
      </c>
      <c r="FV430" s="223">
        <f t="shared" ca="1" si="1027"/>
        <v>-4.3323972157880284E-5</v>
      </c>
      <c r="FW430" s="223">
        <f t="shared" ca="1" si="1028"/>
        <v>-2.2833697212399699E-4</v>
      </c>
      <c r="FX430" s="223">
        <f t="shared" ca="1" si="1029"/>
        <v>9.9225738019163915E-5</v>
      </c>
      <c r="FY430" s="223">
        <f t="shared" ca="1" si="1030"/>
        <v>2.0404439294786401E-4</v>
      </c>
      <c r="FZ430" s="223">
        <f t="shared" ca="1" si="1031"/>
        <v>-1.4918016184189715E-4</v>
      </c>
      <c r="GA430" s="223">
        <f t="shared" ca="1" si="1032"/>
        <v>-1.6752190427307733E-4</v>
      </c>
      <c r="GB430" s="223">
        <f t="shared" ca="1" si="1033"/>
        <v>1.9019310066734546E-4</v>
      </c>
      <c r="GC430" s="223">
        <f t="shared" ca="1" si="1034"/>
        <v>1.2095857253123636E-4</v>
      </c>
      <c r="GD430" s="223">
        <f t="shared" ca="1" si="1035"/>
        <v>-2.1980634173670641E-4</v>
      </c>
      <c r="GE430" s="223">
        <f t="shared" ca="1" si="1036"/>
        <v>-6.7145287121107118E-5</v>
      </c>
      <c r="GF430" s="223">
        <f t="shared" ca="1" si="1037"/>
        <v>2.3624494160258704E-4</v>
      </c>
      <c r="GG430" s="223">
        <f t="shared" ca="1" si="1038"/>
        <v>9.3074814931658244E-6</v>
      </c>
      <c r="GH430" s="223">
        <f t="shared" ca="1" si="1039"/>
        <v>-2.3852361179055271E-4</v>
      </c>
      <c r="GI430" s="223">
        <f t="shared" ca="1" si="1040"/>
        <v>4.9088191247305713E-5</v>
      </c>
      <c r="GJ430" s="223">
        <f t="shared" ca="1" si="1041"/>
        <v>2.2650577452076984E-4</v>
      </c>
      <c r="GK430" s="223">
        <f t="shared" ca="1" si="1042"/>
        <v>-1.0454164083852098E-4</v>
      </c>
      <c r="GL430" s="223">
        <f t="shared" ca="1" si="1043"/>
        <v>-2.0091174883781515E-4</v>
      </c>
      <c r="GM430" s="223">
        <f t="shared" ca="1" si="1044"/>
        <v>1.5372912649991421E-4</v>
      </c>
      <c r="GN430" s="223">
        <f t="shared" ca="1" si="1045"/>
        <v>1.63275576492538E-4</v>
      </c>
      <c r="GO430" s="223">
        <f t="shared" ca="1" si="1046"/>
        <v>-1.9370247362389653E-4</v>
      </c>
      <c r="GP430" s="223">
        <f t="shared" ca="1" si="1047"/>
        <v>-1.158530753244225E-4</v>
      </c>
      <c r="GQ430" s="223">
        <f t="shared" ca="1" si="1048"/>
        <v>2.2206577997262996E-4</v>
      </c>
      <c r="GR430" s="223">
        <f t="shared" ca="1" si="1049"/>
        <v>6.1486631194232488E-5</v>
      </c>
      <c r="GS430" s="223">
        <f t="shared" ca="1" si="1050"/>
        <v>-2.3711902005305312E-4</v>
      </c>
      <c r="GT430" s="223">
        <f t="shared" ca="1" si="1051"/>
        <v>-3.4348324996939859E-6</v>
      </c>
      <c r="GU430" s="223">
        <f t="shared" ca="1" si="1052"/>
        <v>2.3795994038402075E-4</v>
      </c>
      <c r="GV430" s="223">
        <f t="shared" ca="1" si="1053"/>
        <v>-5.4822841445849451E-5</v>
      </c>
      <c r="GW430" s="223">
        <f t="shared" ca="1" si="1054"/>
        <v>-2.2453813830856787E-4</v>
      </c>
      <c r="GX430" s="223">
        <f t="shared" ca="1" si="1055"/>
        <v>1.0979457168250063E-4</v>
      </c>
      <c r="GY430" s="223">
        <f t="shared" ca="1" si="1056"/>
        <v>1.9765808300284055E-4</v>
      </c>
      <c r="GZ430" s="223">
        <f t="shared" ca="1" si="1057"/>
        <v>-1.5818549048043001E-4</v>
      </c>
      <c r="HA430" s="223">
        <f t="shared" ca="1" si="1058"/>
        <v>-1.5893089760998666E-4</v>
      </c>
      <c r="HB430" s="223">
        <f t="shared" ca="1" si="1059"/>
        <v>1.9709516745333854E-4</v>
      </c>
      <c r="HC430" s="223">
        <f t="shared" ca="1" si="1060"/>
        <v>1.1067779255704664E-4</v>
      </c>
      <c r="HD430" s="223">
        <f t="shared" ca="1" si="1061"/>
        <v>-2.2419145408627232E-4</v>
      </c>
      <c r="HE430" s="223">
        <f t="shared" ca="1" si="1062"/>
        <v>-5.5790938019859696E-5</v>
      </c>
      <c r="HF430" s="223">
        <f t="shared" ca="1" si="1063"/>
        <v>2.378502668722905E-4</v>
      </c>
      <c r="HG430" s="223">
        <f t="shared" ca="1" si="1064"/>
        <v>-2.4398855084390168E-6</v>
      </c>
      <c r="HH430" s="223">
        <f t="shared" ca="1" si="1065"/>
        <v>-2.3725293080729677E-4</v>
      </c>
      <c r="HI430" s="223">
        <f t="shared" ca="1" si="1066"/>
        <v>6.0524468414664321E-5</v>
      </c>
      <c r="HJ430" s="223">
        <f t="shared" ca="1" si="1067"/>
        <v>2.2243524871787057E-4</v>
      </c>
      <c r="HK430" s="223">
        <f t="shared" ca="1" si="1068"/>
        <v>-1.1498136638198222E-4</v>
      </c>
      <c r="HL430" s="223">
        <f t="shared" ca="1" si="1069"/>
        <v>-1.9428535532957684E-4</v>
      </c>
      <c r="HM430" s="223">
        <f t="shared" ca="1" si="1070"/>
        <v>1.625465694364169E-4</v>
      </c>
      <c r="HN430" s="223">
        <f t="shared" ca="1" si="1071"/>
        <v>1.5449048469752408E-4</v>
      </c>
      <c r="HO430" s="223">
        <f t="shared" ca="1" si="1072"/>
        <v>-2.0036913852376976E-4</v>
      </c>
      <c r="HP430" s="223">
        <f t="shared" ca="1" si="1073"/>
        <v>-1.0543584162595558E-4</v>
      </c>
      <c r="HQ430" s="223">
        <f t="shared" ca="1" si="1074"/>
        <v>2.2618208365103153E-4</v>
      </c>
      <c r="HR430" s="223">
        <f t="shared" ca="1" si="1075"/>
        <v>5.0061638470581296E-5</v>
      </c>
      <c r="HS430" s="223">
        <f t="shared" ca="1" si="1076"/>
        <v>-2.3843824158455832E-4</v>
      </c>
      <c r="HT430" s="223">
        <f t="shared" ca="1" si="1077"/>
        <v>8.3131338207749093E-6</v>
      </c>
      <c r="HU430" s="223">
        <f t="shared" ca="1" si="1078"/>
        <v>2.3640300893651298E-4</v>
      </c>
      <c r="HV430" s="223">
        <f t="shared" ca="1" si="1079"/>
        <v>-6.618963770686179E-5</v>
      </c>
      <c r="HW430" s="223">
        <f t="shared" ca="1" si="1080"/>
        <v>-2.2019837245073535E-4</v>
      </c>
      <c r="HX430" s="223">
        <f t="shared" ca="1" si="1081"/>
        <v>1.2009890060578555E-4</v>
      </c>
      <c r="HY430" s="223">
        <f t="shared" ca="1" si="1082"/>
        <v>1.9079559742305998E-4</v>
      </c>
      <c r="HZ430" s="223">
        <f t="shared" ca="1" si="1083"/>
        <v>-1.6680973641698297E-4</v>
      </c>
      <c r="IA430" s="223">
        <f t="shared" ca="1" si="1084"/>
        <v>-1.4995701249385105E-4</v>
      </c>
      <c r="IB430" s="223">
        <f t="shared" ca="1" si="1085"/>
        <v>2.0352241471743889E-4</v>
      </c>
      <c r="IC430" s="223">
        <f t="shared" ca="1" si="1086"/>
        <v>1.0013038008636911E-4</v>
      </c>
      <c r="ID430" s="223">
        <f t="shared" ca="1" si="1087"/>
        <v>-2.2803646958609227E-4</v>
      </c>
      <c r="IE430" s="223">
        <f t="shared" ca="1" si="1088"/>
        <v>1.3698004797218442E-4</v>
      </c>
      <c r="IF430" s="223">
        <f t="shared" ca="1" si="1089"/>
        <v>2.388825900158758E-4</v>
      </c>
      <c r="IG430" s="223">
        <f t="shared" ca="1" si="1090"/>
        <v>-1.4181374612145265E-5</v>
      </c>
      <c r="IH430" s="223">
        <f t="shared" ca="1" si="1091"/>
        <v>-2.3541068673282373E-4</v>
      </c>
      <c r="II430" s="223">
        <f t="shared" ca="1" si="1092"/>
        <v>7.1814936836294685E-5</v>
      </c>
      <c r="IJ430" s="223">
        <f t="shared" ca="1" si="1093"/>
        <v>2.178288569177833E-4</v>
      </c>
      <c r="IK430" s="223">
        <f t="shared" ca="1" si="1094"/>
        <v>-1.2514409174266267E-4</v>
      </c>
      <c r="IL430" s="223">
        <f t="shared" ca="1" si="1095"/>
        <v>-1.871909113829624E-4</v>
      </c>
      <c r="IM430" s="223">
        <f t="shared" ca="1" si="1096"/>
        <v>1.7097242344974931E-4</v>
      </c>
      <c r="IN430" s="223">
        <f t="shared" ca="1" si="1097"/>
        <v>1.4533321179310561E-4</v>
      </c>
      <c r="IO430" s="223">
        <f t="shared" ca="1" si="1098"/>
        <v>-2.0655309661867554E-4</v>
      </c>
      <c r="IP430" s="223">
        <f t="shared" ca="1" si="1099"/>
        <v>-9.4764603749934666E-5</v>
      </c>
      <c r="IQ430" s="223">
        <f t="shared" ca="1" si="1100"/>
        <v>2.2975349487870715E-4</v>
      </c>
      <c r="IR430" s="223">
        <f t="shared" ca="1" si="1101"/>
        <v>3.8516042874972854E-5</v>
      </c>
      <c r="IS430" s="223">
        <f t="shared" ca="1" si="1102"/>
        <v>-2.3918304450736309E-4</v>
      </c>
      <c r="IT430" s="223">
        <f t="shared" ca="1" si="1103"/>
        <v>2.0041073073725043E-5</v>
      </c>
      <c r="IU430" s="223">
        <f t="shared" ca="1" si="1104"/>
        <v>2.3427656193401918E-4</v>
      </c>
      <c r="IV430" s="223">
        <f t="shared" ca="1" si="1105"/>
        <v>-7.7396977333110819E-5</v>
      </c>
      <c r="IW430" s="223">
        <f t="shared" ca="1" si="1106"/>
        <v>-2.1532812942656957E-4</v>
      </c>
      <c r="IX430" s="223">
        <f t="shared" ca="1" si="1107"/>
        <v>1.3011390075810131E-4</v>
      </c>
      <c r="IY430" s="223">
        <f t="shared" ca="1" si="1108"/>
        <v>1.8347346853736675E-4</v>
      </c>
      <c r="IZ430" s="223">
        <f t="shared" ca="1" si="1109"/>
        <v>-1.750321230877002E-4</v>
      </c>
      <c r="JA430" s="223">
        <f t="shared" ca="1" si="1110"/>
        <v>-1.4062186779993481E-4</v>
      </c>
      <c r="JB430" s="223">
        <f t="shared" ca="1" si="1111"/>
        <v>2.0945935865802686E-4</v>
      </c>
    </row>
    <row r="431" spans="2:262">
      <c r="B431" s="230">
        <v>70</v>
      </c>
      <c r="C431" s="229">
        <f t="shared" si="1112"/>
        <v>1.3671875000000008E-3</v>
      </c>
      <c r="D431" s="226">
        <f t="shared" ca="1" si="855"/>
        <v>39.005564062737392</v>
      </c>
      <c r="E431" s="225">
        <f ca="1">BX361</f>
        <v>-0.19443593726261055</v>
      </c>
      <c r="F431" s="224">
        <v>70</v>
      </c>
      <c r="G431" s="223">
        <f t="shared" ca="1" si="856"/>
        <v>-1.8740504380625094E-4</v>
      </c>
      <c r="H431" s="223">
        <f t="shared" ca="1" si="857"/>
        <v>2.7360759190767005E-4</v>
      </c>
      <c r="I431" s="223">
        <f t="shared" ca="1" si="858"/>
        <v>1.0711190025584803E-4</v>
      </c>
      <c r="J431" s="223">
        <f t="shared" ca="1" si="859"/>
        <v>-3.05040751796382E-4</v>
      </c>
      <c r="K431" s="223">
        <f t="shared" ca="1" si="860"/>
        <v>-1.7594351777241594E-5</v>
      </c>
      <c r="L431" s="223">
        <f t="shared" ca="1" si="861"/>
        <v>3.1020400696440032E-4</v>
      </c>
      <c r="M431" s="223">
        <f t="shared" ca="1" si="862"/>
        <v>-7.3438410462440184E-5</v>
      </c>
      <c r="N431" s="223">
        <f t="shared" ca="1" si="863"/>
        <v>-2.8865270134359754E-4</v>
      </c>
      <c r="O431" s="223">
        <f t="shared" ca="1" si="864"/>
        <v>1.5814670610437567E-4</v>
      </c>
      <c r="P431" s="223">
        <f t="shared" ca="1" si="865"/>
        <v>2.422428189031023E-4</v>
      </c>
      <c r="Q431" s="223">
        <f t="shared" ca="1" si="866"/>
        <v>-2.2923551360648836E-4</v>
      </c>
      <c r="R431" s="223">
        <f t="shared" ca="1" si="867"/>
        <v>-1.7497114755610452E-4</v>
      </c>
      <c r="S431" s="223">
        <f t="shared" ca="1" si="868"/>
        <v>2.8058271260030155E-4</v>
      </c>
      <c r="T431" s="223">
        <f t="shared" ca="1" si="869"/>
        <v>9.2631078468475507E-5</v>
      </c>
      <c r="U431" s="223">
        <f t="shared" ca="1" si="870"/>
        <v>-3.0776631678628395E-4</v>
      </c>
      <c r="V431" s="223">
        <f t="shared" ca="1" si="871"/>
        <v>-2.313683101614624E-6</v>
      </c>
      <c r="W431" s="223">
        <f t="shared" ca="1" si="872"/>
        <v>3.0844529242476248E-4</v>
      </c>
      <c r="X431" s="223">
        <f t="shared" ca="1" si="873"/>
        <v>-8.8202965100401444E-5</v>
      </c>
      <c r="Y431" s="223">
        <f t="shared" ca="1" si="874"/>
        <v>-2.8256116658965892E-4</v>
      </c>
      <c r="Z431" s="223">
        <f t="shared" ca="1" si="875"/>
        <v>1.7112363317312355E-4</v>
      </c>
      <c r="AA431" s="223">
        <f t="shared" ca="1" si="876"/>
        <v>2.323430628176234E-4</v>
      </c>
      <c r="AB431" s="223">
        <f t="shared" ca="1" si="877"/>
        <v>-2.3930724886040713E-4</v>
      </c>
      <c r="AC431" s="223">
        <f t="shared" ca="1" si="878"/>
        <v>-1.6211573048583374E-4</v>
      </c>
      <c r="AD431" s="223">
        <f t="shared" ca="1" si="879"/>
        <v>2.8688188496213597E-4</v>
      </c>
      <c r="AE431" s="223">
        <f t="shared" ca="1" si="880"/>
        <v>7.7927100299548778E-5</v>
      </c>
      <c r="AF431" s="223">
        <f t="shared" ca="1" si="881"/>
        <v>-3.0975044576190224E-4</v>
      </c>
      <c r="AG431" s="223">
        <f t="shared" ca="1" si="882"/>
        <v>1.2972559439258276E-5</v>
      </c>
      <c r="AH431" s="223">
        <f t="shared" ca="1" si="883"/>
        <v>3.0594350615905649E-4</v>
      </c>
      <c r="AI431" s="223">
        <f t="shared" ca="1" si="884"/>
        <v>-1.0275503106976849E-4</v>
      </c>
      <c r="AJ431" s="223">
        <f t="shared" ca="1" si="885"/>
        <v>-2.7578891723597111E-4</v>
      </c>
      <c r="AK431" s="223">
        <f t="shared" ca="1" si="886"/>
        <v>1.8368830842089743E-4</v>
      </c>
      <c r="AL431" s="223">
        <f t="shared" ca="1" si="887"/>
        <v>2.2188357194296887E-4</v>
      </c>
      <c r="AM431" s="223">
        <f t="shared" ca="1" si="888"/>
        <v>-2.4880247199098314E-4</v>
      </c>
      <c r="AN431" s="223">
        <f t="shared" ca="1" si="889"/>
        <v>-1.4886976242116173E-4</v>
      </c>
      <c r="AO431" s="223">
        <f t="shared" ca="1" si="890"/>
        <v>2.9248993373521078E-4</v>
      </c>
      <c r="AP431" s="223">
        <f t="shared" ca="1" si="891"/>
        <v>6.3035388920392563E-5</v>
      </c>
      <c r="AQ431" s="223">
        <f t="shared" ca="1" si="892"/>
        <v>-3.1098835878274526E-4</v>
      </c>
      <c r="AR431" s="223">
        <f t="shared" ca="1" si="893"/>
        <v>2.8227549948182235E-5</v>
      </c>
      <c r="AS431" s="223">
        <f t="shared" ca="1" si="894"/>
        <v>3.0270467518952722E-4</v>
      </c>
      <c r="AT431" s="223">
        <f t="shared" ca="1" si="895"/>
        <v>-1.1705955116901077E-4</v>
      </c>
      <c r="AU431" s="223">
        <f t="shared" ca="1" si="896"/>
        <v>-2.6835226822440468E-4</v>
      </c>
      <c r="AV431" s="223">
        <f t="shared" ca="1" si="897"/>
        <v>1.9581046244449146E-4</v>
      </c>
      <c r="AW431" s="223">
        <f t="shared" ca="1" si="898"/>
        <v>2.1088954410879818E-4</v>
      </c>
      <c r="AX431" s="223">
        <f t="shared" ca="1" si="899"/>
        <v>-2.5769830817400758E-4</v>
      </c>
      <c r="AY431" s="223">
        <f t="shared" ca="1" si="900"/>
        <v>-1.3526515405936398E-4</v>
      </c>
      <c r="AZ431" s="223">
        <f t="shared" ca="1" si="901"/>
        <v>2.9739334863882513E-4</v>
      </c>
      <c r="BA431" s="223">
        <f t="shared" ca="1" si="902"/>
        <v>4.7991819768079152E-5</v>
      </c>
      <c r="BB431" s="223">
        <f t="shared" ca="1" si="903"/>
        <v>-3.1147707360791767E-4</v>
      </c>
      <c r="BC431" s="223">
        <f t="shared" ca="1" si="904"/>
        <v>4.3414537816837453E-5</v>
      </c>
      <c r="BD431" s="223">
        <f t="shared" ca="1" si="905"/>
        <v>2.9873660214366844E-4</v>
      </c>
      <c r="BE431" s="223">
        <f t="shared" ca="1" si="906"/>
        <v>-1.3108206455628125E-4</v>
      </c>
      <c r="BF431" s="223">
        <f t="shared" ca="1" si="907"/>
        <v>-2.6026913509380402E-4</v>
      </c>
      <c r="BG431" s="223">
        <f t="shared" ca="1" si="908"/>
        <v>2.0746089191308416E-4</v>
      </c>
      <c r="BH431" s="223">
        <f t="shared" ca="1" si="909"/>
        <v>1.9938746489112704E-4</v>
      </c>
      <c r="BI431" s="223">
        <f t="shared" ca="1" si="910"/>
        <v>-2.6597332656093619E-4</v>
      </c>
      <c r="BJ431" s="223">
        <f t="shared" ca="1" si="911"/>
        <v>-1.2133468009361103E-4</v>
      </c>
      <c r="BK431" s="223">
        <f t="shared" ca="1" si="912"/>
        <v>3.0158031691698774E-4</v>
      </c>
      <c r="BL431" s="223">
        <f t="shared" ca="1" si="913"/>
        <v>3.2832634118357541E-5</v>
      </c>
      <c r="BM431" s="223">
        <f t="shared" ca="1" si="914"/>
        <v>-3.1121541288059906E-4</v>
      </c>
      <c r="BN431" s="223">
        <f t="shared" ca="1" si="915"/>
        <v>5.8496936261227513E-5</v>
      </c>
      <c r="BO431" s="223">
        <f t="shared" ca="1" si="916"/>
        <v>2.9404884645700962E-4</v>
      </c>
      <c r="BP431" s="223">
        <f t="shared" ca="1" si="917"/>
        <v>-1.4478878976860278E-4</v>
      </c>
      <c r="BQ431" s="223">
        <f t="shared" ca="1" si="918"/>
        <v>-2.5155899081987876E-4</v>
      </c>
      <c r="BR431" s="223">
        <f t="shared" ca="1" si="919"/>
        <v>2.1861152992163027E-4</v>
      </c>
      <c r="BS431" s="223">
        <f t="shared" ca="1" si="920"/>
        <v>1.8740504380625387E-4</v>
      </c>
      <c r="BT431" s="223">
        <f t="shared" ca="1" si="921"/>
        <v>-2.7360759190766983E-4</v>
      </c>
      <c r="BU431" s="223">
        <f t="shared" ca="1" si="922"/>
        <v>-1.0711190025584979E-4</v>
      </c>
      <c r="BV431" s="223">
        <f t="shared" ca="1" si="923"/>
        <v>3.0504075179638146E-4</v>
      </c>
      <c r="BW431" s="223">
        <f t="shared" ca="1" si="924"/>
        <v>1.7594351777245714E-5</v>
      </c>
      <c r="BX431" s="223">
        <f t="shared" ca="1" si="925"/>
        <v>-3.1020400696440042E-4</v>
      </c>
      <c r="BY431" s="223">
        <f t="shared" ca="1" si="926"/>
        <v>7.3438410462437813E-5</v>
      </c>
      <c r="BZ431" s="223">
        <f t="shared" ca="1" si="927"/>
        <v>2.8865270134359884E-4</v>
      </c>
      <c r="CA431" s="223">
        <f t="shared" ca="1" si="928"/>
        <v>-1.5814670610437548E-4</v>
      </c>
      <c r="CB431" s="223">
        <f t="shared" ca="1" si="929"/>
        <v>-2.4224281890310314E-4</v>
      </c>
      <c r="CC431" s="223">
        <f t="shared" ca="1" si="930"/>
        <v>2.2923551360648671E-4</v>
      </c>
      <c r="CD431" s="223">
        <f t="shared" ca="1" si="931"/>
        <v>1.7497114755610471E-4</v>
      </c>
      <c r="CE431" s="223">
        <f t="shared" ca="1" si="932"/>
        <v>-2.8058271260029906E-4</v>
      </c>
      <c r="CF431" s="223">
        <f t="shared" ca="1" si="933"/>
        <v>-9.2631078468477865E-5</v>
      </c>
      <c r="CG431" s="223">
        <f t="shared" ca="1" si="934"/>
        <v>3.0776631678628406E-4</v>
      </c>
      <c r="CH431" s="223">
        <f t="shared" ca="1" si="935"/>
        <v>2.313683101619259E-6</v>
      </c>
      <c r="CI431" s="223">
        <f t="shared" ca="1" si="936"/>
        <v>-3.0844529242476265E-4</v>
      </c>
      <c r="CJ431" s="223">
        <f t="shared" ca="1" si="937"/>
        <v>8.8202965100403328E-5</v>
      </c>
      <c r="CK431" s="223">
        <f t="shared" ca="1" si="938"/>
        <v>2.8256116658966087E-4</v>
      </c>
      <c r="CL431" s="223">
        <f t="shared" ca="1" si="939"/>
        <v>-1.7112363317312336E-4</v>
      </c>
      <c r="CM431" s="223">
        <f t="shared" ca="1" si="940"/>
        <v>-2.3234306281762798E-4</v>
      </c>
      <c r="CN431" s="223">
        <f t="shared" ca="1" si="941"/>
        <v>2.3930724886040555E-4</v>
      </c>
      <c r="CO431" s="223">
        <f t="shared" ca="1" si="942"/>
        <v>1.6211573048583396E-4</v>
      </c>
      <c r="CP431" s="223">
        <f t="shared" ca="1" si="943"/>
        <v>-2.8688188496213326E-4</v>
      </c>
      <c r="CQ431" s="223">
        <f t="shared" ca="1" si="944"/>
        <v>-7.7927100299551123E-5</v>
      </c>
      <c r="CR431" s="223">
        <f t="shared" ca="1" si="945"/>
        <v>3.0975044576190224E-4</v>
      </c>
      <c r="CS431" s="223">
        <f t="shared" ca="1" si="946"/>
        <v>-1.2972559439253641E-5</v>
      </c>
      <c r="CT431" s="223">
        <f t="shared" ca="1" si="947"/>
        <v>-3.0594350615905692E-4</v>
      </c>
      <c r="CU431" s="223">
        <f t="shared" ca="1" si="948"/>
        <v>1.0275503106977037E-4</v>
      </c>
      <c r="CV431" s="223">
        <f t="shared" ca="1" si="949"/>
        <v>2.7578891723597327E-4</v>
      </c>
      <c r="CW431" s="223">
        <f t="shared" ca="1" si="950"/>
        <v>-1.8368830842089721E-4</v>
      </c>
      <c r="CX431" s="223">
        <f t="shared" ca="1" si="951"/>
        <v>-2.2188357194296746E-4</v>
      </c>
      <c r="CY431" s="223">
        <f t="shared" ca="1" si="952"/>
        <v>2.4880247199098038E-4</v>
      </c>
      <c r="CZ431" s="223">
        <f t="shared" ca="1" si="953"/>
        <v>1.4886976242116192E-4</v>
      </c>
      <c r="DA431" s="223">
        <f t="shared" ca="1" si="954"/>
        <v>-2.924899337352084E-4</v>
      </c>
      <c r="DB431" s="223">
        <f t="shared" ca="1" si="955"/>
        <v>-6.3035388920394949E-5</v>
      </c>
      <c r="DC431" s="223">
        <f t="shared" ca="1" si="956"/>
        <v>3.1098835878274526E-4</v>
      </c>
      <c r="DD431" s="223">
        <f t="shared" ca="1" si="957"/>
        <v>-2.8227549948175404E-5</v>
      </c>
      <c r="DE431" s="223">
        <f t="shared" ca="1" si="958"/>
        <v>-3.0270467518952787E-4</v>
      </c>
      <c r="DF431" s="223">
        <f t="shared" ca="1" si="959"/>
        <v>1.1705955116901264E-4</v>
      </c>
      <c r="DG431" s="223">
        <f t="shared" ca="1" si="960"/>
        <v>2.6835226822440815E-4</v>
      </c>
      <c r="DH431" s="223">
        <f t="shared" ca="1" si="961"/>
        <v>-1.9581046244448959E-4</v>
      </c>
      <c r="DI431" s="223">
        <f t="shared" ca="1" si="962"/>
        <v>-2.1088954410879672E-4</v>
      </c>
      <c r="DJ431" s="223">
        <f t="shared" ca="1" si="963"/>
        <v>2.5769830817400617E-4</v>
      </c>
      <c r="DK431" s="223">
        <f t="shared" ca="1" si="964"/>
        <v>1.3526515405936618E-4</v>
      </c>
      <c r="DL431" s="223">
        <f t="shared" ca="1" si="965"/>
        <v>-2.9739334863882307E-4</v>
      </c>
      <c r="DM431" s="223">
        <f t="shared" ca="1" si="966"/>
        <v>-4.7991819768081564E-5</v>
      </c>
      <c r="DN431" s="223">
        <f t="shared" ca="1" si="967"/>
        <v>3.1147707360791767E-4</v>
      </c>
      <c r="DO431" s="223">
        <f t="shared" ca="1" si="968"/>
        <v>-4.3414537816830677E-5</v>
      </c>
      <c r="DP431" s="223">
        <f t="shared" ca="1" si="969"/>
        <v>-2.9873660214366915E-4</v>
      </c>
      <c r="DQ431" s="223">
        <f t="shared" ca="1" si="970"/>
        <v>1.3108206455628304E-4</v>
      </c>
      <c r="DR431" s="223">
        <f t="shared" ca="1" si="971"/>
        <v>2.6026913509380787E-4</v>
      </c>
      <c r="DS431" s="223">
        <f t="shared" ca="1" si="972"/>
        <v>-2.0746089191308231E-4</v>
      </c>
      <c r="DT431" s="223">
        <f t="shared" ca="1" si="973"/>
        <v>-1.9938746489112549E-4</v>
      </c>
      <c r="DU431" s="223">
        <f t="shared" ca="1" si="974"/>
        <v>2.6597332656093495E-4</v>
      </c>
      <c r="DV431" s="223">
        <f t="shared" ca="1" si="975"/>
        <v>1.213346800936133E-4</v>
      </c>
      <c r="DW431" s="223">
        <f t="shared" ca="1" si="976"/>
        <v>-3.0158031691698817E-4</v>
      </c>
      <c r="DX431" s="223">
        <f t="shared" ca="1" si="977"/>
        <v>-3.2832634118359981E-5</v>
      </c>
      <c r="DY431" s="223">
        <f t="shared" ca="1" si="978"/>
        <v>3.1121541288059917E-4</v>
      </c>
      <c r="DZ431" s="223">
        <f t="shared" ca="1" si="979"/>
        <v>-5.8496936261220791E-5</v>
      </c>
      <c r="EA431" s="223">
        <f t="shared" ca="1" si="980"/>
        <v>-2.9404884645701037E-4</v>
      </c>
      <c r="EB431" s="223">
        <f t="shared" ca="1" si="981"/>
        <v>1.4478878976860457E-4</v>
      </c>
      <c r="EC431" s="223">
        <f t="shared" ca="1" si="982"/>
        <v>2.5155899081988282E-4</v>
      </c>
      <c r="ED431" s="223">
        <f t="shared" ca="1" si="983"/>
        <v>-2.1861152992162854E-4</v>
      </c>
      <c r="EE431" s="223">
        <f t="shared" ca="1" si="984"/>
        <v>-1.874050438062523E-4</v>
      </c>
      <c r="EF431" s="223">
        <f t="shared" ca="1" si="985"/>
        <v>2.7360759190766653E-4</v>
      </c>
      <c r="EG431" s="223">
        <f t="shared" ca="1" si="986"/>
        <v>1.0711190025585208E-4</v>
      </c>
      <c r="EH431" s="223">
        <f t="shared" ca="1" si="987"/>
        <v>-3.0504075179638179E-4</v>
      </c>
      <c r="EI431" s="223">
        <f t="shared" ca="1" si="988"/>
        <v>-1.7594351777248154E-5</v>
      </c>
      <c r="EJ431" s="223">
        <f t="shared" ca="1" si="989"/>
        <v>3.1020400696440064E-4</v>
      </c>
      <c r="EK431" s="223">
        <f t="shared" ca="1" si="990"/>
        <v>-7.3438410462431131E-5</v>
      </c>
      <c r="EL431" s="223">
        <f t="shared" ca="1" si="991"/>
        <v>-2.8865270134359976E-4</v>
      </c>
      <c r="EM431" s="223">
        <f t="shared" ca="1" si="992"/>
        <v>1.5814670610437339E-4</v>
      </c>
      <c r="EN431" s="223">
        <f t="shared" ca="1" si="993"/>
        <v>2.4224281890310742E-4</v>
      </c>
      <c r="EO431" s="223">
        <f t="shared" ca="1" si="994"/>
        <v>-2.2923551360648503E-4</v>
      </c>
      <c r="EP431" s="223">
        <f t="shared" ca="1" si="995"/>
        <v>-1.7497114755610674E-4</v>
      </c>
      <c r="EQ431" s="223">
        <f t="shared" ca="1" si="996"/>
        <v>2.8058271260029797E-4</v>
      </c>
      <c r="ER431" s="223">
        <f t="shared" ca="1" si="997"/>
        <v>9.2631078468480182E-5</v>
      </c>
      <c r="ES431" s="223">
        <f t="shared" ca="1" si="998"/>
        <v>-3.0776631678628374E-4</v>
      </c>
      <c r="ET431" s="223">
        <f t="shared" ca="1" si="999"/>
        <v>-2.3136831016217255E-6</v>
      </c>
      <c r="EU431" s="223">
        <f t="shared" ca="1" si="1000"/>
        <v>3.0844529242476303E-4</v>
      </c>
      <c r="EV431" s="223">
        <f t="shared" ca="1" si="1001"/>
        <v>-8.8202965100400956E-5</v>
      </c>
      <c r="EW431" s="223">
        <f t="shared" ca="1" si="1002"/>
        <v>-2.8256116658966185E-4</v>
      </c>
      <c r="EX431" s="223">
        <f t="shared" ca="1" si="1003"/>
        <v>1.7112363317312132E-4</v>
      </c>
      <c r="EY431" s="223">
        <f t="shared" ca="1" si="1004"/>
        <v>2.3234306281762963E-4</v>
      </c>
      <c r="EZ431" s="223">
        <f t="shared" ca="1" si="1005"/>
        <v>-2.3930724886040398E-4</v>
      </c>
      <c r="FA431" s="223">
        <f t="shared" ca="1" si="1006"/>
        <v>-1.6211573048584358E-4</v>
      </c>
      <c r="FB431" s="223">
        <f t="shared" ca="1" si="1007"/>
        <v>2.8688188496213581E-4</v>
      </c>
      <c r="FC431" s="223">
        <f t="shared" ca="1" si="1008"/>
        <v>7.7927100299553467E-5</v>
      </c>
      <c r="FD431" s="223">
        <f t="shared" ca="1" si="1009"/>
        <v>-3.0975044576190104E-4</v>
      </c>
      <c r="FE431" s="223">
        <f t="shared" ca="1" si="1010"/>
        <v>1.2972559439260065E-5</v>
      </c>
      <c r="FF431" s="223">
        <f t="shared" ca="1" si="1011"/>
        <v>3.0594350615905736E-4</v>
      </c>
      <c r="FG431" s="223">
        <f t="shared" ca="1" si="1012"/>
        <v>-1.0275503106975972E-4</v>
      </c>
      <c r="FH431" s="223">
        <f t="shared" ca="1" si="1013"/>
        <v>-2.7578891723597029E-4</v>
      </c>
      <c r="FI431" s="223">
        <f t="shared" ca="1" si="1014"/>
        <v>1.8368830842089523E-4</v>
      </c>
      <c r="FJ431" s="223">
        <f t="shared" ca="1" si="1015"/>
        <v>2.2188357194297541E-4</v>
      </c>
      <c r="FK431" s="223">
        <f t="shared" ca="1" si="1016"/>
        <v>-2.4880247199098417E-4</v>
      </c>
      <c r="FL431" s="223">
        <f t="shared" ca="1" si="1017"/>
        <v>-1.4886976242116406E-4</v>
      </c>
      <c r="FM431" s="223">
        <f t="shared" ca="1" si="1018"/>
        <v>2.9248993373520759E-4</v>
      </c>
      <c r="FN431" s="223">
        <f t="shared" ca="1" si="1019"/>
        <v>6.303538892038866E-5</v>
      </c>
      <c r="FO431" s="223">
        <f t="shared" ca="1" si="1020"/>
        <v>-3.1098835878274516E-4</v>
      </c>
      <c r="FP431" s="223">
        <f t="shared" ca="1" si="1021"/>
        <v>2.8227549948172965E-5</v>
      </c>
      <c r="FQ431" s="223">
        <f t="shared" ca="1" si="1022"/>
        <v>3.0270467518953047E-4</v>
      </c>
      <c r="FR431" s="223">
        <f t="shared" ca="1" si="1023"/>
        <v>-1.1705955116901038E-4</v>
      </c>
      <c r="FS431" s="223">
        <f t="shared" ca="1" si="1024"/>
        <v>-2.6835226822440939E-4</v>
      </c>
      <c r="FT431" s="223">
        <f t="shared" ca="1" si="1025"/>
        <v>1.9581046244448078E-4</v>
      </c>
      <c r="FU431" s="223">
        <f t="shared" ca="1" si="1026"/>
        <v>2.1088954410879851E-4</v>
      </c>
      <c r="FV431" s="223">
        <f t="shared" ca="1" si="1027"/>
        <v>-2.5769830817400487E-4</v>
      </c>
      <c r="FW431" s="223">
        <f t="shared" ca="1" si="1028"/>
        <v>-1.3526515405937634E-4</v>
      </c>
      <c r="FX431" s="223">
        <f t="shared" ca="1" si="1029"/>
        <v>2.9739334863882497E-4</v>
      </c>
      <c r="FY431" s="223">
        <f t="shared" ca="1" si="1030"/>
        <v>4.7991819768084004E-5</v>
      </c>
      <c r="FZ431" s="223">
        <f t="shared" ca="1" si="1031"/>
        <v>-3.1147707360791761E-4</v>
      </c>
      <c r="GA431" s="223">
        <f t="shared" ca="1" si="1032"/>
        <v>4.3414537816836992E-5</v>
      </c>
      <c r="GB431" s="223">
        <f t="shared" ca="1" si="1033"/>
        <v>2.987366021436698E-4</v>
      </c>
      <c r="GC431" s="223">
        <f t="shared" ca="1" si="1034"/>
        <v>-1.3108206455627279E-4</v>
      </c>
      <c r="GD431" s="223">
        <f t="shared" ca="1" si="1035"/>
        <v>-2.6026913509380429E-4</v>
      </c>
      <c r="GE431" s="223">
        <f t="shared" ca="1" si="1036"/>
        <v>2.0746089191308052E-4</v>
      </c>
      <c r="GF431" s="223">
        <f t="shared" ca="1" si="1037"/>
        <v>1.9938746489113417E-4</v>
      </c>
      <c r="GG431" s="223">
        <f t="shared" ca="1" si="1038"/>
        <v>-2.6597332656093831E-4</v>
      </c>
      <c r="GH431" s="223">
        <f t="shared" ca="1" si="1039"/>
        <v>-1.2133468009361553E-4</v>
      </c>
      <c r="GI431" s="223">
        <f t="shared" ca="1" si="1040"/>
        <v>3.0158031691698535E-4</v>
      </c>
      <c r="GJ431" s="223">
        <f t="shared" ca="1" si="1041"/>
        <v>3.2832634118353638E-5</v>
      </c>
      <c r="GK431" s="223">
        <f t="shared" ca="1" si="1042"/>
        <v>-3.1121541288059928E-4</v>
      </c>
      <c r="GL431" s="223">
        <f t="shared" ca="1" si="1043"/>
        <v>5.8496936261218379E-5</v>
      </c>
      <c r="GM431" s="223">
        <f t="shared" ca="1" si="1044"/>
        <v>2.9404884645700831E-4</v>
      </c>
      <c r="GN431" s="223">
        <f t="shared" ca="1" si="1045"/>
        <v>-1.4478878976860237E-4</v>
      </c>
      <c r="GO431" s="223">
        <f t="shared" ca="1" si="1046"/>
        <v>-2.5155899081988423E-4</v>
      </c>
      <c r="GP431" s="223">
        <f t="shared" ca="1" si="1047"/>
        <v>2.1861152992163309E-4</v>
      </c>
      <c r="GQ431" s="223">
        <f t="shared" ca="1" si="1048"/>
        <v>1.8740504380625425E-4</v>
      </c>
      <c r="GR431" s="223">
        <f t="shared" ca="1" si="1049"/>
        <v>-2.7360759190766539E-4</v>
      </c>
      <c r="GS431" s="223">
        <f t="shared" ca="1" si="1050"/>
        <v>-1.0711190025586272E-4</v>
      </c>
      <c r="GT431" s="223">
        <f t="shared" ca="1" si="1051"/>
        <v>3.0504075179638135E-4</v>
      </c>
      <c r="GU431" s="223">
        <f t="shared" ca="1" si="1052"/>
        <v>1.7594351777250593E-5</v>
      </c>
      <c r="GV431" s="223">
        <f t="shared" ca="1" si="1053"/>
        <v>-3.1020400696440173E-4</v>
      </c>
      <c r="GW431" s="223">
        <f t="shared" ca="1" si="1054"/>
        <v>7.3438410462437379E-5</v>
      </c>
      <c r="GX431" s="223">
        <f t="shared" ca="1" si="1055"/>
        <v>2.8865270134360068E-4</v>
      </c>
      <c r="GY431" s="223">
        <f t="shared" ca="1" si="1056"/>
        <v>-1.5814670610436363E-4</v>
      </c>
      <c r="GZ431" s="223">
        <f t="shared" ca="1" si="1057"/>
        <v>-2.4224281890310344E-4</v>
      </c>
      <c r="HA431" s="223">
        <f t="shared" ca="1" si="1058"/>
        <v>2.2923551360648338E-4</v>
      </c>
      <c r="HB431" s="223">
        <f t="shared" ca="1" si="1059"/>
        <v>1.7497114755611604E-4</v>
      </c>
      <c r="HC431" s="223">
        <f t="shared" ca="1" si="1060"/>
        <v>-2.8058271260030079E-4</v>
      </c>
      <c r="HD431" s="223">
        <f t="shared" ca="1" si="1061"/>
        <v>-9.2631078468482513E-5</v>
      </c>
      <c r="HE431" s="223">
        <f t="shared" ca="1" si="1062"/>
        <v>3.07766316786282E-4</v>
      </c>
      <c r="HF431" s="223">
        <f t="shared" ca="1" si="1063"/>
        <v>2.3136831016153288E-6</v>
      </c>
      <c r="HG431" s="223">
        <f t="shared" ca="1" si="1064"/>
        <v>-3.0844529242476341E-4</v>
      </c>
      <c r="HH431" s="223">
        <f t="shared" ca="1" si="1065"/>
        <v>8.8202965100390114E-5</v>
      </c>
      <c r="HI431" s="223">
        <f t="shared" ca="1" si="1066"/>
        <v>2.8256116658965919E-4</v>
      </c>
      <c r="HJ431" s="223">
        <f t="shared" ca="1" si="1067"/>
        <v>-1.7112363317311926E-4</v>
      </c>
      <c r="HK431" s="223">
        <f t="shared" ca="1" si="1068"/>
        <v>-2.3234306281763126E-4</v>
      </c>
      <c r="HL431" s="223">
        <f t="shared" ca="1" si="1069"/>
        <v>2.393072488604081E-4</v>
      </c>
      <c r="HM431" s="223">
        <f t="shared" ca="1" si="1070"/>
        <v>1.6211573048583811E-4</v>
      </c>
      <c r="HN431" s="223">
        <f t="shared" ca="1" si="1071"/>
        <v>-2.8688188496213136E-4</v>
      </c>
      <c r="HO431" s="223">
        <f t="shared" ca="1" si="1072"/>
        <v>-7.7927100299547287E-5</v>
      </c>
      <c r="HP431" s="223">
        <f t="shared" ca="1" si="1073"/>
        <v>3.097504457619017E-4</v>
      </c>
      <c r="HQ431" s="223">
        <f t="shared" ca="1" si="1074"/>
        <v>-1.2972559439248762E-5</v>
      </c>
      <c r="HR431" s="223">
        <f t="shared" ca="1" si="1075"/>
        <v>-3.0594350615905947E-4</v>
      </c>
      <c r="HS431" s="223">
        <f t="shared" ca="1" si="1076"/>
        <v>1.0275503106976575E-4</v>
      </c>
      <c r="HT431" s="223">
        <f t="shared" ca="1" si="1077"/>
        <v>2.7578891723597555E-4</v>
      </c>
      <c r="HU431" s="223">
        <f t="shared" ca="1" si="1078"/>
        <v>-1.8368830842088615E-4</v>
      </c>
      <c r="HV431" s="223">
        <f t="shared" ca="1" si="1079"/>
        <v>-2.2188357194297091E-4</v>
      </c>
      <c r="HW431" s="223">
        <f t="shared" ca="1" si="1080"/>
        <v>2.488024719909774E-4</v>
      </c>
      <c r="HX431" s="223">
        <f t="shared" ca="1" si="1081"/>
        <v>1.4886976242117398E-4</v>
      </c>
      <c r="HY431" s="223">
        <f t="shared" ca="1" si="1082"/>
        <v>-2.9248993373520981E-4</v>
      </c>
      <c r="HZ431" s="223">
        <f t="shared" ca="1" si="1083"/>
        <v>-6.3035388920399733E-5</v>
      </c>
      <c r="IA431" s="223">
        <f t="shared" ca="1" si="1084"/>
        <v>3.1098835878274451E-4</v>
      </c>
      <c r="IB431" s="223">
        <f t="shared" ca="1" si="1085"/>
        <v>-2.8227549948179362E-5</v>
      </c>
      <c r="IC431" s="223">
        <f t="shared" ca="1" si="1086"/>
        <v>-3.0270467518952896E-4</v>
      </c>
      <c r="ID431" s="223">
        <f t="shared" ca="1" si="1087"/>
        <v>1.170595511689999E-4</v>
      </c>
      <c r="IE431" s="223">
        <f t="shared" ca="1" si="1088"/>
        <v>8.5675350654340968E-5</v>
      </c>
      <c r="IF431" s="223">
        <f t="shared" ca="1" si="1089"/>
        <v>-1.9581046244448579E-4</v>
      </c>
      <c r="IG431" s="223">
        <f t="shared" ca="1" si="1090"/>
        <v>-2.1088954410880683E-4</v>
      </c>
      <c r="IH431" s="223">
        <f t="shared" ca="1" si="1091"/>
        <v>2.5769830817400845E-4</v>
      </c>
      <c r="II431" s="223">
        <f t="shared" ca="1" si="1092"/>
        <v>1.3526515405937059E-4</v>
      </c>
      <c r="IJ431" s="223">
        <f t="shared" ca="1" si="1093"/>
        <v>-2.9739334863882161E-4</v>
      </c>
      <c r="IK431" s="223">
        <f t="shared" ca="1" si="1094"/>
        <v>-4.7991819768077688E-5</v>
      </c>
      <c r="IL431" s="223">
        <f t="shared" ca="1" si="1095"/>
        <v>3.1147707360791761E-4</v>
      </c>
      <c r="IM431" s="223">
        <f t="shared" ca="1" si="1096"/>
        <v>-4.3414537816825798E-5</v>
      </c>
      <c r="IN431" s="223">
        <f t="shared" ca="1" si="1097"/>
        <v>-2.9873660214366801E-4</v>
      </c>
      <c r="IO431" s="223">
        <f t="shared" ca="1" si="1098"/>
        <v>1.3108206455627859E-4</v>
      </c>
      <c r="IP431" s="223">
        <f t="shared" ca="1" si="1099"/>
        <v>2.6026913509381053E-4</v>
      </c>
      <c r="IQ431" s="223">
        <f t="shared" ca="1" si="1100"/>
        <v>-2.0746089191307209E-4</v>
      </c>
      <c r="IR431" s="223">
        <f t="shared" ca="1" si="1101"/>
        <v>-1.9938746489112926E-4</v>
      </c>
      <c r="IS431" s="223">
        <f t="shared" ca="1" si="1102"/>
        <v>2.6597332656093245E-4</v>
      </c>
      <c r="IT431" s="223">
        <f t="shared" ca="1" si="1103"/>
        <v>1.2133468009362595E-4</v>
      </c>
      <c r="IU431" s="223">
        <f t="shared" ca="1" si="1104"/>
        <v>-3.0158031691698698E-4</v>
      </c>
      <c r="IV431" s="223">
        <f t="shared" ca="1" si="1105"/>
        <v>-3.2832634118364832E-5</v>
      </c>
      <c r="IW431" s="223">
        <f t="shared" ca="1" si="1106"/>
        <v>3.1121541288059971E-4</v>
      </c>
      <c r="IX431" s="223">
        <f t="shared" ca="1" si="1107"/>
        <v>-5.8496936261224667E-5</v>
      </c>
      <c r="IY431" s="223">
        <f t="shared" ca="1" si="1108"/>
        <v>-2.94048846457012E-4</v>
      </c>
      <c r="IZ431" s="223">
        <f t="shared" ca="1" si="1109"/>
        <v>1.447887897685924E-4</v>
      </c>
      <c r="JA431" s="223">
        <f t="shared" ca="1" si="1110"/>
        <v>2.5155899081988044E-4</v>
      </c>
      <c r="JB431" s="223">
        <f t="shared" ca="1" si="1111"/>
        <v>-2.1861152992162504E-4</v>
      </c>
    </row>
    <row r="432" spans="2:262">
      <c r="B432" s="230">
        <v>71</v>
      </c>
      <c r="C432" s="229">
        <f t="shared" si="1112"/>
        <v>1.3867187500000008E-3</v>
      </c>
      <c r="D432" s="226">
        <f t="shared" ca="1" si="855"/>
        <v>38.994012176846638</v>
      </c>
      <c r="E432" s="225">
        <f ca="1">BY361</f>
        <v>-0.2059878231533612</v>
      </c>
      <c r="F432" s="224">
        <v>71</v>
      </c>
      <c r="G432" s="223">
        <f t="shared" ca="1" si="856"/>
        <v>-5.9143363440880548E-4</v>
      </c>
      <c r="H432" s="223">
        <f t="shared" ca="1" si="857"/>
        <v>9.9591202294610774E-4</v>
      </c>
      <c r="I432" s="223">
        <f t="shared" ca="1" si="858"/>
        <v>2.5090763344488761E-4</v>
      </c>
      <c r="J432" s="223">
        <f t="shared" ca="1" si="859"/>
        <v>-1.0817033087823383E-3</v>
      </c>
      <c r="K432" s="223">
        <f t="shared" ca="1" si="860"/>
        <v>1.1895244805050362E-4</v>
      </c>
      <c r="L432" s="223">
        <f t="shared" ca="1" si="861"/>
        <v>1.0410306383995867E-3</v>
      </c>
      <c r="M432" s="223">
        <f t="shared" ca="1" si="862"/>
        <v>-4.7490557644677515E-4</v>
      </c>
      <c r="N432" s="223">
        <f t="shared" ca="1" si="863"/>
        <v>-8.7864912973530584E-4</v>
      </c>
      <c r="O432" s="223">
        <f t="shared" ca="1" si="864"/>
        <v>7.7533660600106135E-4</v>
      </c>
      <c r="P432" s="223">
        <f t="shared" ca="1" si="865"/>
        <v>6.1354310856142117E-4</v>
      </c>
      <c r="Q432" s="223">
        <f t="shared" ca="1" si="866"/>
        <v>-9.8512158335211535E-4</v>
      </c>
      <c r="R432" s="223">
        <f t="shared" ca="1" si="867"/>
        <v>-2.7670661546458873E-4</v>
      </c>
      <c r="S432" s="223">
        <f t="shared" ca="1" si="868"/>
        <v>1.0797341545767077E-3</v>
      </c>
      <c r="T432" s="223">
        <f t="shared" ca="1" si="869"/>
        <v>-9.2480165386293672E-5</v>
      </c>
      <c r="U432" s="223">
        <f t="shared" ca="1" si="870"/>
        <v>-1.0481129870820954E-3</v>
      </c>
      <c r="V432" s="223">
        <f t="shared" ca="1" si="871"/>
        <v>4.5085491719780684E-4</v>
      </c>
      <c r="W432" s="223">
        <f t="shared" ca="1" si="872"/>
        <v>8.9395497068008424E-4</v>
      </c>
      <c r="X432" s="223">
        <f t="shared" ca="1" si="873"/>
        <v>-7.5651937770606064E-4</v>
      </c>
      <c r="Y432" s="223">
        <f t="shared" ca="1" si="874"/>
        <v>-6.3528300728729267E-4</v>
      </c>
      <c r="Z432" s="223">
        <f t="shared" ca="1" si="875"/>
        <v>9.7373774335237826E-4</v>
      </c>
      <c r="AA432" s="223">
        <f t="shared" ca="1" si="876"/>
        <v>3.0233891976585612E-4</v>
      </c>
      <c r="AB432" s="223">
        <f t="shared" ca="1" si="877"/>
        <v>-1.0771146088902207E-3</v>
      </c>
      <c r="AC432" s="223">
        <f t="shared" ca="1" si="878"/>
        <v>6.5952176128511062E-5</v>
      </c>
      <c r="AD432" s="223">
        <f t="shared" ca="1" si="879"/>
        <v>1.0545639916926561E-3</v>
      </c>
      <c r="AE432" s="223">
        <f t="shared" ca="1" si="880"/>
        <v>-4.2653267980526609E-4</v>
      </c>
      <c r="AF432" s="223">
        <f t="shared" ca="1" si="881"/>
        <v>-9.0872232657765104E-4</v>
      </c>
      <c r="AG432" s="223">
        <f t="shared" ca="1" si="882"/>
        <v>7.3724645042601148E-4</v>
      </c>
      <c r="AH432" s="223">
        <f t="shared" ca="1" si="883"/>
        <v>6.5664023528433596E-4</v>
      </c>
      <c r="AI432" s="223">
        <f t="shared" ca="1" si="884"/>
        <v>-9.6176736014644683E-4</v>
      </c>
      <c r="AJ432" s="223">
        <f t="shared" ca="1" si="885"/>
        <v>-3.2778910640704066E-4</v>
      </c>
      <c r="AK432" s="223">
        <f t="shared" ca="1" si="886"/>
        <v>1.0738462496392475E-3</v>
      </c>
      <c r="AL432" s="223">
        <f t="shared" ca="1" si="887"/>
        <v>-3.9384459745939507E-5</v>
      </c>
      <c r="AM432" s="223">
        <f t="shared" ca="1" si="888"/>
        <v>-1.0603797663873077E-3</v>
      </c>
      <c r="AN432" s="223">
        <f t="shared" ca="1" si="889"/>
        <v>4.0195351507549845E-4</v>
      </c>
      <c r="AO432" s="223">
        <f t="shared" ca="1" si="890"/>
        <v>9.2294230212500617E-4</v>
      </c>
      <c r="AP432" s="223">
        <f t="shared" ca="1" si="891"/>
        <v>-7.1752943345164606E-4</v>
      </c>
      <c r="AQ432" s="223">
        <f t="shared" ca="1" si="892"/>
        <v>-6.7760192775700371E-4</v>
      </c>
      <c r="AR432" s="223">
        <f t="shared" ca="1" si="893"/>
        <v>9.4921764424556112E-4</v>
      </c>
      <c r="AS432" s="223">
        <f t="shared" ca="1" si="894"/>
        <v>3.53041845147357E-4</v>
      </c>
      <c r="AT432" s="223">
        <f t="shared" ca="1" si="895"/>
        <v>-1.0699310455611879E-3</v>
      </c>
      <c r="AU432" s="223">
        <f t="shared" ca="1" si="896"/>
        <v>1.2793019637488885E-5</v>
      </c>
      <c r="AV432" s="223">
        <f t="shared" ca="1" si="897"/>
        <v>1.0655568079608396E-3</v>
      </c>
      <c r="AW432" s="223">
        <f t="shared" ca="1" si="898"/>
        <v>-3.7713222857826658E-4</v>
      </c>
      <c r="AX432" s="223">
        <f t="shared" ca="1" si="899"/>
        <v>-9.3660633174059667E-4</v>
      </c>
      <c r="AY432" s="223">
        <f t="shared" ca="1" si="900"/>
        <v>6.9738020357672291E-4</v>
      </c>
      <c r="AZ432" s="223">
        <f t="shared" ca="1" si="901"/>
        <v>6.9815545816555888E-4</v>
      </c>
      <c r="BA432" s="223">
        <f t="shared" ca="1" si="902"/>
        <v>-9.3609615512931562E-4</v>
      </c>
      <c r="BB432" s="223">
        <f t="shared" ca="1" si="903"/>
        <v>-3.7808192468123425E-4</v>
      </c>
      <c r="BC432" s="223">
        <f t="shared" ca="1" si="904"/>
        <v>1.0653713550285821E-3</v>
      </c>
      <c r="BD432" s="223">
        <f t="shared" ca="1" si="905"/>
        <v>1.3806126507621866E-5</v>
      </c>
      <c r="BE432" s="223">
        <f t="shared" ca="1" si="906"/>
        <v>-1.0700919979569931E-3</v>
      </c>
      <c r="BF432" s="223">
        <f t="shared" ca="1" si="907"/>
        <v>3.5208377172841424E-4</v>
      </c>
      <c r="BG432" s="223">
        <f t="shared" ca="1" si="908"/>
        <v>9.4970618472391306E-4</v>
      </c>
      <c r="BH432" s="223">
        <f t="shared" ca="1" si="909"/>
        <v>-6.7681089794389081E-4</v>
      </c>
      <c r="BI432" s="223">
        <f t="shared" ca="1" si="910"/>
        <v>-7.1828844583182911E-4</v>
      </c>
      <c r="BJ432" s="223">
        <f t="shared" ca="1" si="911"/>
        <v>9.224107966921102E-4</v>
      </c>
      <c r="BK432" s="223">
        <f t="shared" ca="1" si="912"/>
        <v>4.0289426180107712E-4</v>
      </c>
      <c r="BL432" s="223">
        <f t="shared" ca="1" si="913"/>
        <v>-1.060169924628508E-3</v>
      </c>
      <c r="BM432" s="223">
        <f t="shared" ca="1" si="914"/>
        <v>-4.0396956358368526E-5</v>
      </c>
      <c r="BN432" s="223">
        <f t="shared" ca="1" si="915"/>
        <v>1.0739826045468939E-3</v>
      </c>
      <c r="BO432" s="223">
        <f t="shared" ca="1" si="916"/>
        <v>-3.2682323277973289E-4</v>
      </c>
      <c r="BP432" s="223">
        <f t="shared" ca="1" si="917"/>
        <v>-9.6223397021335351E-4</v>
      </c>
      <c r="BQ432" s="223">
        <f t="shared" ca="1" si="918"/>
        <v>6.5583390673372671E-4</v>
      </c>
      <c r="BR432" s="223">
        <f t="shared" ca="1" si="919"/>
        <v>7.3798876339686522E-4</v>
      </c>
      <c r="BS432" s="223">
        <f t="shared" ca="1" si="920"/>
        <v>-9.0816981248213876E-4</v>
      </c>
      <c r="BT432" s="223">
        <f t="shared" ca="1" si="921"/>
        <v>-4.2746391048279788E-4</v>
      </c>
      <c r="BU432" s="223">
        <f t="shared" ca="1" si="922"/>
        <v>1.0543298875081443E-3</v>
      </c>
      <c r="BV432" s="223">
        <f t="shared" ca="1" si="923"/>
        <v>6.6963452593144456E-5</v>
      </c>
      <c r="BW432" s="223">
        <f t="shared" ca="1" si="924"/>
        <v>-1.0772262841746124E-3</v>
      </c>
      <c r="BX432" s="223">
        <f t="shared" ca="1" si="925"/>
        <v>3.0136582773633292E-4</v>
      </c>
      <c r="BY432" s="223">
        <f t="shared" ca="1" si="926"/>
        <v>9.7418214193938308E-4</v>
      </c>
      <c r="BZ432" s="223">
        <f t="shared" ca="1" si="927"/>
        <v>-6.3446186570135555E-4</v>
      </c>
      <c r="CA432" s="223">
        <f t="shared" ca="1" si="928"/>
        <v>-7.5724454412600826E-4</v>
      </c>
      <c r="CB432" s="223">
        <f t="shared" ca="1" si="929"/>
        <v>8.9338178073578457E-4</v>
      </c>
      <c r="CC432" s="223">
        <f t="shared" ca="1" si="930"/>
        <v>4.5177607088874895E-4</v>
      </c>
      <c r="CD432" s="223">
        <f t="shared" ca="1" si="931"/>
        <v>-1.0478547614874798E-3</v>
      </c>
      <c r="CE432" s="223">
        <f t="shared" ca="1" si="932"/>
        <v>-9.3489612548003191E-5</v>
      </c>
      <c r="CF432" s="223">
        <f t="shared" ca="1" si="933"/>
        <v>1.0798210829688301E-3</v>
      </c>
      <c r="CG432" s="223">
        <f t="shared" ca="1" si="934"/>
        <v>-2.7572689118708388E-4</v>
      </c>
      <c r="CH432" s="223">
        <f t="shared" ca="1" si="935"/>
        <v>-9.8554350277013127E-4</v>
      </c>
      <c r="CI432" s="223">
        <f t="shared" ca="1" si="936"/>
        <v>6.1270764856513041E-4</v>
      </c>
      <c r="CJ432" s="223">
        <f t="shared" ca="1" si="937"/>
        <v>7.760441890569779E-4</v>
      </c>
      <c r="CK432" s="223">
        <f t="shared" ca="1" si="938"/>
        <v>-8.7805560921042059E-4</v>
      </c>
      <c r="CL432" s="223">
        <f t="shared" ca="1" si="939"/>
        <v>-4.758160982825782E-4</v>
      </c>
      <c r="CM432" s="223">
        <f t="shared" ca="1" si="940"/>
        <v>1.0407484469403126E-3</v>
      </c>
      <c r="CN432" s="223">
        <f t="shared" ca="1" si="941"/>
        <v>1.1995945785604946E-4</v>
      </c>
      <c r="CO432" s="223">
        <f t="shared" ca="1" si="942"/>
        <v>-1.0817654379197761E-3</v>
      </c>
      <c r="CP432" s="223">
        <f t="shared" ca="1" si="943"/>
        <v>2.499218670687059E-4</v>
      </c>
      <c r="CQ432" s="223">
        <f t="shared" ca="1" si="944"/>
        <v>9.96311209046643E-4</v>
      </c>
      <c r="CR432" s="223">
        <f t="shared" ca="1" si="945"/>
        <v>-5.9058435925204967E-4</v>
      </c>
      <c r="CS432" s="223">
        <f t="shared" ca="1" si="946"/>
        <v>-7.9437637398659935E-4</v>
      </c>
      <c r="CT432" s="223">
        <f t="shared" ca="1" si="947"/>
        <v>8.6220052981866423E-4</v>
      </c>
      <c r="CU432" s="223">
        <f t="shared" ca="1" si="948"/>
        <v>4.9956951185073958E-4</v>
      </c>
      <c r="CV432" s="223">
        <f t="shared" ca="1" si="949"/>
        <v>-1.0330152244447911E-3</v>
      </c>
      <c r="CW432" s="223">
        <f t="shared" ca="1" si="950"/>
        <v>-1.4635704407228684E-4</v>
      </c>
      <c r="CX432" s="223">
        <f t="shared" ca="1" si="951"/>
        <v>1.083058177820736E-3</v>
      </c>
      <c r="CY432" s="223">
        <f t="shared" ca="1" si="952"/>
        <v>-2.2396629936275646E-4</v>
      </c>
      <c r="CZ432" s="223">
        <f t="shared" ca="1" si="953"/>
        <v>-1.006478774705313E-3</v>
      </c>
      <c r="DA432" s="223">
        <f t="shared" ca="1" si="954"/>
        <v>5.6810532400430143E-4</v>
      </c>
      <c r="DB432" s="223">
        <f t="shared" ca="1" si="955"/>
        <v>8.1223005629219816E-4</v>
      </c>
      <c r="DC432" s="223">
        <f t="shared" ca="1" si="956"/>
        <v>-8.4582609306751814E-4</v>
      </c>
      <c r="DD432" s="223">
        <f t="shared" ca="1" si="957"/>
        <v>-5.2302200342504198E-4</v>
      </c>
      <c r="DE432" s="223">
        <f t="shared" ca="1" si="958"/>
        <v>1.0246597522050004E-3</v>
      </c>
      <c r="DF432" s="223">
        <f t="shared" ca="1" si="959"/>
        <v>1.7266647027778685E-4</v>
      </c>
      <c r="DG432" s="223">
        <f t="shared" ca="1" si="960"/>
        <v>-1.0836985239735296E-3</v>
      </c>
      <c r="DH432" s="223">
        <f t="shared" ca="1" si="961"/>
        <v>1.9787582273274025E-4</v>
      </c>
      <c r="DI432" s="223">
        <f t="shared" ca="1" si="962"/>
        <v>1.0160400751847546E-3</v>
      </c>
      <c r="DJ432" s="223">
        <f t="shared" ca="1" si="963"/>
        <v>-5.4528408335222534E-4</v>
      </c>
      <c r="DK432" s="223">
        <f t="shared" ca="1" si="964"/>
        <v>-8.2959448158310425E-4</v>
      </c>
      <c r="DL432" s="223">
        <f t="shared" ca="1" si="965"/>
        <v>8.2894216230536364E-4</v>
      </c>
      <c r="DM432" s="223">
        <f t="shared" ca="1" si="966"/>
        <v>5.4615944610156048E-4</v>
      </c>
      <c r="DN432" s="223">
        <f t="shared" ca="1" si="967"/>
        <v>-1.0156870632449673E-3</v>
      </c>
      <c r="DO432" s="223">
        <f t="shared" ca="1" si="968"/>
        <v>-1.9887188865803717E-4</v>
      </c>
      <c r="DP432" s="223">
        <f t="shared" ca="1" si="969"/>
        <v>1.0836860906575797E-3</v>
      </c>
      <c r="DQ432" s="223">
        <f t="shared" ca="1" si="970"/>
        <v>-1.7166615310613319E-4</v>
      </c>
      <c r="DR432" s="223">
        <f t="shared" ca="1" si="971"/>
        <v>-1.024989351115101E-3</v>
      </c>
      <c r="DS432" s="223">
        <f t="shared" ca="1" si="972"/>
        <v>5.2213438395779649E-4</v>
      </c>
      <c r="DT432" s="223">
        <f t="shared" ca="1" si="973"/>
        <v>8.4645919017886011E-4</v>
      </c>
      <c r="DU432" s="223">
        <f t="shared" ca="1" si="974"/>
        <v>-8.1155890778080028E-4</v>
      </c>
      <c r="DV432" s="223">
        <f t="shared" ca="1" si="975"/>
        <v>-5.6896790274993782E-4</v>
      </c>
      <c r="DW432" s="223">
        <f t="shared" ca="1" si="976"/>
        <v>1.0061025623770321E-3</v>
      </c>
      <c r="DX432" s="223">
        <f t="shared" ca="1" si="977"/>
        <v>2.2495751404882864E-4</v>
      </c>
      <c r="DY432" s="223">
        <f t="shared" ca="1" si="978"/>
        <v>-1.0830208853622508E-3</v>
      </c>
      <c r="DZ432" s="223">
        <f t="shared" ca="1" si="979"/>
        <v>1.453530782079363E-4</v>
      </c>
      <c r="EA432" s="223">
        <f t="shared" ca="1" si="980"/>
        <v>1.0333212117871462E-3</v>
      </c>
      <c r="EB432" s="223">
        <f t="shared" ca="1" si="981"/>
        <v>-4.9867017033436065E-4</v>
      </c>
      <c r="EC432" s="223">
        <f t="shared" ca="1" si="982"/>
        <v>-8.6281402340958075E-4</v>
      </c>
      <c r="ED432" s="223">
        <f t="shared" ca="1" si="983"/>
        <v>7.9368680051631138E-4</v>
      </c>
      <c r="EE432" s="223">
        <f t="shared" ca="1" si="984"/>
        <v>5.9143363440880515E-4</v>
      </c>
      <c r="EF432" s="223">
        <f t="shared" ca="1" si="985"/>
        <v>-9.9591202294610709E-4</v>
      </c>
      <c r="EG432" s="223">
        <f t="shared" ca="1" si="986"/>
        <v>-2.5090763344489027E-4</v>
      </c>
      <c r="EH432" s="223">
        <f t="shared" ca="1" si="987"/>
        <v>1.0817033087823381E-3</v>
      </c>
      <c r="EI432" s="223">
        <f t="shared" ca="1" si="988"/>
        <v>-1.189524480504982E-4</v>
      </c>
      <c r="EJ432" s="223">
        <f t="shared" ca="1" si="989"/>
        <v>-1.0410306383995889E-3</v>
      </c>
      <c r="EK432" s="223">
        <f t="shared" ca="1" si="990"/>
        <v>4.7490557644676675E-4</v>
      </c>
      <c r="EL432" s="223">
        <f t="shared" ca="1" si="991"/>
        <v>8.7864912973531256E-4</v>
      </c>
      <c r="EM432" s="223">
        <f t="shared" ca="1" si="992"/>
        <v>-7.7533660600105202E-4</v>
      </c>
      <c r="EN432" s="223">
        <f t="shared" ca="1" si="993"/>
        <v>-6.1354310856140675E-4</v>
      </c>
      <c r="EO432" s="223">
        <f t="shared" ca="1" si="994"/>
        <v>9.8512158335212099E-4</v>
      </c>
      <c r="EP432" s="223">
        <f t="shared" ca="1" si="995"/>
        <v>2.7670661546457556E-4</v>
      </c>
      <c r="EQ432" s="223">
        <f t="shared" ca="1" si="996"/>
        <v>-1.0797341545767086E-3</v>
      </c>
      <c r="ER432" s="223">
        <f t="shared" ca="1" si="997"/>
        <v>9.248016538630343E-5</v>
      </c>
      <c r="ES432" s="223">
        <f t="shared" ca="1" si="998"/>
        <v>1.0481129870820939E-3</v>
      </c>
      <c r="ET432" s="223">
        <f t="shared" ca="1" si="999"/>
        <v>-4.5085491719781221E-4</v>
      </c>
      <c r="EU432" s="223">
        <f t="shared" ca="1" si="1000"/>
        <v>-8.9395497068008088E-4</v>
      </c>
      <c r="EV432" s="223">
        <f t="shared" ca="1" si="1001"/>
        <v>7.5651937770606216E-4</v>
      </c>
      <c r="EW432" s="223">
        <f t="shared" ca="1" si="1002"/>
        <v>6.3528300728729094E-4</v>
      </c>
      <c r="EX432" s="223">
        <f t="shared" ca="1" si="1003"/>
        <v>-9.7373774335237913E-4</v>
      </c>
      <c r="EY432" s="223">
        <f t="shared" ca="1" si="1004"/>
        <v>-3.0233891976586154E-4</v>
      </c>
      <c r="EZ432" s="223">
        <f t="shared" ca="1" si="1005"/>
        <v>1.07711460889022E-3</v>
      </c>
      <c r="FA432" s="223">
        <f t="shared" ca="1" si="1006"/>
        <v>-6.5952176128505425E-5</v>
      </c>
      <c r="FB432" s="223">
        <f t="shared" ca="1" si="1007"/>
        <v>-1.0545639916926574E-3</v>
      </c>
      <c r="FC432" s="223">
        <f t="shared" ca="1" si="1008"/>
        <v>4.2653267980526105E-4</v>
      </c>
      <c r="FD432" s="223">
        <f t="shared" ca="1" si="1009"/>
        <v>9.087223265776583E-4</v>
      </c>
      <c r="FE432" s="223">
        <f t="shared" ca="1" si="1010"/>
        <v>-7.3724645042600183E-4</v>
      </c>
      <c r="FF432" s="223">
        <f t="shared" ca="1" si="1011"/>
        <v>-6.5664023528434648E-4</v>
      </c>
      <c r="FG432" s="223">
        <f t="shared" ca="1" si="1012"/>
        <v>9.6176736014644065E-4</v>
      </c>
      <c r="FH432" s="223">
        <f t="shared" ca="1" si="1013"/>
        <v>3.2778910640706072E-4</v>
      </c>
      <c r="FI432" s="223">
        <f t="shared" ca="1" si="1014"/>
        <v>-1.0738462496392447E-3</v>
      </c>
      <c r="FJ432" s="223">
        <f t="shared" ca="1" si="1015"/>
        <v>3.9384459745918365E-5</v>
      </c>
      <c r="FK432" s="223">
        <f t="shared" ca="1" si="1016"/>
        <v>1.0603797663873123E-3</v>
      </c>
      <c r="FL432" s="223">
        <f t="shared" ca="1" si="1017"/>
        <v>-4.0195351507547894E-4</v>
      </c>
      <c r="FM432" s="223">
        <f t="shared" ca="1" si="1018"/>
        <v>-9.2294230212502124E-4</v>
      </c>
      <c r="FN432" s="223">
        <f t="shared" ca="1" si="1019"/>
        <v>7.1752943345162459E-4</v>
      </c>
      <c r="FO432" s="223">
        <f t="shared" ca="1" si="1020"/>
        <v>6.7760192775697802E-4</v>
      </c>
      <c r="FP432" s="223">
        <f t="shared" ca="1" si="1021"/>
        <v>-9.4921764424557695E-4</v>
      </c>
      <c r="FQ432" s="223">
        <f t="shared" ca="1" si="1022"/>
        <v>-3.5304184514732594E-4</v>
      </c>
      <c r="FR432" s="223">
        <f t="shared" ca="1" si="1023"/>
        <v>1.0699310455611931E-3</v>
      </c>
      <c r="FS432" s="223">
        <f t="shared" ca="1" si="1024"/>
        <v>-1.2793019637521844E-5</v>
      </c>
      <c r="FT432" s="223">
        <f t="shared" ca="1" si="1025"/>
        <v>-1.0655568079608365E-3</v>
      </c>
      <c r="FU432" s="223">
        <f t="shared" ca="1" si="1026"/>
        <v>3.771322285782829E-4</v>
      </c>
      <c r="FV432" s="223">
        <f t="shared" ca="1" si="1027"/>
        <v>9.3660633174058778E-4</v>
      </c>
      <c r="FW432" s="223">
        <f t="shared" ca="1" si="1028"/>
        <v>-6.9738020357673646E-4</v>
      </c>
      <c r="FX432" s="223">
        <f t="shared" ca="1" si="1029"/>
        <v>-6.9815545816554554E-4</v>
      </c>
      <c r="FY432" s="223">
        <f t="shared" ca="1" si="1030"/>
        <v>9.3609615512932451E-4</v>
      </c>
      <c r="FZ432" s="223">
        <f t="shared" ca="1" si="1031"/>
        <v>3.7808192468121783E-4</v>
      </c>
      <c r="GA432" s="223">
        <f t="shared" ca="1" si="1032"/>
        <v>-1.0653713550285854E-3</v>
      </c>
      <c r="GB432" s="223">
        <f t="shared" ca="1" si="1033"/>
        <v>-1.3806126507604302E-5</v>
      </c>
      <c r="GC432" s="223">
        <f t="shared" ca="1" si="1034"/>
        <v>1.0700919979569927E-3</v>
      </c>
      <c r="GD432" s="223">
        <f t="shared" ca="1" si="1035"/>
        <v>-3.5208377172841614E-4</v>
      </c>
      <c r="GE432" s="223">
        <f t="shared" ca="1" si="1036"/>
        <v>-9.497061847239122E-4</v>
      </c>
      <c r="GF432" s="223">
        <f t="shared" ca="1" si="1037"/>
        <v>6.7681089794389244E-4</v>
      </c>
      <c r="GG432" s="223">
        <f t="shared" ca="1" si="1038"/>
        <v>7.1828844583182749E-4</v>
      </c>
      <c r="GH432" s="223">
        <f t="shared" ca="1" si="1039"/>
        <v>-9.2241079669211129E-4</v>
      </c>
      <c r="GI432" s="223">
        <f t="shared" ca="1" si="1040"/>
        <v>-4.0289426180107517E-4</v>
      </c>
      <c r="GJ432" s="223">
        <f t="shared" ca="1" si="1041"/>
        <v>1.0601699246285084E-3</v>
      </c>
      <c r="GK432" s="223">
        <f t="shared" ca="1" si="1042"/>
        <v>4.0396956358366358E-5</v>
      </c>
      <c r="GL432" s="223">
        <f t="shared" ca="1" si="1043"/>
        <v>-1.0739826045468959E-3</v>
      </c>
      <c r="GM432" s="223">
        <f t="shared" ca="1" si="1044"/>
        <v>3.2682323277972021E-4</v>
      </c>
      <c r="GN432" s="223">
        <f t="shared" ca="1" si="1045"/>
        <v>9.6223397021335969E-4</v>
      </c>
      <c r="GO432" s="223">
        <f t="shared" ca="1" si="1046"/>
        <v>-6.5583390673371609E-4</v>
      </c>
      <c r="GP432" s="223">
        <f t="shared" ca="1" si="1047"/>
        <v>-7.3798876339687498E-4</v>
      </c>
      <c r="GQ432" s="223">
        <f t="shared" ca="1" si="1048"/>
        <v>9.0816981248213139E-4</v>
      </c>
      <c r="GR432" s="223">
        <f t="shared" ca="1" si="1049"/>
        <v>4.2746391048281007E-4</v>
      </c>
      <c r="GS432" s="223">
        <f t="shared" ca="1" si="1050"/>
        <v>-1.0543298875081413E-3</v>
      </c>
      <c r="GT432" s="223">
        <f t="shared" ca="1" si="1051"/>
        <v>-6.6963452593157683E-5</v>
      </c>
      <c r="GU432" s="223">
        <f t="shared" ca="1" si="1052"/>
        <v>1.0772262841746154E-3</v>
      </c>
      <c r="GV432" s="223">
        <f t="shared" ca="1" si="1053"/>
        <v>-3.0136582773630549E-4</v>
      </c>
      <c r="GW432" s="223">
        <f t="shared" ca="1" si="1054"/>
        <v>-9.7418214193939554E-4</v>
      </c>
      <c r="GX432" s="223">
        <f t="shared" ca="1" si="1055"/>
        <v>6.3446186570133235E-4</v>
      </c>
      <c r="GY432" s="223">
        <f t="shared" ca="1" si="1056"/>
        <v>7.5724454412602876E-4</v>
      </c>
      <c r="GZ432" s="223">
        <f t="shared" ca="1" si="1057"/>
        <v>-8.9338178073580321E-4</v>
      </c>
      <c r="HA432" s="223">
        <f t="shared" ca="1" si="1058"/>
        <v>-4.5177607088871903E-4</v>
      </c>
      <c r="HB432" s="223">
        <f t="shared" ca="1" si="1059"/>
        <v>1.0478547614874881E-3</v>
      </c>
      <c r="HC432" s="223">
        <f t="shared" ca="1" si="1060"/>
        <v>9.3489612547970448E-5</v>
      </c>
      <c r="HD432" s="223">
        <f t="shared" ca="1" si="1061"/>
        <v>-1.0798210829688275E-3</v>
      </c>
      <c r="HE432" s="223">
        <f t="shared" ca="1" si="1062"/>
        <v>2.7572689118711565E-4</v>
      </c>
      <c r="HF432" s="223">
        <f t="shared" ca="1" si="1063"/>
        <v>9.8554350277011739E-4</v>
      </c>
      <c r="HG432" s="223">
        <f t="shared" ca="1" si="1064"/>
        <v>-6.1270764856515762E-4</v>
      </c>
      <c r="HH432" s="223">
        <f t="shared" ca="1" si="1065"/>
        <v>-7.7604418905695492E-4</v>
      </c>
      <c r="HI432" s="223">
        <f t="shared" ca="1" si="1066"/>
        <v>8.7805560921042178E-4</v>
      </c>
      <c r="HJ432" s="223">
        <f t="shared" ca="1" si="1067"/>
        <v>4.758160982825763E-4</v>
      </c>
      <c r="HK432" s="223">
        <f t="shared" ca="1" si="1068"/>
        <v>-1.0407484469403131E-3</v>
      </c>
      <c r="HL432" s="223">
        <f t="shared" ca="1" si="1069"/>
        <v>-1.1995945785604729E-4</v>
      </c>
      <c r="HM432" s="223">
        <f t="shared" ca="1" si="1070"/>
        <v>1.0817654379197759E-3</v>
      </c>
      <c r="HN432" s="223">
        <f t="shared" ca="1" si="1071"/>
        <v>-2.4992186706870791E-4</v>
      </c>
      <c r="HO432" s="223">
        <f t="shared" ca="1" si="1072"/>
        <v>-9.9631120904664235E-4</v>
      </c>
      <c r="HP432" s="223">
        <f t="shared" ca="1" si="1073"/>
        <v>5.9058435925205151E-4</v>
      </c>
      <c r="HQ432" s="223">
        <f t="shared" ca="1" si="1074"/>
        <v>7.9437637398659805E-4</v>
      </c>
      <c r="HR432" s="223">
        <f t="shared" ca="1" si="1075"/>
        <v>-8.6220052981866553E-4</v>
      </c>
      <c r="HS432" s="223">
        <f t="shared" ca="1" si="1076"/>
        <v>-4.9956951185073763E-4</v>
      </c>
      <c r="HT432" s="223">
        <f t="shared" ca="1" si="1077"/>
        <v>1.0330152244447917E-3</v>
      </c>
      <c r="HU432" s="223">
        <f t="shared" ca="1" si="1078"/>
        <v>1.4635704407228462E-4</v>
      </c>
      <c r="HV432" s="223">
        <f t="shared" ca="1" si="1079"/>
        <v>-1.083058177820736E-3</v>
      </c>
      <c r="HW432" s="223">
        <f t="shared" ca="1" si="1080"/>
        <v>2.2396629936275846E-4</v>
      </c>
      <c r="HX432" s="223">
        <f t="shared" ca="1" si="1081"/>
        <v>1.0064787747053122E-3</v>
      </c>
      <c r="HY432" s="223">
        <f t="shared" ca="1" si="1082"/>
        <v>-5.6810532400430316E-4</v>
      </c>
      <c r="HZ432" s="223">
        <f t="shared" ca="1" si="1083"/>
        <v>-8.1223005629219686E-4</v>
      </c>
      <c r="IA432" s="223">
        <f t="shared" ca="1" si="1084"/>
        <v>8.4582609306750026E-4</v>
      </c>
      <c r="IB432" s="223">
        <f t="shared" ca="1" si="1085"/>
        <v>5.2302200342506703E-4</v>
      </c>
      <c r="IC432" s="223">
        <f t="shared" ca="1" si="1086"/>
        <v>-1.024659752204991E-3</v>
      </c>
      <c r="ID432" s="223">
        <f t="shared" ca="1" si="1087"/>
        <v>-1.7266647027781515E-4</v>
      </c>
      <c r="IE432" s="223">
        <f t="shared" ca="1" si="1088"/>
        <v>1.1781937552808259E-3</v>
      </c>
      <c r="IF432" s="223">
        <f t="shared" ca="1" si="1089"/>
        <v>-1.9787582273271195E-4</v>
      </c>
      <c r="IG432" s="223">
        <f t="shared" ca="1" si="1090"/>
        <v>-1.0160400751847646E-3</v>
      </c>
      <c r="IH432" s="223">
        <f t="shared" ca="1" si="1091"/>
        <v>5.4528408335220051E-4</v>
      </c>
      <c r="II432" s="223">
        <f t="shared" ca="1" si="1092"/>
        <v>8.2959448158312268E-4</v>
      </c>
      <c r="IJ432" s="223">
        <f t="shared" ca="1" si="1093"/>
        <v>-8.28942162305385E-4</v>
      </c>
      <c r="IK432" s="223">
        <f t="shared" ca="1" si="1094"/>
        <v>-5.4615944610153207E-4</v>
      </c>
      <c r="IL432" s="223">
        <f t="shared" ca="1" si="1095"/>
        <v>1.0156870632449791E-3</v>
      </c>
      <c r="IM432" s="223">
        <f t="shared" ca="1" si="1096"/>
        <v>1.9887188865800475E-4</v>
      </c>
      <c r="IN432" s="223">
        <f t="shared" ca="1" si="1097"/>
        <v>-1.0836860906575799E-3</v>
      </c>
      <c r="IO432" s="223">
        <f t="shared" ca="1" si="1098"/>
        <v>1.7166615310616577E-4</v>
      </c>
      <c r="IP432" s="223">
        <f t="shared" ca="1" si="1099"/>
        <v>1.0249893511150901E-3</v>
      </c>
      <c r="IQ432" s="223">
        <f t="shared" ca="1" si="1100"/>
        <v>-5.2213438395782533E-4</v>
      </c>
      <c r="IR432" s="223">
        <f t="shared" ca="1" si="1101"/>
        <v>-8.4645919017883951E-4</v>
      </c>
      <c r="IS432" s="223">
        <f t="shared" ca="1" si="1102"/>
        <v>8.1155890778080168E-4</v>
      </c>
      <c r="IT432" s="223">
        <f t="shared" ca="1" si="1103"/>
        <v>5.6896790274993609E-4</v>
      </c>
      <c r="IU432" s="223">
        <f t="shared" ca="1" si="1104"/>
        <v>-1.0061025623770328E-3</v>
      </c>
      <c r="IV432" s="223">
        <f t="shared" ca="1" si="1105"/>
        <v>-2.2495751404882653E-4</v>
      </c>
      <c r="IW432" s="223">
        <f t="shared" ca="1" si="1106"/>
        <v>1.0830208853622508E-3</v>
      </c>
      <c r="IX432" s="223">
        <f t="shared" ca="1" si="1107"/>
        <v>-1.4535307820793842E-4</v>
      </c>
      <c r="IY432" s="223">
        <f t="shared" ca="1" si="1108"/>
        <v>-1.0333212117871456E-3</v>
      </c>
      <c r="IZ432" s="223">
        <f t="shared" ca="1" si="1109"/>
        <v>4.986701703343626E-4</v>
      </c>
      <c r="JA432" s="223">
        <f t="shared" ca="1" si="1110"/>
        <v>8.6281402340957956E-4</v>
      </c>
      <c r="JB432" s="223">
        <f t="shared" ca="1" si="1111"/>
        <v>-7.936868005163129E-4</v>
      </c>
    </row>
    <row r="433" spans="2:262">
      <c r="B433" s="230">
        <v>72</v>
      </c>
      <c r="C433" s="229">
        <f t="shared" si="1112"/>
        <v>1.4062500000000008E-3</v>
      </c>
      <c r="D433" s="226">
        <f t="shared" ca="1" si="855"/>
        <v>38.990300223427994</v>
      </c>
      <c r="E433" s="225">
        <f ca="1">BZ361</f>
        <v>-0.2096997765720123</v>
      </c>
      <c r="F433" s="224">
        <v>72</v>
      </c>
      <c r="G433" s="223">
        <f t="shared" ca="1" si="856"/>
        <v>-3.3888382072012901E-4</v>
      </c>
      <c r="H433" s="223">
        <f t="shared" ca="1" si="857"/>
        <v>5.2358123235434167E-4</v>
      </c>
      <c r="I433" s="223">
        <f t="shared" ca="1" si="858"/>
        <v>1.3459255827690962E-4</v>
      </c>
      <c r="J433" s="223">
        <f t="shared" ca="1" si="859"/>
        <v>-5.7609664342477516E-4</v>
      </c>
      <c r="K433" s="223">
        <f t="shared" ca="1" si="860"/>
        <v>9.0189201079390619E-5</v>
      </c>
      <c r="L433" s="223">
        <f t="shared" ca="1" si="861"/>
        <v>5.4090656286286403E-4</v>
      </c>
      <c r="M433" s="223">
        <f t="shared" ca="1" si="862"/>
        <v>-3.0124047213849723E-4</v>
      </c>
      <c r="N433" s="223">
        <f t="shared" ca="1" si="863"/>
        <v>-4.2336836143528424E-4</v>
      </c>
      <c r="O433" s="223">
        <f t="shared" ca="1" si="864"/>
        <v>4.6643061206619698E-4</v>
      </c>
      <c r="P433" s="223">
        <f t="shared" ca="1" si="865"/>
        <v>2.4137616482293564E-4</v>
      </c>
      <c r="Q433" s="223">
        <f t="shared" ca="1" si="866"/>
        <v>-5.606109195108466E-4</v>
      </c>
      <c r="R433" s="223">
        <f t="shared" ca="1" si="867"/>
        <v>-2.263663519667887E-5</v>
      </c>
      <c r="S433" s="223">
        <f t="shared" ca="1" si="868"/>
        <v>5.6944329641060959E-4</v>
      </c>
      <c r="T433" s="223">
        <f t="shared" ca="1" si="869"/>
        <v>-1.9954911693666503E-4</v>
      </c>
      <c r="U433" s="223">
        <f t="shared" ca="1" si="870"/>
        <v>-4.9158309344819414E-4</v>
      </c>
      <c r="V433" s="223">
        <f t="shared" ca="1" si="871"/>
        <v>3.9135532493364951E-4</v>
      </c>
      <c r="W433" s="223">
        <f t="shared" ca="1" si="872"/>
        <v>3.3888382072012901E-4</v>
      </c>
      <c r="X433" s="223">
        <f t="shared" ca="1" si="873"/>
        <v>-5.2358123235434102E-4</v>
      </c>
      <c r="Y433" s="223">
        <f t="shared" ca="1" si="874"/>
        <v>-1.3459255827691024E-4</v>
      </c>
      <c r="Z433" s="223">
        <f t="shared" ca="1" si="875"/>
        <v>5.7609664342477516E-4</v>
      </c>
      <c r="AA433" s="223">
        <f t="shared" ca="1" si="876"/>
        <v>-9.0189201079390999E-5</v>
      </c>
      <c r="AB433" s="223">
        <f t="shared" ca="1" si="877"/>
        <v>-5.4090656286286359E-4</v>
      </c>
      <c r="AC433" s="223">
        <f t="shared" ca="1" si="878"/>
        <v>3.0124047213849489E-4</v>
      </c>
      <c r="AD433" s="223">
        <f t="shared" ca="1" si="879"/>
        <v>4.2336836143528538E-4</v>
      </c>
      <c r="AE433" s="223">
        <f t="shared" ca="1" si="880"/>
        <v>-4.664306120661966E-4</v>
      </c>
      <c r="AF433" s="223">
        <f t="shared" ca="1" si="881"/>
        <v>-2.4137616482293621E-4</v>
      </c>
      <c r="AG433" s="223">
        <f t="shared" ca="1" si="882"/>
        <v>5.6061091951084649E-4</v>
      </c>
      <c r="AH433" s="223">
        <f t="shared" ca="1" si="883"/>
        <v>2.2636635196677515E-5</v>
      </c>
      <c r="AI433" s="223">
        <f t="shared" ca="1" si="884"/>
        <v>-5.6944329641061002E-4</v>
      </c>
      <c r="AJ433" s="223">
        <f t="shared" ca="1" si="885"/>
        <v>1.9954911693666259E-4</v>
      </c>
      <c r="AK433" s="223">
        <f t="shared" ca="1" si="886"/>
        <v>4.9158309344819447E-4</v>
      </c>
      <c r="AL433" s="223">
        <f t="shared" ca="1" si="887"/>
        <v>-3.9135532493364908E-4</v>
      </c>
      <c r="AM433" s="223">
        <f t="shared" ca="1" si="888"/>
        <v>-3.388838207201295E-4</v>
      </c>
      <c r="AN433" s="223">
        <f t="shared" ca="1" si="889"/>
        <v>5.2358123235434167E-4</v>
      </c>
      <c r="AO433" s="223">
        <f t="shared" ca="1" si="890"/>
        <v>1.3459255827690886E-4</v>
      </c>
      <c r="AP433" s="223">
        <f t="shared" ca="1" si="891"/>
        <v>-5.7609664342477516E-4</v>
      </c>
      <c r="AQ433" s="223">
        <f t="shared" ca="1" si="892"/>
        <v>9.0189201079388342E-5</v>
      </c>
      <c r="AR433" s="223">
        <f t="shared" ca="1" si="893"/>
        <v>5.4090656286286446E-4</v>
      </c>
      <c r="AS433" s="223">
        <f t="shared" ca="1" si="894"/>
        <v>-3.0124047213849614E-4</v>
      </c>
      <c r="AT433" s="223">
        <f t="shared" ca="1" si="895"/>
        <v>-4.233683614352844E-4</v>
      </c>
      <c r="AU433" s="223">
        <f t="shared" ca="1" si="896"/>
        <v>4.6643061206619747E-4</v>
      </c>
      <c r="AV433" s="223">
        <f t="shared" ca="1" si="897"/>
        <v>2.4137616482293494E-4</v>
      </c>
      <c r="AW433" s="223">
        <f t="shared" ca="1" si="898"/>
        <v>-5.6061091951084682E-4</v>
      </c>
      <c r="AX433" s="223">
        <f t="shared" ca="1" si="899"/>
        <v>-2.2636635196676051E-5</v>
      </c>
      <c r="AY433" s="223">
        <f t="shared" ca="1" si="900"/>
        <v>5.6944329641061046E-4</v>
      </c>
      <c r="AZ433" s="223">
        <f t="shared" ca="1" si="901"/>
        <v>-1.9954911693666005E-4</v>
      </c>
      <c r="BA433" s="223">
        <f t="shared" ca="1" si="902"/>
        <v>-4.9158309344819588E-4</v>
      </c>
      <c r="BB433" s="223">
        <f t="shared" ca="1" si="903"/>
        <v>3.9135532493364707E-4</v>
      </c>
      <c r="BC433" s="223">
        <f t="shared" ca="1" si="904"/>
        <v>3.3888382072013167E-4</v>
      </c>
      <c r="BD433" s="223">
        <f t="shared" ca="1" si="905"/>
        <v>-5.2358123235434048E-4</v>
      </c>
      <c r="BE433" s="223">
        <f t="shared" ca="1" si="906"/>
        <v>-1.3459255827691152E-4</v>
      </c>
      <c r="BF433" s="223">
        <f t="shared" ca="1" si="907"/>
        <v>5.7609664342477516E-4</v>
      </c>
      <c r="BG433" s="223">
        <f t="shared" ca="1" si="908"/>
        <v>-9.0189201079389725E-5</v>
      </c>
      <c r="BH433" s="223">
        <f t="shared" ca="1" si="909"/>
        <v>-5.4090656286286403E-4</v>
      </c>
      <c r="BI433" s="223">
        <f t="shared" ca="1" si="910"/>
        <v>3.0124047213849733E-4</v>
      </c>
      <c r="BJ433" s="223">
        <f t="shared" ca="1" si="911"/>
        <v>4.2336836143528343E-4</v>
      </c>
      <c r="BK433" s="223">
        <f t="shared" ca="1" si="912"/>
        <v>-4.6643061206619828E-4</v>
      </c>
      <c r="BL433" s="223">
        <f t="shared" ca="1" si="913"/>
        <v>-2.4137616482294109E-4</v>
      </c>
      <c r="BM433" s="223">
        <f t="shared" ca="1" si="914"/>
        <v>5.6061091951084519E-4</v>
      </c>
      <c r="BN433" s="223">
        <f t="shared" ca="1" si="915"/>
        <v>2.2636635196682828E-5</v>
      </c>
      <c r="BO433" s="223">
        <f t="shared" ca="1" si="916"/>
        <v>-5.6944329641061024E-4</v>
      </c>
      <c r="BP433" s="223">
        <f t="shared" ca="1" si="917"/>
        <v>1.9954911693666137E-4</v>
      </c>
      <c r="BQ433" s="223">
        <f t="shared" ca="1" si="918"/>
        <v>4.9158309344819523E-4</v>
      </c>
      <c r="BR433" s="223">
        <f t="shared" ca="1" si="919"/>
        <v>-3.9135532493364815E-4</v>
      </c>
      <c r="BS433" s="223">
        <f t="shared" ca="1" si="920"/>
        <v>-3.3888382072013053E-4</v>
      </c>
      <c r="BT433" s="223">
        <f t="shared" ca="1" si="921"/>
        <v>5.2358123235434113E-4</v>
      </c>
      <c r="BU433" s="223">
        <f t="shared" ca="1" si="922"/>
        <v>1.3459255827691005E-4</v>
      </c>
      <c r="BV433" s="223">
        <f t="shared" ca="1" si="923"/>
        <v>-5.7609664342477516E-4</v>
      </c>
      <c r="BW433" s="223">
        <f t="shared" ca="1" si="924"/>
        <v>9.0189201079391161E-5</v>
      </c>
      <c r="BX433" s="223">
        <f t="shared" ca="1" si="925"/>
        <v>5.4090656286286348E-4</v>
      </c>
      <c r="BY433" s="223">
        <f t="shared" ca="1" si="926"/>
        <v>-3.0124047213849159E-4</v>
      </c>
      <c r="BZ433" s="223">
        <f t="shared" ca="1" si="927"/>
        <v>-4.2336836143528803E-4</v>
      </c>
      <c r="CA433" s="223">
        <f t="shared" ca="1" si="928"/>
        <v>4.6643061206619904E-4</v>
      </c>
      <c r="CB433" s="223">
        <f t="shared" ca="1" si="929"/>
        <v>2.4137616482293976E-4</v>
      </c>
      <c r="CC433" s="223">
        <f t="shared" ca="1" si="930"/>
        <v>-5.6061091951084747E-4</v>
      </c>
      <c r="CD433" s="223">
        <f t="shared" ca="1" si="931"/>
        <v>-2.2636635196681418E-5</v>
      </c>
      <c r="CE433" s="223">
        <f t="shared" ca="1" si="932"/>
        <v>5.6944329641061121E-4</v>
      </c>
      <c r="CF433" s="223">
        <f t="shared" ca="1" si="933"/>
        <v>-1.9954911693666267E-4</v>
      </c>
      <c r="CG433" s="223">
        <f t="shared" ca="1" si="934"/>
        <v>-4.915830934481987E-4</v>
      </c>
      <c r="CH433" s="223">
        <f t="shared" ca="1" si="935"/>
        <v>3.9135532493364918E-4</v>
      </c>
      <c r="CI433" s="223">
        <f t="shared" ca="1" si="936"/>
        <v>3.38883820720136E-4</v>
      </c>
      <c r="CJ433" s="223">
        <f t="shared" ca="1" si="937"/>
        <v>-5.2358123235434178E-4</v>
      </c>
      <c r="CK433" s="223">
        <f t="shared" ca="1" si="938"/>
        <v>-1.3459255827691664E-4</v>
      </c>
      <c r="CL433" s="223">
        <f t="shared" ca="1" si="939"/>
        <v>5.7609664342477527E-4</v>
      </c>
      <c r="CM433" s="223">
        <f t="shared" ca="1" si="940"/>
        <v>-9.0189201079384358E-5</v>
      </c>
      <c r="CN433" s="223">
        <f t="shared" ca="1" si="941"/>
        <v>-5.4090656286286294E-4</v>
      </c>
      <c r="CO433" s="223">
        <f t="shared" ca="1" si="942"/>
        <v>3.0124047213849283E-4</v>
      </c>
      <c r="CP433" s="223">
        <f t="shared" ca="1" si="943"/>
        <v>4.2336836143528153E-4</v>
      </c>
      <c r="CQ433" s="223">
        <f t="shared" ca="1" si="944"/>
        <v>-4.6643061206619508E-4</v>
      </c>
      <c r="CR433" s="223">
        <f t="shared" ca="1" si="945"/>
        <v>-2.4137616482294597E-4</v>
      </c>
      <c r="CS433" s="223">
        <f t="shared" ca="1" si="946"/>
        <v>5.6061091951084595E-4</v>
      </c>
      <c r="CT433" s="223">
        <f t="shared" ca="1" si="947"/>
        <v>2.263663519668814E-5</v>
      </c>
      <c r="CU433" s="223">
        <f t="shared" ca="1" si="948"/>
        <v>-5.694432964106098E-4</v>
      </c>
      <c r="CV433" s="223">
        <f t="shared" ca="1" si="949"/>
        <v>1.9954911693665633E-4</v>
      </c>
      <c r="CW433" s="223">
        <f t="shared" ca="1" si="950"/>
        <v>4.9158309344819371E-4</v>
      </c>
      <c r="CX433" s="223">
        <f t="shared" ca="1" si="951"/>
        <v>-3.913553249336442E-4</v>
      </c>
      <c r="CY433" s="223">
        <f t="shared" ca="1" si="952"/>
        <v>-3.388838207201282E-4</v>
      </c>
      <c r="CZ433" s="223">
        <f t="shared" ca="1" si="953"/>
        <v>5.2358123235433885E-4</v>
      </c>
      <c r="DA433" s="223">
        <f t="shared" ca="1" si="954"/>
        <v>1.345925582769074E-4</v>
      </c>
      <c r="DB433" s="223">
        <f t="shared" ca="1" si="955"/>
        <v>-5.7609664342477495E-4</v>
      </c>
      <c r="DC433" s="223">
        <f t="shared" ca="1" si="956"/>
        <v>9.0189201079393926E-5</v>
      </c>
      <c r="DD433" s="223">
        <f t="shared" ca="1" si="957"/>
        <v>5.4090656286286533E-4</v>
      </c>
      <c r="DE433" s="223">
        <f t="shared" ca="1" si="958"/>
        <v>-3.0124047213848698E-4</v>
      </c>
      <c r="DF433" s="223">
        <f t="shared" ca="1" si="959"/>
        <v>-4.2336836143528614E-4</v>
      </c>
      <c r="DG433" s="223">
        <f t="shared" ca="1" si="960"/>
        <v>4.6643061206619112E-4</v>
      </c>
      <c r="DH433" s="223">
        <f t="shared" ca="1" si="961"/>
        <v>2.4137616482293727E-4</v>
      </c>
      <c r="DI433" s="223">
        <f t="shared" ca="1" si="962"/>
        <v>-5.6061091951084422E-4</v>
      </c>
      <c r="DJ433" s="223">
        <f t="shared" ca="1" si="963"/>
        <v>-2.2636635196678545E-5</v>
      </c>
      <c r="DK433" s="223">
        <f t="shared" ca="1" si="964"/>
        <v>5.6944329641061089E-4</v>
      </c>
      <c r="DL433" s="223">
        <f t="shared" ca="1" si="965"/>
        <v>-1.9954911693666533E-4</v>
      </c>
      <c r="DM433" s="223">
        <f t="shared" ca="1" si="966"/>
        <v>-4.9158309344819729E-4</v>
      </c>
      <c r="DN433" s="223">
        <f t="shared" ca="1" si="967"/>
        <v>3.9135532493365124E-4</v>
      </c>
      <c r="DO433" s="223">
        <f t="shared" ca="1" si="968"/>
        <v>3.3888382072013378E-4</v>
      </c>
      <c r="DP433" s="223">
        <f t="shared" ca="1" si="969"/>
        <v>-5.2358123235434287E-4</v>
      </c>
      <c r="DQ433" s="223">
        <f t="shared" ca="1" si="970"/>
        <v>-1.3459255827691398E-4</v>
      </c>
      <c r="DR433" s="223">
        <f t="shared" ca="1" si="971"/>
        <v>5.7609664342477473E-4</v>
      </c>
      <c r="DS433" s="223">
        <f t="shared" ca="1" si="972"/>
        <v>-9.0189201079387204E-5</v>
      </c>
      <c r="DT433" s="223">
        <f t="shared" ca="1" si="973"/>
        <v>-5.4090656286286771E-4</v>
      </c>
      <c r="DU433" s="223">
        <f t="shared" ca="1" si="974"/>
        <v>3.0124047213849517E-4</v>
      </c>
      <c r="DV433" s="223">
        <f t="shared" ca="1" si="975"/>
        <v>4.2336836143529074E-4</v>
      </c>
      <c r="DW433" s="223">
        <f t="shared" ca="1" si="976"/>
        <v>-4.6643061206619682E-4</v>
      </c>
      <c r="DX433" s="223">
        <f t="shared" ca="1" si="977"/>
        <v>-2.4137616482294337E-4</v>
      </c>
      <c r="DY433" s="223">
        <f t="shared" ca="1" si="978"/>
        <v>5.606109195108466E-4</v>
      </c>
      <c r="DZ433" s="223">
        <f t="shared" ca="1" si="979"/>
        <v>2.2636635196685321E-5</v>
      </c>
      <c r="EA433" s="223">
        <f t="shared" ca="1" si="980"/>
        <v>-5.6944329641060926E-4</v>
      </c>
      <c r="EB433" s="223">
        <f t="shared" ca="1" si="981"/>
        <v>1.9954911693665902E-4</v>
      </c>
      <c r="EC433" s="223">
        <f t="shared" ca="1" si="982"/>
        <v>4.9158309344819219E-4</v>
      </c>
      <c r="ED433" s="223">
        <f t="shared" ca="1" si="983"/>
        <v>-3.9135532493364626E-4</v>
      </c>
      <c r="EE433" s="223">
        <f t="shared" ca="1" si="984"/>
        <v>-3.3888382072013926E-4</v>
      </c>
      <c r="EF433" s="223">
        <f t="shared" ca="1" si="985"/>
        <v>5.2358123235434005E-4</v>
      </c>
      <c r="EG433" s="223">
        <f t="shared" ca="1" si="986"/>
        <v>1.3459255827692057E-4</v>
      </c>
      <c r="EH433" s="223">
        <f t="shared" ca="1" si="987"/>
        <v>-5.7609664342477506E-4</v>
      </c>
      <c r="EI433" s="223">
        <f t="shared" ca="1" si="988"/>
        <v>9.0189201079380509E-5</v>
      </c>
      <c r="EJ433" s="223">
        <f t="shared" ca="1" si="989"/>
        <v>5.4090656286286435E-4</v>
      </c>
      <c r="EK433" s="223">
        <f t="shared" ca="1" si="990"/>
        <v>-3.0124047213848942E-4</v>
      </c>
      <c r="EL433" s="223">
        <f t="shared" ca="1" si="991"/>
        <v>-4.2336836143528424E-4</v>
      </c>
      <c r="EM433" s="223">
        <f t="shared" ca="1" si="992"/>
        <v>4.664306120661928E-4</v>
      </c>
      <c r="EN433" s="223">
        <f t="shared" ca="1" si="993"/>
        <v>2.4137616482293469E-4</v>
      </c>
      <c r="EO433" s="223">
        <f t="shared" ca="1" si="994"/>
        <v>-5.6061091951084498E-4</v>
      </c>
      <c r="EP433" s="223">
        <f t="shared" ca="1" si="995"/>
        <v>-2.2636635196675726E-5</v>
      </c>
      <c r="EQ433" s="223">
        <f t="shared" ca="1" si="996"/>
        <v>5.6944329641061046E-4</v>
      </c>
      <c r="ER433" s="223">
        <f t="shared" ca="1" si="997"/>
        <v>-1.9954911693665262E-4</v>
      </c>
      <c r="ES433" s="223">
        <f t="shared" ca="1" si="998"/>
        <v>-4.9158309344819577E-4</v>
      </c>
      <c r="ET433" s="223">
        <f t="shared" ca="1" si="999"/>
        <v>3.9135532493364127E-4</v>
      </c>
      <c r="EU433" s="223">
        <f t="shared" ca="1" si="1000"/>
        <v>3.3888382072013151E-4</v>
      </c>
      <c r="EV433" s="223">
        <f t="shared" ca="1" si="1001"/>
        <v>-5.2358123235434406E-4</v>
      </c>
      <c r="EW433" s="223">
        <f t="shared" ca="1" si="1002"/>
        <v>-1.345925582769271E-4</v>
      </c>
      <c r="EX433" s="223">
        <f t="shared" ca="1" si="1003"/>
        <v>5.7609664342477484E-4</v>
      </c>
      <c r="EY433" s="223">
        <f t="shared" ca="1" si="1004"/>
        <v>-9.0189201079390023E-5</v>
      </c>
      <c r="EZ433" s="223">
        <f t="shared" ca="1" si="1005"/>
        <v>-5.409065628628611E-4</v>
      </c>
      <c r="FA433" s="223">
        <f t="shared" ca="1" si="1006"/>
        <v>3.0124047213848362E-4</v>
      </c>
      <c r="FB433" s="223">
        <f t="shared" ca="1" si="1007"/>
        <v>4.2336836143528879E-4</v>
      </c>
      <c r="FC433" s="223">
        <f t="shared" ca="1" si="1008"/>
        <v>-4.664306120661985E-4</v>
      </c>
      <c r="FD433" s="223">
        <f t="shared" ca="1" si="1009"/>
        <v>-2.4137616482295567E-4</v>
      </c>
      <c r="FE433" s="223">
        <f t="shared" ca="1" si="1010"/>
        <v>5.6061091951084335E-4</v>
      </c>
      <c r="FF433" s="223">
        <f t="shared" ca="1" si="1011"/>
        <v>2.2636635196682502E-5</v>
      </c>
      <c r="FG433" s="223">
        <f t="shared" ca="1" si="1012"/>
        <v>-5.6944329641060894E-4</v>
      </c>
      <c r="FH433" s="223">
        <f t="shared" ca="1" si="1013"/>
        <v>1.9954911693664622E-4</v>
      </c>
      <c r="FI433" s="223">
        <f t="shared" ca="1" si="1014"/>
        <v>4.9158309344819924E-4</v>
      </c>
      <c r="FJ433" s="223">
        <f t="shared" ca="1" si="1015"/>
        <v>-3.9135532493364832E-4</v>
      </c>
      <c r="FK433" s="223">
        <f t="shared" ca="1" si="1016"/>
        <v>-3.388838207201237E-4</v>
      </c>
      <c r="FL433" s="223">
        <f t="shared" ca="1" si="1017"/>
        <v>5.235812323543343E-4</v>
      </c>
      <c r="FM433" s="223">
        <f t="shared" ca="1" si="1018"/>
        <v>1.3459255827691778E-4</v>
      </c>
      <c r="FN433" s="223">
        <f t="shared" ca="1" si="1019"/>
        <v>-5.7609664342477516E-4</v>
      </c>
      <c r="FO433" s="223">
        <f t="shared" ca="1" si="1020"/>
        <v>9.0189201079399537E-5</v>
      </c>
      <c r="FP433" s="223">
        <f t="shared" ca="1" si="1021"/>
        <v>5.4090656286286901E-4</v>
      </c>
      <c r="FQ433" s="223">
        <f t="shared" ca="1" si="1022"/>
        <v>-3.0124047213849175E-4</v>
      </c>
      <c r="FR433" s="223">
        <f t="shared" ca="1" si="1023"/>
        <v>-4.2336836143528229E-4</v>
      </c>
      <c r="FS433" s="223">
        <f t="shared" ca="1" si="1024"/>
        <v>4.6643061206618484E-4</v>
      </c>
      <c r="FT433" s="223">
        <f t="shared" ca="1" si="1025"/>
        <v>2.41376164822947E-4</v>
      </c>
      <c r="FU433" s="223">
        <f t="shared" ca="1" si="1026"/>
        <v>-5.6061091951084552E-4</v>
      </c>
      <c r="FV433" s="223">
        <f t="shared" ca="1" si="1027"/>
        <v>-2.2636635196672961E-5</v>
      </c>
      <c r="FW433" s="223">
        <f t="shared" ca="1" si="1028"/>
        <v>5.6944329641061252E-4</v>
      </c>
      <c r="FX433" s="223">
        <f t="shared" ca="1" si="1029"/>
        <v>-1.995491169366553E-4</v>
      </c>
      <c r="FY433" s="223">
        <f t="shared" ca="1" si="1030"/>
        <v>-4.9158309344819425E-4</v>
      </c>
      <c r="FZ433" s="223">
        <f t="shared" ca="1" si="1031"/>
        <v>3.9135532493365536E-4</v>
      </c>
      <c r="GA433" s="223">
        <f t="shared" ca="1" si="1032"/>
        <v>3.3888382072014246E-4</v>
      </c>
      <c r="GB433" s="223">
        <f t="shared" ca="1" si="1033"/>
        <v>-5.2358123235433842E-4</v>
      </c>
      <c r="GC433" s="223">
        <f t="shared" ca="1" si="1034"/>
        <v>-1.3459255827690845E-4</v>
      </c>
      <c r="GD433" s="223">
        <f t="shared" ca="1" si="1035"/>
        <v>5.760966434247743E-4</v>
      </c>
      <c r="GE433" s="223">
        <f t="shared" ca="1" si="1036"/>
        <v>-9.0189201079376606E-5</v>
      </c>
      <c r="GF433" s="223">
        <f t="shared" ca="1" si="1037"/>
        <v>-5.4090656286286576E-4</v>
      </c>
      <c r="GG433" s="223">
        <f t="shared" ca="1" si="1038"/>
        <v>3.0124047213849999E-4</v>
      </c>
      <c r="GH433" s="223">
        <f t="shared" ca="1" si="1039"/>
        <v>4.2336836143529801E-4</v>
      </c>
      <c r="GI433" s="223">
        <f t="shared" ca="1" si="1040"/>
        <v>-4.6643061206619042E-4</v>
      </c>
      <c r="GJ433" s="223">
        <f t="shared" ca="1" si="1041"/>
        <v>-2.4137616482293827E-4</v>
      </c>
      <c r="GK433" s="223">
        <f t="shared" ca="1" si="1042"/>
        <v>5.6061091951084779E-4</v>
      </c>
      <c r="GL433" s="223">
        <f t="shared" ca="1" si="1043"/>
        <v>2.2636635196696109E-5</v>
      </c>
      <c r="GM433" s="223">
        <f t="shared" ca="1" si="1044"/>
        <v>-5.69443296410611E-4</v>
      </c>
      <c r="GN433" s="223">
        <f t="shared" ca="1" si="1045"/>
        <v>1.9954911693666427E-4</v>
      </c>
      <c r="GO433" s="223">
        <f t="shared" ca="1" si="1046"/>
        <v>4.9158309344818926E-4</v>
      </c>
      <c r="GP433" s="223">
        <f t="shared" ca="1" si="1047"/>
        <v>-3.913553249336384E-4</v>
      </c>
      <c r="GQ433" s="223">
        <f t="shared" ca="1" si="1048"/>
        <v>-3.3888382072013465E-4</v>
      </c>
      <c r="GR433" s="223">
        <f t="shared" ca="1" si="1049"/>
        <v>5.2358123235434243E-4</v>
      </c>
      <c r="GS433" s="223">
        <f t="shared" ca="1" si="1050"/>
        <v>1.3459255827693095E-4</v>
      </c>
      <c r="GT433" s="223">
        <f t="shared" ca="1" si="1051"/>
        <v>-5.7609664342477473E-4</v>
      </c>
      <c r="GU433" s="223">
        <f t="shared" ca="1" si="1052"/>
        <v>9.0189201079386066E-5</v>
      </c>
      <c r="GV433" s="223">
        <f t="shared" ca="1" si="1053"/>
        <v>5.4090656286286251E-4</v>
      </c>
      <c r="GW433" s="223">
        <f t="shared" ca="1" si="1054"/>
        <v>-3.0124047213848026E-4</v>
      </c>
      <c r="GX433" s="223">
        <f t="shared" ca="1" si="1055"/>
        <v>-4.233683614352915E-4</v>
      </c>
      <c r="GY433" s="223">
        <f t="shared" ca="1" si="1056"/>
        <v>4.6643061206619611E-4</v>
      </c>
      <c r="GZ433" s="223">
        <f t="shared" ca="1" si="1057"/>
        <v>2.4137616482292954E-4</v>
      </c>
      <c r="HA433" s="223">
        <f t="shared" ca="1" si="1058"/>
        <v>-5.6061091951084237E-4</v>
      </c>
      <c r="HB433" s="223">
        <f t="shared" ca="1" si="1059"/>
        <v>-2.2636635196686568E-5</v>
      </c>
      <c r="HC433" s="223">
        <f t="shared" ca="1" si="1060"/>
        <v>5.6944329641060948E-4</v>
      </c>
      <c r="HD433" s="223">
        <f t="shared" ca="1" si="1061"/>
        <v>-1.9954911693664256E-4</v>
      </c>
      <c r="HE433" s="223">
        <f t="shared" ca="1" si="1062"/>
        <v>-4.9158309344820141E-4</v>
      </c>
      <c r="HF433" s="223">
        <f t="shared" ca="1" si="1063"/>
        <v>3.9135532493364544E-4</v>
      </c>
      <c r="HG433" s="223">
        <f t="shared" ca="1" si="1064"/>
        <v>3.3888382072012684E-4</v>
      </c>
      <c r="HH433" s="223">
        <f t="shared" ca="1" si="1065"/>
        <v>-5.2358123235433267E-4</v>
      </c>
      <c r="HI433" s="223">
        <f t="shared" ca="1" si="1066"/>
        <v>-1.3459255827692163E-4</v>
      </c>
      <c r="HJ433" s="223">
        <f t="shared" ca="1" si="1067"/>
        <v>5.7609664342477506E-4</v>
      </c>
      <c r="HK433" s="223">
        <f t="shared" ca="1" si="1068"/>
        <v>-9.0189201079395552E-5</v>
      </c>
      <c r="HL433" s="223">
        <f t="shared" ca="1" si="1069"/>
        <v>-5.4090656286287042E-4</v>
      </c>
      <c r="HM433" s="223">
        <f t="shared" ca="1" si="1070"/>
        <v>3.0124047213848844E-4</v>
      </c>
      <c r="HN433" s="223">
        <f t="shared" ca="1" si="1071"/>
        <v>4.23368361435285E-4</v>
      </c>
      <c r="HO433" s="223">
        <f t="shared" ca="1" si="1072"/>
        <v>-4.6643061206620175E-4</v>
      </c>
      <c r="HP433" s="223">
        <f t="shared" ca="1" si="1073"/>
        <v>-2.4137616482295055E-4</v>
      </c>
      <c r="HQ433" s="223">
        <f t="shared" ca="1" si="1074"/>
        <v>5.6061091951084465E-4</v>
      </c>
      <c r="HR433" s="223">
        <f t="shared" ca="1" si="1075"/>
        <v>2.2636635196676973E-5</v>
      </c>
      <c r="HS433" s="223">
        <f t="shared" ca="1" si="1076"/>
        <v>-5.6944329641061306E-4</v>
      </c>
      <c r="HT433" s="223">
        <f t="shared" ca="1" si="1077"/>
        <v>1.9954911693665153E-4</v>
      </c>
      <c r="HU433" s="223">
        <f t="shared" ca="1" si="1078"/>
        <v>4.9158309344819642E-4</v>
      </c>
      <c r="HV433" s="223">
        <f t="shared" ca="1" si="1079"/>
        <v>-3.9135532493365249E-4</v>
      </c>
      <c r="HW433" s="223">
        <f t="shared" ca="1" si="1080"/>
        <v>-3.3888382072014565E-4</v>
      </c>
      <c r="HX433" s="223">
        <f t="shared" ca="1" si="1081"/>
        <v>5.2358123235433679E-4</v>
      </c>
      <c r="HY433" s="223">
        <f t="shared" ca="1" si="1082"/>
        <v>1.3459255827691233E-4</v>
      </c>
      <c r="HZ433" s="223">
        <f t="shared" ca="1" si="1083"/>
        <v>-5.7609664342477549E-4</v>
      </c>
      <c r="IA433" s="223">
        <f t="shared" ca="1" si="1084"/>
        <v>9.0189201079372676E-5</v>
      </c>
      <c r="IB433" s="223">
        <f t="shared" ca="1" si="1085"/>
        <v>5.4090656286286717E-4</v>
      </c>
      <c r="IC433" s="223">
        <f t="shared" ca="1" si="1086"/>
        <v>-3.0124047213849663E-4</v>
      </c>
      <c r="ID433" s="223">
        <f t="shared" ca="1" si="1087"/>
        <v>-4.2336836143530072E-4</v>
      </c>
      <c r="IE433" s="223">
        <f t="shared" ca="1" si="1088"/>
        <v>7.9906899918650979E-4</v>
      </c>
      <c r="IF433" s="223">
        <f t="shared" ca="1" si="1089"/>
        <v>2.4137616482294188E-4</v>
      </c>
      <c r="IG433" s="223">
        <f t="shared" ca="1" si="1090"/>
        <v>-5.6061091951084693E-4</v>
      </c>
      <c r="IH433" s="223">
        <f t="shared" ca="1" si="1091"/>
        <v>-2.2636635196700066E-5</v>
      </c>
      <c r="II433" s="223">
        <f t="shared" ca="1" si="1092"/>
        <v>5.6944329641061165E-4</v>
      </c>
      <c r="IJ433" s="223">
        <f t="shared" ca="1" si="1093"/>
        <v>-1.9954911693666061E-4</v>
      </c>
      <c r="IK433" s="223">
        <f t="shared" ca="1" si="1094"/>
        <v>-4.9158309344819132E-4</v>
      </c>
      <c r="IL433" s="223">
        <f t="shared" ca="1" si="1095"/>
        <v>3.9135532493363547E-4</v>
      </c>
      <c r="IM433" s="223">
        <f t="shared" ca="1" si="1096"/>
        <v>3.3888382072013785E-4</v>
      </c>
      <c r="IN433" s="223">
        <f t="shared" ca="1" si="1097"/>
        <v>-5.2358123235434081E-4</v>
      </c>
      <c r="IO433" s="223">
        <f t="shared" ca="1" si="1098"/>
        <v>-1.3459255827690301E-4</v>
      </c>
      <c r="IP433" s="223">
        <f t="shared" ca="1" si="1099"/>
        <v>5.7609664342477451E-4</v>
      </c>
      <c r="IQ433" s="223">
        <f t="shared" ca="1" si="1100"/>
        <v>-9.0189201079382189E-5</v>
      </c>
      <c r="IR433" s="223">
        <f t="shared" ca="1" si="1101"/>
        <v>-5.4090656286286381E-4</v>
      </c>
      <c r="IS433" s="223">
        <f t="shared" ca="1" si="1102"/>
        <v>3.012404721384769E-4</v>
      </c>
      <c r="IT433" s="223">
        <f t="shared" ca="1" si="1103"/>
        <v>4.2336836143529421E-4</v>
      </c>
      <c r="IU433" s="223">
        <f t="shared" ca="1" si="1104"/>
        <v>-4.6643061206619378E-4</v>
      </c>
      <c r="IV433" s="223">
        <f t="shared" ca="1" si="1105"/>
        <v>-2.4137616482293315E-4</v>
      </c>
      <c r="IW433" s="223">
        <f t="shared" ca="1" si="1106"/>
        <v>5.6061091951084151E-4</v>
      </c>
      <c r="IX433" s="223">
        <f t="shared" ca="1" si="1107"/>
        <v>2.2636635196690417E-5</v>
      </c>
      <c r="IY433" s="223">
        <f t="shared" ca="1" si="1108"/>
        <v>-5.6944329641061013E-4</v>
      </c>
      <c r="IZ433" s="223">
        <f t="shared" ca="1" si="1109"/>
        <v>1.9954911693666961E-4</v>
      </c>
      <c r="JA433" s="223">
        <f t="shared" ca="1" si="1110"/>
        <v>4.9158309344820347E-4</v>
      </c>
      <c r="JB433" s="223">
        <f t="shared" ca="1" si="1111"/>
        <v>-3.9135532493364252E-4</v>
      </c>
    </row>
    <row r="434" spans="2:262">
      <c r="B434" s="230">
        <v>73</v>
      </c>
      <c r="C434" s="229">
        <f t="shared" si="1112"/>
        <v>1.4257812500000008E-3</v>
      </c>
      <c r="D434" s="226">
        <f t="shared" ca="1" si="855"/>
        <v>38.986092204061634</v>
      </c>
      <c r="E434" s="225">
        <f ca="1">CA361</f>
        <v>-0.21390779593836606</v>
      </c>
      <c r="F434" s="224">
        <v>73</v>
      </c>
      <c r="G434" s="223">
        <f t="shared" ca="1" si="856"/>
        <v>3.3706261532494851E-5</v>
      </c>
      <c r="H434" s="223">
        <f t="shared" ca="1" si="857"/>
        <v>-1.695879894317818E-4</v>
      </c>
      <c r="I434" s="223">
        <f t="shared" ca="1" si="858"/>
        <v>4.0607616067932101E-5</v>
      </c>
      <c r="J434" s="223">
        <f t="shared" ca="1" si="859"/>
        <v>1.5179363135118588E-4</v>
      </c>
      <c r="K434" s="223">
        <f t="shared" ca="1" si="860"/>
        <v>-1.071239618218511E-4</v>
      </c>
      <c r="L434" s="223">
        <f t="shared" ca="1" si="861"/>
        <v>-1.0485164557981646E-4</v>
      </c>
      <c r="M434" s="223">
        <f t="shared" ca="1" si="862"/>
        <v>1.5307021297990384E-4</v>
      </c>
      <c r="N434" s="223">
        <f t="shared" ca="1" si="863"/>
        <v>3.77758985898702E-5</v>
      </c>
      <c r="O434" s="223">
        <f t="shared" ca="1" si="864"/>
        <v>-1.6962370543806523E-4</v>
      </c>
      <c r="P434" s="223">
        <f t="shared" ca="1" si="865"/>
        <v>3.6553629853096884E-5</v>
      </c>
      <c r="Q434" s="223">
        <f t="shared" ca="1" si="866"/>
        <v>1.5360581417196782E-4</v>
      </c>
      <c r="R434" s="223">
        <f t="shared" ca="1" si="867"/>
        <v>-1.0386407861386457E-4</v>
      </c>
      <c r="S434" s="223">
        <f t="shared" ca="1" si="868"/>
        <v>-1.0809231730787112E-4</v>
      </c>
      <c r="T434" s="223">
        <f t="shared" ca="1" si="869"/>
        <v>1.5123040016103349E-4</v>
      </c>
      <c r="U434" s="223">
        <f t="shared" ca="1" si="870"/>
        <v>4.1822780858466863E-5</v>
      </c>
      <c r="V434" s="223">
        <f t="shared" ca="1" si="871"/>
        <v>-1.6955724646683167E-4</v>
      </c>
      <c r="W434" s="223">
        <f t="shared" ca="1" si="872"/>
        <v>3.2477625098466846E-5</v>
      </c>
      <c r="X434" s="223">
        <f t="shared" ca="1" si="873"/>
        <v>1.5532547059398397E-4</v>
      </c>
      <c r="Y434" s="223">
        <f t="shared" ca="1" si="874"/>
        <v>-1.0054163156864936E-4</v>
      </c>
      <c r="Z434" s="223">
        <f t="shared" ca="1" si="875"/>
        <v>-1.1126787826581182E-4</v>
      </c>
      <c r="AA434" s="223">
        <f t="shared" ca="1" si="876"/>
        <v>1.4929949180397516E-4</v>
      </c>
      <c r="AB434" s="223">
        <f t="shared" ca="1" si="877"/>
        <v>4.5844470647729194E-5</v>
      </c>
      <c r="AC434" s="223">
        <f t="shared" ca="1" si="878"/>
        <v>-1.6938865255048028E-4</v>
      </c>
      <c r="AD434" s="223">
        <f t="shared" ca="1" si="879"/>
        <v>2.8382057036893539E-5</v>
      </c>
      <c r="AE434" s="223">
        <f t="shared" ca="1" si="880"/>
        <v>1.5695156476050725E-4</v>
      </c>
      <c r="AF434" s="223">
        <f t="shared" ca="1" si="881"/>
        <v>-9.7158622004070449E-5</v>
      </c>
      <c r="AG434" s="223">
        <f t="shared" ca="1" si="882"/>
        <v>-1.1437641561445826E-4</v>
      </c>
      <c r="AH434" s="223">
        <f t="shared" ca="1" si="883"/>
        <v>1.472786510157214E-4</v>
      </c>
      <c r="AI434" s="223">
        <f t="shared" ca="1" si="884"/>
        <v>4.9838545442107326E-5</v>
      </c>
      <c r="AJ434" s="223">
        <f t="shared" ca="1" si="885"/>
        <v>-1.6911802524368212E-4</v>
      </c>
      <c r="AK434" s="223">
        <f t="shared" ca="1" si="886"/>
        <v>2.4269392685435846E-5</v>
      </c>
      <c r="AL434" s="223">
        <f t="shared" ca="1" si="887"/>
        <v>1.5848311717321626E-4</v>
      </c>
      <c r="AM434" s="223">
        <f t="shared" ca="1" si="888"/>
        <v>-9.371708771859115E-5</v>
      </c>
      <c r="AN434" s="223">
        <f t="shared" ca="1" si="889"/>
        <v>-1.1741605688714909E-4</v>
      </c>
      <c r="AO434" s="223">
        <f t="shared" ca="1" si="890"/>
        <v>1.4516909507519924E-4</v>
      </c>
      <c r="AP434" s="223">
        <f t="shared" ca="1" si="891"/>
        <v>5.3802599360296688E-5</v>
      </c>
      <c r="AQ434" s="223">
        <f t="shared" ca="1" si="892"/>
        <v>-1.6874552756220742E-4</v>
      </c>
      <c r="AR434" s="223">
        <f t="shared" ca="1" si="893"/>
        <v>2.0142109359314306E-5</v>
      </c>
      <c r="AS434" s="223">
        <f t="shared" ca="1" si="894"/>
        <v>1.5991920528220517E-4</v>
      </c>
      <c r="AT434" s="223">
        <f t="shared" ca="1" si="895"/>
        <v>-9.0219101763777795E-5</v>
      </c>
      <c r="AU434" s="223">
        <f t="shared" ca="1" si="896"/>
        <v>-1.2038497111764022E-4</v>
      </c>
      <c r="AV434" s="223">
        <f t="shared" ca="1" si="897"/>
        <v>1.4297209470002647E-4</v>
      </c>
      <c r="AW434" s="223">
        <f t="shared" ca="1" si="898"/>
        <v>5.7734244604436749E-5</v>
      </c>
      <c r="AX434" s="223">
        <f t="shared" ca="1" si="899"/>
        <v>-1.6827138388473092E-4</v>
      </c>
      <c r="AY434" s="223">
        <f t="shared" ca="1" si="900"/>
        <v>1.600269317967669E-5</v>
      </c>
      <c r="AZ434" s="223">
        <f t="shared" ca="1" si="901"/>
        <v>1.6125896404169671E-4</v>
      </c>
      <c r="BA434" s="223">
        <f t="shared" ca="1" si="902"/>
        <v>-8.6666771195573466E-5</v>
      </c>
      <c r="BB434" s="223">
        <f t="shared" ca="1" si="903"/>
        <v>-1.2328136994301409E-4</v>
      </c>
      <c r="BC434" s="223">
        <f t="shared" ca="1" si="904"/>
        <v>1.4068897328107675E-4</v>
      </c>
      <c r="BD434" s="223">
        <f t="shared" ca="1" si="905"/>
        <v>6.1631112898451824E-5</v>
      </c>
      <c r="BE434" s="223">
        <f t="shared" ca="1" si="906"/>
        <v>-1.6769587981767451E-4</v>
      </c>
      <c r="BF434" s="223">
        <f t="shared" ca="1" si="907"/>
        <v>1.1853637576046873E-5</v>
      </c>
      <c r="BG434" s="223">
        <f t="shared" ca="1" si="908"/>
        <v>1.6250158643111055E-4</v>
      </c>
      <c r="BH434" s="223">
        <f t="shared" ca="1" si="909"/>
        <v>-8.3062235805078194E-5</v>
      </c>
      <c r="BI434" s="223">
        <f t="shared" ca="1" si="910"/>
        <v>-1.261035086809216E-4</v>
      </c>
      <c r="BJ434" s="223">
        <f t="shared" ca="1" si="911"/>
        <v>1.3832110608532201E-4</v>
      </c>
      <c r="BK434" s="223">
        <f t="shared" ca="1" si="912"/>
        <v>6.5490856914592613E-5</v>
      </c>
      <c r="BL434" s="223">
        <f t="shared" ca="1" si="913"/>
        <v>-1.670193620231692E-4</v>
      </c>
      <c r="BM434" s="223">
        <f t="shared" ca="1" si="914"/>
        <v>7.6974417843773144E-6</v>
      </c>
      <c r="BN434" s="223">
        <f t="shared" ca="1" si="915"/>
        <v>1.6364632394118397E-4</v>
      </c>
      <c r="BO434" s="223">
        <f t="shared" ca="1" si="916"/>
        <v>-7.940766682963099E-5</v>
      </c>
      <c r="BP434" s="223">
        <f t="shared" ca="1" si="917"/>
        <v>-1.2884968738051205E-4</v>
      </c>
      <c r="BQ434" s="223">
        <f t="shared" ca="1" si="918"/>
        <v>1.3586991942742075E-4</v>
      </c>
      <c r="BR434" s="223">
        <f t="shared" ca="1" si="919"/>
        <v>6.9311151687388915E-5</v>
      </c>
      <c r="BS434" s="223">
        <f t="shared" ca="1" si="920"/>
        <v>-1.6624223801023694E-4</v>
      </c>
      <c r="BT434" s="223">
        <f t="shared" ca="1" si="921"/>
        <v>3.536609341602703E-6</v>
      </c>
      <c r="BU434" s="223">
        <f t="shared" ca="1" si="922"/>
        <v>1.6469248702484537E-4</v>
      </c>
      <c r="BV434" s="223">
        <f t="shared" ca="1" si="923"/>
        <v>-7.5705265644929496E-5</v>
      </c>
      <c r="BW434" s="223">
        <f t="shared" ca="1" si="924"/>
        <v>-1.3151825184642618E-4</v>
      </c>
      <c r="BX434" s="223">
        <f t="shared" ca="1" si="925"/>
        <v>1.3333688981055994E-4</v>
      </c>
      <c r="BY434" s="223">
        <f t="shared" ca="1" si="926"/>
        <v>7.3089696014119607E-5</v>
      </c>
      <c r="BZ434" s="223">
        <f t="shared" ca="1" si="927"/>
        <v>-1.6536497588932439E-4</v>
      </c>
      <c r="CA434" s="223">
        <f t="shared" ca="1" si="928"/>
        <v>-6.2635342239692924E-7</v>
      </c>
      <c r="CB434" s="223">
        <f t="shared" ca="1" si="929"/>
        <v>1.6563944551257174E-4</v>
      </c>
      <c r="CC434" s="223">
        <f t="shared" ca="1" si="930"/>
        <v>-7.195726243900571E-5</v>
      </c>
      <c r="CD434" s="223">
        <f t="shared" ca="1" si="931"/>
        <v>-1.3410759463521223E-4</v>
      </c>
      <c r="CE434" s="223">
        <f t="shared" ca="1" si="932"/>
        <v>1.307235430370662E-4</v>
      </c>
      <c r="CF434" s="223">
        <f t="shared" ca="1" si="933"/>
        <v>7.6824213840969002E-5</v>
      </c>
      <c r="CG434" s="223">
        <f t="shared" ca="1" si="934"/>
        <v>-1.6438810409033248E-4</v>
      </c>
      <c r="CH434" s="223">
        <f t="shared" ca="1" si="935"/>
        <v>-4.7889388945157591E-6</v>
      </c>
      <c r="CI434" s="223">
        <f t="shared" ca="1" si="936"/>
        <v>1.6648662899197908E-4</v>
      </c>
      <c r="CJ434" s="223">
        <f t="shared" ca="1" si="937"/>
        <v>-6.8165914868843994E-5</v>
      </c>
      <c r="CK434" s="223">
        <f t="shared" ca="1" si="938"/>
        <v>-1.3661615602359595E-4</v>
      </c>
      <c r="CL434" s="223">
        <f t="shared" ca="1" si="939"/>
        <v>1.2803145328931352E-4</v>
      </c>
      <c r="CM434" s="223">
        <f t="shared" ca="1" si="940"/>
        <v>8.051245563404516E-5</v>
      </c>
      <c r="CN434" s="223">
        <f t="shared" ca="1" si="941"/>
        <v>-1.633122110443026E-4</v>
      </c>
      <c r="CO434" s="223">
        <f t="shared" ca="1" si="942"/>
        <v>-8.9486396889145264E-6</v>
      </c>
      <c r="CP434" s="223">
        <f t="shared" ca="1" si="943"/>
        <v>1.6723352715141768E-4</v>
      </c>
      <c r="CQ434" s="223">
        <f t="shared" ca="1" si="944"/>
        <v>-6.4333506700453008E-5</v>
      </c>
      <c r="CR434" s="223">
        <f t="shared" ca="1" si="945"/>
        <v>-1.3904242494799812E-4</v>
      </c>
      <c r="CS434" s="223">
        <f t="shared" ca="1" si="946"/>
        <v>1.2526224218150373E-4</v>
      </c>
      <c r="CT434" s="223">
        <f t="shared" ca="1" si="947"/>
        <v>8.4152199734401968E-5</v>
      </c>
      <c r="CU434" s="223">
        <f t="shared" ca="1" si="948"/>
        <v>-1.6213794482897653E-4</v>
      </c>
      <c r="CV434" s="223">
        <f t="shared" ca="1" si="949"/>
        <v>-1.3102950157371054E-5</v>
      </c>
      <c r="CW434" s="223">
        <f t="shared" ca="1" si="950"/>
        <v>1.6787969008736459E-4</v>
      </c>
      <c r="CX434" s="223">
        <f t="shared" ca="1" si="951"/>
        <v>-6.0462346433210425E-5</v>
      </c>
      <c r="CY434" s="223">
        <f t="shared" ca="1" si="952"/>
        <v>-1.4138493991474276E-4</v>
      </c>
      <c r="CZ434" s="223">
        <f t="shared" ca="1" si="953"/>
        <v>1.2241757778286074E-4</v>
      </c>
      <c r="DA434" s="223">
        <f t="shared" ca="1" si="954"/>
        <v>8.774125369629219E-5</v>
      </c>
      <c r="DB434" s="223">
        <f t="shared" ca="1" si="955"/>
        <v>-1.6086601277841368E-4</v>
      </c>
      <c r="DC434" s="223">
        <f t="shared" ca="1" si="956"/>
        <v>-1.7249367898608439E-5</v>
      </c>
      <c r="DD434" s="223">
        <f t="shared" ca="1" si="957"/>
        <v>1.684247285754288E-4</v>
      </c>
      <c r="DE434" s="223">
        <f t="shared" ca="1" si="958"/>
        <v>-5.6554765909309215E-5</v>
      </c>
      <c r="DF434" s="223">
        <f t="shared" ca="1" si="959"/>
        <v>-1.4364228988040617E-4</v>
      </c>
      <c r="DG434" s="223">
        <f t="shared" ca="1" si="960"/>
        <v>1.1949917361284939E-4</v>
      </c>
      <c r="DH434" s="223">
        <f t="shared" ca="1" si="961"/>
        <v>9.1277455607812545E-5</v>
      </c>
      <c r="DI434" s="223">
        <f t="shared" ca="1" si="962"/>
        <v>-1.5949718105692074E-4</v>
      </c>
      <c r="DJ434" s="223">
        <f t="shared" ca="1" si="963"/>
        <v>-2.1385395265619137E-5</v>
      </c>
      <c r="DK434" s="223">
        <f t="shared" ca="1" si="964"/>
        <v>1.6886831430480492E-4</v>
      </c>
      <c r="DL434" s="223">
        <f t="shared" ca="1" si="965"/>
        <v>-5.2613118909143131E-5</v>
      </c>
      <c r="DM434" s="223">
        <f t="shared" ca="1" si="966"/>
        <v>-1.4581311510177675E-4</v>
      </c>
      <c r="DN434" s="223">
        <f t="shared" ca="1" si="967"/>
        <v>1.1650878760901554E-4</v>
      </c>
      <c r="DO434" s="223">
        <f t="shared" ca="1" si="968"/>
        <v>9.4758675393158626E-5</v>
      </c>
      <c r="DP434" s="223">
        <f t="shared" ca="1" si="969"/>
        <v>-1.5803227419754285E-4</v>
      </c>
      <c r="DQ434" s="223">
        <f t="shared" ca="1" si="970"/>
        <v>-2.5508540870173255E-5</v>
      </c>
      <c r="DR434" s="223">
        <f t="shared" ca="1" si="971"/>
        <v>1.6921018007603732E-4</v>
      </c>
      <c r="DS434" s="223">
        <f t="shared" ca="1" si="972"/>
        <v>-4.8639779733477417E-5</v>
      </c>
      <c r="DT434" s="223">
        <f t="shared" ca="1" si="973"/>
        <v>-1.4789610795491357E-4</v>
      </c>
      <c r="DU434" s="223">
        <f t="shared" ca="1" si="974"/>
        <v>1.1344822106807018E-4</v>
      </c>
      <c r="DV434" s="223">
        <f t="shared" ca="1" si="975"/>
        <v>9.8182816095702968E-5</v>
      </c>
      <c r="DW434" s="223">
        <f t="shared" ca="1" si="976"/>
        <v>-1.5647217460539566E-4</v>
      </c>
      <c r="DX434" s="223">
        <f t="shared" ca="1" si="977"/>
        <v>-2.961632108353294E-5</v>
      </c>
      <c r="DY434" s="223">
        <f t="shared" ca="1" si="978"/>
        <v>1.6945011996196812E-4</v>
      </c>
      <c r="DZ434" s="223">
        <f t="shared" ca="1" si="979"/>
        <v>-4.4637141773263403E-5</v>
      </c>
      <c r="EA434" s="223">
        <f t="shared" ca="1" si="980"/>
        <v>-1.4989001372281001E-4</v>
      </c>
      <c r="EB434" s="223">
        <f t="shared" ca="1" si="981"/>
        <v>1.1031931756085562E-4</v>
      </c>
      <c r="EC434" s="223">
        <f t="shared" ca="1" si="982"/>
        <v>1.015478151411232E-4</v>
      </c>
      <c r="ED434" s="223">
        <f t="shared" ca="1" si="983"/>
        <v>-1.5481782202613763E-4</v>
      </c>
      <c r="EE434" s="223">
        <f t="shared" ca="1" si="984"/>
        <v>-3.3706261532497494E-5</v>
      </c>
      <c r="EF434" s="223">
        <f t="shared" ca="1" si="985"/>
        <v>1.6958798943178188E-4</v>
      </c>
      <c r="EG434" s="223">
        <f t="shared" ca="1" si="986"/>
        <v>-4.060761606793078E-5</v>
      </c>
      <c r="EH434" s="223">
        <f t="shared" ca="1" si="987"/>
        <v>-1.517936313511884E-4</v>
      </c>
      <c r="EI434" s="223">
        <f t="shared" ca="1" si="988"/>
        <v>1.0712396182184736E-4</v>
      </c>
      <c r="EJ434" s="223">
        <f t="shared" ca="1" si="989"/>
        <v>1.0485164557981978E-4</v>
      </c>
      <c r="EK434" s="223">
        <f t="shared" ca="1" si="990"/>
        <v>-1.5307021297990227E-4</v>
      </c>
      <c r="EL434" s="223">
        <f t="shared" ca="1" si="991"/>
        <v>-3.7775898589873148E-5</v>
      </c>
      <c r="EM434" s="223">
        <f t="shared" ca="1" si="992"/>
        <v>1.6962370543806523E-4</v>
      </c>
      <c r="EN434" s="223">
        <f t="shared" ca="1" si="993"/>
        <v>-3.6553629853095387E-5</v>
      </c>
      <c r="EO434" s="223">
        <f t="shared" ca="1" si="994"/>
        <v>-1.5360581417196822E-4</v>
      </c>
      <c r="EP434" s="223">
        <f t="shared" ca="1" si="995"/>
        <v>1.0386407861386052E-4</v>
      </c>
      <c r="EQ434" s="223">
        <f t="shared" ca="1" si="996"/>
        <v>1.0809231730787462E-4</v>
      </c>
      <c r="ER434" s="223">
        <f t="shared" ca="1" si="997"/>
        <v>-1.5123040016103173E-4</v>
      </c>
      <c r="ES434" s="223">
        <f t="shared" ca="1" si="998"/>
        <v>-4.1822780858470082E-5</v>
      </c>
      <c r="ET434" s="223">
        <f t="shared" ca="1" si="999"/>
        <v>1.6955724646683146E-4</v>
      </c>
      <c r="EU434" s="223">
        <f t="shared" ca="1" si="1000"/>
        <v>-3.2477625098464772E-5</v>
      </c>
      <c r="EV434" s="223">
        <f t="shared" ca="1" si="1001"/>
        <v>-1.5532547059398627E-4</v>
      </c>
      <c r="EW434" s="223">
        <f t="shared" ca="1" si="1002"/>
        <v>1.0054163156864863E-4</v>
      </c>
      <c r="EX434" s="223">
        <f t="shared" ca="1" si="1003"/>
        <v>1.1126787826581526E-4</v>
      </c>
      <c r="EY434" s="223">
        <f t="shared" ca="1" si="1004"/>
        <v>-1.4929949180397532E-4</v>
      </c>
      <c r="EZ434" s="223">
        <f t="shared" ca="1" si="1005"/>
        <v>-4.5844470647732386E-5</v>
      </c>
      <c r="FA434" s="223">
        <f t="shared" ca="1" si="1006"/>
        <v>1.6938865255047985E-4</v>
      </c>
      <c r="FB434" s="223">
        <f t="shared" ca="1" si="1007"/>
        <v>-2.8382057036891446E-5</v>
      </c>
      <c r="FC434" s="223">
        <f t="shared" ca="1" si="1008"/>
        <v>-1.5695156476050988E-4</v>
      </c>
      <c r="FD434" s="223">
        <f t="shared" ca="1" si="1009"/>
        <v>9.715862200406969E-5</v>
      </c>
      <c r="FE434" s="223">
        <f t="shared" ca="1" si="1010"/>
        <v>1.1437641561446251E-4</v>
      </c>
      <c r="FF434" s="223">
        <f t="shared" ca="1" si="1011"/>
        <v>-1.4727865101572156E-4</v>
      </c>
      <c r="FG434" s="223">
        <f t="shared" ca="1" si="1012"/>
        <v>-4.9838545442111656E-5</v>
      </c>
      <c r="FH434" s="223">
        <f t="shared" ca="1" si="1013"/>
        <v>1.6911802524368223E-4</v>
      </c>
      <c r="FI434" s="223">
        <f t="shared" ca="1" si="1014"/>
        <v>-2.4269392685432559E-5</v>
      </c>
      <c r="FJ434" s="223">
        <f t="shared" ca="1" si="1015"/>
        <v>-1.5848311717321873E-4</v>
      </c>
      <c r="FK434" s="223">
        <f t="shared" ca="1" si="1016"/>
        <v>9.3717087718590391E-5</v>
      </c>
      <c r="FL434" s="223">
        <f t="shared" ca="1" si="1017"/>
        <v>1.1741605688715322E-4</v>
      </c>
      <c r="FM434" s="223">
        <f t="shared" ca="1" si="1018"/>
        <v>-1.4516909507519937E-4</v>
      </c>
      <c r="FN434" s="223">
        <f t="shared" ca="1" si="1019"/>
        <v>-5.3802599360299846E-5</v>
      </c>
      <c r="FO434" s="223">
        <f t="shared" ca="1" si="1020"/>
        <v>1.6874552756220755E-4</v>
      </c>
      <c r="FP434" s="223">
        <f t="shared" ca="1" si="1021"/>
        <v>-2.0142109359310993E-5</v>
      </c>
      <c r="FQ434" s="223">
        <f t="shared" ca="1" si="1022"/>
        <v>-1.5991920528220788E-4</v>
      </c>
      <c r="FR434" s="223">
        <f t="shared" ca="1" si="1023"/>
        <v>9.0219101763777009E-5</v>
      </c>
      <c r="FS434" s="223">
        <f t="shared" ca="1" si="1024"/>
        <v>1.2038497111764427E-4</v>
      </c>
      <c r="FT434" s="223">
        <f t="shared" ca="1" si="1025"/>
        <v>-1.4297209470002598E-4</v>
      </c>
      <c r="FU434" s="223">
        <f t="shared" ca="1" si="1026"/>
        <v>-5.7734244604442143E-5</v>
      </c>
      <c r="FV434" s="223">
        <f t="shared" ca="1" si="1027"/>
        <v>1.6827138388473108E-4</v>
      </c>
      <c r="FW434" s="223">
        <f t="shared" ca="1" si="1028"/>
        <v>-1.6002693179673384E-5</v>
      </c>
      <c r="FX434" s="223">
        <f t="shared" ca="1" si="1029"/>
        <v>-1.6125896404169923E-4</v>
      </c>
      <c r="FY434" s="223">
        <f t="shared" ca="1" si="1030"/>
        <v>8.666677119557062E-5</v>
      </c>
      <c r="FZ434" s="223">
        <f t="shared" ca="1" si="1031"/>
        <v>1.2328136994301802E-4</v>
      </c>
      <c r="GA434" s="223">
        <f t="shared" ca="1" si="1032"/>
        <v>-1.4068897328107624E-4</v>
      </c>
      <c r="GB434" s="223">
        <f t="shared" ca="1" si="1033"/>
        <v>-6.1631112898457164E-5</v>
      </c>
      <c r="GC434" s="223">
        <f t="shared" ca="1" si="1034"/>
        <v>1.6769587981767476E-4</v>
      </c>
      <c r="GD434" s="223">
        <f t="shared" ca="1" si="1035"/>
        <v>-1.1853637576043566E-5</v>
      </c>
      <c r="GE434" s="223">
        <f t="shared" ca="1" si="1036"/>
        <v>-1.6250158643111291E-4</v>
      </c>
      <c r="GF434" s="223">
        <f t="shared" ca="1" si="1037"/>
        <v>8.3062235805075294E-5</v>
      </c>
      <c r="GG434" s="223">
        <f t="shared" ca="1" si="1038"/>
        <v>1.2610350868092542E-4</v>
      </c>
      <c r="GH434" s="223">
        <f t="shared" ca="1" si="1039"/>
        <v>-1.3832110608532152E-4</v>
      </c>
      <c r="GI434" s="223">
        <f t="shared" ca="1" si="1040"/>
        <v>-6.5490856914597912E-5</v>
      </c>
      <c r="GJ434" s="223">
        <f t="shared" ca="1" si="1041"/>
        <v>1.6701936202316903E-4</v>
      </c>
      <c r="GK434" s="223">
        <f t="shared" ca="1" si="1042"/>
        <v>-7.6974417843739669E-6</v>
      </c>
      <c r="GL434" s="223">
        <f t="shared" ca="1" si="1043"/>
        <v>-1.6364632394118357E-4</v>
      </c>
      <c r="GM434" s="223">
        <f t="shared" ca="1" si="1044"/>
        <v>7.9407666829628049E-5</v>
      </c>
      <c r="GN434" s="223">
        <f t="shared" ca="1" si="1045"/>
        <v>1.2884968738051733E-4</v>
      </c>
      <c r="GO434" s="223">
        <f t="shared" ca="1" si="1046"/>
        <v>-1.3586991942742024E-4</v>
      </c>
      <c r="GP434" s="223">
        <f t="shared" ca="1" si="1047"/>
        <v>-6.9311151687394146E-5</v>
      </c>
      <c r="GQ434" s="223">
        <f t="shared" ca="1" si="1048"/>
        <v>1.6624223801023675E-4</v>
      </c>
      <c r="GR434" s="223">
        <f t="shared" ca="1" si="1049"/>
        <v>-3.5366093415993826E-6</v>
      </c>
      <c r="GS434" s="223">
        <f t="shared" ca="1" si="1050"/>
        <v>-1.6469248702484501E-4</v>
      </c>
      <c r="GT434" s="223">
        <f t="shared" ca="1" si="1051"/>
        <v>7.5705265644926515E-5</v>
      </c>
      <c r="GU434" s="223">
        <f t="shared" ca="1" si="1052"/>
        <v>1.3151825184643136E-4</v>
      </c>
      <c r="GV434" s="223">
        <f t="shared" ca="1" si="1053"/>
        <v>-1.3333688981055939E-4</v>
      </c>
      <c r="GW434" s="223">
        <f t="shared" ca="1" si="1054"/>
        <v>-7.3089696014124784E-5</v>
      </c>
      <c r="GX434" s="223">
        <f t="shared" ca="1" si="1055"/>
        <v>1.6536497588932471E-4</v>
      </c>
      <c r="GY434" s="223">
        <f t="shared" ca="1" si="1056"/>
        <v>6.2635342240024961E-7</v>
      </c>
      <c r="GZ434" s="223">
        <f t="shared" ca="1" si="1057"/>
        <v>-1.6563944551257139E-4</v>
      </c>
      <c r="HA434" s="223">
        <f t="shared" ca="1" si="1058"/>
        <v>7.1957262439002674E-5</v>
      </c>
      <c r="HB434" s="223">
        <f t="shared" ca="1" si="1059"/>
        <v>1.3410759463521721E-4</v>
      </c>
      <c r="HC434" s="223">
        <f t="shared" ca="1" si="1060"/>
        <v>-1.3072354303706406E-4</v>
      </c>
      <c r="HD434" s="223">
        <f t="shared" ca="1" si="1061"/>
        <v>-7.682421384097628E-5</v>
      </c>
      <c r="HE434" s="223">
        <f t="shared" ca="1" si="1062"/>
        <v>1.6438810409033166E-4</v>
      </c>
      <c r="HF434" s="223">
        <f t="shared" ca="1" si="1063"/>
        <v>4.7889388945190998E-6</v>
      </c>
      <c r="HG434" s="223">
        <f t="shared" ca="1" si="1064"/>
        <v>-1.6648662899197879E-4</v>
      </c>
      <c r="HH434" s="223">
        <f t="shared" ca="1" si="1065"/>
        <v>6.8165914868840944E-5</v>
      </c>
      <c r="HI434" s="223">
        <f t="shared" ca="1" si="1066"/>
        <v>1.3661615602360077E-4</v>
      </c>
      <c r="HJ434" s="223">
        <f t="shared" ca="1" si="1067"/>
        <v>-1.2803145328931135E-4</v>
      </c>
      <c r="HK434" s="223">
        <f t="shared" ca="1" si="1068"/>
        <v>-8.0512455634052329E-5</v>
      </c>
      <c r="HL434" s="223">
        <f t="shared" ca="1" si="1069"/>
        <v>1.633122110443017E-4</v>
      </c>
      <c r="HM434" s="223">
        <f t="shared" ca="1" si="1070"/>
        <v>8.94863968891784E-6</v>
      </c>
      <c r="HN434" s="223">
        <f t="shared" ca="1" si="1071"/>
        <v>-1.6723352715141744E-4</v>
      </c>
      <c r="HO434" s="223">
        <f t="shared" ca="1" si="1072"/>
        <v>6.4333506700449931E-5</v>
      </c>
      <c r="HP434" s="223">
        <f t="shared" ca="1" si="1073"/>
        <v>1.3904242494799728E-4</v>
      </c>
      <c r="HQ434" s="223">
        <f t="shared" ca="1" si="1074"/>
        <v>-1.2526224218150153E-4</v>
      </c>
      <c r="HR434" s="223">
        <f t="shared" ca="1" si="1075"/>
        <v>-8.4152199734409042E-5</v>
      </c>
      <c r="HS434" s="223">
        <f t="shared" ca="1" si="1076"/>
        <v>1.6213794482897555E-4</v>
      </c>
      <c r="HT434" s="223">
        <f t="shared" ca="1" si="1077"/>
        <v>1.3102950157379165E-5</v>
      </c>
      <c r="HU434" s="223">
        <f t="shared" ca="1" si="1078"/>
        <v>-1.6787969008736438E-4</v>
      </c>
      <c r="HV434" s="223">
        <f t="shared" ca="1" si="1079"/>
        <v>6.0462346433207321E-5</v>
      </c>
      <c r="HW434" s="223">
        <f t="shared" ca="1" si="1080"/>
        <v>1.4138493991474194E-4</v>
      </c>
      <c r="HX434" s="223">
        <f t="shared" ca="1" si="1081"/>
        <v>-1.2241757778285844E-4</v>
      </c>
      <c r="HY434" s="223">
        <f t="shared" ca="1" si="1082"/>
        <v>-8.7741253696299143E-5</v>
      </c>
      <c r="HZ434" s="223">
        <f t="shared" ca="1" si="1083"/>
        <v>1.6086601277841262E-4</v>
      </c>
      <c r="IA434" s="223">
        <f t="shared" ca="1" si="1084"/>
        <v>1.724936789861655E-5</v>
      </c>
      <c r="IB434" s="223">
        <f t="shared" ca="1" si="1085"/>
        <v>-1.6842472857542864E-4</v>
      </c>
      <c r="IC434" s="223">
        <f t="shared" ca="1" si="1086"/>
        <v>5.6554765909306078E-5</v>
      </c>
      <c r="ID434" s="223">
        <f t="shared" ca="1" si="1087"/>
        <v>1.4364228988040538E-4</v>
      </c>
      <c r="IE434" s="223">
        <f t="shared" ca="1" si="1088"/>
        <v>-1.8152521426604868E-4</v>
      </c>
      <c r="IF434" s="223">
        <f t="shared" ca="1" si="1089"/>
        <v>-9.1277455607819403E-5</v>
      </c>
      <c r="IG434" s="223">
        <f t="shared" ca="1" si="1090"/>
        <v>1.5949718105691963E-4</v>
      </c>
      <c r="IH434" s="223">
        <f t="shared" ca="1" si="1091"/>
        <v>2.1385395265627215E-5</v>
      </c>
      <c r="II434" s="223">
        <f t="shared" ca="1" si="1092"/>
        <v>-1.6886831430480524E-4</v>
      </c>
      <c r="IJ434" s="223">
        <f t="shared" ca="1" si="1093"/>
        <v>5.2613118909139973E-5</v>
      </c>
      <c r="IK434" s="223">
        <f t="shared" ca="1" si="1094"/>
        <v>1.4581311510177599E-4</v>
      </c>
      <c r="IL434" s="223">
        <f t="shared" ca="1" si="1095"/>
        <v>-1.1650878760901311E-4</v>
      </c>
      <c r="IM434" s="223">
        <f t="shared" ca="1" si="1096"/>
        <v>-9.4758675393165375E-5</v>
      </c>
      <c r="IN434" s="223">
        <f t="shared" ca="1" si="1097"/>
        <v>1.5803227419754163E-4</v>
      </c>
      <c r="IO434" s="223">
        <f t="shared" ca="1" si="1098"/>
        <v>2.5508540870181298E-5</v>
      </c>
      <c r="IP434" s="223">
        <f t="shared" ca="1" si="1099"/>
        <v>-1.6921018007603757E-4</v>
      </c>
      <c r="IQ434" s="223">
        <f t="shared" ca="1" si="1100"/>
        <v>4.8639779733474219E-5</v>
      </c>
      <c r="IR434" s="223">
        <f t="shared" ca="1" si="1101"/>
        <v>1.4789610795491281E-4</v>
      </c>
      <c r="IS434" s="223">
        <f t="shared" ca="1" si="1102"/>
        <v>-1.1344822106806769E-4</v>
      </c>
      <c r="IT434" s="223">
        <f t="shared" ca="1" si="1103"/>
        <v>-9.8182816095701735E-5</v>
      </c>
      <c r="IU434" s="223">
        <f t="shared" ca="1" si="1104"/>
        <v>1.5647217460539438E-4</v>
      </c>
      <c r="IV434" s="223">
        <f t="shared" ca="1" si="1105"/>
        <v>2.9616321083540969E-5</v>
      </c>
      <c r="IW434" s="223">
        <f t="shared" ca="1" si="1106"/>
        <v>-1.6945011996196826E-4</v>
      </c>
      <c r="IX434" s="223">
        <f t="shared" ca="1" si="1107"/>
        <v>4.4637141773255536E-5</v>
      </c>
      <c r="IY434" s="223">
        <f t="shared" ca="1" si="1108"/>
        <v>1.4989001372280931E-4</v>
      </c>
      <c r="IZ434" s="223">
        <f t="shared" ca="1" si="1109"/>
        <v>-1.1031931756085309E-4</v>
      </c>
      <c r="JA434" s="223">
        <f t="shared" ca="1" si="1110"/>
        <v>-1.0154781514112198E-4</v>
      </c>
      <c r="JB434" s="223">
        <f t="shared" ca="1" si="1111"/>
        <v>1.5481782202613628E-4</v>
      </c>
    </row>
    <row r="435" spans="2:262">
      <c r="B435" s="230">
        <v>74</v>
      </c>
      <c r="C435" s="229">
        <f t="shared" si="1112"/>
        <v>1.4453125000000009E-3</v>
      </c>
      <c r="D435" s="226">
        <f t="shared" ca="1" si="855"/>
        <v>38.987581257073458</v>
      </c>
      <c r="E435" s="225">
        <f ca="1">CB361</f>
        <v>-0.21241874292654736</v>
      </c>
      <c r="F435" s="224">
        <v>74</v>
      </c>
      <c r="G435" s="223">
        <f t="shared" ca="1" si="856"/>
        <v>-1.6355643722827082E-4</v>
      </c>
      <c r="H435" s="223">
        <f t="shared" ca="1" si="857"/>
        <v>2.8452698078149628E-4</v>
      </c>
      <c r="I435" s="223">
        <f t="shared" ca="1" si="858"/>
        <v>2.5287603273029869E-5</v>
      </c>
      <c r="J435" s="223">
        <f t="shared" ca="1" si="859"/>
        <v>-2.9681575356670261E-4</v>
      </c>
      <c r="K435" s="223">
        <f t="shared" ca="1" si="860"/>
        <v>1.1895308712649035E-4</v>
      </c>
      <c r="L435" s="223">
        <f t="shared" ca="1" si="861"/>
        <v>2.39009268546616E-4</v>
      </c>
      <c r="M435" s="223">
        <f t="shared" ca="1" si="862"/>
        <v>-2.3510211726649927E-4</v>
      </c>
      <c r="N435" s="223">
        <f t="shared" ca="1" si="863"/>
        <v>-1.247589590485116E-4</v>
      </c>
      <c r="O435" s="223">
        <f t="shared" ca="1" si="864"/>
        <v>2.9573002589480162E-4</v>
      </c>
      <c r="P435" s="223">
        <f t="shared" ca="1" si="865"/>
        <v>-1.8954110740919454E-5</v>
      </c>
      <c r="Q435" s="223">
        <f t="shared" ca="1" si="866"/>
        <v>-2.8651907941933135E-4</v>
      </c>
      <c r="R435" s="223">
        <f t="shared" ca="1" si="867"/>
        <v>1.5819102566697339E-4</v>
      </c>
      <c r="S435" s="223">
        <f t="shared" ca="1" si="868"/>
        <v>2.0964451166804554E-4</v>
      </c>
      <c r="T435" s="223">
        <f t="shared" ca="1" si="869"/>
        <v>-2.6006994798864075E-4</v>
      </c>
      <c r="U435" s="223">
        <f t="shared" ca="1" si="870"/>
        <v>-8.3260826168620399E-5</v>
      </c>
      <c r="V435" s="223">
        <f t="shared" ca="1" si="871"/>
        <v>3.0053140903133217E-4</v>
      </c>
      <c r="W435" s="223">
        <f t="shared" ca="1" si="872"/>
        <v>-6.2785525497408029E-5</v>
      </c>
      <c r="X435" s="223">
        <f t="shared" ca="1" si="873"/>
        <v>-2.7002013246996994E-4</v>
      </c>
      <c r="Y435" s="223">
        <f t="shared" ca="1" si="874"/>
        <v>1.9400460622752045E-4</v>
      </c>
      <c r="Z435" s="223">
        <f t="shared" ca="1" si="875"/>
        <v>1.7574158422352073E-4</v>
      </c>
      <c r="AA435" s="223">
        <f t="shared" ca="1" si="876"/>
        <v>-2.7940804972975225E-4</v>
      </c>
      <c r="AB435" s="223">
        <f t="shared" ca="1" si="877"/>
        <v>-3.9960347844008849E-5</v>
      </c>
      <c r="AC435" s="223">
        <f t="shared" ca="1" si="878"/>
        <v>2.9882719474602073E-4</v>
      </c>
      <c r="AD435" s="223">
        <f t="shared" ca="1" si="879"/>
        <v>-1.052578232347422E-4</v>
      </c>
      <c r="AE435" s="223">
        <f t="shared" ca="1" si="880"/>
        <v>-2.476760650944137E-4</v>
      </c>
      <c r="AF435" s="223">
        <f t="shared" ca="1" si="881"/>
        <v>2.2561857294348803E-4</v>
      </c>
      <c r="AG435" s="223">
        <f t="shared" ca="1" si="882"/>
        <v>1.380343822077613E-4</v>
      </c>
      <c r="AH435" s="223">
        <f t="shared" ca="1" si="883"/>
        <v>-2.9269781098684373E-4</v>
      </c>
      <c r="AI435" s="223">
        <f t="shared" ca="1" si="884"/>
        <v>4.2051513339897101E-6</v>
      </c>
      <c r="AJ435" s="223">
        <f t="shared" ca="1" si="885"/>
        <v>2.9065427413153724E-4</v>
      </c>
      <c r="AK435" s="223">
        <f t="shared" ca="1" si="886"/>
        <v>-1.454516069702562E-4</v>
      </c>
      <c r="AL435" s="223">
        <f t="shared" ca="1" si="887"/>
        <v>-2.1997055887383412E-4</v>
      </c>
      <c r="AM435" s="223">
        <f t="shared" ca="1" si="888"/>
        <v>2.5234857890742721E-4</v>
      </c>
      <c r="AN435" s="223">
        <f t="shared" ca="1" si="889"/>
        <v>9.7339152671315244E-5</v>
      </c>
      <c r="AO435" s="223">
        <f t="shared" ca="1" si="890"/>
        <v>-2.9965154856284191E-4</v>
      </c>
      <c r="AP435" s="223">
        <f t="shared" ca="1" si="891"/>
        <v>4.8279621684866133E-5</v>
      </c>
      <c r="AQ435" s="223">
        <f t="shared" ca="1" si="892"/>
        <v>2.7618956623754061E-4</v>
      </c>
      <c r="AR435" s="223">
        <f t="shared" ca="1" si="893"/>
        <v>-1.8249680266847014E-4</v>
      </c>
      <c r="AS435" s="223">
        <f t="shared" ca="1" si="894"/>
        <v>-1.8750335434922945E-4</v>
      </c>
      <c r="AT435" s="223">
        <f t="shared" ca="1" si="895"/>
        <v>2.7361600021295305E-4</v>
      </c>
      <c r="AU435" s="223">
        <f t="shared" ca="1" si="896"/>
        <v>5.453682443691985E-5</v>
      </c>
      <c r="AV435" s="223">
        <f t="shared" ca="1" si="897"/>
        <v>-3.001187350390247E-4</v>
      </c>
      <c r="AW435" s="223">
        <f t="shared" ca="1" si="898"/>
        <v>9.1308984027324103E-5</v>
      </c>
      <c r="AX435" s="223">
        <f t="shared" ca="1" si="899"/>
        <v>2.5574618830753694E-4</v>
      </c>
      <c r="AY435" s="223">
        <f t="shared" ca="1" si="900"/>
        <v>-2.1559149371640289E-4</v>
      </c>
      <c r="AZ435" s="223">
        <f t="shared" ca="1" si="901"/>
        <v>-1.5097726844988672E-4</v>
      </c>
      <c r="BA435" s="223">
        <f t="shared" ca="1" si="902"/>
        <v>2.8896046141491723E-4</v>
      </c>
      <c r="BB435" s="223">
        <f t="shared" ca="1" si="903"/>
        <v>1.055393865083347E-5</v>
      </c>
      <c r="BC435" s="223">
        <f t="shared" ca="1" si="904"/>
        <v>-2.9408925723905236E-4</v>
      </c>
      <c r="BD435" s="223">
        <f t="shared" ca="1" si="905"/>
        <v>1.3236178261229062E-4</v>
      </c>
      <c r="BE435" s="223">
        <f t="shared" ca="1" si="906"/>
        <v>2.2976667773614952E-4</v>
      </c>
      <c r="BF435" s="223">
        <f t="shared" ca="1" si="907"/>
        <v>-2.4401927999650062E-4</v>
      </c>
      <c r="BG435" s="223">
        <f t="shared" ca="1" si="908"/>
        <v>-1.1118298062932004E-4</v>
      </c>
      <c r="BH435" s="223">
        <f t="shared" ca="1" si="909"/>
        <v>2.9804980126748795E-4</v>
      </c>
      <c r="BI435" s="223">
        <f t="shared" ca="1" si="910"/>
        <v>-3.3657408034892095E-5</v>
      </c>
      <c r="BJ435" s="223">
        <f t="shared" ca="1" si="911"/>
        <v>-2.8169363514869629E-4</v>
      </c>
      <c r="BK435" s="223">
        <f t="shared" ca="1" si="912"/>
        <v>1.7054934832696117E-4</v>
      </c>
      <c r="BL435" s="223">
        <f t="shared" ca="1" si="913"/>
        <v>1.988134124709568E-4</v>
      </c>
      <c r="BM435" s="223">
        <f t="shared" ca="1" si="914"/>
        <v>-2.6716478578571142E-4</v>
      </c>
      <c r="BN435" s="223">
        <f t="shared" ca="1" si="915"/>
        <v>-6.8981917042898577E-5</v>
      </c>
      <c r="BO435" s="223">
        <f t="shared" ca="1" si="916"/>
        <v>3.0068726301202335E-4</v>
      </c>
      <c r="BP435" s="223">
        <f t="shared" ca="1" si="917"/>
        <v>-7.7140173479663791E-5</v>
      </c>
      <c r="BQ435" s="223">
        <f t="shared" ca="1" si="918"/>
        <v>-2.632001965523091E-4</v>
      </c>
      <c r="BR435" s="223">
        <f t="shared" ca="1" si="919"/>
        <v>2.0504503569737179E-4</v>
      </c>
      <c r="BS435" s="223">
        <f t="shared" ca="1" si="920"/>
        <v>1.6355643722826949E-4</v>
      </c>
      <c r="BT435" s="223">
        <f t="shared" ca="1" si="921"/>
        <v>-2.8452698078149601E-4</v>
      </c>
      <c r="BU435" s="223">
        <f t="shared" ca="1" si="922"/>
        <v>-2.5287603273028839E-5</v>
      </c>
      <c r="BV435" s="223">
        <f t="shared" ca="1" si="923"/>
        <v>2.9681575356670282E-4</v>
      </c>
      <c r="BW435" s="223">
        <f t="shared" ca="1" si="924"/>
        <v>-1.1895308712649106E-4</v>
      </c>
      <c r="BX435" s="223">
        <f t="shared" ca="1" si="925"/>
        <v>-2.3900926854661711E-4</v>
      </c>
      <c r="BY435" s="223">
        <f t="shared" ca="1" si="926"/>
        <v>2.3510211726649908E-4</v>
      </c>
      <c r="BZ435" s="223">
        <f t="shared" ca="1" si="927"/>
        <v>1.247589590485138E-4</v>
      </c>
      <c r="CA435" s="223">
        <f t="shared" ca="1" si="928"/>
        <v>-2.9573002589480232E-4</v>
      </c>
      <c r="CB435" s="223">
        <f t="shared" ca="1" si="929"/>
        <v>1.8954110740921297E-5</v>
      </c>
      <c r="CC435" s="223">
        <f t="shared" ca="1" si="930"/>
        <v>2.8651907941933173E-4</v>
      </c>
      <c r="CD435" s="223">
        <f t="shared" ca="1" si="931"/>
        <v>-1.5819102566697038E-4</v>
      </c>
      <c r="CE435" s="223">
        <f t="shared" ca="1" si="932"/>
        <v>-2.0964451166804348E-4</v>
      </c>
      <c r="CF435" s="223">
        <f t="shared" ca="1" si="933"/>
        <v>2.6006994798864064E-4</v>
      </c>
      <c r="CG435" s="223">
        <f t="shared" ca="1" si="934"/>
        <v>8.3260826168622757E-5</v>
      </c>
      <c r="CH435" s="223">
        <f t="shared" ca="1" si="935"/>
        <v>-3.0053140903133201E-4</v>
      </c>
      <c r="CI435" s="223">
        <f t="shared" ca="1" si="936"/>
        <v>6.2785525497409831E-5</v>
      </c>
      <c r="CJ435" s="223">
        <f t="shared" ca="1" si="937"/>
        <v>2.7002013246997005E-4</v>
      </c>
      <c r="CK435" s="223">
        <f t="shared" ca="1" si="938"/>
        <v>-1.9400460622751858E-4</v>
      </c>
      <c r="CL435" s="223">
        <f t="shared" ca="1" si="939"/>
        <v>-1.757415842235175E-4</v>
      </c>
      <c r="CM435" s="223">
        <f t="shared" ca="1" si="940"/>
        <v>2.7940804972975214E-4</v>
      </c>
      <c r="CN435" s="223">
        <f t="shared" ca="1" si="941"/>
        <v>3.9960347844011289E-5</v>
      </c>
      <c r="CO435" s="223">
        <f t="shared" ca="1" si="942"/>
        <v>-2.9882719474602127E-4</v>
      </c>
      <c r="CP435" s="223">
        <f t="shared" ca="1" si="943"/>
        <v>1.0525782323474391E-4</v>
      </c>
      <c r="CQ435" s="223">
        <f t="shared" ca="1" si="944"/>
        <v>2.4767606509441391E-4</v>
      </c>
      <c r="CR435" s="223">
        <f t="shared" ca="1" si="945"/>
        <v>-2.2561857294348643E-4</v>
      </c>
      <c r="CS435" s="223">
        <f t="shared" ca="1" si="946"/>
        <v>-1.3803438220775778E-4</v>
      </c>
      <c r="CT435" s="223">
        <f t="shared" ca="1" si="947"/>
        <v>2.9269781098684362E-4</v>
      </c>
      <c r="CU435" s="223">
        <f t="shared" ca="1" si="948"/>
        <v>-4.2051513339872977E-6</v>
      </c>
      <c r="CV435" s="223">
        <f t="shared" ca="1" si="949"/>
        <v>-2.9065427413153838E-4</v>
      </c>
      <c r="CW435" s="223">
        <f t="shared" ca="1" si="950"/>
        <v>1.454516069702578E-4</v>
      </c>
      <c r="CX435" s="223">
        <f t="shared" ca="1" si="951"/>
        <v>2.1997055887383431E-4</v>
      </c>
      <c r="CY435" s="223">
        <f t="shared" ca="1" si="952"/>
        <v>-2.5234857890742591E-4</v>
      </c>
      <c r="CZ435" s="223">
        <f t="shared" ca="1" si="953"/>
        <v>-9.7339152671311463E-5</v>
      </c>
      <c r="DA435" s="223">
        <f t="shared" ca="1" si="954"/>
        <v>2.9965154856284213E-4</v>
      </c>
      <c r="DB435" s="223">
        <f t="shared" ca="1" si="955"/>
        <v>-4.8279621684865862E-5</v>
      </c>
      <c r="DC435" s="223">
        <f t="shared" ca="1" si="956"/>
        <v>-2.761895662375424E-4</v>
      </c>
      <c r="DD435" s="223">
        <f t="shared" ca="1" si="957"/>
        <v>1.8249680266847331E-4</v>
      </c>
      <c r="DE435" s="223">
        <f t="shared" ca="1" si="958"/>
        <v>1.875033543492297E-4</v>
      </c>
      <c r="DF435" s="223">
        <f t="shared" ca="1" si="959"/>
        <v>-2.7361600021295294E-4</v>
      </c>
      <c r="DG435" s="223">
        <f t="shared" ca="1" si="960"/>
        <v>-5.4536824436915947E-5</v>
      </c>
      <c r="DH435" s="223">
        <f t="shared" ca="1" si="961"/>
        <v>3.001187350390247E-4</v>
      </c>
      <c r="DI435" s="223">
        <f t="shared" ca="1" si="962"/>
        <v>-9.1308984027323832E-5</v>
      </c>
      <c r="DJ435" s="223">
        <f t="shared" ca="1" si="963"/>
        <v>-2.5574618830753938E-4</v>
      </c>
      <c r="DK435" s="223">
        <f t="shared" ca="1" si="964"/>
        <v>2.1559149371640565E-4</v>
      </c>
      <c r="DL435" s="223">
        <f t="shared" ca="1" si="965"/>
        <v>1.5097726844988697E-4</v>
      </c>
      <c r="DM435" s="223">
        <f t="shared" ca="1" si="966"/>
        <v>-2.8896046141491712E-4</v>
      </c>
      <c r="DN435" s="223">
        <f t="shared" ca="1" si="967"/>
        <v>-1.0553938650829513E-5</v>
      </c>
      <c r="DO435" s="223">
        <f t="shared" ca="1" si="968"/>
        <v>2.9408925723905242E-4</v>
      </c>
      <c r="DP435" s="223">
        <f t="shared" ca="1" si="969"/>
        <v>-1.3236178261229035E-4</v>
      </c>
      <c r="DQ435" s="223">
        <f t="shared" ca="1" si="970"/>
        <v>-2.2976667773615247E-4</v>
      </c>
      <c r="DR435" s="223">
        <f t="shared" ca="1" si="971"/>
        <v>2.4401927999650295E-4</v>
      </c>
      <c r="DS435" s="223">
        <f t="shared" ca="1" si="972"/>
        <v>1.1118298062932033E-4</v>
      </c>
      <c r="DT435" s="223">
        <f t="shared" ca="1" si="973"/>
        <v>-2.980498012674879E-4</v>
      </c>
      <c r="DU435" s="223">
        <f t="shared" ca="1" si="974"/>
        <v>3.3657408034887569E-5</v>
      </c>
      <c r="DV435" s="223">
        <f t="shared" ca="1" si="975"/>
        <v>2.8169363514869635E-4</v>
      </c>
      <c r="DW435" s="223">
        <f t="shared" ca="1" si="976"/>
        <v>-1.7054934832696095E-4</v>
      </c>
      <c r="DX435" s="223">
        <f t="shared" ca="1" si="977"/>
        <v>-1.9881341247096024E-4</v>
      </c>
      <c r="DY435" s="223">
        <f t="shared" ca="1" si="978"/>
        <v>2.6716478578571321E-4</v>
      </c>
      <c r="DZ435" s="223">
        <f t="shared" ca="1" si="979"/>
        <v>6.8981917042898862E-5</v>
      </c>
      <c r="EA435" s="223">
        <f t="shared" ca="1" si="980"/>
        <v>-3.006872630120233E-4</v>
      </c>
      <c r="EB435" s="223">
        <f t="shared" ca="1" si="981"/>
        <v>7.7140173479659386E-5</v>
      </c>
      <c r="EC435" s="223">
        <f t="shared" ca="1" si="982"/>
        <v>2.6320019655230715E-4</v>
      </c>
      <c r="ED435" s="223">
        <f t="shared" ca="1" si="983"/>
        <v>-2.0504503569737157E-4</v>
      </c>
      <c r="EE435" s="223">
        <f t="shared" ca="1" si="984"/>
        <v>-1.6355643722827331E-4</v>
      </c>
      <c r="EF435" s="223">
        <f t="shared" ca="1" si="985"/>
        <v>2.8452698078149726E-4</v>
      </c>
      <c r="EG435" s="223">
        <f t="shared" ca="1" si="986"/>
        <v>2.5287603273029137E-5</v>
      </c>
      <c r="EH435" s="223">
        <f t="shared" ca="1" si="987"/>
        <v>-2.9681575356670282E-4</v>
      </c>
      <c r="EI435" s="223">
        <f t="shared" ca="1" si="988"/>
        <v>1.1895308712648686E-4</v>
      </c>
      <c r="EJ435" s="223">
        <f t="shared" ca="1" si="989"/>
        <v>2.3900926854661473E-4</v>
      </c>
      <c r="EK435" s="223">
        <f t="shared" ca="1" si="990"/>
        <v>-2.3510211726649889E-4</v>
      </c>
      <c r="EL435" s="223">
        <f t="shared" ca="1" si="991"/>
        <v>-1.2475895904851409E-4</v>
      </c>
      <c r="EM435" s="223">
        <f t="shared" ca="1" si="992"/>
        <v>2.9573002589480227E-4</v>
      </c>
      <c r="EN435" s="223">
        <f t="shared" ca="1" si="993"/>
        <v>-1.8954110740920972E-5</v>
      </c>
      <c r="EO435" s="223">
        <f t="shared" ca="1" si="994"/>
        <v>-2.8651907941933184E-4</v>
      </c>
      <c r="EP435" s="223">
        <f t="shared" ca="1" si="995"/>
        <v>1.5819102566697014E-4</v>
      </c>
      <c r="EQ435" s="223">
        <f t="shared" ca="1" si="996"/>
        <v>2.096445116680437E-4</v>
      </c>
      <c r="ER435" s="223">
        <f t="shared" ca="1" si="997"/>
        <v>-2.6006994798864047E-4</v>
      </c>
      <c r="ES435" s="223">
        <f t="shared" ca="1" si="998"/>
        <v>-8.3260826168623001E-5</v>
      </c>
      <c r="ET435" s="223">
        <f t="shared" ca="1" si="999"/>
        <v>3.0053140903133196E-4</v>
      </c>
      <c r="EU435" s="223">
        <f t="shared" ca="1" si="1000"/>
        <v>-6.2785525497401171E-5</v>
      </c>
      <c r="EV435" s="223">
        <f t="shared" ca="1" si="1001"/>
        <v>-2.7002013246996641E-4</v>
      </c>
      <c r="EW435" s="223">
        <f t="shared" ca="1" si="1002"/>
        <v>1.9400460622752489E-4</v>
      </c>
      <c r="EX435" s="223">
        <f t="shared" ca="1" si="1003"/>
        <v>1.7574158422351775E-4</v>
      </c>
      <c r="EY435" s="223">
        <f t="shared" ca="1" si="1004"/>
        <v>-2.7940804972975203E-4</v>
      </c>
      <c r="EZ435" s="223">
        <f t="shared" ca="1" si="1005"/>
        <v>-3.996034784401156E-5</v>
      </c>
      <c r="FA435" s="223">
        <f t="shared" ca="1" si="1006"/>
        <v>2.9882719474602127E-4</v>
      </c>
      <c r="FB435" s="223">
        <f t="shared" ca="1" si="1007"/>
        <v>-1.0525782323473566E-4</v>
      </c>
      <c r="FC435" s="223">
        <f t="shared" ca="1" si="1008"/>
        <v>-2.476760650944092E-4</v>
      </c>
      <c r="FD435" s="223">
        <f t="shared" ca="1" si="1009"/>
        <v>2.2561857294349188E-4</v>
      </c>
      <c r="FE435" s="223">
        <f t="shared" ca="1" si="1010"/>
        <v>1.3803438220775805E-4</v>
      </c>
      <c r="FF435" s="223">
        <f t="shared" ca="1" si="1011"/>
        <v>-2.9269781098684362E-4</v>
      </c>
      <c r="FG435" s="223">
        <f t="shared" ca="1" si="1012"/>
        <v>4.2051513339869996E-6</v>
      </c>
      <c r="FH435" s="223">
        <f t="shared" ca="1" si="1013"/>
        <v>2.9065427413153849E-4</v>
      </c>
      <c r="FI435" s="223">
        <f t="shared" ca="1" si="1014"/>
        <v>-1.4545160697025005E-4</v>
      </c>
      <c r="FJ435" s="223">
        <f t="shared" ca="1" si="1015"/>
        <v>-2.1997055887384035E-4</v>
      </c>
      <c r="FK435" s="223">
        <f t="shared" ca="1" si="1016"/>
        <v>2.5234857890743041E-4</v>
      </c>
      <c r="FL435" s="223">
        <f t="shared" ca="1" si="1017"/>
        <v>9.7339152671311761E-5</v>
      </c>
      <c r="FM435" s="223">
        <f t="shared" ca="1" si="1018"/>
        <v>-2.9965154856284213E-4</v>
      </c>
      <c r="FN435" s="223">
        <f t="shared" ca="1" si="1019"/>
        <v>4.8279621684865564E-5</v>
      </c>
      <c r="FO435" s="223">
        <f t="shared" ca="1" si="1020"/>
        <v>2.7618956623754257E-4</v>
      </c>
      <c r="FP435" s="223">
        <f t="shared" ca="1" si="1021"/>
        <v>-1.8249680266846629E-4</v>
      </c>
      <c r="FQ435" s="223">
        <f t="shared" ca="1" si="1022"/>
        <v>-1.8750335434923658E-4</v>
      </c>
      <c r="FR435" s="223">
        <f t="shared" ca="1" si="1023"/>
        <v>2.7361600021295635E-4</v>
      </c>
      <c r="FS435" s="223">
        <f t="shared" ca="1" si="1024"/>
        <v>5.4536824436916218E-5</v>
      </c>
      <c r="FT435" s="223">
        <f t="shared" ca="1" si="1025"/>
        <v>-3.001187350390247E-4</v>
      </c>
      <c r="FU435" s="223">
        <f t="shared" ca="1" si="1026"/>
        <v>9.1308984027323547E-5</v>
      </c>
      <c r="FV435" s="223">
        <f t="shared" ca="1" si="1027"/>
        <v>2.5574618830753954E-4</v>
      </c>
      <c r="FW435" s="223">
        <f t="shared" ca="1" si="1028"/>
        <v>-2.1559149371639947E-4</v>
      </c>
      <c r="FX435" s="223">
        <f t="shared" ca="1" si="1029"/>
        <v>-1.5097726844989461E-4</v>
      </c>
      <c r="FY435" s="223">
        <f t="shared" ca="1" si="1030"/>
        <v>2.889604614149194E-4</v>
      </c>
      <c r="FZ435" s="223">
        <f t="shared" ca="1" si="1031"/>
        <v>1.0553938650829784E-5</v>
      </c>
      <c r="GA435" s="223">
        <f t="shared" ca="1" si="1032"/>
        <v>-2.9408925723905252E-4</v>
      </c>
      <c r="GB435" s="223">
        <f t="shared" ca="1" si="1033"/>
        <v>1.3236178261229008E-4</v>
      </c>
      <c r="GC435" s="223">
        <f t="shared" ca="1" si="1034"/>
        <v>2.2976667773615264E-4</v>
      </c>
      <c r="GD435" s="223">
        <f t="shared" ca="1" si="1035"/>
        <v>-2.4401927999649777E-4</v>
      </c>
      <c r="GE435" s="223">
        <f t="shared" ca="1" si="1036"/>
        <v>-1.1118298062932853E-4</v>
      </c>
      <c r="GF435" s="223">
        <f t="shared" ca="1" si="1037"/>
        <v>2.9804980126748904E-4</v>
      </c>
      <c r="GG435" s="223">
        <f t="shared" ca="1" si="1038"/>
        <v>-3.3657408034895781E-5</v>
      </c>
      <c r="GH435" s="223">
        <f t="shared" ca="1" si="1039"/>
        <v>-2.8169363514869646E-4</v>
      </c>
      <c r="GI435" s="223">
        <f t="shared" ca="1" si="1040"/>
        <v>1.7054934832696071E-4</v>
      </c>
      <c r="GJ435" s="223">
        <f t="shared" ca="1" si="1041"/>
        <v>1.9881341247096046E-4</v>
      </c>
      <c r="GK435" s="223">
        <f t="shared" ca="1" si="1042"/>
        <v>-2.671647857857092E-4</v>
      </c>
      <c r="GL435" s="223">
        <f t="shared" ca="1" si="1043"/>
        <v>-6.8981917042907454E-5</v>
      </c>
      <c r="GM435" s="223">
        <f t="shared" ca="1" si="1044"/>
        <v>3.0068726301202319E-4</v>
      </c>
      <c r="GN435" s="223">
        <f t="shared" ca="1" si="1045"/>
        <v>-7.7140173479667341E-5</v>
      </c>
      <c r="GO435" s="223">
        <f t="shared" ca="1" si="1046"/>
        <v>-2.6320019655230731E-4</v>
      </c>
      <c r="GP435" s="223">
        <f t="shared" ca="1" si="1047"/>
        <v>2.0504503569737135E-4</v>
      </c>
      <c r="GQ435" s="223">
        <f t="shared" ca="1" si="1048"/>
        <v>1.6355643722827358E-4</v>
      </c>
      <c r="GR435" s="223">
        <f t="shared" ca="1" si="1049"/>
        <v>-2.8452698078149438E-4</v>
      </c>
      <c r="GS435" s="223">
        <f t="shared" ca="1" si="1050"/>
        <v>-2.5287603273037946E-5</v>
      </c>
      <c r="GT435" s="223">
        <f t="shared" ca="1" si="1051"/>
        <v>2.9681575356670152E-4</v>
      </c>
      <c r="GU435" s="223">
        <f t="shared" ca="1" si="1052"/>
        <v>-1.1895308712649444E-4</v>
      </c>
      <c r="GV435" s="223">
        <f t="shared" ca="1" si="1053"/>
        <v>-2.3900926854661489E-4</v>
      </c>
      <c r="GW435" s="223">
        <f t="shared" ca="1" si="1054"/>
        <v>2.351021172664987E-4</v>
      </c>
      <c r="GX435" s="223">
        <f t="shared" ca="1" si="1055"/>
        <v>1.2475895904851431E-4</v>
      </c>
      <c r="GY435" s="223">
        <f t="shared" ca="1" si="1056"/>
        <v>-2.9573002589480064E-4</v>
      </c>
      <c r="GZ435" s="223">
        <f t="shared" ca="1" si="1057"/>
        <v>1.895411074091219E-5</v>
      </c>
      <c r="HA435" s="223">
        <f t="shared" ca="1" si="1058"/>
        <v>2.8651907941932929E-4</v>
      </c>
      <c r="HB435" s="223">
        <f t="shared" ca="1" si="1059"/>
        <v>-1.5819102566697719E-4</v>
      </c>
      <c r="HC435" s="223">
        <f t="shared" ca="1" si="1060"/>
        <v>-2.0964451166804389E-4</v>
      </c>
      <c r="HD435" s="223">
        <f t="shared" ca="1" si="1061"/>
        <v>2.6006994798864031E-4</v>
      </c>
      <c r="HE435" s="223">
        <f t="shared" ca="1" si="1062"/>
        <v>8.3260826168623313E-5</v>
      </c>
      <c r="HF435" s="223">
        <f t="shared" ca="1" si="1063"/>
        <v>-3.0053140903133196E-4</v>
      </c>
      <c r="HG435" s="223">
        <f t="shared" ca="1" si="1064"/>
        <v>6.2785525497400886E-5</v>
      </c>
      <c r="HH435" s="223">
        <f t="shared" ca="1" si="1065"/>
        <v>2.7002013246996658E-4</v>
      </c>
      <c r="HI435" s="223">
        <f t="shared" ca="1" si="1066"/>
        <v>-1.9400460622752468E-4</v>
      </c>
      <c r="HJ435" s="223">
        <f t="shared" ca="1" si="1067"/>
        <v>-1.7574158422351796E-4</v>
      </c>
      <c r="HK435" s="223">
        <f t="shared" ca="1" si="1068"/>
        <v>2.7940804972975192E-4</v>
      </c>
      <c r="HL435" s="223">
        <f t="shared" ca="1" si="1069"/>
        <v>3.9960347844011858E-5</v>
      </c>
      <c r="HM435" s="223">
        <f t="shared" ca="1" si="1070"/>
        <v>-2.9882719474602133E-4</v>
      </c>
      <c r="HN435" s="223">
        <f t="shared" ca="1" si="1071"/>
        <v>1.0525782323473534E-4</v>
      </c>
      <c r="HO435" s="223">
        <f t="shared" ca="1" si="1072"/>
        <v>2.4767606509440936E-4</v>
      </c>
      <c r="HP435" s="223">
        <f t="shared" ca="1" si="1073"/>
        <v>-2.2561857294349169E-4</v>
      </c>
      <c r="HQ435" s="223">
        <f t="shared" ca="1" si="1074"/>
        <v>-1.3803438220775829E-4</v>
      </c>
      <c r="HR435" s="223">
        <f t="shared" ca="1" si="1075"/>
        <v>2.9269781098684356E-4</v>
      </c>
      <c r="HS435" s="223">
        <f t="shared" ca="1" si="1076"/>
        <v>-4.2051513339867014E-6</v>
      </c>
      <c r="HT435" s="223">
        <f t="shared" ca="1" si="1077"/>
        <v>-2.9065427413153854E-4</v>
      </c>
      <c r="HU435" s="223">
        <f t="shared" ca="1" si="1078"/>
        <v>1.454516069702498E-4</v>
      </c>
      <c r="HV435" s="223">
        <f t="shared" ca="1" si="1079"/>
        <v>2.1997055887382888E-4</v>
      </c>
      <c r="HW435" s="223">
        <f t="shared" ca="1" si="1080"/>
        <v>-2.5234857890743024E-4</v>
      </c>
      <c r="HX435" s="223">
        <f t="shared" ca="1" si="1081"/>
        <v>-9.7339152671312032E-5</v>
      </c>
      <c r="HY435" s="223">
        <f t="shared" ca="1" si="1082"/>
        <v>2.9965154856284208E-4</v>
      </c>
      <c r="HZ435" s="223">
        <f t="shared" ca="1" si="1083"/>
        <v>-4.8279621684865266E-5</v>
      </c>
      <c r="IA435" s="223">
        <f t="shared" ca="1" si="1084"/>
        <v>-2.7618956623754262E-4</v>
      </c>
      <c r="IB435" s="223">
        <f t="shared" ca="1" si="1085"/>
        <v>1.8249680266846604E-4</v>
      </c>
      <c r="IC435" s="223">
        <f t="shared" ca="1" si="1086"/>
        <v>1.8750335434923683E-4</v>
      </c>
      <c r="ID435" s="223">
        <f t="shared" ca="1" si="1087"/>
        <v>-2.7361600021295619E-4</v>
      </c>
      <c r="IE435" s="223">
        <f t="shared" ca="1" si="1088"/>
        <v>6.8696699185961496E-5</v>
      </c>
      <c r="IF435" s="223">
        <f t="shared" ca="1" si="1089"/>
        <v>3.0011873503902481E-4</v>
      </c>
      <c r="IG435" s="223">
        <f t="shared" ca="1" si="1090"/>
        <v>-9.1308984027323276E-5</v>
      </c>
      <c r="IH435" s="223">
        <f t="shared" ca="1" si="1091"/>
        <v>-2.557461883075397E-4</v>
      </c>
      <c r="II435" s="223">
        <f t="shared" ca="1" si="1092"/>
        <v>2.1559149371639928E-4</v>
      </c>
      <c r="IJ435" s="223">
        <f t="shared" ca="1" si="1093"/>
        <v>1.5097726844989488E-4</v>
      </c>
      <c r="IK435" s="223">
        <f t="shared" ca="1" si="1094"/>
        <v>-2.8896046141491929E-4</v>
      </c>
      <c r="IL435" s="223">
        <f t="shared" ca="1" si="1095"/>
        <v>-1.0553938650830082E-5</v>
      </c>
      <c r="IM435" s="223">
        <f t="shared" ca="1" si="1096"/>
        <v>2.9408925723905252E-4</v>
      </c>
      <c r="IN435" s="223">
        <f t="shared" ca="1" si="1097"/>
        <v>-1.3236178261228984E-4</v>
      </c>
      <c r="IO435" s="223">
        <f t="shared" ca="1" si="1098"/>
        <v>-2.2976667773615283E-4</v>
      </c>
      <c r="IP435" s="223">
        <f t="shared" ca="1" si="1099"/>
        <v>2.4401927999649761E-4</v>
      </c>
      <c r="IQ435" s="223">
        <f t="shared" ca="1" si="1100"/>
        <v>1.1118298062932883E-4</v>
      </c>
      <c r="IR435" s="223">
        <f t="shared" ca="1" si="1101"/>
        <v>-2.9804980126748898E-4</v>
      </c>
      <c r="IS435" s="223">
        <f t="shared" ca="1" si="1102"/>
        <v>3.3657408034895483E-5</v>
      </c>
      <c r="IT435" s="223">
        <f t="shared" ca="1" si="1103"/>
        <v>2.8169363514869662E-4</v>
      </c>
      <c r="IU435" s="223">
        <f t="shared" ca="1" si="1104"/>
        <v>-1.7054934832696044E-4</v>
      </c>
      <c r="IV435" s="223">
        <f t="shared" ca="1" si="1105"/>
        <v>-1.988134124709607E-4</v>
      </c>
      <c r="IW435" s="223">
        <f t="shared" ca="1" si="1106"/>
        <v>2.6716478578570904E-4</v>
      </c>
      <c r="IX435" s="223">
        <f t="shared" ca="1" si="1107"/>
        <v>6.8981917042907766E-5</v>
      </c>
      <c r="IY435" s="223">
        <f t="shared" ca="1" si="1108"/>
        <v>-3.0068726301202319E-4</v>
      </c>
      <c r="IZ435" s="223">
        <f t="shared" ca="1" si="1109"/>
        <v>7.714017347966707E-5</v>
      </c>
      <c r="JA435" s="223">
        <f t="shared" ca="1" si="1110"/>
        <v>2.6320019655230742E-4</v>
      </c>
      <c r="JB435" s="223">
        <f t="shared" ca="1" si="1111"/>
        <v>-2.0504503569737114E-4</v>
      </c>
    </row>
    <row r="436" spans="2:262">
      <c r="B436" s="230">
        <v>75</v>
      </c>
      <c r="C436" s="229">
        <f t="shared" si="1112"/>
        <v>1.4648437500000009E-3</v>
      </c>
      <c r="D436" s="226">
        <f t="shared" ca="1" si="855"/>
        <v>38.986475864067444</v>
      </c>
      <c r="E436" s="225">
        <f ca="1">CC361</f>
        <v>-0.21352413593256195</v>
      </c>
      <c r="F436" s="224">
        <v>75</v>
      </c>
      <c r="G436" s="223">
        <f t="shared" ca="1" si="856"/>
        <v>-4.7317801969083597E-4</v>
      </c>
      <c r="H436" s="223">
        <f t="shared" ca="1" si="857"/>
        <v>9.5813519012763514E-4</v>
      </c>
      <c r="I436" s="223">
        <f t="shared" ca="1" si="858"/>
        <v>-3.7915737494518924E-5</v>
      </c>
      <c r="J436" s="223">
        <f t="shared" ca="1" si="859"/>
        <v>-9.3790996832992005E-4</v>
      </c>
      <c r="K436" s="223">
        <f t="shared" ca="1" si="860"/>
        <v>5.3822084532745393E-4</v>
      </c>
      <c r="L436" s="223">
        <f t="shared" ca="1" si="861"/>
        <v>6.5080923675440809E-4</v>
      </c>
      <c r="M436" s="223">
        <f t="shared" ca="1" si="862"/>
        <v>-8.8537909757725817E-4</v>
      </c>
      <c r="N436" s="223">
        <f t="shared" ca="1" si="863"/>
        <v>-1.7852543570347294E-4</v>
      </c>
      <c r="O436" s="223">
        <f t="shared" ca="1" si="864"/>
        <v>9.8060912004901989E-4</v>
      </c>
      <c r="P436" s="223">
        <f t="shared" ca="1" si="865"/>
        <v>-3.4455648912314242E-4</v>
      </c>
      <c r="Q436" s="223">
        <f t="shared" ca="1" si="866"/>
        <v>-7.9681389740921492E-4</v>
      </c>
      <c r="R436" s="223">
        <f t="shared" ca="1" si="867"/>
        <v>7.6959735266780686E-4</v>
      </c>
      <c r="S436" s="223">
        <f t="shared" ca="1" si="868"/>
        <v>3.8629103325838718E-4</v>
      </c>
      <c r="T436" s="223">
        <f t="shared" ca="1" si="869"/>
        <v>-9.7565484600415178E-4</v>
      </c>
      <c r="U436" s="223">
        <f t="shared" ca="1" si="870"/>
        <v>1.3414815538463859E-4</v>
      </c>
      <c r="V436" s="223">
        <f t="shared" ca="1" si="871"/>
        <v>9.0409679713853472E-4</v>
      </c>
      <c r="W436" s="223">
        <f t="shared" ca="1" si="872"/>
        <v>-6.1641645496272629E-4</v>
      </c>
      <c r="X436" s="223">
        <f t="shared" ca="1" si="873"/>
        <v>-5.7528453222651223E-4</v>
      </c>
      <c r="Y436" s="223">
        <f t="shared" ca="1" si="874"/>
        <v>9.2328790280830604E-4</v>
      </c>
      <c r="Z436" s="223">
        <f t="shared" ca="1" si="875"/>
        <v>8.2779207224076387E-5</v>
      </c>
      <c r="AA436" s="223">
        <f t="shared" ca="1" si="876"/>
        <v>-9.674444440489451E-4</v>
      </c>
      <c r="AB436" s="223">
        <f t="shared" ca="1" si="877"/>
        <v>4.3328034352804886E-4</v>
      </c>
      <c r="AC436" s="223">
        <f t="shared" ca="1" si="878"/>
        <v>7.3632165368487073E-4</v>
      </c>
      <c r="AD436" s="223">
        <f t="shared" ca="1" si="879"/>
        <v>-8.2605310081358934E-4</v>
      </c>
      <c r="AE436" s="223">
        <f t="shared" ca="1" si="880"/>
        <v>-2.9568385300750272E-4</v>
      </c>
      <c r="AF436" s="223">
        <f t="shared" ca="1" si="881"/>
        <v>9.8377841236645743E-4</v>
      </c>
      <c r="AG436" s="223">
        <f t="shared" ca="1" si="882"/>
        <v>-2.2908865320556474E-4</v>
      </c>
      <c r="AH436" s="223">
        <f t="shared" ca="1" si="883"/>
        <v>-8.6157667956112273E-4</v>
      </c>
      <c r="AI436" s="223">
        <f t="shared" ca="1" si="884"/>
        <v>6.8867563716919547E-4</v>
      </c>
      <c r="AJ436" s="223">
        <f t="shared" ca="1" si="885"/>
        <v>4.9421952317076903E-4</v>
      </c>
      <c r="AK436" s="223">
        <f t="shared" ca="1" si="886"/>
        <v>-9.5230494081480254E-4</v>
      </c>
      <c r="AL436" s="223">
        <f t="shared" ca="1" si="887"/>
        <v>1.3764230272605819E-5</v>
      </c>
      <c r="AM436" s="223">
        <f t="shared" ca="1" si="888"/>
        <v>9.4496274919375015E-4</v>
      </c>
      <c r="AN436" s="223">
        <f t="shared" ca="1" si="889"/>
        <v>-5.1783147136966071E-4</v>
      </c>
      <c r="AO436" s="223">
        <f t="shared" ca="1" si="890"/>
        <v>-6.6873822992118137E-4</v>
      </c>
      <c r="AP436" s="223">
        <f t="shared" ca="1" si="891"/>
        <v>8.7455350603198186E-4</v>
      </c>
      <c r="AQ436" s="223">
        <f t="shared" ca="1" si="892"/>
        <v>2.022290756149202E-4</v>
      </c>
      <c r="AR436" s="223">
        <f t="shared" ca="1" si="893"/>
        <v>-9.8242765482968995E-4</v>
      </c>
      <c r="AS436" s="223">
        <f t="shared" ca="1" si="894"/>
        <v>3.2182290206353138E-4</v>
      </c>
      <c r="AT436" s="223">
        <f t="shared" ca="1" si="895"/>
        <v>8.1075910757381518E-4</v>
      </c>
      <c r="AU436" s="223">
        <f t="shared" ca="1" si="896"/>
        <v>-7.5430249652132285E-4</v>
      </c>
      <c r="AV436" s="223">
        <f t="shared" ca="1" si="897"/>
        <v>-4.0839490993900643E-4</v>
      </c>
      <c r="AW436" s="223">
        <f t="shared" ca="1" si="898"/>
        <v>9.7215076165841805E-4</v>
      </c>
      <c r="AX436" s="223">
        <f t="shared" ca="1" si="899"/>
        <v>-1.1017511070746225E-4</v>
      </c>
      <c r="AY436" s="223">
        <f t="shared" ca="1" si="900"/>
        <v>-9.1338054649463512E-4</v>
      </c>
      <c r="AZ436" s="223">
        <f t="shared" ca="1" si="901"/>
        <v>5.9739559906649413E-4</v>
      </c>
      <c r="BA436" s="223">
        <f t="shared" ca="1" si="902"/>
        <v>5.9471449143384326E-4</v>
      </c>
      <c r="BB436" s="223">
        <f t="shared" ca="1" si="903"/>
        <v>-9.1463148290770336E-4</v>
      </c>
      <c r="BC436" s="223">
        <f t="shared" ca="1" si="904"/>
        <v>-1.0682672167451488E-4</v>
      </c>
      <c r="BD436" s="223">
        <f t="shared" ca="1" si="905"/>
        <v>9.7161558192732664E-4</v>
      </c>
      <c r="BE436" s="223">
        <f t="shared" ca="1" si="906"/>
        <v>-4.1145782044831942E-4</v>
      </c>
      <c r="BF436" s="223">
        <f t="shared" ca="1" si="907"/>
        <v>-7.5213348217455613E-4</v>
      </c>
      <c r="BG436" s="223">
        <f t="shared" ca="1" si="908"/>
        <v>8.1266501048827069E-4</v>
      </c>
      <c r="BH436" s="223">
        <f t="shared" ca="1" si="909"/>
        <v>3.1863723047317676E-4</v>
      </c>
      <c r="BI436" s="223">
        <f t="shared" ca="1" si="910"/>
        <v>-9.8263423923559967E-4</v>
      </c>
      <c r="BJ436" s="223">
        <f t="shared" ca="1" si="911"/>
        <v>2.0552494459837766E-4</v>
      </c>
      <c r="BK436" s="223">
        <f t="shared" ca="1" si="912"/>
        <v>8.730019898281837E-4</v>
      </c>
      <c r="BL436" s="223">
        <f t="shared" ca="1" si="913"/>
        <v>-6.7120648057467493E-4</v>
      </c>
      <c r="BM436" s="223">
        <f t="shared" ca="1" si="914"/>
        <v>-5.1496332728999752E-4</v>
      </c>
      <c r="BN436" s="223">
        <f t="shared" ca="1" si="915"/>
        <v>9.4590105861459719E-4</v>
      </c>
      <c r="BO436" s="223">
        <f t="shared" ca="1" si="916"/>
        <v>1.0395568006944008E-5</v>
      </c>
      <c r="BP436" s="223">
        <f t="shared" ca="1" si="917"/>
        <v>-9.5144631983190087E-4</v>
      </c>
      <c r="BQ436" s="223">
        <f t="shared" ca="1" si="918"/>
        <v>4.971301750964788E-4</v>
      </c>
      <c r="BR436" s="223">
        <f t="shared" ca="1" si="919"/>
        <v>6.8626440018398048E-4</v>
      </c>
      <c r="BS436" s="223">
        <f t="shared" ca="1" si="920"/>
        <v>-8.6320111615632487E-4</v>
      </c>
      <c r="BT436" s="223">
        <f t="shared" ca="1" si="921"/>
        <v>-2.258109002930491E-4</v>
      </c>
      <c r="BU436" s="223">
        <f t="shared" ca="1" si="922"/>
        <v>9.8365441192642617E-4</v>
      </c>
      <c r="BV436" s="223">
        <f t="shared" ca="1" si="923"/>
        <v>-2.9889546092144725E-4</v>
      </c>
      <c r="BW436" s="223">
        <f t="shared" ca="1" si="924"/>
        <v>-8.2421594676824886E-4</v>
      </c>
      <c r="BX436" s="223">
        <f t="shared" ca="1" si="925"/>
        <v>7.3855327675612613E-4</v>
      </c>
      <c r="BY436" s="223">
        <f t="shared" ca="1" si="926"/>
        <v>4.3025278479674761E-4</v>
      </c>
      <c r="BZ436" s="223">
        <f t="shared" ca="1" si="927"/>
        <v>-9.6806109004492257E-4</v>
      </c>
      <c r="CA436" s="223">
        <f t="shared" ca="1" si="928"/>
        <v>8.6135700663315278E-5</v>
      </c>
      <c r="CB436" s="223">
        <f t="shared" ca="1" si="929"/>
        <v>9.2211410956302546E-4</v>
      </c>
      <c r="CC436" s="223">
        <f t="shared" ca="1" si="930"/>
        <v>-5.7801489439946114E-4</v>
      </c>
      <c r="CD436" s="223">
        <f t="shared" ca="1" si="931"/>
        <v>-6.1378621686935262E-4</v>
      </c>
      <c r="CE436" s="223">
        <f t="shared" ca="1" si="932"/>
        <v>9.0542412320207088E-4</v>
      </c>
      <c r="CF436" s="223">
        <f t="shared" ca="1" si="933"/>
        <v>1.3080988770230431E-4</v>
      </c>
      <c r="CG436" s="223">
        <f t="shared" ca="1" si="934"/>
        <v>-9.7520145491020388E-4</v>
      </c>
      <c r="CH436" s="223">
        <f t="shared" ca="1" si="935"/>
        <v>3.8938745056295082E-4</v>
      </c>
      <c r="CI436" s="223">
        <f t="shared" ca="1" si="936"/>
        <v>7.6749225357866657E-4</v>
      </c>
      <c r="CJ436" s="223">
        <f t="shared" ca="1" si="937"/>
        <v>-7.9878740114812776E-4</v>
      </c>
      <c r="CK436" s="223">
        <f t="shared" ca="1" si="938"/>
        <v>-3.4139867278582057E-4</v>
      </c>
      <c r="CL436" s="223">
        <f t="shared" ca="1" si="939"/>
        <v>9.8089816398208704E-4</v>
      </c>
      <c r="CM436" s="223">
        <f t="shared" ca="1" si="940"/>
        <v>-1.8183743544962331E-4</v>
      </c>
      <c r="CN436" s="223">
        <f t="shared" ca="1" si="941"/>
        <v>-8.8390143634021578E-4</v>
      </c>
      <c r="CO436" s="223">
        <f t="shared" ca="1" si="942"/>
        <v>6.5333301429428296E-4</v>
      </c>
      <c r="CP436" s="223">
        <f t="shared" ca="1" si="943"/>
        <v>5.3539693675659747E-4</v>
      </c>
      <c r="CQ436" s="223">
        <f t="shared" ca="1" si="944"/>
        <v>-9.3892740098620278E-4</v>
      </c>
      <c r="CR436" s="223">
        <f t="shared" ca="1" si="945"/>
        <v>-3.4549104385041881E-5</v>
      </c>
      <c r="CS436" s="223">
        <f t="shared" ca="1" si="946"/>
        <v>9.5735677478384876E-4</v>
      </c>
      <c r="CT436" s="223">
        <f t="shared" ca="1" si="947"/>
        <v>-4.7612942619470094E-4</v>
      </c>
      <c r="CU436" s="223">
        <f t="shared" ca="1" si="948"/>
        <v>-7.033771904331876E-4</v>
      </c>
      <c r="CV436" s="223">
        <f t="shared" ca="1" si="949"/>
        <v>8.5132876620547715E-4</v>
      </c>
      <c r="CW436" s="223">
        <f t="shared" ca="1" si="950"/>
        <v>2.492567049284683E-4</v>
      </c>
      <c r="CX436" s="223">
        <f t="shared" ca="1" si="951"/>
        <v>-9.8428865238662502E-4</v>
      </c>
      <c r="CY436" s="223">
        <f t="shared" ca="1" si="952"/>
        <v>2.7578797633012536E-4</v>
      </c>
      <c r="CZ436" s="223">
        <f t="shared" ca="1" si="953"/>
        <v>8.3717630909577569E-4</v>
      </c>
      <c r="DA436" s="223">
        <f t="shared" ca="1" si="954"/>
        <v>-7.22359180113297E-4</v>
      </c>
      <c r="DB436" s="223">
        <f t="shared" ca="1" si="955"/>
        <v>-4.5185149146511499E-4</v>
      </c>
      <c r="DC436" s="223">
        <f t="shared" ca="1" si="956"/>
        <v>9.6338829462891157E-4</v>
      </c>
      <c r="DD436" s="223">
        <f t="shared" ca="1" si="957"/>
        <v>-6.2044405693910138E-5</v>
      </c>
      <c r="DE436" s="223">
        <f t="shared" ca="1" si="958"/>
        <v>-9.3029222557188245E-4</v>
      </c>
      <c r="DF436" s="223">
        <f t="shared" ca="1" si="959"/>
        <v>5.5828601517339971E-4</v>
      </c>
      <c r="DG436" s="223">
        <f t="shared" ca="1" si="960"/>
        <v>6.3248822043875368E-4</v>
      </c>
      <c r="DH436" s="223">
        <f t="shared" ca="1" si="961"/>
        <v>-8.9567136986061014E-4</v>
      </c>
      <c r="DI436" s="223">
        <f t="shared" ca="1" si="962"/>
        <v>-1.5471425874505253E-4</v>
      </c>
      <c r="DJ436" s="223">
        <f t="shared" ca="1" si="963"/>
        <v>9.7819990300177179E-4</v>
      </c>
      <c r="DK436" s="223">
        <f t="shared" ca="1" si="964"/>
        <v>-3.6708252823749765E-4</v>
      </c>
      <c r="DL436" s="223">
        <f t="shared" ca="1" si="965"/>
        <v>-7.82388716347605E-4</v>
      </c>
      <c r="DM436" s="223">
        <f t="shared" ca="1" si="966"/>
        <v>7.8442863214612558E-4</v>
      </c>
      <c r="DN436" s="223">
        <f t="shared" ca="1" si="967"/>
        <v>3.6395446930369692E-4</v>
      </c>
      <c r="DO436" s="223">
        <f t="shared" ca="1" si="968"/>
        <v>-9.7857123235273635E-4</v>
      </c>
      <c r="DP436" s="223">
        <f t="shared" ca="1" si="969"/>
        <v>1.5804039422910772E-4</v>
      </c>
      <c r="DQ436" s="223">
        <f t="shared" ca="1" si="970"/>
        <v>8.9426845367820008E-4</v>
      </c>
      <c r="DR436" s="223">
        <f t="shared" ca="1" si="971"/>
        <v>-6.3506600463577516E-4</v>
      </c>
      <c r="DS436" s="223">
        <f t="shared" ca="1" si="972"/>
        <v>-5.55508043128264E-4</v>
      </c>
      <c r="DT436" s="223">
        <f t="shared" ca="1" si="973"/>
        <v>9.3138816860021127E-4</v>
      </c>
      <c r="DU436" s="223">
        <f t="shared" ca="1" si="974"/>
        <v>5.8681829674532299E-5</v>
      </c>
      <c r="DV436" s="223">
        <f t="shared" ca="1" si="975"/>
        <v>-9.6269055381255169E-4</v>
      </c>
      <c r="DW436" s="223">
        <f t="shared" ca="1" si="976"/>
        <v>4.5484187473022152E-4</v>
      </c>
      <c r="DX436" s="223">
        <f t="shared" ca="1" si="977"/>
        <v>7.2006629256384468E-4</v>
      </c>
      <c r="DY436" s="223">
        <f t="shared" ca="1" si="978"/>
        <v>-8.3894360763909354E-4</v>
      </c>
      <c r="DZ436" s="223">
        <f t="shared" ca="1" si="979"/>
        <v>-2.7255236664513365E-4</v>
      </c>
      <c r="EA436" s="223">
        <f t="shared" ca="1" si="980"/>
        <v>9.8432999416754987E-4</v>
      </c>
      <c r="EB436" s="223">
        <f t="shared" ca="1" si="981"/>
        <v>-2.5251436737423868E-4</v>
      </c>
      <c r="EC436" s="223">
        <f t="shared" ca="1" si="982"/>
        <v>-8.4963238771873419E-4</v>
      </c>
      <c r="ED436" s="223">
        <f t="shared" ca="1" si="983"/>
        <v>7.0572996131111718E-4</v>
      </c>
      <c r="EE436" s="223">
        <f t="shared" ca="1" si="984"/>
        <v>4.7317801969083939E-4</v>
      </c>
      <c r="EF436" s="223">
        <f t="shared" ca="1" si="985"/>
        <v>-9.5813519012762994E-4</v>
      </c>
      <c r="EG436" s="223">
        <f t="shared" ca="1" si="986"/>
        <v>3.7915737494504612E-5</v>
      </c>
      <c r="EH436" s="223">
        <f t="shared" ca="1" si="987"/>
        <v>9.3790996832992168E-4</v>
      </c>
      <c r="EI436" s="223">
        <f t="shared" ca="1" si="988"/>
        <v>-5.3822084532743322E-4</v>
      </c>
      <c r="EJ436" s="223">
        <f t="shared" ca="1" si="989"/>
        <v>-6.5080923675442013E-4</v>
      </c>
      <c r="EK436" s="223">
        <f t="shared" ca="1" si="990"/>
        <v>8.8537909757725514E-4</v>
      </c>
      <c r="EL436" s="223">
        <f t="shared" ca="1" si="991"/>
        <v>1.7852543570347158E-4</v>
      </c>
      <c r="EM436" s="223">
        <f t="shared" ca="1" si="992"/>
        <v>-9.8060912004902163E-4</v>
      </c>
      <c r="EN436" s="223">
        <f t="shared" ca="1" si="993"/>
        <v>3.4455648912313402E-4</v>
      </c>
      <c r="EO436" s="223">
        <f t="shared" ca="1" si="994"/>
        <v>7.9681389740921395E-4</v>
      </c>
      <c r="EP436" s="223">
        <f t="shared" ca="1" si="995"/>
        <v>-7.6959735266779461E-4</v>
      </c>
      <c r="EQ436" s="223">
        <f t="shared" ca="1" si="996"/>
        <v>-3.8629103325839867E-4</v>
      </c>
      <c r="ER436" s="223">
        <f t="shared" ca="1" si="997"/>
        <v>9.7565484600415156E-4</v>
      </c>
      <c r="ES436" s="223">
        <f t="shared" ca="1" si="998"/>
        <v>-1.3414815538464699E-4</v>
      </c>
      <c r="ET436" s="223">
        <f t="shared" ca="1" si="999"/>
        <v>-9.0409679713852865E-4</v>
      </c>
      <c r="EU436" s="223">
        <f t="shared" ca="1" si="1000"/>
        <v>6.1641645496270027E-4</v>
      </c>
      <c r="EV436" s="223">
        <f t="shared" ca="1" si="1001"/>
        <v>5.752845322265338E-4</v>
      </c>
      <c r="EW436" s="223">
        <f t="shared" ca="1" si="1002"/>
        <v>-9.2328790280830171E-4</v>
      </c>
      <c r="EX436" s="223">
        <f t="shared" ca="1" si="1003"/>
        <v>-8.2779207224081808E-5</v>
      </c>
      <c r="EY436" s="223">
        <f t="shared" ca="1" si="1004"/>
        <v>9.6744444404894489E-4</v>
      </c>
      <c r="EZ436" s="223">
        <f t="shared" ca="1" si="1005"/>
        <v>-4.3328034352806285E-4</v>
      </c>
      <c r="FA436" s="223">
        <f t="shared" ca="1" si="1006"/>
        <v>-7.3632165368489296E-4</v>
      </c>
      <c r="FB436" s="223">
        <f t="shared" ca="1" si="1007"/>
        <v>8.2605310081357492E-4</v>
      </c>
      <c r="FC436" s="223">
        <f t="shared" ca="1" si="1008"/>
        <v>2.9568385300752132E-4</v>
      </c>
      <c r="FD436" s="223">
        <f t="shared" ca="1" si="1009"/>
        <v>-9.8377841236645721E-4</v>
      </c>
      <c r="FE436" s="223">
        <f t="shared" ca="1" si="1010"/>
        <v>2.290886532055662E-4</v>
      </c>
      <c r="FF436" s="223">
        <f t="shared" ca="1" si="1011"/>
        <v>8.615766795611185E-4</v>
      </c>
      <c r="FG436" s="223">
        <f t="shared" ca="1" si="1012"/>
        <v>-6.8867563716916652E-4</v>
      </c>
      <c r="FH436" s="223">
        <f t="shared" ca="1" si="1013"/>
        <v>-4.942195231707919E-4</v>
      </c>
      <c r="FI436" s="223">
        <f t="shared" ca="1" si="1014"/>
        <v>9.5230494081479755E-4</v>
      </c>
      <c r="FJ436" s="223">
        <f t="shared" ca="1" si="1015"/>
        <v>-1.3764230272593242E-5</v>
      </c>
      <c r="FK436" s="223">
        <f t="shared" ca="1" si="1016"/>
        <v>-9.4496274919375167E-4</v>
      </c>
      <c r="FL436" s="223">
        <f t="shared" ca="1" si="1017"/>
        <v>5.178314713696619E-4</v>
      </c>
      <c r="FM436" s="223">
        <f t="shared" ca="1" si="1018"/>
        <v>6.6873822992116999E-4</v>
      </c>
      <c r="FN436" s="223">
        <f t="shared" ca="1" si="1019"/>
        <v>-8.7455350603196332E-4</v>
      </c>
      <c r="FO436" s="223">
        <f t="shared" ca="1" si="1020"/>
        <v>-2.0222907561494611E-4</v>
      </c>
      <c r="FP436" s="223">
        <f t="shared" ca="1" si="1021"/>
        <v>9.8242765482969082E-4</v>
      </c>
      <c r="FQ436" s="223">
        <f t="shared" ca="1" si="1022"/>
        <v>-3.2182290206351957E-4</v>
      </c>
      <c r="FR436" s="223">
        <f t="shared" ca="1" si="1023"/>
        <v>-8.1075910757381442E-4</v>
      </c>
      <c r="FS436" s="223">
        <f t="shared" ca="1" si="1024"/>
        <v>7.5430249652133283E-4</v>
      </c>
      <c r="FT436" s="223">
        <f t="shared" ca="1" si="1025"/>
        <v>4.0839490993904335E-4</v>
      </c>
      <c r="FU436" s="223">
        <f t="shared" ca="1" si="1026"/>
        <v>-9.7215076165841393E-4</v>
      </c>
      <c r="FV436" s="223">
        <f t="shared" ca="1" si="1027"/>
        <v>1.1017511070744973E-4</v>
      </c>
      <c r="FW436" s="223">
        <f t="shared" ca="1" si="1028"/>
        <v>9.1338054649463978E-4</v>
      </c>
      <c r="FX436" s="223">
        <f t="shared" ca="1" si="1029"/>
        <v>-5.9739559906649522E-4</v>
      </c>
      <c r="FY436" s="223">
        <f t="shared" ca="1" si="1030"/>
        <v>-5.9471449143384206E-4</v>
      </c>
      <c r="FZ436" s="223">
        <f t="shared" ca="1" si="1031"/>
        <v>9.146314829076884E-4</v>
      </c>
      <c r="GA436" s="223">
        <f t="shared" ca="1" si="1032"/>
        <v>1.0682672167454133E-4</v>
      </c>
      <c r="GB436" s="223">
        <f t="shared" ca="1" si="1033"/>
        <v>-9.7161558192733087E-4</v>
      </c>
      <c r="GC436" s="223">
        <f t="shared" ca="1" si="1034"/>
        <v>4.1145782044830814E-4</v>
      </c>
      <c r="GD436" s="223">
        <f t="shared" ca="1" si="1035"/>
        <v>7.5213348217456415E-4</v>
      </c>
      <c r="GE436" s="223">
        <f t="shared" ca="1" si="1036"/>
        <v>-8.1266501048827145E-4</v>
      </c>
      <c r="GF436" s="223">
        <f t="shared" ca="1" si="1037"/>
        <v>-3.1863723047316218E-4</v>
      </c>
      <c r="GG436" s="223">
        <f t="shared" ca="1" si="1038"/>
        <v>9.8263423923559729E-4</v>
      </c>
      <c r="GH436" s="223">
        <f t="shared" ca="1" si="1039"/>
        <v>-2.0552494459835175E-4</v>
      </c>
      <c r="GI436" s="223">
        <f t="shared" ca="1" si="1040"/>
        <v>-8.7300198982818945E-4</v>
      </c>
      <c r="GJ436" s="223">
        <f t="shared" ca="1" si="1041"/>
        <v>6.7120648057466571E-4</v>
      </c>
      <c r="GK436" s="223">
        <f t="shared" ca="1" si="1042"/>
        <v>5.1496332728999633E-4</v>
      </c>
      <c r="GL436" s="223">
        <f t="shared" ca="1" si="1043"/>
        <v>-9.4590105861460153E-4</v>
      </c>
      <c r="GM436" s="223">
        <f t="shared" ca="1" si="1044"/>
        <v>-1.0395568006984612E-5</v>
      </c>
      <c r="GN436" s="223">
        <f t="shared" ca="1" si="1045"/>
        <v>9.5144631983190759E-4</v>
      </c>
      <c r="GO436" s="223">
        <f t="shared" ca="1" si="1046"/>
        <v>-4.9713017509645581E-4</v>
      </c>
      <c r="GP436" s="223">
        <f t="shared" ca="1" si="1047"/>
        <v>-6.8626440018398948E-4</v>
      </c>
      <c r="GQ436" s="223">
        <f t="shared" ca="1" si="1048"/>
        <v>8.6320111615632552E-4</v>
      </c>
      <c r="GR436" s="223">
        <f t="shared" ca="1" si="1049"/>
        <v>2.2581090029304764E-4</v>
      </c>
      <c r="GS436" s="223">
        <f t="shared" ca="1" si="1050"/>
        <v>-9.8365441192642552E-4</v>
      </c>
      <c r="GT436" s="223">
        <f t="shared" ca="1" si="1051"/>
        <v>2.9889546092140871E-4</v>
      </c>
      <c r="GU436" s="223">
        <f t="shared" ca="1" si="1052"/>
        <v>8.2421594676826328E-4</v>
      </c>
      <c r="GV436" s="223">
        <f t="shared" ca="1" si="1053"/>
        <v>-7.3855327675611767E-4</v>
      </c>
      <c r="GW436" s="223">
        <f t="shared" ca="1" si="1054"/>
        <v>-4.3025278479675883E-4</v>
      </c>
      <c r="GX436" s="223">
        <f t="shared" ca="1" si="1055"/>
        <v>9.680610900449204E-4</v>
      </c>
      <c r="GY436" s="223">
        <f t="shared" ca="1" si="1056"/>
        <v>-8.6135700663330728E-5</v>
      </c>
      <c r="GZ436" s="223">
        <f t="shared" ca="1" si="1057"/>
        <v>-9.2211410956303977E-4</v>
      </c>
      <c r="HA436" s="223">
        <f t="shared" ca="1" si="1058"/>
        <v>5.7801489439942828E-4</v>
      </c>
      <c r="HB436" s="223">
        <f t="shared" ca="1" si="1059"/>
        <v>6.1378621686936237E-4</v>
      </c>
      <c r="HC436" s="223">
        <f t="shared" ca="1" si="1060"/>
        <v>-9.05424123202066E-4</v>
      </c>
      <c r="HD436" s="223">
        <f t="shared" ca="1" si="1061"/>
        <v>-1.3080988770231683E-4</v>
      </c>
      <c r="HE436" s="223">
        <f t="shared" ca="1" si="1062"/>
        <v>9.7520145491020161E-4</v>
      </c>
      <c r="HF436" s="223">
        <f t="shared" ca="1" si="1063"/>
        <v>-3.8938745056296502E-4</v>
      </c>
      <c r="HG436" s="223">
        <f t="shared" ca="1" si="1064"/>
        <v>-7.6749225357869194E-4</v>
      </c>
      <c r="HH436" s="223">
        <f t="shared" ca="1" si="1065"/>
        <v>7.9878740114812039E-4</v>
      </c>
      <c r="HI436" s="223">
        <f t="shared" ca="1" si="1066"/>
        <v>3.4139867278583239E-4</v>
      </c>
      <c r="HJ436" s="223">
        <f t="shared" ca="1" si="1067"/>
        <v>-9.8089816398208595E-4</v>
      </c>
      <c r="HK436" s="223">
        <f t="shared" ca="1" si="1068"/>
        <v>1.8183743544963866E-4</v>
      </c>
      <c r="HL436" s="223">
        <f t="shared" ca="1" si="1069"/>
        <v>8.8390143634020895E-4</v>
      </c>
      <c r="HM436" s="223">
        <f t="shared" ca="1" si="1070"/>
        <v>-6.5333301429425271E-4</v>
      </c>
      <c r="HN436" s="223">
        <f t="shared" ca="1" si="1071"/>
        <v>-5.3539693675660788E-4</v>
      </c>
      <c r="HO436" s="223">
        <f t="shared" ca="1" si="1072"/>
        <v>9.389274009861991E-4</v>
      </c>
      <c r="HP436" s="223">
        <f t="shared" ca="1" si="1073"/>
        <v>3.4549104385054403E-5</v>
      </c>
      <c r="HQ436" s="223">
        <f t="shared" ca="1" si="1074"/>
        <v>-9.5735677478385158E-4</v>
      </c>
      <c r="HR436" s="223">
        <f t="shared" ca="1" si="1075"/>
        <v>4.7612942619471444E-4</v>
      </c>
      <c r="HS436" s="223">
        <f t="shared" ca="1" si="1076"/>
        <v>7.0337719043321589E-4</v>
      </c>
      <c r="HT436" s="223">
        <f t="shared" ca="1" si="1077"/>
        <v>-8.5132876620545677E-4</v>
      </c>
      <c r="HU436" s="223">
        <f t="shared" ca="1" si="1078"/>
        <v>-2.492567049284805E-4</v>
      </c>
      <c r="HV436" s="223">
        <f t="shared" ca="1" si="1079"/>
        <v>9.8428865238662545E-4</v>
      </c>
      <c r="HW436" s="223">
        <f t="shared" ca="1" si="1080"/>
        <v>-2.7578797633011327E-4</v>
      </c>
      <c r="HX436" s="223">
        <f t="shared" ca="1" si="1081"/>
        <v>-8.3717630909576767E-4</v>
      </c>
      <c r="HY436" s="223">
        <f t="shared" ca="1" si="1082"/>
        <v>7.2235918011330762E-4</v>
      </c>
      <c r="HZ436" s="223">
        <f t="shared" ca="1" si="1083"/>
        <v>4.5185149146515104E-4</v>
      </c>
      <c r="IA436" s="223">
        <f t="shared" ca="1" si="1084"/>
        <v>-9.6338829462890897E-4</v>
      </c>
      <c r="IB436" s="223">
        <f t="shared" ca="1" si="1085"/>
        <v>6.204440569389767E-5</v>
      </c>
      <c r="IC436" s="223">
        <f t="shared" ca="1" si="1086"/>
        <v>9.3029222557188646E-4</v>
      </c>
      <c r="ID436" s="223">
        <f t="shared" ca="1" si="1087"/>
        <v>-5.5828601517338941E-4</v>
      </c>
      <c r="IE436" s="223">
        <f t="shared" ca="1" si="1088"/>
        <v>-5.4519301043804769E-4</v>
      </c>
      <c r="IF436" s="223">
        <f t="shared" ca="1" si="1089"/>
        <v>8.9567136986059333E-4</v>
      </c>
      <c r="IG436" s="223">
        <f t="shared" ca="1" si="1090"/>
        <v>1.5471425874509254E-4</v>
      </c>
      <c r="IH436" s="223">
        <f t="shared" ca="1" si="1091"/>
        <v>-9.7819990300177309E-4</v>
      </c>
      <c r="II436" s="223">
        <f t="shared" ca="1" si="1092"/>
        <v>3.6708252823748605E-4</v>
      </c>
      <c r="IJ436" s="223">
        <f t="shared" ca="1" si="1093"/>
        <v>7.8238871634761259E-4</v>
      </c>
      <c r="IK436" s="223">
        <f t="shared" ca="1" si="1094"/>
        <v>-7.8442863214613502E-4</v>
      </c>
      <c r="IL436" s="223">
        <f t="shared" ca="1" si="1095"/>
        <v>-3.6395446930373448E-4</v>
      </c>
      <c r="IM436" s="223">
        <f t="shared" ca="1" si="1096"/>
        <v>9.7857123235273202E-4</v>
      </c>
      <c r="IN436" s="223">
        <f t="shared" ca="1" si="1097"/>
        <v>-1.580403942290953E-4</v>
      </c>
      <c r="IO436" s="223">
        <f t="shared" ca="1" si="1098"/>
        <v>-8.9426845367820518E-4</v>
      </c>
      <c r="IP436" s="223">
        <f t="shared" ca="1" si="1099"/>
        <v>6.3506600463576551E-4</v>
      </c>
      <c r="IQ436" s="223">
        <f t="shared" ca="1" si="1100"/>
        <v>5.5550804312825121E-4</v>
      </c>
      <c r="IR436" s="223">
        <f t="shared" ca="1" si="1101"/>
        <v>-9.3138816860021626E-4</v>
      </c>
      <c r="IS436" s="223">
        <f t="shared" ca="1" si="1102"/>
        <v>-5.868182967457274E-5</v>
      </c>
      <c r="IT436" s="223">
        <f t="shared" ca="1" si="1103"/>
        <v>9.626905538125544E-4</v>
      </c>
      <c r="IU436" s="223">
        <f t="shared" ca="1" si="1104"/>
        <v>-4.5484187473021046E-4</v>
      </c>
      <c r="IV436" s="223">
        <f t="shared" ca="1" si="1105"/>
        <v>-7.2006629256385324E-4</v>
      </c>
      <c r="IW436" s="223">
        <f t="shared" ca="1" si="1106"/>
        <v>8.3894360763908703E-4</v>
      </c>
      <c r="IX436" s="223">
        <f t="shared" ca="1" si="1107"/>
        <v>2.725523666451189E-4</v>
      </c>
      <c r="IY436" s="223">
        <f t="shared" ca="1" si="1108"/>
        <v>-9.8432999416754943E-4</v>
      </c>
      <c r="IZ436" s="223">
        <f t="shared" ca="1" si="1109"/>
        <v>2.5251436737419954E-4</v>
      </c>
      <c r="JA436" s="223">
        <f t="shared" ca="1" si="1110"/>
        <v>8.4963238771874059E-4</v>
      </c>
      <c r="JB436" s="223">
        <f t="shared" ca="1" si="1111"/>
        <v>-7.0572996131110851E-4</v>
      </c>
    </row>
    <row r="437" spans="2:262">
      <c r="B437" s="230">
        <v>76</v>
      </c>
      <c r="C437" s="229">
        <f t="shared" si="1112"/>
        <v>1.4843750000000009E-3</v>
      </c>
      <c r="D437" s="226">
        <f t="shared" ca="1" si="855"/>
        <v>38.987935856061469</v>
      </c>
      <c r="E437" s="225">
        <f ca="1">CD361</f>
        <v>-0.21206414393853579</v>
      </c>
      <c r="F437" s="224">
        <v>76</v>
      </c>
      <c r="G437" s="223">
        <f t="shared" ca="1" si="856"/>
        <v>-2.9316056908279368E-4</v>
      </c>
      <c r="H437" s="223">
        <f t="shared" ca="1" si="857"/>
        <v>5.3716890532166451E-4</v>
      </c>
      <c r="I437" s="223">
        <f t="shared" ca="1" si="858"/>
        <v>-1.8703235542070617E-5</v>
      </c>
      <c r="J437" s="223">
        <f t="shared" ca="1" si="859"/>
        <v>-5.2631037993577619E-4</v>
      </c>
      <c r="K437" s="223">
        <f t="shared" ca="1" si="860"/>
        <v>3.2426291309273127E-4</v>
      </c>
      <c r="L437" s="223">
        <f t="shared" ca="1" si="861"/>
        <v>3.3805326979034593E-4</v>
      </c>
      <c r="M437" s="223">
        <f t="shared" ca="1" si="862"/>
        <v>-5.205262817245431E-4</v>
      </c>
      <c r="N437" s="223">
        <f t="shared" ca="1" si="863"/>
        <v>-3.5851662404597312E-5</v>
      </c>
      <c r="O437" s="223">
        <f t="shared" ca="1" si="864"/>
        <v>5.4134065822485219E-4</v>
      </c>
      <c r="P437" s="223">
        <f t="shared" ca="1" si="865"/>
        <v>-2.7843413411044224E-4</v>
      </c>
      <c r="Q437" s="223">
        <f t="shared" ca="1" si="866"/>
        <v>-3.7969033271110234E-4</v>
      </c>
      <c r="R437" s="223">
        <f t="shared" ca="1" si="867"/>
        <v>4.9887070548580465E-4</v>
      </c>
      <c r="S437" s="223">
        <f t="shared" ca="1" si="868"/>
        <v>9.0061289243796209E-5</v>
      </c>
      <c r="T437" s="223">
        <f t="shared" ca="1" si="869"/>
        <v>-5.5115753004831734E-4</v>
      </c>
      <c r="U437" s="223">
        <f t="shared" ca="1" si="870"/>
        <v>2.2992388220908751E-4</v>
      </c>
      <c r="V437" s="223">
        <f t="shared" ca="1" si="871"/>
        <v>4.1767077016800107E-4</v>
      </c>
      <c r="W437" s="223">
        <f t="shared" ca="1" si="872"/>
        <v>-4.7241073164276985E-4</v>
      </c>
      <c r="X437" s="223">
        <f t="shared" ca="1" si="873"/>
        <v>-1.4340357663506864E-4</v>
      </c>
      <c r="Y437" s="223">
        <f t="shared" ca="1" si="874"/>
        <v>5.5566645356406306E-4</v>
      </c>
      <c r="Z437" s="223">
        <f t="shared" ca="1" si="875"/>
        <v>-1.7919933763288354E-4</v>
      </c>
      <c r="AA437" s="223">
        <f t="shared" ca="1" si="876"/>
        <v>-4.5162880978611385E-4</v>
      </c>
      <c r="AB437" s="223">
        <f t="shared" ca="1" si="877"/>
        <v>4.4140118420803913E-4</v>
      </c>
      <c r="AC437" s="223">
        <f t="shared" ca="1" si="878"/>
        <v>1.9536480919097625E-4</v>
      </c>
      <c r="AD437" s="223">
        <f t="shared" ca="1" si="879"/>
        <v>-5.5482400537380479E-4</v>
      </c>
      <c r="AE437" s="223">
        <f t="shared" ca="1" si="880"/>
        <v>1.2674900547494675E-4</v>
      </c>
      <c r="AF437" s="223">
        <f t="shared" ca="1" si="881"/>
        <v>4.8123741708056553E-4</v>
      </c>
      <c r="AG437" s="223">
        <f t="shared" ca="1" si="882"/>
        <v>-4.0614070207495409E-4</v>
      </c>
      <c r="AH437" s="223">
        <f t="shared" ca="1" si="883"/>
        <v>-2.4544457183711015E-4</v>
      </c>
      <c r="AI437" s="223">
        <f t="shared" ca="1" si="884"/>
        <v>5.4863829871414386E-4</v>
      </c>
      <c r="AJ437" s="223">
        <f t="shared" ca="1" si="885"/>
        <v>-7.3078011106235581E-5</v>
      </c>
      <c r="AK437" s="223">
        <f t="shared" ca="1" si="886"/>
        <v>-5.0621144497739934E-4</v>
      </c>
      <c r="AL437" s="223">
        <f t="shared" ca="1" si="887"/>
        <v>3.6696886296179557E-4</v>
      </c>
      <c r="AM437" s="223">
        <f t="shared" ca="1" si="888"/>
        <v>2.931605690827977E-4</v>
      </c>
      <c r="AN437" s="223">
        <f t="shared" ca="1" si="889"/>
        <v>-5.3716890532166386E-4</v>
      </c>
      <c r="AO437" s="223">
        <f t="shared" ca="1" si="890"/>
        <v>1.8703235542070725E-5</v>
      </c>
      <c r="AP437" s="223">
        <f t="shared" ca="1" si="891"/>
        <v>5.2631037993577663E-4</v>
      </c>
      <c r="AQ437" s="223">
        <f t="shared" ca="1" si="892"/>
        <v>-3.2426291309272862E-4</v>
      </c>
      <c r="AR437" s="223">
        <f t="shared" ca="1" si="893"/>
        <v>-3.380532697903494E-4</v>
      </c>
      <c r="AS437" s="223">
        <f t="shared" ca="1" si="894"/>
        <v>5.2052628172454126E-4</v>
      </c>
      <c r="AT437" s="223">
        <f t="shared" ca="1" si="895"/>
        <v>3.5851662404596607E-5</v>
      </c>
      <c r="AU437" s="223">
        <f t="shared" ca="1" si="896"/>
        <v>-5.4134065822485241E-4</v>
      </c>
      <c r="AV437" s="223">
        <f t="shared" ca="1" si="897"/>
        <v>2.7843413411043948E-4</v>
      </c>
      <c r="AW437" s="223">
        <f t="shared" ca="1" si="898"/>
        <v>3.7969033271110473E-4</v>
      </c>
      <c r="AX437" s="223">
        <f t="shared" ca="1" si="899"/>
        <v>-4.9887070548580226E-4</v>
      </c>
      <c r="AY437" s="223">
        <f t="shared" ca="1" si="900"/>
        <v>-9.006128924380331E-5</v>
      </c>
      <c r="AZ437" s="223">
        <f t="shared" ca="1" si="901"/>
        <v>5.5115753004831723E-4</v>
      </c>
      <c r="BA437" s="223">
        <f t="shared" ca="1" si="902"/>
        <v>-2.2992388220908632E-4</v>
      </c>
      <c r="BB437" s="223">
        <f t="shared" ca="1" si="903"/>
        <v>-4.1767077016800324E-4</v>
      </c>
      <c r="BC437" s="223">
        <f t="shared" ca="1" si="904"/>
        <v>4.7241073164276708E-4</v>
      </c>
      <c r="BD437" s="223">
        <f t="shared" ca="1" si="905"/>
        <v>1.4340357663507564E-4</v>
      </c>
      <c r="BE437" s="223">
        <f t="shared" ca="1" si="906"/>
        <v>-5.5566645356406306E-4</v>
      </c>
      <c r="BF437" s="223">
        <f t="shared" ca="1" si="907"/>
        <v>1.791993376328804E-4</v>
      </c>
      <c r="BG437" s="223">
        <f t="shared" ca="1" si="908"/>
        <v>4.5162880978611575E-4</v>
      </c>
      <c r="BH437" s="223">
        <f t="shared" ca="1" si="909"/>
        <v>-4.4140118420803718E-4</v>
      </c>
      <c r="BI437" s="223">
        <f t="shared" ca="1" si="910"/>
        <v>-1.9536480919098305E-4</v>
      </c>
      <c r="BJ437" s="223">
        <f t="shared" ca="1" si="911"/>
        <v>5.5482400537380436E-4</v>
      </c>
      <c r="BK437" s="223">
        <f t="shared" ca="1" si="912"/>
        <v>-1.2674900547494743E-4</v>
      </c>
      <c r="BL437" s="223">
        <f t="shared" ca="1" si="913"/>
        <v>-4.8123741708056721E-4</v>
      </c>
      <c r="BM437" s="223">
        <f t="shared" ca="1" si="914"/>
        <v>4.0614070207495187E-4</v>
      </c>
      <c r="BN437" s="223">
        <f t="shared" ca="1" si="915"/>
        <v>2.4544457183711308E-4</v>
      </c>
      <c r="BO437" s="223">
        <f t="shared" ca="1" si="916"/>
        <v>-5.4863829871414267E-4</v>
      </c>
      <c r="BP437" s="223">
        <f t="shared" ca="1" si="917"/>
        <v>7.3078011106236205E-5</v>
      </c>
      <c r="BQ437" s="223">
        <f t="shared" ca="1" si="918"/>
        <v>5.0621144497740075E-4</v>
      </c>
      <c r="BR437" s="223">
        <f t="shared" ca="1" si="919"/>
        <v>-3.6696886296179308E-4</v>
      </c>
      <c r="BS437" s="223">
        <f t="shared" ca="1" si="920"/>
        <v>-2.9316056908280051E-4</v>
      </c>
      <c r="BT437" s="223">
        <f t="shared" ca="1" si="921"/>
        <v>5.3716890532166202E-4</v>
      </c>
      <c r="BU437" s="223">
        <f t="shared" ca="1" si="922"/>
        <v>-1.8703235542067527E-5</v>
      </c>
      <c r="BV437" s="223">
        <f t="shared" ca="1" si="923"/>
        <v>-5.263103799357776E-4</v>
      </c>
      <c r="BW437" s="223">
        <f t="shared" ca="1" si="924"/>
        <v>3.2426291309271956E-4</v>
      </c>
      <c r="BX437" s="223">
        <f t="shared" ca="1" si="925"/>
        <v>3.3805326979034566E-4</v>
      </c>
      <c r="BY437" s="223">
        <f t="shared" ca="1" si="926"/>
        <v>-5.2052628172454289E-4</v>
      </c>
      <c r="BZ437" s="223">
        <f t="shared" ca="1" si="927"/>
        <v>-3.5851662404599914E-5</v>
      </c>
      <c r="CA437" s="223">
        <f t="shared" ca="1" si="928"/>
        <v>5.4134065822485317E-4</v>
      </c>
      <c r="CB437" s="223">
        <f t="shared" ca="1" si="929"/>
        <v>-2.7843413411043655E-4</v>
      </c>
      <c r="CC437" s="223">
        <f t="shared" ca="1" si="930"/>
        <v>-3.7969033271110716E-4</v>
      </c>
      <c r="CD437" s="223">
        <f t="shared" ca="1" si="931"/>
        <v>4.9887070548580085E-4</v>
      </c>
      <c r="CE437" s="223">
        <f t="shared" ca="1" si="932"/>
        <v>9.0061289243806563E-5</v>
      </c>
      <c r="CF437" s="223">
        <f t="shared" ca="1" si="933"/>
        <v>-5.5115753004831864E-4</v>
      </c>
      <c r="CG437" s="223">
        <f t="shared" ca="1" si="934"/>
        <v>2.2992388220907612E-4</v>
      </c>
      <c r="CH437" s="223">
        <f t="shared" ca="1" si="935"/>
        <v>4.1767077016800015E-4</v>
      </c>
      <c r="CI437" s="223">
        <f t="shared" ca="1" si="936"/>
        <v>-4.7241073164276957E-4</v>
      </c>
      <c r="CJ437" s="223">
        <f t="shared" ca="1" si="937"/>
        <v>-1.4340357663507116E-4</v>
      </c>
      <c r="CK437" s="223">
        <f t="shared" ca="1" si="938"/>
        <v>5.5566645356406317E-4</v>
      </c>
      <c r="CL437" s="223">
        <f t="shared" ca="1" si="939"/>
        <v>-1.7919933763287733E-4</v>
      </c>
      <c r="CM437" s="223">
        <f t="shared" ca="1" si="940"/>
        <v>-4.5162880978611764E-4</v>
      </c>
      <c r="CN437" s="223">
        <f t="shared" ca="1" si="941"/>
        <v>4.4140118420803512E-4</v>
      </c>
      <c r="CO437" s="223">
        <f t="shared" ca="1" si="942"/>
        <v>1.9536480919098609E-4</v>
      </c>
      <c r="CP437" s="223">
        <f t="shared" ca="1" si="943"/>
        <v>-5.5482400537380414E-4</v>
      </c>
      <c r="CQ437" s="223">
        <f t="shared" ca="1" si="944"/>
        <v>1.2674900547493656E-4</v>
      </c>
      <c r="CR437" s="223">
        <f t="shared" ca="1" si="945"/>
        <v>4.8123741708057274E-4</v>
      </c>
      <c r="CS437" s="223">
        <f t="shared" ca="1" si="946"/>
        <v>-4.0614070207495507E-4</v>
      </c>
      <c r="CT437" s="223">
        <f t="shared" ca="1" si="947"/>
        <v>-2.454445718371089E-4</v>
      </c>
      <c r="CU437" s="223">
        <f t="shared" ca="1" si="948"/>
        <v>5.4863829871414343E-4</v>
      </c>
      <c r="CV437" s="223">
        <f t="shared" ca="1" si="949"/>
        <v>-7.3078011106232979E-5</v>
      </c>
      <c r="CW437" s="223">
        <f t="shared" ca="1" si="950"/>
        <v>-5.0621144497740216E-4</v>
      </c>
      <c r="CX437" s="223">
        <f t="shared" ca="1" si="951"/>
        <v>3.6696886296179064E-4</v>
      </c>
      <c r="CY437" s="223">
        <f t="shared" ca="1" si="952"/>
        <v>2.9316056908280328E-4</v>
      </c>
      <c r="CZ437" s="223">
        <f t="shared" ca="1" si="953"/>
        <v>-5.3716890532166115E-4</v>
      </c>
      <c r="DA437" s="223">
        <f t="shared" ca="1" si="954"/>
        <v>1.8703235542056359E-5</v>
      </c>
      <c r="DB437" s="223">
        <f t="shared" ca="1" si="955"/>
        <v>5.2631037993578129E-4</v>
      </c>
      <c r="DC437" s="223">
        <f t="shared" ca="1" si="956"/>
        <v>-3.2426291309271691E-4</v>
      </c>
      <c r="DD437" s="223">
        <f t="shared" ca="1" si="957"/>
        <v>-3.3805326979034821E-4</v>
      </c>
      <c r="DE437" s="223">
        <f t="shared" ca="1" si="958"/>
        <v>5.205262817245418E-4</v>
      </c>
      <c r="DF437" s="223">
        <f t="shared" ca="1" si="959"/>
        <v>3.5851662404603167E-5</v>
      </c>
      <c r="DG437" s="223">
        <f t="shared" ca="1" si="960"/>
        <v>-5.4134065822485393E-4</v>
      </c>
      <c r="DH437" s="223">
        <f t="shared" ca="1" si="961"/>
        <v>2.7843413411043379E-4</v>
      </c>
      <c r="DI437" s="223">
        <f t="shared" ca="1" si="962"/>
        <v>3.7969033271110955E-4</v>
      </c>
      <c r="DJ437" s="223">
        <f t="shared" ca="1" si="963"/>
        <v>-4.9887070548579944E-4</v>
      </c>
      <c r="DK437" s="223">
        <f t="shared" ca="1" si="964"/>
        <v>-9.0061289243809816E-5</v>
      </c>
      <c r="DL437" s="223">
        <f t="shared" ca="1" si="965"/>
        <v>5.5115753004831907E-4</v>
      </c>
      <c r="DM437" s="223">
        <f t="shared" ca="1" si="966"/>
        <v>-2.299238822090732E-4</v>
      </c>
      <c r="DN437" s="223">
        <f t="shared" ca="1" si="967"/>
        <v>-4.1767077016801278E-4</v>
      </c>
      <c r="DO437" s="223">
        <f t="shared" ca="1" si="968"/>
        <v>4.7241073164276784E-4</v>
      </c>
      <c r="DP437" s="223">
        <f t="shared" ca="1" si="969"/>
        <v>1.4340357663507431E-4</v>
      </c>
      <c r="DQ437" s="223">
        <f t="shared" ca="1" si="970"/>
        <v>-5.5566645356406328E-4</v>
      </c>
      <c r="DR437" s="223">
        <f t="shared" ca="1" si="971"/>
        <v>1.7919933763287427E-4</v>
      </c>
      <c r="DS437" s="223">
        <f t="shared" ca="1" si="972"/>
        <v>4.5162880978611954E-4</v>
      </c>
      <c r="DT437" s="223">
        <f t="shared" ca="1" si="973"/>
        <v>-4.4140118420803317E-4</v>
      </c>
      <c r="DU437" s="223">
        <f t="shared" ca="1" si="974"/>
        <v>-1.9536480919098921E-4</v>
      </c>
      <c r="DV437" s="223">
        <f t="shared" ca="1" si="975"/>
        <v>5.5482400537380393E-4</v>
      </c>
      <c r="DW437" s="223">
        <f t="shared" ca="1" si="976"/>
        <v>-1.2674900547493333E-4</v>
      </c>
      <c r="DX437" s="223">
        <f t="shared" ca="1" si="977"/>
        <v>-4.8123741708057442E-4</v>
      </c>
      <c r="DY437" s="223">
        <f t="shared" ca="1" si="978"/>
        <v>4.0614070207495279E-4</v>
      </c>
      <c r="DZ437" s="223">
        <f t="shared" ca="1" si="979"/>
        <v>2.4544457183711183E-4</v>
      </c>
      <c r="EA437" s="223">
        <f t="shared" ca="1" si="980"/>
        <v>-5.4863829871414299E-4</v>
      </c>
      <c r="EB437" s="223">
        <f t="shared" ca="1" si="981"/>
        <v>7.3078011106229754E-5</v>
      </c>
      <c r="EC437" s="223">
        <f t="shared" ca="1" si="982"/>
        <v>5.0621144497740346E-4</v>
      </c>
      <c r="ED437" s="223">
        <f t="shared" ca="1" si="983"/>
        <v>-3.669688629617882E-4</v>
      </c>
      <c r="EE437" s="223">
        <f t="shared" ca="1" si="984"/>
        <v>-2.9316056908280604E-4</v>
      </c>
      <c r="EF437" s="223">
        <f t="shared" ca="1" si="985"/>
        <v>5.3716890532166039E-4</v>
      </c>
      <c r="EG437" s="223">
        <f t="shared" ca="1" si="986"/>
        <v>-1.8703235542053107E-5</v>
      </c>
      <c r="EH437" s="223">
        <f t="shared" ca="1" si="987"/>
        <v>-5.2631037993578237E-4</v>
      </c>
      <c r="EI437" s="223">
        <f t="shared" ca="1" si="988"/>
        <v>3.2426291309271425E-4</v>
      </c>
      <c r="EJ437" s="223">
        <f t="shared" ca="1" si="989"/>
        <v>3.3805326979035086E-4</v>
      </c>
      <c r="EK437" s="223">
        <f t="shared" ca="1" si="990"/>
        <v>-5.2052628172454072E-4</v>
      </c>
      <c r="EL437" s="223">
        <f t="shared" ca="1" si="991"/>
        <v>-3.5851662404606365E-5</v>
      </c>
      <c r="EM437" s="223">
        <f t="shared" ca="1" si="992"/>
        <v>5.4134065822485468E-4</v>
      </c>
      <c r="EN437" s="223">
        <f t="shared" ca="1" si="993"/>
        <v>-2.7843413411041731E-4</v>
      </c>
      <c r="EO437" s="223">
        <f t="shared" ca="1" si="994"/>
        <v>-3.7969033271111194E-4</v>
      </c>
      <c r="EP437" s="223">
        <f t="shared" ca="1" si="995"/>
        <v>4.9887070548580497E-4</v>
      </c>
      <c r="EQ437" s="223">
        <f t="shared" ca="1" si="996"/>
        <v>9.0061289243812987E-5</v>
      </c>
      <c r="ER437" s="223">
        <f t="shared" ca="1" si="997"/>
        <v>-5.5115753004831756E-4</v>
      </c>
      <c r="ES437" s="223">
        <f t="shared" ca="1" si="998"/>
        <v>2.2992388220907019E-4</v>
      </c>
      <c r="ET437" s="223">
        <f t="shared" ca="1" si="999"/>
        <v>4.1767077016800449E-4</v>
      </c>
      <c r="EU437" s="223">
        <f t="shared" ca="1" si="1000"/>
        <v>-4.7241073164275781E-4</v>
      </c>
      <c r="EV437" s="223">
        <f t="shared" ca="1" si="1001"/>
        <v>-1.4340357663507751E-4</v>
      </c>
      <c r="EW437" s="223">
        <f t="shared" ca="1" si="1002"/>
        <v>5.5566645356406393E-4</v>
      </c>
      <c r="EX437" s="223">
        <f t="shared" ca="1" si="1003"/>
        <v>-1.7919933763287118E-4</v>
      </c>
      <c r="EY437" s="223">
        <f t="shared" ca="1" si="1004"/>
        <v>-4.5162880978613065E-4</v>
      </c>
      <c r="EZ437" s="223">
        <f t="shared" ca="1" si="1005"/>
        <v>4.4140118420803122E-4</v>
      </c>
      <c r="FA437" s="223">
        <f t="shared" ca="1" si="1006"/>
        <v>1.9536480919097747E-4</v>
      </c>
      <c r="FB437" s="223">
        <f t="shared" ca="1" si="1007"/>
        <v>-5.5482400537380382E-4</v>
      </c>
      <c r="FC437" s="223">
        <f t="shared" ca="1" si="1008"/>
        <v>1.2674900547494556E-4</v>
      </c>
      <c r="FD437" s="223">
        <f t="shared" ca="1" si="1009"/>
        <v>4.8123741708057605E-4</v>
      </c>
      <c r="FE437" s="223">
        <f t="shared" ca="1" si="1010"/>
        <v>-4.0614070207495057E-4</v>
      </c>
      <c r="FF437" s="223">
        <f t="shared" ca="1" si="1011"/>
        <v>-2.4544457183712891E-4</v>
      </c>
      <c r="FG437" s="223">
        <f t="shared" ca="1" si="1012"/>
        <v>5.4863829871414234E-4</v>
      </c>
      <c r="FH437" s="223">
        <f t="shared" ca="1" si="1013"/>
        <v>-7.3078011106210834E-5</v>
      </c>
      <c r="FI437" s="223">
        <f t="shared" ca="1" si="1014"/>
        <v>-5.0621144497740487E-4</v>
      </c>
      <c r="FJ437" s="223">
        <f t="shared" ca="1" si="1015"/>
        <v>3.6696886296179758E-4</v>
      </c>
      <c r="FK437" s="223">
        <f t="shared" ca="1" si="1016"/>
        <v>2.9316056908280886E-4</v>
      </c>
      <c r="FL437" s="223">
        <f t="shared" ca="1" si="1017"/>
        <v>-5.3716890532166353E-4</v>
      </c>
      <c r="FM437" s="223">
        <f t="shared" ca="1" si="1018"/>
        <v>1.8703235542049854E-5</v>
      </c>
      <c r="FN437" s="223">
        <f t="shared" ca="1" si="1019"/>
        <v>5.2631037993577825E-4</v>
      </c>
      <c r="FO437" s="223">
        <f t="shared" ca="1" si="1020"/>
        <v>-3.242629130927116E-4</v>
      </c>
      <c r="FP437" s="223">
        <f t="shared" ca="1" si="1021"/>
        <v>-3.3805326979035341E-4</v>
      </c>
      <c r="FQ437" s="223">
        <f t="shared" ca="1" si="1022"/>
        <v>5.20526281724534E-4</v>
      </c>
      <c r="FR437" s="223">
        <f t="shared" ca="1" si="1023"/>
        <v>3.5851662404609672E-5</v>
      </c>
      <c r="FS437" s="223">
        <f t="shared" ca="1" si="1024"/>
        <v>-5.4134065822485902E-4</v>
      </c>
      <c r="FT437" s="223">
        <f t="shared" ca="1" si="1025"/>
        <v>2.784341341104281E-4</v>
      </c>
      <c r="FU437" s="223">
        <f t="shared" ca="1" si="1026"/>
        <v>3.7969033271110277E-4</v>
      </c>
      <c r="FV437" s="223">
        <f t="shared" ca="1" si="1027"/>
        <v>-4.9887070548579652E-4</v>
      </c>
      <c r="FW437" s="223">
        <f t="shared" ca="1" si="1028"/>
        <v>-9.0061289243800627E-5</v>
      </c>
      <c r="FX437" s="223">
        <f t="shared" ca="1" si="1029"/>
        <v>5.5115753004831994E-4</v>
      </c>
      <c r="FY437" s="223">
        <f t="shared" ca="1" si="1030"/>
        <v>-2.299238822090816E-4</v>
      </c>
      <c r="FZ437" s="223">
        <f t="shared" ca="1" si="1031"/>
        <v>-4.1767077016801707E-4</v>
      </c>
      <c r="GA437" s="223">
        <f t="shared" ca="1" si="1032"/>
        <v>4.7241073164276437E-4</v>
      </c>
      <c r="GB437" s="223">
        <f t="shared" ca="1" si="1033"/>
        <v>1.4340357663509588E-4</v>
      </c>
      <c r="GC437" s="223">
        <f t="shared" ca="1" si="1034"/>
        <v>-5.5566645356406349E-4</v>
      </c>
      <c r="GD437" s="223">
        <f t="shared" ca="1" si="1035"/>
        <v>1.791993376328531E-4</v>
      </c>
      <c r="GE437" s="223">
        <f t="shared" ca="1" si="1036"/>
        <v>4.5162880978612334E-4</v>
      </c>
      <c r="GF437" s="223">
        <f t="shared" ca="1" si="1037"/>
        <v>-4.4140118420803881E-4</v>
      </c>
      <c r="GG437" s="223">
        <f t="shared" ca="1" si="1038"/>
        <v>-1.9536480919099528E-4</v>
      </c>
      <c r="GH437" s="223">
        <f t="shared" ca="1" si="1039"/>
        <v>5.5482400537380458E-4</v>
      </c>
      <c r="GI437" s="223">
        <f t="shared" ca="1" si="1040"/>
        <v>-1.2674900547492702E-4</v>
      </c>
      <c r="GJ437" s="223">
        <f t="shared" ca="1" si="1041"/>
        <v>-4.8123741708056976E-4</v>
      </c>
      <c r="GK437" s="223">
        <f t="shared" ca="1" si="1042"/>
        <v>4.0614070207493756E-4</v>
      </c>
      <c r="GL437" s="223">
        <f t="shared" ca="1" si="1043"/>
        <v>2.4544457183711774E-4</v>
      </c>
      <c r="GM437" s="223">
        <f t="shared" ca="1" si="1044"/>
        <v>-5.4863829871413931E-4</v>
      </c>
      <c r="GN437" s="223">
        <f t="shared" ca="1" si="1045"/>
        <v>7.3078011106223275E-5</v>
      </c>
      <c r="GO437" s="223">
        <f t="shared" ca="1" si="1046"/>
        <v>5.0621144497741267E-4</v>
      </c>
      <c r="GP437" s="223">
        <f t="shared" ca="1" si="1047"/>
        <v>-3.6696886296178326E-4</v>
      </c>
      <c r="GQ437" s="223">
        <f t="shared" ca="1" si="1048"/>
        <v>-2.9316056908279818E-4</v>
      </c>
      <c r="GR437" s="223">
        <f t="shared" ca="1" si="1049"/>
        <v>5.3716890532165865E-4</v>
      </c>
      <c r="GS437" s="223">
        <f t="shared" ca="1" si="1050"/>
        <v>-1.8703235542062377E-5</v>
      </c>
      <c r="GT437" s="223">
        <f t="shared" ca="1" si="1051"/>
        <v>-5.2631037993578443E-4</v>
      </c>
      <c r="GU437" s="223">
        <f t="shared" ca="1" si="1052"/>
        <v>3.2426291309272179E-4</v>
      </c>
      <c r="GV437" s="223">
        <f t="shared" ca="1" si="1053"/>
        <v>3.3805326979036859E-4</v>
      </c>
      <c r="GW437" s="223">
        <f t="shared" ca="1" si="1054"/>
        <v>-5.2052628172453833E-4</v>
      </c>
      <c r="GX437" s="223">
        <f t="shared" ca="1" si="1055"/>
        <v>-3.58516624046287E-5</v>
      </c>
      <c r="GY437" s="223">
        <f t="shared" ca="1" si="1056"/>
        <v>5.413406582248562E-4</v>
      </c>
      <c r="GZ437" s="223">
        <f t="shared" ca="1" si="1057"/>
        <v>-2.7843413411041162E-4</v>
      </c>
      <c r="HA437" s="223">
        <f t="shared" ca="1" si="1058"/>
        <v>-3.7969033271111671E-4</v>
      </c>
      <c r="HB437" s="223">
        <f t="shared" ca="1" si="1059"/>
        <v>4.9887070548580205E-4</v>
      </c>
      <c r="HC437" s="223">
        <f t="shared" ca="1" si="1060"/>
        <v>9.0061289243819438E-5</v>
      </c>
      <c r="HD437" s="223">
        <f t="shared" ca="1" si="1061"/>
        <v>-5.5115753004831842E-4</v>
      </c>
      <c r="HE437" s="223">
        <f t="shared" ca="1" si="1062"/>
        <v>2.2992388220906425E-4</v>
      </c>
      <c r="HF437" s="223">
        <f t="shared" ca="1" si="1063"/>
        <v>4.1767077016800883E-4</v>
      </c>
      <c r="HG437" s="223">
        <f t="shared" ca="1" si="1064"/>
        <v>-4.7241073164275434E-4</v>
      </c>
      <c r="HH437" s="223">
        <f t="shared" ca="1" si="1065"/>
        <v>-1.4340357663508379E-4</v>
      </c>
      <c r="HI437" s="223">
        <f t="shared" ca="1" si="1066"/>
        <v>5.5566645356406414E-4</v>
      </c>
      <c r="HJ437" s="223">
        <f t="shared" ca="1" si="1067"/>
        <v>-1.79199337632865E-4</v>
      </c>
      <c r="HK437" s="223">
        <f t="shared" ca="1" si="1068"/>
        <v>-4.516288097861345E-4</v>
      </c>
      <c r="HL437" s="223">
        <f t="shared" ca="1" si="1069"/>
        <v>4.4140118420802721E-4</v>
      </c>
      <c r="HM437" s="223">
        <f t="shared" ca="1" si="1070"/>
        <v>1.9536480919098354E-4</v>
      </c>
      <c r="HN437" s="223">
        <f t="shared" ca="1" si="1071"/>
        <v>-5.5482400537380338E-4</v>
      </c>
      <c r="HO437" s="223">
        <f t="shared" ca="1" si="1072"/>
        <v>1.2674900547493922E-4</v>
      </c>
      <c r="HP437" s="223">
        <f t="shared" ca="1" si="1073"/>
        <v>4.812374170805793E-4</v>
      </c>
      <c r="HQ437" s="223">
        <f t="shared" ca="1" si="1074"/>
        <v>-4.0614070207494612E-4</v>
      </c>
      <c r="HR437" s="223">
        <f t="shared" ca="1" si="1075"/>
        <v>-2.4544457183713482E-4</v>
      </c>
      <c r="HS437" s="223">
        <f t="shared" ca="1" si="1076"/>
        <v>5.4863829871414126E-4</v>
      </c>
      <c r="HT437" s="223">
        <f t="shared" ca="1" si="1077"/>
        <v>-7.3078011106204302E-5</v>
      </c>
      <c r="HU437" s="223">
        <f t="shared" ca="1" si="1078"/>
        <v>-5.0621144497740758E-4</v>
      </c>
      <c r="HV437" s="223">
        <f t="shared" ca="1" si="1079"/>
        <v>3.6696886296176895E-4</v>
      </c>
      <c r="HW437" s="223">
        <f t="shared" ca="1" si="1080"/>
        <v>2.9316056908281439E-4</v>
      </c>
      <c r="HX437" s="223">
        <f t="shared" ca="1" si="1081"/>
        <v>-5.371689053216618E-4</v>
      </c>
      <c r="HY437" s="223">
        <f t="shared" ca="1" si="1082"/>
        <v>1.870323554204324E-5</v>
      </c>
      <c r="HZ437" s="223">
        <f t="shared" ca="1" si="1083"/>
        <v>5.2631037993578042E-4</v>
      </c>
      <c r="IA437" s="223">
        <f t="shared" ca="1" si="1084"/>
        <v>-3.2426291309270634E-4</v>
      </c>
      <c r="IB437" s="223">
        <f t="shared" ca="1" si="1085"/>
        <v>-3.3805326979035862E-4</v>
      </c>
      <c r="IC437" s="223">
        <f t="shared" ca="1" si="1086"/>
        <v>5.2052628172453161E-4</v>
      </c>
      <c r="ID437" s="223">
        <f t="shared" ca="1" si="1087"/>
        <v>3.5851662404616231E-5</v>
      </c>
      <c r="IE437" s="223">
        <f t="shared" ca="1" si="1088"/>
        <v>-5.7267393154705141E-4</v>
      </c>
      <c r="IF437" s="223">
        <f t="shared" ca="1" si="1089"/>
        <v>2.7843413411042246E-4</v>
      </c>
      <c r="IG437" s="223">
        <f t="shared" ca="1" si="1090"/>
        <v>3.7969033271110749E-4</v>
      </c>
      <c r="IH437" s="223">
        <f t="shared" ca="1" si="1091"/>
        <v>-4.988707054857937E-4</v>
      </c>
      <c r="II437" s="223">
        <f t="shared" ca="1" si="1092"/>
        <v>-9.0061289243807105E-5</v>
      </c>
      <c r="IJ437" s="223">
        <f t="shared" ca="1" si="1093"/>
        <v>5.5115753004832092E-4</v>
      </c>
      <c r="IK437" s="223">
        <f t="shared" ca="1" si="1094"/>
        <v>-2.2992388220907564E-4</v>
      </c>
      <c r="IL437" s="223">
        <f t="shared" ca="1" si="1095"/>
        <v>-4.176707701680214E-4</v>
      </c>
      <c r="IM437" s="223">
        <f t="shared" ca="1" si="1096"/>
        <v>4.7241073164276096E-4</v>
      </c>
      <c r="IN437" s="223">
        <f t="shared" ca="1" si="1097"/>
        <v>1.4340357663510217E-4</v>
      </c>
      <c r="IO437" s="223">
        <f t="shared" ca="1" si="1098"/>
        <v>-5.5566645356406371E-4</v>
      </c>
      <c r="IP437" s="223">
        <f t="shared" ca="1" si="1099"/>
        <v>1.7919933763284695E-4</v>
      </c>
      <c r="IQ437" s="223">
        <f t="shared" ca="1" si="1100"/>
        <v>4.5162880978612724E-4</v>
      </c>
      <c r="IR437" s="223">
        <f t="shared" ca="1" si="1101"/>
        <v>-4.4140118420803485E-4</v>
      </c>
      <c r="IS437" s="223">
        <f t="shared" ca="1" si="1102"/>
        <v>-1.9536480919100138E-4</v>
      </c>
      <c r="IT437" s="223">
        <f t="shared" ca="1" si="1103"/>
        <v>5.5482400537380414E-4</v>
      </c>
      <c r="IU437" s="223">
        <f t="shared" ca="1" si="1104"/>
        <v>-1.2674900547492062E-4</v>
      </c>
      <c r="IV437" s="223">
        <f t="shared" ca="1" si="1105"/>
        <v>-4.8123741708057312E-4</v>
      </c>
      <c r="IW437" s="223">
        <f t="shared" ca="1" si="1106"/>
        <v>4.0614070207493311E-4</v>
      </c>
      <c r="IX437" s="223">
        <f t="shared" ca="1" si="1107"/>
        <v>2.454445718371236E-4</v>
      </c>
      <c r="IY437" s="223">
        <f t="shared" ca="1" si="1108"/>
        <v>-5.4863829871413822E-4</v>
      </c>
      <c r="IZ437" s="223">
        <f t="shared" ca="1" si="1109"/>
        <v>7.307801110621677E-5</v>
      </c>
      <c r="JA437" s="223">
        <f t="shared" ca="1" si="1110"/>
        <v>5.0621144497741538E-4</v>
      </c>
      <c r="JB437" s="223">
        <f t="shared" ca="1" si="1111"/>
        <v>-3.6696886296177839E-4</v>
      </c>
    </row>
    <row r="438" spans="2:262">
      <c r="B438" s="230">
        <v>77</v>
      </c>
      <c r="C438" s="229">
        <f t="shared" si="1112"/>
        <v>1.5039062500000009E-3</v>
      </c>
      <c r="D438" s="226">
        <f t="shared" ca="1" si="855"/>
        <v>38.985947174338911</v>
      </c>
      <c r="E438" s="225">
        <f ca="1">CE361</f>
        <v>-0.21405282566109346</v>
      </c>
      <c r="F438" s="224">
        <v>77</v>
      </c>
      <c r="G438" s="223">
        <f t="shared" ca="1" si="856"/>
        <v>-8.5842452787921647E-6</v>
      </c>
      <c r="H438" s="223">
        <f t="shared" ca="1" si="857"/>
        <v>-1.039912738668318E-4</v>
      </c>
      <c r="I438" s="223">
        <f t="shared" ca="1" si="858"/>
        <v>7.3824572824483298E-5</v>
      </c>
      <c r="J438" s="223">
        <f t="shared" ca="1" si="859"/>
        <v>5.7676432891254569E-5</v>
      </c>
      <c r="K438" s="223">
        <f t="shared" ca="1" si="860"/>
        <v>-1.1000866052314049E-4</v>
      </c>
      <c r="L438" s="223">
        <f t="shared" ca="1" si="861"/>
        <v>1.1338983292444537E-5</v>
      </c>
      <c r="M438" s="223">
        <f t="shared" ca="1" si="862"/>
        <v>1.0289499649608459E-4</v>
      </c>
      <c r="N438" s="223">
        <f t="shared" ca="1" si="863"/>
        <v>-7.5891546450903796E-5</v>
      </c>
      <c r="O438" s="223">
        <f t="shared" ca="1" si="864"/>
        <v>-5.5283411751518819E-5</v>
      </c>
      <c r="P438" s="223">
        <f t="shared" ca="1" si="865"/>
        <v>1.1057434007771382E-4</v>
      </c>
      <c r="Q438" s="223">
        <f t="shared" ca="1" si="866"/>
        <v>-1.4086891126553459E-5</v>
      </c>
      <c r="R438" s="223">
        <f t="shared" ca="1" si="867"/>
        <v>-1.0173673902693985E-4</v>
      </c>
      <c r="S438" s="223">
        <f t="shared" ca="1" si="868"/>
        <v>7.7912805847510041E-5</v>
      </c>
      <c r="T438" s="223">
        <f t="shared" ca="1" si="869"/>
        <v>5.2857089951724128E-5</v>
      </c>
      <c r="U438" s="223">
        <f t="shared" ca="1" si="870"/>
        <v>-1.1107341378446517E-4</v>
      </c>
      <c r="V438" s="223">
        <f t="shared" ca="1" si="871"/>
        <v>1.6826313544190334E-5</v>
      </c>
      <c r="W438" s="223">
        <f t="shared" ca="1" si="872"/>
        <v>1.0051719915038688E-4</v>
      </c>
      <c r="X438" s="223">
        <f t="shared" ca="1" si="873"/>
        <v>-7.9887133483221346E-5</v>
      </c>
      <c r="Y438" s="223">
        <f t="shared" ca="1" si="874"/>
        <v>-5.0398929017396067E-5</v>
      </c>
      <c r="Z438" s="223">
        <f t="shared" ca="1" si="875"/>
        <v>1.1150558102005531E-4</v>
      </c>
      <c r="AA438" s="223">
        <f t="shared" ca="1" si="876"/>
        <v>-1.9555600419724978E-5</v>
      </c>
      <c r="AB438" s="223">
        <f t="shared" ca="1" si="877"/>
        <v>-9.9237111471646081E-5</v>
      </c>
      <c r="AC438" s="223">
        <f t="shared" ca="1" si="878"/>
        <v>8.1813340096894397E-5</v>
      </c>
      <c r="AD438" s="223">
        <f t="shared" ca="1" si="879"/>
        <v>4.7910409652765615E-5</v>
      </c>
      <c r="AE438" s="223">
        <f t="shared" ca="1" si="880"/>
        <v>-1.1187058146310111E-4</v>
      </c>
      <c r="AF438" s="223">
        <f t="shared" ca="1" si="881"/>
        <v>2.2273107732797372E-5</v>
      </c>
      <c r="AG438" s="223">
        <f t="shared" ca="1" si="882"/>
        <v>9.789724706766933E-5</v>
      </c>
      <c r="AH438" s="223">
        <f t="shared" ca="1" si="883"/>
        <v>-8.369026541369091E-5</v>
      </c>
      <c r="AI438" s="223">
        <f t="shared" ca="1" si="884"/>
        <v>-4.5393030848845943E-5</v>
      </c>
      <c r="AJ438" s="223">
        <f t="shared" ca="1" si="885"/>
        <v>1.1216819525098401E-4</v>
      </c>
      <c r="AK438" s="223">
        <f t="shared" ca="1" si="886"/>
        <v>-2.4977198558616684E-5</v>
      </c>
      <c r="AL438" s="223">
        <f t="shared" ca="1" si="887"/>
        <v>-9.6498413022672903E-5</v>
      </c>
      <c r="AM438" s="223">
        <f t="shared" ca="1" si="888"/>
        <v>8.5516778843982809E-5</v>
      </c>
      <c r="AN438" s="223">
        <f t="shared" ca="1" si="889"/>
        <v>4.2848308980496943E-5</v>
      </c>
      <c r="AO438" s="223">
        <f t="shared" ca="1" si="890"/>
        <v>-1.1239824311228678E-4</v>
      </c>
      <c r="AP438" s="223">
        <f t="shared" ca="1" si="891"/>
        <v>2.7666244053982667E-5</v>
      </c>
      <c r="AQ438" s="223">
        <f t="shared" ca="1" si="892"/>
        <v>9.504145194197927E-5</v>
      </c>
      <c r="AR438" s="223">
        <f t="shared" ca="1" si="893"/>
        <v>-8.7291780164377926E-5</v>
      </c>
      <c r="AS438" s="223">
        <f t="shared" ca="1" si="894"/>
        <v>-4.0277776893020301E-5</v>
      </c>
      <c r="AT438" s="223">
        <f t="shared" ca="1" si="895"/>
        <v>1.1256058647477965E-4</v>
      </c>
      <c r="AU438" s="223">
        <f t="shared" ca="1" si="896"/>
        <v>-3.0338624438437254E-5</v>
      </c>
      <c r="AV438" s="223">
        <f t="shared" ca="1" si="897"/>
        <v>-9.3527241444464981E-5</v>
      </c>
      <c r="AW438" s="223">
        <f t="shared" ca="1" si="898"/>
        <v>8.901420018045141E-5</v>
      </c>
      <c r="AX438" s="223">
        <f t="shared" ca="1" si="899"/>
        <v>3.7682982978826384E-5</v>
      </c>
      <c r="AY438" s="223">
        <f t="shared" ca="1" si="900"/>
        <v>-1.1265512754889153E-4</v>
      </c>
      <c r="AZ438" s="223">
        <f t="shared" ca="1" si="901"/>
        <v>3.2992729969964356E-5</v>
      </c>
      <c r="BA438" s="223">
        <f t="shared" ca="1" si="902"/>
        <v>9.1956693633913367E-5</v>
      </c>
      <c r="BB438" s="223">
        <f t="shared" ca="1" si="903"/>
        <v>-9.0683001370791527E-5</v>
      </c>
      <c r="BC438" s="223">
        <f t="shared" ca="1" si="904"/>
        <v>-3.506549024474352E-5</v>
      </c>
      <c r="BD438" s="223">
        <f t="shared" ca="1" si="905"/>
        <v>1.1268180938661451E-4</v>
      </c>
      <c r="BE438" s="223">
        <f t="shared" ca="1" si="906"/>
        <v>-3.5626961914635199E-5</v>
      </c>
      <c r="BF438" s="223">
        <f t="shared" ca="1" si="907"/>
        <v>-9.0330754549598947E-5</v>
      </c>
      <c r="BG438" s="223">
        <f t="shared" ca="1" si="908"/>
        <v>9.229717851196171E-5</v>
      </c>
      <c r="BH438" s="223">
        <f t="shared" ca="1" si="909"/>
        <v>3.2426875370520357E-5</v>
      </c>
      <c r="BI438" s="223">
        <f t="shared" ca="1" si="910"/>
        <v>-1.1264061591580724E-4</v>
      </c>
      <c r="BJ438" s="223">
        <f t="shared" ca="1" si="911"/>
        <v>3.8239733509626564E-5</v>
      </c>
      <c r="BK438" s="223">
        <f t="shared" ca="1" si="912"/>
        <v>8.8650403596428318E-5</v>
      </c>
      <c r="BL438" s="223">
        <f t="shared" ca="1" si="913"/>
        <v>-9.3855759284010084E-5</v>
      </c>
      <c r="BM438" s="223">
        <f t="shared" ca="1" si="914"/>
        <v>-2.9768727759092966E-5</v>
      </c>
      <c r="BN438" s="223">
        <f t="shared" ca="1" si="915"/>
        <v>1.1253157194987622E-4</v>
      </c>
      <c r="BO438" s="223">
        <f t="shared" ca="1" si="916"/>
        <v>-4.0829470919027472E-5</v>
      </c>
      <c r="BP438" s="223">
        <f t="shared" ca="1" si="917"/>
        <v>-8.6916652954983315E-5</v>
      </c>
      <c r="BQ438" s="223">
        <f t="shared" ca="1" si="918"/>
        <v>9.5357804856158678E-5</v>
      </c>
      <c r="BR438" s="223">
        <f t="shared" ca="1" si="919"/>
        <v>2.7092648579187922E-5</v>
      </c>
      <c r="BS438" s="223">
        <f t="shared" ca="1" si="920"/>
        <v>-1.1235474317282911E-4</v>
      </c>
      <c r="BT438" s="223">
        <f t="shared" ca="1" si="921"/>
        <v>4.3394614181859029E-5</v>
      </c>
      <c r="BU438" s="223">
        <f t="shared" ca="1" si="922"/>
        <v>8.5130546971821209E-5</v>
      </c>
      <c r="BV438" s="223">
        <f t="shared" ca="1" si="923"/>
        <v>-9.6802410452320717E-5</v>
      </c>
      <c r="BW438" s="223">
        <f t="shared" ca="1" si="924"/>
        <v>-2.440024980083816E-5</v>
      </c>
      <c r="BX438" s="223">
        <f t="shared" ca="1" si="925"/>
        <v>1.1211023609970895E-4</v>
      </c>
      <c r="BY438" s="223">
        <f t="shared" ca="1" si="926"/>
        <v>-4.5933618151736567E-5</v>
      </c>
      <c r="BZ438" s="223">
        <f t="shared" ca="1" si="927"/>
        <v>-8.3293161530398395E-5</v>
      </c>
      <c r="CA438" s="223">
        <f t="shared" ca="1" si="928"/>
        <v>9.8188705896099917E-5</v>
      </c>
      <c r="CB438" s="223">
        <f t="shared" ca="1" si="929"/>
        <v>2.1693153224390909E-5</v>
      </c>
      <c r="CC438" s="223">
        <f t="shared" ca="1" si="930"/>
        <v>-1.1179819801243443E-4</v>
      </c>
      <c r="CD438" s="223">
        <f t="shared" ca="1" si="931"/>
        <v>4.8444953427609546E-5</v>
      </c>
      <c r="CE438" s="223">
        <f t="shared" ca="1" si="932"/>
        <v>8.1405603403003748E-5</v>
      </c>
      <c r="CF438" s="223">
        <f t="shared" ca="1" si="933"/>
        <v>-9.9515856134961087E-5</v>
      </c>
      <c r="CG438" s="223">
        <f t="shared" ca="1" si="934"/>
        <v>-1.8972989503603675E-5</v>
      </c>
      <c r="CH438" s="223">
        <f t="shared" ca="1" si="935"/>
        <v>1.1141881687108069E-4</v>
      </c>
      <c r="CI438" s="223">
        <f t="shared" ca="1" si="936"/>
        <v>-5.0927107275008343E-5</v>
      </c>
      <c r="CJ438" s="223">
        <f t="shared" ca="1" si="937"/>
        <v>-7.9469009584068491E-5</v>
      </c>
      <c r="CK438" s="223">
        <f t="shared" ca="1" si="938"/>
        <v>1.007830617432226E-4</v>
      </c>
      <c r="CL438" s="223">
        <f t="shared" ca="1" si="939"/>
        <v>1.6241397163382086E-5</v>
      </c>
      <c r="CM438" s="223">
        <f t="shared" ca="1" si="940"/>
        <v>-1.1097232120066221E-4</v>
      </c>
      <c r="CN438" s="223">
        <f t="shared" ca="1" si="941"/>
        <v>5.3378584537274734E-5</v>
      </c>
      <c r="CO438" s="223">
        <f t="shared" ca="1" si="942"/>
        <v>7.7484546605299738E-5</v>
      </c>
      <c r="CP438" s="223">
        <f t="shared" ca="1" si="943"/>
        <v>-1.0198955940361284E-4</v>
      </c>
      <c r="CQ438" s="223">
        <f t="shared" ca="1" si="944"/>
        <v>-1.3500021612817404E-5</v>
      </c>
      <c r="CR438" s="223">
        <f t="shared" ca="1" si="945"/>
        <v>1.1045897995347426E-4</v>
      </c>
      <c r="CS438" s="223">
        <f t="shared" ca="1" si="946"/>
        <v>-5.579790853616688E-5</v>
      </c>
      <c r="CT438" s="223">
        <f t="shared" ca="1" si="947"/>
        <v>-7.5453409832987436E-5</v>
      </c>
      <c r="CU438" s="223">
        <f t="shared" ca="1" si="948"/>
        <v>1.0313462236705224E-4</v>
      </c>
      <c r="CV438" s="223">
        <f t="shared" ca="1" si="949"/>
        <v>1.075051415402831E-5</v>
      </c>
      <c r="CW438" s="223">
        <f t="shared" ca="1" si="950"/>
        <v>-1.0987910234709029E-4</v>
      </c>
      <c r="CX438" s="223">
        <f t="shared" ca="1" si="951"/>
        <v>5.8183621961377815E-5</v>
      </c>
      <c r="CY438" s="223">
        <f t="shared" ca="1" si="952"/>
        <v>7.3376822747978846E-5</v>
      </c>
      <c r="CZ438" s="223">
        <f t="shared" ca="1" si="953"/>
        <v>-1.0421756089043095E-4</v>
      </c>
      <c r="DA438" s="223">
        <f t="shared" ca="1" si="954"/>
        <v>-7.9945309875036222E-6</v>
      </c>
      <c r="DB438" s="223">
        <f t="shared" ca="1" si="955"/>
        <v>1.0923303767809597E-4</v>
      </c>
      <c r="DC438" s="223">
        <f t="shared" ca="1" si="956"/>
        <v>-6.053428774834223E-5</v>
      </c>
      <c r="DD438" s="223">
        <f t="shared" ca="1" si="957"/>
        <v>-7.1256036208680582E-5</v>
      </c>
      <c r="DE438" s="223">
        <f t="shared" ca="1" si="958"/>
        <v>1.0523772265207369E-4</v>
      </c>
      <c r="DF438" s="223">
        <f t="shared" ca="1" si="959"/>
        <v>5.2337322144436442E-6</v>
      </c>
      <c r="DG438" s="223">
        <f t="shared" ca="1" si="960"/>
        <v>-1.0852117511169153E-4</v>
      </c>
      <c r="DH438" s="223">
        <f t="shared" ca="1" si="961"/>
        <v>6.2848489943892564E-5</v>
      </c>
      <c r="DI438" s="223">
        <f t="shared" ca="1" si="962"/>
        <v>6.9092327697607502E-5</v>
      </c>
      <c r="DJ438" s="223">
        <f t="shared" ca="1" si="963"/>
        <v>-1.0619449314468385E-4</v>
      </c>
      <c r="DK438" s="223">
        <f t="shared" ca="1" si="964"/>
        <v>-2.469780836802734E-6</v>
      </c>
      <c r="DL438" s="223">
        <f t="shared" ca="1" si="965"/>
        <v>1.0774394344726706E-4</v>
      </c>
      <c r="DM438" s="223">
        <f t="shared" ca="1" si="966"/>
        <v>-6.5124834559154445E-5</v>
      </c>
      <c r="DN438" s="223">
        <f t="shared" ca="1" si="967"/>
        <v>-6.6887000551855394E-5</v>
      </c>
      <c r="DO438" s="223">
        <f t="shared" ca="1" si="968"/>
        <v>1.0708729604549045E-4</v>
      </c>
      <c r="DP438" s="223">
        <f t="shared" ca="1" si="969"/>
        <v>-2.9565824446641035E-7</v>
      </c>
      <c r="DQ438" s="223">
        <f t="shared" ca="1" si="970"/>
        <v>-1.0690181086011645E-4</v>
      </c>
      <c r="DR438" s="223">
        <f t="shared" ca="1" si="971"/>
        <v>6.7361950409254925E-5</v>
      </c>
      <c r="DS438" s="223">
        <f t="shared" ca="1" si="972"/>
        <v>6.4641383178039476E-5</v>
      </c>
      <c r="DT438" s="223">
        <f t="shared" ca="1" si="973"/>
        <v>-1.0791559356341217E-4</v>
      </c>
      <c r="DU438" s="223">
        <f t="shared" ca="1" si="974"/>
        <v>3.0609192322612572E-6</v>
      </c>
      <c r="DV438" s="223">
        <f t="shared" ca="1" si="975"/>
        <v>1.0599528461941887E-4</v>
      </c>
      <c r="DW438" s="223">
        <f t="shared" ca="1" si="976"/>
        <v>-6.9558489939251875E-5</v>
      </c>
      <c r="DX438" s="223">
        <f t="shared" ca="1" si="977"/>
        <v>-6.2356828252091488E-5</v>
      </c>
      <c r="DY438" s="223">
        <f t="shared" ca="1" si="978"/>
        <v>1.0867888676299434E-4</v>
      </c>
      <c r="DZ438" s="223">
        <f t="shared" ca="1" si="979"/>
        <v>-5.8243364367689406E-6</v>
      </c>
      <c r="EA438" s="223">
        <f t="shared" ca="1" si="980"/>
        <v>-1.0502491078268662E-4</v>
      </c>
      <c r="EB438" s="223">
        <f t="shared" ca="1" si="981"/>
        <v>7.1713130035871403E-5</v>
      </c>
      <c r="EC438" s="223">
        <f t="shared" ca="1" si="982"/>
        <v>6.0034711904479101E-5</v>
      </c>
      <c r="ED438" s="223">
        <f t="shared" ca="1" si="983"/>
        <v>-1.0937671586495663E-4</v>
      </c>
      <c r="EE438" s="223">
        <f t="shared" ca="1" si="984"/>
        <v>8.5842452787930728E-6</v>
      </c>
      <c r="EF438" s="223">
        <f t="shared" ca="1" si="985"/>
        <v>1.0399127386683209E-4</v>
      </c>
      <c r="EG438" s="223">
        <f t="shared" ca="1" si="986"/>
        <v>-7.3824572824483935E-5</v>
      </c>
      <c r="EH438" s="223">
        <f t="shared" ca="1" si="987"/>
        <v>-5.7676432891255226E-5</v>
      </c>
      <c r="EI438" s="223">
        <f t="shared" ca="1" si="988"/>
        <v>1.1000866052314065E-4</v>
      </c>
      <c r="EJ438" s="223">
        <f t="shared" ca="1" si="989"/>
        <v>-1.1338983292443679E-5</v>
      </c>
      <c r="EK438" s="223">
        <f t="shared" ca="1" si="990"/>
        <v>-1.0289499649608429E-4</v>
      </c>
      <c r="EL438" s="223">
        <f t="shared" ca="1" si="991"/>
        <v>7.5891546450905517E-5</v>
      </c>
      <c r="EM438" s="223">
        <f t="shared" ca="1" si="992"/>
        <v>5.5283411751518351E-5</v>
      </c>
      <c r="EN438" s="223">
        <f t="shared" ca="1" si="993"/>
        <v>-1.1057434007771362E-4</v>
      </c>
      <c r="EO438" s="223">
        <f t="shared" ca="1" si="994"/>
        <v>1.4086891126550816E-5</v>
      </c>
      <c r="EP438" s="223">
        <f t="shared" ca="1" si="995"/>
        <v>1.0173673902693892E-4</v>
      </c>
      <c r="EQ438" s="223">
        <f t="shared" ca="1" si="996"/>
        <v>-7.7912805847510421E-5</v>
      </c>
      <c r="ER438" s="223">
        <f t="shared" ca="1" si="997"/>
        <v>-5.2857089951725063E-5</v>
      </c>
      <c r="ES438" s="223">
        <f t="shared" ca="1" si="998"/>
        <v>1.1107341378446474E-4</v>
      </c>
      <c r="ET438" s="223">
        <f t="shared" ca="1" si="999"/>
        <v>-1.6826313544192452E-5</v>
      </c>
      <c r="EU438" s="223">
        <f t="shared" ca="1" si="1000"/>
        <v>-1.0051719915038681E-4</v>
      </c>
      <c r="EV438" s="223">
        <f t="shared" ca="1" si="1001"/>
        <v>7.9887133483220316E-5</v>
      </c>
      <c r="EW438" s="223">
        <f t="shared" ca="1" si="1002"/>
        <v>5.0398929017398804E-5</v>
      </c>
      <c r="EX438" s="223">
        <f t="shared" ca="1" si="1003"/>
        <v>-1.1150558102005554E-4</v>
      </c>
      <c r="EY438" s="223">
        <f t="shared" ca="1" si="1004"/>
        <v>1.9555600419725113E-5</v>
      </c>
      <c r="EZ438" s="223">
        <f t="shared" ca="1" si="1005"/>
        <v>9.9237111471646745E-5</v>
      </c>
      <c r="FA438" s="223">
        <f t="shared" ca="1" si="1006"/>
        <v>-8.1813340096892283E-5</v>
      </c>
      <c r="FB438" s="223">
        <f t="shared" ca="1" si="1007"/>
        <v>-4.7910409652764029E-5</v>
      </c>
      <c r="FC438" s="223">
        <f t="shared" ca="1" si="1008"/>
        <v>1.1187058146310112E-4</v>
      </c>
      <c r="FD438" s="223">
        <f t="shared" ca="1" si="1009"/>
        <v>-2.2273107732795942E-5</v>
      </c>
      <c r="FE438" s="223">
        <f t="shared" ca="1" si="1010"/>
        <v>-9.7897247067670862E-5</v>
      </c>
      <c r="FF438" s="223">
        <f t="shared" ca="1" si="1011"/>
        <v>8.3690265413692089E-5</v>
      </c>
      <c r="FG438" s="223">
        <f t="shared" ca="1" si="1012"/>
        <v>4.5393030848845821E-5</v>
      </c>
      <c r="FH438" s="223">
        <f t="shared" ca="1" si="1013"/>
        <v>-1.1216819525098389E-4</v>
      </c>
      <c r="FI438" s="223">
        <f t="shared" ca="1" si="1014"/>
        <v>2.4977198558613688E-5</v>
      </c>
      <c r="FJ438" s="223">
        <f t="shared" ca="1" si="1015"/>
        <v>9.6498413022672009E-5</v>
      </c>
      <c r="FK438" s="223">
        <f t="shared" ca="1" si="1016"/>
        <v>-8.5516778843982904E-5</v>
      </c>
      <c r="FL438" s="223">
        <f t="shared" ca="1" si="1017"/>
        <v>-4.2848308980499037E-5</v>
      </c>
      <c r="FM438" s="223">
        <f t="shared" ca="1" si="1018"/>
        <v>1.123982431122865E-4</v>
      </c>
      <c r="FN438" s="223">
        <f t="shared" ca="1" si="1019"/>
        <v>-2.7666244053983578E-5</v>
      </c>
      <c r="FO438" s="223">
        <f t="shared" ca="1" si="1020"/>
        <v>-9.5041451941979622E-5</v>
      </c>
      <c r="FP438" s="223">
        <f t="shared" ca="1" si="1021"/>
        <v>8.7291780164376503E-5</v>
      </c>
      <c r="FQ438" s="223">
        <f t="shared" ca="1" si="1022"/>
        <v>4.0277776893023913E-5</v>
      </c>
      <c r="FR438" s="223">
        <f t="shared" ca="1" si="1023"/>
        <v>-1.1256058647477968E-4</v>
      </c>
      <c r="FS438" s="223">
        <f t="shared" ca="1" si="1024"/>
        <v>3.0338624438436614E-5</v>
      </c>
      <c r="FT438" s="223">
        <f t="shared" ca="1" si="1025"/>
        <v>9.3527241444466241E-5</v>
      </c>
      <c r="FU438" s="223">
        <f t="shared" ca="1" si="1026"/>
        <v>-8.9014200180449038E-5</v>
      </c>
      <c r="FV438" s="223">
        <f t="shared" ca="1" si="1027"/>
        <v>-3.7682982978825503E-5</v>
      </c>
      <c r="FW438" s="223">
        <f t="shared" ca="1" si="1028"/>
        <v>1.1265512754889152E-4</v>
      </c>
      <c r="FX438" s="223">
        <f t="shared" ca="1" si="1029"/>
        <v>-3.2992729969962188E-5</v>
      </c>
      <c r="FY438" s="223">
        <f t="shared" ca="1" si="1030"/>
        <v>-9.1956693633915616E-5</v>
      </c>
      <c r="FZ438" s="223">
        <f t="shared" ca="1" si="1031"/>
        <v>9.0683001370792096E-5</v>
      </c>
      <c r="GA438" s="223">
        <f t="shared" ca="1" si="1032"/>
        <v>3.506549024474415E-5</v>
      </c>
      <c r="GB438" s="223">
        <f t="shared" ca="1" si="1033"/>
        <v>-1.1268180938661452E-4</v>
      </c>
      <c r="GC438" s="223">
        <f t="shared" ca="1" si="1034"/>
        <v>3.5626961914631539E-5</v>
      </c>
      <c r="GD438" s="223">
        <f t="shared" ca="1" si="1035"/>
        <v>9.0330754549598378E-5</v>
      </c>
      <c r="GE438" s="223">
        <f t="shared" ca="1" si="1036"/>
        <v>-9.2297178511961331E-5</v>
      </c>
      <c r="GF438" s="223">
        <f t="shared" ca="1" si="1037"/>
        <v>-3.2426875370522526E-5</v>
      </c>
      <c r="GG438" s="223">
        <f t="shared" ca="1" si="1038"/>
        <v>1.1264061591580735E-4</v>
      </c>
      <c r="GH438" s="223">
        <f t="shared" ca="1" si="1039"/>
        <v>-3.8239733509627459E-5</v>
      </c>
      <c r="GI438" s="223">
        <f t="shared" ca="1" si="1040"/>
        <v>-8.8650403596428738E-5</v>
      </c>
      <c r="GJ438" s="223">
        <f t="shared" ca="1" si="1041"/>
        <v>9.3855759284008851E-5</v>
      </c>
      <c r="GK438" s="223">
        <f t="shared" ca="1" si="1042"/>
        <v>2.9768727759096693E-5</v>
      </c>
      <c r="GL438" s="223">
        <f t="shared" ca="1" si="1043"/>
        <v>-1.1253157194987617E-4</v>
      </c>
      <c r="GM438" s="223">
        <f t="shared" ca="1" si="1044"/>
        <v>4.0829470919026876E-5</v>
      </c>
      <c r="GN438" s="223">
        <f t="shared" ca="1" si="1045"/>
        <v>8.6916652954984751E-5</v>
      </c>
      <c r="GO438" s="223">
        <f t="shared" ca="1" si="1046"/>
        <v>-9.5357804856156618E-5</v>
      </c>
      <c r="GP438" s="223">
        <f t="shared" ca="1" si="1047"/>
        <v>-2.7092648579187011E-5</v>
      </c>
      <c r="GQ438" s="223">
        <f t="shared" ca="1" si="1048"/>
        <v>1.1235474317282916E-4</v>
      </c>
      <c r="GR438" s="223">
        <f t="shared" ca="1" si="1049"/>
        <v>-4.3394614181856928E-5</v>
      </c>
      <c r="GS438" s="223">
        <f t="shared" ca="1" si="1050"/>
        <v>-8.5130546971819542E-5</v>
      </c>
      <c r="GT438" s="223">
        <f t="shared" ca="1" si="1051"/>
        <v>9.6802410452320379E-5</v>
      </c>
      <c r="GU438" s="223">
        <f t="shared" ca="1" si="1052"/>
        <v>2.4400249800838807E-5</v>
      </c>
      <c r="GV438" s="223">
        <f t="shared" ca="1" si="1053"/>
        <v>-1.1211023609970936E-4</v>
      </c>
      <c r="GW438" s="223">
        <f t="shared" ca="1" si="1054"/>
        <v>4.5933618151738877E-5</v>
      </c>
      <c r="GX438" s="223">
        <f t="shared" ca="1" si="1055"/>
        <v>8.3293161530398829E-5</v>
      </c>
      <c r="GY438" s="223">
        <f t="shared" ca="1" si="1056"/>
        <v>-9.8188705896099592E-5</v>
      </c>
      <c r="GZ438" s="223">
        <f t="shared" ca="1" si="1057"/>
        <v>-2.1693153224394704E-5</v>
      </c>
      <c r="HA438" s="223">
        <f t="shared" ca="1" si="1058"/>
        <v>1.117981980124341E-4</v>
      </c>
      <c r="HB438" s="223">
        <f t="shared" ca="1" si="1059"/>
        <v>-4.8444953427608943E-5</v>
      </c>
      <c r="HC438" s="223">
        <f t="shared" ca="1" si="1060"/>
        <v>-8.1405603403004209E-5</v>
      </c>
      <c r="HD438" s="223">
        <f t="shared" ca="1" si="1061"/>
        <v>9.9515856134959284E-5</v>
      </c>
      <c r="HE438" s="223">
        <f t="shared" ca="1" si="1062"/>
        <v>1.8972989503601175E-5</v>
      </c>
      <c r="HF438" s="223">
        <f t="shared" ca="1" si="1063"/>
        <v>-1.1141881687108078E-4</v>
      </c>
      <c r="HG438" s="223">
        <f t="shared" ca="1" si="1064"/>
        <v>5.0927107275007747E-5</v>
      </c>
      <c r="HH438" s="223">
        <f t="shared" ca="1" si="1065"/>
        <v>7.9469009584071229E-5</v>
      </c>
      <c r="HI438" s="223">
        <f t="shared" ca="1" si="1066"/>
        <v>-1.0078306174322373E-4</v>
      </c>
      <c r="HJ438" s="223">
        <f t="shared" ca="1" si="1067"/>
        <v>-1.6241397163382744E-5</v>
      </c>
      <c r="HK438" s="223">
        <f t="shared" ca="1" si="1068"/>
        <v>1.1097232120066232E-4</v>
      </c>
      <c r="HL438" s="223">
        <f t="shared" ca="1" si="1069"/>
        <v>-5.3378584537271332E-5</v>
      </c>
      <c r="HM438" s="223">
        <f t="shared" ca="1" si="1070"/>
        <v>-7.7484546605297881E-5</v>
      </c>
      <c r="HN438" s="223">
        <f t="shared" ca="1" si="1071"/>
        <v>1.0198955940361255E-4</v>
      </c>
      <c r="HO438" s="223">
        <f t="shared" ca="1" si="1072"/>
        <v>1.3500021612818065E-5</v>
      </c>
      <c r="HP438" s="223">
        <f t="shared" ca="1" si="1073"/>
        <v>-1.1045897995347502E-4</v>
      </c>
      <c r="HQ438" s="223">
        <f t="shared" ca="1" si="1074"/>
        <v>5.5797908536169089E-5</v>
      </c>
      <c r="HR438" s="223">
        <f t="shared" ca="1" si="1075"/>
        <v>7.5453409832987924E-5</v>
      </c>
      <c r="HS438" s="223">
        <f t="shared" ca="1" si="1076"/>
        <v>-1.0313462236705198E-4</v>
      </c>
      <c r="HT438" s="223">
        <f t="shared" ca="1" si="1077"/>
        <v>-1.0750514154032152E-5</v>
      </c>
      <c r="HU438" s="223">
        <f t="shared" ca="1" si="1078"/>
        <v>1.098791023470897E-4</v>
      </c>
      <c r="HV438" s="223">
        <f t="shared" ca="1" si="1079"/>
        <v>-5.8183621961377239E-5</v>
      </c>
      <c r="HW438" s="223">
        <f t="shared" ca="1" si="1080"/>
        <v>-7.3376822747979348E-5</v>
      </c>
      <c r="HX438" s="223">
        <f t="shared" ca="1" si="1081"/>
        <v>1.0421756089042949E-4</v>
      </c>
      <c r="HY438" s="223">
        <f t="shared" ca="1" si="1082"/>
        <v>7.9945309875010879E-6</v>
      </c>
      <c r="HZ438" s="223">
        <f t="shared" ca="1" si="1083"/>
        <v>-1.0923303767809613E-4</v>
      </c>
      <c r="IA438" s="223">
        <f t="shared" ca="1" si="1084"/>
        <v>6.0534287748341668E-5</v>
      </c>
      <c r="IB438" s="223">
        <f t="shared" ca="1" si="1085"/>
        <v>7.1256036208683577E-5</v>
      </c>
      <c r="IC438" s="223">
        <f t="shared" ca="1" si="1086"/>
        <v>-1.0523772265207458E-4</v>
      </c>
      <c r="ID438" s="223">
        <f t="shared" ca="1" si="1087"/>
        <v>-5.2337322144443083E-6</v>
      </c>
      <c r="IE438" s="223">
        <f t="shared" ca="1" si="1088"/>
        <v>1.0734841935584759E-4</v>
      </c>
      <c r="IF438" s="223">
        <f t="shared" ca="1" si="1089"/>
        <v>-6.2848489943889338E-5</v>
      </c>
      <c r="IG438" s="223">
        <f t="shared" ca="1" si="1090"/>
        <v>-6.9092327697605496E-5</v>
      </c>
      <c r="IH438" s="223">
        <f t="shared" ca="1" si="1091"/>
        <v>1.0619449314468362E-4</v>
      </c>
      <c r="II438" s="223">
        <f t="shared" ca="1" si="1092"/>
        <v>2.469780836803398E-6</v>
      </c>
      <c r="IJ438" s="223">
        <f t="shared" ca="1" si="1093"/>
        <v>-1.077439434472682E-4</v>
      </c>
      <c r="IK438" s="223">
        <f t="shared" ca="1" si="1094"/>
        <v>6.5124834559156518E-5</v>
      </c>
      <c r="IL438" s="223">
        <f t="shared" ca="1" si="1095"/>
        <v>6.6887000551855923E-5</v>
      </c>
      <c r="IM438" s="223">
        <f t="shared" ca="1" si="1096"/>
        <v>-1.0708729604549026E-4</v>
      </c>
      <c r="IN438" s="223">
        <f t="shared" ca="1" si="1097"/>
        <v>2.9565824446254111E-7</v>
      </c>
      <c r="IO438" s="223">
        <f t="shared" ca="1" si="1098"/>
        <v>1.0690181086011565E-4</v>
      </c>
      <c r="IP438" s="223">
        <f t="shared" ca="1" si="1099"/>
        <v>-6.736195040925441E-5</v>
      </c>
      <c r="IQ438" s="223">
        <f t="shared" ca="1" si="1100"/>
        <v>-6.4641383178040018E-5</v>
      </c>
      <c r="IR438" s="223">
        <f t="shared" ca="1" si="1101"/>
        <v>1.0791559356341105E-4</v>
      </c>
      <c r="IS438" s="223">
        <f t="shared" ca="1" si="1102"/>
        <v>-3.0609192322637983E-6</v>
      </c>
      <c r="IT438" s="223">
        <f t="shared" ca="1" si="1103"/>
        <v>-1.059952846194191E-4</v>
      </c>
      <c r="IU438" s="223">
        <f t="shared" ca="1" si="1104"/>
        <v>6.955848993925136E-5</v>
      </c>
      <c r="IV438" s="223">
        <f t="shared" ca="1" si="1105"/>
        <v>6.2356828252094714E-5</v>
      </c>
      <c r="IW438" s="223">
        <f t="shared" ca="1" si="1106"/>
        <v>-1.08678886762995E-4</v>
      </c>
      <c r="IX438" s="223">
        <f t="shared" ca="1" si="1107"/>
        <v>5.82433643676828E-6</v>
      </c>
      <c r="IY438" s="223">
        <f t="shared" ca="1" si="1108"/>
        <v>1.0502491078268685E-4</v>
      </c>
      <c r="IZ438" s="223">
        <f t="shared" ca="1" si="1109"/>
        <v>-7.1713130035868422E-5</v>
      </c>
      <c r="JA438" s="223">
        <f t="shared" ca="1" si="1110"/>
        <v>-6.0034711904476953E-5</v>
      </c>
      <c r="JB438" s="223">
        <f t="shared" ca="1" si="1111"/>
        <v>1.0937671586495647E-4</v>
      </c>
    </row>
    <row r="439" spans="2:262">
      <c r="B439" s="230">
        <v>78</v>
      </c>
      <c r="C439" s="229">
        <f t="shared" si="1112"/>
        <v>1.5234375000000009E-3</v>
      </c>
      <c r="D439" s="226">
        <f t="shared" ca="1" si="855"/>
        <v>38.985500367739014</v>
      </c>
      <c r="E439" s="225">
        <f ca="1">CF361</f>
        <v>-0.21449963226098778</v>
      </c>
      <c r="F439" s="224">
        <v>78</v>
      </c>
      <c r="G439" s="223">
        <f t="shared" ca="1" si="856"/>
        <v>-1.3940644865932303E-4</v>
      </c>
      <c r="H439" s="223">
        <f t="shared" ca="1" si="857"/>
        <v>2.8602536102173651E-4</v>
      </c>
      <c r="I439" s="223">
        <f t="shared" ca="1" si="858"/>
        <v>-5.3311635222816261E-5</v>
      </c>
      <c r="J439" s="223">
        <f t="shared" ca="1" si="859"/>
        <v>-2.501050630731084E-4</v>
      </c>
      <c r="K439" s="223">
        <f t="shared" ca="1" si="860"/>
        <v>2.2182735128551897E-4</v>
      </c>
      <c r="L439" s="223">
        <f t="shared" ca="1" si="861"/>
        <v>1.0064229536718236E-4</v>
      </c>
      <c r="M439" s="223">
        <f t="shared" ca="1" si="862"/>
        <v>-2.896380875481322E-4</v>
      </c>
      <c r="N439" s="223">
        <f t="shared" ca="1" si="863"/>
        <v>9.450997033460398E-5</v>
      </c>
      <c r="O439" s="223">
        <f t="shared" ca="1" si="864"/>
        <v>2.2595918744787653E-4</v>
      </c>
      <c r="P439" s="223">
        <f t="shared" ca="1" si="865"/>
        <v>-2.4675668539848449E-4</v>
      </c>
      <c r="Q439" s="223">
        <f t="shared" ca="1" si="866"/>
        <v>-5.9699540312985893E-5</v>
      </c>
      <c r="R439" s="223">
        <f t="shared" ca="1" si="867"/>
        <v>2.8698102416573371E-4</v>
      </c>
      <c r="S439" s="223">
        <f t="shared" ca="1" si="868"/>
        <v>-1.3366245000210082E-4</v>
      </c>
      <c r="T439" s="223">
        <f t="shared" ca="1" si="869"/>
        <v>-1.9692197779522862E-4</v>
      </c>
      <c r="U439" s="223">
        <f t="shared" ca="1" si="870"/>
        <v>2.6634448246038193E-4</v>
      </c>
      <c r="V439" s="223">
        <f t="shared" ca="1" si="871"/>
        <v>1.7464470499418933E-5</v>
      </c>
      <c r="W439" s="223">
        <f t="shared" ca="1" si="872"/>
        <v>-2.781116882726259E-4</v>
      </c>
      <c r="X439" s="223">
        <f t="shared" ca="1" si="873"/>
        <v>1.6992154127823677E-4</v>
      </c>
      <c r="Y439" s="223">
        <f t="shared" ca="1" si="874"/>
        <v>1.6362200201381637E-4</v>
      </c>
      <c r="Z439" s="223">
        <f t="shared" ca="1" si="875"/>
        <v>-2.8016672581858805E-4</v>
      </c>
      <c r="AA439" s="223">
        <f t="shared" ca="1" si="876"/>
        <v>2.5148652358989755E-5</v>
      </c>
      <c r="AB439" s="223">
        <f t="shared" ca="1" si="877"/>
        <v>2.6322207420612488E-4</v>
      </c>
      <c r="AC439" s="223">
        <f t="shared" ca="1" si="878"/>
        <v>-2.0250234433678382E-4</v>
      </c>
      <c r="AD439" s="223">
        <f t="shared" ca="1" si="879"/>
        <v>-1.267801040157241E-4</v>
      </c>
      <c r="AE439" s="223">
        <f t="shared" ca="1" si="880"/>
        <v>2.8792420564659952E-4</v>
      </c>
      <c r="AF439" s="223">
        <f t="shared" ca="1" si="881"/>
        <v>-6.7217382840983989E-5</v>
      </c>
      <c r="AG439" s="223">
        <f t="shared" ca="1" si="882"/>
        <v>-2.4263449714518359E-4</v>
      </c>
      <c r="AH439" s="223">
        <f t="shared" ca="1" si="883"/>
        <v>2.3069958318325566E-4</v>
      </c>
      <c r="AI439" s="223">
        <f t="shared" ca="1" si="884"/>
        <v>8.7193799632677148E-5</v>
      </c>
      <c r="AJ439" s="223">
        <f t="shared" ca="1" si="885"/>
        <v>-2.8944899593318248E-4</v>
      </c>
      <c r="AK439" s="223">
        <f t="shared" ca="1" si="886"/>
        <v>1.0783105997623248E-4</v>
      </c>
      <c r="AL439" s="223">
        <f t="shared" ca="1" si="887"/>
        <v>2.167946159601408E-4</v>
      </c>
      <c r="AM439" s="223">
        <f t="shared" ca="1" si="888"/>
        <v>-2.5390287275030233E-4</v>
      </c>
      <c r="AN439" s="223">
        <f t="shared" ca="1" si="889"/>
        <v>-4.5720012806715977E-5</v>
      </c>
      <c r="AO439" s="223">
        <f t="shared" ca="1" si="890"/>
        <v>2.8470808957339151E-4</v>
      </c>
      <c r="AP439" s="223">
        <f t="shared" ca="1" si="891"/>
        <v>-1.4611052030520313E-4</v>
      </c>
      <c r="AQ439" s="223">
        <f t="shared" ca="1" si="892"/>
        <v>-1.8626178604402914E-4</v>
      </c>
      <c r="AR439" s="223">
        <f t="shared" ca="1" si="893"/>
        <v>2.7160993189109459E-4</v>
      </c>
      <c r="AS439" s="223">
        <f t="shared" ca="1" si="894"/>
        <v>3.2565257747076636E-6</v>
      </c>
      <c r="AT439" s="223">
        <f t="shared" ca="1" si="895"/>
        <v>-2.7380411287271307E-4</v>
      </c>
      <c r="AU439" s="223">
        <f t="shared" ca="1" si="896"/>
        <v>1.8122712911304388E-4</v>
      </c>
      <c r="AV439" s="223">
        <f t="shared" ca="1" si="897"/>
        <v>1.5169695095753973E-4</v>
      </c>
      <c r="AW439" s="223">
        <f t="shared" ca="1" si="898"/>
        <v>-2.8343745624930927E-4</v>
      </c>
      <c r="AX439" s="223">
        <f t="shared" ca="1" si="899"/>
        <v>3.9277455205844586E-5</v>
      </c>
      <c r="AY439" s="223">
        <f t="shared" ca="1" si="900"/>
        <v>2.5697310399747526E-4</v>
      </c>
      <c r="AZ439" s="223">
        <f t="shared" ca="1" si="901"/>
        <v>-2.1242071786875202E-4</v>
      </c>
      <c r="BA439" s="223">
        <f t="shared" ca="1" si="902"/>
        <v>-1.1384833499692633E-4</v>
      </c>
      <c r="BB439" s="223">
        <f t="shared" ca="1" si="903"/>
        <v>2.8912941564087827E-4</v>
      </c>
      <c r="BC439" s="223">
        <f t="shared" ca="1" si="904"/>
        <v>-8.0961197896342393E-5</v>
      </c>
      <c r="BD439" s="223">
        <f t="shared" ca="1" si="905"/>
        <v>-2.3457940346136575E-4</v>
      </c>
      <c r="BE439" s="223">
        <f t="shared" ca="1" si="906"/>
        <v>2.3901603957820735E-4</v>
      </c>
      <c r="BF439" s="223">
        <f t="shared" ca="1" si="907"/>
        <v>7.3535246397581991E-5</v>
      </c>
      <c r="BG439" s="223">
        <f t="shared" ca="1" si="908"/>
        <v>-2.8856259633429203E-4</v>
      </c>
      <c r="BH439" s="223">
        <f t="shared" ca="1" si="909"/>
        <v>1.2089237514949526E-4</v>
      </c>
      <c r="BI439" s="223">
        <f t="shared" ca="1" si="910"/>
        <v>2.0710776725359003E-4</v>
      </c>
      <c r="BJ439" s="223">
        <f t="shared" ca="1" si="911"/>
        <v>-2.6043738584239837E-4</v>
      </c>
      <c r="BK439" s="223">
        <f t="shared" ca="1" si="912"/>
        <v>-3.1630341784994533E-5</v>
      </c>
      <c r="BL439" s="223">
        <f t="shared" ca="1" si="913"/>
        <v>2.8174926825578372E-4</v>
      </c>
      <c r="BM439" s="223">
        <f t="shared" ca="1" si="914"/>
        <v>-1.5820659756711917E-4</v>
      </c>
      <c r="BN439" s="223">
        <f t="shared" ca="1" si="915"/>
        <v>-1.7515287333564553E-4</v>
      </c>
      <c r="BO439" s="223">
        <f t="shared" ca="1" si="916"/>
        <v>2.7622104920566336E-4</v>
      </c>
      <c r="BP439" s="223">
        <f t="shared" ca="1" si="917"/>
        <v>-1.0959264205833834E-5</v>
      </c>
      <c r="BQ439" s="223">
        <f t="shared" ca="1" si="918"/>
        <v>-2.6883691938248215E-4</v>
      </c>
      <c r="BR439" s="223">
        <f t="shared" ca="1" si="919"/>
        <v>1.9209612492019598E-4</v>
      </c>
      <c r="BS439" s="223">
        <f t="shared" ca="1" si="920"/>
        <v>1.394064486593245E-4</v>
      </c>
      <c r="BT439" s="223">
        <f t="shared" ca="1" si="921"/>
        <v>-2.8602536102173635E-4</v>
      </c>
      <c r="BU439" s="223">
        <f t="shared" ca="1" si="922"/>
        <v>5.3311635222811843E-5</v>
      </c>
      <c r="BV439" s="223">
        <f t="shared" ca="1" si="923"/>
        <v>2.501050630731103E-4</v>
      </c>
      <c r="BW439" s="223">
        <f t="shared" ca="1" si="924"/>
        <v>-2.218273512855171E-4</v>
      </c>
      <c r="BX439" s="223">
        <f t="shared" ca="1" si="925"/>
        <v>-1.0064229536718464E-4</v>
      </c>
      <c r="BY439" s="223">
        <f t="shared" ca="1" si="926"/>
        <v>2.896380875481322E-4</v>
      </c>
      <c r="BZ439" s="223">
        <f t="shared" ca="1" si="927"/>
        <v>-9.450997033460314E-5</v>
      </c>
      <c r="CA439" s="223">
        <f t="shared" ca="1" si="928"/>
        <v>-2.2595918744787674E-4</v>
      </c>
      <c r="CB439" s="223">
        <f t="shared" ca="1" si="929"/>
        <v>2.4675668539848487E-4</v>
      </c>
      <c r="CC439" s="223">
        <f t="shared" ca="1" si="930"/>
        <v>5.9699540312984213E-5</v>
      </c>
      <c r="CD439" s="223">
        <f t="shared" ca="1" si="931"/>
        <v>-2.8698102416573458E-4</v>
      </c>
      <c r="CE439" s="223">
        <f t="shared" ca="1" si="932"/>
        <v>1.3366245000209594E-4</v>
      </c>
      <c r="CF439" s="223">
        <f t="shared" ca="1" si="933"/>
        <v>1.9692197779523193E-4</v>
      </c>
      <c r="CG439" s="223">
        <f t="shared" ca="1" si="934"/>
        <v>-2.663444824603802E-4</v>
      </c>
      <c r="CH439" s="223">
        <f t="shared" ca="1" si="935"/>
        <v>-1.7464470499422348E-5</v>
      </c>
      <c r="CI439" s="223">
        <f t="shared" ca="1" si="936"/>
        <v>2.7811168827262655E-4</v>
      </c>
      <c r="CJ439" s="223">
        <f t="shared" ca="1" si="937"/>
        <v>-1.6992154127823479E-4</v>
      </c>
      <c r="CK439" s="223">
        <f t="shared" ca="1" si="938"/>
        <v>-1.6362200201381664E-4</v>
      </c>
      <c r="CL439" s="223">
        <f t="shared" ca="1" si="939"/>
        <v>2.8016672581858794E-4</v>
      </c>
      <c r="CM439" s="223">
        <f t="shared" ca="1" si="940"/>
        <v>-2.5148652358989403E-5</v>
      </c>
      <c r="CN439" s="223">
        <f t="shared" ca="1" si="941"/>
        <v>-2.6322207420612418E-4</v>
      </c>
      <c r="CO439" s="223">
        <f t="shared" ca="1" si="942"/>
        <v>2.0250234433678502E-4</v>
      </c>
      <c r="CP439" s="223">
        <f t="shared" ca="1" si="943"/>
        <v>1.2678010401572995E-4</v>
      </c>
      <c r="CQ439" s="223">
        <f t="shared" ca="1" si="944"/>
        <v>-2.8792420564659898E-4</v>
      </c>
      <c r="CR439" s="223">
        <f t="shared" ca="1" si="945"/>
        <v>6.7217382840979625E-5</v>
      </c>
      <c r="CS439" s="223">
        <f t="shared" ca="1" si="946"/>
        <v>2.42634497145186E-4</v>
      </c>
      <c r="CT439" s="223">
        <f t="shared" ca="1" si="947"/>
        <v>-2.3069958318325419E-4</v>
      </c>
      <c r="CU439" s="223">
        <f t="shared" ca="1" si="948"/>
        <v>-8.7193799632679479E-5</v>
      </c>
      <c r="CV439" s="223">
        <f t="shared" ca="1" si="949"/>
        <v>2.8944899593318259E-4</v>
      </c>
      <c r="CW439" s="223">
        <f t="shared" ca="1" si="950"/>
        <v>-1.0783105997623212E-4</v>
      </c>
      <c r="CX439" s="223">
        <f t="shared" ca="1" si="951"/>
        <v>-2.1679461596014102E-4</v>
      </c>
      <c r="CY439" s="223">
        <f t="shared" ca="1" si="952"/>
        <v>2.5390287275030217E-4</v>
      </c>
      <c r="CZ439" s="223">
        <f t="shared" ca="1" si="953"/>
        <v>4.5720012806714283E-5</v>
      </c>
      <c r="DA439" s="223">
        <f t="shared" ca="1" si="954"/>
        <v>-2.847080895733927E-4</v>
      </c>
      <c r="DB439" s="223">
        <f t="shared" ca="1" si="955"/>
        <v>1.4611052030519747E-4</v>
      </c>
      <c r="DC439" s="223">
        <f t="shared" ca="1" si="956"/>
        <v>1.8626178604403413E-4</v>
      </c>
      <c r="DD439" s="223">
        <f t="shared" ca="1" si="957"/>
        <v>-2.7160993189109372E-4</v>
      </c>
      <c r="DE439" s="223">
        <f t="shared" ca="1" si="958"/>
        <v>-3.256525774710076E-6</v>
      </c>
      <c r="DF439" s="223">
        <f t="shared" ca="1" si="959"/>
        <v>2.7380411287271388E-4</v>
      </c>
      <c r="DG439" s="223">
        <f t="shared" ca="1" si="960"/>
        <v>-1.8122712911304199E-4</v>
      </c>
      <c r="DH439" s="223">
        <f t="shared" ca="1" si="961"/>
        <v>-1.5169695095754179E-4</v>
      </c>
      <c r="DI439" s="223">
        <f t="shared" ca="1" si="962"/>
        <v>2.8343745624930872E-4</v>
      </c>
      <c r="DJ439" s="223">
        <f t="shared" ca="1" si="963"/>
        <v>-3.9277455205846267E-5</v>
      </c>
      <c r="DK439" s="223">
        <f t="shared" ca="1" si="964"/>
        <v>-2.569731039974745E-4</v>
      </c>
      <c r="DL439" s="223">
        <f t="shared" ca="1" si="965"/>
        <v>2.1242071786875319E-4</v>
      </c>
      <c r="DM439" s="223">
        <f t="shared" ca="1" si="966"/>
        <v>1.1384833499693233E-4</v>
      </c>
      <c r="DN439" s="223">
        <f t="shared" ca="1" si="967"/>
        <v>-2.8912941564087789E-4</v>
      </c>
      <c r="DO439" s="223">
        <f t="shared" ca="1" si="968"/>
        <v>8.0961197896336131E-5</v>
      </c>
      <c r="DP439" s="223">
        <f t="shared" ca="1" si="969"/>
        <v>2.3457940346136713E-4</v>
      </c>
      <c r="DQ439" s="223">
        <f t="shared" ca="1" si="970"/>
        <v>-2.3901603957820596E-4</v>
      </c>
      <c r="DR439" s="223">
        <f t="shared" ca="1" si="971"/>
        <v>-7.3535246397584349E-5</v>
      </c>
      <c r="DS439" s="223">
        <f t="shared" ca="1" si="972"/>
        <v>2.8856259633429219E-4</v>
      </c>
      <c r="DT439" s="223">
        <f t="shared" ca="1" si="973"/>
        <v>-1.2089237514949306E-4</v>
      </c>
      <c r="DU439" s="223">
        <f t="shared" ca="1" si="974"/>
        <v>-2.0710776725359174E-4</v>
      </c>
      <c r="DV439" s="223">
        <f t="shared" ca="1" si="975"/>
        <v>2.6043738584239907E-4</v>
      </c>
      <c r="DW439" s="223">
        <f t="shared" ca="1" si="976"/>
        <v>3.1630341784992852E-5</v>
      </c>
      <c r="DX439" s="223">
        <f t="shared" ca="1" si="977"/>
        <v>-2.8174926825578334E-4</v>
      </c>
      <c r="DY439" s="223">
        <f t="shared" ca="1" si="978"/>
        <v>1.5820659756711372E-4</v>
      </c>
      <c r="DZ439" s="223">
        <f t="shared" ca="1" si="979"/>
        <v>1.7515287333565077E-4</v>
      </c>
      <c r="EA439" s="223">
        <f t="shared" ca="1" si="980"/>
        <v>-2.7622104920566141E-4</v>
      </c>
      <c r="EB439" s="223">
        <f t="shared" ca="1" si="981"/>
        <v>1.0959264205831422E-5</v>
      </c>
      <c r="EC439" s="223">
        <f t="shared" ca="1" si="982"/>
        <v>2.6883691938248307E-4</v>
      </c>
      <c r="ED439" s="223">
        <f t="shared" ca="1" si="983"/>
        <v>-1.920961249201942E-4</v>
      </c>
      <c r="EE439" s="223">
        <f t="shared" ca="1" si="984"/>
        <v>-1.3940644865932661E-4</v>
      </c>
      <c r="EF439" s="223">
        <f t="shared" ca="1" si="985"/>
        <v>2.8602536102173597E-4</v>
      </c>
      <c r="EG439" s="223">
        <f t="shared" ca="1" si="986"/>
        <v>-5.3311635222813523E-5</v>
      </c>
      <c r="EH439" s="223">
        <f t="shared" ca="1" si="987"/>
        <v>-2.5010506307310943E-4</v>
      </c>
      <c r="EI439" s="223">
        <f t="shared" ca="1" si="988"/>
        <v>2.2182735128551816E-4</v>
      </c>
      <c r="EJ439" s="223">
        <f t="shared" ca="1" si="989"/>
        <v>1.0064229536719074E-4</v>
      </c>
      <c r="EK439" s="223">
        <f t="shared" ca="1" si="990"/>
        <v>-2.896380875481321E-4</v>
      </c>
      <c r="EL439" s="223">
        <f t="shared" ca="1" si="991"/>
        <v>9.4509970334596974E-5</v>
      </c>
      <c r="EM439" s="223">
        <f t="shared" ca="1" si="992"/>
        <v>2.2595918744788084E-4</v>
      </c>
      <c r="EN439" s="223">
        <f t="shared" ca="1" si="993"/>
        <v>-2.4675668539848145E-4</v>
      </c>
      <c r="EO439" s="223">
        <f t="shared" ca="1" si="994"/>
        <v>-5.9699540312990596E-5</v>
      </c>
      <c r="EP439" s="223">
        <f t="shared" ca="1" si="995"/>
        <v>2.8698102416573436E-4</v>
      </c>
      <c r="EQ439" s="223">
        <f t="shared" ca="1" si="996"/>
        <v>-1.3366245000209748E-4</v>
      </c>
      <c r="ER439" s="223">
        <f t="shared" ca="1" si="997"/>
        <v>-1.9692197779523068E-4</v>
      </c>
      <c r="ES439" s="223">
        <f t="shared" ca="1" si="998"/>
        <v>2.6634448246038085E-4</v>
      </c>
      <c r="ET439" s="223">
        <f t="shared" ca="1" si="999"/>
        <v>1.7464470499420641E-5</v>
      </c>
      <c r="EU439" s="223">
        <f t="shared" ca="1" si="1000"/>
        <v>-2.7811168827262612E-4</v>
      </c>
      <c r="EV439" s="223">
        <f t="shared" ca="1" si="1001"/>
        <v>1.699215412782362E-4</v>
      </c>
      <c r="EW439" s="223">
        <f t="shared" ca="1" si="1002"/>
        <v>1.6362200201381526E-4</v>
      </c>
      <c r="EX439" s="223">
        <f t="shared" ca="1" si="1003"/>
        <v>-2.8016672581858838E-4</v>
      </c>
      <c r="EY439" s="223">
        <f t="shared" ca="1" si="1004"/>
        <v>2.5148652358991083E-5</v>
      </c>
      <c r="EZ439" s="223">
        <f t="shared" ca="1" si="1005"/>
        <v>2.6322207420612342E-4</v>
      </c>
      <c r="FA439" s="223">
        <f t="shared" ca="1" si="1006"/>
        <v>-2.0250234433678624E-4</v>
      </c>
      <c r="FB439" s="223">
        <f t="shared" ca="1" si="1007"/>
        <v>-1.2678010401573581E-4</v>
      </c>
      <c r="FC439" s="223">
        <f t="shared" ca="1" si="1008"/>
        <v>2.8792420564659833E-4</v>
      </c>
      <c r="FD439" s="223">
        <f t="shared" ca="1" si="1009"/>
        <v>-6.7217382840973255E-5</v>
      </c>
      <c r="FE439" s="223">
        <f t="shared" ca="1" si="1010"/>
        <v>-2.4263449714518958E-4</v>
      </c>
      <c r="FF439" s="223">
        <f t="shared" ca="1" si="1011"/>
        <v>2.3069958318325026E-4</v>
      </c>
      <c r="FG439" s="223">
        <f t="shared" ca="1" si="1012"/>
        <v>8.7193799632685686E-5</v>
      </c>
      <c r="FH439" s="223">
        <f t="shared" ca="1" si="1013"/>
        <v>-2.894489959331828E-4</v>
      </c>
      <c r="FI439" s="223">
        <f t="shared" ca="1" si="1014"/>
        <v>1.0783105997622608E-4</v>
      </c>
      <c r="FJ439" s="223">
        <f t="shared" ca="1" si="1015"/>
        <v>2.1679461596014535E-4</v>
      </c>
      <c r="FK439" s="223">
        <f t="shared" ca="1" si="1016"/>
        <v>-2.5390287275029903E-4</v>
      </c>
      <c r="FL439" s="223">
        <f t="shared" ca="1" si="1017"/>
        <v>-4.5720012806720734E-5</v>
      </c>
      <c r="FM439" s="223">
        <f t="shared" ca="1" si="1018"/>
        <v>2.8470808957339238E-4</v>
      </c>
      <c r="FN439" s="223">
        <f t="shared" ca="1" si="1019"/>
        <v>-1.4611052030519893E-4</v>
      </c>
      <c r="FO439" s="223">
        <f t="shared" ca="1" si="1020"/>
        <v>-1.8626178604403283E-4</v>
      </c>
      <c r="FP439" s="223">
        <f t="shared" ca="1" si="1021"/>
        <v>2.7160993189109437E-4</v>
      </c>
      <c r="FQ439" s="223">
        <f t="shared" ca="1" si="1022"/>
        <v>3.2565257747083954E-6</v>
      </c>
      <c r="FR439" s="223">
        <f t="shared" ca="1" si="1023"/>
        <v>-2.7380411287271334E-4</v>
      </c>
      <c r="FS439" s="223">
        <f t="shared" ca="1" si="1024"/>
        <v>1.8122712911304334E-4</v>
      </c>
      <c r="FT439" s="223">
        <f t="shared" ca="1" si="1025"/>
        <v>1.5169695095754033E-4</v>
      </c>
      <c r="FU439" s="223">
        <f t="shared" ca="1" si="1026"/>
        <v>-2.834374562493091E-4</v>
      </c>
      <c r="FV439" s="223">
        <f t="shared" ca="1" si="1027"/>
        <v>3.9277455205847947E-5</v>
      </c>
      <c r="FW439" s="223">
        <f t="shared" ca="1" si="1028"/>
        <v>2.5697310399747374E-4</v>
      </c>
      <c r="FX439" s="223">
        <f t="shared" ca="1" si="1029"/>
        <v>-2.1242071786875435E-4</v>
      </c>
      <c r="FY439" s="223">
        <f t="shared" ca="1" si="1030"/>
        <v>-1.1384833499693834E-4</v>
      </c>
      <c r="FZ439" s="223">
        <f t="shared" ca="1" si="1031"/>
        <v>2.8912941564087746E-4</v>
      </c>
      <c r="GA439" s="223">
        <f t="shared" ca="1" si="1032"/>
        <v>-8.0961197896329857E-5</v>
      </c>
      <c r="GB439" s="223">
        <f t="shared" ca="1" si="1033"/>
        <v>-2.3457940346137098E-4</v>
      </c>
      <c r="GC439" s="223">
        <f t="shared" ca="1" si="1034"/>
        <v>2.3901603957820228E-4</v>
      </c>
      <c r="GD439" s="223">
        <f t="shared" ca="1" si="1035"/>
        <v>7.3535246397590665E-5</v>
      </c>
      <c r="GE439" s="223">
        <f t="shared" ca="1" si="1036"/>
        <v>-2.8856259633429278E-4</v>
      </c>
      <c r="GF439" s="223">
        <f t="shared" ca="1" si="1037"/>
        <v>1.2089237514948715E-4</v>
      </c>
      <c r="GG439" s="223">
        <f t="shared" ca="1" si="1038"/>
        <v>2.0710776725359629E-4</v>
      </c>
      <c r="GH439" s="223">
        <f t="shared" ca="1" si="1039"/>
        <v>-2.604373858423962E-4</v>
      </c>
      <c r="GI439" s="223">
        <f t="shared" ca="1" si="1040"/>
        <v>-3.163034178499933E-5</v>
      </c>
      <c r="GJ439" s="223">
        <f t="shared" ca="1" si="1041"/>
        <v>2.8174926825578486E-4</v>
      </c>
      <c r="GK439" s="223">
        <f t="shared" ca="1" si="1042"/>
        <v>-1.5820659756711516E-4</v>
      </c>
      <c r="GL439" s="223">
        <f t="shared" ca="1" si="1043"/>
        <v>-1.7515287333564938E-4</v>
      </c>
      <c r="GM439" s="223">
        <f t="shared" ca="1" si="1044"/>
        <v>2.7622104920566195E-4</v>
      </c>
      <c r="GN439" s="223">
        <f t="shared" ca="1" si="1045"/>
        <v>-1.095926420583313E-5</v>
      </c>
      <c r="GO439" s="223">
        <f t="shared" ca="1" si="1046"/>
        <v>-2.6883691938248242E-4</v>
      </c>
      <c r="GP439" s="223">
        <f t="shared" ca="1" si="1047"/>
        <v>1.9209612492019547E-4</v>
      </c>
      <c r="GQ439" s="223">
        <f t="shared" ca="1" si="1048"/>
        <v>1.3940644865932512E-4</v>
      </c>
      <c r="GR439" s="223">
        <f t="shared" ca="1" si="1049"/>
        <v>-2.8602536102173624E-4</v>
      </c>
      <c r="GS439" s="223">
        <f t="shared" ca="1" si="1050"/>
        <v>5.3311635222815204E-5</v>
      </c>
      <c r="GT439" s="223">
        <f t="shared" ca="1" si="1051"/>
        <v>2.5010506307310856E-4</v>
      </c>
      <c r="GU439" s="223">
        <f t="shared" ca="1" si="1052"/>
        <v>-2.218273512855193E-4</v>
      </c>
      <c r="GV439" s="223">
        <f t="shared" ca="1" si="1053"/>
        <v>-1.0064229536719689E-4</v>
      </c>
      <c r="GW439" s="223">
        <f t="shared" ca="1" si="1054"/>
        <v>2.8963808754813204E-4</v>
      </c>
      <c r="GX439" s="223">
        <f t="shared" ca="1" si="1055"/>
        <v>-9.4509970334590807E-5</v>
      </c>
      <c r="GY439" s="223">
        <f t="shared" ca="1" si="1056"/>
        <v>-2.259591874478849E-4</v>
      </c>
      <c r="GZ439" s="223">
        <f t="shared" ca="1" si="1057"/>
        <v>2.4675668539847804E-4</v>
      </c>
      <c r="HA439" s="223">
        <f t="shared" ca="1" si="1058"/>
        <v>5.9699540312996993E-5</v>
      </c>
      <c r="HB439" s="223">
        <f t="shared" ca="1" si="1059"/>
        <v>-2.8698102416573523E-4</v>
      </c>
      <c r="HC439" s="223">
        <f t="shared" ca="1" si="1060"/>
        <v>1.3366245000209168E-4</v>
      </c>
      <c r="HD439" s="223">
        <f t="shared" ca="1" si="1061"/>
        <v>1.9692197779523548E-4</v>
      </c>
      <c r="HE439" s="223">
        <f t="shared" ca="1" si="1062"/>
        <v>-2.663444824603783E-4</v>
      </c>
      <c r="HF439" s="223">
        <f t="shared" ca="1" si="1063"/>
        <v>-1.7464470499427173E-5</v>
      </c>
      <c r="HG439" s="223">
        <f t="shared" ca="1" si="1064"/>
        <v>2.781116882726279E-4</v>
      </c>
      <c r="HH439" s="223">
        <f t="shared" ca="1" si="1065"/>
        <v>-1.6992154127823088E-4</v>
      </c>
      <c r="HI439" s="223">
        <f t="shared" ca="1" si="1066"/>
        <v>-1.6362200201382063E-4</v>
      </c>
      <c r="HJ439" s="223">
        <f t="shared" ca="1" si="1067"/>
        <v>2.8016672581858675E-4</v>
      </c>
      <c r="HK439" s="223">
        <f t="shared" ca="1" si="1068"/>
        <v>-2.5148652358984578E-5</v>
      </c>
      <c r="HL439" s="223">
        <f t="shared" ca="1" si="1069"/>
        <v>-2.6322207420612618E-4</v>
      </c>
      <c r="HM439" s="223">
        <f t="shared" ca="1" si="1070"/>
        <v>2.0250234433678157E-4</v>
      </c>
      <c r="HN439" s="223">
        <f t="shared" ca="1" si="1071"/>
        <v>1.2678010401572692E-4</v>
      </c>
      <c r="HO439" s="223">
        <f t="shared" ca="1" si="1072"/>
        <v>-2.8792420564659942E-4</v>
      </c>
      <c r="HP439" s="223">
        <f t="shared" ca="1" si="1073"/>
        <v>6.7217382840982932E-5</v>
      </c>
      <c r="HQ439" s="223">
        <f t="shared" ca="1" si="1074"/>
        <v>2.4263449714518416E-4</v>
      </c>
      <c r="HR439" s="223">
        <f t="shared" ca="1" si="1075"/>
        <v>-2.3069958318325625E-4</v>
      </c>
      <c r="HS439" s="223">
        <f t="shared" ca="1" si="1076"/>
        <v>-8.7193799632676212E-5</v>
      </c>
      <c r="HT439" s="223">
        <f t="shared" ca="1" si="1077"/>
        <v>2.8944899593318308E-4</v>
      </c>
      <c r="HU439" s="223">
        <f t="shared" ca="1" si="1078"/>
        <v>-1.0783105997622003E-4</v>
      </c>
      <c r="HV439" s="223">
        <f t="shared" ca="1" si="1079"/>
        <v>-2.1679461596014969E-4</v>
      </c>
      <c r="HW439" s="223">
        <f t="shared" ca="1" si="1080"/>
        <v>2.5390287275029594E-4</v>
      </c>
      <c r="HX439" s="223">
        <f t="shared" ca="1" si="1081"/>
        <v>4.5720012806727198E-5</v>
      </c>
      <c r="HY439" s="223">
        <f t="shared" ca="1" si="1082"/>
        <v>-2.8470808957339362E-4</v>
      </c>
      <c r="HZ439" s="223">
        <f t="shared" ca="1" si="1083"/>
        <v>1.4611052030519329E-4</v>
      </c>
      <c r="IA439" s="223">
        <f t="shared" ca="1" si="1084"/>
        <v>1.8626178604403784E-4</v>
      </c>
      <c r="IB439" s="223">
        <f t="shared" ca="1" si="1085"/>
        <v>-2.7160993189109204E-4</v>
      </c>
      <c r="IC439" s="223">
        <f t="shared" ca="1" si="1086"/>
        <v>-3.2565257747149278E-6</v>
      </c>
      <c r="ID439" s="223">
        <f t="shared" ca="1" si="1087"/>
        <v>2.7380411287271546E-4</v>
      </c>
      <c r="IE439" s="223">
        <f t="shared" ca="1" si="1088"/>
        <v>-1.188288303378695E-4</v>
      </c>
      <c r="IF439" s="223">
        <f t="shared" ca="1" si="1089"/>
        <v>-1.5169695095754591E-4</v>
      </c>
      <c r="IG439" s="223">
        <f t="shared" ca="1" si="1090"/>
        <v>2.8343745624930775E-4</v>
      </c>
      <c r="IH439" s="223">
        <f t="shared" ca="1" si="1091"/>
        <v>-3.9277455205841469E-5</v>
      </c>
      <c r="II439" s="223">
        <f t="shared" ca="1" si="1092"/>
        <v>-2.5697310399747672E-4</v>
      </c>
      <c r="IJ439" s="223">
        <f t="shared" ca="1" si="1093"/>
        <v>2.1242071786874991E-4</v>
      </c>
      <c r="IK439" s="223">
        <f t="shared" ca="1" si="1094"/>
        <v>1.138483349969292E-4</v>
      </c>
      <c r="IL439" s="223">
        <f t="shared" ca="1" si="1095"/>
        <v>-2.8912941564087811E-4</v>
      </c>
      <c r="IM439" s="223">
        <f t="shared" ca="1" si="1096"/>
        <v>8.0961197896339398E-5</v>
      </c>
      <c r="IN439" s="223">
        <f t="shared" ca="1" si="1097"/>
        <v>2.3457940346136513E-4</v>
      </c>
      <c r="IO439" s="223">
        <f t="shared" ca="1" si="1098"/>
        <v>-2.3901603957820789E-4</v>
      </c>
      <c r="IP439" s="223">
        <f t="shared" ca="1" si="1099"/>
        <v>-7.3535246397581042E-5</v>
      </c>
      <c r="IQ439" s="223">
        <f t="shared" ca="1" si="1100"/>
        <v>2.8856259633429333E-4</v>
      </c>
      <c r="IR439" s="223">
        <f t="shared" ca="1" si="1101"/>
        <v>-1.2089237514948122E-4</v>
      </c>
      <c r="IS439" s="223">
        <f t="shared" ca="1" si="1102"/>
        <v>-2.0710776725360084E-4</v>
      </c>
      <c r="IT439" s="223">
        <f t="shared" ca="1" si="1103"/>
        <v>2.6043738584239338E-4</v>
      </c>
      <c r="IU439" s="223">
        <f t="shared" ca="1" si="1104"/>
        <v>3.1630341785005836E-5</v>
      </c>
      <c r="IV439" s="223">
        <f t="shared" ca="1" si="1105"/>
        <v>-2.8174926825578637E-4</v>
      </c>
      <c r="IW439" s="223">
        <f t="shared" ca="1" si="1106"/>
        <v>1.5820659756710966E-4</v>
      </c>
      <c r="IX439" s="223">
        <f t="shared" ca="1" si="1107"/>
        <v>1.7515287333565459E-4</v>
      </c>
      <c r="IY439" s="223">
        <f t="shared" ca="1" si="1108"/>
        <v>-2.7622104920566E-4</v>
      </c>
      <c r="IZ439" s="223">
        <f t="shared" ca="1" si="1109"/>
        <v>1.0959264205826597E-5</v>
      </c>
      <c r="JA439" s="223">
        <f t="shared" ca="1" si="1110"/>
        <v>2.6883691938248491E-4</v>
      </c>
      <c r="JB439" s="223">
        <f t="shared" ca="1" si="1111"/>
        <v>-1.9209612492019056E-4</v>
      </c>
    </row>
    <row r="440" spans="2:262">
      <c r="B440" s="230">
        <v>79</v>
      </c>
      <c r="C440" s="229">
        <f t="shared" si="1112"/>
        <v>1.5429687500000009E-3</v>
      </c>
      <c r="D440" s="226">
        <f t="shared" ca="1" si="855"/>
        <v>38.98377073770309</v>
      </c>
      <c r="E440" s="225">
        <f ca="1">CG361</f>
        <v>-0.21622926229691544</v>
      </c>
      <c r="F440" s="224">
        <v>79</v>
      </c>
      <c r="G440" s="223">
        <f t="shared" ca="1" si="856"/>
        <v>-3.6671001764831599E-4</v>
      </c>
      <c r="H440" s="223">
        <f t="shared" ca="1" si="857"/>
        <v>8.9217942215324172E-4</v>
      </c>
      <c r="I440" s="223">
        <f t="shared" ca="1" si="858"/>
        <v>-2.7547187381489545E-4</v>
      </c>
      <c r="J440" s="223">
        <f t="shared" ca="1" si="859"/>
        <v>-6.9389750197129511E-4</v>
      </c>
      <c r="K440" s="223">
        <f t="shared" ca="1" si="860"/>
        <v>7.7493240746188724E-4</v>
      </c>
      <c r="L440" s="223">
        <f t="shared" ca="1" si="861"/>
        <v>1.3610884778000957E-4</v>
      </c>
      <c r="M440" s="223">
        <f t="shared" ca="1" si="862"/>
        <v>-8.729022049509315E-4</v>
      </c>
      <c r="N440" s="223">
        <f t="shared" ca="1" si="863"/>
        <v>4.92197494104564E-4</v>
      </c>
      <c r="O440" s="223">
        <f t="shared" ca="1" si="864"/>
        <v>5.1862333470454713E-4</v>
      </c>
      <c r="P440" s="223">
        <f t="shared" ca="1" si="865"/>
        <v>-8.6549742208734523E-4</v>
      </c>
      <c r="Q440" s="223">
        <f t="shared" ca="1" si="866"/>
        <v>1.0435311798157889E-4</v>
      </c>
      <c r="R440" s="223">
        <f t="shared" ca="1" si="867"/>
        <v>7.9038508367030441E-4</v>
      </c>
      <c r="S440" s="223">
        <f t="shared" ca="1" si="868"/>
        <v>-6.7326445511004657E-4</v>
      </c>
      <c r="T440" s="223">
        <f t="shared" ca="1" si="869"/>
        <v>-3.0577601233122616E-4</v>
      </c>
      <c r="U440" s="223">
        <f t="shared" ca="1" si="870"/>
        <v>8.9335899336898659E-4</v>
      </c>
      <c r="V440" s="223">
        <f t="shared" ca="1" si="871"/>
        <v>-3.3725492278355643E-4</v>
      </c>
      <c r="W440" s="223">
        <f t="shared" ca="1" si="872"/>
        <v>-6.5060624785540262E-4</v>
      </c>
      <c r="X440" s="223">
        <f t="shared" ca="1" si="873"/>
        <v>8.0555484146718E-4</v>
      </c>
      <c r="Y440" s="223">
        <f t="shared" ca="1" si="874"/>
        <v>7.0775869653867012E-5</v>
      </c>
      <c r="Z440" s="223">
        <f t="shared" ca="1" si="875"/>
        <v>-8.5649860985692768E-4</v>
      </c>
      <c r="AA440" s="223">
        <f t="shared" ca="1" si="876"/>
        <v>5.4572332731938559E-4</v>
      </c>
      <c r="AB440" s="223">
        <f t="shared" ca="1" si="877"/>
        <v>4.63692376209717E-4</v>
      </c>
      <c r="AC440" s="223">
        <f t="shared" ca="1" si="878"/>
        <v>-8.7948449667336675E-4</v>
      </c>
      <c r="AD440" s="223">
        <f t="shared" ca="1" si="879"/>
        <v>1.6935183391471971E-4</v>
      </c>
      <c r="AE440" s="223">
        <f t="shared" ca="1" si="880"/>
        <v>7.5758672776535816E-4</v>
      </c>
      <c r="AF440" s="223">
        <f t="shared" ca="1" si="881"/>
        <v>-7.1465524004978779E-4</v>
      </c>
      <c r="AG440" s="223">
        <f t="shared" ca="1" si="882"/>
        <v>-2.4318498031008286E-4</v>
      </c>
      <c r="AH440" s="223">
        <f t="shared" ca="1" si="883"/>
        <v>8.8969737479670154E-4</v>
      </c>
      <c r="AI440" s="223">
        <f t="shared" ca="1" si="884"/>
        <v>-3.972103581050035E-4</v>
      </c>
      <c r="AJ440" s="223">
        <f t="shared" ca="1" si="885"/>
        <v>-6.0378930211215124E-4</v>
      </c>
      <c r="AK440" s="223">
        <f t="shared" ca="1" si="886"/>
        <v>8.3181190399117858E-4</v>
      </c>
      <c r="AL440" s="223">
        <f t="shared" ca="1" si="887"/>
        <v>5.0593509578634316E-6</v>
      </c>
      <c r="AM440" s="223">
        <f t="shared" ca="1" si="888"/>
        <v>-8.3545357458682571E-4</v>
      </c>
      <c r="AN440" s="223">
        <f t="shared" ca="1" si="889"/>
        <v>5.962918385405574E-4</v>
      </c>
      <c r="AO440" s="223">
        <f t="shared" ca="1" si="890"/>
        <v>4.062486285526843E-4</v>
      </c>
      <c r="AP440" s="223">
        <f t="shared" ca="1" si="891"/>
        <v>-8.8870556857107536E-4</v>
      </c>
      <c r="AQ440" s="223">
        <f t="shared" ca="1" si="892"/>
        <v>2.3343281758678072E-4</v>
      </c>
      <c r="AR440" s="223">
        <f t="shared" ca="1" si="893"/>
        <v>7.2068294374335261E-4</v>
      </c>
      <c r="AS440" s="223">
        <f t="shared" ca="1" si="894"/>
        <v>-7.5217324632410063E-4</v>
      </c>
      <c r="AT440" s="223">
        <f t="shared" ca="1" si="895"/>
        <v>-1.7927610781045237E-4</v>
      </c>
      <c r="AU440" s="223">
        <f t="shared" ca="1" si="896"/>
        <v>8.8121440906468182E-4</v>
      </c>
      <c r="AV440" s="223">
        <f t="shared" ca="1" si="897"/>
        <v>-4.5501327608053895E-4</v>
      </c>
      <c r="AW440" s="223">
        <f t="shared" ca="1" si="898"/>
        <v>-5.5370036982686722E-4</v>
      </c>
      <c r="AX440" s="223">
        <f t="shared" ca="1" si="899"/>
        <v>8.5356130573708698E-4</v>
      </c>
      <c r="AY440" s="223">
        <f t="shared" ca="1" si="900"/>
        <v>-6.0684584799342663E-5</v>
      </c>
      <c r="AZ440" s="223">
        <f t="shared" ca="1" si="901"/>
        <v>-8.098811440101516E-4</v>
      </c>
      <c r="BA440" s="223">
        <f t="shared" ca="1" si="902"/>
        <v>6.4362899262440047E-4</v>
      </c>
      <c r="BB440" s="223">
        <f t="shared" ca="1" si="903"/>
        <v>3.466033843790734E-4</v>
      </c>
      <c r="BC440" s="223">
        <f t="shared" ca="1" si="904"/>
        <v>-8.9311066799291751E-4</v>
      </c>
      <c r="BD440" s="223">
        <f t="shared" ca="1" si="905"/>
        <v>2.9624880859512053E-4</v>
      </c>
      <c r="BE440" s="223">
        <f t="shared" ca="1" si="906"/>
        <v>6.7987371640734783E-4</v>
      </c>
      <c r="BF440" s="223">
        <f t="shared" ca="1" si="907"/>
        <v>-7.8561516060631593E-4</v>
      </c>
      <c r="BG440" s="223">
        <f t="shared" ca="1" si="908"/>
        <v>-1.1439572254963936E-4</v>
      </c>
      <c r="BH440" s="223">
        <f t="shared" ca="1" si="909"/>
        <v>8.679560660992177E-4</v>
      </c>
      <c r="BI440" s="223">
        <f t="shared" ca="1" si="910"/>
        <v>-5.1035043768944102E-4</v>
      </c>
      <c r="BJ440" s="223">
        <f t="shared" ca="1" si="911"/>
        <v>-5.0061088726343587E-4</v>
      </c>
      <c r="BK440" s="223">
        <f t="shared" ca="1" si="912"/>
        <v>8.7068518481241684E-4</v>
      </c>
      <c r="BL440" s="223">
        <f t="shared" ca="1" si="913"/>
        <v>-1.26099665533637E-4</v>
      </c>
      <c r="BM440" s="223">
        <f t="shared" ca="1" si="914"/>
        <v>-7.799198973438596E-4</v>
      </c>
      <c r="BN440" s="223">
        <f t="shared" ca="1" si="915"/>
        <v>6.8747826543150115E-4</v>
      </c>
      <c r="BO440" s="223">
        <f t="shared" ca="1" si="916"/>
        <v>2.8507986643489875E-4</v>
      </c>
      <c r="BP440" s="223">
        <f t="shared" ca="1" si="917"/>
        <v>-8.926759233234586E-4</v>
      </c>
      <c r="BQ440" s="223">
        <f t="shared" ca="1" si="918"/>
        <v>3.5745940164189853E-4</v>
      </c>
      <c r="BR440" s="223">
        <f t="shared" ca="1" si="919"/>
        <v>6.3538019449608369E-4</v>
      </c>
      <c r="BS440" s="223">
        <f t="shared" ca="1" si="920"/>
        <v>-8.1479975826545623E-4</v>
      </c>
      <c r="BT440" s="223">
        <f t="shared" ca="1" si="921"/>
        <v>-4.889541695679724E-5</v>
      </c>
      <c r="BU440" s="223">
        <f t="shared" ca="1" si="922"/>
        <v>8.499941940095714E-4</v>
      </c>
      <c r="BV440" s="223">
        <f t="shared" ca="1" si="923"/>
        <v>-5.6292196605840566E-4</v>
      </c>
      <c r="BW440" s="223">
        <f t="shared" ca="1" si="924"/>
        <v>-4.4480855092768459E-4</v>
      </c>
      <c r="BX440" s="223">
        <f t="shared" ca="1" si="925"/>
        <v>8.8309074543280609E-4</v>
      </c>
      <c r="BY440" s="223">
        <f t="shared" ca="1" si="926"/>
        <v>-1.9083140125479938E-4</v>
      </c>
      <c r="BZ440" s="223">
        <f t="shared" ca="1" si="927"/>
        <v>-7.4573219717955744E-4</v>
      </c>
      <c r="CA440" s="223">
        <f t="shared" ca="1" si="928"/>
        <v>7.2760203395331883E-4</v>
      </c>
      <c r="CB440" s="223">
        <f t="shared" ca="1" si="929"/>
        <v>2.2201147599444735E-4</v>
      </c>
      <c r="CC440" s="223">
        <f t="shared" ca="1" si="930"/>
        <v>-8.8740369048172858E-4</v>
      </c>
      <c r="CD440" s="223">
        <f t="shared" ca="1" si="931"/>
        <v>4.1673289121997185E-4</v>
      </c>
      <c r="CE440" s="223">
        <f t="shared" ca="1" si="932"/>
        <v>5.8744349225984974E-4</v>
      </c>
      <c r="CF440" s="223">
        <f t="shared" ca="1" si="933"/>
        <v>-8.3956888543816968E-4</v>
      </c>
      <c r="CG440" s="223">
        <f t="shared" ca="1" si="934"/>
        <v>1.6869857136973517E-5</v>
      </c>
      <c r="CH440" s="223">
        <f t="shared" ca="1" si="935"/>
        <v>8.2742612973686776E-4</v>
      </c>
      <c r="CI440" s="223">
        <f t="shared" ca="1" si="936"/>
        <v>-6.1244297152028527E-4</v>
      </c>
      <c r="CJ440" s="223">
        <f t="shared" ca="1" si="937"/>
        <v>-3.8659575851508927E-4</v>
      </c>
      <c r="CK440" s="223">
        <f t="shared" ca="1" si="938"/>
        <v>8.9071076079039755E-4</v>
      </c>
      <c r="CL440" s="223">
        <f t="shared" ca="1" si="939"/>
        <v>-2.5452900507845407E-4</v>
      </c>
      <c r="CM440" s="223">
        <f t="shared" ca="1" si="940"/>
        <v>-7.0750330962655514E-4</v>
      </c>
      <c r="CN440" s="223">
        <f t="shared" ca="1" si="941"/>
        <v>7.6378286401179002E-4</v>
      </c>
      <c r="CO440" s="223">
        <f t="shared" ca="1" si="942"/>
        <v>1.5773998612990153E-4</v>
      </c>
      <c r="CP440" s="223">
        <f t="shared" ca="1" si="943"/>
        <v>-8.7732254015429926E-4</v>
      </c>
      <c r="CQ440" s="223">
        <f t="shared" ca="1" si="944"/>
        <v>4.7374806915368356E-4</v>
      </c>
      <c r="CR440" s="223">
        <f t="shared" ca="1" si="945"/>
        <v>5.3632338284139705E-4</v>
      </c>
      <c r="CS440" s="223">
        <f t="shared" ca="1" si="946"/>
        <v>-8.5978831607824182E-4</v>
      </c>
      <c r="CT440" s="223">
        <f t="shared" ca="1" si="947"/>
        <v>8.254371201325757E-5</v>
      </c>
      <c r="CU440" s="223">
        <f t="shared" ca="1" si="948"/>
        <v>8.0037417157674236E-4</v>
      </c>
      <c r="CV440" s="223">
        <f t="shared" ca="1" si="949"/>
        <v>-6.5864509545581406E-4</v>
      </c>
      <c r="CW440" s="223">
        <f t="shared" ca="1" si="950"/>
        <v>-3.2628797019143183E-4</v>
      </c>
      <c r="CX440" s="223">
        <f t="shared" ca="1" si="951"/>
        <v>8.9350393736175346E-4</v>
      </c>
      <c r="CY440" s="223">
        <f t="shared" ca="1" si="952"/>
        <v>-3.1684729417050424E-4</v>
      </c>
      <c r="CZ440" s="223">
        <f t="shared" ca="1" si="953"/>
        <v>-6.6544040033874739E-4</v>
      </c>
      <c r="DA440" s="223">
        <f t="shared" ca="1" si="954"/>
        <v>7.9582468855403398E-4</v>
      </c>
      <c r="DB440" s="223">
        <f t="shared" ca="1" si="955"/>
        <v>9.2613689613536701E-5</v>
      </c>
      <c r="DC440" s="223">
        <f t="shared" ca="1" si="956"/>
        <v>-8.6248710296825165E-4</v>
      </c>
      <c r="DD440" s="223">
        <f t="shared" ca="1" si="957"/>
        <v>5.2819596525387831E-4</v>
      </c>
      <c r="DE440" s="223">
        <f t="shared" ca="1" si="958"/>
        <v>4.8229689054288369E-4</v>
      </c>
      <c r="DF440" s="223">
        <f t="shared" ca="1" si="959"/>
        <v>-8.7534847933917498E-4</v>
      </c>
      <c r="DG440" s="223">
        <f t="shared" ca="1" si="960"/>
        <v>1.4777025536233846E-4</v>
      </c>
      <c r="DH440" s="223">
        <f t="shared" ca="1" si="961"/>
        <v>7.6898491643433804E-4</v>
      </c>
      <c r="DI440" s="223">
        <f t="shared" ca="1" si="962"/>
        <v>-7.0127796455233193E-4</v>
      </c>
      <c r="DJ440" s="223">
        <f t="shared" ca="1" si="963"/>
        <v>-2.6421199908686286E-4</v>
      </c>
      <c r="DK440" s="223">
        <f t="shared" ca="1" si="964"/>
        <v>8.9145513868102314E-4</v>
      </c>
      <c r="DL440" s="223">
        <f t="shared" ca="1" si="965"/>
        <v>-3.7744856032296539E-4</v>
      </c>
      <c r="DM440" s="223">
        <f t="shared" ca="1" si="966"/>
        <v>-6.1977141186600514E-4</v>
      </c>
      <c r="DN440" s="223">
        <f t="shared" ca="1" si="967"/>
        <v>8.2355387015667857E-4</v>
      </c>
      <c r="DO440" s="223">
        <f t="shared" ca="1" si="968"/>
        <v>2.6985511488863728E-5</v>
      </c>
      <c r="DP440" s="223">
        <f t="shared" ca="1" si="969"/>
        <v>-8.4297777344307799E-4</v>
      </c>
      <c r="DQ440" s="223">
        <f t="shared" ca="1" si="970"/>
        <v>5.7978152165410004E-4</v>
      </c>
      <c r="DR440" s="223">
        <f t="shared" ca="1" si="971"/>
        <v>4.2565678960705298E-4</v>
      </c>
      <c r="DS440" s="223">
        <f t="shared" ca="1" si="972"/>
        <v>-8.8616505334808491E-4</v>
      </c>
      <c r="DT440" s="223">
        <f t="shared" ca="1" si="973"/>
        <v>2.1219601889443376E-4</v>
      </c>
      <c r="DU440" s="223">
        <f t="shared" ca="1" si="974"/>
        <v>7.334284654029093E-4</v>
      </c>
      <c r="DV440" s="223">
        <f t="shared" ca="1" si="975"/>
        <v>-7.4011054759838156E-4</v>
      </c>
      <c r="DW440" s="223">
        <f t="shared" ca="1" si="976"/>
        <v>-2.0070424026719813E-4</v>
      </c>
      <c r="DX440" s="223">
        <f t="shared" ca="1" si="977"/>
        <v>8.84575467365773E-4</v>
      </c>
      <c r="DY440" s="223">
        <f t="shared" ca="1" si="978"/>
        <v>-4.3600440002390466E-4</v>
      </c>
      <c r="DZ440" s="223">
        <f t="shared" ca="1" si="979"/>
        <v>-5.7074382841372354E-4</v>
      </c>
      <c r="EA440" s="223">
        <f t="shared" ca="1" si="980"/>
        <v>8.4682014198206898E-4</v>
      </c>
      <c r="EB440" s="223">
        <f t="shared" ca="1" si="981"/>
        <v>-3.878890346066294E-5</v>
      </c>
      <c r="EC440" s="223">
        <f t="shared" ca="1" si="982"/>
        <v>-8.189002743258047E-4</v>
      </c>
      <c r="ED440" s="223">
        <f t="shared" ca="1" si="983"/>
        <v>6.2822519175466862E-4</v>
      </c>
      <c r="EE440" s="223">
        <f t="shared" ca="1" si="984"/>
        <v>3.6671001764832282E-4</v>
      </c>
      <c r="EF440" s="223">
        <f t="shared" ca="1" si="985"/>
        <v>-8.9217942215324216E-4</v>
      </c>
      <c r="EG440" s="223">
        <f t="shared" ca="1" si="986"/>
        <v>2.7547187381489626E-4</v>
      </c>
      <c r="EH440" s="223">
        <f t="shared" ca="1" si="987"/>
        <v>6.9389750197129956E-4</v>
      </c>
      <c r="EI440" s="223">
        <f t="shared" ca="1" si="988"/>
        <v>-7.7493240746187987E-4</v>
      </c>
      <c r="EJ440" s="223">
        <f t="shared" ca="1" si="989"/>
        <v>-1.3610884778000865E-4</v>
      </c>
      <c r="EK440" s="223">
        <f t="shared" ca="1" si="990"/>
        <v>8.7290220495092748E-4</v>
      </c>
      <c r="EL440" s="223">
        <f t="shared" ca="1" si="991"/>
        <v>-4.9219749410455154E-4</v>
      </c>
      <c r="EM440" s="223">
        <f t="shared" ca="1" si="992"/>
        <v>-5.1862333470454648E-4</v>
      </c>
      <c r="EN440" s="223">
        <f t="shared" ca="1" si="993"/>
        <v>8.6549742208735033E-4</v>
      </c>
      <c r="EO440" s="223">
        <f t="shared" ca="1" si="994"/>
        <v>-1.0435311798156393E-4</v>
      </c>
      <c r="EP440" s="223">
        <f t="shared" ca="1" si="995"/>
        <v>-7.9038508367030409E-4</v>
      </c>
      <c r="EQ440" s="223">
        <f t="shared" ca="1" si="996"/>
        <v>6.7326445511005969E-4</v>
      </c>
      <c r="ER440" s="223">
        <f t="shared" ca="1" si="997"/>
        <v>3.057760123312402E-4</v>
      </c>
      <c r="ES440" s="223">
        <f t="shared" ca="1" si="998"/>
        <v>-8.9335899336898659E-4</v>
      </c>
      <c r="ET440" s="223">
        <f t="shared" ca="1" si="999"/>
        <v>3.3725492278357486E-4</v>
      </c>
      <c r="EU440" s="223">
        <f t="shared" ca="1" si="1000"/>
        <v>6.5060624785541075E-4</v>
      </c>
      <c r="EV440" s="223">
        <f t="shared" ca="1" si="1001"/>
        <v>-8.0555484146718032E-4</v>
      </c>
      <c r="EW440" s="223">
        <f t="shared" ca="1" si="1002"/>
        <v>-7.0775869653847117E-5</v>
      </c>
      <c r="EX440" s="223">
        <f t="shared" ca="1" si="1003"/>
        <v>8.5649860985693104E-4</v>
      </c>
      <c r="EY440" s="223">
        <f t="shared" ca="1" si="1004"/>
        <v>-5.4572332731938624E-4</v>
      </c>
      <c r="EZ440" s="223">
        <f t="shared" ca="1" si="1005"/>
        <v>-4.6369237620969993E-4</v>
      </c>
      <c r="FA440" s="223">
        <f t="shared" ca="1" si="1006"/>
        <v>8.7948449667336469E-4</v>
      </c>
      <c r="FB440" s="223">
        <f t="shared" ca="1" si="1007"/>
        <v>-1.6935183391472052E-4</v>
      </c>
      <c r="FC440" s="223">
        <f t="shared" ca="1" si="1008"/>
        <v>-7.5758672776534753E-4</v>
      </c>
      <c r="FD440" s="223">
        <f t="shared" ca="1" si="1009"/>
        <v>7.1465524004978075E-4</v>
      </c>
      <c r="FE440" s="223">
        <f t="shared" ca="1" si="1010"/>
        <v>2.4318498031007592E-4</v>
      </c>
      <c r="FF440" s="223">
        <f t="shared" ca="1" si="1011"/>
        <v>-8.8969737479669959E-4</v>
      </c>
      <c r="FG440" s="223">
        <f t="shared" ca="1" si="1012"/>
        <v>3.9721035810499287E-4</v>
      </c>
      <c r="FH440" s="223">
        <f t="shared" ca="1" si="1013"/>
        <v>6.0378930211214582E-4</v>
      </c>
      <c r="FI440" s="223">
        <f t="shared" ca="1" si="1014"/>
        <v>-8.3181190399118595E-4</v>
      </c>
      <c r="FJ440" s="223">
        <f t="shared" ca="1" si="1015"/>
        <v>-5.0593509578751952E-6</v>
      </c>
      <c r="FK440" s="223">
        <f t="shared" ca="1" si="1016"/>
        <v>8.3545357458682311E-4</v>
      </c>
      <c r="FL440" s="223">
        <f t="shared" ca="1" si="1017"/>
        <v>-5.9629183854057691E-4</v>
      </c>
      <c r="FM440" s="223">
        <f t="shared" ca="1" si="1018"/>
        <v>-4.0624862855269481E-4</v>
      </c>
      <c r="FN440" s="223">
        <f t="shared" ca="1" si="1019"/>
        <v>8.8870556857107547E-4</v>
      </c>
      <c r="FO440" s="223">
        <f t="shared" ca="1" si="1020"/>
        <v>-2.3343281758680609E-4</v>
      </c>
      <c r="FP440" s="223">
        <f t="shared" ca="1" si="1021"/>
        <v>-7.2068294374335955E-4</v>
      </c>
      <c r="FQ440" s="223">
        <f t="shared" ca="1" si="1022"/>
        <v>7.5217324632410117E-4</v>
      </c>
      <c r="FR440" s="223">
        <f t="shared" ca="1" si="1023"/>
        <v>1.7927610781042673E-4</v>
      </c>
      <c r="FS440" s="223">
        <f t="shared" ca="1" si="1024"/>
        <v>-8.8121440906468388E-4</v>
      </c>
      <c r="FT440" s="223">
        <f t="shared" ca="1" si="1025"/>
        <v>4.5501327608053977E-4</v>
      </c>
      <c r="FU440" s="223">
        <f t="shared" ca="1" si="1026"/>
        <v>5.5370036982684662E-4</v>
      </c>
      <c r="FV440" s="223">
        <f t="shared" ca="1" si="1027"/>
        <v>-8.535613057370833E-4</v>
      </c>
      <c r="FW440" s="223">
        <f t="shared" ca="1" si="1028"/>
        <v>6.068458479934353E-5</v>
      </c>
      <c r="FX440" s="223">
        <f t="shared" ca="1" si="1029"/>
        <v>8.0988114401014054E-4</v>
      </c>
      <c r="FY440" s="223">
        <f t="shared" ca="1" si="1030"/>
        <v>-6.4362899262439223E-4</v>
      </c>
      <c r="FZ440" s="223">
        <f t="shared" ca="1" si="1031"/>
        <v>-3.4660338437907264E-4</v>
      </c>
      <c r="GA440" s="223">
        <f t="shared" ca="1" si="1032"/>
        <v>8.9311066799291827E-4</v>
      </c>
      <c r="GB440" s="223">
        <f t="shared" ca="1" si="1033"/>
        <v>-2.9624880859510937E-4</v>
      </c>
      <c r="GC440" s="223">
        <f t="shared" ca="1" si="1034"/>
        <v>-6.7987371640733894E-4</v>
      </c>
      <c r="GD440" s="223">
        <f t="shared" ca="1" si="1035"/>
        <v>7.8561516060632851E-4</v>
      </c>
      <c r="GE440" s="223">
        <f t="shared" ca="1" si="1036"/>
        <v>1.1439572254965102E-4</v>
      </c>
      <c r="GF440" s="223">
        <f t="shared" ca="1" si="1037"/>
        <v>-8.6795606609921445E-4</v>
      </c>
      <c r="GG440" s="223">
        <f t="shared" ca="1" si="1038"/>
        <v>5.103504376894626E-4</v>
      </c>
      <c r="GH440" s="223">
        <f t="shared" ca="1" si="1039"/>
        <v>5.0061088726344562E-4</v>
      </c>
      <c r="GI440" s="223">
        <f t="shared" ca="1" si="1040"/>
        <v>-8.7068518481241987E-4</v>
      </c>
      <c r="GJ440" s="223">
        <f t="shared" ca="1" si="1041"/>
        <v>1.2609966553366302E-4</v>
      </c>
      <c r="GK440" s="223">
        <f t="shared" ca="1" si="1042"/>
        <v>7.7991989734386535E-4</v>
      </c>
      <c r="GL440" s="223">
        <f t="shared" ca="1" si="1043"/>
        <v>-6.8747826543150983E-4</v>
      </c>
      <c r="GM440" s="223">
        <f t="shared" ca="1" si="1044"/>
        <v>-2.8507986643487387E-4</v>
      </c>
      <c r="GN440" s="223">
        <f t="shared" ca="1" si="1045"/>
        <v>8.9267592332345914E-4</v>
      </c>
      <c r="GO440" s="223">
        <f t="shared" ca="1" si="1046"/>
        <v>-3.5745940164191099E-4</v>
      </c>
      <c r="GP440" s="223">
        <f t="shared" ca="1" si="1047"/>
        <v>-6.3538019449606525E-4</v>
      </c>
      <c r="GQ440" s="223">
        <f t="shared" ca="1" si="1048"/>
        <v>8.1479975826545146E-4</v>
      </c>
      <c r="GR440" s="223">
        <f t="shared" ca="1" si="1049"/>
        <v>4.8895416956783633E-5</v>
      </c>
      <c r="GS440" s="223">
        <f t="shared" ca="1" si="1050"/>
        <v>-8.4999419400957898E-4</v>
      </c>
      <c r="GT440" s="223">
        <f t="shared" ca="1" si="1051"/>
        <v>5.6292196605840642E-4</v>
      </c>
      <c r="GU440" s="223">
        <f t="shared" ca="1" si="1052"/>
        <v>4.4480855092768389E-4</v>
      </c>
      <c r="GV440" s="223">
        <f t="shared" ca="1" si="1053"/>
        <v>-8.830907454328024E-4</v>
      </c>
      <c r="GW440" s="223">
        <f t="shared" ca="1" si="1054"/>
        <v>1.908314012548002E-4</v>
      </c>
      <c r="GX440" s="223">
        <f t="shared" ca="1" si="1055"/>
        <v>7.457321971795569E-4</v>
      </c>
      <c r="GY440" s="223">
        <f t="shared" ca="1" si="1056"/>
        <v>-7.2760203395330462E-4</v>
      </c>
      <c r="GZ440" s="223">
        <f t="shared" ca="1" si="1057"/>
        <v>-2.2201147599444648E-4</v>
      </c>
      <c r="HA440" s="223">
        <f t="shared" ca="1" si="1058"/>
        <v>8.8740369048172848E-4</v>
      </c>
      <c r="HB440" s="223">
        <f t="shared" ca="1" si="1059"/>
        <v>-4.1673289121995022E-4</v>
      </c>
      <c r="HC440" s="223">
        <f t="shared" ca="1" si="1060"/>
        <v>-5.874434922598492E-4</v>
      </c>
      <c r="HD440" s="223">
        <f t="shared" ca="1" si="1061"/>
        <v>8.395688854381699E-4</v>
      </c>
      <c r="HE440" s="223">
        <f t="shared" ca="1" si="1062"/>
        <v>-1.6869857136948959E-5</v>
      </c>
      <c r="HF440" s="223">
        <f t="shared" ca="1" si="1063"/>
        <v>-8.2742612973686744E-4</v>
      </c>
      <c r="HG440" s="223">
        <f t="shared" ca="1" si="1064"/>
        <v>6.1244297152028592E-4</v>
      </c>
      <c r="HH440" s="223">
        <f t="shared" ca="1" si="1065"/>
        <v>3.8659575851511139E-4</v>
      </c>
      <c r="HI440" s="223">
        <f t="shared" ca="1" si="1066"/>
        <v>-8.9071076079039776E-4</v>
      </c>
      <c r="HJ440" s="223">
        <f t="shared" ca="1" si="1067"/>
        <v>2.5452900507845494E-4</v>
      </c>
      <c r="HK440" s="223">
        <f t="shared" ca="1" si="1068"/>
        <v>7.0750330962657021E-4</v>
      </c>
      <c r="HL440" s="223">
        <f t="shared" ca="1" si="1069"/>
        <v>-7.6378286401179046E-4</v>
      </c>
      <c r="HM440" s="223">
        <f t="shared" ca="1" si="1070"/>
        <v>-1.577399861299005E-4</v>
      </c>
      <c r="HN440" s="223">
        <f t="shared" ca="1" si="1071"/>
        <v>8.7732254015430392E-4</v>
      </c>
      <c r="HO440" s="223">
        <f t="shared" ca="1" si="1072"/>
        <v>-4.7374806915368437E-4</v>
      </c>
      <c r="HP440" s="223">
        <f t="shared" ca="1" si="1073"/>
        <v>-5.363233828413964E-4</v>
      </c>
      <c r="HQ440" s="223">
        <f t="shared" ca="1" si="1074"/>
        <v>8.597883160782352E-4</v>
      </c>
      <c r="HR440" s="223">
        <f t="shared" ca="1" si="1075"/>
        <v>-8.2543712013258492E-5</v>
      </c>
      <c r="HS440" s="223">
        <f t="shared" ca="1" si="1076"/>
        <v>-8.0037417157674193E-4</v>
      </c>
      <c r="HT440" s="223">
        <f t="shared" ca="1" si="1077"/>
        <v>6.5864509545579737E-4</v>
      </c>
      <c r="HU440" s="223">
        <f t="shared" ca="1" si="1078"/>
        <v>3.2628797019143097E-4</v>
      </c>
      <c r="HV440" s="223">
        <f t="shared" ca="1" si="1079"/>
        <v>-8.9350393736175346E-4</v>
      </c>
      <c r="HW440" s="223">
        <f t="shared" ca="1" si="1080"/>
        <v>3.1684729417048141E-4</v>
      </c>
      <c r="HX440" s="223">
        <f t="shared" ca="1" si="1081"/>
        <v>6.6544040033874685E-4</v>
      </c>
      <c r="HY440" s="223">
        <f t="shared" ca="1" si="1082"/>
        <v>-7.9582468855404591E-4</v>
      </c>
      <c r="HZ440" s="223">
        <f t="shared" ca="1" si="1083"/>
        <v>-9.261368961356115E-5</v>
      </c>
      <c r="IA440" s="223">
        <f t="shared" ca="1" si="1084"/>
        <v>8.6248710296825144E-4</v>
      </c>
      <c r="IB440" s="223">
        <f t="shared" ca="1" si="1085"/>
        <v>-5.2819596525389956E-4</v>
      </c>
      <c r="IC440" s="223">
        <f t="shared" ca="1" si="1086"/>
        <v>-4.822968905429044E-4</v>
      </c>
      <c r="ID440" s="223">
        <f t="shared" ca="1" si="1087"/>
        <v>8.7534847933917509E-4</v>
      </c>
      <c r="IE440" s="223">
        <f t="shared" ca="1" si="1088"/>
        <v>6.7243396371263211E-5</v>
      </c>
      <c r="IF440" s="223">
        <f t="shared" ca="1" si="1089"/>
        <v>-7.689849164343504E-4</v>
      </c>
      <c r="IG440" s="223">
        <f t="shared" ca="1" si="1090"/>
        <v>7.0127796455233247E-4</v>
      </c>
      <c r="IH440" s="223">
        <f t="shared" ca="1" si="1091"/>
        <v>2.6421199908683782E-4</v>
      </c>
      <c r="II440" s="223">
        <f t="shared" ca="1" si="1092"/>
        <v>-8.9145513868102476E-4</v>
      </c>
      <c r="IJ440" s="223">
        <f t="shared" ca="1" si="1093"/>
        <v>3.7744856032296609E-4</v>
      </c>
      <c r="IK440" s="223">
        <f t="shared" ca="1" si="1094"/>
        <v>6.1977141186598628E-4</v>
      </c>
      <c r="IL440" s="223">
        <f t="shared" ca="1" si="1095"/>
        <v>-8.2355387015666914E-4</v>
      </c>
      <c r="IM440" s="223">
        <f t="shared" ca="1" si="1096"/>
        <v>-2.6985511488862861E-5</v>
      </c>
      <c r="IN440" s="223">
        <f t="shared" ca="1" si="1097"/>
        <v>8.4297777344306932E-4</v>
      </c>
      <c r="IO440" s="223">
        <f t="shared" ca="1" si="1098"/>
        <v>-5.7978152165408139E-4</v>
      </c>
      <c r="IP440" s="223">
        <f t="shared" ca="1" si="1099"/>
        <v>-4.2565678960705217E-4</v>
      </c>
      <c r="IQ440" s="223">
        <f t="shared" ca="1" si="1100"/>
        <v>8.8616505334808827E-4</v>
      </c>
      <c r="IR440" s="223">
        <f t="shared" ca="1" si="1101"/>
        <v>-2.1219601889440991E-4</v>
      </c>
      <c r="IS440" s="223">
        <f t="shared" ca="1" si="1102"/>
        <v>-7.3342846540290886E-4</v>
      </c>
      <c r="IT440" s="223">
        <f t="shared" ca="1" si="1103"/>
        <v>7.401105475983963E-4</v>
      </c>
      <c r="IU440" s="223">
        <f t="shared" ca="1" si="1104"/>
        <v>2.0070424026722203E-4</v>
      </c>
      <c r="IV440" s="223">
        <f t="shared" ca="1" si="1105"/>
        <v>-8.8457546736577268E-4</v>
      </c>
      <c r="IW440" s="223">
        <f t="shared" ca="1" si="1106"/>
        <v>4.3600440002392765E-4</v>
      </c>
      <c r="IX440" s="223">
        <f t="shared" ca="1" si="1107"/>
        <v>5.707438284137423E-4</v>
      </c>
      <c r="IY440" s="223">
        <f t="shared" ca="1" si="1108"/>
        <v>-8.468201419820692E-4</v>
      </c>
      <c r="IZ440" s="223">
        <f t="shared" ca="1" si="1109"/>
        <v>3.8788903460689123E-5</v>
      </c>
      <c r="JA440" s="223">
        <f t="shared" ca="1" si="1110"/>
        <v>8.1890027432581446E-4</v>
      </c>
      <c r="JB440" s="223">
        <f t="shared" ca="1" si="1111"/>
        <v>-6.2822519175466916E-4</v>
      </c>
    </row>
    <row r="441" spans="2:262">
      <c r="B441" s="230">
        <v>80</v>
      </c>
      <c r="C441" s="229">
        <f t="shared" si="1112"/>
        <v>1.562500000000001E-3</v>
      </c>
      <c r="D441" s="226">
        <f t="shared" ca="1" si="855"/>
        <v>38.984278499074122</v>
      </c>
      <c r="E441" s="225">
        <f ca="1">CH361</f>
        <v>-0.21572150092587919</v>
      </c>
      <c r="F441" s="224">
        <v>80</v>
      </c>
      <c r="G441" s="223">
        <f t="shared" ca="1" si="856"/>
        <v>-2.4699422685899632E-4</v>
      </c>
      <c r="H441" s="223">
        <f t="shared" ca="1" si="857"/>
        <v>5.3306378397054469E-4</v>
      </c>
      <c r="I441" s="223">
        <f t="shared" ca="1" si="858"/>
        <v>-1.609951301797449E-4</v>
      </c>
      <c r="J441" s="223">
        <f t="shared" ca="1" si="859"/>
        <v>-4.0984344594804608E-4</v>
      </c>
      <c r="K441" s="223">
        <f t="shared" ca="1" si="860"/>
        <v>4.7467572343521406E-4</v>
      </c>
      <c r="L441" s="223">
        <f t="shared" ca="1" si="861"/>
        <v>4.654237573890714E-5</v>
      </c>
      <c r="M441" s="223">
        <f t="shared" ca="1" si="862"/>
        <v>-5.1029771563159494E-4</v>
      </c>
      <c r="N441" s="223">
        <f t="shared" ca="1" si="863"/>
        <v>3.4402258695301975E-4</v>
      </c>
      <c r="O441" s="223">
        <f t="shared" ca="1" si="864"/>
        <v>2.4699422685899638E-4</v>
      </c>
      <c r="P441" s="223">
        <f t="shared" ca="1" si="865"/>
        <v>-5.3306378397054469E-4</v>
      </c>
      <c r="Q441" s="223">
        <f t="shared" ca="1" si="866"/>
        <v>1.609951301797455E-4</v>
      </c>
      <c r="R441" s="223">
        <f t="shared" ca="1" si="867"/>
        <v>4.0984344594804689E-4</v>
      </c>
      <c r="S441" s="223">
        <f t="shared" ca="1" si="868"/>
        <v>-4.746757234352134E-4</v>
      </c>
      <c r="T441" s="223">
        <f t="shared" ca="1" si="869"/>
        <v>-4.6542375738907465E-5</v>
      </c>
      <c r="U441" s="223">
        <f t="shared" ca="1" si="870"/>
        <v>5.1029771563159505E-4</v>
      </c>
      <c r="V441" s="223">
        <f t="shared" ca="1" si="871"/>
        <v>-3.4402258695301953E-4</v>
      </c>
      <c r="W441" s="223">
        <f t="shared" ca="1" si="872"/>
        <v>-2.469942268589967E-4</v>
      </c>
      <c r="X441" s="223">
        <f t="shared" ca="1" si="873"/>
        <v>5.3306378397054469E-4</v>
      </c>
      <c r="Y441" s="223">
        <f t="shared" ca="1" si="874"/>
        <v>-1.6099513017974522E-4</v>
      </c>
      <c r="Z441" s="223">
        <f t="shared" ca="1" si="875"/>
        <v>-4.0984344594804586E-4</v>
      </c>
      <c r="AA441" s="223">
        <f t="shared" ca="1" si="876"/>
        <v>4.7467572343521411E-4</v>
      </c>
      <c r="AB441" s="223">
        <f t="shared" ca="1" si="877"/>
        <v>4.6542375738905866E-5</v>
      </c>
      <c r="AC441" s="223">
        <f t="shared" ca="1" si="878"/>
        <v>-5.1029771563159462E-4</v>
      </c>
      <c r="AD441" s="223">
        <f t="shared" ca="1" si="879"/>
        <v>3.440225869530178E-4</v>
      </c>
      <c r="AE441" s="223">
        <f t="shared" ca="1" si="880"/>
        <v>2.4699422685899866E-4</v>
      </c>
      <c r="AF441" s="223">
        <f t="shared" ca="1" si="881"/>
        <v>-5.3306378397054448E-4</v>
      </c>
      <c r="AG441" s="223">
        <f t="shared" ca="1" si="882"/>
        <v>1.6099513017974306E-4</v>
      </c>
      <c r="AH441" s="223">
        <f t="shared" ca="1" si="883"/>
        <v>4.0984344594804733E-4</v>
      </c>
      <c r="AI441" s="223">
        <f t="shared" ca="1" si="884"/>
        <v>-4.7467572343521313E-4</v>
      </c>
      <c r="AJ441" s="223">
        <f t="shared" ca="1" si="885"/>
        <v>-4.6542375738908143E-5</v>
      </c>
      <c r="AK441" s="223">
        <f t="shared" ca="1" si="886"/>
        <v>5.1029771563159527E-4</v>
      </c>
      <c r="AL441" s="223">
        <f t="shared" ca="1" si="887"/>
        <v>-3.4402258695301899E-4</v>
      </c>
      <c r="AM441" s="223">
        <f t="shared" ca="1" si="888"/>
        <v>-2.4699422685900061E-4</v>
      </c>
      <c r="AN441" s="223">
        <f t="shared" ca="1" si="889"/>
        <v>5.3306378397054459E-4</v>
      </c>
      <c r="AO441" s="223">
        <f t="shared" ca="1" si="890"/>
        <v>-1.6099513017974091E-4</v>
      </c>
      <c r="AP441" s="223">
        <f t="shared" ca="1" si="891"/>
        <v>-4.098434459480463E-4</v>
      </c>
      <c r="AQ441" s="223">
        <f t="shared" ca="1" si="892"/>
        <v>4.746757234352121E-4</v>
      </c>
      <c r="AR441" s="223">
        <f t="shared" ca="1" si="893"/>
        <v>4.6542375738906544E-5</v>
      </c>
      <c r="AS441" s="223">
        <f t="shared" ca="1" si="894"/>
        <v>-5.1029771563159592E-4</v>
      </c>
      <c r="AT441" s="223">
        <f t="shared" ca="1" si="895"/>
        <v>3.4402258695302024E-4</v>
      </c>
      <c r="AU441" s="223">
        <f t="shared" ca="1" si="896"/>
        <v>2.4699422685899925E-4</v>
      </c>
      <c r="AV441" s="223">
        <f t="shared" ca="1" si="897"/>
        <v>-5.330637839705448E-4</v>
      </c>
      <c r="AW441" s="223">
        <f t="shared" ca="1" si="898"/>
        <v>1.6099513017974241E-4</v>
      </c>
      <c r="AX441" s="223">
        <f t="shared" ca="1" si="899"/>
        <v>4.0984344594804532E-4</v>
      </c>
      <c r="AY441" s="223">
        <f t="shared" ca="1" si="900"/>
        <v>-4.7467572343521286E-4</v>
      </c>
      <c r="AZ441" s="223">
        <f t="shared" ca="1" si="901"/>
        <v>-4.6542375738904945E-5</v>
      </c>
      <c r="BA441" s="223">
        <f t="shared" ca="1" si="902"/>
        <v>5.1029771563159548E-4</v>
      </c>
      <c r="BB441" s="223">
        <f t="shared" ca="1" si="903"/>
        <v>-3.4402258695301558E-4</v>
      </c>
      <c r="BC441" s="223">
        <f t="shared" ca="1" si="904"/>
        <v>-2.469942268589979E-4</v>
      </c>
      <c r="BD441" s="223">
        <f t="shared" ca="1" si="905"/>
        <v>5.3306378397054426E-4</v>
      </c>
      <c r="BE441" s="223">
        <f t="shared" ca="1" si="906"/>
        <v>-1.609951301797439E-4</v>
      </c>
      <c r="BF441" s="223">
        <f t="shared" ca="1" si="907"/>
        <v>-4.0984344594804917E-4</v>
      </c>
      <c r="BG441" s="223">
        <f t="shared" ca="1" si="908"/>
        <v>4.7467572343521357E-4</v>
      </c>
      <c r="BH441" s="223">
        <f t="shared" ca="1" si="909"/>
        <v>4.6542375738910962E-5</v>
      </c>
      <c r="BI441" s="223">
        <f t="shared" ca="1" si="910"/>
        <v>-5.1029771563159494E-4</v>
      </c>
      <c r="BJ441" s="223">
        <f t="shared" ca="1" si="911"/>
        <v>3.4402258695301682E-4</v>
      </c>
      <c r="BK441" s="223">
        <f t="shared" ca="1" si="912"/>
        <v>2.4699422685899638E-4</v>
      </c>
      <c r="BL441" s="223">
        <f t="shared" ca="1" si="913"/>
        <v>-5.3306378397054437E-4</v>
      </c>
      <c r="BM441" s="223">
        <f t="shared" ca="1" si="914"/>
        <v>1.6099513017974544E-4</v>
      </c>
      <c r="BN441" s="223">
        <f t="shared" ca="1" si="915"/>
        <v>4.0984344594804814E-4</v>
      </c>
      <c r="BO441" s="223">
        <f t="shared" ca="1" si="916"/>
        <v>-4.7467572343521427E-4</v>
      </c>
      <c r="BP441" s="223">
        <f t="shared" ca="1" si="917"/>
        <v>-4.6542375738909363E-5</v>
      </c>
      <c r="BQ441" s="223">
        <f t="shared" ca="1" si="918"/>
        <v>5.1029771563159451E-4</v>
      </c>
      <c r="BR441" s="223">
        <f t="shared" ca="1" si="919"/>
        <v>-3.4402258695301802E-4</v>
      </c>
      <c r="BS441" s="223">
        <f t="shared" ca="1" si="920"/>
        <v>-2.469942268590018E-4</v>
      </c>
      <c r="BT441" s="223">
        <f t="shared" ca="1" si="921"/>
        <v>5.3306378397054393E-4</v>
      </c>
      <c r="BU441" s="223">
        <f t="shared" ca="1" si="922"/>
        <v>-1.6099513017973972E-4</v>
      </c>
      <c r="BV441" s="223">
        <f t="shared" ca="1" si="923"/>
        <v>-4.0984344594804717E-4</v>
      </c>
      <c r="BW441" s="223">
        <f t="shared" ca="1" si="924"/>
        <v>4.7467572343521498E-4</v>
      </c>
      <c r="BX441" s="223">
        <f t="shared" ca="1" si="925"/>
        <v>4.6542375738915407E-5</v>
      </c>
      <c r="BY441" s="223">
        <f t="shared" ca="1" si="926"/>
        <v>-5.1029771563159635E-4</v>
      </c>
      <c r="BZ441" s="223">
        <f t="shared" ca="1" si="927"/>
        <v>3.4402258695301921E-4</v>
      </c>
      <c r="CA441" s="223">
        <f t="shared" ca="1" si="928"/>
        <v>2.4699422685899367E-4</v>
      </c>
      <c r="CB441" s="223">
        <f t="shared" ca="1" si="929"/>
        <v>-5.3306378397054393E-4</v>
      </c>
      <c r="CC441" s="223">
        <f t="shared" ca="1" si="930"/>
        <v>1.6099513017974121E-4</v>
      </c>
      <c r="CD441" s="223">
        <f t="shared" ca="1" si="931"/>
        <v>4.0984344594804614E-4</v>
      </c>
      <c r="CE441" s="223">
        <f t="shared" ca="1" si="932"/>
        <v>-4.7467572343521574E-4</v>
      </c>
      <c r="CF441" s="223">
        <f t="shared" ca="1" si="933"/>
        <v>-4.6542375738913889E-5</v>
      </c>
      <c r="CG441" s="223">
        <f t="shared" ca="1" si="934"/>
        <v>5.1029771563159581E-4</v>
      </c>
      <c r="CH441" s="223">
        <f t="shared" ca="1" si="935"/>
        <v>-3.440225869530204E-4</v>
      </c>
      <c r="CI441" s="223">
        <f t="shared" ca="1" si="936"/>
        <v>-2.4699422685900581E-4</v>
      </c>
      <c r="CJ441" s="223">
        <f t="shared" ca="1" si="937"/>
        <v>5.3306378397054415E-4</v>
      </c>
      <c r="CK441" s="223">
        <f t="shared" ca="1" si="938"/>
        <v>-1.6099513017974273E-4</v>
      </c>
      <c r="CL441" s="223">
        <f t="shared" ca="1" si="939"/>
        <v>-4.0984344594804511E-4</v>
      </c>
      <c r="CM441" s="223">
        <f t="shared" ca="1" si="940"/>
        <v>4.7467572343520945E-4</v>
      </c>
      <c r="CN441" s="223">
        <f t="shared" ca="1" si="941"/>
        <v>4.6542375738912317E-5</v>
      </c>
      <c r="CO441" s="223">
        <f t="shared" ca="1" si="942"/>
        <v>-5.1029771563159537E-4</v>
      </c>
      <c r="CP441" s="223">
        <f t="shared" ca="1" si="943"/>
        <v>3.4402258695302165E-4</v>
      </c>
      <c r="CQ441" s="223">
        <f t="shared" ca="1" si="944"/>
        <v>2.469942268590044E-4</v>
      </c>
      <c r="CR441" s="223">
        <f t="shared" ca="1" si="945"/>
        <v>-5.3306378397054426E-4</v>
      </c>
      <c r="CS441" s="223">
        <f t="shared" ca="1" si="946"/>
        <v>1.6099513017974422E-4</v>
      </c>
      <c r="CT441" s="223">
        <f t="shared" ca="1" si="947"/>
        <v>4.0984344594804413E-4</v>
      </c>
      <c r="CU441" s="223">
        <f t="shared" ca="1" si="948"/>
        <v>-4.7467572343521021E-4</v>
      </c>
      <c r="CV441" s="223">
        <f t="shared" ca="1" si="949"/>
        <v>-4.6542375738910718E-5</v>
      </c>
      <c r="CW441" s="223">
        <f t="shared" ca="1" si="950"/>
        <v>5.1029771563159483E-4</v>
      </c>
      <c r="CX441" s="223">
        <f t="shared" ca="1" si="951"/>
        <v>-3.4402258695301119E-4</v>
      </c>
      <c r="CY441" s="223">
        <f t="shared" ca="1" si="952"/>
        <v>-2.4699422685900299E-4</v>
      </c>
      <c r="CZ441" s="223">
        <f t="shared" ca="1" si="953"/>
        <v>5.3306378397054437E-4</v>
      </c>
      <c r="DA441" s="223">
        <f t="shared" ca="1" si="954"/>
        <v>-1.6099513017974569E-4</v>
      </c>
      <c r="DB441" s="223">
        <f t="shared" ca="1" si="955"/>
        <v>-4.0984344594805291E-4</v>
      </c>
      <c r="DC441" s="223">
        <f t="shared" ca="1" si="956"/>
        <v>4.7467572343521091E-4</v>
      </c>
      <c r="DD441" s="223">
        <f t="shared" ca="1" si="957"/>
        <v>4.6542375738909146E-5</v>
      </c>
      <c r="DE441" s="223">
        <f t="shared" ca="1" si="958"/>
        <v>-5.102977156315944E-4</v>
      </c>
      <c r="DF441" s="223">
        <f t="shared" ca="1" si="959"/>
        <v>3.4402258695301238E-4</v>
      </c>
      <c r="DG441" s="223">
        <f t="shared" ca="1" si="960"/>
        <v>2.4699422685900158E-4</v>
      </c>
      <c r="DH441" s="223">
        <f t="shared" ca="1" si="961"/>
        <v>-5.3306378397054459E-4</v>
      </c>
      <c r="DI441" s="223">
        <f t="shared" ca="1" si="962"/>
        <v>1.6099513017974718E-4</v>
      </c>
      <c r="DJ441" s="223">
        <f t="shared" ca="1" si="963"/>
        <v>4.0984344594805188E-4</v>
      </c>
      <c r="DK441" s="223">
        <f t="shared" ca="1" si="964"/>
        <v>-4.7467572343521167E-4</v>
      </c>
      <c r="DL441" s="223">
        <f t="shared" ca="1" si="965"/>
        <v>-4.6542375738907601E-5</v>
      </c>
      <c r="DM441" s="223">
        <f t="shared" ca="1" si="966"/>
        <v>5.1029771563159397E-4</v>
      </c>
      <c r="DN441" s="223">
        <f t="shared" ca="1" si="967"/>
        <v>-3.4402258695301357E-4</v>
      </c>
      <c r="DO441" s="223">
        <f t="shared" ca="1" si="968"/>
        <v>-2.4699422685900017E-4</v>
      </c>
      <c r="DP441" s="223">
        <f t="shared" ca="1" si="969"/>
        <v>5.3306378397054469E-4</v>
      </c>
      <c r="DQ441" s="223">
        <f t="shared" ca="1" si="970"/>
        <v>-1.6099513017973417E-4</v>
      </c>
      <c r="DR441" s="223">
        <f t="shared" ca="1" si="971"/>
        <v>-4.0984344594805085E-4</v>
      </c>
      <c r="DS441" s="223">
        <f t="shared" ca="1" si="972"/>
        <v>4.7467572343521237E-4</v>
      </c>
      <c r="DT441" s="223">
        <f t="shared" ca="1" si="973"/>
        <v>4.6542375738906056E-5</v>
      </c>
      <c r="DU441" s="223">
        <f t="shared" ca="1" si="974"/>
        <v>-5.1029771563159809E-4</v>
      </c>
      <c r="DV441" s="223">
        <f t="shared" ca="1" si="975"/>
        <v>3.4402258695301482E-4</v>
      </c>
      <c r="DW441" s="223">
        <f t="shared" ca="1" si="976"/>
        <v>2.4699422685899876E-4</v>
      </c>
      <c r="DX441" s="223">
        <f t="shared" ca="1" si="977"/>
        <v>-5.330637839705448E-4</v>
      </c>
      <c r="DY441" s="223">
        <f t="shared" ca="1" si="978"/>
        <v>1.6099513017973571E-4</v>
      </c>
      <c r="DZ441" s="223">
        <f t="shared" ca="1" si="979"/>
        <v>4.0984344594804988E-4</v>
      </c>
      <c r="EA441" s="223">
        <f t="shared" ca="1" si="980"/>
        <v>-4.7467572343521308E-4</v>
      </c>
      <c r="EB441" s="223">
        <f t="shared" ca="1" si="981"/>
        <v>-4.6542375738904457E-5</v>
      </c>
      <c r="EC441" s="223">
        <f t="shared" ca="1" si="982"/>
        <v>5.1029771563159754E-4</v>
      </c>
      <c r="ED441" s="223">
        <f t="shared" ca="1" si="983"/>
        <v>-3.4402258695301601E-4</v>
      </c>
      <c r="EE441" s="223">
        <f t="shared" ca="1" si="984"/>
        <v>-2.4699422685899735E-4</v>
      </c>
      <c r="EF441" s="223">
        <f t="shared" ca="1" si="985"/>
        <v>5.3306378397054361E-4</v>
      </c>
      <c r="EG441" s="223">
        <f t="shared" ca="1" si="986"/>
        <v>-1.6099513017973723E-4</v>
      </c>
      <c r="EH441" s="223">
        <f t="shared" ca="1" si="987"/>
        <v>-4.098434459480586E-4</v>
      </c>
      <c r="EI441" s="223">
        <f t="shared" ca="1" si="988"/>
        <v>4.7467572343521378E-4</v>
      </c>
      <c r="EJ441" s="223">
        <f t="shared" ca="1" si="989"/>
        <v>4.6542375738918009E-5</v>
      </c>
      <c r="EK441" s="223">
        <f t="shared" ca="1" si="990"/>
        <v>-5.1029771563159256E-4</v>
      </c>
      <c r="EL441" s="223">
        <f t="shared" ca="1" si="991"/>
        <v>3.440225869530172E-4</v>
      </c>
      <c r="EM441" s="223">
        <f t="shared" ca="1" si="992"/>
        <v>2.469942268590095E-4</v>
      </c>
      <c r="EN441" s="223">
        <f t="shared" ca="1" si="993"/>
        <v>-5.3306378397054513E-4</v>
      </c>
      <c r="EO441" s="223">
        <f t="shared" ca="1" si="994"/>
        <v>1.6099513017973872E-4</v>
      </c>
      <c r="EP441" s="223">
        <f t="shared" ca="1" si="995"/>
        <v>4.0984344594805763E-4</v>
      </c>
      <c r="EQ441" s="223">
        <f t="shared" ca="1" si="996"/>
        <v>-4.7467572343521454E-4</v>
      </c>
      <c r="ER441" s="223">
        <f t="shared" ca="1" si="997"/>
        <v>-4.6542375738916518E-5</v>
      </c>
      <c r="ES441" s="223">
        <f t="shared" ca="1" si="998"/>
        <v>5.1029771563159201E-4</v>
      </c>
      <c r="ET441" s="223">
        <f t="shared" ca="1" si="999"/>
        <v>-3.440225869530184E-4</v>
      </c>
      <c r="EU441" s="223">
        <f t="shared" ca="1" si="1000"/>
        <v>-2.4699422685900809E-4</v>
      </c>
      <c r="EV441" s="223">
        <f t="shared" ca="1" si="1001"/>
        <v>5.3306378397054524E-4</v>
      </c>
      <c r="EW441" s="223">
        <f t="shared" ca="1" si="1002"/>
        <v>-1.6099513017974021E-4</v>
      </c>
      <c r="EX441" s="223">
        <f t="shared" ca="1" si="1003"/>
        <v>-4.098434459480566E-4</v>
      </c>
      <c r="EY441" s="223">
        <f t="shared" ca="1" si="1004"/>
        <v>4.7467572343521525E-4</v>
      </c>
      <c r="EZ441" s="223">
        <f t="shared" ca="1" si="1005"/>
        <v>4.6542375738914919E-5</v>
      </c>
      <c r="FA441" s="223">
        <f t="shared" ca="1" si="1006"/>
        <v>-5.1029771563160069E-4</v>
      </c>
      <c r="FB441" s="223">
        <f t="shared" ca="1" si="1007"/>
        <v>3.4402258695301964E-4</v>
      </c>
      <c r="FC441" s="223">
        <f t="shared" ca="1" si="1008"/>
        <v>2.4699422685900668E-4</v>
      </c>
      <c r="FD441" s="223">
        <f t="shared" ca="1" si="1009"/>
        <v>-5.3306378397054545E-4</v>
      </c>
      <c r="FE441" s="223">
        <f t="shared" ca="1" si="1010"/>
        <v>1.609951301797417E-4</v>
      </c>
      <c r="FF441" s="223">
        <f t="shared" ca="1" si="1011"/>
        <v>4.0984344594805557E-4</v>
      </c>
      <c r="FG441" s="223">
        <f t="shared" ca="1" si="1012"/>
        <v>-4.7467572343521601E-4</v>
      </c>
      <c r="FH441" s="223">
        <f t="shared" ca="1" si="1013"/>
        <v>-4.654237573891332E-5</v>
      </c>
      <c r="FI441" s="223">
        <f t="shared" ca="1" si="1014"/>
        <v>5.1029771563160025E-4</v>
      </c>
      <c r="FJ441" s="223">
        <f t="shared" ca="1" si="1015"/>
        <v>-3.4402258695302084E-4</v>
      </c>
      <c r="FK441" s="223">
        <f t="shared" ca="1" si="1016"/>
        <v>-2.4699422685900532E-4</v>
      </c>
      <c r="FL441" s="223">
        <f t="shared" ca="1" si="1017"/>
        <v>5.3306378397054285E-4</v>
      </c>
      <c r="FM441" s="223">
        <f t="shared" ca="1" si="1018"/>
        <v>-1.6099513017974319E-4</v>
      </c>
      <c r="FN441" s="223">
        <f t="shared" ca="1" si="1019"/>
        <v>-4.0984344594805459E-4</v>
      </c>
      <c r="FO441" s="223">
        <f t="shared" ca="1" si="1020"/>
        <v>4.7467572343521671E-4</v>
      </c>
      <c r="FP441" s="223">
        <f t="shared" ca="1" si="1021"/>
        <v>4.6542375738911775E-5</v>
      </c>
      <c r="FQ441" s="223">
        <f t="shared" ca="1" si="1022"/>
        <v>-5.1029771563159982E-4</v>
      </c>
      <c r="FR441" s="223">
        <f t="shared" ca="1" si="1023"/>
        <v>3.4402258695302203E-4</v>
      </c>
      <c r="FS441" s="223">
        <f t="shared" ca="1" si="1024"/>
        <v>2.4699422685900386E-4</v>
      </c>
      <c r="FT441" s="223">
        <f t="shared" ca="1" si="1025"/>
        <v>-5.3306378397054296E-4</v>
      </c>
      <c r="FU441" s="223">
        <f t="shared" ca="1" si="1026"/>
        <v>1.6099513017974468E-4</v>
      </c>
      <c r="FV441" s="223">
        <f t="shared" ca="1" si="1027"/>
        <v>4.0984344594805356E-4</v>
      </c>
      <c r="FW441" s="223">
        <f t="shared" ca="1" si="1028"/>
        <v>-4.7467572343521742E-4</v>
      </c>
      <c r="FX441" s="223">
        <f t="shared" ca="1" si="1029"/>
        <v>-4.654237573891023E-5</v>
      </c>
      <c r="FY441" s="223">
        <f t="shared" ca="1" si="1030"/>
        <v>5.1029771563159928E-4</v>
      </c>
      <c r="FZ441" s="223">
        <f t="shared" ca="1" si="1031"/>
        <v>-3.4402258695302322E-4</v>
      </c>
      <c r="GA441" s="223">
        <f t="shared" ca="1" si="1032"/>
        <v>-2.4699422685900245E-4</v>
      </c>
      <c r="GB441" s="223">
        <f t="shared" ca="1" si="1033"/>
        <v>5.3306378397054307E-4</v>
      </c>
      <c r="GC441" s="223">
        <f t="shared" ca="1" si="1034"/>
        <v>-1.6099513017974617E-4</v>
      </c>
      <c r="GD441" s="223">
        <f t="shared" ca="1" si="1035"/>
        <v>-4.0984344594805253E-4</v>
      </c>
      <c r="GE441" s="223">
        <f t="shared" ca="1" si="1036"/>
        <v>4.7467572343520413E-4</v>
      </c>
      <c r="GF441" s="223">
        <f t="shared" ca="1" si="1037"/>
        <v>4.6542375738908631E-5</v>
      </c>
      <c r="GG441" s="223">
        <f t="shared" ca="1" si="1038"/>
        <v>-5.1029771563159884E-4</v>
      </c>
      <c r="GH441" s="223">
        <f t="shared" ca="1" si="1039"/>
        <v>3.4402258695302441E-4</v>
      </c>
      <c r="GI441" s="223">
        <f t="shared" ca="1" si="1040"/>
        <v>2.4699422685900109E-4</v>
      </c>
      <c r="GJ441" s="223">
        <f t="shared" ca="1" si="1041"/>
        <v>-5.3306378397054328E-4</v>
      </c>
      <c r="GK441" s="223">
        <f t="shared" ca="1" si="1042"/>
        <v>1.6099513017974772E-4</v>
      </c>
      <c r="GL441" s="223">
        <f t="shared" ca="1" si="1043"/>
        <v>4.0984344594805156E-4</v>
      </c>
      <c r="GM441" s="223">
        <f t="shared" ca="1" si="1044"/>
        <v>-4.7467572343520484E-4</v>
      </c>
      <c r="GN441" s="223">
        <f t="shared" ca="1" si="1045"/>
        <v>-4.6542375738907032E-5</v>
      </c>
      <c r="GO441" s="223">
        <f t="shared" ca="1" si="1046"/>
        <v>5.1029771563159841E-4</v>
      </c>
      <c r="GP441" s="223">
        <f t="shared" ca="1" si="1047"/>
        <v>-3.4402258695300235E-4</v>
      </c>
      <c r="GQ441" s="223">
        <f t="shared" ca="1" si="1048"/>
        <v>-2.4699422685899974E-4</v>
      </c>
      <c r="GR441" s="223">
        <f t="shared" ca="1" si="1049"/>
        <v>5.3306378397054339E-4</v>
      </c>
      <c r="GS441" s="223">
        <f t="shared" ca="1" si="1050"/>
        <v>-1.6099513017974924E-4</v>
      </c>
      <c r="GT441" s="223">
        <f t="shared" ca="1" si="1051"/>
        <v>-4.0984344594805053E-4</v>
      </c>
      <c r="GU441" s="223">
        <f t="shared" ca="1" si="1052"/>
        <v>4.7467572343520554E-4</v>
      </c>
      <c r="GV441" s="223">
        <f t="shared" ca="1" si="1053"/>
        <v>4.6542375738905541E-5</v>
      </c>
      <c r="GW441" s="223">
        <f t="shared" ca="1" si="1054"/>
        <v>-5.1029771563159787E-4</v>
      </c>
      <c r="GX441" s="223">
        <f t="shared" ca="1" si="1055"/>
        <v>3.4402258695300354E-4</v>
      </c>
      <c r="GY441" s="223">
        <f t="shared" ca="1" si="1056"/>
        <v>2.4699422685899833E-4</v>
      </c>
      <c r="GZ441" s="223">
        <f t="shared" ca="1" si="1057"/>
        <v>-5.330637839705435E-4</v>
      </c>
      <c r="HA441" s="223">
        <f t="shared" ca="1" si="1058"/>
        <v>1.6099513017975073E-4</v>
      </c>
      <c r="HB441" s="223">
        <f t="shared" ca="1" si="1059"/>
        <v>4.098434459480495E-4</v>
      </c>
      <c r="HC441" s="223">
        <f t="shared" ca="1" si="1060"/>
        <v>-4.746757234352063E-4</v>
      </c>
      <c r="HD441" s="223">
        <f t="shared" ca="1" si="1061"/>
        <v>-4.6542375738903942E-5</v>
      </c>
      <c r="HE441" s="223">
        <f t="shared" ca="1" si="1062"/>
        <v>5.1029771563159743E-4</v>
      </c>
      <c r="HF441" s="223">
        <f t="shared" ca="1" si="1063"/>
        <v>-3.4402258695300473E-4</v>
      </c>
      <c r="HG441" s="223">
        <f t="shared" ca="1" si="1064"/>
        <v>-2.4699422685899692E-4</v>
      </c>
      <c r="HH441" s="223">
        <f t="shared" ca="1" si="1065"/>
        <v>5.3306378397054372E-4</v>
      </c>
      <c r="HI441" s="223">
        <f t="shared" ca="1" si="1066"/>
        <v>-1.6099513017972319E-4</v>
      </c>
      <c r="HJ441" s="223">
        <f t="shared" ca="1" si="1067"/>
        <v>-4.0984344594804852E-4</v>
      </c>
      <c r="HK441" s="223">
        <f t="shared" ca="1" si="1068"/>
        <v>4.7467572343520706E-4</v>
      </c>
      <c r="HL441" s="223">
        <f t="shared" ca="1" si="1069"/>
        <v>4.654237573890237E-5</v>
      </c>
      <c r="HM441" s="223">
        <f t="shared" ca="1" si="1070"/>
        <v>-5.1029771563159689E-4</v>
      </c>
      <c r="HN441" s="223">
        <f t="shared" ca="1" si="1071"/>
        <v>3.4402258695300598E-4</v>
      </c>
      <c r="HO441" s="223">
        <f t="shared" ca="1" si="1072"/>
        <v>2.4699422685899551E-4</v>
      </c>
      <c r="HP441" s="223">
        <f t="shared" ca="1" si="1073"/>
        <v>-5.3306378397054383E-4</v>
      </c>
      <c r="HQ441" s="223">
        <f t="shared" ca="1" si="1074"/>
        <v>1.6099513017972468E-4</v>
      </c>
      <c r="HR441" s="223">
        <f t="shared" ca="1" si="1075"/>
        <v>4.0984344594804749E-4</v>
      </c>
      <c r="HS441" s="223">
        <f t="shared" ca="1" si="1076"/>
        <v>-4.7467572343520782E-4</v>
      </c>
      <c r="HT441" s="223">
        <f t="shared" ca="1" si="1077"/>
        <v>-4.654237573890077E-5</v>
      </c>
      <c r="HU441" s="223">
        <f t="shared" ca="1" si="1078"/>
        <v>5.1029771563159646E-4</v>
      </c>
      <c r="HV441" s="223">
        <f t="shared" ca="1" si="1079"/>
        <v>-3.4402258695300717E-4</v>
      </c>
      <c r="HW441" s="223">
        <f t="shared" ca="1" si="1080"/>
        <v>-2.4699422685899416E-4</v>
      </c>
      <c r="HX441" s="223">
        <f t="shared" ca="1" si="1081"/>
        <v>5.3306378397054393E-4</v>
      </c>
      <c r="HY441" s="223">
        <f t="shared" ca="1" si="1082"/>
        <v>-1.6099513017972617E-4</v>
      </c>
      <c r="HZ441" s="223">
        <f t="shared" ca="1" si="1083"/>
        <v>-4.0984344594804646E-4</v>
      </c>
      <c r="IA441" s="223">
        <f t="shared" ca="1" si="1084"/>
        <v>4.7467572343520847E-4</v>
      </c>
      <c r="IB441" s="223">
        <f t="shared" ca="1" si="1085"/>
        <v>4.6542375738929583E-5</v>
      </c>
      <c r="IC441" s="223">
        <f t="shared" ca="1" si="1086"/>
        <v>-5.1029771563159592E-4</v>
      </c>
      <c r="ID441" s="223">
        <f t="shared" ca="1" si="1087"/>
        <v>3.4402258695300837E-4</v>
      </c>
      <c r="IE441" s="223">
        <f t="shared" ca="1" si="1088"/>
        <v>2.4699422685899226E-4</v>
      </c>
      <c r="IF441" s="223">
        <f t="shared" ca="1" si="1089"/>
        <v>-5.3306378397054415E-4</v>
      </c>
      <c r="IG441" s="223">
        <f t="shared" ca="1" si="1090"/>
        <v>1.6099513017972766E-4</v>
      </c>
      <c r="IH441" s="223">
        <f t="shared" ca="1" si="1091"/>
        <v>4.0984344594804549E-4</v>
      </c>
      <c r="II441" s="223">
        <f t="shared" ca="1" si="1092"/>
        <v>-4.7467572343520923E-4</v>
      </c>
      <c r="IJ441" s="223">
        <f t="shared" ca="1" si="1093"/>
        <v>-4.6542375738927984E-5</v>
      </c>
      <c r="IK441" s="223">
        <f t="shared" ca="1" si="1094"/>
        <v>5.1029771563159548E-4</v>
      </c>
      <c r="IL441" s="223">
        <f t="shared" ca="1" si="1095"/>
        <v>-3.4402258695300956E-4</v>
      </c>
      <c r="IM441" s="223">
        <f t="shared" ca="1" si="1096"/>
        <v>-2.4699422685901833E-4</v>
      </c>
      <c r="IN441" s="223">
        <f t="shared" ca="1" si="1097"/>
        <v>5.3306378397054415E-4</v>
      </c>
      <c r="IO441" s="223">
        <f t="shared" ca="1" si="1098"/>
        <v>-1.6099513017972921E-4</v>
      </c>
      <c r="IP441" s="223">
        <f t="shared" ca="1" si="1099"/>
        <v>-4.0984344594804446E-4</v>
      </c>
      <c r="IQ441" s="223">
        <f t="shared" ca="1" si="1100"/>
        <v>4.7467572343520994E-4</v>
      </c>
      <c r="IR441" s="223">
        <f t="shared" ca="1" si="1101"/>
        <v>4.6542375738926385E-5</v>
      </c>
      <c r="IS441" s="223">
        <f t="shared" ca="1" si="1102"/>
        <v>-5.1029771563159505E-4</v>
      </c>
      <c r="IT441" s="223">
        <f t="shared" ca="1" si="1103"/>
        <v>3.4402258695301081E-4</v>
      </c>
      <c r="IU441" s="223">
        <f t="shared" ca="1" si="1104"/>
        <v>2.4699422685901687E-4</v>
      </c>
      <c r="IV441" s="223">
        <f t="shared" ca="1" si="1105"/>
        <v>-5.3306378397054437E-4</v>
      </c>
      <c r="IW441" s="223">
        <f t="shared" ca="1" si="1106"/>
        <v>1.6099513017973072E-4</v>
      </c>
      <c r="IX441" s="223">
        <f t="shared" ca="1" si="1107"/>
        <v>4.0984344594804343E-4</v>
      </c>
      <c r="IY441" s="223">
        <f t="shared" ca="1" si="1108"/>
        <v>-4.7467572343521064E-4</v>
      </c>
      <c r="IZ441" s="223">
        <f t="shared" ca="1" si="1109"/>
        <v>-4.654237573892484E-5</v>
      </c>
      <c r="JA441" s="223">
        <f t="shared" ca="1" si="1110"/>
        <v>5.1029771563159462E-4</v>
      </c>
      <c r="JB441" s="223">
        <f t="shared" ca="1" si="1111"/>
        <v>-3.44022586953012E-4</v>
      </c>
    </row>
    <row r="442" spans="2:262">
      <c r="B442" s="230">
        <v>81</v>
      </c>
      <c r="C442" s="229">
        <f t="shared" si="1112"/>
        <v>1.582031250000001E-3</v>
      </c>
      <c r="D442" s="226">
        <f t="shared" ca="1" si="855"/>
        <v>38.986045780452386</v>
      </c>
      <c r="E442" s="225">
        <f ca="1">CI361</f>
        <v>-0.21395421954761448</v>
      </c>
      <c r="F442" s="224">
        <v>81</v>
      </c>
      <c r="G442" s="223">
        <f t="shared" ca="1" si="856"/>
        <v>-3.8996445577399193E-5</v>
      </c>
      <c r="H442" s="223">
        <f t="shared" ca="1" si="857"/>
        <v>-4.004191112622276E-5</v>
      </c>
      <c r="I442" s="223">
        <f t="shared" ca="1" si="858"/>
        <v>7.1449718937522253E-5</v>
      </c>
      <c r="J442" s="223">
        <f t="shared" ca="1" si="859"/>
        <v>-1.7866844848834671E-5</v>
      </c>
      <c r="K442" s="223">
        <f t="shared" ca="1" si="860"/>
        <v>-5.6968951570192177E-5</v>
      </c>
      <c r="L442" s="223">
        <f t="shared" ca="1" si="861"/>
        <v>6.4039190432417287E-5</v>
      </c>
      <c r="M442" s="223">
        <f t="shared" ca="1" si="862"/>
        <v>5.0663002128950593E-6</v>
      </c>
      <c r="N442" s="223">
        <f t="shared" ca="1" si="863"/>
        <v>-6.8145338743251987E-5</v>
      </c>
      <c r="O442" s="223">
        <f t="shared" ca="1" si="864"/>
        <v>5.0164313018366031E-5</v>
      </c>
      <c r="P442" s="223">
        <f t="shared" ca="1" si="865"/>
        <v>2.7488034495811506E-5</v>
      </c>
      <c r="Q442" s="223">
        <f t="shared" ca="1" si="866"/>
        <v>-7.2442887455360293E-5</v>
      </c>
      <c r="R442" s="223">
        <f t="shared" ca="1" si="867"/>
        <v>3.1225667309640244E-5</v>
      </c>
      <c r="S442" s="223">
        <f t="shared" ca="1" si="868"/>
        <v>4.7135026552877771E-5</v>
      </c>
      <c r="T442" s="223">
        <f t="shared" ca="1" si="869"/>
        <v>-6.9427787501536757E-5</v>
      </c>
      <c r="U442" s="223">
        <f t="shared" ca="1" si="870"/>
        <v>9.1349891182860789E-6</v>
      </c>
      <c r="V442" s="223">
        <f t="shared" ca="1" si="871"/>
        <v>6.2024037514105701E-5</v>
      </c>
      <c r="W442" s="223">
        <f t="shared" ca="1" si="872"/>
        <v>-5.9404394042508112E-5</v>
      </c>
      <c r="X442" s="223">
        <f t="shared" ca="1" si="873"/>
        <v>-1.3877808115193519E-5</v>
      </c>
      <c r="Y442" s="223">
        <f t="shared" ca="1" si="874"/>
        <v>7.0652116434728165E-5</v>
      </c>
      <c r="Z442" s="223">
        <f t="shared" ca="1" si="875"/>
        <v>-4.3384504887292005E-5</v>
      </c>
      <c r="AA442" s="223">
        <f t="shared" ca="1" si="876"/>
        <v>-3.5489728898763807E-5</v>
      </c>
      <c r="AB442" s="223">
        <f t="shared" ca="1" si="877"/>
        <v>7.2148313632523965E-5</v>
      </c>
      <c r="AC442" s="223">
        <f t="shared" ca="1" si="878"/>
        <v>-2.2985225940612402E-5</v>
      </c>
      <c r="AD442" s="223">
        <f t="shared" ca="1" si="879"/>
        <v>-5.351918730677314E-5</v>
      </c>
      <c r="AE442" s="223">
        <f t="shared" ca="1" si="880"/>
        <v>6.636159751796433E-5</v>
      </c>
      <c r="AF442" s="223">
        <f t="shared" ca="1" si="881"/>
        <v>-2.6573464852715028E-7</v>
      </c>
      <c r="AG442" s="223">
        <f t="shared" ca="1" si="882"/>
        <v>-6.6146224201672947E-5</v>
      </c>
      <c r="AH442" s="223">
        <f t="shared" ca="1" si="883"/>
        <v>5.3876100272436205E-5</v>
      </c>
      <c r="AI442" s="223">
        <f t="shared" ca="1" si="884"/>
        <v>2.2480580865939866E-5</v>
      </c>
      <c r="AJ442" s="223">
        <f t="shared" ca="1" si="885"/>
        <v>-7.2096220531853774E-5</v>
      </c>
      <c r="AK442" s="223">
        <f t="shared" ca="1" si="886"/>
        <v>3.5952153420303992E-5</v>
      </c>
      <c r="AL442" s="223">
        <f t="shared" ca="1" si="887"/>
        <v>4.295762474514768E-5</v>
      </c>
      <c r="AM442" s="223">
        <f t="shared" ca="1" si="888"/>
        <v>-7.0768562016817942E-5</v>
      </c>
      <c r="AN442" s="223">
        <f t="shared" ca="1" si="889"/>
        <v>1.439906537873063E-5</v>
      </c>
      <c r="AO442" s="223">
        <f t="shared" ca="1" si="890"/>
        <v>5.9098369667777165E-5</v>
      </c>
      <c r="AP442" s="223">
        <f t="shared" ca="1" si="891"/>
        <v>-6.2297267338175485E-5</v>
      </c>
      <c r="AQ442" s="223">
        <f t="shared" ca="1" si="892"/>
        <v>-8.6075167176928922E-6</v>
      </c>
      <c r="AR442" s="223">
        <f t="shared" ca="1" si="893"/>
        <v>6.9273510108170696E-5</v>
      </c>
      <c r="AS442" s="223">
        <f t="shared" ca="1" si="894"/>
        <v>-4.7537459806253676E-5</v>
      </c>
      <c r="AT442" s="223">
        <f t="shared" ca="1" si="895"/>
        <v>-3.0745224755479782E-5</v>
      </c>
      <c r="AU442" s="223">
        <f t="shared" ca="1" si="896"/>
        <v>7.2455930364832209E-5</v>
      </c>
      <c r="AV442" s="223">
        <f t="shared" ca="1" si="897"/>
        <v>-2.7979048101517897E-5</v>
      </c>
      <c r="AW442" s="223">
        <f t="shared" ca="1" si="898"/>
        <v>-4.9779397930296562E-5</v>
      </c>
      <c r="AX442" s="223">
        <f t="shared" ca="1" si="899"/>
        <v>6.8324385356818821E-5</v>
      </c>
      <c r="AY442" s="223">
        <f t="shared" ca="1" si="900"/>
        <v>-5.5963294708650422E-6</v>
      </c>
      <c r="AZ442" s="223">
        <f t="shared" ca="1" si="901"/>
        <v>-6.378865754006281E-5</v>
      </c>
      <c r="BA442" s="223">
        <f t="shared" ca="1" si="902"/>
        <v>5.7295928271163278E-5</v>
      </c>
      <c r="BB442" s="223">
        <f t="shared" ca="1" si="903"/>
        <v>1.7351303020578543E-5</v>
      </c>
      <c r="BC442" s="223">
        <f t="shared" ca="1" si="904"/>
        <v>-7.135885794267978E-5</v>
      </c>
      <c r="BD442" s="223">
        <f t="shared" ca="1" si="905"/>
        <v>4.0483811696594831E-5</v>
      </c>
      <c r="BE442" s="223">
        <f t="shared" ca="1" si="906"/>
        <v>3.8547431846962739E-5</v>
      </c>
      <c r="BF442" s="223">
        <f t="shared" ca="1" si="907"/>
        <v>-7.1725835562956629E-5</v>
      </c>
      <c r="BG442" s="223">
        <f t="shared" ca="1" si="908"/>
        <v>1.9585111856314345E-5</v>
      </c>
      <c r="BH442" s="223">
        <f t="shared" ca="1" si="909"/>
        <v>5.585244263578172E-5</v>
      </c>
      <c r="BI442" s="223">
        <f t="shared" ca="1" si="910"/>
        <v>-6.4852546344538927E-5</v>
      </c>
      <c r="BJ442" s="223">
        <f t="shared" ca="1" si="911"/>
        <v>-3.2905804413202665E-6</v>
      </c>
      <c r="BK442" s="223">
        <f t="shared" ca="1" si="912"/>
        <v>6.7519504628298853E-5</v>
      </c>
      <c r="BL442" s="223">
        <f t="shared" ca="1" si="913"/>
        <v>-5.1432805111754864E-5</v>
      </c>
      <c r="BM442" s="223">
        <f t="shared" ca="1" si="914"/>
        <v>-2.5834109575398079E-5</v>
      </c>
      <c r="BN442" s="223">
        <f t="shared" ca="1" si="915"/>
        <v>7.2370902132721824E-5</v>
      </c>
      <c r="BO442" s="223">
        <f t="shared" ca="1" si="916"/>
        <v>-3.2821249376582796E-5</v>
      </c>
      <c r="BP442" s="223">
        <f t="shared" ca="1" si="917"/>
        <v>-4.5769849683418333E-5</v>
      </c>
      <c r="BQ442" s="223">
        <f t="shared" ca="1" si="918"/>
        <v>6.9916917431621327E-5</v>
      </c>
      <c r="BR442" s="223">
        <f t="shared" ca="1" si="919"/>
        <v>-1.0896597298919164E-5</v>
      </c>
      <c r="BS442" s="223">
        <f t="shared" ca="1" si="920"/>
        <v>-6.1085414616426982E-5</v>
      </c>
      <c r="BT442" s="223">
        <f t="shared" ca="1" si="921"/>
        <v>6.0405264670319652E-5</v>
      </c>
      <c r="BU442" s="223">
        <f t="shared" ca="1" si="922"/>
        <v>1.2127996960788371E-5</v>
      </c>
      <c r="BV442" s="223">
        <f t="shared" ca="1" si="923"/>
        <v>-7.0234795519595855E-5</v>
      </c>
      <c r="BW442" s="223">
        <f t="shared" ca="1" si="924"/>
        <v>4.4796084689678728E-5</v>
      </c>
      <c r="BX442" s="223">
        <f t="shared" ca="1" si="925"/>
        <v>3.3928347075747772E-5</v>
      </c>
      <c r="BY442" s="223">
        <f t="shared" ca="1" si="926"/>
        <v>-7.2294420591665238E-5</v>
      </c>
      <c r="BZ442" s="223">
        <f t="shared" ca="1" si="927"/>
        <v>2.466502491584332E-5</v>
      </c>
      <c r="CA442" s="223">
        <f t="shared" ca="1" si="928"/>
        <v>5.2303846377941105E-5</v>
      </c>
      <c r="CB442" s="223">
        <f t="shared" ca="1" si="929"/>
        <v>-6.7056383783266902E-5</v>
      </c>
      <c r="CC442" s="223">
        <f t="shared" ca="1" si="930"/>
        <v>2.0441877755683804E-6</v>
      </c>
      <c r="CD442" s="223">
        <f t="shared" ca="1" si="931"/>
        <v>6.5399605102779151E-5</v>
      </c>
      <c r="CE442" s="223">
        <f t="shared" ca="1" si="932"/>
        <v>-5.5049431590083206E-5</v>
      </c>
      <c r="CF442" s="223">
        <f t="shared" ca="1" si="933"/>
        <v>-2.078299711719333E-5</v>
      </c>
      <c r="CG442" s="223">
        <f t="shared" ca="1" si="934"/>
        <v>7.1893689711549738E-5</v>
      </c>
      <c r="CH442" s="223">
        <f t="shared" ca="1" si="935"/>
        <v>-3.7485589457556995E-5</v>
      </c>
      <c r="CI442" s="223">
        <f t="shared" ca="1" si="936"/>
        <v>-4.1512270655486031E-5</v>
      </c>
      <c r="CJ442" s="223">
        <f t="shared" ca="1" si="937"/>
        <v>7.1130563673076956E-5</v>
      </c>
      <c r="CK442" s="223">
        <f t="shared" ca="1" si="938"/>
        <v>-1.6137815522101724E-5</v>
      </c>
      <c r="CL442" s="223">
        <f t="shared" ca="1" si="939"/>
        <v>-5.8051144538383836E-5</v>
      </c>
      <c r="CM442" s="223">
        <f t="shared" ca="1" si="940"/>
        <v>6.318725970655779E-5</v>
      </c>
      <c r="CN442" s="223">
        <f t="shared" ca="1" si="941"/>
        <v>6.8389682346642498E-6</v>
      </c>
      <c r="CO442" s="223">
        <f t="shared" ca="1" si="942"/>
        <v>-6.8730124654265196E-5</v>
      </c>
      <c r="CP442" s="223">
        <f t="shared" ca="1" si="943"/>
        <v>4.886560381857759E-5</v>
      </c>
      <c r="CQ442" s="223">
        <f t="shared" ca="1" si="944"/>
        <v>2.9125401652088423E-5</v>
      </c>
      <c r="CR442" s="223">
        <f t="shared" ca="1" si="945"/>
        <v>-7.2471235891409709E-5</v>
      </c>
      <c r="CS442" s="223">
        <f t="shared" ca="1" si="946"/>
        <v>2.961127606831194E-5</v>
      </c>
      <c r="CT442" s="223">
        <f t="shared" ca="1" si="947"/>
        <v>4.8471811044835462E-5</v>
      </c>
      <c r="CU442" s="223">
        <f t="shared" ca="1" si="948"/>
        <v>-6.8896836868332972E-5</v>
      </c>
      <c r="CV442" s="223">
        <f t="shared" ca="1" si="949"/>
        <v>7.3678783617853892E-6</v>
      </c>
      <c r="CW442" s="223">
        <f t="shared" ca="1" si="950"/>
        <v>6.2925299450815339E-5</v>
      </c>
      <c r="CX442" s="223">
        <f t="shared" ca="1" si="951"/>
        <v>-5.8367740428997891E-5</v>
      </c>
      <c r="CY442" s="223">
        <f t="shared" ca="1" si="952"/>
        <v>-1.5619259796916216E-5</v>
      </c>
      <c r="CZ442" s="223">
        <f t="shared" ca="1" si="953"/>
        <v>7.1026879156773051E-5</v>
      </c>
      <c r="DA442" s="223">
        <f t="shared" ca="1" si="954"/>
        <v>-4.1946791881411912E-5</v>
      </c>
      <c r="DB442" s="223">
        <f t="shared" ca="1" si="955"/>
        <v>-3.7029733036138944E-5</v>
      </c>
      <c r="DC442" s="223">
        <f t="shared" ca="1" si="956"/>
        <v>7.19587472270495E-5</v>
      </c>
      <c r="DD442" s="223">
        <f t="shared" ca="1" si="957"/>
        <v>-2.1291581524745421E-5</v>
      </c>
      <c r="DE442" s="223">
        <f t="shared" ca="1" si="958"/>
        <v>-5.4702290278385258E-5</v>
      </c>
      <c r="DF442" s="223">
        <f t="shared" ca="1" si="959"/>
        <v>6.5626837507736337E-5</v>
      </c>
      <c r="DG442" s="223">
        <f t="shared" ca="1" si="960"/>
        <v>1.5128785471303564E-6</v>
      </c>
      <c r="DH442" s="223">
        <f t="shared" ca="1" si="961"/>
        <v>-6.6852999288474454E-5</v>
      </c>
      <c r="DI442" s="223">
        <f t="shared" ca="1" si="962"/>
        <v>5.2670316006541215E-5</v>
      </c>
      <c r="DJ442" s="223">
        <f t="shared" ca="1" si="963"/>
        <v>2.4164623153377228E-5</v>
      </c>
      <c r="DK442" s="223">
        <f t="shared" ca="1" si="964"/>
        <v>-7.2255323284761014E-5</v>
      </c>
      <c r="DL442" s="223">
        <f t="shared" ca="1" si="965"/>
        <v>3.4397061150166009E-5</v>
      </c>
      <c r="DM442" s="223">
        <f t="shared" ca="1" si="966"/>
        <v>4.4377102767953116E-5</v>
      </c>
      <c r="DN442" s="223">
        <f t="shared" ca="1" si="967"/>
        <v>-7.0363932025007076E-5</v>
      </c>
      <c r="DO442" s="223">
        <f t="shared" ca="1" si="968"/>
        <v>1.2651641776789653E-5</v>
      </c>
      <c r="DP442" s="223">
        <f t="shared" ca="1" si="969"/>
        <v>6.010999614911385E-5</v>
      </c>
      <c r="DQ442" s="223">
        <f t="shared" ca="1" si="970"/>
        <v>-6.1369749425392743E-5</v>
      </c>
      <c r="DR442" s="223">
        <f t="shared" ca="1" si="971"/>
        <v>-1.037088035450805E-5</v>
      </c>
      <c r="DS442" s="223">
        <f t="shared" ca="1" si="972"/>
        <v>6.9775167789891426E-5</v>
      </c>
      <c r="DT442" s="223">
        <f t="shared" ca="1" si="973"/>
        <v>-4.6180681005681495E-5</v>
      </c>
      <c r="DU442" s="223">
        <f t="shared" ca="1" si="974"/>
        <v>-3.2346528085115924E-5</v>
      </c>
      <c r="DV442" s="223">
        <f t="shared" ca="1" si="975"/>
        <v>7.2396980095104619E-5</v>
      </c>
      <c r="DW442" s="223">
        <f t="shared" ca="1" si="976"/>
        <v>-2.6329966602350114E-5</v>
      </c>
      <c r="DX442" s="223">
        <f t="shared" ca="1" si="977"/>
        <v>-5.1056999567817101E-5</v>
      </c>
      <c r="DY442" s="223">
        <f t="shared" ca="1" si="978"/>
        <v>6.7710777790378531E-5</v>
      </c>
      <c r="DZ442" s="223">
        <f t="shared" ca="1" si="979"/>
        <v>-3.8214095603281417E-6</v>
      </c>
      <c r="EA442" s="223">
        <f t="shared" ca="1" si="980"/>
        <v>-6.4613591727220418E-5</v>
      </c>
      <c r="EB442" s="223">
        <f t="shared" ca="1" si="981"/>
        <v>5.6189603188571194E-5</v>
      </c>
      <c r="EC442" s="223">
        <f t="shared" ca="1" si="982"/>
        <v>1.9072894468109724E-5</v>
      </c>
      <c r="ED442" s="223">
        <f t="shared" ca="1" si="983"/>
        <v>-7.1647852820841629E-5</v>
      </c>
      <c r="EE442" s="223">
        <f t="shared" ca="1" si="984"/>
        <v>3.8996445577397696E-5</v>
      </c>
      <c r="EF442" s="223">
        <f t="shared" ca="1" si="985"/>
        <v>4.0041911126224481E-5</v>
      </c>
      <c r="EG442" s="223">
        <f t="shared" ca="1" si="986"/>
        <v>-7.144971893752186E-5</v>
      </c>
      <c r="EH442" s="223">
        <f t="shared" ca="1" si="987"/>
        <v>1.7866844848832103E-5</v>
      </c>
      <c r="EI442" s="223">
        <f t="shared" ca="1" si="988"/>
        <v>5.696895157019398E-5</v>
      </c>
      <c r="EJ442" s="223">
        <f t="shared" ca="1" si="989"/>
        <v>-6.4039190432415742E-5</v>
      </c>
      <c r="EK442" s="223">
        <f t="shared" ca="1" si="990"/>
        <v>-5.0663002128985999E-6</v>
      </c>
      <c r="EL442" s="223">
        <f t="shared" ca="1" si="991"/>
        <v>6.8145338743251892E-5</v>
      </c>
      <c r="EM442" s="223">
        <f t="shared" ca="1" si="992"/>
        <v>-5.0164313018366072E-5</v>
      </c>
      <c r="EN442" s="223">
        <f t="shared" ca="1" si="993"/>
        <v>-2.7488034495811699E-5</v>
      </c>
      <c r="EO442" s="223">
        <f t="shared" ca="1" si="994"/>
        <v>7.2442887455360306E-5</v>
      </c>
      <c r="EP442" s="223">
        <f t="shared" ca="1" si="995"/>
        <v>-3.122566730963937E-5</v>
      </c>
      <c r="EQ442" s="223">
        <f t="shared" ca="1" si="996"/>
        <v>-4.7135026552878713E-5</v>
      </c>
      <c r="ER442" s="223">
        <f t="shared" ca="1" si="997"/>
        <v>6.942778750153631E-5</v>
      </c>
      <c r="ES442" s="223">
        <f t="shared" ca="1" si="998"/>
        <v>-9.1349891182843425E-6</v>
      </c>
      <c r="ET442" s="223">
        <f t="shared" ca="1" si="999"/>
        <v>-6.2024037514106717E-5</v>
      </c>
      <c r="EU442" s="223">
        <f t="shared" ca="1" si="1000"/>
        <v>5.9404394042506675E-5</v>
      </c>
      <c r="EV442" s="223">
        <f t="shared" ca="1" si="1001"/>
        <v>1.3877808115195994E-5</v>
      </c>
      <c r="EW442" s="223">
        <f t="shared" ca="1" si="1002"/>
        <v>-7.0652116434728829E-5</v>
      </c>
      <c r="EX442" s="223">
        <f t="shared" ca="1" si="1003"/>
        <v>4.3384504887289572E-5</v>
      </c>
      <c r="EY442" s="223">
        <f t="shared" ca="1" si="1004"/>
        <v>3.5489728898766904E-5</v>
      </c>
      <c r="EZ442" s="223">
        <f t="shared" ca="1" si="1005"/>
        <v>-7.2148313632524019E-5</v>
      </c>
      <c r="FA442" s="223">
        <f t="shared" ca="1" si="1006"/>
        <v>2.2985225940612456E-5</v>
      </c>
      <c r="FB442" s="223">
        <f t="shared" ca="1" si="1007"/>
        <v>5.3519187306773445E-5</v>
      </c>
      <c r="FC442" s="223">
        <f t="shared" ca="1" si="1008"/>
        <v>-6.6361597517964141E-5</v>
      </c>
      <c r="FD442" s="223">
        <f t="shared" ca="1" si="1009"/>
        <v>2.657346485261728E-7</v>
      </c>
      <c r="FE442" s="223">
        <f t="shared" ca="1" si="1010"/>
        <v>6.614622420167334E-5</v>
      </c>
      <c r="FF442" s="223">
        <f t="shared" ca="1" si="1011"/>
        <v>-5.3876100272435209E-5</v>
      </c>
      <c r="FG442" s="223">
        <f t="shared" ca="1" si="1012"/>
        <v>-2.2480580865941279E-5</v>
      </c>
      <c r="FH442" s="223">
        <f t="shared" ca="1" si="1013"/>
        <v>7.2096220531853991E-5</v>
      </c>
      <c r="FI442" s="223">
        <f t="shared" ca="1" si="1014"/>
        <v>-3.595215342030225E-5</v>
      </c>
      <c r="FJ442" s="223">
        <f t="shared" ca="1" si="1015"/>
        <v>-4.2957624745149713E-5</v>
      </c>
      <c r="FK442" s="223">
        <f t="shared" ca="1" si="1016"/>
        <v>7.07685620168174E-5</v>
      </c>
      <c r="FL442" s="223">
        <f t="shared" ca="1" si="1017"/>
        <v>-1.4399065378727148E-5</v>
      </c>
      <c r="FM442" s="223">
        <f t="shared" ca="1" si="1018"/>
        <v>-5.9098369667779219E-5</v>
      </c>
      <c r="FN442" s="223">
        <f t="shared" ca="1" si="1019"/>
        <v>6.229726733817577E-5</v>
      </c>
      <c r="FO442" s="223">
        <f t="shared" ca="1" si="1020"/>
        <v>8.607516717692328E-6</v>
      </c>
      <c r="FP442" s="223">
        <f t="shared" ca="1" si="1021"/>
        <v>-6.9273510108170831E-5</v>
      </c>
      <c r="FQ442" s="223">
        <f t="shared" ca="1" si="1022"/>
        <v>4.753745980625333E-5</v>
      </c>
      <c r="FR442" s="223">
        <f t="shared" ca="1" si="1023"/>
        <v>3.0745224755480209E-5</v>
      </c>
      <c r="FS442" s="223">
        <f t="shared" ca="1" si="1024"/>
        <v>-7.2455930364832182E-5</v>
      </c>
      <c r="FT442" s="223">
        <f t="shared" ca="1" si="1025"/>
        <v>2.7979048101516522E-5</v>
      </c>
      <c r="FU442" s="223">
        <f t="shared" ca="1" si="1026"/>
        <v>4.9779397930297646E-5</v>
      </c>
      <c r="FV442" s="223">
        <f t="shared" ca="1" si="1027"/>
        <v>-6.8324385356818333E-5</v>
      </c>
      <c r="FW442" s="223">
        <f t="shared" ca="1" si="1028"/>
        <v>5.5963294708625274E-6</v>
      </c>
      <c r="FX442" s="223">
        <f t="shared" ca="1" si="1029"/>
        <v>6.3788657540064003E-5</v>
      </c>
      <c r="FY442" s="223">
        <f t="shared" ca="1" si="1030"/>
        <v>-5.7295928271161726E-5</v>
      </c>
      <c r="FZ442" s="223">
        <f t="shared" ca="1" si="1031"/>
        <v>-1.7351303020581992E-5</v>
      </c>
      <c r="GA442" s="223">
        <f t="shared" ca="1" si="1032"/>
        <v>7.135885794268039E-5</v>
      </c>
      <c r="GB442" s="223">
        <f t="shared" ca="1" si="1033"/>
        <v>-4.0483811696595298E-5</v>
      </c>
      <c r="GC442" s="223">
        <f t="shared" ca="1" si="1034"/>
        <v>-3.8547431846962258E-5</v>
      </c>
      <c r="GD442" s="223">
        <f t="shared" ca="1" si="1035"/>
        <v>7.1725835562956575E-5</v>
      </c>
      <c r="GE442" s="223">
        <f t="shared" ca="1" si="1036"/>
        <v>-1.9585111856313901E-5</v>
      </c>
      <c r="GF442" s="223">
        <f t="shared" ca="1" si="1037"/>
        <v>-5.5852442635782025E-5</v>
      </c>
      <c r="GG442" s="223">
        <f t="shared" ca="1" si="1038"/>
        <v>6.4852546344538724E-5</v>
      </c>
      <c r="GH442" s="223">
        <f t="shared" ca="1" si="1039"/>
        <v>3.2905804413217607E-6</v>
      </c>
      <c r="GI442" s="223">
        <f t="shared" ca="1" si="1040"/>
        <v>-6.7519504628299395E-5</v>
      </c>
      <c r="GJ442" s="223">
        <f t="shared" ca="1" si="1041"/>
        <v>5.1432805111753814E-5</v>
      </c>
      <c r="GK442" s="223">
        <f t="shared" ca="1" si="1042"/>
        <v>2.583410957540044E-5</v>
      </c>
      <c r="GL442" s="223">
        <f t="shared" ca="1" si="1043"/>
        <v>-7.2370902132721946E-5</v>
      </c>
      <c r="GM442" s="223">
        <f t="shared" ca="1" si="1044"/>
        <v>3.2821249376580539E-5</v>
      </c>
      <c r="GN442" s="223">
        <f t="shared" ca="1" si="1045"/>
        <v>4.5769849683420291E-5</v>
      </c>
      <c r="GO442" s="223">
        <f t="shared" ca="1" si="1046"/>
        <v>-6.9916917431620391E-5</v>
      </c>
      <c r="GP442" s="223">
        <f t="shared" ca="1" si="1047"/>
        <v>1.0896597298919725E-5</v>
      </c>
      <c r="GQ442" s="223">
        <f t="shared" ca="1" si="1048"/>
        <v>6.108541461642667E-5</v>
      </c>
      <c r="GR442" s="223">
        <f t="shared" ca="1" si="1049"/>
        <v>-6.0405264670319978E-5</v>
      </c>
      <c r="GS442" s="223">
        <f t="shared" ca="1" si="1050"/>
        <v>-1.2127996960787814E-5</v>
      </c>
      <c r="GT442" s="223">
        <f t="shared" ca="1" si="1051"/>
        <v>7.0234795519596234E-5</v>
      </c>
      <c r="GU442" s="223">
        <f t="shared" ca="1" si="1052"/>
        <v>-4.4796084689677562E-5</v>
      </c>
      <c r="GV442" s="223">
        <f t="shared" ca="1" si="1053"/>
        <v>-3.3928347075749086E-5</v>
      </c>
      <c r="GW442" s="223">
        <f t="shared" ca="1" si="1054"/>
        <v>7.2294420591665129E-5</v>
      </c>
      <c r="GX442" s="223">
        <f t="shared" ca="1" si="1055"/>
        <v>-2.4665024915841917E-5</v>
      </c>
      <c r="GY442" s="223">
        <f t="shared" ca="1" si="1056"/>
        <v>-5.2303846377942135E-5</v>
      </c>
      <c r="GZ442" s="223">
        <f t="shared" ca="1" si="1057"/>
        <v>6.7056383783266332E-5</v>
      </c>
      <c r="HA442" s="223">
        <f t="shared" ca="1" si="1058"/>
        <v>-2.0441877755648313E-6</v>
      </c>
      <c r="HB442" s="223">
        <f t="shared" ca="1" si="1059"/>
        <v>-6.5399605102780682E-5</v>
      </c>
      <c r="HC442" s="223">
        <f t="shared" ca="1" si="1060"/>
        <v>5.5049431590080902E-5</v>
      </c>
      <c r="HD442" s="223">
        <f t="shared" ca="1" si="1061"/>
        <v>2.0782997117196731E-5</v>
      </c>
      <c r="HE442" s="223">
        <f t="shared" ca="1" si="1062"/>
        <v>-7.1893689711549671E-5</v>
      </c>
      <c r="HF442" s="223">
        <f t="shared" ca="1" si="1063"/>
        <v>3.7485589457557483E-5</v>
      </c>
      <c r="HG442" s="223">
        <f t="shared" ca="1" si="1064"/>
        <v>4.1512270655485564E-5</v>
      </c>
      <c r="HH442" s="223">
        <f t="shared" ca="1" si="1065"/>
        <v>-7.1130563673076685E-5</v>
      </c>
      <c r="HI442" s="223">
        <f t="shared" ca="1" si="1066"/>
        <v>1.6137815522100268E-5</v>
      </c>
      <c r="HJ442" s="223">
        <f t="shared" ca="1" si="1067"/>
        <v>5.8051144538384737E-5</v>
      </c>
      <c r="HK442" s="223">
        <f t="shared" ca="1" si="1068"/>
        <v>-6.3187259706557071E-5</v>
      </c>
      <c r="HL442" s="223">
        <f t="shared" ca="1" si="1069"/>
        <v>-6.8389682346657355E-6</v>
      </c>
      <c r="HM442" s="223">
        <f t="shared" ca="1" si="1070"/>
        <v>6.8730124654265684E-5</v>
      </c>
      <c r="HN442" s="223">
        <f t="shared" ca="1" si="1071"/>
        <v>-4.8865603818576479E-5</v>
      </c>
      <c r="HO442" s="223">
        <f t="shared" ca="1" si="1072"/>
        <v>-2.9125401652091676E-5</v>
      </c>
      <c r="HP442" s="223">
        <f t="shared" ca="1" si="1073"/>
        <v>7.2471235891409722E-5</v>
      </c>
      <c r="HQ442" s="223">
        <f t="shared" ca="1" si="1074"/>
        <v>-2.9611276068308701E-5</v>
      </c>
      <c r="HR442" s="223">
        <f t="shared" ca="1" si="1075"/>
        <v>-4.8471811044838098E-5</v>
      </c>
      <c r="HS442" s="223">
        <f t="shared" ca="1" si="1076"/>
        <v>6.8896836868333148E-5</v>
      </c>
      <c r="HT442" s="223">
        <f t="shared" ca="1" si="1077"/>
        <v>-7.3678783617859551E-6</v>
      </c>
      <c r="HU442" s="223">
        <f t="shared" ca="1" si="1078"/>
        <v>-6.2925299450815068E-5</v>
      </c>
      <c r="HV442" s="223">
        <f t="shared" ca="1" si="1079"/>
        <v>5.8367740428997003E-5</v>
      </c>
      <c r="HW442" s="223">
        <f t="shared" ca="1" si="1080"/>
        <v>1.5619259796917673E-5</v>
      </c>
      <c r="HX442" s="223">
        <f t="shared" ca="1" si="1081"/>
        <v>-7.1026879156773335E-5</v>
      </c>
      <c r="HY442" s="223">
        <f t="shared" ca="1" si="1082"/>
        <v>4.1946791881410699E-5</v>
      </c>
      <c r="HZ442" s="223">
        <f t="shared" ca="1" si="1083"/>
        <v>3.7029733036140239E-5</v>
      </c>
      <c r="IA442" s="223">
        <f t="shared" ca="1" si="1084"/>
        <v>-7.1958747227049324E-5</v>
      </c>
      <c r="IB442" s="223">
        <f t="shared" ca="1" si="1085"/>
        <v>2.1291581524743995E-5</v>
      </c>
      <c r="IC442" s="223">
        <f t="shared" ca="1" si="1086"/>
        <v>5.470229027838624E-5</v>
      </c>
      <c r="ID442" s="223">
        <f t="shared" ca="1" si="1087"/>
        <v>-6.5626837507734819E-5</v>
      </c>
      <c r="IE442" s="223">
        <f t="shared" ca="1" si="1088"/>
        <v>-8.3274209608736525E-6</v>
      </c>
      <c r="IF442" s="223">
        <f t="shared" ca="1" si="1089"/>
        <v>6.6852999288475823E-5</v>
      </c>
      <c r="IG442" s="223">
        <f t="shared" ca="1" si="1090"/>
        <v>-5.2670316006541602E-5</v>
      </c>
      <c r="IH442" s="223">
        <f t="shared" ca="1" si="1091"/>
        <v>-2.4164623153376693E-5</v>
      </c>
      <c r="II442" s="223">
        <f t="shared" ca="1" si="1092"/>
        <v>7.2255323284760959E-5</v>
      </c>
      <c r="IJ442" s="223">
        <f t="shared" ca="1" si="1093"/>
        <v>-3.439706115016651E-5</v>
      </c>
      <c r="IK442" s="223">
        <f t="shared" ca="1" si="1094"/>
        <v>-4.4377102767954295E-5</v>
      </c>
      <c r="IL442" s="223">
        <f t="shared" ca="1" si="1095"/>
        <v>7.0363932025006723E-5</v>
      </c>
      <c r="IM442" s="223">
        <f t="shared" ca="1" si="1096"/>
        <v>-1.2651641776788186E-5</v>
      </c>
      <c r="IN442" s="223">
        <f t="shared" ca="1" si="1097"/>
        <v>-6.0109996149114676E-5</v>
      </c>
      <c r="IO442" s="223">
        <f t="shared" ca="1" si="1098"/>
        <v>6.1369749425391957E-5</v>
      </c>
      <c r="IP442" s="223">
        <f t="shared" ca="1" si="1099"/>
        <v>1.0370880354509527E-5</v>
      </c>
      <c r="IQ442" s="223">
        <f t="shared" ca="1" si="1100"/>
        <v>-6.9775167789891832E-5</v>
      </c>
      <c r="IR442" s="223">
        <f t="shared" ca="1" si="1101"/>
        <v>4.6180681005678764E-5</v>
      </c>
      <c r="IS442" s="223">
        <f t="shared" ca="1" si="1102"/>
        <v>3.2346528085119103E-5</v>
      </c>
      <c r="IT442" s="223">
        <f t="shared" ca="1" si="1103"/>
        <v>-7.2396980095104456E-5</v>
      </c>
      <c r="IU442" s="223">
        <f t="shared" ca="1" si="1104"/>
        <v>2.6329966602350642E-5</v>
      </c>
      <c r="IV442" s="223">
        <f t="shared" ca="1" si="1105"/>
        <v>5.1056999567816701E-5</v>
      </c>
      <c r="IW442" s="223">
        <f t="shared" ca="1" si="1106"/>
        <v>-6.7710777790378735E-5</v>
      </c>
      <c r="IX442" s="223">
        <f t="shared" ca="1" si="1107"/>
        <v>3.8214095603287093E-6</v>
      </c>
      <c r="IY442" s="223">
        <f t="shared" ca="1" si="1108"/>
        <v>6.4613591727221095E-5</v>
      </c>
      <c r="IZ442" s="223">
        <f t="shared" ca="1" si="1109"/>
        <v>-5.6189603188570245E-5</v>
      </c>
      <c r="JA442" s="223">
        <f t="shared" ca="1" si="1110"/>
        <v>-1.9072894468111161E-5</v>
      </c>
      <c r="JB442" s="223">
        <f t="shared" ca="1" si="1111"/>
        <v>7.1647852820841846E-5</v>
      </c>
    </row>
    <row r="443" spans="2:262">
      <c r="B443" s="230">
        <v>82</v>
      </c>
      <c r="C443" s="229">
        <f t="shared" si="1112"/>
        <v>1.601562500000001E-3</v>
      </c>
      <c r="D443" s="226">
        <f t="shared" ca="1" si="855"/>
        <v>38.989128241966739</v>
      </c>
      <c r="E443" s="225">
        <f ca="1">CJ361</f>
        <v>-0.21087175803326647</v>
      </c>
      <c r="F443" s="224">
        <v>82</v>
      </c>
      <c r="G443" s="223">
        <f t="shared" ca="1" si="856"/>
        <v>-1.1517618378210191E-4</v>
      </c>
      <c r="H443" s="223">
        <f t="shared" ca="1" si="857"/>
        <v>2.7850794244496901E-4</v>
      </c>
      <c r="I443" s="223">
        <f t="shared" ca="1" si="858"/>
        <v>-1.2297879492416657E-4</v>
      </c>
      <c r="J443" s="223">
        <f t="shared" ca="1" si="859"/>
        <v>-1.7334752213747791E-4</v>
      </c>
      <c r="K443" s="223">
        <f t="shared" ca="1" si="860"/>
        <v>2.7121002697096108E-4</v>
      </c>
      <c r="L443" s="223">
        <f t="shared" ca="1" si="861"/>
        <v>-5.8566934704118949E-5</v>
      </c>
      <c r="M443" s="223">
        <f t="shared" ca="1" si="862"/>
        <v>-2.2112884449227137E-4</v>
      </c>
      <c r="N443" s="223">
        <f t="shared" ca="1" si="863"/>
        <v>2.4765646223816584E-4</v>
      </c>
      <c r="O443" s="223">
        <f t="shared" ca="1" si="864"/>
        <v>9.3552807905675358E-6</v>
      </c>
      <c r="P443" s="223">
        <f t="shared" ca="1" si="865"/>
        <v>-2.5565625814312064E-4</v>
      </c>
      <c r="Q443" s="223">
        <f t="shared" ca="1" si="866"/>
        <v>2.0925898988226929E-4</v>
      </c>
      <c r="R443" s="223">
        <f t="shared" ca="1" si="867"/>
        <v>7.6716764202641084E-5</v>
      </c>
      <c r="S443" s="223">
        <f t="shared" ca="1" si="868"/>
        <v>-2.7486027645492713E-4</v>
      </c>
      <c r="T443" s="223">
        <f t="shared" ca="1" si="869"/>
        <v>1.5831905815727817E-4</v>
      </c>
      <c r="U443" s="223">
        <f t="shared" ca="1" si="870"/>
        <v>1.3948003705046807E-4</v>
      </c>
      <c r="V443" s="223">
        <f t="shared" ca="1" si="871"/>
        <v>-2.7758985870282278E-4</v>
      </c>
      <c r="W443" s="223">
        <f t="shared" ca="1" si="872"/>
        <v>9.7889878895499521E-5</v>
      </c>
      <c r="X443" s="223">
        <f t="shared" ca="1" si="873"/>
        <v>1.9388322606873445E-4</v>
      </c>
      <c r="Y443" s="223">
        <f t="shared" ca="1" si="874"/>
        <v>-2.6368140056826414E-4</v>
      </c>
      <c r="Z443" s="223">
        <f t="shared" ca="1" si="875"/>
        <v>3.1593425642849817E-5</v>
      </c>
      <c r="AA443" s="223">
        <f t="shared" ca="1" si="876"/>
        <v>2.3666554046324154E-4</v>
      </c>
      <c r="AB443" s="223">
        <f t="shared" ca="1" si="877"/>
        <v>-2.3396854017182804E-4</v>
      </c>
      <c r="AC443" s="223">
        <f t="shared" ca="1" si="878"/>
        <v>-3.6596658357416909E-5</v>
      </c>
      <c r="AD443" s="223">
        <f t="shared" ca="1" si="879"/>
        <v>2.6526271553831094E-4</v>
      </c>
      <c r="AE443" s="223">
        <f t="shared" ca="1" si="880"/>
        <v>-1.9023219189368955E-4</v>
      </c>
      <c r="AF443" s="223">
        <f t="shared" ca="1" si="881"/>
        <v>-1.0259323038120333E-4</v>
      </c>
      <c r="AG443" s="223">
        <f t="shared" ca="1" si="882"/>
        <v>2.7796070829558896E-4</v>
      </c>
      <c r="AH443" s="223">
        <f t="shared" ca="1" si="883"/>
        <v>-1.3509380282933172E-4</v>
      </c>
      <c r="AI443" s="223">
        <f t="shared" ca="1" si="884"/>
        <v>-1.6244062131449526E-4</v>
      </c>
      <c r="AJ443" s="223">
        <f t="shared" ca="1" si="885"/>
        <v>2.7399843287531579E-4</v>
      </c>
      <c r="AK443" s="223">
        <f t="shared" ca="1" si="886"/>
        <v>-7.1858229821018609E-5</v>
      </c>
      <c r="AL443" s="223">
        <f t="shared" ca="1" si="887"/>
        <v>-2.1255172854559541E-4</v>
      </c>
      <c r="AM443" s="223">
        <f t="shared" ca="1" si="888"/>
        <v>2.5361337813517798E-4</v>
      </c>
      <c r="AN443" s="223">
        <f t="shared" ca="1" si="889"/>
        <v>-4.3156546219148503E-6</v>
      </c>
      <c r="AO443" s="223">
        <f t="shared" ca="1" si="890"/>
        <v>-2.4992301790500678E-4</v>
      </c>
      <c r="AP443" s="223">
        <f t="shared" ca="1" si="891"/>
        <v>2.1802737316342061E-4</v>
      </c>
      <c r="AQ443" s="223">
        <f t="shared" ca="1" si="892"/>
        <v>6.3485590098516823E-5</v>
      </c>
      <c r="AR443" s="223">
        <f t="shared" ca="1" si="893"/>
        <v>-2.723145479755155E-4</v>
      </c>
      <c r="AS443" s="223">
        <f t="shared" ca="1" si="894"/>
        <v>1.693733539056794E-4</v>
      </c>
      <c r="AT443" s="223">
        <f t="shared" ca="1" si="895"/>
        <v>1.2748166766803E-4</v>
      </c>
      <c r="AU443" s="223">
        <f t="shared" ca="1" si="896"/>
        <v>-2.7838422656658451E-4</v>
      </c>
      <c r="AV443" s="223">
        <f t="shared" ca="1" si="897"/>
        <v>1.1056752033035491E-4</v>
      </c>
      <c r="AW443" s="223">
        <f t="shared" ca="1" si="898"/>
        <v>1.838368135961858E-4</v>
      </c>
      <c r="AX443" s="223">
        <f t="shared" ca="1" si="899"/>
        <v>-2.677682523564395E-4</v>
      </c>
      <c r="AY443" s="223">
        <f t="shared" ca="1" si="900"/>
        <v>4.5134546711655133E-5</v>
      </c>
      <c r="AZ443" s="223">
        <f t="shared" ca="1" si="901"/>
        <v>2.2917324168396938E-4</v>
      </c>
      <c r="BA443" s="223">
        <f t="shared" ca="1" si="902"/>
        <v>-2.4110292023147477E-4</v>
      </c>
      <c r="BB443" s="223">
        <f t="shared" ca="1" si="903"/>
        <v>-2.3003678512205957E-5</v>
      </c>
      <c r="BC443" s="223">
        <f t="shared" ca="1" si="904"/>
        <v>2.6077360006252609E-4</v>
      </c>
      <c r="BD443" s="223">
        <f t="shared" ca="1" si="905"/>
        <v>-1.99986483365566E-4</v>
      </c>
      <c r="BE443" s="223">
        <f t="shared" ca="1" si="906"/>
        <v>-8.9763120902210458E-5</v>
      </c>
      <c r="BF443" s="223">
        <f t="shared" ca="1" si="907"/>
        <v>2.7674384245344227E-4</v>
      </c>
      <c r="BG443" s="223">
        <f t="shared" ca="1" si="908"/>
        <v>-1.4688335793066235E-4</v>
      </c>
      <c r="BH443" s="223">
        <f t="shared" ca="1" si="909"/>
        <v>-1.511423868066469E-4</v>
      </c>
      <c r="BI443" s="223">
        <f t="shared" ca="1" si="910"/>
        <v>2.7612675255544544E-4</v>
      </c>
      <c r="BJ443" s="223">
        <f t="shared" ca="1" si="911"/>
        <v>-8.4976412168240016E-5</v>
      </c>
      <c r="BK443" s="223">
        <f t="shared" ca="1" si="912"/>
        <v>-2.0346255686752162E-4</v>
      </c>
      <c r="BL443" s="223">
        <f t="shared" ca="1" si="913"/>
        <v>2.5895931719035402E-4</v>
      </c>
      <c r="BM443" s="223">
        <f t="shared" ca="1" si="914"/>
        <v>-1.7976193244409331E-5</v>
      </c>
      <c r="BN443" s="223">
        <f t="shared" ca="1" si="915"/>
        <v>-2.4358769122608708E-4</v>
      </c>
      <c r="BO443" s="223">
        <f t="shared" ca="1" si="916"/>
        <v>2.2627050940568133E-4</v>
      </c>
      <c r="BP443" s="223">
        <f t="shared" ca="1" si="917"/>
        <v>5.0101473647160474E-5</v>
      </c>
      <c r="BQ443" s="223">
        <f t="shared" ca="1" si="918"/>
        <v>-2.6911278989809426E-4</v>
      </c>
      <c r="BR443" s="223">
        <f t="shared" ca="1" si="919"/>
        <v>1.8001961440916586E-4</v>
      </c>
      <c r="BS443" s="223">
        <f t="shared" ca="1" si="920"/>
        <v>1.1517618378210262E-4</v>
      </c>
      <c r="BT443" s="223">
        <f t="shared" ca="1" si="921"/>
        <v>-2.7850794244496907E-4</v>
      </c>
      <c r="BU443" s="223">
        <f t="shared" ca="1" si="922"/>
        <v>1.229787949241653E-4</v>
      </c>
      <c r="BV443" s="223">
        <f t="shared" ca="1" si="923"/>
        <v>1.7334752213748247E-4</v>
      </c>
      <c r="BW443" s="223">
        <f t="shared" ca="1" si="924"/>
        <v>-2.7121002697096054E-4</v>
      </c>
      <c r="BX443" s="223">
        <f t="shared" ca="1" si="925"/>
        <v>5.8566934704112729E-5</v>
      </c>
      <c r="BY443" s="223">
        <f t="shared" ca="1" si="926"/>
        <v>2.2112884449227311E-4</v>
      </c>
      <c r="BZ443" s="223">
        <f t="shared" ca="1" si="927"/>
        <v>-2.4765646223816248E-4</v>
      </c>
      <c r="CA443" s="223">
        <f t="shared" ca="1" si="928"/>
        <v>-9.3552807905708968E-6</v>
      </c>
      <c r="CB443" s="223">
        <f t="shared" ca="1" si="929"/>
        <v>2.5565625814312395E-4</v>
      </c>
      <c r="CC443" s="223">
        <f t="shared" ca="1" si="930"/>
        <v>-2.0925898988226639E-4</v>
      </c>
      <c r="CD443" s="223">
        <f t="shared" ca="1" si="931"/>
        <v>-7.6716764202641464E-5</v>
      </c>
      <c r="CE443" s="223">
        <f t="shared" ca="1" si="932"/>
        <v>2.74860276454928E-4</v>
      </c>
      <c r="CF443" s="223">
        <f t="shared" ca="1" si="933"/>
        <v>-1.5831905815727704E-4</v>
      </c>
      <c r="CG443" s="223">
        <f t="shared" ca="1" si="934"/>
        <v>-1.3948003705047354E-4</v>
      </c>
      <c r="CH443" s="223">
        <f t="shared" ca="1" si="935"/>
        <v>2.7758985870282257E-4</v>
      </c>
      <c r="CI443" s="223">
        <f t="shared" ca="1" si="936"/>
        <v>-9.7889878895493572E-5</v>
      </c>
      <c r="CJ443" s="223">
        <f t="shared" ca="1" si="937"/>
        <v>-1.9388322606873616E-4</v>
      </c>
      <c r="CK443" s="223">
        <f t="shared" ca="1" si="938"/>
        <v>2.6368140056826149E-4</v>
      </c>
      <c r="CL443" s="223">
        <f t="shared" ca="1" si="939"/>
        <v>-3.1593425642845508E-5</v>
      </c>
      <c r="CM443" s="223">
        <f t="shared" ca="1" si="940"/>
        <v>-2.3666554046324593E-4</v>
      </c>
      <c r="CN443" s="223">
        <f t="shared" ca="1" si="941"/>
        <v>2.3396854017182568E-4</v>
      </c>
      <c r="CO443" s="223">
        <f t="shared" ca="1" si="942"/>
        <v>3.6596658357417329E-5</v>
      </c>
      <c r="CP443" s="223">
        <f t="shared" ca="1" si="943"/>
        <v>-2.652627155383123E-4</v>
      </c>
      <c r="CQ443" s="223">
        <f t="shared" ca="1" si="944"/>
        <v>1.9023219189368779E-4</v>
      </c>
      <c r="CR443" s="223">
        <f t="shared" ca="1" si="945"/>
        <v>1.0259323038120923E-4</v>
      </c>
      <c r="CS443" s="223">
        <f t="shared" ca="1" si="946"/>
        <v>-2.7796070829558912E-4</v>
      </c>
      <c r="CT443" s="223">
        <f t="shared" ca="1" si="947"/>
        <v>1.3509380282932616E-4</v>
      </c>
      <c r="CU443" s="223">
        <f t="shared" ca="1" si="948"/>
        <v>1.6244062131449722E-4</v>
      </c>
      <c r="CV443" s="223">
        <f t="shared" ca="1" si="949"/>
        <v>-2.7399843287531428E-4</v>
      </c>
      <c r="CW443" s="223">
        <f t="shared" ca="1" si="950"/>
        <v>7.1858229821014367E-5</v>
      </c>
      <c r="CX443" s="223">
        <f t="shared" ca="1" si="951"/>
        <v>2.1255172854560081E-4</v>
      </c>
      <c r="CY443" s="223">
        <f t="shared" ca="1" si="952"/>
        <v>-2.5361337813517619E-4</v>
      </c>
      <c r="CZ443" s="223">
        <f t="shared" ca="1" si="953"/>
        <v>4.3156546219144437E-6</v>
      </c>
      <c r="DA443" s="223">
        <f t="shared" ca="1" si="954"/>
        <v>2.4992301790500868E-4</v>
      </c>
      <c r="DB443" s="223">
        <f t="shared" ca="1" si="955"/>
        <v>-2.1802737316342036E-4</v>
      </c>
      <c r="DC443" s="223">
        <f t="shared" ca="1" si="956"/>
        <v>-6.3485590098521065E-5</v>
      </c>
      <c r="DD443" s="223">
        <f t="shared" ca="1" si="957"/>
        <v>2.7231454797551643E-4</v>
      </c>
      <c r="DE443" s="223">
        <f t="shared" ca="1" si="958"/>
        <v>-1.6937335390567276E-4</v>
      </c>
      <c r="DF443" s="223">
        <f t="shared" ca="1" si="959"/>
        <v>-1.2748166766803391E-4</v>
      </c>
      <c r="DG443" s="223">
        <f t="shared" ca="1" si="960"/>
        <v>2.7838422656658419E-4</v>
      </c>
      <c r="DH443" s="223">
        <f t="shared" ca="1" si="961"/>
        <v>-1.1056752033035091E-4</v>
      </c>
      <c r="DI443" s="223">
        <f t="shared" ca="1" si="962"/>
        <v>-1.838368135961861E-4</v>
      </c>
      <c r="DJ443" s="223">
        <f t="shared" ca="1" si="963"/>
        <v>2.6776825235643831E-4</v>
      </c>
      <c r="DK443" s="223">
        <f t="shared" ca="1" si="964"/>
        <v>-4.513454671165474E-5</v>
      </c>
      <c r="DL443" s="223">
        <f t="shared" ca="1" si="965"/>
        <v>-2.2917324168397185E-4</v>
      </c>
      <c r="DM443" s="223">
        <f t="shared" ca="1" si="966"/>
        <v>2.4110292023147458E-4</v>
      </c>
      <c r="DN443" s="223">
        <f t="shared" ca="1" si="967"/>
        <v>2.3003678512210321E-5</v>
      </c>
      <c r="DO443" s="223">
        <f t="shared" ca="1" si="968"/>
        <v>-2.6077360006252761E-4</v>
      </c>
      <c r="DP443" s="223">
        <f t="shared" ca="1" si="969"/>
        <v>1.9998648336556018E-4</v>
      </c>
      <c r="DQ443" s="223">
        <f t="shared" ca="1" si="970"/>
        <v>8.9763120902214578E-5</v>
      </c>
      <c r="DR443" s="223">
        <f t="shared" ca="1" si="971"/>
        <v>-2.7674384245344325E-4</v>
      </c>
      <c r="DS443" s="223">
        <f t="shared" ca="1" si="972"/>
        <v>1.4688335793065863E-4</v>
      </c>
      <c r="DT443" s="223">
        <f t="shared" ca="1" si="973"/>
        <v>1.5114238680664726E-4</v>
      </c>
      <c r="DU443" s="223">
        <f t="shared" ca="1" si="974"/>
        <v>-2.7612675255544485E-4</v>
      </c>
      <c r="DV443" s="223">
        <f t="shared" ca="1" si="975"/>
        <v>8.4976412168239623E-5</v>
      </c>
      <c r="DW443" s="223">
        <f t="shared" ca="1" si="976"/>
        <v>2.034625568675246E-4</v>
      </c>
      <c r="DX443" s="223">
        <f t="shared" ca="1" si="977"/>
        <v>-2.5895931719035386E-4</v>
      </c>
      <c r="DY443" s="223">
        <f t="shared" ca="1" si="978"/>
        <v>1.7976193244400982E-5</v>
      </c>
      <c r="DZ443" s="223">
        <f t="shared" ca="1" si="979"/>
        <v>2.4358769122608917E-4</v>
      </c>
      <c r="EA443" s="223">
        <f t="shared" ca="1" si="980"/>
        <v>-2.2627050940567651E-4</v>
      </c>
      <c r="EB443" s="223">
        <f t="shared" ca="1" si="981"/>
        <v>-5.0101473647164784E-5</v>
      </c>
      <c r="EC443" s="223">
        <f t="shared" ca="1" si="982"/>
        <v>2.6911278989809643E-4</v>
      </c>
      <c r="ED443" s="223">
        <f t="shared" ca="1" si="983"/>
        <v>-1.8001961440916253E-4</v>
      </c>
      <c r="EE443" s="223">
        <f t="shared" ca="1" si="984"/>
        <v>-1.1517618378210659E-4</v>
      </c>
      <c r="EF443" s="223">
        <f t="shared" ca="1" si="985"/>
        <v>2.7850794244496901E-4</v>
      </c>
      <c r="EG443" s="223">
        <f t="shared" ca="1" si="986"/>
        <v>-1.2297879492415427E-4</v>
      </c>
      <c r="EH443" s="223">
        <f t="shared" ca="1" si="987"/>
        <v>-1.7334752213748588E-4</v>
      </c>
      <c r="EI443" s="223">
        <f t="shared" ca="1" si="988"/>
        <v>2.7121002697095956E-4</v>
      </c>
      <c r="EJ443" s="223">
        <f t="shared" ca="1" si="989"/>
        <v>-5.8566934704116198E-5</v>
      </c>
      <c r="EK443" s="223">
        <f t="shared" ca="1" si="990"/>
        <v>-2.2112884449228062E-4</v>
      </c>
      <c r="EL443" s="223">
        <f t="shared" ca="1" si="991"/>
        <v>2.4765646223816047E-4</v>
      </c>
      <c r="EM443" s="223">
        <f t="shared" ca="1" si="992"/>
        <v>9.3552807905752878E-6</v>
      </c>
      <c r="EN443" s="223">
        <f t="shared" ca="1" si="993"/>
        <v>-2.5565625814312254E-4</v>
      </c>
      <c r="EO443" s="223">
        <f t="shared" ca="1" si="994"/>
        <v>2.0925898988226875E-4</v>
      </c>
      <c r="EP443" s="223">
        <f t="shared" ca="1" si="995"/>
        <v>7.6716764202653295E-5</v>
      </c>
      <c r="EQ443" s="223">
        <f t="shared" ca="1" si="996"/>
        <v>-2.7486027645492875E-4</v>
      </c>
      <c r="ER443" s="223">
        <f t="shared" ca="1" si="997"/>
        <v>1.5831905815727343E-4</v>
      </c>
      <c r="ES443" s="223">
        <f t="shared" ca="1" si="998"/>
        <v>1.3948003705047048E-4</v>
      </c>
      <c r="ET443" s="223">
        <f t="shared" ca="1" si="999"/>
        <v>-2.7758985870282154E-4</v>
      </c>
      <c r="EU443" s="223">
        <f t="shared" ca="1" si="1000"/>
        <v>9.7889878895489479E-5</v>
      </c>
      <c r="EV443" s="223">
        <f t="shared" ca="1" si="1001"/>
        <v>1.938832260687393E-4</v>
      </c>
      <c r="EW443" s="223">
        <f t="shared" ca="1" si="1002"/>
        <v>-2.6368140056826257E-4</v>
      </c>
      <c r="EX443" s="223">
        <f t="shared" ca="1" si="1003"/>
        <v>3.1593425642833283E-5</v>
      </c>
      <c r="EY443" s="223">
        <f t="shared" ca="1" si="1004"/>
        <v>2.3666554046324824E-4</v>
      </c>
      <c r="EZ443" s="223">
        <f t="shared" ca="1" si="1005"/>
        <v>-2.3396854017182332E-4</v>
      </c>
      <c r="FA443" s="223">
        <f t="shared" ca="1" si="1006"/>
        <v>-3.6596658357421625E-5</v>
      </c>
      <c r="FB443" s="223">
        <f t="shared" ca="1" si="1007"/>
        <v>2.6526271553831122E-4</v>
      </c>
      <c r="FC443" s="223">
        <f t="shared" ca="1" si="1008"/>
        <v>-1.9023219189367885E-4</v>
      </c>
      <c r="FD443" s="223">
        <f t="shared" ca="1" si="1009"/>
        <v>-1.0259323038121326E-4</v>
      </c>
      <c r="FE443" s="223">
        <f t="shared" ca="1" si="1010"/>
        <v>2.7796070829558939E-4</v>
      </c>
      <c r="FF443" s="223">
        <f t="shared" ca="1" si="1011"/>
        <v>-1.3509380282932925E-4</v>
      </c>
      <c r="FG443" s="223">
        <f t="shared" ca="1" si="1012"/>
        <v>-1.6244062131450719E-4</v>
      </c>
      <c r="FH443" s="223">
        <f t="shared" ca="1" si="1013"/>
        <v>2.7399843287531352E-4</v>
      </c>
      <c r="FI443" s="223">
        <f t="shared" ca="1" si="1014"/>
        <v>-7.1858229821010166E-5</v>
      </c>
      <c r="FJ443" s="223">
        <f t="shared" ca="1" si="1015"/>
        <v>-2.125517285455985E-4</v>
      </c>
      <c r="FK443" s="223">
        <f t="shared" ca="1" si="1016"/>
        <v>2.5361337813517766E-4</v>
      </c>
      <c r="FL443" s="223">
        <f t="shared" ca="1" si="1017"/>
        <v>-4.315654621902138E-6</v>
      </c>
      <c r="FM443" s="223">
        <f t="shared" ca="1" si="1018"/>
        <v>-2.4992301790501063E-4</v>
      </c>
      <c r="FN443" s="223">
        <f t="shared" ca="1" si="1019"/>
        <v>2.1802737316341762E-4</v>
      </c>
      <c r="FO443" s="223">
        <f t="shared" ca="1" si="1020"/>
        <v>6.3485590098517623E-5</v>
      </c>
      <c r="FP443" s="223">
        <f t="shared" ca="1" si="1021"/>
        <v>-2.7231454797551897E-4</v>
      </c>
      <c r="FQ443" s="223">
        <f t="shared" ca="1" si="1022"/>
        <v>1.6937335390566932E-4</v>
      </c>
      <c r="FR443" s="223">
        <f t="shared" ca="1" si="1023"/>
        <v>1.2748166766803778E-4</v>
      </c>
      <c r="FS443" s="223">
        <f t="shared" ca="1" si="1024"/>
        <v>-2.7838422656658435E-4</v>
      </c>
      <c r="FT443" s="223">
        <f t="shared" ca="1" si="1025"/>
        <v>1.1056752033033961E-4</v>
      </c>
      <c r="FU443" s="223">
        <f t="shared" ca="1" si="1026"/>
        <v>1.8383681359619534E-4</v>
      </c>
      <c r="FV443" s="223">
        <f t="shared" ca="1" si="1027"/>
        <v>-2.6776825235643711E-4</v>
      </c>
      <c r="FW443" s="223">
        <f t="shared" ca="1" si="1028"/>
        <v>4.5134546711650444E-5</v>
      </c>
      <c r="FX443" s="223">
        <f t="shared" ca="1" si="1029"/>
        <v>2.2917324168396984E-4</v>
      </c>
      <c r="FY443" s="223">
        <f t="shared" ca="1" si="1030"/>
        <v>-2.4110292023146843E-4</v>
      </c>
      <c r="FZ443" s="223">
        <f t="shared" ca="1" si="1031"/>
        <v>-2.3003678512214658E-5</v>
      </c>
      <c r="GA443" s="223">
        <f t="shared" ca="1" si="1032"/>
        <v>2.6077360006252918E-4</v>
      </c>
      <c r="GB443" s="223">
        <f t="shared" ca="1" si="1033"/>
        <v>-1.9998648336556267E-4</v>
      </c>
      <c r="GC443" s="223">
        <f t="shared" ca="1" si="1034"/>
        <v>-8.976312090222622E-5</v>
      </c>
      <c r="GD443" s="223">
        <f t="shared" ca="1" si="1035"/>
        <v>2.7674384245344373E-4</v>
      </c>
      <c r="GE443" s="223">
        <f t="shared" ca="1" si="1036"/>
        <v>-1.4688335793065492E-4</v>
      </c>
      <c r="GF443" s="223">
        <f t="shared" ca="1" si="1037"/>
        <v>-1.5114238680665092E-4</v>
      </c>
      <c r="GG443" s="223">
        <f t="shared" ca="1" si="1038"/>
        <v>2.7612675255544528E-4</v>
      </c>
      <c r="GH443" s="223">
        <f t="shared" ca="1" si="1039"/>
        <v>-8.4976412168227927E-5</v>
      </c>
      <c r="GI443" s="223">
        <f t="shared" ca="1" si="1040"/>
        <v>-2.0346255686752761E-4</v>
      </c>
      <c r="GJ443" s="223">
        <f t="shared" ca="1" si="1041"/>
        <v>2.5895931719035223E-4</v>
      </c>
      <c r="GK443" s="223">
        <f t="shared" ca="1" si="1042"/>
        <v>-1.797619324440456E-5</v>
      </c>
      <c r="GL443" s="223">
        <f t="shared" ca="1" si="1043"/>
        <v>-2.4358769122609513E-4</v>
      </c>
      <c r="GM443" s="223">
        <f t="shared" ca="1" si="1044"/>
        <v>2.2627050940567393E-4</v>
      </c>
      <c r="GN443" s="223">
        <f t="shared" ca="1" si="1045"/>
        <v>5.0101473647169053E-5</v>
      </c>
      <c r="GO443" s="223">
        <f t="shared" ca="1" si="1046"/>
        <v>-2.6911278989809545E-4</v>
      </c>
      <c r="GP443" s="223">
        <f t="shared" ca="1" si="1047"/>
        <v>1.8001961440915315E-4</v>
      </c>
      <c r="GQ443" s="223">
        <f t="shared" ca="1" si="1048"/>
        <v>1.1517618378211778E-4</v>
      </c>
      <c r="GR443" s="223">
        <f t="shared" ca="1" si="1049"/>
        <v>-2.7850794244496923E-4</v>
      </c>
      <c r="GS443" s="223">
        <f t="shared" ca="1" si="1050"/>
        <v>1.2297879492415746E-4</v>
      </c>
      <c r="GT443" s="223">
        <f t="shared" ca="1" si="1051"/>
        <v>1.7334752213748312E-4</v>
      </c>
      <c r="GU443" s="223">
        <f t="shared" ca="1" si="1052"/>
        <v>-2.712100269709568E-4</v>
      </c>
      <c r="GV443" s="223">
        <f t="shared" ca="1" si="1053"/>
        <v>5.8566934704104191E-5</v>
      </c>
      <c r="GW443" s="223">
        <f t="shared" ca="1" si="1054"/>
        <v>2.2112884449227842E-4</v>
      </c>
      <c r="GX443" s="223">
        <f t="shared" ca="1" si="1055"/>
        <v>-2.476564622381621E-4</v>
      </c>
      <c r="GY443" s="223">
        <f t="shared" ca="1" si="1056"/>
        <v>-9.3552807905875664E-6</v>
      </c>
      <c r="GZ443" s="223">
        <f t="shared" ca="1" si="1057"/>
        <v>2.5565625814312747E-4</v>
      </c>
      <c r="HA443" s="223">
        <f t="shared" ca="1" si="1058"/>
        <v>-2.0925898988226064E-4</v>
      </c>
      <c r="HB443" s="223">
        <f t="shared" ca="1" si="1059"/>
        <v>-7.671676420264988E-5</v>
      </c>
      <c r="HC443" s="223">
        <f t="shared" ca="1" si="1060"/>
        <v>2.748602764549281E-4</v>
      </c>
      <c r="HD443" s="223">
        <f t="shared" ca="1" si="1061"/>
        <v>-1.5831905815726332E-4</v>
      </c>
      <c r="HE443" s="223">
        <f t="shared" ca="1" si="1062"/>
        <v>-1.394800370504811E-4</v>
      </c>
      <c r="HF443" s="223">
        <f t="shared" ca="1" si="1063"/>
        <v>2.7758985870282181E-4</v>
      </c>
      <c r="HG443" s="223">
        <f t="shared" ca="1" si="1064"/>
        <v>-9.7889878895492813E-5</v>
      </c>
      <c r="HH443" s="223">
        <f t="shared" ca="1" si="1065"/>
        <v>-1.9388322606874811E-4</v>
      </c>
      <c r="HI443" s="223">
        <f t="shared" ca="1" si="1066"/>
        <v>2.6368140056825861E-4</v>
      </c>
      <c r="HJ443" s="223">
        <f t="shared" ca="1" si="1067"/>
        <v>-3.1593425642836821E-5</v>
      </c>
      <c r="HK443" s="223">
        <f t="shared" ca="1" si="1068"/>
        <v>-2.3666554046324637E-4</v>
      </c>
      <c r="HL443" s="223">
        <f t="shared" ca="1" si="1069"/>
        <v>2.3396854017182525E-4</v>
      </c>
      <c r="HM443" s="223">
        <f t="shared" ca="1" si="1070"/>
        <v>3.6596658357433836E-5</v>
      </c>
      <c r="HN443" s="223">
        <f t="shared" ca="1" si="1071"/>
        <v>-2.6526271553831496E-4</v>
      </c>
      <c r="HO443" s="223">
        <f t="shared" ca="1" si="1072"/>
        <v>1.902321918936814E-4</v>
      </c>
      <c r="HP443" s="223">
        <f t="shared" ca="1" si="1073"/>
        <v>1.0259323038120997E-4</v>
      </c>
      <c r="HQ443" s="223">
        <f t="shared" ca="1" si="1074"/>
        <v>-2.7796070829559015E-4</v>
      </c>
      <c r="HR443" s="223">
        <f t="shared" ca="1" si="1075"/>
        <v>1.3509380282931852E-4</v>
      </c>
      <c r="HS443" s="223">
        <f t="shared" ca="1" si="1076"/>
        <v>1.6244062131450432E-4</v>
      </c>
      <c r="HT443" s="223">
        <f t="shared" ca="1" si="1077"/>
        <v>-2.7399843287531417E-4</v>
      </c>
      <c r="HU443" s="223">
        <f t="shared" ca="1" si="1078"/>
        <v>7.185822982099828E-5</v>
      </c>
      <c r="HV443" s="223">
        <f t="shared" ca="1" si="1079"/>
        <v>2.1255172854560644E-4</v>
      </c>
      <c r="HW443" s="223">
        <f t="shared" ca="1" si="1080"/>
        <v>-2.5361337813517261E-4</v>
      </c>
      <c r="HX443" s="223">
        <f t="shared" ca="1" si="1081"/>
        <v>4.3156546219057159E-6</v>
      </c>
      <c r="HY443" s="223">
        <f t="shared" ca="1" si="1082"/>
        <v>2.4992301790500906E-4</v>
      </c>
      <c r="HZ443" s="223">
        <f t="shared" ca="1" si="1083"/>
        <v>-2.1802737316340998E-4</v>
      </c>
      <c r="IA443" s="223">
        <f t="shared" ca="1" si="1084"/>
        <v>-6.348559009852959E-5</v>
      </c>
      <c r="IB443" s="223">
        <f t="shared" ca="1" si="1085"/>
        <v>2.7231454797551827E-4</v>
      </c>
      <c r="IC443" s="223">
        <f t="shared" ca="1" si="1086"/>
        <v>-1.6937335390567211E-4</v>
      </c>
      <c r="ID443" s="223">
        <f t="shared" ca="1" si="1087"/>
        <v>-1.274816676680487E-4</v>
      </c>
      <c r="IE443" s="223">
        <f t="shared" ca="1" si="1088"/>
        <v>3.0016209947499034E-5</v>
      </c>
      <c r="IF443" s="223">
        <f t="shared" ca="1" si="1089"/>
        <v>-1.1056752033034287E-4</v>
      </c>
      <c r="IG443" s="223">
        <f t="shared" ca="1" si="1090"/>
        <v>-1.8383681359619269E-4</v>
      </c>
      <c r="IH443" s="223">
        <f t="shared" ca="1" si="1091"/>
        <v>2.6776825235643809E-4</v>
      </c>
      <c r="II443" s="223">
        <f t="shared" ca="1" si="1092"/>
        <v>-4.5134546711638314E-5</v>
      </c>
      <c r="IJ443" s="223">
        <f t="shared" ca="1" si="1093"/>
        <v>-2.2917324168397681E-4</v>
      </c>
      <c r="IK443" s="223">
        <f t="shared" ca="1" si="1094"/>
        <v>2.4110292023147022E-4</v>
      </c>
      <c r="IL443" s="223">
        <f t="shared" ca="1" si="1095"/>
        <v>2.3003678512211107E-5</v>
      </c>
      <c r="IM443" s="223">
        <f t="shared" ca="1" si="1096"/>
        <v>-2.6077360006253347E-4</v>
      </c>
      <c r="IN443" s="223">
        <f t="shared" ca="1" si="1097"/>
        <v>1.999864833655541E-4</v>
      </c>
      <c r="IO443" s="223">
        <f t="shared" ca="1" si="1098"/>
        <v>8.9763120902222832E-5</v>
      </c>
      <c r="IP443" s="223">
        <f t="shared" ca="1" si="1099"/>
        <v>-2.7674384245344335E-4</v>
      </c>
      <c r="IQ443" s="223">
        <f t="shared" ca="1" si="1100"/>
        <v>1.4688335793064448E-4</v>
      </c>
      <c r="IR443" s="223">
        <f t="shared" ca="1" si="1101"/>
        <v>1.5114238680666124E-4</v>
      </c>
      <c r="IS443" s="223">
        <f t="shared" ca="1" si="1102"/>
        <v>-2.7612675255544371E-4</v>
      </c>
      <c r="IT443" s="223">
        <f t="shared" ca="1" si="1103"/>
        <v>8.4976412168231288E-5</v>
      </c>
      <c r="IU443" s="223">
        <f t="shared" ca="1" si="1104"/>
        <v>2.0346255686752514E-4</v>
      </c>
      <c r="IV443" s="223">
        <f t="shared" ca="1" si="1105"/>
        <v>-2.5895931719034773E-4</v>
      </c>
      <c r="IW443" s="223">
        <f t="shared" ca="1" si="1106"/>
        <v>1.7976193244392282E-5</v>
      </c>
      <c r="IX443" s="223">
        <f t="shared" ca="1" si="1107"/>
        <v>2.4358769122609342E-4</v>
      </c>
      <c r="IY443" s="223">
        <f t="shared" ca="1" si="1108"/>
        <v>-2.2627050940567602E-4</v>
      </c>
      <c r="IZ443" s="223">
        <f t="shared" ca="1" si="1109"/>
        <v>-5.0101473647181169E-5</v>
      </c>
      <c r="JA443" s="223">
        <f t="shared" ca="1" si="1110"/>
        <v>2.6911278989809865E-4</v>
      </c>
      <c r="JB443" s="223">
        <f t="shared" ca="1" si="1111"/>
        <v>-1.8001961440915586E-4</v>
      </c>
    </row>
    <row r="444" spans="2:262">
      <c r="B444" s="230">
        <v>83</v>
      </c>
      <c r="C444" s="229">
        <f t="shared" si="1112"/>
        <v>1.621093750000001E-3</v>
      </c>
      <c r="D444" s="226">
        <f t="shared" ca="1" si="855"/>
        <v>38.993556176411033</v>
      </c>
      <c r="E444" s="225">
        <f ca="1">CK361</f>
        <v>-0.20644382358896923</v>
      </c>
      <c r="F444" s="224">
        <v>83</v>
      </c>
      <c r="G444" s="223">
        <f t="shared" ca="1" si="856"/>
        <v>-2.7131972602967324E-4</v>
      </c>
      <c r="H444" s="223">
        <f t="shared" ca="1" si="857"/>
        <v>8.0436351847054601E-4</v>
      </c>
      <c r="I444" s="223">
        <f t="shared" ca="1" si="858"/>
        <v>-4.5198217610072674E-4</v>
      </c>
      <c r="J444" s="223">
        <f t="shared" ca="1" si="859"/>
        <v>-3.9793090411688532E-4</v>
      </c>
      <c r="K444" s="223">
        <f t="shared" ca="1" si="860"/>
        <v>8.0981066192203194E-4</v>
      </c>
      <c r="L444" s="223">
        <f t="shared" ca="1" si="861"/>
        <v>-3.302691928335986E-4</v>
      </c>
      <c r="M444" s="223">
        <f t="shared" ca="1" si="862"/>
        <v>-5.1282512005429665E-4</v>
      </c>
      <c r="N444" s="223">
        <f t="shared" ca="1" si="863"/>
        <v>7.9141316104938924E-4</v>
      </c>
      <c r="O444" s="223">
        <f t="shared" ca="1" si="864"/>
        <v>-1.9883152723684723E-4</v>
      </c>
      <c r="P444" s="223">
        <f t="shared" ca="1" si="865"/>
        <v>-6.1261934637295886E-4</v>
      </c>
      <c r="Q444" s="223">
        <f t="shared" ca="1" si="866"/>
        <v>7.4971272502661137E-4</v>
      </c>
      <c r="R444" s="223">
        <f t="shared" ca="1" si="867"/>
        <v>-6.1539323943426982E-5</v>
      </c>
      <c r="S444" s="223">
        <f t="shared" ca="1" si="868"/>
        <v>-6.9437517049811173E-4</v>
      </c>
      <c r="T444" s="223">
        <f t="shared" ca="1" si="869"/>
        <v>6.8593721131702699E-4</v>
      </c>
      <c r="U444" s="223">
        <f t="shared" ca="1" si="870"/>
        <v>7.7564887218469229E-5</v>
      </c>
      <c r="V444" s="223">
        <f t="shared" ca="1" si="871"/>
        <v>-7.5568531547063819E-4</v>
      </c>
      <c r="W444" s="223">
        <f t="shared" ca="1" si="872"/>
        <v>6.0196447175996125E-4</v>
      </c>
      <c r="X444" s="223">
        <f t="shared" ca="1" si="873"/>
        <v>2.1438522236497912E-4</v>
      </c>
      <c r="Y444" s="223">
        <f t="shared" ca="1" si="874"/>
        <v>-7.9474452153159515E-4</v>
      </c>
      <c r="Z444" s="223">
        <f t="shared" ca="1" si="875"/>
        <v>5.0026705975809147E-4</v>
      </c>
      <c r="AA444" s="223">
        <f t="shared" ca="1" si="876"/>
        <v>3.4489304569112735E-4</v>
      </c>
      <c r="AB444" s="223">
        <f t="shared" ca="1" si="877"/>
        <v>-8.1040270148171711E-4</v>
      </c>
      <c r="AC444" s="223">
        <f t="shared" ca="1" si="878"/>
        <v>3.8383942664663411E-4</v>
      </c>
      <c r="AD444" s="223">
        <f t="shared" ca="1" si="879"/>
        <v>4.6524559150480627E-4</v>
      </c>
      <c r="AE444" s="223">
        <f t="shared" ca="1" si="880"/>
        <v>-8.0219880467147491E-4</v>
      </c>
      <c r="AF444" s="223">
        <f t="shared" ca="1" si="881"/>
        <v>2.5610975092655078E-4</v>
      </c>
      <c r="AG444" s="223">
        <f t="shared" ca="1" si="882"/>
        <v>5.7189911336828108E-4</v>
      </c>
      <c r="AH444" s="223">
        <f t="shared" ca="1" si="883"/>
        <v>-7.7037439250615702E-4</v>
      </c>
      <c r="AI444" s="223">
        <f t="shared" ca="1" si="884"/>
        <v>1.2083899652482225E-4</v>
      </c>
      <c r="AJ444" s="223">
        <f t="shared" ca="1" si="885"/>
        <v>6.6171322870284938E-4</v>
      </c>
      <c r="AK444" s="223">
        <f t="shared" ca="1" si="886"/>
        <v>-7.1586652573908519E-4</v>
      </c>
      <c r="AL444" s="223">
        <f t="shared" ca="1" si="887"/>
        <v>-1.7989827717300509E-5</v>
      </c>
      <c r="AM444" s="223">
        <f t="shared" ca="1" si="888"/>
        <v>7.3204338645955081E-4</v>
      </c>
      <c r="AN444" s="223">
        <f t="shared" ca="1" si="889"/>
        <v>-6.4028017298458023E-4</v>
      </c>
      <c r="AO444" s="223">
        <f t="shared" ca="1" si="890"/>
        <v>-1.5628894660539241E-4</v>
      </c>
      <c r="AP444" s="223">
        <f t="shared" ca="1" si="891"/>
        <v>7.8081873517171709E-4</v>
      </c>
      <c r="AQ444" s="223">
        <f t="shared" ca="1" si="892"/>
        <v>-5.4584095287417672E-4</v>
      </c>
      <c r="AR444" s="223">
        <f t="shared" ca="1" si="893"/>
        <v>-2.8998618196832409E-4</v>
      </c>
      <c r="AS444" s="223">
        <f t="shared" ca="1" si="894"/>
        <v>8.0660309858665894E-4</v>
      </c>
      <c r="AT444" s="223">
        <f t="shared" ca="1" si="895"/>
        <v>-4.353296013498243E-4</v>
      </c>
      <c r="AU444" s="223">
        <f t="shared" ca="1" si="896"/>
        <v>-4.1514485678485936E-4</v>
      </c>
      <c r="AV444" s="223">
        <f t="shared" ca="1" si="897"/>
        <v>8.0863726346643906E-4</v>
      </c>
      <c r="AW444" s="223">
        <f t="shared" ca="1" si="898"/>
        <v>-3.1200009368595824E-4</v>
      </c>
      <c r="AX444" s="223">
        <f t="shared" ca="1" si="899"/>
        <v>-5.2807970951742743E-4</v>
      </c>
      <c r="AY444" s="223">
        <f t="shared" ca="1" si="900"/>
        <v>7.8686133440545713E-4</v>
      </c>
      <c r="AZ444" s="223">
        <f t="shared" ca="1" si="901"/>
        <v>-1.7948383211424527E-4</v>
      </c>
      <c r="BA444" s="223">
        <f t="shared" ca="1" si="902"/>
        <v>-6.2546540558867686E-4</v>
      </c>
      <c r="BB444" s="223">
        <f t="shared" ca="1" si="903"/>
        <v>7.41916497433612E-4</v>
      </c>
      <c r="BC444" s="223">
        <f t="shared" ca="1" si="904"/>
        <v>-4.1682720218954054E-5</v>
      </c>
      <c r="BD444" s="223">
        <f t="shared" ca="1" si="905"/>
        <v>-7.0443445091108211E-4</v>
      </c>
      <c r="BE444" s="223">
        <f t="shared" ca="1" si="906"/>
        <v>6.7512614047624399E-4</v>
      </c>
      <c r="BF444" s="223">
        <f t="shared" ca="1" si="907"/>
        <v>9.7345727502867285E-5</v>
      </c>
      <c r="BG444" s="223">
        <f t="shared" ca="1" si="908"/>
        <v>-7.626616244337626E-4</v>
      </c>
      <c r="BH444" s="223">
        <f t="shared" ca="1" si="909"/>
        <v>5.8845688657354646E-4</v>
      </c>
      <c r="BI444" s="223">
        <f t="shared" ca="1" si="910"/>
        <v>2.3350785800027704E-4</v>
      </c>
      <c r="BJ444" s="223">
        <f t="shared" ca="1" si="911"/>
        <v>-7.9843244361415611E-4</v>
      </c>
      <c r="BK444" s="223">
        <f t="shared" ca="1" si="912"/>
        <v>4.8446068722518825E-4</v>
      </c>
      <c r="BL444" s="223">
        <f t="shared" ca="1" si="913"/>
        <v>3.6279441611675254E-4</v>
      </c>
      <c r="BM444" s="223">
        <f t="shared" ca="1" si="914"/>
        <v>-8.1069364686822839E-4</v>
      </c>
      <c r="BN444" s="223">
        <f t="shared" ca="1" si="915"/>
        <v>3.6619968090518141E-4</v>
      </c>
      <c r="BO444" s="223">
        <f t="shared" ca="1" si="916"/>
        <v>4.8139859596648516E-4</v>
      </c>
      <c r="BP444" s="223">
        <f t="shared" ca="1" si="917"/>
        <v>-7.990842065578865E-4</v>
      </c>
      <c r="BQ444" s="223">
        <f t="shared" ca="1" si="918"/>
        <v>2.3715602926649166E-4</v>
      </c>
      <c r="BR444" s="223">
        <f t="shared" ca="1" si="919"/>
        <v>5.8582813124965789E-4</v>
      </c>
      <c r="BS444" s="223">
        <f t="shared" ca="1" si="920"/>
        <v>-7.6394595934695683E-4</v>
      </c>
      <c r="BT444" s="223">
        <f t="shared" ca="1" si="921"/>
        <v>1.0112938588284205E-4</v>
      </c>
      <c r="BU444" s="223">
        <f t="shared" ca="1" si="922"/>
        <v>6.7300812403907979E-4</v>
      </c>
      <c r="BV444" s="223">
        <f t="shared" ca="1" si="923"/>
        <v>-7.0631354091796957E-4</v>
      </c>
      <c r="BW444" s="223">
        <f t="shared" ca="1" si="924"/>
        <v>-3.7874983468715235E-5</v>
      </c>
      <c r="BX444" s="223">
        <f t="shared" ca="1" si="925"/>
        <v>7.4037158427400014E-4</v>
      </c>
      <c r="BY444" s="223">
        <f t="shared" ca="1" si="926"/>
        <v>-6.2788392141912772E-4</v>
      </c>
      <c r="BZ444" s="223">
        <f t="shared" ca="1" si="927"/>
        <v>-1.7576413471799394E-4</v>
      </c>
      <c r="CA444" s="223">
        <f t="shared" ca="1" si="928"/>
        <v>7.8593501405142536E-4</v>
      </c>
      <c r="CB444" s="223">
        <f t="shared" ca="1" si="929"/>
        <v>-5.3096643866155403E-4</v>
      </c>
      <c r="CC444" s="223">
        <f t="shared" ca="1" si="930"/>
        <v>-3.0847796107423965E-4</v>
      </c>
      <c r="CD444" s="223">
        <f t="shared" ca="1" si="931"/>
        <v>8.0835681115701621E-4</v>
      </c>
      <c r="CE444" s="223">
        <f t="shared" ca="1" si="932"/>
        <v>-4.1841480032508949E-4</v>
      </c>
      <c r="CF444" s="223">
        <f t="shared" ca="1" si="933"/>
        <v>-4.3210874171435503E-4</v>
      </c>
      <c r="CG444" s="223">
        <f t="shared" ca="1" si="934"/>
        <v>8.0697677216023055E-4</v>
      </c>
      <c r="CH444" s="223">
        <f t="shared" ca="1" si="935"/>
        <v>-2.9354305734833393E-4</v>
      </c>
      <c r="CI444" s="223">
        <f t="shared" ca="1" si="936"/>
        <v>-5.4301620350972145E-4</v>
      </c>
      <c r="CJ444" s="223">
        <f t="shared" ca="1" si="937"/>
        <v>7.818355319163181E-4</v>
      </c>
      <c r="CK444" s="223">
        <f t="shared" ca="1" si="938"/>
        <v>-1.6002802264250467E-4</v>
      </c>
      <c r="CL444" s="223">
        <f t="shared" ca="1" si="939"/>
        <v>-6.379347078317298E-4</v>
      </c>
      <c r="CM444" s="223">
        <f t="shared" ca="1" si="940"/>
        <v>7.336733670845997E-4</v>
      </c>
      <c r="CN444" s="223">
        <f t="shared" ca="1" si="941"/>
        <v>-2.1801008382430008E-5</v>
      </c>
      <c r="CO444" s="223">
        <f t="shared" ca="1" si="942"/>
        <v>-7.1406940635132857E-4</v>
      </c>
      <c r="CP444" s="223">
        <f t="shared" ca="1" si="943"/>
        <v>6.6390839889302424E-4</v>
      </c>
      <c r="CQ444" s="223">
        <f t="shared" ca="1" si="944"/>
        <v>1.1706793036102032E-4</v>
      </c>
      <c r="CR444" s="223">
        <f t="shared" ca="1" si="945"/>
        <v>-7.6917853455208687E-4</v>
      </c>
      <c r="CS444" s="223">
        <f t="shared" ca="1" si="946"/>
        <v>5.7459483696247198E-4</v>
      </c>
      <c r="CT444" s="223">
        <f t="shared" ca="1" si="947"/>
        <v>2.5248983723334781E-4</v>
      </c>
      <c r="CU444" s="223">
        <f t="shared" ca="1" si="948"/>
        <v>-8.0163941984799398E-4</v>
      </c>
      <c r="CV444" s="223">
        <f t="shared" ca="1" si="949"/>
        <v>4.6836249368946165E-4</v>
      </c>
      <c r="CW444" s="223">
        <f t="shared" ca="1" si="950"/>
        <v>3.8047725275186094E-4</v>
      </c>
      <c r="CX444" s="223">
        <f t="shared" ca="1" si="951"/>
        <v>-8.1049626071565432E-4</v>
      </c>
      <c r="CY444" s="223">
        <f t="shared" ca="1" si="952"/>
        <v>3.4833935016904456E-4</v>
      </c>
      <c r="CZ444" s="223">
        <f t="shared" ca="1" si="953"/>
        <v>4.9726162391460209E-4</v>
      </c>
      <c r="DA444" s="223">
        <f t="shared" ca="1" si="954"/>
        <v>-7.9548826999795196E-4</v>
      </c>
      <c r="DB444" s="223">
        <f t="shared" ca="1" si="955"/>
        <v>2.1805945368224303E-4</v>
      </c>
      <c r="DC444" s="223">
        <f t="shared" ca="1" si="956"/>
        <v>5.9940426817029077E-4</v>
      </c>
      <c r="DD444" s="223">
        <f t="shared" ca="1" si="957"/>
        <v>-7.5705735370762569E-4</v>
      </c>
      <c r="DE444" s="223">
        <f t="shared" ca="1" si="958"/>
        <v>8.1358858680277398E-5</v>
      </c>
      <c r="DF444" s="223">
        <f t="shared" ca="1" si="959"/>
        <v>6.8389762444678415E-4</v>
      </c>
      <c r="DG444" s="223">
        <f t="shared" ca="1" si="960"/>
        <v>-6.9633509923056947E-4</v>
      </c>
      <c r="DH444" s="223">
        <f t="shared" ca="1" si="961"/>
        <v>-5.7737324746325405E-5</v>
      </c>
      <c r="DI444" s="223">
        <f t="shared" ca="1" si="962"/>
        <v>7.4825380993035991E-4</v>
      </c>
      <c r="DJ444" s="223">
        <f t="shared" ca="1" si="963"/>
        <v>-6.1510945605750466E-4</v>
      </c>
      <c r="DK444" s="223">
        <f t="shared" ca="1" si="964"/>
        <v>-1.9513344908808568E-4</v>
      </c>
      <c r="DL444" s="223">
        <f t="shared" ca="1" si="965"/>
        <v>7.9057787506667254E-4</v>
      </c>
      <c r="DM444" s="223">
        <f t="shared" ca="1" si="966"/>
        <v>-5.157720901203958E-4</v>
      </c>
      <c r="DN444" s="223">
        <f t="shared" ca="1" si="967"/>
        <v>-3.2678392459115915E-4</v>
      </c>
      <c r="DO444" s="223">
        <f t="shared" ca="1" si="968"/>
        <v>8.0962359981074207E-4</v>
      </c>
      <c r="DP444" s="223">
        <f t="shared" ca="1" si="969"/>
        <v>-4.0124796187015609E-4</v>
      </c>
      <c r="DQ444" s="223">
        <f t="shared" ca="1" si="970"/>
        <v>-4.4881234049545782E-4</v>
      </c>
      <c r="DR444" s="223">
        <f t="shared" ca="1" si="971"/>
        <v>8.0483018822127459E-4</v>
      </c>
      <c r="DS444" s="223">
        <f t="shared" ca="1" si="972"/>
        <v>-2.7490920164921262E-4</v>
      </c>
      <c r="DT444" s="223">
        <f t="shared" ca="1" si="973"/>
        <v>-5.5762560484569638E-4</v>
      </c>
      <c r="DU444" s="223">
        <f t="shared" ca="1" si="974"/>
        <v>7.763387809374691E-4</v>
      </c>
      <c r="DV444" s="223">
        <f t="shared" ca="1" si="975"/>
        <v>-1.4047581827376888E-4</v>
      </c>
      <c r="DW444" s="223">
        <f t="shared" ca="1" si="976"/>
        <v>-6.5001974206069279E-4</v>
      </c>
      <c r="DX444" s="223">
        <f t="shared" ca="1" si="977"/>
        <v>7.2498829933307491E-4</v>
      </c>
      <c r="DY444" s="223">
        <f t="shared" ca="1" si="978"/>
        <v>-1.9061644336600255E-6</v>
      </c>
      <c r="DZ444" s="223">
        <f t="shared" ca="1" si="979"/>
        <v>-7.2327423308195845E-4</v>
      </c>
      <c r="EA444" s="223">
        <f t="shared" ca="1" si="980"/>
        <v>6.5229074371545178E-4</v>
      </c>
      <c r="EB444" s="223">
        <f t="shared" ca="1" si="981"/>
        <v>1.3671961587536431E-4</v>
      </c>
      <c r="EC444" s="223">
        <f t="shared" ca="1" si="982"/>
        <v>-7.7523212028262462E-4</v>
      </c>
      <c r="ED444" s="223">
        <f t="shared" ca="1" si="983"/>
        <v>5.6038667290710456E-4</v>
      </c>
      <c r="EE444" s="223">
        <f t="shared" ca="1" si="984"/>
        <v>2.7131972602968316E-4</v>
      </c>
      <c r="EF444" s="223">
        <f t="shared" ca="1" si="985"/>
        <v>-8.0436351847054438E-4</v>
      </c>
      <c r="EG444" s="223">
        <f t="shared" ca="1" si="986"/>
        <v>4.5198217610071926E-4</v>
      </c>
      <c r="EH444" s="223">
        <f t="shared" ca="1" si="987"/>
        <v>3.9793090411687252E-4</v>
      </c>
      <c r="EI444" s="223">
        <f t="shared" ca="1" si="988"/>
        <v>-8.0981066192203162E-4</v>
      </c>
      <c r="EJ444" s="223">
        <f t="shared" ca="1" si="989"/>
        <v>3.3026919283361345E-4</v>
      </c>
      <c r="EK444" s="223">
        <f t="shared" ca="1" si="990"/>
        <v>5.1282512005430088E-4</v>
      </c>
      <c r="EL444" s="223">
        <f t="shared" ca="1" si="991"/>
        <v>-7.9141316104939315E-4</v>
      </c>
      <c r="EM444" s="223">
        <f t="shared" ca="1" si="992"/>
        <v>1.9883152723684208E-4</v>
      </c>
      <c r="EN444" s="223">
        <f t="shared" ca="1" si="993"/>
        <v>6.1261934637294726E-4</v>
      </c>
      <c r="EO444" s="223">
        <f t="shared" ca="1" si="994"/>
        <v>-7.497127250266104E-4</v>
      </c>
      <c r="EP444" s="223">
        <f t="shared" ca="1" si="995"/>
        <v>6.1539323943447365E-5</v>
      </c>
      <c r="EQ444" s="223">
        <f t="shared" ca="1" si="996"/>
        <v>6.9437517049811303E-4</v>
      </c>
      <c r="ER444" s="223">
        <f t="shared" ca="1" si="997"/>
        <v>-6.8593721131703946E-4</v>
      </c>
      <c r="ES444" s="223">
        <f t="shared" ca="1" si="998"/>
        <v>-7.7564887218468904E-5</v>
      </c>
      <c r="ET444" s="223">
        <f t="shared" ca="1" si="999"/>
        <v>7.5568531547062973E-4</v>
      </c>
      <c r="EU444" s="223">
        <f t="shared" ca="1" si="1000"/>
        <v>-6.0196447175996147E-4</v>
      </c>
      <c r="EV444" s="223">
        <f t="shared" ca="1" si="1001"/>
        <v>-2.1438522236495651E-4</v>
      </c>
      <c r="EW444" s="223">
        <f t="shared" ca="1" si="1002"/>
        <v>7.9474452153159504E-4</v>
      </c>
      <c r="EX444" s="223">
        <f t="shared" ca="1" si="1003"/>
        <v>-5.002670597581099E-4</v>
      </c>
      <c r="EY444" s="223">
        <f t="shared" ca="1" si="1004"/>
        <v>-3.4489304569112187E-4</v>
      </c>
      <c r="EZ444" s="223">
        <f t="shared" ca="1" si="1005"/>
        <v>8.1040270148171624E-4</v>
      </c>
      <c r="FA444" s="223">
        <f t="shared" ca="1" si="1006"/>
        <v>-3.8383942664663964E-4</v>
      </c>
      <c r="FB444" s="223">
        <f t="shared" ca="1" si="1007"/>
        <v>-4.6524559150478242E-4</v>
      </c>
      <c r="FC444" s="223">
        <f t="shared" ca="1" si="1008"/>
        <v>8.0219880467147578E-4</v>
      </c>
      <c r="FD444" s="223">
        <f t="shared" ca="1" si="1009"/>
        <v>-2.5610975092657854E-4</v>
      </c>
      <c r="FE444" s="223">
        <f t="shared" ca="1" si="1010"/>
        <v>-5.7189911336827674E-4</v>
      </c>
      <c r="FF444" s="223">
        <f t="shared" ca="1" si="1011"/>
        <v>7.7037439250616786E-4</v>
      </c>
      <c r="FG444" s="223">
        <f t="shared" ca="1" si="1012"/>
        <v>-1.2083899652483413E-4</v>
      </c>
      <c r="FH444" s="223">
        <f t="shared" ca="1" si="1013"/>
        <v>-6.6171322870282911E-4</v>
      </c>
      <c r="FI444" s="223">
        <f t="shared" ca="1" si="1014"/>
        <v>7.1586652573909083E-4</v>
      </c>
      <c r="FJ444" s="223">
        <f t="shared" ca="1" si="1015"/>
        <v>1.7989827717265544E-5</v>
      </c>
      <c r="FK444" s="223">
        <f t="shared" ca="1" si="1016"/>
        <v>-7.3204338645954572E-4</v>
      </c>
      <c r="FL444" s="223">
        <f t="shared" ca="1" si="1017"/>
        <v>6.402801729845733E-4</v>
      </c>
      <c r="FM444" s="223">
        <f t="shared" ca="1" si="1018"/>
        <v>1.5628894660538076E-4</v>
      </c>
      <c r="FN444" s="223">
        <f t="shared" ca="1" si="1019"/>
        <v>-7.8081873517172001E-4</v>
      </c>
      <c r="FO444" s="223">
        <f t="shared" ca="1" si="1020"/>
        <v>5.4584095287418539E-4</v>
      </c>
      <c r="FP444" s="223">
        <f t="shared" ca="1" si="1021"/>
        <v>2.8998618196833439E-4</v>
      </c>
      <c r="FQ444" s="223">
        <f t="shared" ca="1" si="1022"/>
        <v>-8.0660309858665764E-4</v>
      </c>
      <c r="FR444" s="223">
        <f t="shared" ca="1" si="1023"/>
        <v>4.3532960134981497E-4</v>
      </c>
      <c r="FS444" s="223">
        <f t="shared" ca="1" si="1024"/>
        <v>4.151448567848392E-4</v>
      </c>
      <c r="FT444" s="223">
        <f t="shared" ca="1" si="1025"/>
        <v>-8.0863726346643906E-4</v>
      </c>
      <c r="FU444" s="223">
        <f t="shared" ca="1" si="1026"/>
        <v>3.1200009368597987E-4</v>
      </c>
      <c r="FV444" s="223">
        <f t="shared" ca="1" si="1027"/>
        <v>5.2807970951742711E-4</v>
      </c>
      <c r="FW444" s="223">
        <f t="shared" ca="1" si="1028"/>
        <v>-7.8686133440546277E-4</v>
      </c>
      <c r="FX444" s="223">
        <f t="shared" ca="1" si="1029"/>
        <v>1.7948383211424565E-4</v>
      </c>
      <c r="FY444" s="223">
        <f t="shared" ca="1" si="1030"/>
        <v>6.2546540558866201E-4</v>
      </c>
      <c r="FZ444" s="223">
        <f t="shared" ca="1" si="1031"/>
        <v>-7.4191649743361211E-4</v>
      </c>
      <c r="GA444" s="223">
        <f t="shared" ca="1" si="1032"/>
        <v>4.1682720218977527E-5</v>
      </c>
      <c r="GB444" s="223">
        <f t="shared" ca="1" si="1033"/>
        <v>7.044344509110819E-4</v>
      </c>
      <c r="GC444" s="223">
        <f t="shared" ca="1" si="1034"/>
        <v>-6.75126140476257E-4</v>
      </c>
      <c r="GD444" s="223">
        <f t="shared" ca="1" si="1035"/>
        <v>-9.7345727502866906E-5</v>
      </c>
      <c r="GE444" s="223">
        <f t="shared" ca="1" si="1036"/>
        <v>7.6266162443375458E-4</v>
      </c>
      <c r="GF444" s="223">
        <f t="shared" ca="1" si="1037"/>
        <v>-5.8845688657354679E-4</v>
      </c>
      <c r="GG444" s="223">
        <f t="shared" ca="1" si="1038"/>
        <v>-2.335078580002546E-4</v>
      </c>
      <c r="GH444" s="223">
        <f t="shared" ca="1" si="1039"/>
        <v>7.9843244361415405E-4</v>
      </c>
      <c r="GI444" s="223">
        <f t="shared" ca="1" si="1040"/>
        <v>-4.8446068722521627E-4</v>
      </c>
      <c r="GJ444" s="223">
        <f t="shared" ca="1" si="1041"/>
        <v>-3.6279441611674186E-4</v>
      </c>
      <c r="GK444" s="223">
        <f t="shared" ca="1" si="1042"/>
        <v>8.1069364686822817E-4</v>
      </c>
      <c r="GL444" s="223">
        <f t="shared" ca="1" si="1043"/>
        <v>-3.6619968090519209E-4</v>
      </c>
      <c r="GM444" s="223">
        <f t="shared" ca="1" si="1044"/>
        <v>-4.8139859596645703E-4</v>
      </c>
      <c r="GN444" s="223">
        <f t="shared" ca="1" si="1045"/>
        <v>7.9908420655788845E-4</v>
      </c>
      <c r="GO444" s="223">
        <f t="shared" ca="1" si="1046"/>
        <v>-2.3715602926652505E-4</v>
      </c>
      <c r="GP444" s="223">
        <f t="shared" ca="1" si="1047"/>
        <v>-5.8582813124964965E-4</v>
      </c>
      <c r="GQ444" s="223">
        <f t="shared" ca="1" si="1048"/>
        <v>7.6394595934695315E-4</v>
      </c>
      <c r="GR444" s="223">
        <f t="shared" ca="1" si="1049"/>
        <v>-1.0112938588285392E-4</v>
      </c>
      <c r="GS444" s="223">
        <f t="shared" ca="1" si="1050"/>
        <v>-6.7300812403908608E-4</v>
      </c>
      <c r="GT444" s="223">
        <f t="shared" ca="1" si="1051"/>
        <v>7.063135409179752E-4</v>
      </c>
      <c r="GU444" s="223">
        <f t="shared" ca="1" si="1052"/>
        <v>3.7874983468726457E-5</v>
      </c>
      <c r="GV444" s="223">
        <f t="shared" ca="1" si="1053"/>
        <v>-7.4037158427399526E-4</v>
      </c>
      <c r="GW444" s="223">
        <f t="shared" ca="1" si="1054"/>
        <v>6.2788392141912067E-4</v>
      </c>
      <c r="GX444" s="223">
        <f t="shared" ca="1" si="1055"/>
        <v>1.7576413471798234E-4</v>
      </c>
      <c r="GY444" s="223">
        <f t="shared" ca="1" si="1056"/>
        <v>-7.8593501405142797E-4</v>
      </c>
      <c r="GZ444" s="223">
        <f t="shared" ca="1" si="1057"/>
        <v>5.3096643866156292E-4</v>
      </c>
      <c r="HA444" s="223">
        <f t="shared" ca="1" si="1058"/>
        <v>3.084779610742499E-4</v>
      </c>
      <c r="HB444" s="223">
        <f t="shared" ca="1" si="1059"/>
        <v>-8.0835681115701535E-4</v>
      </c>
      <c r="HC444" s="223">
        <f t="shared" ca="1" si="1060"/>
        <v>4.1841480032507995E-4</v>
      </c>
      <c r="HD444" s="223">
        <f t="shared" ca="1" si="1061"/>
        <v>4.3210874171434495E-4</v>
      </c>
      <c r="HE444" s="223">
        <f t="shared" ca="1" si="1062"/>
        <v>-8.0697677216022947E-4</v>
      </c>
      <c r="HF444" s="223">
        <f t="shared" ca="1" si="1063"/>
        <v>2.9354305734834499E-4</v>
      </c>
      <c r="HG444" s="223">
        <f t="shared" ca="1" si="1064"/>
        <v>5.4301620350971256E-4</v>
      </c>
      <c r="HH444" s="223">
        <f t="shared" ca="1" si="1065"/>
        <v>-7.8183553191632721E-4</v>
      </c>
      <c r="HI444" s="223">
        <f t="shared" ca="1" si="1066"/>
        <v>1.6002802264251644E-4</v>
      </c>
      <c r="HJ444" s="223">
        <f t="shared" ca="1" si="1067"/>
        <v>6.3793470783170812E-4</v>
      </c>
      <c r="HK444" s="223">
        <f t="shared" ca="1" si="1068"/>
        <v>-7.336733670846048E-4</v>
      </c>
      <c r="HL444" s="223">
        <f t="shared" ca="1" si="1069"/>
        <v>2.1801008382464973E-5</v>
      </c>
      <c r="HM444" s="223">
        <f t="shared" ca="1" si="1070"/>
        <v>7.1406940635132293E-4</v>
      </c>
      <c r="HN444" s="223">
        <f t="shared" ca="1" si="1071"/>
        <v>-6.6390839889304419E-4</v>
      </c>
      <c r="HO444" s="223">
        <f t="shared" ca="1" si="1072"/>
        <v>-1.1706793036100855E-4</v>
      </c>
      <c r="HP444" s="223">
        <f t="shared" ca="1" si="1073"/>
        <v>7.691785345520757E-4</v>
      </c>
      <c r="HQ444" s="223">
        <f t="shared" ca="1" si="1074"/>
        <v>-5.7459483696248054E-4</v>
      </c>
      <c r="HR444" s="223">
        <f t="shared" ca="1" si="1075"/>
        <v>-2.5248983723331458E-4</v>
      </c>
      <c r="HS444" s="223">
        <f t="shared" ca="1" si="1076"/>
        <v>8.0163941984799224E-4</v>
      </c>
      <c r="HT444" s="223">
        <f t="shared" ca="1" si="1077"/>
        <v>-4.6836249368949022E-4</v>
      </c>
      <c r="HU444" s="223">
        <f t="shared" ca="1" si="1078"/>
        <v>-3.8047725275185032E-4</v>
      </c>
      <c r="HV444" s="223">
        <f t="shared" ca="1" si="1079"/>
        <v>8.104962607156541E-4</v>
      </c>
      <c r="HW444" s="223">
        <f t="shared" ca="1" si="1080"/>
        <v>-3.4833935016905535E-4</v>
      </c>
      <c r="HX444" s="223">
        <f t="shared" ca="1" si="1081"/>
        <v>-4.9726162391461087E-4</v>
      </c>
      <c r="HY444" s="223">
        <f t="shared" ca="1" si="1082"/>
        <v>7.9548826999795413E-4</v>
      </c>
      <c r="HZ444" s="223">
        <f t="shared" ca="1" si="1083"/>
        <v>-2.1805945368223229E-4</v>
      </c>
      <c r="IA444" s="223">
        <f t="shared" ca="1" si="1084"/>
        <v>-5.9940426817028274E-4</v>
      </c>
      <c r="IB444" s="223">
        <f t="shared" ca="1" si="1085"/>
        <v>7.5705735370762168E-4</v>
      </c>
      <c r="IC444" s="223">
        <f t="shared" ca="1" si="1086"/>
        <v>-8.135885868028927E-5</v>
      </c>
      <c r="ID444" s="223">
        <f t="shared" ca="1" si="1087"/>
        <v>-6.8389762444679E-4</v>
      </c>
      <c r="IE444" s="223">
        <f t="shared" ca="1" si="1088"/>
        <v>-1.6173056667113895E-5</v>
      </c>
      <c r="IF444" s="223">
        <f t="shared" ca="1" si="1089"/>
        <v>5.7737324746336464E-5</v>
      </c>
      <c r="IG444" s="223">
        <f t="shared" ca="1" si="1090"/>
        <v>-7.4825380993035525E-4</v>
      </c>
      <c r="IH444" s="223">
        <f t="shared" ca="1" si="1091"/>
        <v>6.151094560574974E-4</v>
      </c>
      <c r="II444" s="223">
        <f t="shared" ca="1" si="1092"/>
        <v>1.9513344908807419E-4</v>
      </c>
      <c r="IJ444" s="223">
        <f t="shared" ca="1" si="1093"/>
        <v>-7.9057787506667482E-4</v>
      </c>
      <c r="IK444" s="223">
        <f t="shared" ca="1" si="1094"/>
        <v>5.1577209012040491E-4</v>
      </c>
      <c r="IL444" s="223">
        <f t="shared" ca="1" si="1095"/>
        <v>3.267839245911482E-4</v>
      </c>
      <c r="IM444" s="223">
        <f t="shared" ca="1" si="1096"/>
        <v>-8.0962359981074023E-4</v>
      </c>
      <c r="IN444" s="223">
        <f t="shared" ca="1" si="1097"/>
        <v>4.0124796187016639E-4</v>
      </c>
      <c r="IO444" s="223">
        <f t="shared" ca="1" si="1098"/>
        <v>4.4881234049542866E-4</v>
      </c>
      <c r="IP444" s="223">
        <f t="shared" ca="1" si="1099"/>
        <v>-8.0483018822127589E-4</v>
      </c>
      <c r="IQ444" s="223">
        <f t="shared" ca="1" si="1100"/>
        <v>2.7490920164924547E-4</v>
      </c>
      <c r="IR444" s="223">
        <f t="shared" ca="1" si="1101"/>
        <v>5.576256048456876E-4</v>
      </c>
      <c r="IS444" s="223">
        <f t="shared" ca="1" si="1102"/>
        <v>-7.7633878093747929E-4</v>
      </c>
      <c r="IT444" s="223">
        <f t="shared" ca="1" si="1103"/>
        <v>1.4047581827378064E-4</v>
      </c>
      <c r="IU444" s="223">
        <f t="shared" ca="1" si="1104"/>
        <v>6.5001974206067186E-4</v>
      </c>
      <c r="IV444" s="223">
        <f t="shared" ca="1" si="1105"/>
        <v>-7.2498829933308033E-4</v>
      </c>
      <c r="IW444" s="223">
        <f t="shared" ca="1" si="1106"/>
        <v>1.9061644336950453E-6</v>
      </c>
      <c r="IX444" s="223">
        <f t="shared" ca="1" si="1107"/>
        <v>7.2327423308195314E-4</v>
      </c>
      <c r="IY444" s="223">
        <f t="shared" ca="1" si="1108"/>
        <v>-6.5229074371544516E-4</v>
      </c>
      <c r="IZ444" s="223">
        <f t="shared" ca="1" si="1109"/>
        <v>-1.3671961587530718E-4</v>
      </c>
      <c r="JA444" s="223">
        <f t="shared" ca="1" si="1110"/>
        <v>7.7523212028262104E-4</v>
      </c>
      <c r="JB444" s="223">
        <f t="shared" ca="1" si="1111"/>
        <v>-5.6038667290711323E-4</v>
      </c>
    </row>
    <row r="445" spans="2:262">
      <c r="B445" s="230">
        <v>84</v>
      </c>
      <c r="C445" s="229">
        <f t="shared" si="1112"/>
        <v>1.640625000000001E-3</v>
      </c>
      <c r="D445" s="226">
        <f t="shared" ca="1" si="855"/>
        <v>38.99622592260512</v>
      </c>
      <c r="E445" s="225">
        <f ca="1">CL361</f>
        <v>-0.20377407739488512</v>
      </c>
      <c r="F445" s="224">
        <v>84</v>
      </c>
      <c r="G445" s="223">
        <f t="shared" ca="1" si="856"/>
        <v>-2.0083137775318854E-4</v>
      </c>
      <c r="H445" s="223">
        <f t="shared" ca="1" si="857"/>
        <v>5.1222932415707673E-4</v>
      </c>
      <c r="I445" s="223">
        <f t="shared" ca="1" si="858"/>
        <v>-2.8209508607527571E-4</v>
      </c>
      <c r="J445" s="223">
        <f t="shared" ca="1" si="859"/>
        <v>-2.4627191805600887E-4</v>
      </c>
      <c r="K445" s="223">
        <f t="shared" ca="1" si="860"/>
        <v>5.1427864316223989E-4</v>
      </c>
      <c r="L445" s="223">
        <f t="shared" ca="1" si="861"/>
        <v>-2.3858663035595422E-4</v>
      </c>
      <c r="M445" s="223">
        <f t="shared" ca="1" si="862"/>
        <v>-2.8934072516202517E-4</v>
      </c>
      <c r="N445" s="223">
        <f t="shared" ca="1" si="863"/>
        <v>5.1137517770044724E-4</v>
      </c>
      <c r="O445" s="223">
        <f t="shared" ca="1" si="864"/>
        <v>-1.9278045496158591E-4</v>
      </c>
      <c r="P445" s="223">
        <f t="shared" ca="1" si="865"/>
        <v>-3.2962302291500168E-4</v>
      </c>
      <c r="Q445" s="223">
        <f t="shared" ca="1" si="866"/>
        <v>5.0354688973129158E-4</v>
      </c>
      <c r="R445" s="223">
        <f t="shared" ca="1" si="867"/>
        <v>-1.4511769840142095E-4</v>
      </c>
      <c r="S445" s="223">
        <f t="shared" ca="1" si="868"/>
        <v>-3.6673087076703325E-4</v>
      </c>
      <c r="T445" s="223">
        <f t="shared" ca="1" si="869"/>
        <v>4.9086916994729333E-4</v>
      </c>
      <c r="U445" s="223">
        <f t="shared" ca="1" si="870"/>
        <v>-9.6057379076247015E-5</v>
      </c>
      <c r="V445" s="223">
        <f t="shared" ca="1" si="871"/>
        <v>-4.0030689985809186E-4</v>
      </c>
      <c r="W445" s="223">
        <f t="shared" ca="1" si="872"/>
        <v>4.7346411172031962E-4</v>
      </c>
      <c r="X445" s="223">
        <f t="shared" ca="1" si="873"/>
        <v>-4.6071974680263975E-5</v>
      </c>
      <c r="Y445" s="223">
        <f t="shared" ca="1" si="874"/>
        <v>-4.3002775467350704E-4</v>
      </c>
      <c r="Z445" s="223">
        <f t="shared" ca="1" si="875"/>
        <v>4.5149933527566678E-4</v>
      </c>
      <c r="AA445" s="223">
        <f t="shared" ca="1" si="876"/>
        <v>4.3571280173914186E-6</v>
      </c>
      <c r="AB445" s="223">
        <f t="shared" ca="1" si="877"/>
        <v>-4.5560720713433141E-4</v>
      </c>
      <c r="AC445" s="223">
        <f t="shared" ca="1" si="878"/>
        <v>4.2518637341766623E-4</v>
      </c>
      <c r="AD445" s="223">
        <f t="shared" ca="1" si="879"/>
        <v>5.474426919039452E-5</v>
      </c>
      <c r="AE445" s="223">
        <f t="shared" ca="1" si="880"/>
        <v>-4.7679891313021853E-4</v>
      </c>
      <c r="AF445" s="223">
        <f t="shared" ca="1" si="881"/>
        <v>3.947786343531408E-4</v>
      </c>
      <c r="AG445" s="223">
        <f t="shared" ca="1" si="882"/>
        <v>1.0460419312483243E-4</v>
      </c>
      <c r="AH445" s="223">
        <f t="shared" ca="1" si="883"/>
        <v>-4.9339878494786401E-4</v>
      </c>
      <c r="AI445" s="223">
        <f t="shared" ca="1" si="884"/>
        <v>3.6056896123184127E-4</v>
      </c>
      <c r="AJ445" s="223">
        <f t="shared" ca="1" si="885"/>
        <v>1.5345672149700597E-4</v>
      </c>
      <c r="AK445" s="223">
        <f t="shared" ca="1" si="886"/>
        <v>-5.0524695674724934E-4</v>
      </c>
      <c r="AL445" s="223">
        <f t="shared" ca="1" si="887"/>
        <v>3.2288681190683239E-4</v>
      </c>
      <c r="AM445" s="223">
        <f t="shared" ca="1" si="888"/>
        <v>2.008313777531864E-4</v>
      </c>
      <c r="AN445" s="223">
        <f t="shared" ca="1" si="889"/>
        <v>-5.1222932415707629E-4</v>
      </c>
      <c r="AO445" s="223">
        <f t="shared" ca="1" si="890"/>
        <v>2.8209508607527457E-4</v>
      </c>
      <c r="AP445" s="223">
        <f t="shared" ca="1" si="891"/>
        <v>2.4627191805600844E-4</v>
      </c>
      <c r="AQ445" s="223">
        <f t="shared" ca="1" si="892"/>
        <v>-5.1427864316223989E-4</v>
      </c>
      <c r="AR445" s="223">
        <f t="shared" ca="1" si="893"/>
        <v>2.3858663035595146E-4</v>
      </c>
      <c r="AS445" s="223">
        <f t="shared" ca="1" si="894"/>
        <v>2.8934072516202631E-4</v>
      </c>
      <c r="AT445" s="223">
        <f t="shared" ca="1" si="895"/>
        <v>-5.1137517770044735E-4</v>
      </c>
      <c r="AU445" s="223">
        <f t="shared" ca="1" si="896"/>
        <v>1.9278045496158808E-4</v>
      </c>
      <c r="AV445" s="223">
        <f t="shared" ca="1" si="897"/>
        <v>3.2962302291499848E-4</v>
      </c>
      <c r="AW445" s="223">
        <f t="shared" ca="1" si="898"/>
        <v>-5.0354688973129136E-4</v>
      </c>
      <c r="AX445" s="223">
        <f t="shared" ca="1" si="899"/>
        <v>1.4511769840142149E-4</v>
      </c>
      <c r="AY445" s="223">
        <f t="shared" ca="1" si="900"/>
        <v>3.6673087076703162E-4</v>
      </c>
      <c r="AZ445" s="223">
        <f t="shared" ca="1" si="901"/>
        <v>-4.9086916994729236E-4</v>
      </c>
      <c r="BA445" s="223">
        <f t="shared" ca="1" si="902"/>
        <v>9.6057379076245686E-5</v>
      </c>
      <c r="BB445" s="223">
        <f t="shared" ca="1" si="903"/>
        <v>4.0030689985809154E-4</v>
      </c>
      <c r="BC445" s="223">
        <f t="shared" ca="1" si="904"/>
        <v>-4.7346411172031978E-4</v>
      </c>
      <c r="BD445" s="223">
        <f t="shared" ca="1" si="905"/>
        <v>4.6071974680268122E-5</v>
      </c>
      <c r="BE445" s="223">
        <f t="shared" ca="1" si="906"/>
        <v>4.3002775467350677E-4</v>
      </c>
      <c r="BF445" s="223">
        <f t="shared" ca="1" si="907"/>
        <v>-4.5149933527566705E-4</v>
      </c>
      <c r="BG445" s="223">
        <f t="shared" ca="1" si="908"/>
        <v>-4.3571280173908765E-6</v>
      </c>
      <c r="BH445" s="223">
        <f t="shared" ca="1" si="909"/>
        <v>4.5560720713433287E-4</v>
      </c>
      <c r="BI445" s="223">
        <f t="shared" ca="1" si="910"/>
        <v>-4.251863734176665E-4</v>
      </c>
      <c r="BJ445" s="223">
        <f t="shared" ca="1" si="911"/>
        <v>-5.4744269190394032E-5</v>
      </c>
      <c r="BK445" s="223">
        <f t="shared" ca="1" si="912"/>
        <v>4.7679891313021826E-4</v>
      </c>
      <c r="BL445" s="223">
        <f t="shared" ca="1" si="913"/>
        <v>-3.9477863435314351E-4</v>
      </c>
      <c r="BM445" s="223">
        <f t="shared" ca="1" si="914"/>
        <v>-1.0460419312483194E-4</v>
      </c>
      <c r="BN445" s="223">
        <f t="shared" ca="1" si="915"/>
        <v>4.933987849478639E-4</v>
      </c>
      <c r="BO445" s="223">
        <f t="shared" ca="1" si="916"/>
        <v>-3.6056896123184159E-4</v>
      </c>
      <c r="BP445" s="223">
        <f t="shared" ca="1" si="917"/>
        <v>-1.5345672149700903E-4</v>
      </c>
      <c r="BQ445" s="223">
        <f t="shared" ca="1" si="918"/>
        <v>5.0524695674724794E-4</v>
      </c>
      <c r="BR445" s="223">
        <f t="shared" ca="1" si="919"/>
        <v>-3.2288681190683277E-4</v>
      </c>
      <c r="BS445" s="223">
        <f t="shared" ca="1" si="920"/>
        <v>-2.0083137775319266E-4</v>
      </c>
      <c r="BT445" s="223">
        <f t="shared" ca="1" si="921"/>
        <v>5.1222932415707629E-4</v>
      </c>
      <c r="BU445" s="223">
        <f t="shared" ca="1" si="922"/>
        <v>-2.82095086075275E-4</v>
      </c>
      <c r="BV445" s="223">
        <f t="shared" ca="1" si="923"/>
        <v>-2.4627191805600161E-4</v>
      </c>
      <c r="BW445" s="223">
        <f t="shared" ca="1" si="924"/>
        <v>5.1427864316224E-4</v>
      </c>
      <c r="BX445" s="223">
        <f t="shared" ca="1" si="925"/>
        <v>-2.3858663035595189E-4</v>
      </c>
      <c r="BY445" s="223">
        <f t="shared" ca="1" si="926"/>
        <v>-2.8934072516201986E-4</v>
      </c>
      <c r="BZ445" s="223">
        <f t="shared" ca="1" si="927"/>
        <v>5.1137517770044746E-4</v>
      </c>
      <c r="CA445" s="223">
        <f t="shared" ca="1" si="928"/>
        <v>-1.9278045496158174E-4</v>
      </c>
      <c r="CB445" s="223">
        <f t="shared" ca="1" si="929"/>
        <v>-3.296230229149981E-4</v>
      </c>
      <c r="CC445" s="223">
        <f t="shared" ca="1" si="930"/>
        <v>5.0354688973129136E-4</v>
      </c>
      <c r="CD445" s="223">
        <f t="shared" ca="1" si="931"/>
        <v>-1.4511769840141491E-4</v>
      </c>
      <c r="CE445" s="223">
        <f t="shared" ca="1" si="932"/>
        <v>-3.667308707670313E-4</v>
      </c>
      <c r="CF445" s="223">
        <f t="shared" ca="1" si="933"/>
        <v>4.9086916994729246E-4</v>
      </c>
      <c r="CG445" s="223">
        <f t="shared" ca="1" si="934"/>
        <v>-9.6057379076253384E-5</v>
      </c>
      <c r="CH445" s="223">
        <f t="shared" ca="1" si="935"/>
        <v>-4.0030689985809121E-4</v>
      </c>
      <c r="CI445" s="223">
        <f t="shared" ca="1" si="936"/>
        <v>4.7346411172031718E-4</v>
      </c>
      <c r="CJ445" s="223">
        <f t="shared" ca="1" si="937"/>
        <v>-4.6071974680268637E-5</v>
      </c>
      <c r="CK445" s="223">
        <f t="shared" ca="1" si="938"/>
        <v>-4.300277546735065E-4</v>
      </c>
      <c r="CL445" s="223">
        <f t="shared" ca="1" si="939"/>
        <v>4.5149933527567079E-4</v>
      </c>
      <c r="CM445" s="223">
        <f t="shared" ca="1" si="940"/>
        <v>4.3571280173903887E-6</v>
      </c>
      <c r="CN445" s="223">
        <f t="shared" ca="1" si="941"/>
        <v>-4.556072071343326E-4</v>
      </c>
      <c r="CO445" s="223">
        <f t="shared" ca="1" si="942"/>
        <v>4.2518637341767089E-4</v>
      </c>
      <c r="CP445" s="223">
        <f t="shared" ca="1" si="943"/>
        <v>5.4744269190393463E-5</v>
      </c>
      <c r="CQ445" s="223">
        <f t="shared" ca="1" si="944"/>
        <v>-4.7679891313022081E-4</v>
      </c>
      <c r="CR445" s="223">
        <f t="shared" ca="1" si="945"/>
        <v>3.9477863435314383E-4</v>
      </c>
      <c r="CS445" s="223">
        <f t="shared" ca="1" si="946"/>
        <v>1.0460419312483142E-4</v>
      </c>
      <c r="CT445" s="223">
        <f t="shared" ca="1" si="947"/>
        <v>-4.9339878494786586E-4</v>
      </c>
      <c r="CU445" s="223">
        <f t="shared" ca="1" si="948"/>
        <v>3.6056896123184197E-4</v>
      </c>
      <c r="CV445" s="223">
        <f t="shared" ca="1" si="949"/>
        <v>1.5345672149700849E-4</v>
      </c>
      <c r="CW445" s="223">
        <f t="shared" ca="1" si="950"/>
        <v>-5.0524695674724783E-4</v>
      </c>
      <c r="CX445" s="223">
        <f t="shared" ca="1" si="951"/>
        <v>3.228868119068332E-4</v>
      </c>
      <c r="CY445" s="223">
        <f t="shared" ca="1" si="952"/>
        <v>2.0083137775319217E-4</v>
      </c>
      <c r="CZ445" s="223">
        <f t="shared" ca="1" si="953"/>
        <v>-5.1222932415707629E-4</v>
      </c>
      <c r="DA445" s="223">
        <f t="shared" ca="1" si="954"/>
        <v>2.8209508607527549E-4</v>
      </c>
      <c r="DB445" s="223">
        <f t="shared" ca="1" si="955"/>
        <v>2.4627191805600118E-4</v>
      </c>
      <c r="DC445" s="223">
        <f t="shared" ca="1" si="956"/>
        <v>-5.1427864316223989E-4</v>
      </c>
      <c r="DD445" s="223">
        <f t="shared" ca="1" si="957"/>
        <v>2.3858663035595233E-4</v>
      </c>
      <c r="DE445" s="223">
        <f t="shared" ca="1" si="958"/>
        <v>2.8934072516201937E-4</v>
      </c>
      <c r="DF445" s="223">
        <f t="shared" ca="1" si="959"/>
        <v>-5.1137517770044735E-4</v>
      </c>
      <c r="DG445" s="223">
        <f t="shared" ca="1" si="960"/>
        <v>1.9278045496158222E-4</v>
      </c>
      <c r="DH445" s="223">
        <f t="shared" ca="1" si="961"/>
        <v>3.2962302291499772E-4</v>
      </c>
      <c r="DI445" s="223">
        <f t="shared" ca="1" si="962"/>
        <v>-5.0354688973129147E-4</v>
      </c>
      <c r="DJ445" s="223">
        <f t="shared" ca="1" si="963"/>
        <v>1.4511769840141545E-4</v>
      </c>
      <c r="DK445" s="223">
        <f t="shared" ca="1" si="964"/>
        <v>3.6673087076703097E-4</v>
      </c>
      <c r="DL445" s="223">
        <f t="shared" ca="1" si="965"/>
        <v>-4.9086916994729268E-4</v>
      </c>
      <c r="DM445" s="223">
        <f t="shared" ca="1" si="966"/>
        <v>9.6057379076253899E-5</v>
      </c>
      <c r="DN445" s="223">
        <f t="shared" ca="1" si="967"/>
        <v>4.0030689985809094E-4</v>
      </c>
      <c r="DO445" s="223">
        <f t="shared" ca="1" si="968"/>
        <v>-4.7346411172031729E-4</v>
      </c>
      <c r="DP445" s="223">
        <f t="shared" ca="1" si="969"/>
        <v>4.6071974680269098E-5</v>
      </c>
      <c r="DQ445" s="223">
        <f t="shared" ca="1" si="970"/>
        <v>4.3002775467350618E-4</v>
      </c>
      <c r="DR445" s="223">
        <f t="shared" ca="1" si="971"/>
        <v>-4.51499335275671E-4</v>
      </c>
      <c r="DS445" s="223">
        <f t="shared" ca="1" si="972"/>
        <v>-4.3571280173899008E-6</v>
      </c>
      <c r="DT445" s="223">
        <f t="shared" ca="1" si="973"/>
        <v>4.5560720713433238E-4</v>
      </c>
      <c r="DU445" s="223">
        <f t="shared" ca="1" si="974"/>
        <v>-4.2518637341767117E-4</v>
      </c>
      <c r="DV445" s="223">
        <f t="shared" ca="1" si="975"/>
        <v>-5.4744269190392975E-5</v>
      </c>
      <c r="DW445" s="223">
        <f t="shared" ca="1" si="976"/>
        <v>4.7679891313022065E-4</v>
      </c>
      <c r="DX445" s="223">
        <f t="shared" ca="1" si="977"/>
        <v>-3.947786343531441E-4</v>
      </c>
      <c r="DY445" s="223">
        <f t="shared" ca="1" si="978"/>
        <v>-1.0460419312483091E-4</v>
      </c>
      <c r="DZ445" s="223">
        <f t="shared" ca="1" si="979"/>
        <v>4.9339878494786564E-4</v>
      </c>
      <c r="EA445" s="223">
        <f t="shared" ca="1" si="980"/>
        <v>-3.6056896123183189E-4</v>
      </c>
      <c r="EB445" s="223">
        <f t="shared" ca="1" si="981"/>
        <v>-1.534567214969941E-4</v>
      </c>
      <c r="EC445" s="223">
        <f t="shared" ca="1" si="982"/>
        <v>5.0524695674724783E-4</v>
      </c>
      <c r="ED445" s="223">
        <f t="shared" ca="1" si="983"/>
        <v>-3.2288681190683358E-4</v>
      </c>
      <c r="EE445" s="223">
        <f t="shared" ca="1" si="984"/>
        <v>-2.0083137775319171E-4</v>
      </c>
      <c r="EF445" s="223">
        <f t="shared" ca="1" si="985"/>
        <v>5.1222932415707749E-4</v>
      </c>
      <c r="EG445" s="223">
        <f t="shared" ca="1" si="986"/>
        <v>-2.8209508607528812E-4</v>
      </c>
      <c r="EH445" s="223">
        <f t="shared" ca="1" si="987"/>
        <v>-2.4627191805600063E-4</v>
      </c>
      <c r="EI445" s="223">
        <f t="shared" ca="1" si="988"/>
        <v>5.1427864316224E-4</v>
      </c>
      <c r="EJ445" s="223">
        <f t="shared" ca="1" si="989"/>
        <v>-2.3858663035595282E-4</v>
      </c>
      <c r="EK445" s="223">
        <f t="shared" ca="1" si="990"/>
        <v>-2.8934072516203103E-4</v>
      </c>
      <c r="EL445" s="223">
        <f t="shared" ca="1" si="991"/>
        <v>5.1137517770044908E-4</v>
      </c>
      <c r="EM445" s="223">
        <f t="shared" ca="1" si="992"/>
        <v>-1.9278045496159626E-4</v>
      </c>
      <c r="EN445" s="223">
        <f t="shared" ca="1" si="993"/>
        <v>-3.2962302291499729E-4</v>
      </c>
      <c r="EO445" s="223">
        <f t="shared" ca="1" si="994"/>
        <v>5.0354688973129158E-4</v>
      </c>
      <c r="EP445" s="223">
        <f t="shared" ca="1" si="995"/>
        <v>-1.4511769840141591E-4</v>
      </c>
      <c r="EQ445" s="223">
        <f t="shared" ca="1" si="996"/>
        <v>-3.6673087076704084E-4</v>
      </c>
      <c r="ER445" s="223">
        <f t="shared" ca="1" si="997"/>
        <v>4.9086916994729723E-4</v>
      </c>
      <c r="ES445" s="223">
        <f t="shared" ca="1" si="998"/>
        <v>-9.6057379076254414E-5</v>
      </c>
      <c r="ET445" s="223">
        <f t="shared" ca="1" si="999"/>
        <v>-4.0030689985809061E-4</v>
      </c>
      <c r="EU445" s="223">
        <f t="shared" ca="1" si="1000"/>
        <v>4.7346411172031751E-4</v>
      </c>
      <c r="EV445" s="223">
        <f t="shared" ca="1" si="1001"/>
        <v>-4.6071974680255058E-5</v>
      </c>
      <c r="EW445" s="223">
        <f t="shared" ca="1" si="1002"/>
        <v>-4.3002775467349794E-4</v>
      </c>
      <c r="EX445" s="223">
        <f t="shared" ca="1" si="1003"/>
        <v>4.5149933527567128E-4</v>
      </c>
      <c r="EY445" s="223">
        <f t="shared" ca="1" si="1004"/>
        <v>4.3571280173894129E-6</v>
      </c>
      <c r="EZ445" s="223">
        <f t="shared" ca="1" si="1005"/>
        <v>-4.5560720713433222E-4</v>
      </c>
      <c r="FA445" s="223">
        <f t="shared" ca="1" si="1006"/>
        <v>4.251863734176632E-4</v>
      </c>
      <c r="FB445" s="223">
        <f t="shared" ca="1" si="1007"/>
        <v>5.4744269190407042E-5</v>
      </c>
      <c r="FC445" s="223">
        <f t="shared" ca="1" si="1008"/>
        <v>-4.7679891313021495E-4</v>
      </c>
      <c r="FD445" s="223">
        <f t="shared" ca="1" si="1009"/>
        <v>3.9477863435314443E-4</v>
      </c>
      <c r="FE445" s="223">
        <f t="shared" ca="1" si="1010"/>
        <v>1.0460419312483048E-4</v>
      </c>
      <c r="FF445" s="223">
        <f t="shared" ca="1" si="1011"/>
        <v>-4.9339878494786553E-4</v>
      </c>
      <c r="FG445" s="223">
        <f t="shared" ca="1" si="1012"/>
        <v>3.6056896123183227E-4</v>
      </c>
      <c r="FH445" s="223">
        <f t="shared" ca="1" si="1013"/>
        <v>1.5345672149699361E-4</v>
      </c>
      <c r="FI445" s="223">
        <f t="shared" ca="1" si="1014"/>
        <v>-5.0524695674724761E-4</v>
      </c>
      <c r="FJ445" s="223">
        <f t="shared" ca="1" si="1015"/>
        <v>3.2288681190683396E-4</v>
      </c>
      <c r="FK445" s="223">
        <f t="shared" ca="1" si="1016"/>
        <v>2.0083137775319128E-4</v>
      </c>
      <c r="FL445" s="223">
        <f t="shared" ca="1" si="1017"/>
        <v>-5.1222932415707749E-4</v>
      </c>
      <c r="FM445" s="223">
        <f t="shared" ca="1" si="1018"/>
        <v>2.8209508607528855E-4</v>
      </c>
      <c r="FN445" s="223">
        <f t="shared" ca="1" si="1019"/>
        <v>2.4627191805600031E-4</v>
      </c>
      <c r="FO445" s="223">
        <f t="shared" ca="1" si="1020"/>
        <v>-5.1427864316223989E-4</v>
      </c>
      <c r="FP445" s="223">
        <f t="shared" ca="1" si="1021"/>
        <v>2.3858663035595325E-4</v>
      </c>
      <c r="FQ445" s="223">
        <f t="shared" ca="1" si="1022"/>
        <v>2.8934072516203059E-4</v>
      </c>
      <c r="FR445" s="223">
        <f t="shared" ca="1" si="1023"/>
        <v>-5.1137517770044908E-4</v>
      </c>
      <c r="FS445" s="223">
        <f t="shared" ca="1" si="1024"/>
        <v>1.927804549615967E-4</v>
      </c>
      <c r="FT445" s="223">
        <f t="shared" ca="1" si="1025"/>
        <v>3.2962302291499697E-4</v>
      </c>
      <c r="FU445" s="223">
        <f t="shared" ca="1" si="1026"/>
        <v>-5.035468897312918E-4</v>
      </c>
      <c r="FV445" s="223">
        <f t="shared" ca="1" si="1027"/>
        <v>1.4511769840141637E-4</v>
      </c>
      <c r="FW445" s="223">
        <f t="shared" ca="1" si="1028"/>
        <v>3.6673087076704046E-4</v>
      </c>
      <c r="FX445" s="223">
        <f t="shared" ca="1" si="1029"/>
        <v>-4.9086916994729723E-4</v>
      </c>
      <c r="FY445" s="223">
        <f t="shared" ca="1" si="1030"/>
        <v>9.6057379076254848E-5</v>
      </c>
      <c r="FZ445" s="223">
        <f t="shared" ca="1" si="1031"/>
        <v>4.0030689985809029E-4</v>
      </c>
      <c r="GA445" s="223">
        <f t="shared" ca="1" si="1032"/>
        <v>-4.7346411172031772E-4</v>
      </c>
      <c r="GB445" s="223">
        <f t="shared" ca="1" si="1033"/>
        <v>4.60719746802556E-5</v>
      </c>
      <c r="GC445" s="223">
        <f t="shared" ca="1" si="1034"/>
        <v>4.3002775467349761E-4</v>
      </c>
      <c r="GD445" s="223">
        <f t="shared" ca="1" si="1035"/>
        <v>-4.5149933527567155E-4</v>
      </c>
      <c r="GE445" s="223">
        <f t="shared" ca="1" si="1036"/>
        <v>-4.3571280173888708E-6</v>
      </c>
      <c r="GF445" s="223">
        <f t="shared" ca="1" si="1037"/>
        <v>4.5560720713433189E-4</v>
      </c>
      <c r="GG445" s="223">
        <f t="shared" ca="1" si="1038"/>
        <v>-4.2518637341766347E-4</v>
      </c>
      <c r="GH445" s="223">
        <f t="shared" ca="1" si="1039"/>
        <v>-5.4744269190406554E-5</v>
      </c>
      <c r="GI445" s="223">
        <f t="shared" ca="1" si="1040"/>
        <v>4.7679891313021484E-4</v>
      </c>
      <c r="GJ445" s="223">
        <f t="shared" ca="1" si="1041"/>
        <v>-3.9477863435314481E-4</v>
      </c>
      <c r="GK445" s="223">
        <f t="shared" ca="1" si="1042"/>
        <v>-1.0460419312482996E-4</v>
      </c>
      <c r="GL445" s="223">
        <f t="shared" ca="1" si="1043"/>
        <v>4.9339878494786542E-4</v>
      </c>
      <c r="GM445" s="223">
        <f t="shared" ca="1" si="1044"/>
        <v>-3.605689612318326E-4</v>
      </c>
      <c r="GN445" s="223">
        <f t="shared" ca="1" si="1045"/>
        <v>-1.5345672149699312E-4</v>
      </c>
      <c r="GO445" s="223">
        <f t="shared" ca="1" si="1046"/>
        <v>5.0524695674724761E-4</v>
      </c>
      <c r="GP445" s="223">
        <f t="shared" ca="1" si="1047"/>
        <v>-3.2288681190683434E-4</v>
      </c>
      <c r="GQ445" s="223">
        <f t="shared" ca="1" si="1048"/>
        <v>-2.0083137775319084E-4</v>
      </c>
      <c r="GR445" s="223">
        <f t="shared" ca="1" si="1049"/>
        <v>5.1222932415707738E-4</v>
      </c>
      <c r="GS445" s="223">
        <f t="shared" ca="1" si="1050"/>
        <v>-2.8209508607528893E-4</v>
      </c>
      <c r="GT445" s="223">
        <f t="shared" ca="1" si="1051"/>
        <v>-2.4627191805599977E-4</v>
      </c>
      <c r="GU445" s="223">
        <f t="shared" ca="1" si="1052"/>
        <v>5.1427864316223989E-4</v>
      </c>
      <c r="GV445" s="223">
        <f t="shared" ca="1" si="1053"/>
        <v>-2.3858663035595368E-4</v>
      </c>
      <c r="GW445" s="223">
        <f t="shared" ca="1" si="1054"/>
        <v>-2.8934072516203021E-4</v>
      </c>
      <c r="GX445" s="223">
        <f t="shared" ca="1" si="1055"/>
        <v>5.1137517770044919E-4</v>
      </c>
      <c r="GY445" s="223">
        <f t="shared" ca="1" si="1056"/>
        <v>-1.9278045496159719E-4</v>
      </c>
      <c r="GZ445" s="223">
        <f t="shared" ca="1" si="1057"/>
        <v>-3.2962302291499653E-4</v>
      </c>
      <c r="HA445" s="223">
        <f t="shared" ca="1" si="1058"/>
        <v>5.035468897312918E-4</v>
      </c>
      <c r="HB445" s="223">
        <f t="shared" ca="1" si="1059"/>
        <v>-1.4511769840141691E-4</v>
      </c>
      <c r="HC445" s="223">
        <f t="shared" ca="1" si="1060"/>
        <v>-3.6673087076704013E-4</v>
      </c>
      <c r="HD445" s="223">
        <f t="shared" ca="1" si="1061"/>
        <v>4.9086916994729745E-4</v>
      </c>
      <c r="HE445" s="223">
        <f t="shared" ca="1" si="1062"/>
        <v>-9.6057379076255363E-5</v>
      </c>
      <c r="HF445" s="223">
        <f t="shared" ca="1" si="1063"/>
        <v>-4.0030689985808996E-4</v>
      </c>
      <c r="HG445" s="223">
        <f t="shared" ca="1" si="1064"/>
        <v>4.7346411172031794E-4</v>
      </c>
      <c r="HH445" s="223">
        <f t="shared" ca="1" si="1065"/>
        <v>-4.6071974680256061E-5</v>
      </c>
      <c r="HI445" s="223">
        <f t="shared" ca="1" si="1066"/>
        <v>-4.3002775467349734E-4</v>
      </c>
      <c r="HJ445" s="223">
        <f t="shared" ca="1" si="1067"/>
        <v>4.5149933527567176E-4</v>
      </c>
      <c r="HK445" s="223">
        <f t="shared" ca="1" si="1068"/>
        <v>4.3571280173884371E-6</v>
      </c>
      <c r="HL445" s="223">
        <f t="shared" ca="1" si="1069"/>
        <v>-4.5560720713433168E-4</v>
      </c>
      <c r="HM445" s="223">
        <f t="shared" ca="1" si="1070"/>
        <v>4.2518637341766379E-4</v>
      </c>
      <c r="HN445" s="223">
        <f t="shared" ca="1" si="1071"/>
        <v>5.4744269190405985E-5</v>
      </c>
      <c r="HO445" s="223">
        <f t="shared" ca="1" si="1072"/>
        <v>-4.7679891313021457E-4</v>
      </c>
      <c r="HP445" s="223">
        <f t="shared" ca="1" si="1073"/>
        <v>3.9477863435314508E-4</v>
      </c>
      <c r="HQ445" s="223">
        <f t="shared" ca="1" si="1074"/>
        <v>1.0460419312482947E-4</v>
      </c>
      <c r="HR445" s="223">
        <f t="shared" ca="1" si="1075"/>
        <v>-4.9339878494786521E-4</v>
      </c>
      <c r="HS445" s="223">
        <f t="shared" ca="1" si="1076"/>
        <v>3.6056896123183298E-4</v>
      </c>
      <c r="HT445" s="223">
        <f t="shared" ca="1" si="1077"/>
        <v>1.5345672149699266E-4</v>
      </c>
      <c r="HU445" s="223">
        <f t="shared" ca="1" si="1078"/>
        <v>-5.052469567472475E-4</v>
      </c>
      <c r="HV445" s="223">
        <f t="shared" ca="1" si="1079"/>
        <v>3.2288681190683477E-4</v>
      </c>
      <c r="HW445" s="223">
        <f t="shared" ca="1" si="1080"/>
        <v>2.0083137775319036E-4</v>
      </c>
      <c r="HX445" s="223">
        <f t="shared" ca="1" si="1081"/>
        <v>-5.1222932415707738E-4</v>
      </c>
      <c r="HY445" s="223">
        <f t="shared" ca="1" si="1082"/>
        <v>2.8209508607528937E-4</v>
      </c>
      <c r="HZ445" s="223">
        <f t="shared" ca="1" si="1083"/>
        <v>2.4627191805599933E-4</v>
      </c>
      <c r="IA445" s="223">
        <f t="shared" ca="1" si="1084"/>
        <v>-5.1427864316223989E-4</v>
      </c>
      <c r="IB445" s="223">
        <f t="shared" ca="1" si="1085"/>
        <v>2.3858663035595414E-4</v>
      </c>
      <c r="IC445" s="223">
        <f t="shared" ca="1" si="1086"/>
        <v>2.8934072516202983E-4</v>
      </c>
      <c r="ID445" s="223">
        <f t="shared" ca="1" si="1087"/>
        <v>-5.1137517770044919E-4</v>
      </c>
      <c r="IE445" s="223">
        <f t="shared" ca="1" si="1088"/>
        <v>-4.4055753060593468E-5</v>
      </c>
      <c r="IF445" s="223">
        <f t="shared" ca="1" si="1089"/>
        <v>3.296230229149961E-4</v>
      </c>
      <c r="IG445" s="223">
        <f t="shared" ca="1" si="1090"/>
        <v>-5.035468897312919E-4</v>
      </c>
      <c r="IH445" s="223">
        <f t="shared" ca="1" si="1091"/>
        <v>1.4511769840141737E-4</v>
      </c>
      <c r="II445" s="223">
        <f t="shared" ca="1" si="1092"/>
        <v>3.6673087076703975E-4</v>
      </c>
      <c r="IJ445" s="223">
        <f t="shared" ca="1" si="1093"/>
        <v>-4.9086916994729767E-4</v>
      </c>
      <c r="IK445" s="223">
        <f t="shared" ca="1" si="1094"/>
        <v>9.6057379076255851E-5</v>
      </c>
      <c r="IL445" s="223">
        <f t="shared" ca="1" si="1095"/>
        <v>4.0030689985808964E-4</v>
      </c>
      <c r="IM445" s="223">
        <f t="shared" ca="1" si="1096"/>
        <v>-4.7346411172031816E-4</v>
      </c>
      <c r="IN445" s="223">
        <f t="shared" ca="1" si="1097"/>
        <v>4.6071974680256548E-5</v>
      </c>
      <c r="IO445" s="223">
        <f t="shared" ca="1" si="1098"/>
        <v>4.3002775467349707E-4</v>
      </c>
      <c r="IP445" s="223">
        <f t="shared" ca="1" si="1099"/>
        <v>-4.5149933527567198E-4</v>
      </c>
      <c r="IQ445" s="223">
        <f t="shared" ca="1" si="1100"/>
        <v>-4.357128017387895E-6</v>
      </c>
      <c r="IR445" s="223">
        <f t="shared" ca="1" si="1101"/>
        <v>4.5560720713433151E-4</v>
      </c>
      <c r="IS445" s="223">
        <f t="shared" ca="1" si="1102"/>
        <v>-4.2518637341766406E-4</v>
      </c>
      <c r="IT445" s="223">
        <f t="shared" ca="1" si="1103"/>
        <v>-5.4744269190405497E-5</v>
      </c>
      <c r="IU445" s="223">
        <f t="shared" ca="1" si="1104"/>
        <v>4.7679891313021447E-4</v>
      </c>
      <c r="IV445" s="223">
        <f t="shared" ca="1" si="1105"/>
        <v>-3.947786343531267E-4</v>
      </c>
      <c r="IW445" s="223">
        <f t="shared" ca="1" si="1106"/>
        <v>-1.0460419312482896E-4</v>
      </c>
      <c r="IX445" s="223">
        <f t="shared" ca="1" si="1107"/>
        <v>4.9339878494785686E-4</v>
      </c>
      <c r="IY445" s="223">
        <f t="shared" ca="1" si="1108"/>
        <v>-3.6056896123183335E-4</v>
      </c>
      <c r="IZ445" s="223">
        <f t="shared" ca="1" si="1109"/>
        <v>-1.5345672149699217E-4</v>
      </c>
      <c r="JA445" s="223">
        <f t="shared" ca="1" si="1110"/>
        <v>5.0524695674725281E-4</v>
      </c>
      <c r="JB445" s="223">
        <f t="shared" ca="1" si="1111"/>
        <v>-3.2288681190683515E-4</v>
      </c>
    </row>
    <row r="446" spans="2:262">
      <c r="B446" s="230">
        <v>85</v>
      </c>
      <c r="C446" s="229">
        <f t="shared" si="1112"/>
        <v>1.660156250000001E-3</v>
      </c>
      <c r="D446" s="226">
        <f t="shared" ca="1" si="855"/>
        <v>38.999387743197616</v>
      </c>
      <c r="E446" s="225">
        <f ca="1">CM361</f>
        <v>-0.2006122568023857</v>
      </c>
      <c r="F446" s="224">
        <v>85</v>
      </c>
      <c r="G446" s="223">
        <f t="shared" ca="1" si="856"/>
        <v>-5.8834121353422373E-5</v>
      </c>
      <c r="H446" s="223">
        <f t="shared" ca="1" si="857"/>
        <v>1.7736707324264444E-5</v>
      </c>
      <c r="I446" s="223">
        <f t="shared" ca="1" si="858"/>
        <v>4.134933940094495E-5</v>
      </c>
      <c r="J446" s="223">
        <f t="shared" ca="1" si="859"/>
        <v>-5.8498736605507528E-5</v>
      </c>
      <c r="K446" s="223">
        <f t="shared" ca="1" si="860"/>
        <v>1.6318503640216905E-5</v>
      </c>
      <c r="L446" s="223">
        <f t="shared" ca="1" si="861"/>
        <v>4.241201471719136E-5</v>
      </c>
      <c r="M446" s="223">
        <f t="shared" ca="1" si="862"/>
        <v>-5.8128114406070199E-5</v>
      </c>
      <c r="N446" s="223">
        <f t="shared" ca="1" si="863"/>
        <v>1.4890470299764761E-5</v>
      </c>
      <c r="O446" s="223">
        <f t="shared" ca="1" si="864"/>
        <v>4.3449142621659542E-5</v>
      </c>
      <c r="P446" s="223">
        <f t="shared" ca="1" si="865"/>
        <v>-5.7722478004064784E-5</v>
      </c>
      <c r="Q446" s="223">
        <f t="shared" ca="1" si="866"/>
        <v>1.3453467496794577E-5</v>
      </c>
      <c r="R446" s="223">
        <f t="shared" ca="1" si="867"/>
        <v>4.4460098387280458E-5</v>
      </c>
      <c r="S446" s="223">
        <f t="shared" ca="1" si="868"/>
        <v>-5.7282071739692256E-5</v>
      </c>
      <c r="T446" s="223">
        <f t="shared" ca="1" si="869"/>
        <v>1.2008360828061885E-5</v>
      </c>
      <c r="U446" s="223">
        <f t="shared" ca="1" si="870"/>
        <v>4.544427305210303E-5</v>
      </c>
      <c r="V446" s="223">
        <f t="shared" ca="1" si="871"/>
        <v>-5.680716089721836E-5</v>
      </c>
      <c r="W446" s="223">
        <f t="shared" ca="1" si="872"/>
        <v>1.0556020771787687E-5</v>
      </c>
      <c r="X446" s="223">
        <f t="shared" ca="1" si="873"/>
        <v>4.6401073786109965E-5</v>
      </c>
      <c r="Y446" s="223">
        <f t="shared" ca="1" si="874"/>
        <v>-5.629803154517646E-5</v>
      </c>
      <c r="Z446" s="223">
        <f t="shared" ca="1" si="875"/>
        <v>9.0973221633156046E-6</v>
      </c>
      <c r="AA446" s="223">
        <f t="shared" ca="1" si="876"/>
        <v>4.7329924248315801E-5</v>
      </c>
      <c r="AB446" s="223">
        <f t="shared" ca="1" si="877"/>
        <v>-5.5754990364050895E-5</v>
      </c>
      <c r="AC446" s="223">
        <f t="shared" ca="1" si="878"/>
        <v>7.6331436681435537E-6</v>
      </c>
      <c r="AD446" s="223">
        <f t="shared" ca="1" si="879"/>
        <v>4.823026493393455E-5</v>
      </c>
      <c r="AE446" s="223">
        <f t="shared" ca="1" si="880"/>
        <v>-5.517836446154324E-5</v>
      </c>
      <c r="AF446" s="223">
        <f t="shared" ca="1" si="881"/>
        <v>6.1643672526470053E-6</v>
      </c>
      <c r="AG446" s="223">
        <f t="shared" ca="1" si="882"/>
        <v>4.910155351140288E-5</v>
      </c>
      <c r="AH446" s="223">
        <f t="shared" ca="1" si="883"/>
        <v>-5.4568501175536066E-5</v>
      </c>
      <c r="AI446" s="223">
        <f t="shared" ca="1" si="884"/>
        <v>4.6918776528184284E-6</v>
      </c>
      <c r="AJ446" s="223">
        <f t="shared" ca="1" si="885"/>
        <v>4.9943265149061025E-5</v>
      </c>
      <c r="AK446" s="223">
        <f t="shared" ca="1" si="886"/>
        <v>-5.3925767864868067E-5</v>
      </c>
      <c r="AL446" s="223">
        <f t="shared" ca="1" si="887"/>
        <v>3.2165618413319808E-6</v>
      </c>
      <c r="AM446" s="223">
        <f t="shared" ca="1" si="888"/>
        <v>5.0754892831292353E-5</v>
      </c>
      <c r="AN446" s="223">
        <f t="shared" ca="1" si="889"/>
        <v>-5.3250551688052975E-5</v>
      </c>
      <c r="AO446" s="223">
        <f t="shared" ca="1" si="890"/>
        <v>1.73930849326773E-6</v>
      </c>
      <c r="AP446" s="223">
        <f t="shared" ca="1" si="891"/>
        <v>5.1535947663930259E-5</v>
      </c>
      <c r="AQ446" s="223">
        <f t="shared" ca="1" si="892"/>
        <v>-5.2543259370067397E-5</v>
      </c>
      <c r="AR446" s="223">
        <f t="shared" ca="1" si="893"/>
        <v>2.6100745080321196E-7</v>
      </c>
      <c r="AS446" s="223">
        <f t="shared" ca="1" si="894"/>
        <v>5.2285959168748162E-5</v>
      </c>
      <c r="AT446" s="223">
        <f t="shared" ca="1" si="895"/>
        <v>-5.180431695735587E-5</v>
      </c>
      <c r="AU446" s="223">
        <f t="shared" ca="1" si="896"/>
        <v>-1.2174508127891159E-6</v>
      </c>
      <c r="AV446" s="223">
        <f t="shared" ca="1" si="897"/>
        <v>5.3004475566860763E-5</v>
      </c>
      <c r="AW446" s="223">
        <f t="shared" ca="1" si="898"/>
        <v>-5.1034169561197853E-5</v>
      </c>
      <c r="AX446" s="223">
        <f t="shared" ca="1" si="899"/>
        <v>-2.6951757295352397E-6</v>
      </c>
      <c r="AY446" s="223">
        <f t="shared" ca="1" si="900"/>
        <v>5.3691064050857281E-5</v>
      </c>
      <c r="AZ446" s="223">
        <f t="shared" ca="1" si="901"/>
        <v>-5.0233281089586684E-5</v>
      </c>
      <c r="BA446" s="223">
        <f t="shared" ca="1" si="902"/>
        <v>-4.171277173201855E-6</v>
      </c>
      <c r="BB446" s="223">
        <f t="shared" ca="1" si="903"/>
        <v>5.4345311045507367E-5</v>
      </c>
      <c r="BC446" s="223">
        <f t="shared" ca="1" si="904"/>
        <v>-4.9402133967790527E-5</v>
      </c>
      <c r="BD446" s="223">
        <f t="shared" ca="1" si="905"/>
        <v>-5.6448659954725761E-6</v>
      </c>
      <c r="BE446" s="223">
        <f t="shared" ca="1" si="906"/>
        <v>5.496682245688572E-5</v>
      </c>
      <c r="BF446" s="223">
        <f t="shared" ca="1" si="907"/>
        <v>-4.8541228847756448E-5</v>
      </c>
      <c r="BG446" s="223">
        <f t="shared" ca="1" si="908"/>
        <v>-7.1150545615427691E-6</v>
      </c>
      <c r="BH446" s="223">
        <f t="shared" ca="1" si="909"/>
        <v>5.5555223909758267E-5</v>
      </c>
      <c r="BI446" s="223">
        <f t="shared" ca="1" si="910"/>
        <v>-4.765108430653843E-5</v>
      </c>
      <c r="BJ446" s="223">
        <f t="shared" ca="1" si="911"/>
        <v>-8.5809572847941105E-6</v>
      </c>
      <c r="BK446" s="223">
        <f t="shared" ca="1" si="912"/>
        <v>5.6110160973090858E-5</v>
      </c>
      <c r="BL446" s="223">
        <f t="shared" ca="1" si="913"/>
        <v>-4.6732236533922974E-5</v>
      </c>
      <c r="BM446" s="223">
        <f t="shared" ca="1" si="914"/>
        <v>-1.0041691160240596E-5</v>
      </c>
      <c r="BN446" s="223">
        <f t="shared" ca="1" si="915"/>
        <v>5.6631299373547322E-5</v>
      </c>
      <c r="BO446" s="223">
        <f t="shared" ca="1" si="916"/>
        <v>-4.5785239009449808E-5</v>
      </c>
      <c r="BP446" s="223">
        <f t="shared" ca="1" si="917"/>
        <v>-1.149637629641517E-5</v>
      </c>
      <c r="BQ446" s="223">
        <f t="shared" ca="1" si="918"/>
        <v>5.7118325196842129E-5</v>
      </c>
      <c r="BR446" s="223">
        <f t="shared" ca="1" si="919"/>
        <v>-4.4810662169018266E-5</v>
      </c>
      <c r="BS446" s="223">
        <f t="shared" ca="1" si="920"/>
        <v>-1.2944136445384291E-5</v>
      </c>
      <c r="BT446" s="223">
        <f t="shared" ca="1" si="921"/>
        <v>5.7570945076829572E-5</v>
      </c>
      <c r="BU446" s="223">
        <f t="shared" ca="1" si="922"/>
        <v>-4.3809093061274107E-5</v>
      </c>
      <c r="BV446" s="223">
        <f t="shared" ca="1" si="923"/>
        <v>-1.4384099530572836E-5</v>
      </c>
      <c r="BW446" s="223">
        <f t="shared" ca="1" si="924"/>
        <v>5.7988886372219533E-5</v>
      </c>
      <c r="BX446" s="223">
        <f t="shared" ca="1" si="925"/>
        <v>-4.2781134993998519E-5</v>
      </c>
      <c r="BY446" s="223">
        <f t="shared" ca="1" si="926"/>
        <v>-1.5815398172060282E-5</v>
      </c>
      <c r="BZ446" s="223">
        <f t="shared" ca="1" si="927"/>
        <v>5.8371897330802972E-5</v>
      </c>
      <c r="CA446" s="223">
        <f t="shared" ca="1" si="928"/>
        <v>-4.1727407170691026E-5</v>
      </c>
      <c r="CB446" s="223">
        <f t="shared" ca="1" si="929"/>
        <v>-1.7237170209063055E-5</v>
      </c>
      <c r="CC446" s="223">
        <f t="shared" ca="1" si="930"/>
        <v>5.8719747241099744E-5</v>
      </c>
      <c r="CD446" s="223">
        <f t="shared" ca="1" si="931"/>
        <v>-4.064854431759214E-5</v>
      </c>
      <c r="CE446" s="223">
        <f t="shared" ca="1" si="932"/>
        <v>-1.8648559219272846E-5</v>
      </c>
      <c r="CF446" s="223">
        <f t="shared" ca="1" si="933"/>
        <v>5.9032226571331656E-5</v>
      </c>
      <c r="CG446" s="223">
        <f t="shared" ca="1" si="934"/>
        <v>-3.9545196301344579E-5</v>
      </c>
      <c r="CH446" s="223">
        <f t="shared" ca="1" si="935"/>
        <v>-2.0048715034723473E-5</v>
      </c>
      <c r="CI446" s="223">
        <f t="shared" ca="1" si="936"/>
        <v>5.9309147095634085E-5</v>
      </c>
      <c r="CJ446" s="223">
        <f t="shared" ca="1" si="937"/>
        <v>-3.8418027737533933E-5</v>
      </c>
      <c r="CK446" s="223">
        <f t="shared" ca="1" si="938"/>
        <v>-2.1436794253905317E-5</v>
      </c>
      <c r="CL446" s="223">
        <f t="shared" ca="1" si="939"/>
        <v>5.9550342007437674E-5</v>
      </c>
      <c r="CM446" s="223">
        <f t="shared" ca="1" si="940"/>
        <v>-3.7267717590356772E-5</v>
      </c>
      <c r="CN446" s="223">
        <f t="shared" ca="1" si="941"/>
        <v>-2.2811960749803582E-5</v>
      </c>
      <c r="CO446" s="223">
        <f t="shared" ca="1" si="942"/>
        <v>5.975566601994697E-5</v>
      </c>
      <c r="CP446" s="223">
        <f t="shared" ca="1" si="943"/>
        <v>-3.6094958763634243E-5</v>
      </c>
      <c r="CQ446" s="223">
        <f t="shared" ca="1" si="944"/>
        <v>-2.4173386173538738E-5</v>
      </c>
      <c r="CR446" s="223">
        <f t="shared" ca="1" si="945"/>
        <v>5.9924995453654081E-5</v>
      </c>
      <c r="CS446" s="223">
        <f t="shared" ca="1" si="946"/>
        <v>-3.4900457683428586E-5</v>
      </c>
      <c r="CT446" s="223">
        <f t="shared" ca="1" si="947"/>
        <v>-2.552025045334565E-5</v>
      </c>
      <c r="CU446" s="223">
        <f t="shared" ca="1" si="948"/>
        <v>6.0058228310839662E-5</v>
      </c>
      <c r="CV446" s="223">
        <f t="shared" ca="1" si="949"/>
        <v>-3.3684933872526576E-5</v>
      </c>
      <c r="CW446" s="223">
        <f t="shared" ca="1" si="950"/>
        <v>-2.6851742288543092E-5</v>
      </c>
      <c r="CX446" s="223">
        <f t="shared" ca="1" si="951"/>
        <v>6.0155284337012725E-5</v>
      </c>
      <c r="CY446" s="223">
        <f t="shared" ca="1" si="952"/>
        <v>-3.2449119517021985E-5</v>
      </c>
      <c r="CZ446" s="223">
        <f t="shared" ca="1" si="953"/>
        <v>-2.8167059638235702E-5</v>
      </c>
      <c r="DA446" s="223">
        <f t="shared" ca="1" si="954"/>
        <v>6.0216105069252128E-5</v>
      </c>
      <c r="DB446" s="223">
        <f t="shared" ca="1" si="955"/>
        <v>-3.1193759025269643E-5</v>
      </c>
      <c r="DC446" s="223">
        <f t="shared" ca="1" si="956"/>
        <v>-2.9465410204437953E-5</v>
      </c>
      <c r="DD446" s="223">
        <f t="shared" ca="1" si="957"/>
        <v>6.0240653871422955E-5</v>
      </c>
      <c r="DE446" s="223">
        <f t="shared" ca="1" si="958"/>
        <v>-2.9919608579490238E-5</v>
      </c>
      <c r="DF446" s="223">
        <f t="shared" ca="1" si="959"/>
        <v>-3.074601190931569E-5</v>
      </c>
      <c r="DG446" s="223">
        <f t="shared" ca="1" si="960"/>
        <v>6.0228915956244805E-5</v>
      </c>
      <c r="DH446" s="223">
        <f t="shared" ca="1" si="961"/>
        <v>-2.8627435680270272E-5</v>
      </c>
      <c r="DI446" s="223">
        <f t="shared" ca="1" si="962"/>
        <v>-3.2008093366285226E-5</v>
      </c>
      <c r="DJ446" s="223">
        <f t="shared" ca="1" si="963"/>
        <v>6.0180898394198806E-5</v>
      </c>
      <c r="DK446" s="223">
        <f t="shared" ca="1" si="964"/>
        <v>-2.7318018684243763E-5</v>
      </c>
      <c r="DL446" s="223">
        <f t="shared" ca="1" si="965"/>
        <v>-3.3250894344672073E-5</v>
      </c>
      <c r="DM446" s="223">
        <f t="shared" ca="1" si="966"/>
        <v>6.009663010926895E-5</v>
      </c>
      <c r="DN446" s="223">
        <f t="shared" ca="1" si="967"/>
        <v>-2.5992146335249919E-5</v>
      </c>
      <c r="DO446" s="223">
        <f t="shared" ca="1" si="968"/>
        <v>-3.4473666227636691E-5</v>
      </c>
      <c r="DP446" s="223">
        <f t="shared" ca="1" si="969"/>
        <v>5.9976161861518915E-5</v>
      </c>
      <c r="DQ446" s="223">
        <f t="shared" ca="1" si="970"/>
        <v>-2.4650617289211133E-5</v>
      </c>
      <c r="DR446" s="223">
        <f t="shared" ca="1" si="971"/>
        <v>-3.5675672463117796E-5</v>
      </c>
      <c r="DS446" s="223">
        <f t="shared" ca="1" si="972"/>
        <v>5.9819566216516603E-5</v>
      </c>
      <c r="DT446" s="223">
        <f t="shared" ca="1" si="973"/>
        <v>-2.3294239633063268E-5</v>
      </c>
      <c r="DU446" s="223">
        <f t="shared" ca="1" si="974"/>
        <v>-3.685618900750782E-5</v>
      </c>
      <c r="DV446" s="223">
        <f t="shared" ca="1" si="975"/>
        <v>5.9626937501623345E-5</v>
      </c>
      <c r="DW446" s="223">
        <f t="shared" ca="1" si="976"/>
        <v>-2.1923830397989747E-5</v>
      </c>
      <c r="DX446" s="223">
        <f t="shared" ca="1" si="977"/>
        <v>-3.8014504761781369E-5</v>
      </c>
      <c r="DY446" s="223">
        <f t="shared" ca="1" si="978"/>
        <v>5.9398391749173956E-5</v>
      </c>
      <c r="DZ446" s="223">
        <f t="shared" ca="1" si="979"/>
        <v>-2.0540215067266096E-5</v>
      </c>
      <c r="EA446" s="223">
        <f t="shared" ca="1" si="980"/>
        <v>-3.91499219998403E-5</v>
      </c>
      <c r="EB446" s="223">
        <f t="shared" ca="1" si="981"/>
        <v>5.9134066626583184E-5</v>
      </c>
      <c r="EC446" s="223">
        <f t="shared" ca="1" si="982"/>
        <v>-1.914422707903725E-5</v>
      </c>
      <c r="ED446" s="223">
        <f t="shared" ca="1" si="983"/>
        <v>-4.0261756788795103E-5</v>
      </c>
      <c r="EE446" s="223">
        <f t="shared" ca="1" si="984"/>
        <v>5.8834121353422373E-5</v>
      </c>
      <c r="EF446" s="223">
        <f t="shared" ca="1" si="985"/>
        <v>-1.7736707324264766E-5</v>
      </c>
      <c r="EG446" s="223">
        <f t="shared" ca="1" si="986"/>
        <v>-4.1349339400944435E-5</v>
      </c>
      <c r="EH446" s="223">
        <f t="shared" ca="1" si="987"/>
        <v>5.8498736605507792E-5</v>
      </c>
      <c r="EI446" s="223">
        <f t="shared" ca="1" si="988"/>
        <v>-1.6318503640215065E-5</v>
      </c>
      <c r="EJ446" s="223">
        <f t="shared" ca="1" si="989"/>
        <v>-4.2412014717192485E-5</v>
      </c>
      <c r="EK446" s="223">
        <f t="shared" ca="1" si="990"/>
        <v>5.812811440606986E-5</v>
      </c>
      <c r="EL446" s="223">
        <f t="shared" ca="1" si="991"/>
        <v>-1.4890470299763944E-5</v>
      </c>
      <c r="EM446" s="223">
        <f t="shared" ca="1" si="992"/>
        <v>-4.3449142621659834E-5</v>
      </c>
      <c r="EN446" s="223">
        <f t="shared" ca="1" si="993"/>
        <v>5.7722478004064784E-5</v>
      </c>
      <c r="EO446" s="223">
        <f t="shared" ca="1" si="994"/>
        <v>-1.3453467496794804E-5</v>
      </c>
      <c r="EP446" s="223">
        <f t="shared" ca="1" si="995"/>
        <v>-4.446009838728001E-5</v>
      </c>
      <c r="EQ446" s="223">
        <f t="shared" ca="1" si="996"/>
        <v>5.7282071739692594E-5</v>
      </c>
      <c r="ER446" s="223">
        <f t="shared" ca="1" si="997"/>
        <v>-1.2008360828059798E-5</v>
      </c>
      <c r="ES446" s="223">
        <f t="shared" ca="1" si="998"/>
        <v>-4.5444273052104142E-5</v>
      </c>
      <c r="ET446" s="223">
        <f t="shared" ca="1" si="999"/>
        <v>5.6807160897217933E-5</v>
      </c>
      <c r="EU446" s="223">
        <f t="shared" ca="1" si="1000"/>
        <v>-1.055602077178686E-5</v>
      </c>
      <c r="EV446" s="223">
        <f t="shared" ca="1" si="1001"/>
        <v>-4.6401073786110236E-5</v>
      </c>
      <c r="EW446" s="223">
        <f t="shared" ca="1" si="1002"/>
        <v>5.6298031545176467E-5</v>
      </c>
      <c r="EX446" s="223">
        <f t="shared" ca="1" si="1003"/>
        <v>-9.0973221633160417E-6</v>
      </c>
      <c r="EY446" s="223">
        <f t="shared" ca="1" si="1004"/>
        <v>-4.7329924248315523E-5</v>
      </c>
      <c r="EZ446" s="223">
        <f t="shared" ca="1" si="1005"/>
        <v>5.5754990364051234E-5</v>
      </c>
      <c r="FA446" s="223">
        <f t="shared" ca="1" si="1006"/>
        <v>-7.6331436681414395E-6</v>
      </c>
      <c r="FB446" s="223">
        <f t="shared" ca="1" si="1007"/>
        <v>-4.8230264933935566E-5</v>
      </c>
      <c r="FC446" s="223">
        <f t="shared" ca="1" si="1008"/>
        <v>5.5178364461542739E-5</v>
      </c>
      <c r="FD446" s="223">
        <f t="shared" ca="1" si="1009"/>
        <v>-6.1643672526461616E-6</v>
      </c>
      <c r="FE446" s="223">
        <f t="shared" ca="1" si="1010"/>
        <v>-4.910155351140311E-5</v>
      </c>
      <c r="FF446" s="223">
        <f t="shared" ca="1" si="1011"/>
        <v>5.4568501175535897E-5</v>
      </c>
      <c r="FG446" s="223">
        <f t="shared" ca="1" si="1012"/>
        <v>-4.6918776528184419E-6</v>
      </c>
      <c r="FH446" s="223">
        <f t="shared" ca="1" si="1013"/>
        <v>-4.9943265149060774E-5</v>
      </c>
      <c r="FI446" s="223">
        <f t="shared" ca="1" si="1014"/>
        <v>5.392576786486865E-5</v>
      </c>
      <c r="FJ446" s="223">
        <f t="shared" ca="1" si="1015"/>
        <v>-3.2165618413298564E-6</v>
      </c>
      <c r="FK446" s="223">
        <f t="shared" ca="1" si="1016"/>
        <v>-5.0754892831293499E-5</v>
      </c>
      <c r="FL446" s="223">
        <f t="shared" ca="1" si="1017"/>
        <v>5.3250551688052385E-5</v>
      </c>
      <c r="FM446" s="223">
        <f t="shared" ca="1" si="1018"/>
        <v>-1.7393084932664628E-6</v>
      </c>
      <c r="FN446" s="223">
        <f t="shared" ca="1" si="1019"/>
        <v>-5.153594766393047E-5</v>
      </c>
      <c r="FO446" s="223">
        <f t="shared" ca="1" si="1020"/>
        <v>5.2543259370067194E-5</v>
      </c>
      <c r="FP446" s="223">
        <f t="shared" ca="1" si="1021"/>
        <v>-2.610074508036558E-7</v>
      </c>
      <c r="FQ446" s="223">
        <f t="shared" ca="1" si="1022"/>
        <v>-5.2285959168747938E-5</v>
      </c>
      <c r="FR446" s="223">
        <f t="shared" ca="1" si="1023"/>
        <v>5.1804316957356541E-5</v>
      </c>
      <c r="FS446" s="223">
        <f t="shared" ca="1" si="1024"/>
        <v>1.2174508127878182E-6</v>
      </c>
      <c r="FT446" s="223">
        <f t="shared" ca="1" si="1025"/>
        <v>-5.3004475566861772E-5</v>
      </c>
      <c r="FU446" s="223">
        <f t="shared" ca="1" si="1026"/>
        <v>5.1034169561197175E-5</v>
      </c>
      <c r="FV446" s="223">
        <f t="shared" ca="1" si="1027"/>
        <v>2.6951757295365001E-6</v>
      </c>
      <c r="FW446" s="223">
        <f t="shared" ca="1" si="1028"/>
        <v>-5.3691064050857471E-5</v>
      </c>
      <c r="FX446" s="223">
        <f t="shared" ca="1" si="1029"/>
        <v>5.023328108958646E-5</v>
      </c>
      <c r="FY446" s="223">
        <f t="shared" ca="1" si="1030"/>
        <v>4.1712771732014146E-6</v>
      </c>
      <c r="FZ446" s="223">
        <f t="shared" ca="1" si="1031"/>
        <v>-5.4345311045507177E-5</v>
      </c>
      <c r="GA446" s="223">
        <f t="shared" ca="1" si="1032"/>
        <v>4.9402133967790778E-5</v>
      </c>
      <c r="GB446" s="223">
        <f t="shared" ca="1" si="1033"/>
        <v>5.6448659954712853E-6</v>
      </c>
      <c r="GC446" s="223">
        <f t="shared" ca="1" si="1034"/>
        <v>-5.4966822456886587E-5</v>
      </c>
      <c r="GD446" s="223">
        <f t="shared" ca="1" si="1035"/>
        <v>4.8541228847755689E-5</v>
      </c>
      <c r="GE446" s="223">
        <f t="shared" ca="1" si="1036"/>
        <v>7.1150545615440261E-6</v>
      </c>
      <c r="GF446" s="223">
        <f t="shared" ca="1" si="1037"/>
        <v>-5.555522390975843E-5</v>
      </c>
      <c r="GG446" s="223">
        <f t="shared" ca="1" si="1038"/>
        <v>4.7651084306538179E-5</v>
      </c>
      <c r="GH446" s="223">
        <f t="shared" ca="1" si="1039"/>
        <v>8.5809572847945204E-6</v>
      </c>
      <c r="GI446" s="223">
        <f t="shared" ca="1" si="1040"/>
        <v>-5.6110160973090695E-5</v>
      </c>
      <c r="GJ446" s="223">
        <f t="shared" ca="1" si="1041"/>
        <v>4.6732236533923252E-5</v>
      </c>
      <c r="GK446" s="223">
        <f t="shared" ca="1" si="1042"/>
        <v>1.0041691160239319E-5</v>
      </c>
      <c r="GL446" s="223">
        <f t="shared" ca="1" si="1043"/>
        <v>-5.6631299373548047E-5</v>
      </c>
      <c r="GM446" s="223">
        <f t="shared" ca="1" si="1044"/>
        <v>4.5785239009448988E-5</v>
      </c>
      <c r="GN446" s="223">
        <f t="shared" ca="1" si="1045"/>
        <v>1.149637629641557E-5</v>
      </c>
      <c r="GO446" s="223">
        <f t="shared" ca="1" si="1046"/>
        <v>-5.7118325196842264E-5</v>
      </c>
      <c r="GP446" s="223">
        <f t="shared" ca="1" si="1047"/>
        <v>4.4810662169017988E-5</v>
      </c>
      <c r="GQ446" s="223">
        <f t="shared" ca="1" si="1048"/>
        <v>1.2944136445384701E-5</v>
      </c>
      <c r="GR446" s="223">
        <f t="shared" ca="1" si="1049"/>
        <v>-5.7570945076829688E-5</v>
      </c>
      <c r="GS446" s="223">
        <f t="shared" ca="1" si="1050"/>
        <v>4.3809093061275002E-5</v>
      </c>
      <c r="GT446" s="223">
        <f t="shared" ca="1" si="1051"/>
        <v>1.4384099530571579E-5</v>
      </c>
      <c r="GU446" s="223">
        <f t="shared" ca="1" si="1052"/>
        <v>-5.7988886372220109E-5</v>
      </c>
      <c r="GV446" s="223">
        <f t="shared" ca="1" si="1053"/>
        <v>4.2781134993997029E-5</v>
      </c>
      <c r="GW446" s="223">
        <f t="shared" ca="1" si="1054"/>
        <v>1.5815398172060685E-5</v>
      </c>
      <c r="GX446" s="223">
        <f t="shared" ca="1" si="1055"/>
        <v>-5.8371897330803074E-5</v>
      </c>
      <c r="GY446" s="223">
        <f t="shared" ca="1" si="1056"/>
        <v>4.1727407170690721E-5</v>
      </c>
      <c r="GZ446" s="223">
        <f t="shared" ca="1" si="1057"/>
        <v>1.7237170209063455E-5</v>
      </c>
      <c r="HA446" s="223">
        <f t="shared" ca="1" si="1058"/>
        <v>-5.8719747241099839E-5</v>
      </c>
      <c r="HB446" s="223">
        <f t="shared" ca="1" si="1059"/>
        <v>4.0648544317593095E-5</v>
      </c>
      <c r="HC446" s="223">
        <f t="shared" ca="1" si="1060"/>
        <v>1.864855921927161E-5</v>
      </c>
      <c r="HD446" s="223">
        <f t="shared" ca="1" si="1061"/>
        <v>-5.9032226571332076E-5</v>
      </c>
      <c r="HE446" s="223">
        <f t="shared" ca="1" si="1062"/>
        <v>3.954519630134298E-5</v>
      </c>
      <c r="HF446" s="223">
        <f t="shared" ca="1" si="1063"/>
        <v>2.0048715034723866E-5</v>
      </c>
      <c r="HG446" s="223">
        <f t="shared" ca="1" si="1064"/>
        <v>-5.930914709563416E-5</v>
      </c>
      <c r="HH446" s="223">
        <f t="shared" ca="1" si="1065"/>
        <v>3.8418027737533614E-5</v>
      </c>
      <c r="HI446" s="223">
        <f t="shared" ca="1" si="1066"/>
        <v>2.1436794253905707E-5</v>
      </c>
      <c r="HJ446" s="223">
        <f t="shared" ca="1" si="1067"/>
        <v>-5.9550342007437735E-5</v>
      </c>
      <c r="HK446" s="223">
        <f t="shared" ca="1" si="1068"/>
        <v>3.7267717590357795E-5</v>
      </c>
      <c r="HL446" s="223">
        <f t="shared" ca="1" si="1069"/>
        <v>2.2811960749802376E-5</v>
      </c>
      <c r="HM446" s="223">
        <f t="shared" ca="1" si="1070"/>
        <v>-5.9755666019947228E-5</v>
      </c>
      <c r="HN446" s="223">
        <f t="shared" ca="1" si="1071"/>
        <v>3.6094958763632543E-5</v>
      </c>
      <c r="HO446" s="223">
        <f t="shared" ca="1" si="1072"/>
        <v>2.4173386173540683E-5</v>
      </c>
      <c r="HP446" s="223">
        <f t="shared" ca="1" si="1073"/>
        <v>-5.9924995453654122E-5</v>
      </c>
      <c r="HQ446" s="223">
        <f t="shared" ca="1" si="1074"/>
        <v>3.4900457683428247E-5</v>
      </c>
      <c r="HR446" s="223">
        <f t="shared" ca="1" si="1075"/>
        <v>2.5520250453346027E-5</v>
      </c>
      <c r="HS446" s="223">
        <f t="shared" ca="1" si="1076"/>
        <v>-6.0058228310839689E-5</v>
      </c>
      <c r="HT446" s="223">
        <f t="shared" ca="1" si="1077"/>
        <v>3.3684933872527647E-5</v>
      </c>
      <c r="HU446" s="223">
        <f t="shared" ca="1" si="1078"/>
        <v>2.685174228854193E-5</v>
      </c>
      <c r="HV446" s="223">
        <f t="shared" ca="1" si="1079"/>
        <v>-6.0155284337012664E-5</v>
      </c>
      <c r="HW446" s="223">
        <f t="shared" ca="1" si="1080"/>
        <v>3.2449119517020203E-5</v>
      </c>
      <c r="HX446" s="223">
        <f t="shared" ca="1" si="1081"/>
        <v>2.8167059638237582E-5</v>
      </c>
      <c r="HY446" s="223">
        <f t="shared" ca="1" si="1082"/>
        <v>-6.0216105069252134E-5</v>
      </c>
      <c r="HZ446" s="223">
        <f t="shared" ca="1" si="1083"/>
        <v>3.1193759025269291E-5</v>
      </c>
      <c r="IA446" s="223">
        <f t="shared" ca="1" si="1084"/>
        <v>2.9465410204438315E-5</v>
      </c>
      <c r="IB446" s="223">
        <f t="shared" ca="1" si="1085"/>
        <v>-6.0240653871422962E-5</v>
      </c>
      <c r="IC446" s="223">
        <f t="shared" ca="1" si="1086"/>
        <v>2.9919608579491369E-5</v>
      </c>
      <c r="ID446" s="223">
        <f t="shared" ca="1" si="1087"/>
        <v>3.0746011909314579E-5</v>
      </c>
      <c r="IE446" s="223">
        <f t="shared" ca="1" si="1088"/>
        <v>-3.824946141542653E-5</v>
      </c>
      <c r="IF446" s="223">
        <f t="shared" ca="1" si="1089"/>
        <v>2.8627435680268398E-5</v>
      </c>
      <c r="IG446" s="223">
        <f t="shared" ca="1" si="1090"/>
        <v>3.2008093366287028E-5</v>
      </c>
      <c r="IH446" s="223">
        <f t="shared" ca="1" si="1091"/>
        <v>-6.0180898394198779E-5</v>
      </c>
      <c r="II446" s="223">
        <f t="shared" ca="1" si="1092"/>
        <v>2.73180186842434E-5</v>
      </c>
      <c r="IJ446" s="223">
        <f t="shared" ca="1" si="1093"/>
        <v>3.3250894344672411E-5</v>
      </c>
      <c r="IK446" s="223">
        <f t="shared" ca="1" si="1094"/>
        <v>-6.0096630109268923E-5</v>
      </c>
      <c r="IL446" s="223">
        <f t="shared" ca="1" si="1095"/>
        <v>2.5992146335249549E-5</v>
      </c>
      <c r="IM446" s="223">
        <f t="shared" ca="1" si="1096"/>
        <v>3.4473666227635621E-5</v>
      </c>
      <c r="IN446" s="223">
        <f t="shared" ca="1" si="1097"/>
        <v>-5.997616186151903E-5</v>
      </c>
      <c r="IO446" s="223">
        <f t="shared" ca="1" si="1098"/>
        <v>2.4650617289209199E-5</v>
      </c>
      <c r="IP446" s="223">
        <f t="shared" ca="1" si="1099"/>
        <v>3.5675672463119504E-5</v>
      </c>
      <c r="IQ446" s="223">
        <f t="shared" ca="1" si="1100"/>
        <v>-5.9819566216516562E-5</v>
      </c>
      <c r="IR446" s="223">
        <f t="shared" ca="1" si="1101"/>
        <v>2.3294239633066043E-5</v>
      </c>
      <c r="IS446" s="223">
        <f t="shared" ca="1" si="1102"/>
        <v>3.6856189007510856E-5</v>
      </c>
      <c r="IT446" s="223">
        <f t="shared" ca="1" si="1103"/>
        <v>-5.9626937501622789E-5</v>
      </c>
      <c r="IU446" s="223">
        <f t="shared" ca="1" si="1104"/>
        <v>2.1923830397986176E-5</v>
      </c>
      <c r="IV446" s="223">
        <f t="shared" ca="1" si="1105"/>
        <v>3.8014504761783016E-5</v>
      </c>
      <c r="IW446" s="223">
        <f t="shared" ca="1" si="1106"/>
        <v>-5.9398391749173319E-5</v>
      </c>
      <c r="IX446" s="223">
        <f t="shared" ca="1" si="1107"/>
        <v>2.054021506726571E-5</v>
      </c>
      <c r="IY446" s="223">
        <f t="shared" ca="1" si="1108"/>
        <v>3.9149921999840612E-5</v>
      </c>
      <c r="IZ446" s="223">
        <f t="shared" ca="1" si="1109"/>
        <v>-5.9134066626583109E-5</v>
      </c>
      <c r="JA446" s="223">
        <f t="shared" ca="1" si="1110"/>
        <v>1.9144227079036854E-5</v>
      </c>
      <c r="JB446" s="223">
        <f t="shared" ca="1" si="1111"/>
        <v>4.0261756788795415E-5</v>
      </c>
    </row>
    <row r="447" spans="2:262">
      <c r="B447" s="230">
        <v>86</v>
      </c>
      <c r="C447" s="229">
        <f t="shared" si="1112"/>
        <v>1.6796875000000011E-3</v>
      </c>
      <c r="D447" s="226">
        <f t="shared" ca="1" si="855"/>
        <v>38.99889187627798</v>
      </c>
      <c r="E447" s="225">
        <f ca="1">CN361</f>
        <v>-0.20110812372202527</v>
      </c>
      <c r="F447" s="224">
        <v>86</v>
      </c>
      <c r="G447" s="223">
        <f t="shared" ca="1" si="856"/>
        <v>-9.1095058814356415E-5</v>
      </c>
      <c r="H447" s="223">
        <f t="shared" ca="1" si="857"/>
        <v>2.6263342508729416E-4</v>
      </c>
      <c r="I447" s="223">
        <f t="shared" ca="1" si="858"/>
        <v>-1.7894607029412916E-4</v>
      </c>
      <c r="J447" s="223">
        <f t="shared" ca="1" si="859"/>
        <v>-7.8640093485684261E-5</v>
      </c>
      <c r="K447" s="223">
        <f t="shared" ca="1" si="860"/>
        <v>2.5980424602333266E-4</v>
      </c>
      <c r="L447" s="223">
        <f t="shared" ca="1" si="861"/>
        <v>-1.884920581816082E-4</v>
      </c>
      <c r="M447" s="223">
        <f t="shared" ca="1" si="862"/>
        <v>-6.5995677283746374E-5</v>
      </c>
      <c r="N447" s="223">
        <f t="shared" ca="1" si="863"/>
        <v>2.5634917577453675E-4</v>
      </c>
      <c r="O447" s="223">
        <f t="shared" ca="1" si="864"/>
        <v>-1.9758395219097365E-4</v>
      </c>
      <c r="P447" s="223">
        <f t="shared" ca="1" si="865"/>
        <v>-5.3192271714693349E-5</v>
      </c>
      <c r="Q447" s="223">
        <f t="shared" ca="1" si="866"/>
        <v>2.5227653790776418E-4</v>
      </c>
      <c r="R447" s="223">
        <f t="shared" ca="1" si="867"/>
        <v>-2.0619984915320018E-4</v>
      </c>
      <c r="S447" s="223">
        <f t="shared" ca="1" si="868"/>
        <v>-4.0260721303986372E-5</v>
      </c>
      <c r="T447" s="223">
        <f t="shared" ca="1" si="869"/>
        <v>2.4759614376435648E-4</v>
      </c>
      <c r="U447" s="223">
        <f t="shared" ca="1" si="870"/>
        <v>-2.1431899261784303E-4</v>
      </c>
      <c r="V447" s="223">
        <f t="shared" ca="1" si="871"/>
        <v>-2.7232179289236411E-5</v>
      </c>
      <c r="W447" s="223">
        <f t="shared" ca="1" si="872"/>
        <v>2.4231926882375959E-4</v>
      </c>
      <c r="X447" s="223">
        <f t="shared" ca="1" si="873"/>
        <v>-2.2192182285714392E-4</v>
      </c>
      <c r="Y447" s="223">
        <f t="shared" ca="1" si="874"/>
        <v>-1.4138032569321445E-5</v>
      </c>
      <c r="Z447" s="223">
        <f t="shared" ca="1" si="875"/>
        <v>2.3645862553990546E-4</v>
      </c>
      <c r="AA447" s="223">
        <f t="shared" ca="1" si="876"/>
        <v>-2.2899002398712488E-4</v>
      </c>
      <c r="AB447" s="223">
        <f t="shared" ca="1" si="877"/>
        <v>-1.0098260906015811E-6</v>
      </c>
      <c r="AC447" s="223">
        <f t="shared" ca="1" si="878"/>
        <v>2.3002833271579628E-4</v>
      </c>
      <c r="AD447" s="223">
        <f t="shared" ca="1" si="879"/>
        <v>-2.3550656809216372E-4</v>
      </c>
      <c r="AE447" s="223">
        <f t="shared" ca="1" si="880"/>
        <v>1.2120813147622735E-5</v>
      </c>
      <c r="AF447" s="223">
        <f t="shared" ca="1" si="881"/>
        <v>2.2304388149007139E-4</v>
      </c>
      <c r="AG447" s="223">
        <f t="shared" ca="1" si="882"/>
        <v>-2.4145575624672942E-4</v>
      </c>
      <c r="AH447" s="223">
        <f t="shared" ca="1" si="883"/>
        <v>2.5222252285314706E-5</v>
      </c>
      <c r="AI447" s="223">
        <f t="shared" ca="1" si="884"/>
        <v>2.1552209801750126E-4</v>
      </c>
      <c r="AJ447" s="223">
        <f t="shared" ca="1" si="885"/>
        <v>-2.4682325633547039E-4</v>
      </c>
      <c r="AK447" s="223">
        <f t="shared" ca="1" si="886"/>
        <v>3.8262928808044847E-5</v>
      </c>
      <c r="AL447" s="223">
        <f t="shared" ca="1" si="887"/>
        <v>2.0748110293330072E-4</v>
      </c>
      <c r="AM447" s="223">
        <f t="shared" ca="1" si="888"/>
        <v>-2.5159613758053532E-4</v>
      </c>
      <c r="AN447" s="223">
        <f t="shared" ca="1" si="889"/>
        <v>5.1211426583837788E-5</v>
      </c>
      <c r="AO447" s="223">
        <f t="shared" ca="1" si="890"/>
        <v>1.9894026769893568E-4</v>
      </c>
      <c r="AP447" s="223">
        <f t="shared" ca="1" si="891"/>
        <v>-2.5576290169295097E-4</v>
      </c>
      <c r="AQ447" s="223">
        <f t="shared" ca="1" si="892"/>
        <v>6.4036551547399056E-5</v>
      </c>
      <c r="AR447" s="223">
        <f t="shared" ca="1" si="893"/>
        <v>1.8992016793457447E-4</v>
      </c>
      <c r="AS447" s="223">
        <f t="shared" ca="1" si="894"/>
        <v>-2.5931351057300277E-4</v>
      </c>
      <c r="AT447" s="223">
        <f t="shared" ca="1" si="895"/>
        <v>7.6707406849343206E-5</v>
      </c>
      <c r="AU447" s="223">
        <f t="shared" ca="1" si="896"/>
        <v>1.8044253385061688E-4</v>
      </c>
      <c r="AV447" s="223">
        <f t="shared" ca="1" si="897"/>
        <v>-2.6223941049290317E-4</v>
      </c>
      <c r="AW447" s="223">
        <f t="shared" ca="1" si="898"/>
        <v>8.9193467289411997E-5</v>
      </c>
      <c r="AX447" s="223">
        <f t="shared" ca="1" si="899"/>
        <v>1.705301978977139E-4</v>
      </c>
      <c r="AY447" s="223">
        <f t="shared" ca="1" si="900"/>
        <v>-2.6453355270346672E-4</v>
      </c>
      <c r="AZ447" s="223">
        <f t="shared" ca="1" si="901"/>
        <v>1.0146465285435554E-4</v>
      </c>
      <c r="BA447" s="223">
        <f t="shared" ca="1" si="902"/>
        <v>1.6020703976139103E-4</v>
      </c>
      <c r="BB447" s="223">
        <f t="shared" ca="1" si="903"/>
        <v>-2.6619041041516499E-4</v>
      </c>
      <c r="BC447" s="223">
        <f t="shared" ca="1" si="904"/>
        <v>1.1349140118331902E-4</v>
      </c>
      <c r="BD447" s="223">
        <f t="shared" ca="1" si="905"/>
        <v>1.4949792883380659E-4</v>
      </c>
      <c r="BE447" s="223">
        <f t="shared" ca="1" si="906"/>
        <v>-2.6720599211264693E-4</v>
      </c>
      <c r="BF447" s="223">
        <f t="shared" ca="1" si="907"/>
        <v>1.2524473878616256E-4</v>
      </c>
      <c r="BG447" s="223">
        <f t="shared" ca="1" si="908"/>
        <v>1.3842866430118953E-4</v>
      </c>
      <c r="BH447" s="223">
        <f t="shared" ca="1" si="909"/>
        <v>-2.6757785117064885E-4</v>
      </c>
      <c r="BI447" s="223">
        <f t="shared" ca="1" si="910"/>
        <v>1.3669635084312336E-4</v>
      </c>
      <c r="BJ447" s="223">
        <f t="shared" ca="1" si="911"/>
        <v>1.2702591299135191E-4</v>
      </c>
      <c r="BK447" s="223">
        <f t="shared" ca="1" si="912"/>
        <v>-2.6730509174812897E-4</v>
      </c>
      <c r="BL447" s="223">
        <f t="shared" ca="1" si="913"/>
        <v>1.4781864941771681E-4</v>
      </c>
      <c r="BM447" s="223">
        <f t="shared" ca="1" si="914"/>
        <v>1.1531714513096223E-4</v>
      </c>
      <c r="BN447" s="223">
        <f t="shared" ca="1" si="915"/>
        <v>-2.6638837094642711E-4</v>
      </c>
      <c r="BO447" s="223">
        <f t="shared" ca="1" si="916"/>
        <v>1.5858483991847545E-4</v>
      </c>
      <c r="BP447" s="223">
        <f t="shared" ca="1" si="917"/>
        <v>1.0333056816735961E-4</v>
      </c>
      <c r="BQ447" s="223">
        <f t="shared" ca="1" si="918"/>
        <v>-2.6482989722624931E-4</v>
      </c>
      <c r="BR447" s="223">
        <f t="shared" ca="1" si="919"/>
        <v>1.6896898564948515E-4</v>
      </c>
      <c r="BS447" s="223">
        <f t="shared" ca="1" si="920"/>
        <v>9.1095058814359993E-5</v>
      </c>
      <c r="BT447" s="223">
        <f t="shared" ca="1" si="921"/>
        <v>-2.6263342508729513E-4</v>
      </c>
      <c r="BU447" s="223">
        <f t="shared" ca="1" si="922"/>
        <v>1.7894607029412987E-4</v>
      </c>
      <c r="BV447" s="223">
        <f t="shared" ca="1" si="923"/>
        <v>7.8640093485684694E-5</v>
      </c>
      <c r="BW447" s="223">
        <f t="shared" ca="1" si="924"/>
        <v>-2.5980424602333314E-4</v>
      </c>
      <c r="BX447" s="223">
        <f t="shared" ca="1" si="925"/>
        <v>1.8849205818160581E-4</v>
      </c>
      <c r="BY447" s="223">
        <f t="shared" ca="1" si="926"/>
        <v>6.5995677283750982E-5</v>
      </c>
      <c r="BZ447" s="223">
        <f t="shared" ca="1" si="927"/>
        <v>-2.5634917577453632E-4</v>
      </c>
      <c r="CA447" s="223">
        <f t="shared" ca="1" si="928"/>
        <v>1.9758395219097332E-4</v>
      </c>
      <c r="CB447" s="223">
        <f t="shared" ca="1" si="929"/>
        <v>5.3192271714694732E-5</v>
      </c>
      <c r="CC447" s="223">
        <f t="shared" ca="1" si="930"/>
        <v>-2.5227653790776494E-4</v>
      </c>
      <c r="CD447" s="223">
        <f t="shared" ca="1" si="931"/>
        <v>2.0619984915319747E-4</v>
      </c>
      <c r="CE447" s="223">
        <f t="shared" ca="1" si="932"/>
        <v>4.0260721303992484E-5</v>
      </c>
      <c r="CF447" s="223">
        <f t="shared" ca="1" si="933"/>
        <v>-2.4759614376435631E-4</v>
      </c>
      <c r="CG447" s="223">
        <f t="shared" ca="1" si="934"/>
        <v>2.1431899261784276E-4</v>
      </c>
      <c r="CH447" s="223">
        <f t="shared" ca="1" si="935"/>
        <v>2.7232179289238755E-5</v>
      </c>
      <c r="CI447" s="223">
        <f t="shared" ca="1" si="936"/>
        <v>-2.4231926882376138E-4</v>
      </c>
      <c r="CJ447" s="223">
        <f t="shared" ca="1" si="937"/>
        <v>2.2192182285714045E-4</v>
      </c>
      <c r="CK447" s="223">
        <f t="shared" ca="1" si="938"/>
        <v>1.4138032569319982E-5</v>
      </c>
      <c r="CL447" s="223">
        <f t="shared" ca="1" si="939"/>
        <v>-2.3645862553990567E-4</v>
      </c>
      <c r="CM447" s="223">
        <f t="shared" ca="1" si="940"/>
        <v>2.2899002398712366E-4</v>
      </c>
      <c r="CN447" s="223">
        <f t="shared" ca="1" si="941"/>
        <v>1.0098260906039392E-6</v>
      </c>
      <c r="CO447" s="223">
        <f t="shared" ca="1" si="942"/>
        <v>-2.3002833271579845E-4</v>
      </c>
      <c r="CP447" s="223">
        <f t="shared" ca="1" si="943"/>
        <v>2.3550656809216076E-4</v>
      </c>
      <c r="CQ447" s="223">
        <f t="shared" ca="1" si="944"/>
        <v>-1.2120813147622301E-5</v>
      </c>
      <c r="CR447" s="223">
        <f t="shared" ca="1" si="945"/>
        <v>-2.2304388149007269E-4</v>
      </c>
      <c r="CS447" s="223">
        <f t="shared" ca="1" si="946"/>
        <v>2.4145575624672839E-4</v>
      </c>
      <c r="CT447" s="223">
        <f t="shared" ca="1" si="947"/>
        <v>-2.5222252285310451E-5</v>
      </c>
      <c r="CU447" s="223">
        <f t="shared" ca="1" si="948"/>
        <v>-2.1552209801750489E-4</v>
      </c>
      <c r="CV447" s="223">
        <f t="shared" ca="1" si="949"/>
        <v>2.4682325633547093E-4</v>
      </c>
      <c r="CW447" s="223">
        <f t="shared" ca="1" si="950"/>
        <v>-3.8262928808042515E-5</v>
      </c>
      <c r="CX447" s="223">
        <f t="shared" ca="1" si="951"/>
        <v>-2.0748110293330221E-4</v>
      </c>
      <c r="CY447" s="223">
        <f t="shared" ca="1" si="952"/>
        <v>2.5159613758053451E-4</v>
      </c>
      <c r="CZ447" s="223">
        <f t="shared" ca="1" si="953"/>
        <v>-5.121142658383173E-5</v>
      </c>
      <c r="DA447" s="223">
        <f t="shared" ca="1" si="954"/>
        <v>-1.989402676989347E-4</v>
      </c>
      <c r="DB447" s="223">
        <f t="shared" ca="1" si="955"/>
        <v>2.5576290169295027E-4</v>
      </c>
      <c r="DC447" s="223">
        <f t="shared" ca="1" si="956"/>
        <v>-6.4036551547396779E-5</v>
      </c>
      <c r="DD447" s="223">
        <f t="shared" ca="1" si="957"/>
        <v>-1.8992016793457613E-4</v>
      </c>
      <c r="DE447" s="223">
        <f t="shared" ca="1" si="958"/>
        <v>2.5931351057300125E-4</v>
      </c>
      <c r="DF447" s="223">
        <f t="shared" ca="1" si="959"/>
        <v>-7.6707406849344615E-5</v>
      </c>
      <c r="DG447" s="223">
        <f t="shared" ca="1" si="960"/>
        <v>-1.8044253385061582E-4</v>
      </c>
      <c r="DH447" s="223">
        <f t="shared" ca="1" si="961"/>
        <v>2.6223941049290274E-4</v>
      </c>
      <c r="DI447" s="223">
        <f t="shared" ca="1" si="962"/>
        <v>-8.9193467289409788E-5</v>
      </c>
      <c r="DJ447" s="223">
        <f t="shared" ca="1" si="963"/>
        <v>-1.7053019789771569E-4</v>
      </c>
      <c r="DK447" s="223">
        <f t="shared" ca="1" si="964"/>
        <v>2.645335527034658E-4</v>
      </c>
      <c r="DL447" s="223">
        <f t="shared" ca="1" si="965"/>
        <v>-1.014646528543569E-4</v>
      </c>
      <c r="DM447" s="223">
        <f t="shared" ca="1" si="966"/>
        <v>-1.6020703976139296E-4</v>
      </c>
      <c r="DN447" s="223">
        <f t="shared" ca="1" si="967"/>
        <v>2.6619041041516477E-4</v>
      </c>
      <c r="DO447" s="223">
        <f t="shared" ca="1" si="968"/>
        <v>-1.1349140118331689E-4</v>
      </c>
      <c r="DP447" s="223">
        <f t="shared" ca="1" si="969"/>
        <v>-1.4949792883381169E-4</v>
      </c>
      <c r="DQ447" s="223">
        <f t="shared" ca="1" si="970"/>
        <v>2.6720599211264699E-4</v>
      </c>
      <c r="DR447" s="223">
        <f t="shared" ca="1" si="971"/>
        <v>-1.2524473878616047E-4</v>
      </c>
      <c r="DS447" s="223">
        <f t="shared" ca="1" si="972"/>
        <v>-1.3842866430119151E-4</v>
      </c>
      <c r="DT447" s="223">
        <f t="shared" ca="1" si="973"/>
        <v>2.6757785117064879E-4</v>
      </c>
      <c r="DU447" s="223">
        <f t="shared" ca="1" si="974"/>
        <v>-1.3669635084311802E-4</v>
      </c>
      <c r="DV447" s="223">
        <f t="shared" ca="1" si="975"/>
        <v>-1.2702591299135733E-4</v>
      </c>
      <c r="DW447" s="223">
        <f t="shared" ca="1" si="976"/>
        <v>2.6730509174812891E-4</v>
      </c>
      <c r="DX447" s="223">
        <f t="shared" ca="1" si="977"/>
        <v>-1.4781864941770849E-4</v>
      </c>
      <c r="DY447" s="223">
        <f t="shared" ca="1" si="978"/>
        <v>-1.1531714513096437E-4</v>
      </c>
      <c r="DZ447" s="223">
        <f t="shared" ca="1" si="979"/>
        <v>2.6638837094642662E-4</v>
      </c>
      <c r="EA447" s="223">
        <f t="shared" ca="1" si="980"/>
        <v>-1.5858483991847353E-4</v>
      </c>
      <c r="EB447" s="223">
        <f t="shared" ca="1" si="981"/>
        <v>-1.0333056816736177E-4</v>
      </c>
      <c r="EC447" s="223">
        <f t="shared" ca="1" si="982"/>
        <v>2.6482989722625072E-4</v>
      </c>
      <c r="ED447" s="223">
        <f t="shared" ca="1" si="983"/>
        <v>-1.6896898564948334E-4</v>
      </c>
      <c r="EE447" s="223">
        <f t="shared" ca="1" si="984"/>
        <v>-9.109505881435506E-5</v>
      </c>
      <c r="EF447" s="223">
        <f t="shared" ca="1" si="985"/>
        <v>2.6263342508729557E-4</v>
      </c>
      <c r="EG447" s="223">
        <f t="shared" ca="1" si="986"/>
        <v>-1.7894607029412813E-4</v>
      </c>
      <c r="EH447" s="223">
        <f t="shared" ca="1" si="987"/>
        <v>-7.8640093485694222E-5</v>
      </c>
      <c r="EI447" s="223">
        <f t="shared" ca="1" si="988"/>
        <v>2.5980424602333369E-4</v>
      </c>
      <c r="EJ447" s="223">
        <f t="shared" ca="1" si="989"/>
        <v>-1.8849205818160958E-4</v>
      </c>
      <c r="EK447" s="223">
        <f t="shared" ca="1" si="990"/>
        <v>-6.5995677283753259E-5</v>
      </c>
      <c r="EL447" s="223">
        <f t="shared" ca="1" si="991"/>
        <v>2.5634917577453697E-4</v>
      </c>
      <c r="EM447" s="223">
        <f t="shared" ca="1" si="992"/>
        <v>-1.9758395219096663E-4</v>
      </c>
      <c r="EN447" s="223">
        <f t="shared" ca="1" si="993"/>
        <v>-5.3192271714697036E-5</v>
      </c>
      <c r="EO447" s="223">
        <f t="shared" ca="1" si="994"/>
        <v>2.5227653790776315E-4</v>
      </c>
      <c r="EP447" s="223">
        <f t="shared" ca="1" si="995"/>
        <v>-2.0619984915319598E-4</v>
      </c>
      <c r="EQ447" s="223">
        <f t="shared" ca="1" si="996"/>
        <v>-4.0260721303987294E-5</v>
      </c>
      <c r="ER447" s="223">
        <f t="shared" ca="1" si="997"/>
        <v>2.4759614376436006E-4</v>
      </c>
      <c r="ES447" s="223">
        <f t="shared" ca="1" si="998"/>
        <v>-2.1431899261784135E-4</v>
      </c>
      <c r="ET447" s="223">
        <f t="shared" ca="1" si="999"/>
        <v>-2.7232179289233524E-5</v>
      </c>
      <c r="EU447" s="223">
        <f t="shared" ca="1" si="1000"/>
        <v>2.4231926882376241E-4</v>
      </c>
      <c r="EV447" s="223">
        <f t="shared" ca="1" si="1001"/>
        <v>-2.219218228571434E-4</v>
      </c>
      <c r="EW447" s="223">
        <f t="shared" ca="1" si="1002"/>
        <v>-1.4138032569329956E-5</v>
      </c>
      <c r="EX447" s="223">
        <f t="shared" ca="1" si="1003"/>
        <v>2.3645862553990681E-4</v>
      </c>
      <c r="EY447" s="223">
        <f t="shared" ca="1" si="1004"/>
        <v>-2.2899002398711849E-4</v>
      </c>
      <c r="EZ447" s="223">
        <f t="shared" ca="1" si="1005"/>
        <v>-1.0098260906062973E-6</v>
      </c>
      <c r="FA447" s="223">
        <f t="shared" ca="1" si="1006"/>
        <v>2.3002833271579577E-4</v>
      </c>
      <c r="FB447" s="223">
        <f t="shared" ca="1" si="1007"/>
        <v>-2.3550656809215962E-4</v>
      </c>
      <c r="FC447" s="223">
        <f t="shared" ca="1" si="1008"/>
        <v>1.2120813147619943E-5</v>
      </c>
      <c r="FD447" s="223">
        <f t="shared" ca="1" si="1009"/>
        <v>2.230438814900782E-4</v>
      </c>
      <c r="FE447" s="223">
        <f t="shared" ca="1" si="1010"/>
        <v>-2.4145575624672736E-4</v>
      </c>
      <c r="FF447" s="223">
        <f t="shared" ca="1" si="1011"/>
        <v>2.5222252285315682E-5</v>
      </c>
      <c r="FG447" s="223">
        <f t="shared" ca="1" si="1012"/>
        <v>2.155220980175063E-4</v>
      </c>
      <c r="FH447" s="223">
        <f t="shared" ca="1" si="1013"/>
        <v>-2.4682325633547001E-4</v>
      </c>
      <c r="FI447" s="223">
        <f t="shared" ca="1" si="1014"/>
        <v>3.8262928808032649E-5</v>
      </c>
      <c r="FJ447" s="223">
        <f t="shared" ca="1" si="1015"/>
        <v>2.074811029333037E-4</v>
      </c>
      <c r="FK447" s="223">
        <f t="shared" ca="1" si="1016"/>
        <v>-2.515961375805363E-4</v>
      </c>
      <c r="FL447" s="223">
        <f t="shared" ca="1" si="1017"/>
        <v>5.1211426583829439E-5</v>
      </c>
      <c r="FM447" s="223">
        <f t="shared" ca="1" si="1018"/>
        <v>1.989402676989363E-4</v>
      </c>
      <c r="FN447" s="223">
        <f t="shared" ca="1" si="1019"/>
        <v>-2.5576290169294739E-4</v>
      </c>
      <c r="FO447" s="223">
        <f t="shared" ca="1" si="1020"/>
        <v>6.4036551547394475E-5</v>
      </c>
      <c r="FP447" s="223">
        <f t="shared" ca="1" si="1021"/>
        <v>1.8992016793457244E-4</v>
      </c>
      <c r="FQ447" s="223">
        <f t="shared" ca="1" si="1022"/>
        <v>-2.593135105730006E-4</v>
      </c>
      <c r="FR447" s="223">
        <f t="shared" ca="1" si="1023"/>
        <v>7.6707406849342325E-5</v>
      </c>
      <c r="FS447" s="223">
        <f t="shared" ca="1" si="1024"/>
        <v>1.8044253385062319E-4</v>
      </c>
      <c r="FT447" s="223">
        <f t="shared" ca="1" si="1025"/>
        <v>-2.6223941049290225E-4</v>
      </c>
      <c r="FU447" s="223">
        <f t="shared" ca="1" si="1026"/>
        <v>8.9193467289414694E-5</v>
      </c>
      <c r="FV447" s="223">
        <f t="shared" ca="1" si="1027"/>
        <v>1.7053019789771751E-4</v>
      </c>
      <c r="FW447" s="223">
        <f t="shared" ca="1" si="1028"/>
        <v>-2.6453355270346661E-4</v>
      </c>
      <c r="FX447" s="223">
        <f t="shared" ca="1" si="1029"/>
        <v>1.0146465285434767E-4</v>
      </c>
      <c r="FY447" s="223">
        <f t="shared" ca="1" si="1030"/>
        <v>1.6020703976139483E-4</v>
      </c>
      <c r="FZ447" s="223">
        <f t="shared" ca="1" si="1031"/>
        <v>-2.6619041041516374E-4</v>
      </c>
      <c r="GA447" s="223">
        <f t="shared" ca="1" si="1032"/>
        <v>1.1349140118331472E-4</v>
      </c>
      <c r="GB447" s="223">
        <f t="shared" ca="1" si="1033"/>
        <v>1.4949792883380735E-4</v>
      </c>
      <c r="GC447" s="223">
        <f t="shared" ca="1" si="1034"/>
        <v>-2.672059921126465E-4</v>
      </c>
      <c r="GD447" s="223">
        <f t="shared" ca="1" si="1035"/>
        <v>1.2524473878615838E-4</v>
      </c>
      <c r="GE447" s="223">
        <f t="shared" ca="1" si="1036"/>
        <v>1.3842866430120005E-4</v>
      </c>
      <c r="GF447" s="223">
        <f t="shared" ca="1" si="1037"/>
        <v>-2.6757785117064879E-4</v>
      </c>
      <c r="GG447" s="223">
        <f t="shared" ca="1" si="1038"/>
        <v>1.3669635084312252E-4</v>
      </c>
      <c r="GH447" s="223">
        <f t="shared" ca="1" si="1039"/>
        <v>1.2702591299135939E-4</v>
      </c>
      <c r="GI447" s="223">
        <f t="shared" ca="1" si="1040"/>
        <v>-2.6730509174812902E-4</v>
      </c>
      <c r="GJ447" s="223">
        <f t="shared" ca="1" si="1041"/>
        <v>1.4781864941770654E-4</v>
      </c>
      <c r="GK447" s="223">
        <f t="shared" ca="1" si="1042"/>
        <v>1.153171451309665E-4</v>
      </c>
      <c r="GL447" s="223">
        <f t="shared" ca="1" si="1043"/>
        <v>-2.6638837094642684E-4</v>
      </c>
      <c r="GM447" s="223">
        <f t="shared" ca="1" si="1044"/>
        <v>1.5858483991847163E-4</v>
      </c>
      <c r="GN447" s="223">
        <f t="shared" ca="1" si="1045"/>
        <v>1.0333056816736398E-4</v>
      </c>
      <c r="GO447" s="223">
        <f t="shared" ca="1" si="1046"/>
        <v>-2.6482989722625104E-4</v>
      </c>
      <c r="GP447" s="223">
        <f t="shared" ca="1" si="1047"/>
        <v>1.6896898564948149E-4</v>
      </c>
      <c r="GQ447" s="223">
        <f t="shared" ca="1" si="1048"/>
        <v>9.1095058814357309E-5</v>
      </c>
      <c r="GR447" s="223">
        <f t="shared" ca="1" si="1049"/>
        <v>-2.62633425087296E-4</v>
      </c>
      <c r="GS447" s="223">
        <f t="shared" ca="1" si="1050"/>
        <v>1.7894607029412635E-4</v>
      </c>
      <c r="GT447" s="223">
        <f t="shared" ca="1" si="1051"/>
        <v>7.8640093485696471E-5</v>
      </c>
      <c r="GU447" s="223">
        <f t="shared" ca="1" si="1052"/>
        <v>-2.5980424602333428E-4</v>
      </c>
      <c r="GV447" s="223">
        <f t="shared" ca="1" si="1053"/>
        <v>1.884920581816079E-4</v>
      </c>
      <c r="GW447" s="223">
        <f t="shared" ca="1" si="1054"/>
        <v>6.5995677283755549E-5</v>
      </c>
      <c r="GX447" s="223">
        <f t="shared" ca="1" si="1055"/>
        <v>-2.5634917577453767E-4</v>
      </c>
      <c r="GY447" s="223">
        <f t="shared" ca="1" si="1056"/>
        <v>1.9758395219096505E-4</v>
      </c>
      <c r="GZ447" s="223">
        <f t="shared" ca="1" si="1057"/>
        <v>5.3192271714699339E-5</v>
      </c>
      <c r="HA447" s="223">
        <f t="shared" ca="1" si="1058"/>
        <v>-2.5227653790776397E-4</v>
      </c>
      <c r="HB447" s="223">
        <f t="shared" ca="1" si="1059"/>
        <v>2.0619984915319444E-4</v>
      </c>
      <c r="HC447" s="223">
        <f t="shared" ca="1" si="1060"/>
        <v>4.0260721303989625E-5</v>
      </c>
      <c r="HD447" s="223">
        <f t="shared" ca="1" si="1061"/>
        <v>-2.4759614376436098E-4</v>
      </c>
      <c r="HE447" s="223">
        <f t="shared" ca="1" si="1062"/>
        <v>2.1431899261783994E-4</v>
      </c>
      <c r="HF447" s="223">
        <f t="shared" ca="1" si="1063"/>
        <v>2.7232179289235882E-5</v>
      </c>
      <c r="HG447" s="223">
        <f t="shared" ca="1" si="1064"/>
        <v>-2.4231926882376339E-4</v>
      </c>
      <c r="HH447" s="223">
        <f t="shared" ca="1" si="1065"/>
        <v>2.2192182285714208E-4</v>
      </c>
      <c r="HI447" s="223">
        <f t="shared" ca="1" si="1066"/>
        <v>1.4138032569332315E-5</v>
      </c>
      <c r="HJ447" s="223">
        <f t="shared" ca="1" si="1067"/>
        <v>-2.364586255399079E-4</v>
      </c>
      <c r="HK447" s="223">
        <f t="shared" ca="1" si="1068"/>
        <v>2.2899002398711729E-4</v>
      </c>
      <c r="HL447" s="223">
        <f t="shared" ca="1" si="1069"/>
        <v>1.0098260906086555E-6</v>
      </c>
      <c r="HM447" s="223">
        <f t="shared" ca="1" si="1070"/>
        <v>-2.3002833271579696E-4</v>
      </c>
      <c r="HN447" s="223">
        <f t="shared" ca="1" si="1071"/>
        <v>2.3550656809215851E-4</v>
      </c>
      <c r="HO447" s="223">
        <f t="shared" ca="1" si="1072"/>
        <v>-1.2120813147617558E-5</v>
      </c>
      <c r="HP447" s="223">
        <f t="shared" ca="1" si="1073"/>
        <v>-2.2304388149007947E-4</v>
      </c>
      <c r="HQ447" s="223">
        <f t="shared" ca="1" si="1074"/>
        <v>2.4145575624672639E-4</v>
      </c>
      <c r="HR447" s="223">
        <f t="shared" ca="1" si="1075"/>
        <v>-2.5222252285313324E-5</v>
      </c>
      <c r="HS447" s="223">
        <f t="shared" ca="1" si="1076"/>
        <v>-2.1552209801750769E-4</v>
      </c>
      <c r="HT447" s="223">
        <f t="shared" ca="1" si="1077"/>
        <v>2.4682325633546909E-4</v>
      </c>
      <c r="HU447" s="223">
        <f t="shared" ca="1" si="1078"/>
        <v>-3.8262928808030332E-5</v>
      </c>
      <c r="HV447" s="223">
        <f t="shared" ca="1" si="1079"/>
        <v>-2.0748110293330519E-4</v>
      </c>
      <c r="HW447" s="223">
        <f t="shared" ca="1" si="1080"/>
        <v>2.5159613758053549E-4</v>
      </c>
      <c r="HX447" s="223">
        <f t="shared" ca="1" si="1081"/>
        <v>-5.1211426583827095E-5</v>
      </c>
      <c r="HY447" s="223">
        <f t="shared" ca="1" si="1082"/>
        <v>-1.9894026769893785E-4</v>
      </c>
      <c r="HZ447" s="223">
        <f t="shared" ca="1" si="1083"/>
        <v>2.5576290169294664E-4</v>
      </c>
      <c r="IA447" s="223">
        <f t="shared" ca="1" si="1084"/>
        <v>-6.4036551547392198E-5</v>
      </c>
      <c r="IB447" s="223">
        <f t="shared" ca="1" si="1085"/>
        <v>-1.8992016793457412E-4</v>
      </c>
      <c r="IC447" s="223">
        <f t="shared" ca="1" si="1086"/>
        <v>2.5931351057300006E-4</v>
      </c>
      <c r="ID447" s="223">
        <f t="shared" ca="1" si="1087"/>
        <v>-7.6707406849340075E-5</v>
      </c>
      <c r="IE447" s="223">
        <f t="shared" ca="1" si="1088"/>
        <v>1.3145950381883721E-4</v>
      </c>
      <c r="IF447" s="223">
        <f t="shared" ca="1" si="1089"/>
        <v>2.6223941049290176E-4</v>
      </c>
      <c r="IG447" s="223">
        <f t="shared" ca="1" si="1090"/>
        <v>-8.9193467289412485E-5</v>
      </c>
      <c r="IH447" s="223">
        <f t="shared" ca="1" si="1091"/>
        <v>-1.7053019789771935E-4</v>
      </c>
      <c r="II447" s="223">
        <f t="shared" ca="1" si="1092"/>
        <v>2.6453355270346623E-4</v>
      </c>
      <c r="IJ447" s="223">
        <f t="shared" ca="1" si="1093"/>
        <v>-1.0146465285434548E-4</v>
      </c>
      <c r="IK447" s="223">
        <f t="shared" ca="1" si="1094"/>
        <v>-1.6020703976139672E-4</v>
      </c>
      <c r="IL447" s="223">
        <f t="shared" ca="1" si="1095"/>
        <v>2.6619041041516352E-4</v>
      </c>
      <c r="IM447" s="223">
        <f t="shared" ca="1" si="1096"/>
        <v>-1.1349140118331261E-4</v>
      </c>
      <c r="IN447" s="223">
        <f t="shared" ca="1" si="1097"/>
        <v>-1.4949792883380933E-4</v>
      </c>
      <c r="IO447" s="223">
        <f t="shared" ca="1" si="1098"/>
        <v>2.6720599211264634E-4</v>
      </c>
      <c r="IP447" s="223">
        <f t="shared" ca="1" si="1099"/>
        <v>-1.2524473878614285E-4</v>
      </c>
      <c r="IQ447" s="223">
        <f t="shared" ca="1" si="1100"/>
        <v>-1.3842866430118907E-4</v>
      </c>
      <c r="IR447" s="223">
        <f t="shared" ca="1" si="1101"/>
        <v>2.6757785117064879E-4</v>
      </c>
      <c r="IS447" s="223">
        <f t="shared" ca="1" si="1102"/>
        <v>-1.3669635084310742E-4</v>
      </c>
      <c r="IT447" s="223">
        <f t="shared" ca="1" si="1103"/>
        <v>-1.2702591299134809E-4</v>
      </c>
      <c r="IU447" s="223">
        <f t="shared" ca="1" si="1104"/>
        <v>2.6730509174812913E-4</v>
      </c>
      <c r="IV447" s="223">
        <f t="shared" ca="1" si="1105"/>
        <v>-1.4781864941770456E-4</v>
      </c>
      <c r="IW447" s="223">
        <f t="shared" ca="1" si="1106"/>
        <v>-1.1531714513095487E-4</v>
      </c>
      <c r="IX447" s="223">
        <f t="shared" ca="1" si="1107"/>
        <v>2.6638837094642711E-4</v>
      </c>
      <c r="IY447" s="223">
        <f t="shared" ca="1" si="1108"/>
        <v>-1.5858483991846973E-4</v>
      </c>
      <c r="IZ447" s="223">
        <f t="shared" ca="1" si="1109"/>
        <v>-1.0333056816738018E-4</v>
      </c>
      <c r="JA447" s="223">
        <f t="shared" ca="1" si="1110"/>
        <v>2.648298972262492E-4</v>
      </c>
      <c r="JB447" s="223">
        <f t="shared" ca="1" si="1111"/>
        <v>-1.6896898564947968E-4</v>
      </c>
    </row>
    <row r="448" spans="2:262">
      <c r="B448" s="230">
        <v>87</v>
      </c>
      <c r="C448" s="229">
        <f t="shared" si="1112"/>
        <v>1.6992187500000011E-3</v>
      </c>
      <c r="D448" s="226">
        <f t="shared" ca="1" si="855"/>
        <v>39.000091978580485</v>
      </c>
      <c r="E448" s="225">
        <f ca="1">CO361</f>
        <v>-0.19990802141952049</v>
      </c>
      <c r="F448" s="224">
        <v>87</v>
      </c>
      <c r="G448" s="223">
        <f t="shared" ca="1" si="856"/>
        <v>-1.8644154984558727E-4</v>
      </c>
      <c r="H448" s="223">
        <f t="shared" ca="1" si="857"/>
        <v>7.0077024839847939E-4</v>
      </c>
      <c r="I448" s="223">
        <f t="shared" ca="1" si="858"/>
        <v>-5.6337928011616532E-4</v>
      </c>
      <c r="J448" s="223">
        <f t="shared" ca="1" si="859"/>
        <v>-9.7957100486770351E-5</v>
      </c>
      <c r="K448" s="223">
        <f t="shared" ca="1" si="860"/>
        <v>6.6819291133909161E-4</v>
      </c>
      <c r="L448" s="223">
        <f t="shared" ca="1" si="861"/>
        <v>-6.170061338969181E-4</v>
      </c>
      <c r="M448" s="223">
        <f t="shared" ca="1" si="862"/>
        <v>-7.999285157911189E-6</v>
      </c>
      <c r="N448" s="223">
        <f t="shared" ca="1" si="863"/>
        <v>6.2556533093747883E-4</v>
      </c>
      <c r="O448" s="223">
        <f t="shared" ca="1" si="864"/>
        <v>-6.6135264111296039E-4</v>
      </c>
      <c r="P448" s="223">
        <f t="shared" ca="1" si="865"/>
        <v>8.2078846865480759E-5</v>
      </c>
      <c r="Q448" s="223">
        <f t="shared" ca="1" si="866"/>
        <v>5.7352866568074242E-4</v>
      </c>
      <c r="R448" s="223">
        <f t="shared" ca="1" si="867"/>
        <v>-6.9575178901791859E-4</v>
      </c>
      <c r="S448" s="223">
        <f t="shared" ca="1" si="868"/>
        <v>1.7092243663281091E-4</v>
      </c>
      <c r="T448" s="223">
        <f t="shared" ca="1" si="869"/>
        <v>5.1286559545020622E-4</v>
      </c>
      <c r="U448" s="223">
        <f t="shared" ca="1" si="870"/>
        <v>-7.1968618240848793E-4</v>
      </c>
      <c r="V448" s="223">
        <f t="shared" ca="1" si="871"/>
        <v>2.5719519385813863E-4</v>
      </c>
      <c r="W448" s="223">
        <f t="shared" ca="1" si="872"/>
        <v>4.4448854928747964E-4</v>
      </c>
      <c r="X448" s="223">
        <f t="shared" ca="1" si="873"/>
        <v>-7.3279582572987755E-4</v>
      </c>
      <c r="Y448" s="223">
        <f t="shared" ca="1" si="874"/>
        <v>3.3959949596989005E-4</v>
      </c>
      <c r="Z448" s="223">
        <f t="shared" ca="1" si="875"/>
        <v>3.6942598161237672E-4</v>
      </c>
      <c r="AA448" s="223">
        <f t="shared" ca="1" si="876"/>
        <v>-7.3488353774404502E-4</v>
      </c>
      <c r="AB448" s="223">
        <f t="shared" ca="1" si="877"/>
        <v>4.1689590556216743E-4</v>
      </c>
      <c r="AC448" s="223">
        <f t="shared" ca="1" si="878"/>
        <v>2.8880690331117099E-4</v>
      </c>
      <c r="AD448" s="223">
        <f t="shared" ca="1" si="879"/>
        <v>-7.2591791731904925E-4</v>
      </c>
      <c r="AE448" s="223">
        <f t="shared" ca="1" si="880"/>
        <v>4.8792181268700547E-4</v>
      </c>
      <c r="AF448" s="223">
        <f t="shared" ca="1" si="881"/>
        <v>2.0384390036195464E-4</v>
      </c>
      <c r="AG448" s="223">
        <f t="shared" ca="1" si="882"/>
        <v>-7.0603381573130499E-4</v>
      </c>
      <c r="AH448" s="223">
        <f t="shared" ca="1" si="883"/>
        <v>5.5160892159014901E-4</v>
      </c>
      <c r="AI448" s="223">
        <f t="shared" ca="1" si="884"/>
        <v>1.1581489541286619E-4</v>
      </c>
      <c r="AJ448" s="223">
        <f t="shared" ca="1" si="885"/>
        <v>-6.7553030837686292E-4</v>
      </c>
      <c r="AK448" s="223">
        <f t="shared" ca="1" si="886"/>
        <v>6.0699931887357251E-4</v>
      </c>
      <c r="AL448" s="223">
        <f t="shared" ca="1" si="887"/>
        <v>2.6043926635964908E-5</v>
      </c>
      <c r="AM448" s="223">
        <f t="shared" ca="1" si="888"/>
        <v>-6.3486619639908318E-4</v>
      </c>
      <c r="AN448" s="223">
        <f t="shared" ca="1" si="889"/>
        <v>6.5325988140459991E-4</v>
      </c>
      <c r="AO448" s="223">
        <f t="shared" ca="1" si="890"/>
        <v>-6.4118767039300672E-5</v>
      </c>
      <c r="AP448" s="223">
        <f t="shared" ca="1" si="891"/>
        <v>-5.8465310589236278E-4</v>
      </c>
      <c r="AQ448" s="223">
        <f t="shared" ca="1" si="892"/>
        <v>6.8969480726332392E-4</v>
      </c>
      <c r="AR448" s="223">
        <f t="shared" ca="1" si="893"/>
        <v>-1.5331705477637092E-4</v>
      </c>
      <c r="AS448" s="223">
        <f t="shared" ca="1" si="894"/>
        <v>-5.2564628847640829E-4</v>
      </c>
      <c r="AT448" s="223">
        <f t="shared" ca="1" si="895"/>
        <v>7.157560812511008E-4</v>
      </c>
      <c r="AU448" s="223">
        <f t="shared" ca="1" si="896"/>
        <v>-2.4020931130170486E-4</v>
      </c>
      <c r="AV448" s="223">
        <f t="shared" ca="1" si="897"/>
        <v>-4.5873326160884018E-4</v>
      </c>
      <c r="AW448" s="223">
        <f t="shared" ca="1" si="898"/>
        <v>7.3105171754925171E-4</v>
      </c>
      <c r="AX448" s="223">
        <f t="shared" ca="1" si="899"/>
        <v>-3.2348859619760455E-4</v>
      </c>
      <c r="AY448" s="223">
        <f t="shared" ca="1" si="900"/>
        <v>-3.8492045949657991E-4</v>
      </c>
      <c r="AZ448" s="223">
        <f t="shared" ca="1" si="901"/>
        <v>7.3535165555063859E-4</v>
      </c>
      <c r="BA448" s="223">
        <f t="shared" ca="1" si="902"/>
        <v>-4.0190231150268182E-4</v>
      </c>
      <c r="BB448" s="223">
        <f t="shared" ca="1" si="903"/>
        <v>-3.0531809538852559E-4</v>
      </c>
      <c r="BC448" s="223">
        <f t="shared" ca="1" si="904"/>
        <v>7.2859122018532614E-4</v>
      </c>
      <c r="BD448" s="223">
        <f t="shared" ca="1" si="905"/>
        <v>-4.7427104195104177E-4</v>
      </c>
      <c r="BE448" s="223">
        <f t="shared" ca="1" si="906"/>
        <v>-2.2112346293495647E-4</v>
      </c>
      <c r="BF448" s="223">
        <f t="shared" ca="1" si="907"/>
        <v>7.1087209469383771E-4</v>
      </c>
      <c r="BG448" s="223">
        <f t="shared" ca="1" si="908"/>
        <v>-5.3950629447575664E-4</v>
      </c>
      <c r="BH448" s="223">
        <f t="shared" ca="1" si="909"/>
        <v>-1.3360292777656583E-4</v>
      </c>
      <c r="BI448" s="223">
        <f t="shared" ca="1" si="910"/>
        <v>6.8246079121657692E-4</v>
      </c>
      <c r="BJ448" s="223">
        <f t="shared" ca="1" si="911"/>
        <v>-5.9662687015769867E-4</v>
      </c>
      <c r="BK448" s="223">
        <f t="shared" ca="1" si="912"/>
        <v>-4.4072880226455615E-5</v>
      </c>
      <c r="BL448" s="223">
        <f t="shared" ca="1" si="913"/>
        <v>6.4378464220315025E-4</v>
      </c>
      <c r="BM448" s="223">
        <f t="shared" ca="1" si="914"/>
        <v>-6.4477362237064489E-4</v>
      </c>
      <c r="BN448" s="223">
        <f t="shared" ca="1" si="915"/>
        <v>4.6120064465411117E-5</v>
      </c>
      <c r="BO448" s="223">
        <f t="shared" ca="1" si="916"/>
        <v>5.9542537293458741E-4</v>
      </c>
      <c r="BP448" s="223">
        <f t="shared" ca="1" si="917"/>
        <v>-6.8322237914618465E-4</v>
      </c>
      <c r="BQ448" s="223">
        <f t="shared" ca="1" si="918"/>
        <v>1.3561932045902262E-4</v>
      </c>
      <c r="BR448" s="223">
        <f t="shared" ca="1" si="919"/>
        <v>5.3811035183360919E-4</v>
      </c>
      <c r="BS448" s="223">
        <f t="shared" ca="1" si="920"/>
        <v>-7.1139483539421166E-4</v>
      </c>
      <c r="BT448" s="223">
        <f t="shared" ca="1" si="921"/>
        <v>2.230787356381376E-4</v>
      </c>
      <c r="BU448" s="223">
        <f t="shared" ca="1" si="922"/>
        <v>4.7270165016654887E-4</v>
      </c>
      <c r="BV448" s="223">
        <f t="shared" ca="1" si="923"/>
        <v>-7.2886725114975769E-4</v>
      </c>
      <c r="BW448" s="223">
        <f t="shared" ca="1" si="924"/>
        <v>3.0718283899099205E-4</v>
      </c>
      <c r="BX448" s="223">
        <f t="shared" ca="1" si="925"/>
        <v>4.0018307568906756E-4</v>
      </c>
      <c r="BY448" s="223">
        <f t="shared" ca="1" si="926"/>
        <v>-7.3537682501649798E-4</v>
      </c>
      <c r="BZ448" s="223">
        <f t="shared" ca="1" si="927"/>
        <v>3.8666662651884248E-4</v>
      </c>
      <c r="CA448" s="223">
        <f t="shared" ca="1" si="928"/>
        <v>3.2164537526180163E-4</v>
      </c>
      <c r="CB448" s="223">
        <f t="shared" ca="1" si="929"/>
        <v>-7.3082564694434298E-4</v>
      </c>
      <c r="CC448" s="223">
        <f t="shared" ca="1" si="930"/>
        <v>4.6033458807355542E-4</v>
      </c>
      <c r="CD448" s="223">
        <f t="shared" ca="1" si="931"/>
        <v>2.3826982900223501E-4</v>
      </c>
      <c r="CE448" s="223">
        <f t="shared" ca="1" si="932"/>
        <v>-7.1528217088774636E-4</v>
      </c>
      <c r="CF448" s="223">
        <f t="shared" ca="1" si="933"/>
        <v>5.2707868894300469E-4</v>
      </c>
      <c r="CG448" s="223">
        <f t="shared" ca="1" si="934"/>
        <v>1.513104827323029E-4</v>
      </c>
      <c r="CH448" s="223">
        <f t="shared" ca="1" si="935"/>
        <v>-6.8898018519450714E-4</v>
      </c>
      <c r="CI448" s="223">
        <f t="shared" ca="1" si="936"/>
        <v>5.8589503572456308E-4</v>
      </c>
      <c r="CJ448" s="223">
        <f t="shared" ca="1" si="937"/>
        <v>6.2075285961889074E-5</v>
      </c>
      <c r="CK448" s="223">
        <f t="shared" ca="1" si="938"/>
        <v>-6.5231529621141704E-4</v>
      </c>
      <c r="CL448" s="223">
        <f t="shared" ca="1" si="939"/>
        <v>6.3589897581621253E-4</v>
      </c>
      <c r="CM448" s="223">
        <f t="shared" ca="1" si="940"/>
        <v>-2.8093580889207101E-5</v>
      </c>
      <c r="CN448" s="223">
        <f t="shared" ca="1" si="941"/>
        <v>-6.0583897799653861E-4</v>
      </c>
      <c r="CO448" s="223">
        <f t="shared" ca="1" si="942"/>
        <v>6.7633840341517796E-4</v>
      </c>
      <c r="CP448" s="223">
        <f t="shared" ca="1" si="943"/>
        <v>-1.1783989413417285E-4</v>
      </c>
      <c r="CQ448" s="223">
        <f t="shared" ca="1" si="944"/>
        <v>-5.5025027763610742E-4</v>
      </c>
      <c r="CR448" s="223">
        <f t="shared" ca="1" si="945"/>
        <v>7.0660507188924143E-4</v>
      </c>
      <c r="CS448" s="223">
        <f t="shared" ca="1" si="946"/>
        <v>-2.0581378568568299E-4</v>
      </c>
      <c r="CT448" s="223">
        <f t="shared" ca="1" si="947"/>
        <v>-4.8638530092565049E-4</v>
      </c>
      <c r="CU448" s="223">
        <f t="shared" ca="1" si="948"/>
        <v>7.2624374237227401E-4</v>
      </c>
      <c r="CV448" s="223">
        <f t="shared" ca="1" si="949"/>
        <v>-2.9069204632847746E-4</v>
      </c>
      <c r="CW448" s="223">
        <f t="shared" ca="1" si="950"/>
        <v>-4.1520463656059532E-4</v>
      </c>
      <c r="CX448" s="223">
        <f t="shared" ca="1" si="951"/>
        <v>7.349590309804776E-4</v>
      </c>
      <c r="CY448" s="223">
        <f t="shared" ca="1" si="952"/>
        <v>-3.7119802801758456E-4</v>
      </c>
      <c r="CZ448" s="223">
        <f t="shared" ca="1" si="953"/>
        <v>-3.3777890798810561E-4</v>
      </c>
      <c r="DA448" s="223">
        <f t="shared" ca="1" si="954"/>
        <v>7.3261985166097156E-4</v>
      </c>
      <c r="DB448" s="223">
        <f t="shared" ca="1" si="955"/>
        <v>-4.4612084585320783E-4</v>
      </c>
      <c r="DC448" s="223">
        <f t="shared" ca="1" si="956"/>
        <v>-2.5527267023399533E-4</v>
      </c>
      <c r="DD448" s="223">
        <f t="shared" ca="1" si="957"/>
        <v>7.1926138784803549E-4</v>
      </c>
      <c r="DE448" s="223">
        <f t="shared" ca="1" si="958"/>
        <v>-5.1433359091678193E-4</v>
      </c>
      <c r="DF448" s="223">
        <f t="shared" ca="1" si="959"/>
        <v>-1.6892689391110542E-4</v>
      </c>
      <c r="DG448" s="223">
        <f t="shared" ca="1" si="960"/>
        <v>6.9508456327151504E-4</v>
      </c>
      <c r="DH448" s="223">
        <f t="shared" ca="1" si="961"/>
        <v>-5.7481028002993363E-4</v>
      </c>
      <c r="DI448" s="223">
        <f t="shared" ca="1" si="962"/>
        <v>-8.0040299866203455E-5</v>
      </c>
      <c r="DJ448" s="223">
        <f t="shared" ca="1" si="963"/>
        <v>6.6045301987688115E-4</v>
      </c>
      <c r="DK448" s="223">
        <f t="shared" ca="1" si="964"/>
        <v>-6.2664128749654257E-4</v>
      </c>
      <c r="DL448" s="223">
        <f t="shared" ca="1" si="965"/>
        <v>1.0050174790382906E-5</v>
      </c>
      <c r="DM448" s="223">
        <f t="shared" ca="1" si="966"/>
        <v>6.158876483119231E-4</v>
      </c>
      <c r="DN448" s="223">
        <f t="shared" ca="1" si="967"/>
        <v>-6.6904702671986697E-4</v>
      </c>
      <c r="DO448" s="223">
        <f t="shared" ca="1" si="968"/>
        <v>9.9989485463414186E-5</v>
      </c>
      <c r="DP448" s="223">
        <f t="shared" ca="1" si="969"/>
        <v>5.6205875324654082E-4</v>
      </c>
      <c r="DQ448" s="223">
        <f t="shared" ca="1" si="970"/>
        <v>-7.013896759106358E-4</v>
      </c>
      <c r="DR448" s="223">
        <f t="shared" ca="1" si="971"/>
        <v>1.8842486120460451E-4</v>
      </c>
      <c r="DS448" s="223">
        <f t="shared" ca="1" si="972"/>
        <v>4.9977597136660764E-4</v>
      </c>
      <c r="DT448" s="223">
        <f t="shared" ca="1" si="973"/>
        <v>-7.2318277152038811E-4</v>
      </c>
      <c r="DU448" s="223">
        <f t="shared" ca="1" si="974"/>
        <v>2.7402615164693028E-4</v>
      </c>
      <c r="DV448" s="223">
        <f t="shared" ca="1" si="975"/>
        <v>4.2997609368452589E-4</v>
      </c>
      <c r="DW448" s="223">
        <f t="shared" ca="1" si="976"/>
        <v>-7.3409852510608305E-4</v>
      </c>
      <c r="DX448" s="223">
        <f t="shared" ca="1" si="977"/>
        <v>3.5550583370421872E-4</v>
      </c>
      <c r="DY448" s="223">
        <f t="shared" ca="1" si="978"/>
        <v>3.5370897533058615E-4</v>
      </c>
      <c r="DZ448" s="223">
        <f t="shared" ca="1" si="979"/>
        <v>-7.3397275357338029E-4</v>
      </c>
      <c r="EA448" s="223">
        <f t="shared" ca="1" si="980"/>
        <v>4.3163837711686733E-4</v>
      </c>
      <c r="EB448" s="223">
        <f t="shared" ca="1" si="981"/>
        <v>2.7212174475448617E-4</v>
      </c>
      <c r="EC448" s="223">
        <f t="shared" ca="1" si="982"/>
        <v>-7.2280734864320025E-4</v>
      </c>
      <c r="ED448" s="223">
        <f t="shared" ca="1" si="983"/>
        <v>5.0127867756756268E-4</v>
      </c>
      <c r="EE448" s="223">
        <f t="shared" ca="1" si="984"/>
        <v>1.8644154984561947E-4</v>
      </c>
      <c r="EF448" s="223">
        <f t="shared" ca="1" si="985"/>
        <v>-7.0077024839848069E-4</v>
      </c>
      <c r="EG448" s="223">
        <f t="shared" ca="1" si="986"/>
        <v>5.633792801161548E-4</v>
      </c>
      <c r="EH448" s="223">
        <f t="shared" ca="1" si="987"/>
        <v>9.7957100486798757E-5</v>
      </c>
      <c r="EI448" s="223">
        <f t="shared" ca="1" si="988"/>
        <v>-6.6819291133910907E-4</v>
      </c>
      <c r="EJ448" s="223">
        <f t="shared" ca="1" si="989"/>
        <v>6.170061338969117E-4</v>
      </c>
      <c r="EK448" s="223">
        <f t="shared" ca="1" si="990"/>
        <v>7.999285157934662E-6</v>
      </c>
      <c r="EL448" s="223">
        <f t="shared" ca="1" si="991"/>
        <v>-6.2556533093749802E-4</v>
      </c>
      <c r="EM448" s="223">
        <f t="shared" ca="1" si="992"/>
        <v>6.6135264111295703E-4</v>
      </c>
      <c r="EN448" s="223">
        <f t="shared" ca="1" si="993"/>
        <v>-8.2078846865459942E-5</v>
      </c>
      <c r="EO448" s="223">
        <f t="shared" ca="1" si="994"/>
        <v>-5.7352866568076216E-4</v>
      </c>
      <c r="EP448" s="223">
        <f t="shared" ca="1" si="995"/>
        <v>6.9575178901791772E-4</v>
      </c>
      <c r="EQ448" s="223">
        <f t="shared" ca="1" si="996"/>
        <v>-1.7092243663279568E-4</v>
      </c>
      <c r="ER448" s="223">
        <f t="shared" ca="1" si="997"/>
        <v>-5.1286559545022498E-4</v>
      </c>
      <c r="ES448" s="223">
        <f t="shared" ca="1" si="998"/>
        <v>7.1968618240847936E-4</v>
      </c>
      <c r="ET448" s="223">
        <f t="shared" ca="1" si="999"/>
        <v>-2.5719519385812887E-4</v>
      </c>
      <c r="EU448" s="223">
        <f t="shared" ca="1" si="1000"/>
        <v>-4.4448854928749639E-4</v>
      </c>
      <c r="EV448" s="223">
        <f t="shared" ca="1" si="1001"/>
        <v>7.3279582572987451E-4</v>
      </c>
      <c r="EW448" s="223">
        <f t="shared" ca="1" si="1002"/>
        <v>-3.3959949596988544E-4</v>
      </c>
      <c r="EX448" s="223">
        <f t="shared" ca="1" si="1003"/>
        <v>-3.6942598161239477E-4</v>
      </c>
      <c r="EY448" s="223">
        <f t="shared" ca="1" si="1004"/>
        <v>7.3488353774404621E-4</v>
      </c>
      <c r="EZ448" s="223">
        <f t="shared" ca="1" si="1005"/>
        <v>-4.1689590556216743E-4</v>
      </c>
      <c r="FA448" s="223">
        <f t="shared" ca="1" si="1006"/>
        <v>-2.8880690331118536E-4</v>
      </c>
      <c r="FB448" s="223">
        <f t="shared" ca="1" si="1007"/>
        <v>7.2591791731905348E-4</v>
      </c>
      <c r="FC448" s="223">
        <f t="shared" ca="1" si="1008"/>
        <v>-4.8792181268697814E-4</v>
      </c>
      <c r="FD448" s="223">
        <f t="shared" ca="1" si="1009"/>
        <v>-2.0384390036196466E-4</v>
      </c>
      <c r="FE448" s="223">
        <f t="shared" ca="1" si="1010"/>
        <v>7.0603381573131085E-4</v>
      </c>
      <c r="FF448" s="223">
        <f t="shared" ca="1" si="1011"/>
        <v>-5.516089215901283E-4</v>
      </c>
      <c r="FG448" s="223">
        <f t="shared" ca="1" si="1012"/>
        <v>-1.158148954128714E-4</v>
      </c>
      <c r="FH448" s="223">
        <f t="shared" ca="1" si="1013"/>
        <v>6.7553030837687116E-4</v>
      </c>
      <c r="FI448" s="223">
        <f t="shared" ca="1" si="1014"/>
        <v>-6.0699931887355483E-4</v>
      </c>
      <c r="FJ448" s="223">
        <f t="shared" ca="1" si="1015"/>
        <v>-2.6043926635964908E-5</v>
      </c>
      <c r="FK448" s="223">
        <f t="shared" ca="1" si="1016"/>
        <v>6.348661963990885E-4</v>
      </c>
      <c r="FL448" s="223">
        <f t="shared" ca="1" si="1017"/>
        <v>-6.5325988140459027E-4</v>
      </c>
      <c r="FM448" s="223">
        <f t="shared" ca="1" si="1018"/>
        <v>6.4118767039258984E-5</v>
      </c>
      <c r="FN448" s="223">
        <f t="shared" ca="1" si="1019"/>
        <v>5.8465310589236907E-4</v>
      </c>
      <c r="FO448" s="223">
        <f t="shared" ca="1" si="1020"/>
        <v>-6.8969480726331677E-4</v>
      </c>
      <c r="FP448" s="223">
        <f t="shared" ca="1" si="1021"/>
        <v>1.5331705477634035E-4</v>
      </c>
      <c r="FQ448" s="223">
        <f t="shared" ca="1" si="1022"/>
        <v>5.2564628847640829E-4</v>
      </c>
      <c r="FR448" s="223">
        <f t="shared" ca="1" si="1023"/>
        <v>-7.1575608125109592E-4</v>
      </c>
      <c r="FS448" s="223">
        <f t="shared" ca="1" si="1024"/>
        <v>2.4020931130167521E-4</v>
      </c>
      <c r="FT448" s="223">
        <f t="shared" ca="1" si="1025"/>
        <v>4.5873326160887282E-4</v>
      </c>
      <c r="FU448" s="223">
        <f t="shared" ca="1" si="1026"/>
        <v>-7.3105171754925063E-4</v>
      </c>
      <c r="FV448" s="223">
        <f t="shared" ca="1" si="1027"/>
        <v>3.234885961975858E-4</v>
      </c>
      <c r="FW448" s="223">
        <f t="shared" ca="1" si="1028"/>
        <v>3.8492045949660658E-4</v>
      </c>
      <c r="FX448" s="223">
        <f t="shared" ca="1" si="1029"/>
        <v>-7.353516555506387E-4</v>
      </c>
      <c r="FY448" s="223">
        <f t="shared" ca="1" si="1030"/>
        <v>4.0190231150266436E-4</v>
      </c>
      <c r="FZ448" s="223">
        <f t="shared" ca="1" si="1031"/>
        <v>3.053180953885541E-4</v>
      </c>
      <c r="GA448" s="223">
        <f t="shared" ca="1" si="1032"/>
        <v>-7.2859122018532614E-4</v>
      </c>
      <c r="GB448" s="223">
        <f t="shared" ca="1" si="1033"/>
        <v>4.7427104195103381E-4</v>
      </c>
      <c r="GC448" s="223">
        <f t="shared" ca="1" si="1034"/>
        <v>2.211234629349864E-4</v>
      </c>
      <c r="GD448" s="223">
        <f t="shared" ca="1" si="1035"/>
        <v>-7.1087209469384845E-4</v>
      </c>
      <c r="GE448" s="223">
        <f t="shared" ca="1" si="1036"/>
        <v>5.3950629447574959E-4</v>
      </c>
      <c r="GF448" s="223">
        <f t="shared" ca="1" si="1037"/>
        <v>1.3360292777658638E-4</v>
      </c>
      <c r="GG448" s="223">
        <f t="shared" ca="1" si="1038"/>
        <v>-6.8246079121658863E-4</v>
      </c>
      <c r="GH448" s="223">
        <f t="shared" ca="1" si="1039"/>
        <v>5.9662687015769867E-4</v>
      </c>
      <c r="GI448" s="223">
        <f t="shared" ca="1" si="1040"/>
        <v>4.4072880226476486E-5</v>
      </c>
      <c r="GJ448" s="223">
        <f t="shared" ca="1" si="1041"/>
        <v>-6.4378464220316543E-4</v>
      </c>
      <c r="GK448" s="223">
        <f t="shared" ca="1" si="1042"/>
        <v>6.4477362237064489E-4</v>
      </c>
      <c r="GL448" s="223">
        <f t="shared" ca="1" si="1043"/>
        <v>-4.61200644653903E-5</v>
      </c>
      <c r="GM448" s="223">
        <f t="shared" ca="1" si="1044"/>
        <v>-5.9542537293459966E-4</v>
      </c>
      <c r="GN448" s="223">
        <f t="shared" ca="1" si="1045"/>
        <v>6.8322237914616914E-4</v>
      </c>
      <c r="GO448" s="223">
        <f t="shared" ca="1" si="1046"/>
        <v>-1.3561932045902262E-4</v>
      </c>
      <c r="GP448" s="223">
        <f t="shared" ca="1" si="1047"/>
        <v>-5.3811035183362339E-4</v>
      </c>
      <c r="GQ448" s="223">
        <f t="shared" ca="1" si="1048"/>
        <v>7.1139483539420104E-4</v>
      </c>
      <c r="GR448" s="223">
        <f t="shared" ca="1" si="1049"/>
        <v>-2.230787356381376E-4</v>
      </c>
      <c r="GS448" s="223">
        <f t="shared" ca="1" si="1050"/>
        <v>-4.7270165016656486E-4</v>
      </c>
      <c r="GT448" s="223">
        <f t="shared" ca="1" si="1051"/>
        <v>7.2886725114975487E-4</v>
      </c>
      <c r="GU448" s="223">
        <f t="shared" ca="1" si="1052"/>
        <v>-3.0718283899095405E-4</v>
      </c>
      <c r="GV448" s="223">
        <f t="shared" ca="1" si="1053"/>
        <v>-4.0018307568908507E-4</v>
      </c>
      <c r="GW448" s="223">
        <f t="shared" ca="1" si="1054"/>
        <v>7.3537682501649765E-4</v>
      </c>
      <c r="GX448" s="223">
        <f t="shared" ca="1" si="1055"/>
        <v>-3.8666662651880691E-4</v>
      </c>
      <c r="GY448" s="223">
        <f t="shared" ca="1" si="1056"/>
        <v>-3.2164537526180163E-4</v>
      </c>
      <c r="GZ448" s="223">
        <f t="shared" ca="1" si="1057"/>
        <v>7.3082564694434537E-4</v>
      </c>
      <c r="HA448" s="223">
        <f t="shared" ca="1" si="1058"/>
        <v>-4.6033458807352278E-4</v>
      </c>
      <c r="HB448" s="223">
        <f t="shared" ca="1" si="1059"/>
        <v>-2.3826982900223501E-4</v>
      </c>
      <c r="HC448" s="223">
        <f t="shared" ca="1" si="1060"/>
        <v>7.1528217088775124E-4</v>
      </c>
      <c r="HD448" s="223">
        <f t="shared" ca="1" si="1061"/>
        <v>-5.2707868894299006E-4</v>
      </c>
      <c r="HE448" s="223">
        <f t="shared" ca="1" si="1062"/>
        <v>-1.5131048273234388E-4</v>
      </c>
      <c r="HF448" s="223">
        <f t="shared" ca="1" si="1063"/>
        <v>6.8898018519451441E-4</v>
      </c>
      <c r="HG448" s="223">
        <f t="shared" ca="1" si="1064"/>
        <v>-5.858950357245505E-4</v>
      </c>
      <c r="HH448" s="223">
        <f t="shared" ca="1" si="1065"/>
        <v>-6.2075285961930707E-5</v>
      </c>
      <c r="HI448" s="223">
        <f t="shared" ca="1" si="1066"/>
        <v>6.5231529621141704E-4</v>
      </c>
      <c r="HJ448" s="223">
        <f t="shared" ca="1" si="1067"/>
        <v>-6.3589897581620201E-4</v>
      </c>
      <c r="HK448" s="223">
        <f t="shared" ca="1" si="1068"/>
        <v>2.809358088918623E-5</v>
      </c>
      <c r="HL448" s="223">
        <f t="shared" ca="1" si="1069"/>
        <v>6.0583897799653861E-4</v>
      </c>
      <c r="HM448" s="223">
        <f t="shared" ca="1" si="1070"/>
        <v>-6.7633840341516972E-4</v>
      </c>
      <c r="HN448" s="223">
        <f t="shared" ca="1" si="1071"/>
        <v>1.1783989413415225E-4</v>
      </c>
      <c r="HO448" s="223">
        <f t="shared" ca="1" si="1072"/>
        <v>5.5025027763613529E-4</v>
      </c>
      <c r="HP448" s="223">
        <f t="shared" ca="1" si="1073"/>
        <v>-7.0660507188924143E-4</v>
      </c>
      <c r="HQ448" s="223">
        <f t="shared" ca="1" si="1074"/>
        <v>2.0581378568566288E-4</v>
      </c>
      <c r="HR448" s="223">
        <f t="shared" ca="1" si="1075"/>
        <v>4.8638530092568182E-4</v>
      </c>
      <c r="HS448" s="223">
        <f t="shared" ca="1" si="1076"/>
        <v>-7.2624374237227401E-4</v>
      </c>
      <c r="HT448" s="223">
        <f t="shared" ca="1" si="1077"/>
        <v>2.9069204632845821E-4</v>
      </c>
      <c r="HU448" s="223">
        <f t="shared" ca="1" si="1078"/>
        <v>4.1520463656061251E-4</v>
      </c>
      <c r="HV448" s="223">
        <f t="shared" ca="1" si="1079"/>
        <v>-7.3495903098047609E-4</v>
      </c>
      <c r="HW448" s="223">
        <f t="shared" ca="1" si="1080"/>
        <v>3.7119802801756645E-4</v>
      </c>
      <c r="HX448" s="223">
        <f t="shared" ca="1" si="1081"/>
        <v>3.3777890798812425E-4</v>
      </c>
      <c r="HY448" s="223">
        <f t="shared" ca="1" si="1082"/>
        <v>-7.3261985166097525E-4</v>
      </c>
      <c r="HZ448" s="223">
        <f t="shared" ca="1" si="1083"/>
        <v>4.4612084585320783E-4</v>
      </c>
      <c r="IA448" s="223">
        <f t="shared" ca="1" si="1084"/>
        <v>2.5527267023401495E-4</v>
      </c>
      <c r="IB448" s="223">
        <f t="shared" ca="1" si="1085"/>
        <v>-7.1926138784804416E-4</v>
      </c>
      <c r="IC448" s="223">
        <f t="shared" ca="1" si="1086"/>
        <v>5.1433359091678193E-4</v>
      </c>
      <c r="ID448" s="223">
        <f t="shared" ca="1" si="1087"/>
        <v>1.6892689391112569E-4</v>
      </c>
      <c r="IE448" s="223">
        <f t="shared" ca="1" si="1088"/>
        <v>3.2189658649963749E-4</v>
      </c>
      <c r="IF448" s="223">
        <f t="shared" ca="1" si="1089"/>
        <v>5.7481028002990761E-4</v>
      </c>
      <c r="IG448" s="223">
        <f t="shared" ca="1" si="1090"/>
        <v>8.0040299866224217E-5</v>
      </c>
      <c r="IH448" s="223">
        <f t="shared" ca="1" si="1091"/>
        <v>-6.6045301987689036E-4</v>
      </c>
      <c r="II448" s="223">
        <f t="shared" ca="1" si="1092"/>
        <v>6.2664128749652078E-4</v>
      </c>
      <c r="IJ448" s="223">
        <f t="shared" ca="1" si="1093"/>
        <v>-1.0050174790382906E-5</v>
      </c>
      <c r="IK448" s="223">
        <f t="shared" ca="1" si="1094"/>
        <v>-6.1588764831193449E-4</v>
      </c>
      <c r="IL448" s="223">
        <f t="shared" ca="1" si="1095"/>
        <v>6.6904702671987564E-4</v>
      </c>
      <c r="IM448" s="223">
        <f t="shared" ca="1" si="1096"/>
        <v>-9.9989485463372716E-5</v>
      </c>
      <c r="IN448" s="223">
        <f t="shared" ca="1" si="1097"/>
        <v>-5.6205875324655437E-4</v>
      </c>
      <c r="IO448" s="223">
        <f t="shared" ca="1" si="1098"/>
        <v>7.013896759106422E-4</v>
      </c>
      <c r="IP448" s="223">
        <f t="shared" ca="1" si="1099"/>
        <v>-1.8842486120456407E-4</v>
      </c>
      <c r="IQ448" s="223">
        <f t="shared" ca="1" si="1100"/>
        <v>-4.9977597136660764E-4</v>
      </c>
      <c r="IR448" s="223">
        <f t="shared" ca="1" si="1101"/>
        <v>7.2318277152039179E-4</v>
      </c>
      <c r="IS448" s="223">
        <f t="shared" ca="1" si="1102"/>
        <v>-2.7402615164689152E-4</v>
      </c>
      <c r="IT448" s="223">
        <f t="shared" ca="1" si="1103"/>
        <v>-4.2997609368454275E-4</v>
      </c>
      <c r="IU448" s="223">
        <f t="shared" ca="1" si="1104"/>
        <v>7.3409852510607915E-4</v>
      </c>
      <c r="IV448" s="223">
        <f t="shared" ca="1" si="1105"/>
        <v>-3.5550583370420039E-4</v>
      </c>
      <c r="IW448" s="223">
        <f t="shared" ca="1" si="1106"/>
        <v>-3.5370897533060458E-4</v>
      </c>
      <c r="IX448" s="223">
        <f t="shared" ca="1" si="1107"/>
        <v>7.3397275357338419E-4</v>
      </c>
      <c r="IY448" s="223">
        <f t="shared" ca="1" si="1108"/>
        <v>-4.3163837711685042E-4</v>
      </c>
      <c r="IZ448" s="223">
        <f t="shared" ca="1" si="1109"/>
        <v>-2.7212174475446671E-4</v>
      </c>
      <c r="JA448" s="223">
        <f t="shared" ca="1" si="1110"/>
        <v>7.2280734864321196E-4</v>
      </c>
      <c r="JB448" s="223">
        <f t="shared" ca="1" si="1111"/>
        <v>-5.0127867756754739E-4</v>
      </c>
    </row>
    <row r="449" spans="2:262">
      <c r="B449" s="230">
        <v>88</v>
      </c>
      <c r="C449" s="229">
        <f t="shared" si="1112"/>
        <v>1.7187500000000011E-3</v>
      </c>
      <c r="D449" s="226">
        <f t="shared" ca="1" si="855"/>
        <v>38.998602359546155</v>
      </c>
      <c r="E449" s="225">
        <f ca="1">CP361</f>
        <v>-0.20139764045385031</v>
      </c>
      <c r="F449" s="224">
        <v>88</v>
      </c>
      <c r="G449" s="223">
        <f t="shared" ca="1" si="856"/>
        <v>-1.5511738379510765E-4</v>
      </c>
      <c r="H449" s="223">
        <f t="shared" ca="1" si="857"/>
        <v>4.7610750254179792E-4</v>
      </c>
      <c r="I449" s="223">
        <f t="shared" ca="1" si="858"/>
        <v>-3.7390492846394721E-4</v>
      </c>
      <c r="J449" s="223">
        <f t="shared" ca="1" si="859"/>
        <v>-6.0646606074012376E-5</v>
      </c>
      <c r="K449" s="223">
        <f t="shared" ca="1" si="860"/>
        <v>4.4129182660072137E-4</v>
      </c>
      <c r="L449" s="223">
        <f t="shared" ca="1" si="861"/>
        <v>-4.2969059979440472E-4</v>
      </c>
      <c r="M449" s="223">
        <f t="shared" ca="1" si="862"/>
        <v>3.6154786707498591E-5</v>
      </c>
      <c r="N449" s="223">
        <f t="shared" ca="1" si="863"/>
        <v>3.8951755324268677E-4</v>
      </c>
      <c r="O449" s="223">
        <f t="shared" ca="1" si="864"/>
        <v>-4.6896350234802795E-4</v>
      </c>
      <c r="P449" s="223">
        <f t="shared" ca="1" si="865"/>
        <v>1.3156677131167833E-4</v>
      </c>
      <c r="Q449" s="223">
        <f t="shared" ca="1" si="866"/>
        <v>3.2277433875749629E-4</v>
      </c>
      <c r="R449" s="223">
        <f t="shared" ca="1" si="867"/>
        <v>-4.9021440050417864E-4</v>
      </c>
      <c r="S449" s="223">
        <f t="shared" ca="1" si="868"/>
        <v>2.2192271867784574E-4</v>
      </c>
      <c r="T449" s="223">
        <f t="shared" ca="1" si="869"/>
        <v>2.4362708744779003E-4</v>
      </c>
      <c r="U449" s="223">
        <f t="shared" ca="1" si="870"/>
        <v>-4.9262663416435701E-4</v>
      </c>
      <c r="V449" s="223">
        <f t="shared" ca="1" si="871"/>
        <v>3.0375030042091811E-4</v>
      </c>
      <c r="W449" s="223">
        <f t="shared" ca="1" si="872"/>
        <v>1.5511738379510992E-4</v>
      </c>
      <c r="X449" s="223">
        <f t="shared" ca="1" si="873"/>
        <v>-4.7610750254179857E-4</v>
      </c>
      <c r="Y449" s="223">
        <f t="shared" ca="1" si="874"/>
        <v>3.7390492846394564E-4</v>
      </c>
      <c r="Z449" s="223">
        <f t="shared" ca="1" si="875"/>
        <v>6.0646606074014789E-5</v>
      </c>
      <c r="AA449" s="223">
        <f t="shared" ca="1" si="876"/>
        <v>-4.4129182660072251E-4</v>
      </c>
      <c r="AB449" s="223">
        <f t="shared" ca="1" si="877"/>
        <v>4.2969059979440353E-4</v>
      </c>
      <c r="AC449" s="223">
        <f t="shared" ca="1" si="878"/>
        <v>-3.6154786707496151E-5</v>
      </c>
      <c r="AD449" s="223">
        <f t="shared" ca="1" si="879"/>
        <v>-3.8951755324268824E-4</v>
      </c>
      <c r="AE449" s="223">
        <f t="shared" ca="1" si="880"/>
        <v>4.6896350234802719E-4</v>
      </c>
      <c r="AF449" s="223">
        <f t="shared" ca="1" si="881"/>
        <v>-1.3156677131167602E-4</v>
      </c>
      <c r="AG449" s="223">
        <f t="shared" ca="1" si="882"/>
        <v>-3.2277433875749814E-4</v>
      </c>
      <c r="AH449" s="223">
        <f t="shared" ca="1" si="883"/>
        <v>4.9021440050417832E-4</v>
      </c>
      <c r="AI449" s="223">
        <f t="shared" ca="1" si="884"/>
        <v>-2.2192271867784358E-4</v>
      </c>
      <c r="AJ449" s="223">
        <f t="shared" ca="1" si="885"/>
        <v>-2.4362708744779212E-4</v>
      </c>
      <c r="AK449" s="223">
        <f t="shared" ca="1" si="886"/>
        <v>4.9262663416435723E-4</v>
      </c>
      <c r="AL449" s="223">
        <f t="shared" ca="1" si="887"/>
        <v>-3.0375030042091621E-4</v>
      </c>
      <c r="AM449" s="223">
        <f t="shared" ca="1" si="888"/>
        <v>-1.5511738379511223E-4</v>
      </c>
      <c r="AN449" s="223">
        <f t="shared" ca="1" si="889"/>
        <v>4.7610750254179922E-4</v>
      </c>
      <c r="AO449" s="223">
        <f t="shared" ca="1" si="890"/>
        <v>-3.7390492846394406E-4</v>
      </c>
      <c r="AP449" s="223">
        <f t="shared" ca="1" si="891"/>
        <v>-6.0646606074017228E-5</v>
      </c>
      <c r="AQ449" s="223">
        <f t="shared" ca="1" si="892"/>
        <v>4.4129182660072354E-4</v>
      </c>
      <c r="AR449" s="223">
        <f t="shared" ca="1" si="893"/>
        <v>-4.2969059979440234E-4</v>
      </c>
      <c r="AS449" s="223">
        <f t="shared" ca="1" si="894"/>
        <v>3.6154786707493685E-5</v>
      </c>
      <c r="AT449" s="223">
        <f t="shared" ca="1" si="895"/>
        <v>3.8951755324268976E-4</v>
      </c>
      <c r="AU449" s="223">
        <f t="shared" ca="1" si="896"/>
        <v>-4.6896350234802643E-4</v>
      </c>
      <c r="AV449" s="223">
        <f t="shared" ca="1" si="897"/>
        <v>1.3156677131167366E-4</v>
      </c>
      <c r="AW449" s="223">
        <f t="shared" ca="1" si="898"/>
        <v>3.2277433875749998E-4</v>
      </c>
      <c r="AX449" s="223">
        <f t="shared" ca="1" si="899"/>
        <v>-4.902144005041781E-4</v>
      </c>
      <c r="AY449" s="223">
        <f t="shared" ca="1" si="900"/>
        <v>2.2192271867784146E-4</v>
      </c>
      <c r="AZ449" s="223">
        <f t="shared" ca="1" si="901"/>
        <v>2.4362708744779424E-4</v>
      </c>
      <c r="BA449" s="223">
        <f t="shared" ca="1" si="902"/>
        <v>-4.9262663416435744E-4</v>
      </c>
      <c r="BB449" s="223">
        <f t="shared" ca="1" si="903"/>
        <v>3.0375030042091426E-4</v>
      </c>
      <c r="BC449" s="223">
        <f t="shared" ca="1" si="904"/>
        <v>1.551173837951145E-4</v>
      </c>
      <c r="BD449" s="223">
        <f t="shared" ca="1" si="905"/>
        <v>-4.7610750254179981E-4</v>
      </c>
      <c r="BE449" s="223">
        <f t="shared" ca="1" si="906"/>
        <v>3.7390492846394249E-4</v>
      </c>
      <c r="BF449" s="223">
        <f t="shared" ca="1" si="907"/>
        <v>6.0646606074019613E-5</v>
      </c>
      <c r="BG449" s="223">
        <f t="shared" ca="1" si="908"/>
        <v>-4.4129182660072462E-4</v>
      </c>
      <c r="BH449" s="223">
        <f t="shared" ca="1" si="909"/>
        <v>4.2969059979440115E-4</v>
      </c>
      <c r="BI449" s="223">
        <f t="shared" ca="1" si="910"/>
        <v>-3.6154786707491272E-5</v>
      </c>
      <c r="BJ449" s="223">
        <f t="shared" ca="1" si="911"/>
        <v>-3.8951755324269122E-4</v>
      </c>
      <c r="BK449" s="223">
        <f t="shared" ca="1" si="912"/>
        <v>4.6896350234802567E-4</v>
      </c>
      <c r="BL449" s="223">
        <f t="shared" ca="1" si="913"/>
        <v>-1.3156677131167136E-4</v>
      </c>
      <c r="BM449" s="223">
        <f t="shared" ca="1" si="914"/>
        <v>-3.2277433875750182E-4</v>
      </c>
      <c r="BN449" s="223">
        <f t="shared" ca="1" si="915"/>
        <v>4.9021440050417788E-4</v>
      </c>
      <c r="BO449" s="223">
        <f t="shared" ca="1" si="916"/>
        <v>-2.2192271867783924E-4</v>
      </c>
      <c r="BP449" s="223">
        <f t="shared" ca="1" si="917"/>
        <v>-2.4362708744779632E-4</v>
      </c>
      <c r="BQ449" s="223">
        <f t="shared" ca="1" si="918"/>
        <v>4.9262663416435755E-4</v>
      </c>
      <c r="BR449" s="223">
        <f t="shared" ca="1" si="919"/>
        <v>-3.0375030042091236E-4</v>
      </c>
      <c r="BS449" s="223">
        <f t="shared" ca="1" si="920"/>
        <v>-1.5511738379511683E-4</v>
      </c>
      <c r="BT449" s="223">
        <f t="shared" ca="1" si="921"/>
        <v>4.7610750254180052E-4</v>
      </c>
      <c r="BU449" s="223">
        <f t="shared" ca="1" si="922"/>
        <v>-3.7390492846394092E-4</v>
      </c>
      <c r="BV449" s="223">
        <f t="shared" ca="1" si="923"/>
        <v>-6.0646606074022026E-5</v>
      </c>
      <c r="BW449" s="223">
        <f t="shared" ca="1" si="924"/>
        <v>4.4129182660072571E-4</v>
      </c>
      <c r="BX449" s="223">
        <f t="shared" ca="1" si="925"/>
        <v>-4.2969059979439995E-4</v>
      </c>
      <c r="BY449" s="223">
        <f t="shared" ca="1" si="926"/>
        <v>3.6154786707488914E-5</v>
      </c>
      <c r="BZ449" s="223">
        <f t="shared" ca="1" si="927"/>
        <v>3.8951755324269274E-4</v>
      </c>
      <c r="CA449" s="223">
        <f t="shared" ca="1" si="928"/>
        <v>-4.6896350234802492E-4</v>
      </c>
      <c r="CB449" s="223">
        <f t="shared" ca="1" si="929"/>
        <v>1.31566771311669E-4</v>
      </c>
      <c r="CC449" s="223">
        <f t="shared" ca="1" si="930"/>
        <v>3.2277433875750367E-4</v>
      </c>
      <c r="CD449" s="223">
        <f t="shared" ca="1" si="931"/>
        <v>-4.9021440050417745E-4</v>
      </c>
      <c r="CE449" s="223">
        <f t="shared" ca="1" si="932"/>
        <v>2.2192271867783712E-4</v>
      </c>
      <c r="CF449" s="223">
        <f t="shared" ca="1" si="933"/>
        <v>2.4362708744779846E-4</v>
      </c>
      <c r="CG449" s="223">
        <f t="shared" ca="1" si="934"/>
        <v>-4.9262663416435777E-4</v>
      </c>
      <c r="CH449" s="223">
        <f t="shared" ca="1" si="935"/>
        <v>3.0375030042091046E-4</v>
      </c>
      <c r="CI449" s="223">
        <f t="shared" ca="1" si="936"/>
        <v>1.5511738379511908E-4</v>
      </c>
      <c r="CJ449" s="223">
        <f t="shared" ca="1" si="937"/>
        <v>-4.7610750254180117E-4</v>
      </c>
      <c r="CK449" s="223">
        <f t="shared" ca="1" si="938"/>
        <v>3.7390492846393935E-4</v>
      </c>
      <c r="CL449" s="223">
        <f t="shared" ca="1" si="939"/>
        <v>6.0646606074024357E-5</v>
      </c>
      <c r="CM449" s="223">
        <f t="shared" ca="1" si="940"/>
        <v>-4.4129182660072679E-4</v>
      </c>
      <c r="CN449" s="223">
        <f t="shared" ca="1" si="941"/>
        <v>4.2969059979439876E-4</v>
      </c>
      <c r="CO449" s="223">
        <f t="shared" ca="1" si="942"/>
        <v>-3.6154786707486502E-5</v>
      </c>
      <c r="CP449" s="223">
        <f t="shared" ca="1" si="943"/>
        <v>-3.895175532426942E-4</v>
      </c>
      <c r="CQ449" s="223">
        <f t="shared" ca="1" si="944"/>
        <v>4.689635023480241E-4</v>
      </c>
      <c r="CR449" s="223">
        <f t="shared" ca="1" si="945"/>
        <v>-1.3156677131166664E-4</v>
      </c>
      <c r="CS449" s="223">
        <f t="shared" ca="1" si="946"/>
        <v>-3.2277433875750551E-4</v>
      </c>
      <c r="CT449" s="223">
        <f t="shared" ca="1" si="947"/>
        <v>4.9021440050417723E-4</v>
      </c>
      <c r="CU449" s="223">
        <f t="shared" ca="1" si="948"/>
        <v>-2.219227186778349E-4</v>
      </c>
      <c r="CV449" s="223">
        <f t="shared" ca="1" si="949"/>
        <v>-2.4362708744780052E-4</v>
      </c>
      <c r="CW449" s="223">
        <f t="shared" ca="1" si="950"/>
        <v>4.9262663416435788E-4</v>
      </c>
      <c r="CX449" s="223">
        <f t="shared" ca="1" si="951"/>
        <v>-3.0375030042090857E-4</v>
      </c>
      <c r="CY449" s="223">
        <f t="shared" ca="1" si="952"/>
        <v>-1.5511738379512142E-4</v>
      </c>
      <c r="CZ449" s="223">
        <f t="shared" ca="1" si="953"/>
        <v>4.7610750254180182E-4</v>
      </c>
      <c r="DA449" s="223">
        <f t="shared" ca="1" si="954"/>
        <v>-3.7390492846393772E-4</v>
      </c>
      <c r="DB449" s="223">
        <f t="shared" ca="1" si="955"/>
        <v>-6.064660607402685E-5</v>
      </c>
      <c r="DC449" s="223">
        <f t="shared" ca="1" si="956"/>
        <v>4.4129182660072788E-4</v>
      </c>
      <c r="DD449" s="223">
        <f t="shared" ca="1" si="957"/>
        <v>-4.2969059979439757E-4</v>
      </c>
      <c r="DE449" s="223">
        <f t="shared" ca="1" si="958"/>
        <v>3.6154786707484035E-5</v>
      </c>
      <c r="DF449" s="223">
        <f t="shared" ca="1" si="959"/>
        <v>3.8951755324269567E-4</v>
      </c>
      <c r="DG449" s="223">
        <f t="shared" ca="1" si="960"/>
        <v>-4.689635023480234E-4</v>
      </c>
      <c r="DH449" s="223">
        <f t="shared" ca="1" si="961"/>
        <v>1.3156677131166434E-4</v>
      </c>
      <c r="DI449" s="223">
        <f t="shared" ca="1" si="962"/>
        <v>3.2277433875750735E-4</v>
      </c>
      <c r="DJ449" s="223">
        <f t="shared" ca="1" si="963"/>
        <v>-4.9021440050417691E-4</v>
      </c>
      <c r="DK449" s="223">
        <f t="shared" ca="1" si="964"/>
        <v>2.2192271867783279E-4</v>
      </c>
      <c r="DL449" s="223">
        <f t="shared" ca="1" si="965"/>
        <v>2.4362708744780261E-4</v>
      </c>
      <c r="DM449" s="223">
        <f t="shared" ca="1" si="966"/>
        <v>-4.9262663416435809E-4</v>
      </c>
      <c r="DN449" s="223">
        <f t="shared" ca="1" si="967"/>
        <v>3.0375030042090667E-4</v>
      </c>
      <c r="DO449" s="223">
        <f t="shared" ca="1" si="968"/>
        <v>1.5511738379512369E-4</v>
      </c>
      <c r="DP449" s="223">
        <f t="shared" ca="1" si="969"/>
        <v>-4.7610750254180247E-4</v>
      </c>
      <c r="DQ449" s="223">
        <f t="shared" ca="1" si="970"/>
        <v>3.7390492846393615E-4</v>
      </c>
      <c r="DR449" s="223">
        <f t="shared" ca="1" si="971"/>
        <v>6.0646606074029263E-5</v>
      </c>
      <c r="DS449" s="223">
        <f t="shared" ca="1" si="972"/>
        <v>-4.4129182660072896E-4</v>
      </c>
      <c r="DT449" s="223">
        <f t="shared" ca="1" si="973"/>
        <v>4.2969059979439637E-4</v>
      </c>
      <c r="DU449" s="223">
        <f t="shared" ca="1" si="974"/>
        <v>-3.615478670748165E-5</v>
      </c>
      <c r="DV449" s="223">
        <f t="shared" ca="1" si="975"/>
        <v>-3.8951755324269718E-4</v>
      </c>
      <c r="DW449" s="223">
        <f t="shared" ca="1" si="976"/>
        <v>4.6896350234802264E-4</v>
      </c>
      <c r="DX449" s="223">
        <f t="shared" ca="1" si="977"/>
        <v>-1.3156677131166198E-4</v>
      </c>
      <c r="DY449" s="223">
        <f t="shared" ca="1" si="978"/>
        <v>-3.2277433875750914E-4</v>
      </c>
      <c r="DZ449" s="223">
        <f t="shared" ca="1" si="979"/>
        <v>4.9021440050417658E-4</v>
      </c>
      <c r="EA449" s="223">
        <f t="shared" ca="1" si="980"/>
        <v>-2.2192271867783062E-4</v>
      </c>
      <c r="EB449" s="223">
        <f t="shared" ca="1" si="981"/>
        <v>-2.4362708744780475E-4</v>
      </c>
      <c r="EC449" s="223">
        <f t="shared" ca="1" si="982"/>
        <v>4.9262663416435831E-4</v>
      </c>
      <c r="ED449" s="223">
        <f t="shared" ca="1" si="983"/>
        <v>-3.0375030042090472E-4</v>
      </c>
      <c r="EE449" s="223">
        <f t="shared" ca="1" si="984"/>
        <v>-1.55117383795126E-4</v>
      </c>
      <c r="EF449" s="223">
        <f t="shared" ca="1" si="985"/>
        <v>4.7610750254180307E-4</v>
      </c>
      <c r="EG449" s="223">
        <f t="shared" ca="1" si="986"/>
        <v>-3.7390492846393458E-4</v>
      </c>
      <c r="EH449" s="223">
        <f t="shared" ca="1" si="987"/>
        <v>-6.0646606074031594E-5</v>
      </c>
      <c r="EI449" s="223">
        <f t="shared" ca="1" si="988"/>
        <v>4.412918266007301E-4</v>
      </c>
      <c r="EJ449" s="223">
        <f t="shared" ca="1" si="989"/>
        <v>-4.2969059979439518E-4</v>
      </c>
      <c r="EK449" s="223">
        <f t="shared" ca="1" si="990"/>
        <v>3.6154786707479238E-5</v>
      </c>
      <c r="EL449" s="223">
        <f t="shared" ca="1" si="991"/>
        <v>3.8951755324269865E-4</v>
      </c>
      <c r="EM449" s="223">
        <f t="shared" ca="1" si="992"/>
        <v>-4.6896350234802188E-4</v>
      </c>
      <c r="EN449" s="223">
        <f t="shared" ca="1" si="993"/>
        <v>1.3156677131165968E-4</v>
      </c>
      <c r="EO449" s="223">
        <f t="shared" ca="1" si="994"/>
        <v>3.2277433875751098E-4</v>
      </c>
      <c r="EP449" s="223">
        <f t="shared" ca="1" si="995"/>
        <v>-4.9021440050417637E-4</v>
      </c>
      <c r="EQ449" s="223">
        <f t="shared" ca="1" si="996"/>
        <v>2.2192271867782842E-4</v>
      </c>
      <c r="ER449" s="223">
        <f t="shared" ca="1" si="997"/>
        <v>2.4362708744780681E-4</v>
      </c>
      <c r="ES449" s="223">
        <f t="shared" ca="1" si="998"/>
        <v>-4.9262663416435842E-4</v>
      </c>
      <c r="ET449" s="223">
        <f t="shared" ca="1" si="999"/>
        <v>3.0375030042090282E-4</v>
      </c>
      <c r="EU449" s="223">
        <f t="shared" ca="1" si="1000"/>
        <v>1.5511738379512827E-4</v>
      </c>
      <c r="EV449" s="223">
        <f t="shared" ca="1" si="1001"/>
        <v>-4.7610750254180372E-4</v>
      </c>
      <c r="EW449" s="223">
        <f t="shared" ca="1" si="1002"/>
        <v>3.73904928463933E-4</v>
      </c>
      <c r="EX449" s="223">
        <f t="shared" ca="1" si="1003"/>
        <v>6.0646606074034006E-5</v>
      </c>
      <c r="EY449" s="223">
        <f t="shared" ca="1" si="1004"/>
        <v>-4.4129182660073118E-4</v>
      </c>
      <c r="EZ449" s="223">
        <f t="shared" ca="1" si="1005"/>
        <v>4.2969059979439399E-4</v>
      </c>
      <c r="FA449" s="223">
        <f t="shared" ca="1" si="1006"/>
        <v>-3.6154786707476825E-5</v>
      </c>
      <c r="FB449" s="223">
        <f t="shared" ca="1" si="1007"/>
        <v>-3.8951755324270016E-4</v>
      </c>
      <c r="FC449" s="223">
        <f t="shared" ca="1" si="1008"/>
        <v>4.6896350234802112E-4</v>
      </c>
      <c r="FD449" s="223">
        <f t="shared" ca="1" si="1009"/>
        <v>-1.3156677131165735E-4</v>
      </c>
      <c r="FE449" s="223">
        <f t="shared" ca="1" si="1010"/>
        <v>-3.2277433875751283E-4</v>
      </c>
      <c r="FF449" s="223">
        <f t="shared" ca="1" si="1011"/>
        <v>4.9021440050417604E-4</v>
      </c>
      <c r="FG449" s="223">
        <f t="shared" ca="1" si="1012"/>
        <v>-2.2192271867782628E-4</v>
      </c>
      <c r="FH449" s="223">
        <f t="shared" ca="1" si="1013"/>
        <v>-2.4362708744780898E-4</v>
      </c>
      <c r="FI449" s="223">
        <f t="shared" ca="1" si="1014"/>
        <v>4.9262663416435853E-4</v>
      </c>
      <c r="FJ449" s="223">
        <f t="shared" ca="1" si="1015"/>
        <v>-3.0375030042090092E-4</v>
      </c>
      <c r="FK449" s="223">
        <f t="shared" ca="1" si="1016"/>
        <v>-1.551173837951306E-4</v>
      </c>
      <c r="FL449" s="223">
        <f t="shared" ca="1" si="1017"/>
        <v>4.7610750254180437E-4</v>
      </c>
      <c r="FM449" s="223">
        <f t="shared" ca="1" si="1018"/>
        <v>-3.7390492846393138E-4</v>
      </c>
      <c r="FN449" s="223">
        <f t="shared" ca="1" si="1019"/>
        <v>-6.0646606074036419E-5</v>
      </c>
      <c r="FO449" s="223">
        <f t="shared" ca="1" si="1020"/>
        <v>4.4129182660073221E-4</v>
      </c>
      <c r="FP449" s="223">
        <f t="shared" ca="1" si="1021"/>
        <v>-4.2969059979439274E-4</v>
      </c>
      <c r="FQ449" s="223">
        <f t="shared" ca="1" si="1022"/>
        <v>3.6154786707474413E-5</v>
      </c>
      <c r="FR449" s="223">
        <f t="shared" ca="1" si="1023"/>
        <v>3.8951755324270163E-4</v>
      </c>
      <c r="FS449" s="223">
        <f t="shared" ca="1" si="1024"/>
        <v>-4.6896350234802036E-4</v>
      </c>
      <c r="FT449" s="223">
        <f t="shared" ca="1" si="1025"/>
        <v>1.3156677131165502E-4</v>
      </c>
      <c r="FU449" s="223">
        <f t="shared" ca="1" si="1026"/>
        <v>3.2277433875751467E-4</v>
      </c>
      <c r="FV449" s="223">
        <f t="shared" ca="1" si="1027"/>
        <v>-4.9021440050417571E-4</v>
      </c>
      <c r="FW449" s="223">
        <f t="shared" ca="1" si="1028"/>
        <v>2.2192271867782414E-4</v>
      </c>
      <c r="FX449" s="223">
        <f t="shared" ca="1" si="1029"/>
        <v>2.4362708744781109E-4</v>
      </c>
      <c r="FY449" s="223">
        <f t="shared" ca="1" si="1030"/>
        <v>-4.9262663416435885E-4</v>
      </c>
      <c r="FZ449" s="223">
        <f t="shared" ca="1" si="1031"/>
        <v>3.0375030042089902E-4</v>
      </c>
      <c r="GA449" s="223">
        <f t="shared" ca="1" si="1032"/>
        <v>1.5511738379513288E-4</v>
      </c>
      <c r="GB449" s="223">
        <f t="shared" ca="1" si="1033"/>
        <v>-4.7610750254180502E-4</v>
      </c>
      <c r="GC449" s="223">
        <f t="shared" ca="1" si="1034"/>
        <v>3.7390492846392986E-4</v>
      </c>
      <c r="GD449" s="223">
        <f t="shared" ca="1" si="1035"/>
        <v>6.0646606074038831E-5</v>
      </c>
      <c r="GE449" s="223">
        <f t="shared" ca="1" si="1036"/>
        <v>-4.4129182660073335E-4</v>
      </c>
      <c r="GF449" s="223">
        <f t="shared" ca="1" si="1037"/>
        <v>4.296905997943916E-4</v>
      </c>
      <c r="GG449" s="223">
        <f t="shared" ca="1" si="1038"/>
        <v>-3.6154786707472001E-5</v>
      </c>
      <c r="GH449" s="223">
        <f t="shared" ca="1" si="1039"/>
        <v>-3.8951755324270315E-4</v>
      </c>
      <c r="GI449" s="223">
        <f t="shared" ca="1" si="1040"/>
        <v>4.689635023480196E-4</v>
      </c>
      <c r="GJ449" s="223">
        <f t="shared" ca="1" si="1041"/>
        <v>-1.3156677131165268E-4</v>
      </c>
      <c r="GK449" s="223">
        <f t="shared" ca="1" si="1042"/>
        <v>-3.2277433875751646E-4</v>
      </c>
      <c r="GL449" s="223">
        <f t="shared" ca="1" si="1043"/>
        <v>4.9021440050417539E-4</v>
      </c>
      <c r="GM449" s="223">
        <f t="shared" ca="1" si="1044"/>
        <v>-2.2192271867782195E-4</v>
      </c>
      <c r="GN449" s="223">
        <f t="shared" ca="1" si="1045"/>
        <v>-2.4362708744781318E-4</v>
      </c>
      <c r="GO449" s="223">
        <f t="shared" ca="1" si="1046"/>
        <v>4.9262663416435896E-4</v>
      </c>
      <c r="GP449" s="223">
        <f t="shared" ca="1" si="1047"/>
        <v>-3.0375030042089707E-4</v>
      </c>
      <c r="GQ449" s="223">
        <f t="shared" ca="1" si="1048"/>
        <v>-1.5511738379513518E-4</v>
      </c>
      <c r="GR449" s="223">
        <f t="shared" ca="1" si="1049"/>
        <v>4.7610750254180561E-4</v>
      </c>
      <c r="GS449" s="223">
        <f t="shared" ca="1" si="1050"/>
        <v>-3.7390492846392823E-4</v>
      </c>
      <c r="GT449" s="223">
        <f t="shared" ca="1" si="1051"/>
        <v>-6.0646606074041243E-5</v>
      </c>
      <c r="GU449" s="223">
        <f t="shared" ca="1" si="1052"/>
        <v>4.4129182660073443E-4</v>
      </c>
      <c r="GV449" s="223">
        <f t="shared" ca="1" si="1053"/>
        <v>-4.2969059979439041E-4</v>
      </c>
      <c r="GW449" s="223">
        <f t="shared" ca="1" si="1054"/>
        <v>3.6154786707469588E-5</v>
      </c>
      <c r="GX449" s="223">
        <f t="shared" ca="1" si="1055"/>
        <v>3.8951755324270461E-4</v>
      </c>
      <c r="GY449" s="223">
        <f t="shared" ca="1" si="1056"/>
        <v>-4.6896350234801879E-4</v>
      </c>
      <c r="GZ449" s="223">
        <f t="shared" ca="1" si="1057"/>
        <v>1.3156677131165035E-4</v>
      </c>
      <c r="HA449" s="223">
        <f t="shared" ca="1" si="1058"/>
        <v>3.2277433875751825E-4</v>
      </c>
      <c r="HB449" s="223">
        <f t="shared" ca="1" si="1059"/>
        <v>-4.9021440050417517E-4</v>
      </c>
      <c r="HC449" s="223">
        <f t="shared" ca="1" si="1060"/>
        <v>2.219227186778198E-4</v>
      </c>
      <c r="HD449" s="223">
        <f t="shared" ca="1" si="1061"/>
        <v>2.4362708744781532E-4</v>
      </c>
      <c r="HE449" s="223">
        <f t="shared" ca="1" si="1062"/>
        <v>-4.9262663416435918E-4</v>
      </c>
      <c r="HF449" s="223">
        <f t="shared" ca="1" si="1063"/>
        <v>3.0375030042089518E-4</v>
      </c>
      <c r="HG449" s="223">
        <f t="shared" ca="1" si="1064"/>
        <v>1.5511738379513746E-4</v>
      </c>
      <c r="HH449" s="223">
        <f t="shared" ca="1" si="1065"/>
        <v>-4.7610750254180632E-4</v>
      </c>
      <c r="HI449" s="223">
        <f t="shared" ca="1" si="1066"/>
        <v>3.7390492846392661E-4</v>
      </c>
      <c r="HJ449" s="223">
        <f t="shared" ca="1" si="1067"/>
        <v>6.0646606074043628E-5</v>
      </c>
      <c r="HK449" s="223">
        <f t="shared" ca="1" si="1068"/>
        <v>-4.4129182660073552E-4</v>
      </c>
      <c r="HL449" s="223">
        <f t="shared" ca="1" si="1069"/>
        <v>4.2969059979438922E-4</v>
      </c>
      <c r="HM449" s="223">
        <f t="shared" ca="1" si="1070"/>
        <v>-3.6154786707467122E-5</v>
      </c>
      <c r="HN449" s="223">
        <f t="shared" ca="1" si="1071"/>
        <v>-3.8951755324270613E-4</v>
      </c>
      <c r="HO449" s="223">
        <f t="shared" ca="1" si="1072"/>
        <v>4.6896350234801808E-4</v>
      </c>
      <c r="HP449" s="223">
        <f t="shared" ca="1" si="1073"/>
        <v>-1.3156677131164797E-4</v>
      </c>
      <c r="HQ449" s="223">
        <f t="shared" ca="1" si="1074"/>
        <v>-3.2277433875752015E-4</v>
      </c>
      <c r="HR449" s="223">
        <f t="shared" ca="1" si="1075"/>
        <v>4.9021440050417485E-4</v>
      </c>
      <c r="HS449" s="223">
        <f t="shared" ca="1" si="1076"/>
        <v>-2.2192271867781766E-4</v>
      </c>
      <c r="HT449" s="223">
        <f t="shared" ca="1" si="1077"/>
        <v>-2.4362708744781738E-4</v>
      </c>
      <c r="HU449" s="223">
        <f t="shared" ca="1" si="1078"/>
        <v>4.9262663416435929E-4</v>
      </c>
      <c r="HV449" s="223">
        <f t="shared" ca="1" si="1079"/>
        <v>-3.0375030042089328E-4</v>
      </c>
      <c r="HW449" s="223">
        <f t="shared" ca="1" si="1080"/>
        <v>-1.5511738379513979E-4</v>
      </c>
      <c r="HX449" s="223">
        <f t="shared" ca="1" si="1081"/>
        <v>4.7610750254180697E-4</v>
      </c>
      <c r="HY449" s="223">
        <f t="shared" ca="1" si="1082"/>
        <v>-3.7390492846392504E-4</v>
      </c>
      <c r="HZ449" s="223">
        <f t="shared" ca="1" si="1083"/>
        <v>-6.0646606074045987E-5</v>
      </c>
      <c r="IA449" s="223">
        <f t="shared" ca="1" si="1084"/>
        <v>4.412918266007366E-4</v>
      </c>
      <c r="IB449" s="223">
        <f t="shared" ca="1" si="1085"/>
        <v>-4.2969059979438803E-4</v>
      </c>
      <c r="IC449" s="223">
        <f t="shared" ca="1" si="1086"/>
        <v>3.6154786707464736E-5</v>
      </c>
      <c r="ID449" s="223">
        <f t="shared" ca="1" si="1087"/>
        <v>3.8951755324270759E-4</v>
      </c>
      <c r="IE449" s="223">
        <f t="shared" ca="1" si="1088"/>
        <v>7.1312864451941315E-5</v>
      </c>
      <c r="IF449" s="223">
        <f t="shared" ca="1" si="1089"/>
        <v>1.3156677131164566E-4</v>
      </c>
      <c r="IG449" s="223">
        <f t="shared" ca="1" si="1090"/>
        <v>3.2277433875752199E-4</v>
      </c>
      <c r="IH449" s="223">
        <f t="shared" ca="1" si="1091"/>
        <v>-4.9021440050417452E-4</v>
      </c>
      <c r="II449" s="223">
        <f t="shared" ca="1" si="1092"/>
        <v>2.2192271867781549E-4</v>
      </c>
      <c r="IJ449" s="223">
        <f t="shared" ca="1" si="1093"/>
        <v>2.4362708744781947E-4</v>
      </c>
      <c r="IK449" s="223">
        <f t="shared" ca="1" si="1094"/>
        <v>-4.926266341643595E-4</v>
      </c>
      <c r="IL449" s="223">
        <f t="shared" ca="1" si="1095"/>
        <v>3.0375030042089138E-4</v>
      </c>
      <c r="IM449" s="223">
        <f t="shared" ca="1" si="1096"/>
        <v>1.5511738379514201E-4</v>
      </c>
      <c r="IN449" s="223">
        <f t="shared" ca="1" si="1097"/>
        <v>-4.7610750254180757E-4</v>
      </c>
      <c r="IO449" s="223">
        <f t="shared" ca="1" si="1098"/>
        <v>3.7390492846392346E-4</v>
      </c>
      <c r="IP449" s="223">
        <f t="shared" ca="1" si="1099"/>
        <v>6.0646606074048453E-5</v>
      </c>
      <c r="IQ449" s="223">
        <f t="shared" ca="1" si="1100"/>
        <v>-4.4129182660073769E-4</v>
      </c>
      <c r="IR449" s="223">
        <f t="shared" ca="1" si="1101"/>
        <v>4.2969059979438683E-4</v>
      </c>
      <c r="IS449" s="223">
        <f t="shared" ca="1" si="1102"/>
        <v>-3.6154786707462324E-5</v>
      </c>
      <c r="IT449" s="223">
        <f t="shared" ca="1" si="1103"/>
        <v>-3.8951755324270911E-4</v>
      </c>
      <c r="IU449" s="223">
        <f t="shared" ca="1" si="1104"/>
        <v>4.6896350234801657E-4</v>
      </c>
      <c r="IV449" s="223">
        <f t="shared" ca="1" si="1105"/>
        <v>-1.3156677131164331E-4</v>
      </c>
      <c r="IW449" s="223">
        <f t="shared" ca="1" si="1106"/>
        <v>-3.2277433875752378E-4</v>
      </c>
      <c r="IX449" s="223">
        <f t="shared" ca="1" si="1107"/>
        <v>4.902144005041742E-4</v>
      </c>
      <c r="IY449" s="223">
        <f t="shared" ca="1" si="1108"/>
        <v>-2.2192271867781333E-4</v>
      </c>
      <c r="IZ449" s="223">
        <f t="shared" ca="1" si="1109"/>
        <v>-2.4362708744782161E-4</v>
      </c>
      <c r="JA449" s="223">
        <f t="shared" ca="1" si="1110"/>
        <v>4.9262663416435961E-4</v>
      </c>
      <c r="JB449" s="223">
        <f t="shared" ca="1" si="1111"/>
        <v>-3.0375030042088948E-4</v>
      </c>
    </row>
    <row r="450" spans="2:262">
      <c r="B450" s="230">
        <v>89</v>
      </c>
      <c r="C450" s="229">
        <f t="shared" si="1112"/>
        <v>1.7382812500000011E-3</v>
      </c>
      <c r="D450" s="226">
        <f t="shared" ca="1" si="855"/>
        <v>39.001183426695967</v>
      </c>
      <c r="E450" s="225">
        <f ca="1">CQ361</f>
        <v>-0.19881657330403399</v>
      </c>
      <c r="F450" s="224">
        <v>89</v>
      </c>
      <c r="G450" s="223">
        <f t="shared" ca="1" si="856"/>
        <v>-6.9287693854770598E-5</v>
      </c>
      <c r="H450" s="223">
        <f t="shared" ca="1" si="857"/>
        <v>6.5791676488382856E-5</v>
      </c>
      <c r="I450" s="223">
        <f t="shared" ca="1" si="858"/>
        <v>-6.4790786434767797E-6</v>
      </c>
      <c r="J450" s="223">
        <f t="shared" ca="1" si="859"/>
        <v>-5.8330263376874108E-5</v>
      </c>
      <c r="K450" s="223">
        <f t="shared" ca="1" si="860"/>
        <v>7.3653165563405739E-5</v>
      </c>
      <c r="L450" s="223">
        <f t="shared" ca="1" si="861"/>
        <v>-2.6489928733653395E-5</v>
      </c>
      <c r="M450" s="223">
        <f t="shared" ca="1" si="862"/>
        <v>-4.3146929653580534E-5</v>
      </c>
      <c r="N450" s="223">
        <f t="shared" ca="1" si="863"/>
        <v>7.6178639791775834E-5</v>
      </c>
      <c r="O450" s="223">
        <f t="shared" ca="1" si="864"/>
        <v>-4.4581639952767325E-5</v>
      </c>
      <c r="P450" s="223">
        <f t="shared" ca="1" si="865"/>
        <v>-2.4837692848486668E-5</v>
      </c>
      <c r="Q450" s="223">
        <f t="shared" ca="1" si="866"/>
        <v>7.3185133948925612E-5</v>
      </c>
      <c r="R450" s="223">
        <f t="shared" ca="1" si="867"/>
        <v>-5.9443506387120387E-5</v>
      </c>
      <c r="S450" s="223">
        <f t="shared" ca="1" si="868"/>
        <v>-4.7290181403196077E-6</v>
      </c>
      <c r="T450" s="223">
        <f t="shared" ca="1" si="869"/>
        <v>6.488952115223978E-5</v>
      </c>
      <c r="U450" s="223">
        <f t="shared" ca="1" si="870"/>
        <v>-6.9998817492962663E-5</v>
      </c>
      <c r="V450" s="223">
        <f t="shared" ca="1" si="871"/>
        <v>1.5722263851781667E-5</v>
      </c>
      <c r="W450" s="223">
        <f t="shared" ca="1" si="872"/>
        <v>5.1892800865985471E-5</v>
      </c>
      <c r="X450" s="223">
        <f t="shared" ca="1" si="873"/>
        <v>-7.5482863480280774E-5</v>
      </c>
      <c r="Y450" s="223">
        <f t="shared" ca="1" si="874"/>
        <v>3.5034501341255596E-5</v>
      </c>
      <c r="Z450" s="223">
        <f t="shared" ca="1" si="875"/>
        <v>3.5136557771211715E-5</v>
      </c>
      <c r="AA450" s="223">
        <f t="shared" ca="1" si="876"/>
        <v>-7.5498336907035908E-5</v>
      </c>
      <c r="AB450" s="223">
        <f t="shared" ca="1" si="877"/>
        <v>5.1808563887779097E-5</v>
      </c>
      <c r="AC450" s="223">
        <f t="shared" ca="1" si="878"/>
        <v>1.5834745962679764E-5</v>
      </c>
      <c r="AD450" s="223">
        <f t="shared" ca="1" si="879"/>
        <v>-7.0044116756442699E-5</v>
      </c>
      <c r="AE450" s="223">
        <f t="shared" ca="1" si="880"/>
        <v>6.4829206415295296E-5</v>
      </c>
      <c r="AF450" s="223">
        <f t="shared" ca="1" si="881"/>
        <v>-4.6142594376482565E-6</v>
      </c>
      <c r="AG450" s="223">
        <f t="shared" ca="1" si="882"/>
        <v>-5.9515349652245344E-5</v>
      </c>
      <c r="AH450" s="223">
        <f t="shared" ca="1" si="883"/>
        <v>7.3153111127368493E-5</v>
      </c>
      <c r="AI450" s="223">
        <f t="shared" ca="1" si="884"/>
        <v>-2.4728971577431993E-5</v>
      </c>
      <c r="AJ450" s="223">
        <f t="shared" ca="1" si="885"/>
        <v>-4.4674822328119999E-5</v>
      </c>
      <c r="AK450" s="223">
        <f t="shared" ca="1" si="886"/>
        <v>7.6177228870768352E-5</v>
      </c>
      <c r="AL450" s="223">
        <f t="shared" ca="1" si="887"/>
        <v>-4.305212243848106E-5</v>
      </c>
      <c r="AM450" s="223">
        <f t="shared" ca="1" si="888"/>
        <v>-2.6597699354765345E-5</v>
      </c>
      <c r="AN450" s="223">
        <f t="shared" ca="1" si="889"/>
        <v>7.3682468761167216E-5</v>
      </c>
      <c r="AO450" s="223">
        <f t="shared" ca="1" si="890"/>
        <v>-5.8256238798374093E-5</v>
      </c>
      <c r="AP450" s="223">
        <f t="shared" ca="1" si="891"/>
        <v>-6.5936297585722949E-6</v>
      </c>
      <c r="AQ450" s="223">
        <f t="shared" ca="1" si="892"/>
        <v>6.5849570850698213E-5</v>
      </c>
      <c r="AR450" s="223">
        <f t="shared" ca="1" si="893"/>
        <v>-6.9239814835791552E-5</v>
      </c>
      <c r="AS450" s="223">
        <f t="shared" ca="1" si="894"/>
        <v>1.3888134258709303E-5</v>
      </c>
      <c r="AT450" s="223">
        <f t="shared" ca="1" si="895"/>
        <v>5.3246011896440265E-5</v>
      </c>
      <c r="AU450" s="223">
        <f t="shared" ca="1" si="896"/>
        <v>-7.5207113879314182E-5</v>
      </c>
      <c r="AV450" s="223">
        <f t="shared" ca="1" si="897"/>
        <v>3.336373255276671E-5</v>
      </c>
      <c r="AW450" s="223">
        <f t="shared" ca="1" si="898"/>
        <v>3.6784892878999305E-5</v>
      </c>
      <c r="AX450" s="223">
        <f t="shared" ca="1" si="899"/>
        <v>-7.572581783307837E-5</v>
      </c>
      <c r="AY450" s="223">
        <f t="shared" ca="1" si="900"/>
        <v>5.0422199541205132E-5</v>
      </c>
      <c r="AZ450" s="223">
        <f t="shared" ca="1" si="901"/>
        <v>1.765878678281612E-5</v>
      </c>
      <c r="BA450" s="223">
        <f t="shared" ca="1" si="902"/>
        <v>-7.0758347701298596E-5</v>
      </c>
      <c r="BB450" s="223">
        <f t="shared" ca="1" si="903"/>
        <v>6.3827685652383147E-5</v>
      </c>
      <c r="BC450" s="223">
        <f t="shared" ca="1" si="904"/>
        <v>-2.7466607744722248E-6</v>
      </c>
      <c r="BD450" s="223">
        <f t="shared" ca="1" si="905"/>
        <v>-6.0664586106408762E-5</v>
      </c>
      <c r="BE450" s="223">
        <f t="shared" ca="1" si="906"/>
        <v>7.2608991992559202E-5</v>
      </c>
      <c r="BF450" s="223">
        <f t="shared" ca="1" si="907"/>
        <v>-2.295311861340816E-5</v>
      </c>
      <c r="BG450" s="223">
        <f t="shared" ca="1" si="908"/>
        <v>-4.6175804560187446E-5</v>
      </c>
      <c r="BH450" s="223">
        <f t="shared" ca="1" si="909"/>
        <v>7.6129931635539184E-5</v>
      </c>
      <c r="BI450" s="223">
        <f t="shared" ca="1" si="910"/>
        <v>-4.1496671935459968E-5</v>
      </c>
      <c r="BJ450" s="223">
        <f t="shared" ca="1" si="911"/>
        <v>-2.8341684401505255E-5</v>
      </c>
      <c r="BK450" s="223">
        <f t="shared" ca="1" si="912"/>
        <v>7.4135420009392277E-5</v>
      </c>
      <c r="BL450" s="223">
        <f t="shared" ca="1" si="913"/>
        <v>-5.7033879829716028E-5</v>
      </c>
      <c r="BM450" s="223">
        <f t="shared" ca="1" si="914"/>
        <v>-8.4542696208090342E-6</v>
      </c>
      <c r="BN450" s="223">
        <f t="shared" ca="1" si="915"/>
        <v>6.6769955229950353E-5</v>
      </c>
      <c r="BO450" s="223">
        <f t="shared" ca="1" si="916"/>
        <v>-6.8439104703207028E-5</v>
      </c>
      <c r="BP450" s="223">
        <f t="shared" ca="1" si="917"/>
        <v>1.2045638972869747E-5</v>
      </c>
      <c r="BQ450" s="223">
        <f t="shared" ca="1" si="918"/>
        <v>5.4567149520324881E-5</v>
      </c>
      <c r="BR450" s="223">
        <f t="shared" ca="1" si="919"/>
        <v>-7.4886062325121654E-5</v>
      </c>
      <c r="BS450" s="223">
        <f t="shared" ca="1" si="920"/>
        <v>3.1672866699338333E-5</v>
      </c>
      <c r="BT450" s="223">
        <f t="shared" ca="1" si="921"/>
        <v>3.8411070142791385E-5</v>
      </c>
      <c r="BU450" s="223">
        <f t="shared" ca="1" si="922"/>
        <v>-7.5907684358028963E-5</v>
      </c>
      <c r="BV450" s="223">
        <f t="shared" ca="1" si="923"/>
        <v>4.9005462747035436E-5</v>
      </c>
      <c r="BW450" s="223">
        <f t="shared" ca="1" si="924"/>
        <v>1.9472190610099596E-5</v>
      </c>
      <c r="BX450" s="223">
        <f t="shared" ca="1" si="925"/>
        <v>-7.142995646332431E-5</v>
      </c>
      <c r="BY450" s="223">
        <f t="shared" ca="1" si="926"/>
        <v>6.2787717478305494E-5</v>
      </c>
      <c r="BZ450" s="223">
        <f t="shared" ca="1" si="927"/>
        <v>-8.7740762554991188E-7</v>
      </c>
      <c r="CA450" s="223">
        <f t="shared" ca="1" si="928"/>
        <v>-6.1777280482296001E-5</v>
      </c>
      <c r="CB450" s="223">
        <f t="shared" ca="1" si="929"/>
        <v>7.2021135915998502E-5</v>
      </c>
      <c r="CC450" s="223">
        <f t="shared" ca="1" si="930"/>
        <v>-2.1163439549004508E-5</v>
      </c>
      <c r="CD450" s="223">
        <f t="shared" ca="1" si="931"/>
        <v>-4.7648972214213251E-5</v>
      </c>
      <c r="CE450" s="223">
        <f t="shared" ca="1" si="932"/>
        <v>7.6036776576174177E-5</v>
      </c>
      <c r="CF450" s="223">
        <f t="shared" ca="1" si="933"/>
        <v>-3.991622538892637E-5</v>
      </c>
      <c r="CG450" s="223">
        <f t="shared" ca="1" si="934"/>
        <v>-3.0068597477325533E-5</v>
      </c>
      <c r="CH450" s="223">
        <f t="shared" ca="1" si="935"/>
        <v>7.4543714852705331E-5</v>
      </c>
      <c r="CI450" s="223">
        <f t="shared" ca="1" si="936"/>
        <v>-5.5777165784482664E-5</v>
      </c>
      <c r="CJ450" s="223">
        <f t="shared" ca="1" si="937"/>
        <v>-1.0309816947151706E-5</v>
      </c>
      <c r="CK450" s="223">
        <f t="shared" ca="1" si="938"/>
        <v>6.7650119884860886E-5</v>
      </c>
      <c r="CL450" s="223">
        <f t="shared" ca="1" si="939"/>
        <v>-6.7597169413051306E-5</v>
      </c>
      <c r="CM450" s="223">
        <f t="shared" ca="1" si="940"/>
        <v>1.0195887844529458E-5</v>
      </c>
      <c r="CN450" s="223">
        <f t="shared" ca="1" si="941"/>
        <v>5.5855417933737097E-5</v>
      </c>
      <c r="CO450" s="223">
        <f t="shared" ca="1" si="942"/>
        <v>-7.4519902207154901E-5</v>
      </c>
      <c r="CP450" s="223">
        <f t="shared" ca="1" si="943"/>
        <v>2.9962922295336036E-5</v>
      </c>
      <c r="CQ450" s="223">
        <f t="shared" ca="1" si="944"/>
        <v>4.0014110014211886E-5</v>
      </c>
      <c r="CR450" s="223">
        <f t="shared" ca="1" si="945"/>
        <v>-7.6043826932293315E-5</v>
      </c>
      <c r="CS450" s="223">
        <f t="shared" ca="1" si="946"/>
        <v>4.7559206894537537E-5</v>
      </c>
      <c r="CT450" s="223">
        <f t="shared" ca="1" si="947"/>
        <v>2.1273865117870615E-5</v>
      </c>
      <c r="CU450" s="223">
        <f t="shared" ca="1" si="948"/>
        <v>-7.2058538490515342E-5</v>
      </c>
      <c r="CV450" s="223">
        <f t="shared" ca="1" si="949"/>
        <v>6.1709928331002919E-5</v>
      </c>
      <c r="CW450" s="223">
        <f t="shared" ca="1" si="950"/>
        <v>9.923740409165649E-7</v>
      </c>
      <c r="CX450" s="223">
        <f t="shared" ca="1" si="951"/>
        <v>-6.285276253442326E-5</v>
      </c>
      <c r="CY450" s="223">
        <f t="shared" ca="1" si="952"/>
        <v>7.1389897000206104E-5</v>
      </c>
      <c r="CZ450" s="223">
        <f t="shared" ca="1" si="953"/>
        <v>-1.9361012419966436E-5</v>
      </c>
      <c r="DA450" s="223">
        <f t="shared" ca="1" si="954"/>
        <v>-4.9093437909086203E-5</v>
      </c>
      <c r="DB450" s="223">
        <f t="shared" ca="1" si="955"/>
        <v>7.589781980579799E-5</v>
      </c>
      <c r="DC450" s="223">
        <f t="shared" ca="1" si="956"/>
        <v>-3.8311734800782306E-5</v>
      </c>
      <c r="DD450" s="223">
        <f t="shared" ca="1" si="957"/>
        <v>-3.1777398354361756E-5</v>
      </c>
      <c r="DE450" s="223">
        <f t="shared" ca="1" si="958"/>
        <v>7.4907107349560603E-5</v>
      </c>
      <c r="DF450" s="223">
        <f t="shared" ca="1" si="959"/>
        <v>-5.4486853660224045E-5</v>
      </c>
      <c r="DG450" s="223">
        <f t="shared" ca="1" si="960"/>
        <v>-1.2159154025276442E-5</v>
      </c>
      <c r="DH450" s="223">
        <f t="shared" ca="1" si="961"/>
        <v>6.8489534637153736E-5</v>
      </c>
      <c r="DI450" s="223">
        <f t="shared" ca="1" si="962"/>
        <v>-6.6714516115663105E-5</v>
      </c>
      <c r="DJ450" s="223">
        <f t="shared" ca="1" si="963"/>
        <v>8.3399950946004303E-6</v>
      </c>
      <c r="DK450" s="223">
        <f t="shared" ca="1" si="964"/>
        <v>5.7110041131953163E-5</v>
      </c>
      <c r="DL450" s="223">
        <f t="shared" ca="1" si="965"/>
        <v>-7.4108854086576707E-5</v>
      </c>
      <c r="DM450" s="223">
        <f t="shared" ca="1" si="966"/>
        <v>2.8234929347328871E-5</v>
      </c>
      <c r="DN450" s="223">
        <f t="shared" ca="1" si="967"/>
        <v>4.1593046881985605E-5</v>
      </c>
      <c r="DO450" s="223">
        <f t="shared" ca="1" si="968"/>
        <v>-7.6134163548675538E-5</v>
      </c>
      <c r="DP450" s="223">
        <f t="shared" ca="1" si="969"/>
        <v>4.6084303154161348E-5</v>
      </c>
      <c r="DQ450" s="223">
        <f t="shared" ca="1" si="970"/>
        <v>2.306272504477569E-5</v>
      </c>
      <c r="DR450" s="223">
        <f t="shared" ca="1" si="971"/>
        <v>-7.264371514856129E-5</v>
      </c>
      <c r="DS450" s="223">
        <f t="shared" ca="1" si="972"/>
        <v>6.0594967430355297E-5</v>
      </c>
      <c r="DT450" s="223">
        <f t="shared" ca="1" si="973"/>
        <v>2.8615579383680497E-6</v>
      </c>
      <c r="DU450" s="223">
        <f t="shared" ca="1" si="974"/>
        <v>-6.389038443261355E-5</v>
      </c>
      <c r="DV450" s="223">
        <f t="shared" ca="1" si="975"/>
        <v>7.0715655479900192E-5</v>
      </c>
      <c r="DW450" s="223">
        <f t="shared" ca="1" si="976"/>
        <v>-1.7546922941003541E-5</v>
      </c>
      <c r="DX450" s="223">
        <f t="shared" ca="1" si="977"/>
        <v>-5.0508331552684624E-5</v>
      </c>
      <c r="DY450" s="223">
        <f t="shared" ca="1" si="978"/>
        <v>7.571314502677287E-5</v>
      </c>
      <c r="DZ450" s="223">
        <f t="shared" ca="1" si="979"/>
        <v>-3.6684166656160406E-5</v>
      </c>
      <c r="EA450" s="223">
        <f t="shared" ca="1" si="980"/>
        <v>-3.3467057714862786E-5</v>
      </c>
      <c r="EB450" s="223">
        <f t="shared" ca="1" si="981"/>
        <v>7.5225378605904873E-5</v>
      </c>
      <c r="EC450" s="223">
        <f t="shared" ca="1" si="982"/>
        <v>-5.316372069271367E-5</v>
      </c>
      <c r="ED450" s="223">
        <f t="shared" ca="1" si="983"/>
        <v>-1.4001166883674267E-5</v>
      </c>
      <c r="EE450" s="223">
        <f t="shared" ca="1" si="984"/>
        <v>6.9287693854769866E-5</v>
      </c>
      <c r="EF450" s="223">
        <f t="shared" ca="1" si="985"/>
        <v>-6.5791676488382192E-5</v>
      </c>
      <c r="EG450" s="223">
        <f t="shared" ca="1" si="986"/>
        <v>6.479078643476761E-6</v>
      </c>
      <c r="EH450" s="223">
        <f t="shared" ca="1" si="987"/>
        <v>5.8330263376873336E-5</v>
      </c>
      <c r="EI450" s="223">
        <f t="shared" ca="1" si="988"/>
        <v>-7.3653165563406363E-5</v>
      </c>
      <c r="EJ450" s="223">
        <f t="shared" ca="1" si="989"/>
        <v>2.6489928733652866E-5</v>
      </c>
      <c r="EK450" s="223">
        <f t="shared" ca="1" si="990"/>
        <v>4.3146929653579991E-5</v>
      </c>
      <c r="EL450" s="223">
        <f t="shared" ca="1" si="991"/>
        <v>-7.6178639791775821E-5</v>
      </c>
      <c r="EM450" s="223">
        <f t="shared" ca="1" si="992"/>
        <v>4.4581639952766424E-5</v>
      </c>
      <c r="EN450" s="223">
        <f t="shared" ca="1" si="993"/>
        <v>2.4837692848486685E-5</v>
      </c>
      <c r="EO450" s="223">
        <f t="shared" ca="1" si="994"/>
        <v>-7.3185133948925233E-5</v>
      </c>
      <c r="EP450" s="223">
        <f t="shared" ca="1" si="995"/>
        <v>5.9443506387122067E-5</v>
      </c>
      <c r="EQ450" s="223">
        <f t="shared" ca="1" si="996"/>
        <v>4.7290181403201684E-6</v>
      </c>
      <c r="ER450" s="223">
        <f t="shared" ca="1" si="997"/>
        <v>-6.4889521152239373E-5</v>
      </c>
      <c r="ES450" s="223">
        <f t="shared" ca="1" si="998"/>
        <v>6.9998817492963517E-5</v>
      </c>
      <c r="ET450" s="223">
        <f t="shared" ca="1" si="999"/>
        <v>-1.572226385178059E-5</v>
      </c>
      <c r="EU450" s="223">
        <f t="shared" ca="1" si="1000"/>
        <v>-5.1892800865985491E-5</v>
      </c>
      <c r="EV450" s="223">
        <f t="shared" ca="1" si="1001"/>
        <v>7.548286348028099E-5</v>
      </c>
      <c r="EW450" s="223">
        <f t="shared" ca="1" si="1002"/>
        <v>-3.5034501341257988E-5</v>
      </c>
      <c r="EX450" s="223">
        <f t="shared" ca="1" si="1003"/>
        <v>-3.513655777121221E-5</v>
      </c>
      <c r="EY450" s="223">
        <f t="shared" ca="1" si="1004"/>
        <v>7.5498336907035772E-5</v>
      </c>
      <c r="EZ450" s="223">
        <f t="shared" ca="1" si="1005"/>
        <v>-5.1808563887780669E-5</v>
      </c>
      <c r="FA450" s="223">
        <f t="shared" ca="1" si="1006"/>
        <v>-1.5834745962680842E-5</v>
      </c>
      <c r="FB450" s="223">
        <f t="shared" ca="1" si="1007"/>
        <v>7.0044116756442495E-5</v>
      </c>
      <c r="FC450" s="223">
        <f t="shared" ca="1" si="1008"/>
        <v>-6.4829206415296136E-5</v>
      </c>
      <c r="FD450" s="223">
        <f t="shared" ca="1" si="1009"/>
        <v>4.6142594376466183E-6</v>
      </c>
      <c r="FE450" s="223">
        <f t="shared" ca="1" si="1010"/>
        <v>5.951534965224569E-5</v>
      </c>
      <c r="FF450" s="223">
        <f t="shared" ca="1" si="1011"/>
        <v>-7.3153111127368791E-5</v>
      </c>
      <c r="FG450" s="223">
        <f t="shared" ca="1" si="1012"/>
        <v>2.4728971577434023E-5</v>
      </c>
      <c r="FH450" s="223">
        <f t="shared" ca="1" si="1013"/>
        <v>4.4674822328120446E-5</v>
      </c>
      <c r="FI450" s="223">
        <f t="shared" ca="1" si="1014"/>
        <v>-7.6177228870768365E-5</v>
      </c>
      <c r="FJ450" s="223">
        <f t="shared" ca="1" si="1015"/>
        <v>4.3052122438482395E-5</v>
      </c>
      <c r="FK450" s="223">
        <f t="shared" ca="1" si="1016"/>
        <v>2.6597699354766884E-5</v>
      </c>
      <c r="FL450" s="223">
        <f t="shared" ca="1" si="1017"/>
        <v>-7.3682468761167351E-5</v>
      </c>
      <c r="FM450" s="223">
        <f t="shared" ca="1" si="1018"/>
        <v>5.8256238798374418E-5</v>
      </c>
      <c r="FN450" s="223">
        <f t="shared" ca="1" si="1019"/>
        <v>6.5936297585696157E-6</v>
      </c>
      <c r="FO450" s="223">
        <f t="shared" ca="1" si="1020"/>
        <v>-6.5849570850698484E-5</v>
      </c>
      <c r="FP450" s="223">
        <f t="shared" ca="1" si="1021"/>
        <v>6.9239814835791769E-5</v>
      </c>
      <c r="FQ450" s="223">
        <f t="shared" ca="1" si="1022"/>
        <v>-1.3888134258710879E-5</v>
      </c>
      <c r="FR450" s="223">
        <f t="shared" ca="1" si="1023"/>
        <v>-5.3246011896441431E-5</v>
      </c>
      <c r="FS450" s="223">
        <f t="shared" ca="1" si="1024"/>
        <v>7.5207113879314087E-5</v>
      </c>
      <c r="FT450" s="223">
        <f t="shared" ca="1" si="1025"/>
        <v>-3.336373255276816E-5</v>
      </c>
      <c r="FU450" s="223">
        <f t="shared" ca="1" si="1026"/>
        <v>-3.6784892878996954E-5</v>
      </c>
      <c r="FV450" s="223">
        <f t="shared" ca="1" si="1027"/>
        <v>7.5725817833078438E-5</v>
      </c>
      <c r="FW450" s="223">
        <f t="shared" ca="1" si="1028"/>
        <v>-5.0422199541205526E-5</v>
      </c>
      <c r="FX450" s="223">
        <f t="shared" ca="1" si="1029"/>
        <v>-1.7658786782814558E-5</v>
      </c>
      <c r="FY450" s="223">
        <f t="shared" ca="1" si="1030"/>
        <v>7.0758347701299206E-5</v>
      </c>
      <c r="FZ450" s="223">
        <f t="shared" ca="1" si="1031"/>
        <v>-6.3827685652383432E-5</v>
      </c>
      <c r="GA450" s="223">
        <f t="shared" ca="1" si="1032"/>
        <v>2.7466607744738274E-6</v>
      </c>
      <c r="GB450" s="223">
        <f t="shared" ca="1" si="1033"/>
        <v>6.0664586106407128E-5</v>
      </c>
      <c r="GC450" s="223">
        <f t="shared" ca="1" si="1034"/>
        <v>-7.2608991992559026E-5</v>
      </c>
      <c r="GD450" s="223">
        <f t="shared" ca="1" si="1035"/>
        <v>2.2953118613408658E-5</v>
      </c>
      <c r="GE450" s="223">
        <f t="shared" ca="1" si="1036"/>
        <v>4.6175804560186165E-5</v>
      </c>
      <c r="GF450" s="223">
        <f t="shared" ca="1" si="1037"/>
        <v>-7.6129931635539116E-5</v>
      </c>
      <c r="GG450" s="223">
        <f t="shared" ca="1" si="1038"/>
        <v>4.1496671935460408E-5</v>
      </c>
      <c r="GH450" s="223">
        <f t="shared" ca="1" si="1039"/>
        <v>2.8341684401503764E-5</v>
      </c>
      <c r="GI450" s="223">
        <f t="shared" ca="1" si="1040"/>
        <v>-7.4135420009391654E-5</v>
      </c>
      <c r="GJ450" s="223">
        <f t="shared" ca="1" si="1041"/>
        <v>5.7033879829715656E-5</v>
      </c>
      <c r="GK450" s="223">
        <f t="shared" ca="1" si="1042"/>
        <v>8.4542696208085158E-6</v>
      </c>
      <c r="GL450" s="223">
        <f t="shared" ca="1" si="1043"/>
        <v>-6.6769955229949052E-5</v>
      </c>
      <c r="GM450" s="223">
        <f t="shared" ca="1" si="1044"/>
        <v>6.843910470320631E-5</v>
      </c>
      <c r="GN450" s="223">
        <f t="shared" ca="1" si="1045"/>
        <v>-1.204563897287026E-5</v>
      </c>
      <c r="GO450" s="223">
        <f t="shared" ca="1" si="1046"/>
        <v>-5.4567149520324515E-5</v>
      </c>
      <c r="GP450" s="223">
        <f t="shared" ca="1" si="1047"/>
        <v>7.4886062325121342E-5</v>
      </c>
      <c r="GQ450" s="223">
        <f t="shared" ca="1" si="1048"/>
        <v>-3.1672866699338821E-5</v>
      </c>
      <c r="GR450" s="223">
        <f t="shared" ca="1" si="1049"/>
        <v>-3.8411070142790931E-5</v>
      </c>
      <c r="GS450" s="223">
        <f t="shared" ca="1" si="1050"/>
        <v>7.5907684358028732E-5</v>
      </c>
      <c r="GT450" s="223">
        <f t="shared" ca="1" si="1051"/>
        <v>-4.9005462747034182E-5</v>
      </c>
      <c r="GU450" s="223">
        <f t="shared" ca="1" si="1052"/>
        <v>-1.9472190610099091E-5</v>
      </c>
      <c r="GV450" s="223">
        <f t="shared" ca="1" si="1053"/>
        <v>7.142995646332412E-5</v>
      </c>
      <c r="GW450" s="223">
        <f t="shared" ca="1" si="1054"/>
        <v>-6.2787717478304559E-5</v>
      </c>
      <c r="GX450" s="223">
        <f t="shared" ca="1" si="1055"/>
        <v>8.7740762555043534E-7</v>
      </c>
      <c r="GY450" s="223">
        <f t="shared" ca="1" si="1056"/>
        <v>6.1777280482295702E-5</v>
      </c>
      <c r="GZ450" s="223">
        <f t="shared" ca="1" si="1057"/>
        <v>-7.2021135915999369E-5</v>
      </c>
      <c r="HA450" s="223">
        <f t="shared" ca="1" si="1058"/>
        <v>2.1163439549002929E-5</v>
      </c>
      <c r="HB450" s="223">
        <f t="shared" ca="1" si="1059"/>
        <v>4.7648972214212844E-5</v>
      </c>
      <c r="HC450" s="223">
        <f t="shared" ca="1" si="1060"/>
        <v>-7.603677657617434E-5</v>
      </c>
      <c r="HD450" s="223">
        <f t="shared" ca="1" si="1061"/>
        <v>3.9916225388924974E-5</v>
      </c>
      <c r="HE450" s="223">
        <f t="shared" ca="1" si="1062"/>
        <v>3.0068597477325052E-5</v>
      </c>
      <c r="HF450" s="223">
        <f t="shared" ca="1" si="1063"/>
        <v>-7.4543714852705236E-5</v>
      </c>
      <c r="HG450" s="223">
        <f t="shared" ca="1" si="1064"/>
        <v>5.5777165784484507E-5</v>
      </c>
      <c r="HH450" s="223">
        <f t="shared" ca="1" si="1065"/>
        <v>1.0309816947153334E-5</v>
      </c>
      <c r="HI450" s="223">
        <f t="shared" ca="1" si="1066"/>
        <v>-6.7650119884860656E-5</v>
      </c>
      <c r="HJ450" s="223">
        <f t="shared" ca="1" si="1067"/>
        <v>6.7597169413052539E-5</v>
      </c>
      <c r="HK450" s="223">
        <f t="shared" ca="1" si="1068"/>
        <v>-1.0195887844527828E-5</v>
      </c>
      <c r="HL450" s="223">
        <f t="shared" ca="1" si="1069"/>
        <v>-5.5855417933736751E-5</v>
      </c>
      <c r="HM450" s="223">
        <f t="shared" ca="1" si="1070"/>
        <v>7.4519902207155009E-5</v>
      </c>
      <c r="HN450" s="223">
        <f t="shared" ca="1" si="1071"/>
        <v>-2.9962922295338506E-5</v>
      </c>
      <c r="HO450" s="223">
        <f t="shared" ca="1" si="1072"/>
        <v>-4.0014110014213282E-5</v>
      </c>
      <c r="HP450" s="223">
        <f t="shared" ca="1" si="1073"/>
        <v>7.6043826932293288E-5</v>
      </c>
      <c r="HQ450" s="223">
        <f t="shared" ca="1" si="1074"/>
        <v>-4.7559206894539637E-5</v>
      </c>
      <c r="HR450" s="223">
        <f t="shared" ca="1" si="1075"/>
        <v>-2.1273865117872194E-5</v>
      </c>
      <c r="HS450" s="223">
        <f t="shared" ca="1" si="1076"/>
        <v>7.2058538490515179E-5</v>
      </c>
      <c r="HT450" s="223">
        <f t="shared" ca="1" si="1077"/>
        <v>-6.1709928331003217E-5</v>
      </c>
      <c r="HU450" s="223">
        <f t="shared" ca="1" si="1078"/>
        <v>-9.9237404091387642E-7</v>
      </c>
      <c r="HV450" s="223">
        <f t="shared" ca="1" si="1079"/>
        <v>6.2852762534422975E-5</v>
      </c>
      <c r="HW450" s="223">
        <f t="shared" ca="1" si="1080"/>
        <v>-7.138989700020628E-5</v>
      </c>
      <c r="HX450" s="223">
        <f t="shared" ca="1" si="1081"/>
        <v>1.9361012419969031E-5</v>
      </c>
      <c r="HY450" s="223">
        <f t="shared" ca="1" si="1082"/>
        <v>4.9093437909087456E-5</v>
      </c>
      <c r="HZ450" s="223">
        <f t="shared" ca="1" si="1083"/>
        <v>-7.589781980579803E-5</v>
      </c>
      <c r="IA450" s="223">
        <f t="shared" ca="1" si="1084"/>
        <v>3.831173480078276E-5</v>
      </c>
      <c r="IB450" s="223">
        <f t="shared" ca="1" si="1085"/>
        <v>3.1777398354359316E-5</v>
      </c>
      <c r="IC450" s="223">
        <f t="shared" ca="1" si="1086"/>
        <v>-7.4907107349560508E-5</v>
      </c>
      <c r="ID450" s="223">
        <f t="shared" ca="1" si="1087"/>
        <v>5.4486853660224411E-5</v>
      </c>
      <c r="IE450" s="223">
        <f t="shared" ca="1" si="1088"/>
        <v>2.6799612650905321E-5</v>
      </c>
      <c r="IF450" s="223">
        <f t="shared" ca="1" si="1089"/>
        <v>-6.8489534637154455E-5</v>
      </c>
      <c r="IG450" s="223">
        <f t="shared" ca="1" si="1090"/>
        <v>6.6714516115665436E-5</v>
      </c>
      <c r="IH450" s="223">
        <f t="shared" ca="1" si="1091"/>
        <v>-8.3399950946009453E-6</v>
      </c>
      <c r="II450" s="223">
        <f t="shared" ca="1" si="1092"/>
        <v>-5.7110041131954248E-5</v>
      </c>
      <c r="IJ450" s="223">
        <f t="shared" ca="1" si="1093"/>
        <v>7.4108854086577845E-5</v>
      </c>
      <c r="IK450" s="223">
        <f t="shared" ca="1" si="1094"/>
        <v>-2.8234929347329359E-5</v>
      </c>
      <c r="IL450" s="223">
        <f t="shared" ca="1" si="1095"/>
        <v>-4.159304688198698E-5</v>
      </c>
      <c r="IM450" s="223">
        <f t="shared" ca="1" si="1096"/>
        <v>7.6134163548675457E-5</v>
      </c>
      <c r="IN450" s="223">
        <f t="shared" ca="1" si="1097"/>
        <v>-4.6084303154161755E-5</v>
      </c>
      <c r="IO450" s="223">
        <f t="shared" ca="1" si="1098"/>
        <v>-2.3062725044779319E-5</v>
      </c>
      <c r="IP450" s="223">
        <f t="shared" ca="1" si="1099"/>
        <v>7.2643715148560477E-5</v>
      </c>
      <c r="IQ450" s="223">
        <f t="shared" ca="1" si="1100"/>
        <v>-6.0594967430355629E-5</v>
      </c>
      <c r="IR450" s="223">
        <f t="shared" ca="1" si="1101"/>
        <v>-2.8615579383718546E-6</v>
      </c>
      <c r="IS450" s="223">
        <f t="shared" ca="1" si="1102"/>
        <v>6.3890384432613266E-5</v>
      </c>
      <c r="IT450" s="223">
        <f t="shared" ca="1" si="1103"/>
        <v>-7.0715655479900396E-5</v>
      </c>
      <c r="IU450" s="223">
        <f t="shared" ca="1" si="1104"/>
        <v>1.7546922941008264E-5</v>
      </c>
      <c r="IV450" s="223">
        <f t="shared" ca="1" si="1105"/>
        <v>5.0508331552684231E-5</v>
      </c>
      <c r="IW450" s="223">
        <f t="shared" ca="1" si="1106"/>
        <v>-7.5713145026772924E-5</v>
      </c>
      <c r="IX450" s="223">
        <f t="shared" ca="1" si="1107"/>
        <v>3.6684166656164654E-5</v>
      </c>
      <c r="IY450" s="223">
        <f t="shared" ca="1" si="1108"/>
        <v>3.3467057714862318E-5</v>
      </c>
      <c r="IZ450" s="223">
        <f t="shared" ca="1" si="1109"/>
        <v>-7.5225378605905482E-5</v>
      </c>
      <c r="JA450" s="223">
        <f t="shared" ca="1" si="1110"/>
        <v>5.3163720692717139E-5</v>
      </c>
      <c r="JB450" s="223">
        <f t="shared" ca="1" si="1111"/>
        <v>1.4001166883673754E-5</v>
      </c>
    </row>
    <row r="451" spans="2:262">
      <c r="B451" s="230">
        <v>90</v>
      </c>
      <c r="C451" s="229">
        <f t="shared" si="1112"/>
        <v>1.7578125000000011E-3</v>
      </c>
      <c r="D451" s="226">
        <f t="shared" ca="1" si="855"/>
        <v>39.002255389576597</v>
      </c>
      <c r="E451" s="225">
        <f ca="1">CR361</f>
        <v>-0.19774461042340336</v>
      </c>
      <c r="F451" s="224">
        <v>90</v>
      </c>
      <c r="G451" s="223">
        <f t="shared" ca="1" si="856"/>
        <v>-6.7386223534728862E-5</v>
      </c>
      <c r="H451" s="223">
        <f t="shared" ca="1" si="857"/>
        <v>2.3929179387855326E-4</v>
      </c>
      <c r="I451" s="223">
        <f t="shared" ca="1" si="858"/>
        <v>-2.1770568683367297E-4</v>
      </c>
      <c r="J451" s="223">
        <f t="shared" ca="1" si="859"/>
        <v>2.0082458583179611E-5</v>
      </c>
      <c r="K451" s="223">
        <f t="shared" ca="1" si="860"/>
        <v>1.9377947361267657E-4</v>
      </c>
      <c r="L451" s="223">
        <f t="shared" ca="1" si="861"/>
        <v>-2.5095105389514211E-4</v>
      </c>
      <c r="M451" s="223">
        <f t="shared" ca="1" si="862"/>
        <v>1.0520326292128217E-4</v>
      </c>
      <c r="N451" s="223">
        <f t="shared" ca="1" si="863"/>
        <v>1.2561203279005739E-4</v>
      </c>
      <c r="O451" s="223">
        <f t="shared" ca="1" si="864"/>
        <v>-2.5485726405911788E-4</v>
      </c>
      <c r="P451" s="223">
        <f t="shared" ca="1" si="865"/>
        <v>1.7802455709966438E-4</v>
      </c>
      <c r="Q451" s="223">
        <f t="shared" ca="1" si="866"/>
        <v>4.2759054365430535E-5</v>
      </c>
      <c r="R451" s="223">
        <f t="shared" ca="1" si="867"/>
        <v>-2.2896763499214671E-4</v>
      </c>
      <c r="S451" s="223">
        <f t="shared" ca="1" si="868"/>
        <v>2.3003266746676781E-4</v>
      </c>
      <c r="T451" s="223">
        <f t="shared" ca="1" si="869"/>
        <v>-4.5092965048838918E-5</v>
      </c>
      <c r="U451" s="223">
        <f t="shared" ca="1" si="870"/>
        <v>-1.7630897163257777E-4</v>
      </c>
      <c r="V451" s="223">
        <f t="shared" ca="1" si="871"/>
        <v>2.5514722860344472E-4</v>
      </c>
      <c r="W451" s="223">
        <f t="shared" ca="1" si="872"/>
        <v>-1.2767308161190907E-4</v>
      </c>
      <c r="X451" s="223">
        <f t="shared" ca="1" si="873"/>
        <v>-1.0303769676620365E-4</v>
      </c>
      <c r="Y451" s="223">
        <f t="shared" ca="1" si="874"/>
        <v>2.5043205021216979E-4</v>
      </c>
      <c r="Z451" s="223">
        <f t="shared" ca="1" si="875"/>
        <v>-1.9532669950180284E-4</v>
      </c>
      <c r="AA451" s="223">
        <f t="shared" ca="1" si="876"/>
        <v>-1.772009212811571E-5</v>
      </c>
      <c r="AB451" s="223">
        <f t="shared" ca="1" si="877"/>
        <v>2.1643839261432474E-4</v>
      </c>
      <c r="AC451" s="223">
        <f t="shared" ca="1" si="878"/>
        <v>-2.4014430776351042E-4</v>
      </c>
      <c r="AD451" s="223">
        <f t="shared" ca="1" si="879"/>
        <v>6.9669201610756207E-5</v>
      </c>
      <c r="AE451" s="223">
        <f t="shared" ca="1" si="880"/>
        <v>1.5714051787537017E-4</v>
      </c>
      <c r="AF451" s="223">
        <f t="shared" ca="1" si="881"/>
        <v>-2.5688619602263319E-4</v>
      </c>
      <c r="AG451" s="223">
        <f t="shared" ca="1" si="882"/>
        <v>1.4891333873340792E-4</v>
      </c>
      <c r="AH451" s="223">
        <f t="shared" ca="1" si="883"/>
        <v>7.9471051396357546E-5</v>
      </c>
      <c r="AI451" s="223">
        <f t="shared" ca="1" si="884"/>
        <v>-2.4359503882159436E-4</v>
      </c>
      <c r="AJ451" s="223">
        <f t="shared" ca="1" si="885"/>
        <v>2.1074773901130471E-4</v>
      </c>
      <c r="AK451" s="223">
        <f t="shared" ca="1" si="886"/>
        <v>-7.489524283177794E-6</v>
      </c>
      <c r="AL451" s="223">
        <f t="shared" ca="1" si="887"/>
        <v>-2.0182473019836615E-4</v>
      </c>
      <c r="AM451" s="223">
        <f t="shared" ca="1" si="888"/>
        <v>2.4794322710025883E-4</v>
      </c>
      <c r="AN451" s="223">
        <f t="shared" ca="1" si="889"/>
        <v>-9.3574485676099648E-5</v>
      </c>
      <c r="AO451" s="223">
        <f t="shared" ca="1" si="890"/>
        <v>-1.364587150292777E-4</v>
      </c>
      <c r="AP451" s="223">
        <f t="shared" ca="1" si="891"/>
        <v>2.5615120894584444E-4</v>
      </c>
      <c r="AQ451" s="223">
        <f t="shared" ca="1" si="892"/>
        <v>-1.6871947899859259E-4</v>
      </c>
      <c r="AR451" s="223">
        <f t="shared" ca="1" si="893"/>
        <v>-5.5139056358268789E-5</v>
      </c>
      <c r="AS451" s="223">
        <f t="shared" ca="1" si="894"/>
        <v>2.3441207404457262E-4</v>
      </c>
      <c r="AT451" s="223">
        <f t="shared" ca="1" si="895"/>
        <v>-2.2413916258769265E-4</v>
      </c>
      <c r="AU451" s="223">
        <f t="shared" ca="1" si="896"/>
        <v>3.2627012481437526E-5</v>
      </c>
      <c r="AV451" s="223">
        <f t="shared" ca="1" si="897"/>
        <v>1.8526738530197584E-4</v>
      </c>
      <c r="AW451" s="223">
        <f t="shared" ca="1" si="898"/>
        <v>-2.5335431762047572E-4</v>
      </c>
      <c r="AX451" s="223">
        <f t="shared" ca="1" si="899"/>
        <v>1.1657859629136849E-4</v>
      </c>
      <c r="AY451" s="223">
        <f t="shared" ca="1" si="900"/>
        <v>1.1446274016153008E-4</v>
      </c>
      <c r="AZ451" s="223">
        <f t="shared" ca="1" si="901"/>
        <v>-2.5294934570041321E-4</v>
      </c>
      <c r="BA451" s="223">
        <f t="shared" ca="1" si="902"/>
        <v>1.8690075844957305E-4</v>
      </c>
      <c r="BB451" s="223">
        <f t="shared" ca="1" si="903"/>
        <v>3.0276042065373814E-5</v>
      </c>
      <c r="BC451" s="223">
        <f t="shared" ca="1" si="904"/>
        <v>-2.229715928518288E-4</v>
      </c>
      <c r="BD451" s="223">
        <f t="shared" ca="1" si="905"/>
        <v>2.3537200350143316E-4</v>
      </c>
      <c r="BE451" s="223">
        <f t="shared" ca="1" si="906"/>
        <v>-5.7450284713758131E-5</v>
      </c>
      <c r="BF451" s="223">
        <f t="shared" ca="1" si="907"/>
        <v>-1.6692581420767525E-4</v>
      </c>
      <c r="BG451" s="223">
        <f t="shared" ca="1" si="908"/>
        <v>2.5632546756445E-4</v>
      </c>
      <c r="BH451" s="223">
        <f t="shared" ca="1" si="909"/>
        <v>-1.3845999129600501E-4</v>
      </c>
      <c r="BI451" s="223">
        <f t="shared" ca="1" si="910"/>
        <v>-9.1364426534331592E-5</v>
      </c>
      <c r="BJ451" s="223">
        <f t="shared" ca="1" si="911"/>
        <v>2.4731144197970837E-4</v>
      </c>
      <c r="BK451" s="223">
        <f t="shared" ca="1" si="912"/>
        <v>-2.0328208142633429E-4</v>
      </c>
      <c r="BL451" s="223">
        <f t="shared" ca="1" si="913"/>
        <v>-5.121452936824786E-6</v>
      </c>
      <c r="BM451" s="223">
        <f t="shared" ca="1" si="914"/>
        <v>2.0938377333124881E-4</v>
      </c>
      <c r="BN451" s="223">
        <f t="shared" ca="1" si="915"/>
        <v>-2.4433808335402928E-4</v>
      </c>
      <c r="BO451" s="223">
        <f t="shared" ca="1" si="916"/>
        <v>8.1720279298772041E-5</v>
      </c>
      <c r="BP451" s="223">
        <f t="shared" ca="1" si="917"/>
        <v>1.4697665627162284E-4</v>
      </c>
      <c r="BQ451" s="223">
        <f t="shared" ca="1" si="918"/>
        <v>-2.5682806313402461E-4</v>
      </c>
      <c r="BR451" s="223">
        <f t="shared" ca="1" si="919"/>
        <v>1.5900794089453358E-4</v>
      </c>
      <c r="BS451" s="223">
        <f t="shared" ca="1" si="920"/>
        <v>6.7386223534728144E-5</v>
      </c>
      <c r="BT451" s="223">
        <f t="shared" ca="1" si="921"/>
        <v>-2.3929179387855253E-4</v>
      </c>
      <c r="BU451" s="223">
        <f t="shared" ca="1" si="922"/>
        <v>2.1770568683367078E-4</v>
      </c>
      <c r="BV451" s="223">
        <f t="shared" ca="1" si="923"/>
        <v>-2.0082458583176832E-5</v>
      </c>
      <c r="BW451" s="223">
        <f t="shared" ca="1" si="924"/>
        <v>-1.9377947361267749E-4</v>
      </c>
      <c r="BX451" s="223">
        <f t="shared" ca="1" si="925"/>
        <v>2.50951053895142E-4</v>
      </c>
      <c r="BY451" s="223">
        <f t="shared" ca="1" si="926"/>
        <v>-1.0520326292128297E-4</v>
      </c>
      <c r="BZ451" s="223">
        <f t="shared" ca="1" si="927"/>
        <v>-1.2561203279005546E-4</v>
      </c>
      <c r="CA451" s="223">
        <f t="shared" ca="1" si="928"/>
        <v>2.5485726405911842E-4</v>
      </c>
      <c r="CB451" s="223">
        <f t="shared" ca="1" si="929"/>
        <v>-1.7802455709966269E-4</v>
      </c>
      <c r="CC451" s="223">
        <f t="shared" ca="1" si="930"/>
        <v>-4.2759054365431931E-5</v>
      </c>
      <c r="CD451" s="223">
        <f t="shared" ca="1" si="931"/>
        <v>2.2896763499214692E-4</v>
      </c>
      <c r="CE451" s="223">
        <f t="shared" ca="1" si="932"/>
        <v>-2.3003266746676838E-4</v>
      </c>
      <c r="CF451" s="223">
        <f t="shared" ca="1" si="933"/>
        <v>4.5092965048841113E-5</v>
      </c>
      <c r="CG451" s="223">
        <f t="shared" ca="1" si="934"/>
        <v>1.7630897163258081E-4</v>
      </c>
      <c r="CH451" s="223">
        <f t="shared" ca="1" si="935"/>
        <v>-2.5514722860344439E-4</v>
      </c>
      <c r="CI451" s="223">
        <f t="shared" ca="1" si="936"/>
        <v>1.2767308161190861E-4</v>
      </c>
      <c r="CJ451" s="223">
        <f t="shared" ca="1" si="937"/>
        <v>1.0303769676620408E-4</v>
      </c>
      <c r="CK451" s="223">
        <f t="shared" ca="1" si="938"/>
        <v>-2.5043205021216947E-4</v>
      </c>
      <c r="CL451" s="223">
        <f t="shared" ca="1" si="939"/>
        <v>1.9532669950180487E-4</v>
      </c>
      <c r="CM451" s="223">
        <f t="shared" ca="1" si="940"/>
        <v>1.7720092128119871E-5</v>
      </c>
      <c r="CN451" s="223">
        <f t="shared" ca="1" si="941"/>
        <v>-2.1643839261432598E-4</v>
      </c>
      <c r="CO451" s="223">
        <f t="shared" ca="1" si="942"/>
        <v>2.4014430776351023E-4</v>
      </c>
      <c r="CP451" s="223">
        <f t="shared" ca="1" si="943"/>
        <v>-6.9669201610755705E-5</v>
      </c>
      <c r="CQ451" s="223">
        <f t="shared" ca="1" si="944"/>
        <v>-1.5714051787536911E-4</v>
      </c>
      <c r="CR451" s="223">
        <f t="shared" ca="1" si="945"/>
        <v>2.568861960226333E-4</v>
      </c>
      <c r="CS451" s="223">
        <f t="shared" ca="1" si="946"/>
        <v>-1.4891333873340599E-4</v>
      </c>
      <c r="CT451" s="223">
        <f t="shared" ca="1" si="947"/>
        <v>-7.9471051396359782E-5</v>
      </c>
      <c r="CU451" s="223">
        <f t="shared" ca="1" si="948"/>
        <v>2.4359503882159453E-4</v>
      </c>
      <c r="CV451" s="223">
        <f t="shared" ca="1" si="949"/>
        <v>-2.1074773901130442E-4</v>
      </c>
      <c r="CW451" s="223">
        <f t="shared" ca="1" si="950"/>
        <v>7.4895242831809518E-6</v>
      </c>
      <c r="CX451" s="223">
        <f t="shared" ca="1" si="951"/>
        <v>2.018247301983642E-4</v>
      </c>
      <c r="CY451" s="223">
        <f t="shared" ca="1" si="952"/>
        <v>-2.4794322710025774E-4</v>
      </c>
      <c r="CZ451" s="223">
        <f t="shared" ca="1" si="953"/>
        <v>9.3574485676099187E-5</v>
      </c>
      <c r="DA451" s="223">
        <f t="shared" ca="1" si="954"/>
        <v>1.3645871502927811E-4</v>
      </c>
      <c r="DB451" s="223">
        <f t="shared" ca="1" si="955"/>
        <v>-2.5615120894584449E-4</v>
      </c>
      <c r="DC451" s="223">
        <f t="shared" ca="1" si="956"/>
        <v>1.6871947899859497E-4</v>
      </c>
      <c r="DD451" s="223">
        <f t="shared" ca="1" si="957"/>
        <v>5.5139056358272855E-5</v>
      </c>
      <c r="DE451" s="223">
        <f t="shared" ca="1" si="958"/>
        <v>-2.3441207404457432E-4</v>
      </c>
      <c r="DF451" s="223">
        <f t="shared" ca="1" si="959"/>
        <v>2.241391625876924E-4</v>
      </c>
      <c r="DG451" s="223">
        <f t="shared" ca="1" si="960"/>
        <v>-3.2627012481437038E-5</v>
      </c>
      <c r="DH451" s="223">
        <f t="shared" ca="1" si="961"/>
        <v>-1.8526738530197617E-4</v>
      </c>
      <c r="DI451" s="223">
        <f t="shared" ca="1" si="962"/>
        <v>2.5335431762047627E-4</v>
      </c>
      <c r="DJ451" s="223">
        <f t="shared" ca="1" si="963"/>
        <v>-1.165785962913648E-4</v>
      </c>
      <c r="DK451" s="223">
        <f t="shared" ca="1" si="964"/>
        <v>-1.1446274016153379E-4</v>
      </c>
      <c r="DL451" s="223">
        <f t="shared" ca="1" si="965"/>
        <v>2.5294934570041326E-4</v>
      </c>
      <c r="DM451" s="223">
        <f t="shared" ca="1" si="966"/>
        <v>-1.8690075844957269E-4</v>
      </c>
      <c r="DN451" s="223">
        <f t="shared" ca="1" si="967"/>
        <v>-3.0276042065374302E-5</v>
      </c>
      <c r="DO451" s="223">
        <f t="shared" ca="1" si="968"/>
        <v>2.229715928518272E-4</v>
      </c>
      <c r="DP451" s="223">
        <f t="shared" ca="1" si="969"/>
        <v>-2.3537200350143148E-4</v>
      </c>
      <c r="DQ451" s="223">
        <f t="shared" ca="1" si="970"/>
        <v>5.7450284713757643E-5</v>
      </c>
      <c r="DR451" s="223">
        <f t="shared" ca="1" si="971"/>
        <v>1.6692581420767565E-4</v>
      </c>
      <c r="DS451" s="223">
        <f t="shared" ca="1" si="972"/>
        <v>-2.5632546756444946E-4</v>
      </c>
      <c r="DT451" s="223">
        <f t="shared" ca="1" si="973"/>
        <v>1.3845999129600764E-4</v>
      </c>
      <c r="DU451" s="223">
        <f t="shared" ca="1" si="974"/>
        <v>9.1364426534335481E-5</v>
      </c>
      <c r="DV451" s="223">
        <f t="shared" ca="1" si="975"/>
        <v>-2.4731144197970756E-4</v>
      </c>
      <c r="DW451" s="223">
        <f t="shared" ca="1" si="976"/>
        <v>2.0328208142633396E-4</v>
      </c>
      <c r="DX451" s="223">
        <f t="shared" ca="1" si="977"/>
        <v>5.1214529368179555E-6</v>
      </c>
      <c r="DY451" s="223">
        <f t="shared" ca="1" si="978"/>
        <v>-2.0938377333124908E-4</v>
      </c>
      <c r="DZ451" s="223">
        <f t="shared" ca="1" si="979"/>
        <v>2.4433808335402689E-4</v>
      </c>
      <c r="EA451" s="223">
        <f t="shared" ca="1" si="980"/>
        <v>-8.1720279298771567E-5</v>
      </c>
      <c r="EB451" s="223">
        <f t="shared" ca="1" si="981"/>
        <v>-1.4697665627162328E-4</v>
      </c>
      <c r="EC451" s="223">
        <f t="shared" ca="1" si="982"/>
        <v>2.5682806313402444E-4</v>
      </c>
      <c r="ED451" s="223">
        <f t="shared" ca="1" si="983"/>
        <v>-1.590079408945332E-4</v>
      </c>
      <c r="EE451" s="223">
        <f t="shared" ca="1" si="984"/>
        <v>-6.7386223534735693E-5</v>
      </c>
      <c r="EF451" s="223">
        <f t="shared" ca="1" si="985"/>
        <v>2.392917938785527E-4</v>
      </c>
      <c r="EG451" s="223">
        <f t="shared" ca="1" si="986"/>
        <v>-2.1770568683367051E-4</v>
      </c>
      <c r="EH451" s="223">
        <f t="shared" ca="1" si="987"/>
        <v>2.0082458583183649E-5</v>
      </c>
      <c r="EI451" s="223">
        <f t="shared" ca="1" si="988"/>
        <v>1.9377947361267782E-4</v>
      </c>
      <c r="EJ451" s="223">
        <f t="shared" ca="1" si="989"/>
        <v>-2.5095105389514032E-4</v>
      </c>
      <c r="EK451" s="223">
        <f t="shared" ca="1" si="990"/>
        <v>1.0520326292128251E-4</v>
      </c>
      <c r="EL451" s="223">
        <f t="shared" ca="1" si="991"/>
        <v>1.2561203279006227E-4</v>
      </c>
      <c r="EM451" s="223">
        <f t="shared" ca="1" si="992"/>
        <v>-2.5485726405911755E-4</v>
      </c>
      <c r="EN451" s="223">
        <f t="shared" ca="1" si="993"/>
        <v>1.7802455709966232E-4</v>
      </c>
      <c r="EO451" s="223">
        <f t="shared" ca="1" si="994"/>
        <v>4.2759054365425249E-5</v>
      </c>
      <c r="EP451" s="223">
        <f t="shared" ca="1" si="995"/>
        <v>-2.2896763499214714E-4</v>
      </c>
      <c r="EQ451" s="223">
        <f t="shared" ca="1" si="996"/>
        <v>2.3003266746676488E-4</v>
      </c>
      <c r="ER451" s="223">
        <f t="shared" ca="1" si="997"/>
        <v>-4.5092965048840639E-5</v>
      </c>
      <c r="ES451" s="223">
        <f t="shared" ca="1" si="998"/>
        <v>-1.7630897163258116E-4</v>
      </c>
      <c r="ET451" s="223">
        <f t="shared" ca="1" si="999"/>
        <v>2.551472286034452E-4</v>
      </c>
      <c r="EU451" s="223">
        <f t="shared" ca="1" si="1000"/>
        <v>-1.276730816119082E-4</v>
      </c>
      <c r="EV451" s="223">
        <f t="shared" ca="1" si="1001"/>
        <v>-1.0303769676621125E-4</v>
      </c>
      <c r="EW451" s="223">
        <f t="shared" ca="1" si="1002"/>
        <v>2.5043205021216963E-4</v>
      </c>
      <c r="EX451" s="223">
        <f t="shared" ca="1" si="1003"/>
        <v>-1.9532669950179981E-4</v>
      </c>
      <c r="EY451" s="223">
        <f t="shared" ca="1" si="1004"/>
        <v>-1.7720092128113094E-5</v>
      </c>
      <c r="EZ451" s="223">
        <f t="shared" ca="1" si="1005"/>
        <v>2.1643839261432625E-4</v>
      </c>
      <c r="FA451" s="223">
        <f t="shared" ca="1" si="1006"/>
        <v>-2.4014430776351264E-4</v>
      </c>
      <c r="FB451" s="223">
        <f t="shared" ca="1" si="1007"/>
        <v>6.9669201610755204E-5</v>
      </c>
      <c r="FC451" s="223">
        <f t="shared" ca="1" si="1008"/>
        <v>1.5714051787537526E-4</v>
      </c>
      <c r="FD451" s="223">
        <f t="shared" ca="1" si="1009"/>
        <v>-2.5688619602263324E-4</v>
      </c>
      <c r="FE451" s="223">
        <f t="shared" ca="1" si="1010"/>
        <v>1.4891333873340561E-4</v>
      </c>
      <c r="FF451" s="223">
        <f t="shared" ca="1" si="1011"/>
        <v>7.9471051396353291E-5</v>
      </c>
      <c r="FG451" s="223">
        <f t="shared" ca="1" si="1012"/>
        <v>-2.4359503882159469E-4</v>
      </c>
      <c r="FH451" s="223">
        <f t="shared" ca="1" si="1013"/>
        <v>2.1074773901129997E-4</v>
      </c>
      <c r="FI451" s="223">
        <f t="shared" ca="1" si="1014"/>
        <v>-7.4895242831804639E-6</v>
      </c>
      <c r="FJ451" s="223">
        <f t="shared" ca="1" si="1015"/>
        <v>-2.0182473019836903E-4</v>
      </c>
      <c r="FK451" s="223">
        <f t="shared" ca="1" si="1016"/>
        <v>2.4794322710025953E-4</v>
      </c>
      <c r="FL451" s="223">
        <f t="shared" ca="1" si="1017"/>
        <v>-9.3574485676098726E-5</v>
      </c>
      <c r="FM451" s="223">
        <f t="shared" ca="1" si="1018"/>
        <v>-1.3645871502928475E-4</v>
      </c>
      <c r="FN451" s="223">
        <f t="shared" ca="1" si="1019"/>
        <v>2.5615120894584455E-4</v>
      </c>
      <c r="FO451" s="223">
        <f t="shared" ca="1" si="1020"/>
        <v>-1.6871947899858909E-4</v>
      </c>
      <c r="FP451" s="223">
        <f t="shared" ca="1" si="1021"/>
        <v>-5.5139056358266187E-5</v>
      </c>
      <c r="FQ451" s="223">
        <f t="shared" ca="1" si="1022"/>
        <v>2.3441207404457454E-4</v>
      </c>
      <c r="FR451" s="223">
        <f t="shared" ca="1" si="1023"/>
        <v>-2.2413916258769574E-4</v>
      </c>
      <c r="FS451" s="223">
        <f t="shared" ca="1" si="1024"/>
        <v>3.2627012481436536E-5</v>
      </c>
      <c r="FT451" s="223">
        <f t="shared" ca="1" si="1025"/>
        <v>1.8526738530198162E-4</v>
      </c>
      <c r="FU451" s="223">
        <f t="shared" ca="1" si="1026"/>
        <v>-2.5335431762047616E-4</v>
      </c>
      <c r="FV451" s="223">
        <f t="shared" ca="1" si="1027"/>
        <v>1.1657859629136433E-4</v>
      </c>
      <c r="FW451" s="223">
        <f t="shared" ca="1" si="1028"/>
        <v>1.1446274016152771E-4</v>
      </c>
      <c r="FX451" s="223">
        <f t="shared" ca="1" si="1029"/>
        <v>-2.5294934570041337E-4</v>
      </c>
      <c r="FY451" s="223">
        <f t="shared" ca="1" si="1030"/>
        <v>1.8690075844956735E-4</v>
      </c>
      <c r="FZ451" s="223">
        <f t="shared" ca="1" si="1031"/>
        <v>3.0276042065374831E-5</v>
      </c>
      <c r="GA451" s="223">
        <f t="shared" ca="1" si="1032"/>
        <v>-2.2297159285183111E-4</v>
      </c>
      <c r="GB451" s="223">
        <f t="shared" ca="1" si="1033"/>
        <v>2.3537200350143419E-4</v>
      </c>
      <c r="GC451" s="223">
        <f t="shared" ca="1" si="1034"/>
        <v>-5.7450284713757142E-5</v>
      </c>
      <c r="GD451" s="223">
        <f t="shared" ca="1" si="1035"/>
        <v>-1.6692581420767047E-4</v>
      </c>
      <c r="GE451" s="223">
        <f t="shared" ca="1" si="1036"/>
        <v>2.5632546756444995E-4</v>
      </c>
      <c r="GF451" s="223">
        <f t="shared" ca="1" si="1037"/>
        <v>-1.3845999129600108E-4</v>
      </c>
      <c r="GG451" s="223">
        <f t="shared" ca="1" si="1038"/>
        <v>-9.1364426534329125E-5</v>
      </c>
      <c r="GH451" s="223">
        <f t="shared" ca="1" si="1039"/>
        <v>2.4731144197970967E-4</v>
      </c>
      <c r="GI451" s="223">
        <f t="shared" ca="1" si="1040"/>
        <v>-2.0328208142633813E-4</v>
      </c>
      <c r="GJ451" s="223">
        <f t="shared" ca="1" si="1041"/>
        <v>-5.1214529368257618E-6</v>
      </c>
      <c r="GK451" s="223">
        <f t="shared" ca="1" si="1042"/>
        <v>2.0938377333125361E-4</v>
      </c>
      <c r="GL451" s="223">
        <f t="shared" ca="1" si="1043"/>
        <v>-2.4433808335402901E-4</v>
      </c>
      <c r="GM451" s="223">
        <f t="shared" ca="1" si="1044"/>
        <v>8.1720279298764153E-5</v>
      </c>
      <c r="GN451" s="223">
        <f t="shared" ca="1" si="1045"/>
        <v>1.4697665627161767E-4</v>
      </c>
      <c r="GO451" s="223">
        <f t="shared" ca="1" si="1046"/>
        <v>-2.5682806313402466E-4</v>
      </c>
      <c r="GP451" s="223">
        <f t="shared" ca="1" si="1047"/>
        <v>1.5900794089453854E-4</v>
      </c>
      <c r="GQ451" s="223">
        <f t="shared" ca="1" si="1048"/>
        <v>6.738622353472912E-5</v>
      </c>
      <c r="GR451" s="223">
        <f t="shared" ca="1" si="1049"/>
        <v>-2.3929179387855554E-4</v>
      </c>
      <c r="GS451" s="223">
        <f t="shared" ca="1" si="1050"/>
        <v>2.1770568683367409E-4</v>
      </c>
      <c r="GT451" s="223">
        <f t="shared" ca="1" si="1051"/>
        <v>-2.0082458583175857E-5</v>
      </c>
      <c r="GU451" s="223">
        <f t="shared" ca="1" si="1052"/>
        <v>-1.9377947361267337E-4</v>
      </c>
      <c r="GV451" s="223">
        <f t="shared" ca="1" si="1053"/>
        <v>2.5095105389514184E-4</v>
      </c>
      <c r="GW451" s="223">
        <f t="shared" ca="1" si="1054"/>
        <v>-1.0520326292127538E-4</v>
      </c>
      <c r="GX451" s="223">
        <f t="shared" ca="1" si="1055"/>
        <v>-1.2561203279005636E-4</v>
      </c>
      <c r="GY451" s="223">
        <f t="shared" ca="1" si="1056"/>
        <v>2.5485726405911853E-4</v>
      </c>
      <c r="GZ451" s="223">
        <f t="shared" ca="1" si="1057"/>
        <v>-1.7802455709966722E-4</v>
      </c>
      <c r="HA451" s="223">
        <f t="shared" ca="1" si="1058"/>
        <v>-4.275905436543292E-5</v>
      </c>
      <c r="HB451" s="223">
        <f t="shared" ca="1" si="1059"/>
        <v>2.2896763499215066E-4</v>
      </c>
      <c r="HC451" s="223">
        <f t="shared" ca="1" si="1060"/>
        <v>-2.3003266746676791E-4</v>
      </c>
      <c r="HD451" s="223">
        <f t="shared" ca="1" si="1061"/>
        <v>4.5092965048832955E-5</v>
      </c>
      <c r="HE451" s="223">
        <f t="shared" ca="1" si="1062"/>
        <v>1.7630897163257623E-4</v>
      </c>
      <c r="HF451" s="223">
        <f t="shared" ca="1" si="1063"/>
        <v>-2.5514722860344428E-4</v>
      </c>
      <c r="HG451" s="223">
        <f t="shared" ca="1" si="1064"/>
        <v>1.2767308161191411E-4</v>
      </c>
      <c r="HH451" s="223">
        <f t="shared" ca="1" si="1065"/>
        <v>1.0303769676620502E-4</v>
      </c>
      <c r="HI451" s="223">
        <f t="shared" ca="1" si="1066"/>
        <v>-2.5043205021217137E-4</v>
      </c>
      <c r="HJ451" s="223">
        <f t="shared" ca="1" si="1067"/>
        <v>1.9532669950180425E-4</v>
      </c>
      <c r="HK451" s="223">
        <f t="shared" ca="1" si="1068"/>
        <v>1.7720092128120874E-5</v>
      </c>
      <c r="HL451" s="223">
        <f t="shared" ca="1" si="1069"/>
        <v>-2.1643839261432259E-4</v>
      </c>
      <c r="HM451" s="223">
        <f t="shared" ca="1" si="1070"/>
        <v>2.4014430776350988E-4</v>
      </c>
      <c r="HN451" s="223">
        <f t="shared" ca="1" si="1071"/>
        <v>-6.9669201610747723E-5</v>
      </c>
      <c r="HO451" s="223">
        <f t="shared" ca="1" si="1072"/>
        <v>-1.5714051787536992E-4</v>
      </c>
      <c r="HP451" s="223">
        <f t="shared" ca="1" si="1073"/>
        <v>2.5688619602263314E-4</v>
      </c>
      <c r="HQ451" s="223">
        <f t="shared" ca="1" si="1074"/>
        <v>-1.4891333873341114E-4</v>
      </c>
      <c r="HR451" s="223">
        <f t="shared" ca="1" si="1075"/>
        <v>-7.9471051396360731E-5</v>
      </c>
      <c r="HS451" s="223">
        <f t="shared" ca="1" si="1076"/>
        <v>2.4359503882159249E-4</v>
      </c>
      <c r="HT451" s="223">
        <f t="shared" ca="1" si="1077"/>
        <v>-2.1074773901130385E-4</v>
      </c>
      <c r="HU451" s="223">
        <f t="shared" ca="1" si="1078"/>
        <v>7.4895242831726576E-6</v>
      </c>
      <c r="HV451" s="223">
        <f t="shared" ca="1" si="1079"/>
        <v>2.0182473019836482E-4</v>
      </c>
      <c r="HW451" s="223">
        <f t="shared" ca="1" si="1080"/>
        <v>-2.4794322710025747E-4</v>
      </c>
      <c r="HX451" s="223">
        <f t="shared" ca="1" si="1081"/>
        <v>9.3574485676105042E-5</v>
      </c>
      <c r="HY451" s="223">
        <f t="shared" ca="1" si="1082"/>
        <v>1.3645871502927895E-4</v>
      </c>
      <c r="HZ451" s="223">
        <f t="shared" ca="1" si="1083"/>
        <v>-2.5615120894584514E-4</v>
      </c>
      <c r="IA451" s="223">
        <f t="shared" ca="1" si="1084"/>
        <v>1.6871947899859422E-4</v>
      </c>
      <c r="IB451" s="223">
        <f t="shared" ca="1" si="1085"/>
        <v>5.513905635827383E-5</v>
      </c>
      <c r="IC451" s="223">
        <f t="shared" ca="1" si="1086"/>
        <v>-2.3441207404457175E-4</v>
      </c>
      <c r="ID451" s="223">
        <f t="shared" ca="1" si="1087"/>
        <v>2.2413916258769192E-4</v>
      </c>
      <c r="IE451" s="223">
        <f t="shared" ca="1" si="1088"/>
        <v>-2.5661251153101972E-4</v>
      </c>
      <c r="IF451" s="223">
        <f t="shared" ca="1" si="1089"/>
        <v>-1.8526738530198701E-4</v>
      </c>
      <c r="IG451" s="223">
        <f t="shared" ca="1" si="1090"/>
        <v>2.5335431762047486E-4</v>
      </c>
      <c r="IH451" s="223">
        <f t="shared" ca="1" si="1091"/>
        <v>-1.1657859629137041E-4</v>
      </c>
      <c r="II451" s="223">
        <f t="shared" ca="1" si="1092"/>
        <v>-1.1446274016152162E-4</v>
      </c>
      <c r="IJ451" s="223">
        <f t="shared" ca="1" si="1093"/>
        <v>2.5294934570041473E-4</v>
      </c>
      <c r="IK451" s="223">
        <f t="shared" ca="1" si="1094"/>
        <v>-1.8690075844957202E-4</v>
      </c>
      <c r="IL451" s="223">
        <f t="shared" ca="1" si="1095"/>
        <v>-3.0276042065368054E-5</v>
      </c>
      <c r="IM451" s="223">
        <f t="shared" ca="1" si="1096"/>
        <v>2.2297159285183498E-4</v>
      </c>
      <c r="IN451" s="223">
        <f t="shared" ca="1" si="1097"/>
        <v>-2.3537200350143107E-4</v>
      </c>
      <c r="IO451" s="223">
        <f t="shared" ca="1" si="1098"/>
        <v>5.7450284713763783E-5</v>
      </c>
      <c r="IP451" s="223">
        <f t="shared" ca="1" si="1099"/>
        <v>1.6692581420766532E-4</v>
      </c>
      <c r="IQ451" s="223">
        <f t="shared" ca="1" si="1100"/>
        <v>-2.5632546756444941E-4</v>
      </c>
      <c r="IR451" s="223">
        <f t="shared" ca="1" si="1101"/>
        <v>1.384599912960068E-4</v>
      </c>
      <c r="IS451" s="223">
        <f t="shared" ca="1" si="1102"/>
        <v>9.1364426534322756E-5</v>
      </c>
      <c r="IT451" s="223">
        <f t="shared" ca="1" si="1103"/>
        <v>-2.4731144197971179E-4</v>
      </c>
      <c r="IU451" s="223">
        <f t="shared" ca="1" si="1104"/>
        <v>2.0328208142633334E-4</v>
      </c>
      <c r="IV451" s="223">
        <f t="shared" ca="1" si="1105"/>
        <v>5.1214529368189855E-6</v>
      </c>
      <c r="IW451" s="223">
        <f t="shared" ca="1" si="1106"/>
        <v>-2.0938377333125813E-4</v>
      </c>
      <c r="IX451" s="223">
        <f t="shared" ca="1" si="1107"/>
        <v>2.4433808335402657E-4</v>
      </c>
      <c r="IY451" s="223">
        <f t="shared" ca="1" si="1108"/>
        <v>-8.1720279298770604E-5</v>
      </c>
      <c r="IZ451" s="223">
        <f t="shared" ca="1" si="1109"/>
        <v>-1.4697665627161211E-4</v>
      </c>
      <c r="JA451" s="223">
        <f t="shared" ca="1" si="1110"/>
        <v>2.5682806313402488E-4</v>
      </c>
      <c r="JB451" s="223">
        <f t="shared" ca="1" si="1111"/>
        <v>-1.5900794089453242E-4</v>
      </c>
    </row>
    <row r="452" spans="2:262">
      <c r="B452" s="230">
        <v>91</v>
      </c>
      <c r="C452" s="229">
        <f t="shared" si="1112"/>
        <v>1.7773437500000011E-3</v>
      </c>
      <c r="D452" s="226">
        <f t="shared" ca="1" si="855"/>
        <v>39.007497829518854</v>
      </c>
      <c r="E452" s="225">
        <f ca="1">CS361</f>
        <v>-0.19250217048115142</v>
      </c>
      <c r="F452" s="224">
        <v>91</v>
      </c>
      <c r="G452" s="223">
        <f t="shared" ca="1" si="856"/>
        <v>-1.1158074537595205E-4</v>
      </c>
      <c r="H452" s="223">
        <f t="shared" ca="1" si="857"/>
        <v>5.8718240678755178E-4</v>
      </c>
      <c r="I452" s="223">
        <f t="shared" ca="1" si="858"/>
        <v>-6.1092558680178003E-4</v>
      </c>
      <c r="J452" s="223">
        <f t="shared" ca="1" si="859"/>
        <v>1.6453903420137213E-4</v>
      </c>
      <c r="K452" s="223">
        <f t="shared" ca="1" si="860"/>
        <v>4.0846636335315926E-4</v>
      </c>
      <c r="L452" s="223">
        <f t="shared" ca="1" si="861"/>
        <v>-6.671418550502692E-4</v>
      </c>
      <c r="M452" s="223">
        <f t="shared" ca="1" si="862"/>
        <v>4.124271258978144E-4</v>
      </c>
      <c r="N452" s="223">
        <f t="shared" ca="1" si="863"/>
        <v>1.5966546172085141E-4</v>
      </c>
      <c r="O452" s="223">
        <f t="shared" ca="1" si="864"/>
        <v>-6.0888959784843367E-4</v>
      </c>
      <c r="P452" s="223">
        <f t="shared" ca="1" si="865"/>
        <v>5.8955076982372917E-4</v>
      </c>
      <c r="Q452" s="223">
        <f t="shared" ca="1" si="866"/>
        <v>-1.1653091784493834E-4</v>
      </c>
      <c r="R452" s="223">
        <f t="shared" ca="1" si="867"/>
        <v>-4.4616376594860724E-4</v>
      </c>
      <c r="S452" s="223">
        <f t="shared" ca="1" si="868"/>
        <v>6.6551900461294462E-4</v>
      </c>
      <c r="T452" s="223">
        <f t="shared" ca="1" si="869"/>
        <v>-3.7273286559070791E-4</v>
      </c>
      <c r="U452" s="223">
        <f t="shared" ca="1" si="870"/>
        <v>-2.0688493709485186E-4</v>
      </c>
      <c r="V452" s="223">
        <f t="shared" ca="1" si="871"/>
        <v>6.2729716342278536E-4</v>
      </c>
      <c r="W452" s="223">
        <f t="shared" ca="1" si="872"/>
        <v>-5.6498112614377966E-4</v>
      </c>
      <c r="X452" s="223">
        <f t="shared" ca="1" si="873"/>
        <v>6.7891310348157754E-5</v>
      </c>
      <c r="Y452" s="223">
        <f t="shared" ca="1" si="874"/>
        <v>4.8144336843957959E-4</v>
      </c>
      <c r="Z452" s="223">
        <f t="shared" ca="1" si="875"/>
        <v>-6.6028964902731268E-4</v>
      </c>
      <c r="AA452" s="223">
        <f t="shared" ca="1" si="876"/>
        <v>3.310187335904155E-4</v>
      </c>
      <c r="AB452" s="223">
        <f t="shared" ca="1" si="877"/>
        <v>2.5298328506968024E-4</v>
      </c>
      <c r="AC452" s="223">
        <f t="shared" ca="1" si="878"/>
        <v>-6.4230535131787868E-4</v>
      </c>
      <c r="AD452" s="223">
        <f t="shared" ca="1" si="879"/>
        <v>5.3734980078981088E-4</v>
      </c>
      <c r="AE452" s="223">
        <f t="shared" ca="1" si="880"/>
        <v>-1.8883793958317089E-5</v>
      </c>
      <c r="AF452" s="223">
        <f t="shared" ca="1" si="881"/>
        <v>-5.1411398760346652E-4</v>
      </c>
      <c r="AG452" s="223">
        <f t="shared" ca="1" si="882"/>
        <v>6.5148212662437602E-4</v>
      </c>
      <c r="AH452" s="223">
        <f t="shared" ca="1" si="883"/>
        <v>-2.8751078239246222E-4</v>
      </c>
      <c r="AI452" s="223">
        <f t="shared" ca="1" si="884"/>
        <v>-2.9771069470358152E-4</v>
      </c>
      <c r="AJ452" s="223">
        <f t="shared" ca="1" si="885"/>
        <v>6.5383283086316334E-4</v>
      </c>
      <c r="AK452" s="223">
        <f t="shared" ca="1" si="886"/>
        <v>-5.0680653030797359E-4</v>
      </c>
      <c r="AL452" s="223">
        <f t="shared" ca="1" si="887"/>
        <v>-3.0226055347120446E-5</v>
      </c>
      <c r="AM452" s="223">
        <f t="shared" ca="1" si="888"/>
        <v>5.4399857852434721E-4</v>
      </c>
      <c r="AN452" s="223">
        <f t="shared" ca="1" si="889"/>
        <v>-6.3914416613114478E-4</v>
      </c>
      <c r="AO452" s="223">
        <f t="shared" ca="1" si="890"/>
        <v>2.4244478535403677E-4</v>
      </c>
      <c r="AP452" s="223">
        <f t="shared" ca="1" si="891"/>
        <v>3.4082478428845394E-4</v>
      </c>
      <c r="AQ452" s="223">
        <f t="shared" ca="1" si="892"/>
        <v>-6.6181713364821086E-4</v>
      </c>
      <c r="AR452" s="223">
        <f t="shared" ca="1" si="893"/>
        <v>4.7351683132734599E-4</v>
      </c>
      <c r="AS452" s="223">
        <f t="shared" ca="1" si="894"/>
        <v>7.9172107039771978E-5</v>
      </c>
      <c r="AT452" s="223">
        <f t="shared" ca="1" si="895"/>
        <v>-5.7093519401473728E-4</v>
      </c>
      <c r="AU452" s="223">
        <f t="shared" ca="1" si="896"/>
        <v>6.2334262802452261E-4</v>
      </c>
      <c r="AV452" s="223">
        <f t="shared" ca="1" si="897"/>
        <v>-1.960649590177352E-4</v>
      </c>
      <c r="AW452" s="223">
        <f t="shared" ca="1" si="898"/>
        <v>-3.8209191483731472E-4</v>
      </c>
      <c r="AX452" s="223">
        <f t="shared" ca="1" si="899"/>
        <v>6.6621499204444772E-4</v>
      </c>
      <c r="AY452" s="223">
        <f t="shared" ca="1" si="900"/>
        <v>-4.3766110361101641E-4</v>
      </c>
      <c r="AZ452" s="223">
        <f t="shared" ca="1" si="901"/>
        <v>-1.2768911822468677E-4</v>
      </c>
      <c r="BA452" s="223">
        <f t="shared" ca="1" si="902"/>
        <v>5.9477786222144572E-4</v>
      </c>
      <c r="BB452" s="223">
        <f t="shared" ca="1" si="903"/>
        <v>-6.041631422085969E-4</v>
      </c>
      <c r="BC452" s="223">
        <f t="shared" ca="1" si="904"/>
        <v>1.4862263968092604E-4</v>
      </c>
      <c r="BD452" s="223">
        <f t="shared" ca="1" si="905"/>
        <v>4.2128845619422738E-4</v>
      </c>
      <c r="BE452" s="223">
        <f t="shared" ca="1" si="906"/>
        <v>-6.6700257367618434E-4</v>
      </c>
      <c r="BF452" s="223">
        <f t="shared" ca="1" si="907"/>
        <v>3.9943365245411399E-4</v>
      </c>
      <c r="BG452" s="223">
        <f t="shared" ca="1" si="908"/>
        <v>1.755141710146317E-4</v>
      </c>
      <c r="BH452" s="223">
        <f t="shared" ca="1" si="909"/>
        <v>-6.1539737765966369E-4</v>
      </c>
      <c r="BI452" s="223">
        <f t="shared" ca="1" si="910"/>
        <v>5.8170964397876964E-4</v>
      </c>
      <c r="BJ452" s="223">
        <f t="shared" ca="1" si="911"/>
        <v>-1.0037492138263097E-4</v>
      </c>
      <c r="BK452" s="223">
        <f t="shared" ca="1" si="912"/>
        <v>-4.582019989054811E-4</v>
      </c>
      <c r="BL452" s="223">
        <f t="shared" ca="1" si="913"/>
        <v>6.641756105703197E-4</v>
      </c>
      <c r="BM452" s="223">
        <f t="shared" ca="1" si="914"/>
        <v>-3.590416357265924E-4</v>
      </c>
      <c r="BN452" s="223">
        <f t="shared" ca="1" si="915"/>
        <v>-2.2238809730484068E-4</v>
      </c>
      <c r="BO452" s="223">
        <f t="shared" ca="1" si="916"/>
        <v>6.3268200138870271E-4</v>
      </c>
      <c r="BP452" s="223">
        <f t="shared" ca="1" si="917"/>
        <v>-5.5610381078737491E-4</v>
      </c>
      <c r="BQ452" s="223">
        <f t="shared" ca="1" si="918"/>
        <v>5.1583262688626667E-5</v>
      </c>
      <c r="BR452" s="223">
        <f t="shared" ca="1" si="919"/>
        <v>4.926325052848514E-4</v>
      </c>
      <c r="BS452" s="223">
        <f t="shared" ca="1" si="920"/>
        <v>-6.577494222848577E-4</v>
      </c>
      <c r="BT452" s="223">
        <f t="shared" ca="1" si="921"/>
        <v>3.1670394126674439E-4</v>
      </c>
      <c r="BU452" s="223">
        <f t="shared" ca="1" si="922"/>
        <v>2.6805688322745853E-4</v>
      </c>
      <c r="BV452" s="223">
        <f t="shared" ca="1" si="923"/>
        <v>-6.4653806653498748E-4</v>
      </c>
      <c r="BW452" s="223">
        <f t="shared" ca="1" si="924"/>
        <v>5.2748440286302164E-4</v>
      </c>
      <c r="BX452" s="223">
        <f t="shared" ca="1" si="925"/>
        <v>-2.5120698247847674E-6</v>
      </c>
      <c r="BY452" s="223">
        <f t="shared" ca="1" si="926"/>
        <v>-5.2439339343510606E-4</v>
      </c>
      <c r="BZ452" s="223">
        <f t="shared" ca="1" si="927"/>
        <v>6.4775883289090361E-4</v>
      </c>
      <c r="CA452" s="223">
        <f t="shared" ca="1" si="928"/>
        <v>-2.7265000070912919E-4</v>
      </c>
      <c r="CB452" s="223">
        <f t="shared" ca="1" si="929"/>
        <v>-3.1227304567473337E-4</v>
      </c>
      <c r="CC452" s="223">
        <f t="shared" ca="1" si="930"/>
        <v>6.5689048588096852E-4</v>
      </c>
      <c r="CD452" s="223">
        <f t="shared" ca="1" si="931"/>
        <v>-4.9600651125693447E-4</v>
      </c>
      <c r="CE452" s="223">
        <f t="shared" ca="1" si="932"/>
        <v>-4.6572736163071082E-5</v>
      </c>
      <c r="CF452" s="223">
        <f t="shared" ca="1" si="933"/>
        <v>5.5331254835153001E-4</v>
      </c>
      <c r="CG452" s="223">
        <f t="shared" ca="1" si="934"/>
        <v>-6.3425798225799266E-4</v>
      </c>
      <c r="CH452" s="223">
        <f t="shared" ca="1" si="935"/>
        <v>2.2711854617456136E-4</v>
      </c>
      <c r="CI452" s="223">
        <f t="shared" ca="1" si="936"/>
        <v>3.5479697343132523E-4</v>
      </c>
      <c r="CJ452" s="223">
        <f t="shared" ca="1" si="937"/>
        <v>-6.6368315876925077E-4</v>
      </c>
      <c r="CK452" s="223">
        <f t="shared" ca="1" si="938"/>
        <v>4.6184071739102943E-4</v>
      </c>
      <c r="CL452" s="223">
        <f t="shared" ca="1" si="939"/>
        <v>9.5405160458475295E-5</v>
      </c>
      <c r="CM452" s="223">
        <f t="shared" ca="1" si="940"/>
        <v>-5.7923325462797752E-4</v>
      </c>
      <c r="CN452" s="223">
        <f t="shared" ca="1" si="941"/>
        <v>6.1732003266544617E-4</v>
      </c>
      <c r="CO452" s="223">
        <f t="shared" ca="1" si="942"/>
        <v>-1.8035631656010981E-4</v>
      </c>
      <c r="CP452" s="223">
        <f t="shared" ca="1" si="943"/>
        <v>-3.9539822564835399E-4</v>
      </c>
      <c r="CQ452" s="223">
        <f t="shared" ca="1" si="944"/>
        <v>6.6687927511691275E-4</v>
      </c>
      <c r="CR452" s="223">
        <f t="shared" ca="1" si="945"/>
        <v>-4.2517216866250619E-4</v>
      </c>
      <c r="CS452" s="223">
        <f t="shared" ca="1" si="946"/>
        <v>-1.437205759232208E-4</v>
      </c>
      <c r="CT452" s="223">
        <f t="shared" ca="1" si="947"/>
        <v>6.0201504571131019E-4</v>
      </c>
      <c r="CU452" s="223">
        <f t="shared" ca="1" si="948"/>
        <v>-5.9703677232966757E-4</v>
      </c>
      <c r="CV452" s="223">
        <f t="shared" ca="1" si="949"/>
        <v>1.3261672043969337E-4</v>
      </c>
      <c r="CW452" s="223">
        <f t="shared" ca="1" si="950"/>
        <v>4.3385678062227129E-4</v>
      </c>
      <c r="CX452" s="223">
        <f t="shared" ca="1" si="951"/>
        <v>-6.6646151489254887E-4</v>
      </c>
      <c r="CY452" s="223">
        <f t="shared" ca="1" si="952"/>
        <v>3.8619957511397093E-4</v>
      </c>
      <c r="CZ452" s="223">
        <f t="shared" ca="1" si="953"/>
        <v>1.9125715713469267E-4</v>
      </c>
      <c r="DA452" s="223">
        <f t="shared" ca="1" si="954"/>
        <v>-6.2153446510178052E-4</v>
      </c>
      <c r="DB452" s="223">
        <f t="shared" ca="1" si="955"/>
        <v>5.7351811799579572E-4</v>
      </c>
      <c r="DC452" s="223">
        <f t="shared" ca="1" si="956"/>
        <v>-8.4158462820954389E-5</v>
      </c>
      <c r="DD452" s="223">
        <f t="shared" ca="1" si="957"/>
        <v>-4.6996422811149385E-4</v>
      </c>
      <c r="DE452" s="223">
        <f t="shared" ca="1" si="958"/>
        <v>6.6243214197501108E-4</v>
      </c>
      <c r="DF452" s="223">
        <f t="shared" ca="1" si="959"/>
        <v>-3.4513413260653446E-4</v>
      </c>
      <c r="DG452" s="223">
        <f t="shared" ca="1" si="960"/>
        <v>-2.377572992406306E-4</v>
      </c>
      <c r="DH452" s="223">
        <f t="shared" ca="1" si="961"/>
        <v>6.3768573537448269E-4</v>
      </c>
      <c r="DI452" s="223">
        <f t="shared" ca="1" si="962"/>
        <v>-5.4689151928940193E-4</v>
      </c>
      <c r="DJ452" s="223">
        <f t="shared" ca="1" si="963"/>
        <v>3.5244143200460147E-5</v>
      </c>
      <c r="DK452" s="223">
        <f t="shared" ca="1" si="964"/>
        <v>5.0352489872964896E-4</v>
      </c>
      <c r="DL452" s="223">
        <f t="shared" ca="1" si="965"/>
        <v>-6.5481299188525563E-4</v>
      </c>
      <c r="DM452" s="223">
        <f t="shared" ca="1" si="966"/>
        <v>3.021983783311939E-4</v>
      </c>
      <c r="DN452" s="223">
        <f t="shared" ca="1" si="967"/>
        <v>2.8296901394208598E-4</v>
      </c>
      <c r="DO452" s="223">
        <f t="shared" ca="1" si="968"/>
        <v>-6.5038133139643309E-4</v>
      </c>
      <c r="DP452" s="223">
        <f t="shared" ca="1" si="969"/>
        <v>5.1730126805586566E-4</v>
      </c>
      <c r="DQ452" s="223">
        <f t="shared" ca="1" si="970"/>
        <v>1.3861167485682436E-5</v>
      </c>
      <c r="DR452" s="223">
        <f t="shared" ca="1" si="971"/>
        <v>-5.3435692429487256E-4</v>
      </c>
      <c r="DS452" s="223">
        <f t="shared" ca="1" si="972"/>
        <v>6.4364535345776196E-4</v>
      </c>
      <c r="DT452" s="223">
        <f t="shared" ca="1" si="973"/>
        <v>-2.5762498486041775E-4</v>
      </c>
      <c r="DU452" s="223">
        <f t="shared" ca="1" si="974"/>
        <v>-3.2664729503979517E-4</v>
      </c>
      <c r="DV452" s="223">
        <f t="shared" ca="1" si="975"/>
        <v>6.5955245463279917E-4</v>
      </c>
      <c r="DW452" s="223">
        <f t="shared" ca="1" si="976"/>
        <v>-4.8490771643038542E-4</v>
      </c>
      <c r="DX452" s="223">
        <f t="shared" ca="1" si="977"/>
        <v>-6.28913633042333E-5</v>
      </c>
      <c r="DY452" s="223">
        <f t="shared" ca="1" si="978"/>
        <v>5.6229322338927968E-4</v>
      </c>
      <c r="DZ452" s="223">
        <f t="shared" ca="1" si="979"/>
        <v>-6.2898974509276195E-4</v>
      </c>
      <c r="EA452" s="223">
        <f t="shared" ca="1" si="980"/>
        <v>2.1165549927537987E-4</v>
      </c>
      <c r="EB452" s="223">
        <f t="shared" ca="1" si="981"/>
        <v>3.6855544614410691E-4</v>
      </c>
      <c r="EC452" s="223">
        <f t="shared" ca="1" si="982"/>
        <v>-6.6514940597215875E-4</v>
      </c>
      <c r="ED452" s="223">
        <f t="shared" ca="1" si="983"/>
        <v>4.4988640787590675E-4</v>
      </c>
      <c r="EE452" s="223">
        <f t="shared" ca="1" si="984"/>
        <v>1.1158074537596604E-4</v>
      </c>
      <c r="EF452" s="223">
        <f t="shared" ca="1" si="985"/>
        <v>-5.8718240678756067E-4</v>
      </c>
      <c r="EG452" s="223">
        <f t="shared" ca="1" si="986"/>
        <v>6.1092558680177081E-4</v>
      </c>
      <c r="EH452" s="223">
        <f t="shared" ca="1" si="987"/>
        <v>-1.6453903420134537E-4</v>
      </c>
      <c r="EI452" s="223">
        <f t="shared" ca="1" si="988"/>
        <v>-4.0846636335315482E-4</v>
      </c>
      <c r="EJ452" s="223">
        <f t="shared" ca="1" si="989"/>
        <v>6.671418550502693E-4</v>
      </c>
      <c r="EK452" s="223">
        <f t="shared" ca="1" si="990"/>
        <v>-4.1242712589781234E-4</v>
      </c>
      <c r="EL452" s="223">
        <f t="shared" ca="1" si="991"/>
        <v>-1.5966546172085856E-4</v>
      </c>
      <c r="EM452" s="223">
        <f t="shared" ca="1" si="992"/>
        <v>6.0888959784843877E-4</v>
      </c>
      <c r="EN452" s="223">
        <f t="shared" ca="1" si="993"/>
        <v>-5.8955076982372115E-4</v>
      </c>
      <c r="EO452" s="223">
        <f t="shared" ca="1" si="994"/>
        <v>1.1653091784491704E-4</v>
      </c>
      <c r="EP452" s="223">
        <f t="shared" ca="1" si="995"/>
        <v>4.4616376594862513E-4</v>
      </c>
      <c r="EQ452" s="223">
        <f t="shared" ca="1" si="996"/>
        <v>-6.6551900461294528E-4</v>
      </c>
      <c r="ER452" s="223">
        <f t="shared" ca="1" si="997"/>
        <v>3.727328655907116E-4</v>
      </c>
      <c r="ES452" s="223">
        <f t="shared" ca="1" si="998"/>
        <v>2.0688493709485216E-4</v>
      </c>
      <c r="ET452" s="223">
        <f t="shared" ca="1" si="999"/>
        <v>-6.272971634227871E-4</v>
      </c>
      <c r="EU452" s="223">
        <f t="shared" ca="1" si="1000"/>
        <v>5.6498112614377456E-4</v>
      </c>
      <c r="EV452" s="223">
        <f t="shared" ca="1" si="1001"/>
        <v>-6.7891310348143225E-5</v>
      </c>
      <c r="EW452" s="223">
        <f t="shared" ca="1" si="1002"/>
        <v>-4.8144336843959293E-4</v>
      </c>
      <c r="EX452" s="223">
        <f t="shared" ca="1" si="1003"/>
        <v>6.6028964902730921E-4</v>
      </c>
      <c r="EY452" s="223">
        <f t="shared" ca="1" si="1004"/>
        <v>-3.3101873359039051E-4</v>
      </c>
      <c r="EZ452" s="223">
        <f t="shared" ca="1" si="1005"/>
        <v>-2.5298328506967623E-4</v>
      </c>
      <c r="FA452" s="223">
        <f t="shared" ca="1" si="1006"/>
        <v>6.4230535131787878E-4</v>
      </c>
      <c r="FB452" s="223">
        <f t="shared" ca="1" si="1007"/>
        <v>-5.3734980078981077E-4</v>
      </c>
      <c r="FC452" s="223">
        <f t="shared" ca="1" si="1008"/>
        <v>1.8883793958311939E-5</v>
      </c>
      <c r="FD452" s="223">
        <f t="shared" ca="1" si="1009"/>
        <v>5.141139876034727E-4</v>
      </c>
      <c r="FE452" s="223">
        <f t="shared" ca="1" si="1010"/>
        <v>-6.5148212662437298E-4</v>
      </c>
      <c r="FF452" s="223">
        <f t="shared" ca="1" si="1011"/>
        <v>2.8751078239244488E-4</v>
      </c>
      <c r="FG452" s="223">
        <f t="shared" ca="1" si="1012"/>
        <v>2.9771069470360732E-4</v>
      </c>
      <c r="FH452" s="223">
        <f t="shared" ca="1" si="1013"/>
        <v>-6.538328308631615E-4</v>
      </c>
      <c r="FI452" s="223">
        <f t="shared" ca="1" si="1014"/>
        <v>5.0680653030797337E-4</v>
      </c>
      <c r="FJ452" s="223">
        <f t="shared" ca="1" si="1015"/>
        <v>3.0226055347120772E-5</v>
      </c>
      <c r="FK452" s="223">
        <f t="shared" ca="1" si="1016"/>
        <v>-5.4399857852434732E-4</v>
      </c>
      <c r="FL452" s="223">
        <f t="shared" ca="1" si="1017"/>
        <v>6.3914416613114196E-4</v>
      </c>
      <c r="FM452" s="223">
        <f t="shared" ca="1" si="1018"/>
        <v>-2.4244478535402758E-4</v>
      </c>
      <c r="FN452" s="223">
        <f t="shared" ca="1" si="1019"/>
        <v>-3.4082478428847047E-4</v>
      </c>
      <c r="FO452" s="223">
        <f t="shared" ca="1" si="1020"/>
        <v>6.6181713364821346E-4</v>
      </c>
      <c r="FP452" s="223">
        <f t="shared" ca="1" si="1021"/>
        <v>-4.7351683132732566E-4</v>
      </c>
      <c r="FQ452" s="223">
        <f t="shared" ca="1" si="1022"/>
        <v>-7.9172107039762816E-5</v>
      </c>
      <c r="FR452" s="223">
        <f t="shared" ca="1" si="1023"/>
        <v>5.7093519401473739E-4</v>
      </c>
      <c r="FS452" s="223">
        <f t="shared" ca="1" si="1024"/>
        <v>-6.233426280245224E-4</v>
      </c>
      <c r="FT452" s="223">
        <f t="shared" ca="1" si="1025"/>
        <v>1.9606495901772588E-4</v>
      </c>
      <c r="FU452" s="223">
        <f t="shared" ca="1" si="1026"/>
        <v>3.8209191483732274E-4</v>
      </c>
      <c r="FV452" s="223">
        <f t="shared" ca="1" si="1027"/>
        <v>-6.662149920444488E-4</v>
      </c>
      <c r="FW452" s="223">
        <f t="shared" ca="1" si="1028"/>
        <v>4.3766110361100188E-4</v>
      </c>
      <c r="FX452" s="223">
        <f t="shared" ca="1" si="1029"/>
        <v>1.2768911822471501E-4</v>
      </c>
      <c r="FY452" s="223">
        <f t="shared" ca="1" si="1030"/>
        <v>-5.947778622214416E-4</v>
      </c>
      <c r="FZ452" s="223">
        <f t="shared" ca="1" si="1031"/>
        <v>6.041631422086007E-4</v>
      </c>
      <c r="GA452" s="223">
        <f t="shared" ca="1" si="1032"/>
        <v>-1.4862263968092566E-4</v>
      </c>
      <c r="GB452" s="223">
        <f t="shared" ca="1" si="1033"/>
        <v>-4.2128845619422765E-4</v>
      </c>
      <c r="GC452" s="223">
        <f t="shared" ca="1" si="1034"/>
        <v>6.6700257367618412E-4</v>
      </c>
      <c r="GD452" s="223">
        <f t="shared" ca="1" si="1035"/>
        <v>-3.9943365245410613E-4</v>
      </c>
      <c r="GE452" s="223">
        <f t="shared" ca="1" si="1036"/>
        <v>-1.7551417101465034E-4</v>
      </c>
      <c r="GF452" s="223">
        <f t="shared" ca="1" si="1037"/>
        <v>6.1539737765967117E-4</v>
      </c>
      <c r="GG452" s="223">
        <f t="shared" ca="1" si="1038"/>
        <v>-5.8170964397875554E-4</v>
      </c>
      <c r="GH452" s="223">
        <f t="shared" ca="1" si="1039"/>
        <v>1.0037492138264002E-4</v>
      </c>
      <c r="GI452" s="223">
        <f t="shared" ca="1" si="1040"/>
        <v>4.5820199890548132E-4</v>
      </c>
      <c r="GJ452" s="223">
        <f t="shared" ca="1" si="1041"/>
        <v>-6.6417561057031884E-4</v>
      </c>
      <c r="GK452" s="223">
        <f t="shared" ca="1" si="1042"/>
        <v>3.5904163572658416E-4</v>
      </c>
      <c r="GL452" s="223">
        <f t="shared" ca="1" si="1043"/>
        <v>2.2238809730484987E-4</v>
      </c>
      <c r="GM452" s="223">
        <f t="shared" ca="1" si="1044"/>
        <v>-6.3268200138870585E-4</v>
      </c>
      <c r="GN452" s="223">
        <f t="shared" ca="1" si="1045"/>
        <v>5.5610381078735898E-4</v>
      </c>
      <c r="GO452" s="223">
        <f t="shared" ca="1" si="1046"/>
        <v>-5.1583262688597881E-5</v>
      </c>
      <c r="GP452" s="223">
        <f t="shared" ca="1" si="1047"/>
        <v>-4.926325052848707E-4</v>
      </c>
      <c r="GQ452" s="223">
        <f t="shared" ca="1" si="1048"/>
        <v>6.5774942228485921E-4</v>
      </c>
      <c r="GR452" s="223">
        <f t="shared" ca="1" si="1049"/>
        <v>-3.1670394126675247E-4</v>
      </c>
      <c r="GS452" s="223">
        <f t="shared" ca="1" si="1050"/>
        <v>-2.6805688322746753E-4</v>
      </c>
      <c r="GT452" s="223">
        <f t="shared" ca="1" si="1051"/>
        <v>6.4653806653498997E-4</v>
      </c>
      <c r="GU452" s="223">
        <f t="shared" ca="1" si="1052"/>
        <v>-5.2748440286301567E-4</v>
      </c>
      <c r="GV452" s="223">
        <f t="shared" ca="1" si="1053"/>
        <v>2.5120698247749554E-6</v>
      </c>
      <c r="GW452" s="223">
        <f t="shared" ca="1" si="1054"/>
        <v>5.2439339343512395E-4</v>
      </c>
      <c r="GX452" s="223">
        <f t="shared" ca="1" si="1055"/>
        <v>-6.4775883289089667E-4</v>
      </c>
      <c r="GY452" s="223">
        <f t="shared" ca="1" si="1056"/>
        <v>2.7265000070913754E-4</v>
      </c>
      <c r="GZ452" s="223">
        <f t="shared" ca="1" si="1057"/>
        <v>3.122730456747253E-4</v>
      </c>
      <c r="HA452" s="223">
        <f t="shared" ca="1" si="1058"/>
        <v>-6.5689048588097015E-4</v>
      </c>
      <c r="HB452" s="223">
        <f t="shared" ca="1" si="1059"/>
        <v>4.9600651125692786E-4</v>
      </c>
      <c r="HC452" s="223">
        <f t="shared" ca="1" si="1060"/>
        <v>4.6572736163080785E-5</v>
      </c>
      <c r="HD452" s="223">
        <f t="shared" ca="1" si="1061"/>
        <v>-5.5331254835153554E-4</v>
      </c>
      <c r="HE452" s="223">
        <f t="shared" ca="1" si="1062"/>
        <v>6.3425798225798377E-4</v>
      </c>
      <c r="HF452" s="223">
        <f t="shared" ca="1" si="1063"/>
        <v>-2.2711854617453429E-4</v>
      </c>
      <c r="HG452" s="223">
        <f t="shared" ca="1" si="1064"/>
        <v>-3.5479697343134957E-4</v>
      </c>
      <c r="HH452" s="223">
        <f t="shared" ca="1" si="1065"/>
        <v>6.636831587692499E-4</v>
      </c>
      <c r="HI452" s="223">
        <f t="shared" ca="1" si="1066"/>
        <v>-4.6184071739103604E-4</v>
      </c>
      <c r="HJ452" s="223">
        <f t="shared" ca="1" si="1067"/>
        <v>-9.5405160458485053E-5</v>
      </c>
      <c r="HK452" s="223">
        <f t="shared" ca="1" si="1068"/>
        <v>5.792332546279824E-4</v>
      </c>
      <c r="HL452" s="223">
        <f t="shared" ca="1" si="1069"/>
        <v>-6.1732003266544238E-4</v>
      </c>
      <c r="HM452" s="223">
        <f t="shared" ca="1" si="1070"/>
        <v>1.8035631656010038E-4</v>
      </c>
      <c r="HN452" s="223">
        <f t="shared" ca="1" si="1071"/>
        <v>3.9539822564837719E-4</v>
      </c>
      <c r="HO452" s="223">
        <f t="shared" ca="1" si="1072"/>
        <v>-6.6687927511691351E-4</v>
      </c>
      <c r="HP452" s="223">
        <f t="shared" ca="1" si="1073"/>
        <v>4.2517216866251318E-4</v>
      </c>
      <c r="HQ452" s="223">
        <f t="shared" ca="1" si="1074"/>
        <v>1.4372057592321186E-4</v>
      </c>
      <c r="HR452" s="223">
        <f t="shared" ca="1" si="1075"/>
        <v>-6.0201504571131452E-4</v>
      </c>
      <c r="HS452" s="223">
        <f t="shared" ca="1" si="1076"/>
        <v>5.9703677232966323E-4</v>
      </c>
      <c r="HT452" s="223">
        <f t="shared" ca="1" si="1077"/>
        <v>-1.3261672043968377E-4</v>
      </c>
      <c r="HU452" s="223">
        <f t="shared" ca="1" si="1078"/>
        <v>-4.3385678062227872E-4</v>
      </c>
      <c r="HV452" s="223">
        <f t="shared" ca="1" si="1079"/>
        <v>6.6646151489254833E-4</v>
      </c>
      <c r="HW452" s="223">
        <f t="shared" ca="1" si="1080"/>
        <v>-3.8619957511394745E-4</v>
      </c>
      <c r="HX452" s="223">
        <f t="shared" ca="1" si="1081"/>
        <v>-1.9125715713472013E-4</v>
      </c>
      <c r="HY452" s="223">
        <f t="shared" ca="1" si="1082"/>
        <v>6.2153446510177716E-4</v>
      </c>
      <c r="HZ452" s="223">
        <f t="shared" ca="1" si="1083"/>
        <v>-5.7351811799580049E-4</v>
      </c>
      <c r="IA452" s="223">
        <f t="shared" ca="1" si="1084"/>
        <v>8.4158462820944631E-5</v>
      </c>
      <c r="IB452" s="223">
        <f t="shared" ca="1" si="1085"/>
        <v>4.6996422811152773E-4</v>
      </c>
      <c r="IC452" s="223">
        <f t="shared" ca="1" si="1086"/>
        <v>-6.6243214197501444E-4</v>
      </c>
      <c r="ID452" s="223">
        <f t="shared" ca="1" si="1087"/>
        <v>3.4513413260655858E-4</v>
      </c>
      <c r="IE452" s="223">
        <f t="shared" ca="1" si="1088"/>
        <v>-6.9120170561193402E-4</v>
      </c>
      <c r="IF452" s="223">
        <f t="shared" ca="1" si="1089"/>
        <v>-6.3768573537447998E-4</v>
      </c>
      <c r="IG452" s="223">
        <f t="shared" ca="1" si="1090"/>
        <v>5.4689151928940713E-4</v>
      </c>
      <c r="IH452" s="223">
        <f t="shared" ca="1" si="1091"/>
        <v>-3.5244143200469254E-5</v>
      </c>
      <c r="II452" s="223">
        <f t="shared" ca="1" si="1092"/>
        <v>-5.0352489872965546E-4</v>
      </c>
      <c r="IJ452" s="223">
        <f t="shared" ca="1" si="1093"/>
        <v>6.5481299188525368E-4</v>
      </c>
      <c r="IK452" s="223">
        <f t="shared" ca="1" si="1094"/>
        <v>-3.0219837833118512E-4</v>
      </c>
      <c r="IL452" s="223">
        <f t="shared" ca="1" si="1095"/>
        <v>-2.8296901394209481E-4</v>
      </c>
      <c r="IM452" s="223">
        <f t="shared" ca="1" si="1096"/>
        <v>6.5038133139643526E-4</v>
      </c>
      <c r="IN452" s="223">
        <f t="shared" ca="1" si="1097"/>
        <v>-5.1730126805584744E-4</v>
      </c>
      <c r="IO452" s="223">
        <f t="shared" ca="1" si="1098"/>
        <v>-1.3861167485692248E-5</v>
      </c>
      <c r="IP452" s="223">
        <f t="shared" ca="1" si="1099"/>
        <v>5.3435692429490119E-4</v>
      </c>
      <c r="IQ452" s="223">
        <f t="shared" ca="1" si="1100"/>
        <v>-6.4364535345774938E-4</v>
      </c>
      <c r="IR452" s="223">
        <f t="shared" ca="1" si="1101"/>
        <v>2.5762498486037373E-4</v>
      </c>
      <c r="IS452" s="223">
        <f t="shared" ca="1" si="1102"/>
        <v>3.2664729503983681E-4</v>
      </c>
      <c r="IT452" s="223">
        <f t="shared" ca="1" si="1103"/>
        <v>-6.5955245463279505E-4</v>
      </c>
      <c r="IU452" s="223">
        <f t="shared" ca="1" si="1104"/>
        <v>4.8490771643040477E-4</v>
      </c>
      <c r="IV452" s="223">
        <f t="shared" ca="1" si="1105"/>
        <v>6.2891363304205274E-5</v>
      </c>
      <c r="IW452" s="223">
        <f t="shared" ca="1" si="1106"/>
        <v>-5.6229322338926461E-4</v>
      </c>
      <c r="IX452" s="223">
        <f t="shared" ca="1" si="1107"/>
        <v>6.289897450927587E-4</v>
      </c>
      <c r="IY452" s="223">
        <f t="shared" ca="1" si="1108"/>
        <v>-2.116554992753706E-4</v>
      </c>
      <c r="IZ452" s="223">
        <f t="shared" ca="1" si="1109"/>
        <v>-3.6855544614411504E-4</v>
      </c>
      <c r="JA452" s="223">
        <f t="shared" ca="1" si="1110"/>
        <v>6.6514940597215961E-4</v>
      </c>
      <c r="JB452" s="223">
        <f t="shared" ca="1" si="1111"/>
        <v>-4.4988640787589954E-4</v>
      </c>
    </row>
    <row r="453" spans="2:262">
      <c r="B453" s="230">
        <v>92</v>
      </c>
      <c r="C453" s="229">
        <f t="shared" si="1112"/>
        <v>1.7968750000000012E-3</v>
      </c>
      <c r="D453" s="226">
        <f t="shared" ca="1" si="855"/>
        <v>39.010272297907413</v>
      </c>
      <c r="E453" s="225">
        <f ca="1">CT361</f>
        <v>-0.18972770209258741</v>
      </c>
      <c r="F453" s="224">
        <v>92</v>
      </c>
      <c r="G453" s="223">
        <f t="shared" ca="1" si="856"/>
        <v>-1.1027496481421221E-4</v>
      </c>
      <c r="H453" s="223">
        <f t="shared" ca="1" si="857"/>
        <v>4.2656894342636909E-4</v>
      </c>
      <c r="I453" s="223">
        <f t="shared" ca="1" si="858"/>
        <v>-4.3094998107072891E-4</v>
      </c>
      <c r="J453" s="223">
        <f t="shared" ca="1" si="859"/>
        <v>1.2021460417707179E-4</v>
      </c>
      <c r="K453" s="223">
        <f t="shared" ca="1" si="860"/>
        <v>2.7842330597407846E-4</v>
      </c>
      <c r="L453" s="223">
        <f t="shared" ca="1" si="861"/>
        <v>-4.7347435510626182E-4</v>
      </c>
      <c r="M453" s="223">
        <f t="shared" ca="1" si="862"/>
        <v>3.2231459623217288E-4</v>
      </c>
      <c r="N453" s="223">
        <f t="shared" ca="1" si="863"/>
        <v>6.452592463104722E-5</v>
      </c>
      <c r="O453" s="223">
        <f t="shared" ca="1" si="864"/>
        <v>-4.0418422271294453E-4</v>
      </c>
      <c r="P453" s="223">
        <f t="shared" ca="1" si="865"/>
        <v>4.4829758827694285E-4</v>
      </c>
      <c r="Q453" s="223">
        <f t="shared" ca="1" si="866"/>
        <v>-1.6460973590635809E-4</v>
      </c>
      <c r="R453" s="223">
        <f t="shared" ca="1" si="867"/>
        <v>-2.3944296634305178E-4</v>
      </c>
      <c r="S453" s="223">
        <f t="shared" ca="1" si="868"/>
        <v>4.6841175548286714E-4</v>
      </c>
      <c r="T453" s="223">
        <f t="shared" ca="1" si="869"/>
        <v>-3.54871577460217E-4</v>
      </c>
      <c r="U453" s="223">
        <f t="shared" ca="1" si="870"/>
        <v>-1.8155464520228196E-5</v>
      </c>
      <c r="V453" s="223">
        <f t="shared" ca="1" si="871"/>
        <v>3.7790698698522294E-4</v>
      </c>
      <c r="W453" s="223">
        <f t="shared" ca="1" si="872"/>
        <v>-4.6132784464366077E-4</v>
      </c>
      <c r="X453" s="223">
        <f t="shared" ca="1" si="873"/>
        <v>2.074195858940321E-4</v>
      </c>
      <c r="Y453" s="223">
        <f t="shared" ca="1" si="874"/>
        <v>1.981566600533023E-4</v>
      </c>
      <c r="Z453" s="223">
        <f t="shared" ca="1" si="875"/>
        <v>-4.5883809459426085E-4</v>
      </c>
      <c r="AA453" s="223">
        <f t="shared" ca="1" si="876"/>
        <v>3.8401095140478184E-4</v>
      </c>
      <c r="AB453" s="223">
        <f t="shared" ca="1" si="877"/>
        <v>-2.8389842638708811E-5</v>
      </c>
      <c r="AC453" s="223">
        <f t="shared" ca="1" si="878"/>
        <v>-3.4799030038786059E-4</v>
      </c>
      <c r="AD453" s="223">
        <f t="shared" ca="1" si="879"/>
        <v>4.6991526167900724E-4</v>
      </c>
      <c r="AE453" s="223">
        <f t="shared" ca="1" si="880"/>
        <v>-2.4823187188246712E-4</v>
      </c>
      <c r="AF453" s="223">
        <f t="shared" ca="1" si="881"/>
        <v>-1.5496199680379042E-4</v>
      </c>
      <c r="AG453" s="223">
        <f t="shared" ca="1" si="882"/>
        <v>4.4484557202829488E-4</v>
      </c>
      <c r="AH453" s="223">
        <f t="shared" ca="1" si="883"/>
        <v>-4.094520899655794E-4</v>
      </c>
      <c r="AI453" s="223">
        <f t="shared" ca="1" si="884"/>
        <v>7.4661740093568335E-5</v>
      </c>
      <c r="AJ453" s="223">
        <f t="shared" ca="1" si="885"/>
        <v>3.147222769669172E-4</v>
      </c>
      <c r="AK453" s="223">
        <f t="shared" ca="1" si="886"/>
        <v>-4.7397713786257259E-4</v>
      </c>
      <c r="AL453" s="223">
        <f t="shared" ca="1" si="887"/>
        <v>2.8665354924732963E-4</v>
      </c>
      <c r="AM453" s="223">
        <f t="shared" ca="1" si="888"/>
        <v>1.1027496481421701E-4</v>
      </c>
      <c r="AN453" s="223">
        <f t="shared" ca="1" si="889"/>
        <v>-4.2656894342636914E-4</v>
      </c>
      <c r="AO453" s="223">
        <f t="shared" ca="1" si="890"/>
        <v>4.3094998107072804E-4</v>
      </c>
      <c r="AP453" s="223">
        <f t="shared" ca="1" si="891"/>
        <v>-1.2021460417706799E-4</v>
      </c>
      <c r="AQ453" s="223">
        <f t="shared" ca="1" si="892"/>
        <v>-2.7842330597408296E-4</v>
      </c>
      <c r="AR453" s="223">
        <f t="shared" ca="1" si="893"/>
        <v>4.7347435510626193E-4</v>
      </c>
      <c r="AS453" s="223">
        <f t="shared" ca="1" si="894"/>
        <v>-3.223145962321706E-4</v>
      </c>
      <c r="AT453" s="223">
        <f t="shared" ca="1" si="895"/>
        <v>-6.4525924631051883E-5</v>
      </c>
      <c r="AU453" s="223">
        <f t="shared" ca="1" si="896"/>
        <v>4.0418422271294436E-4</v>
      </c>
      <c r="AV453" s="223">
        <f t="shared" ca="1" si="897"/>
        <v>-4.4829758827694241E-4</v>
      </c>
      <c r="AW453" s="223">
        <f t="shared" ca="1" si="898"/>
        <v>1.6460973590635524E-4</v>
      </c>
      <c r="AX453" s="223">
        <f t="shared" ca="1" si="899"/>
        <v>2.3944296634305731E-4</v>
      </c>
      <c r="AY453" s="223">
        <f t="shared" ca="1" si="900"/>
        <v>-4.6841175548286741E-4</v>
      </c>
      <c r="AZ453" s="223">
        <f t="shared" ca="1" si="901"/>
        <v>3.5487157746021494E-4</v>
      </c>
      <c r="BA453" s="223">
        <f t="shared" ca="1" si="902"/>
        <v>1.8155464520231205E-5</v>
      </c>
      <c r="BB453" s="223">
        <f t="shared" ca="1" si="903"/>
        <v>-3.7790698698522273E-4</v>
      </c>
      <c r="BC453" s="223">
        <f t="shared" ca="1" si="904"/>
        <v>4.6132784464366012E-4</v>
      </c>
      <c r="BD453" s="223">
        <f t="shared" ca="1" si="905"/>
        <v>-2.0741958589402937E-4</v>
      </c>
      <c r="BE453" s="223">
        <f t="shared" ca="1" si="906"/>
        <v>-1.9815666005330813E-4</v>
      </c>
      <c r="BF453" s="223">
        <f t="shared" ca="1" si="907"/>
        <v>4.5883809459426074E-4</v>
      </c>
      <c r="BG453" s="223">
        <f t="shared" ca="1" si="908"/>
        <v>-3.840109514047801E-4</v>
      </c>
      <c r="BH453" s="223">
        <f t="shared" ca="1" si="909"/>
        <v>2.8389842638705775E-5</v>
      </c>
      <c r="BI453" s="223">
        <f t="shared" ca="1" si="910"/>
        <v>3.4799030038786498E-4</v>
      </c>
      <c r="BJ453" s="223">
        <f t="shared" ca="1" si="911"/>
        <v>-4.6991526167900681E-4</v>
      </c>
      <c r="BK453" s="223">
        <f t="shared" ca="1" si="912"/>
        <v>2.4823187188247032E-4</v>
      </c>
      <c r="BL453" s="223">
        <f t="shared" ca="1" si="913"/>
        <v>1.5496199680379647E-4</v>
      </c>
      <c r="BM453" s="223">
        <f t="shared" ca="1" si="914"/>
        <v>-4.4484557202829471E-4</v>
      </c>
      <c r="BN453" s="223">
        <f t="shared" ca="1" si="915"/>
        <v>4.0945208996557441E-4</v>
      </c>
      <c r="BO453" s="223">
        <f t="shared" ca="1" si="916"/>
        <v>-7.4661740093565353E-5</v>
      </c>
      <c r="BP453" s="223">
        <f t="shared" ca="1" si="917"/>
        <v>-3.1472227696691438E-4</v>
      </c>
      <c r="BQ453" s="223">
        <f t="shared" ca="1" si="918"/>
        <v>4.7397713786257226E-4</v>
      </c>
      <c r="BR453" s="223">
        <f t="shared" ca="1" si="919"/>
        <v>-2.8665354924732719E-4</v>
      </c>
      <c r="BS453" s="223">
        <f t="shared" ca="1" si="920"/>
        <v>-1.1027496481421341E-4</v>
      </c>
      <c r="BT453" s="223">
        <f t="shared" ca="1" si="921"/>
        <v>4.2656894342637337E-4</v>
      </c>
      <c r="BU453" s="223">
        <f t="shared" ca="1" si="922"/>
        <v>-4.3094998107072674E-4</v>
      </c>
      <c r="BV453" s="223">
        <f t="shared" ca="1" si="923"/>
        <v>1.2021460417707162E-4</v>
      </c>
      <c r="BW453" s="223">
        <f t="shared" ca="1" si="924"/>
        <v>2.7842330597408545E-4</v>
      </c>
      <c r="BX453" s="223">
        <f t="shared" ca="1" si="925"/>
        <v>-4.734743551062622E-4</v>
      </c>
      <c r="BY453" s="223">
        <f t="shared" ca="1" si="926"/>
        <v>3.223145962321635E-4</v>
      </c>
      <c r="BZ453" s="223">
        <f t="shared" ca="1" si="927"/>
        <v>6.4525924631054837E-5</v>
      </c>
      <c r="CA453" s="223">
        <f t="shared" ca="1" si="928"/>
        <v>-4.0418422271294599E-4</v>
      </c>
      <c r="CB453" s="223">
        <f t="shared" ca="1" si="929"/>
        <v>4.4829758827693927E-4</v>
      </c>
      <c r="CC453" s="223">
        <f t="shared" ca="1" si="930"/>
        <v>-1.6460973590635245E-4</v>
      </c>
      <c r="CD453" s="223">
        <f t="shared" ca="1" si="931"/>
        <v>-2.3944296634305408E-4</v>
      </c>
      <c r="CE453" s="223">
        <f t="shared" ca="1" si="932"/>
        <v>4.6841175548286893E-4</v>
      </c>
      <c r="CF453" s="223">
        <f t="shared" ca="1" si="933"/>
        <v>-3.5487157746021293E-4</v>
      </c>
      <c r="CG453" s="223">
        <f t="shared" ca="1" si="934"/>
        <v>-1.8155464520227464E-5</v>
      </c>
      <c r="CH453" s="223">
        <f t="shared" ca="1" si="935"/>
        <v>3.7790698698522864E-4</v>
      </c>
      <c r="CI453" s="223">
        <f t="shared" ca="1" si="936"/>
        <v>-4.6132784464365936E-4</v>
      </c>
      <c r="CJ453" s="223">
        <f t="shared" ca="1" si="937"/>
        <v>2.074195858940327E-4</v>
      </c>
      <c r="CK453" s="223">
        <f t="shared" ca="1" si="938"/>
        <v>1.981566600533109E-4</v>
      </c>
      <c r="CL453" s="223">
        <f t="shared" ca="1" si="939"/>
        <v>-4.588380945942615E-4</v>
      </c>
      <c r="CM453" s="223">
        <f t="shared" ca="1" si="940"/>
        <v>3.8401095140477436E-4</v>
      </c>
      <c r="CN453" s="223">
        <f t="shared" ca="1" si="941"/>
        <v>-2.838984263870274E-5</v>
      </c>
      <c r="CO453" s="223">
        <f t="shared" ca="1" si="942"/>
        <v>-3.4799030038786243E-4</v>
      </c>
      <c r="CP453" s="223">
        <f t="shared" ca="1" si="943"/>
        <v>4.6991526167900551E-4</v>
      </c>
      <c r="CQ453" s="223">
        <f t="shared" ca="1" si="944"/>
        <v>-2.4823187188246197E-4</v>
      </c>
      <c r="CR453" s="223">
        <f t="shared" ca="1" si="945"/>
        <v>-1.5496199680379297E-4</v>
      </c>
      <c r="CS453" s="223">
        <f t="shared" ca="1" si="946"/>
        <v>4.4484557202829813E-4</v>
      </c>
      <c r="CT453" s="223">
        <f t="shared" ca="1" si="947"/>
        <v>-4.0945208996557637E-4</v>
      </c>
      <c r="CU453" s="223">
        <f t="shared" ca="1" si="948"/>
        <v>7.4661740093569039E-5</v>
      </c>
      <c r="CV453" s="223">
        <f t="shared" ca="1" si="949"/>
        <v>3.147222769669217E-4</v>
      </c>
      <c r="CW453" s="223">
        <f t="shared" ca="1" si="950"/>
        <v>-4.7397713786257237E-4</v>
      </c>
      <c r="CX453" s="223">
        <f t="shared" ca="1" si="951"/>
        <v>2.8665354924733017E-4</v>
      </c>
      <c r="CY453" s="223">
        <f t="shared" ca="1" si="952"/>
        <v>1.1027496481422292E-4</v>
      </c>
      <c r="CZ453" s="223">
        <f t="shared" ca="1" si="953"/>
        <v>-4.265689434263718E-4</v>
      </c>
      <c r="DA453" s="223">
        <f t="shared" ca="1" si="954"/>
        <v>4.3094998107072262E-4</v>
      </c>
      <c r="DB453" s="223">
        <f t="shared" ca="1" si="955"/>
        <v>-1.2021460417706219E-4</v>
      </c>
      <c r="DC453" s="223">
        <f t="shared" ca="1" si="956"/>
        <v>-2.7842330597408242E-4</v>
      </c>
      <c r="DD453" s="223">
        <f t="shared" ca="1" si="957"/>
        <v>4.7347435510626274E-4</v>
      </c>
      <c r="DE453" s="223">
        <f t="shared" ca="1" si="958"/>
        <v>-3.2231459623216621E-4</v>
      </c>
      <c r="DF453" s="223">
        <f t="shared" ca="1" si="959"/>
        <v>-6.4525924631051178E-5</v>
      </c>
      <c r="DG453" s="223">
        <f t="shared" ca="1" si="960"/>
        <v>4.0418422271295103E-4</v>
      </c>
      <c r="DH453" s="223">
        <f t="shared" ca="1" si="961"/>
        <v>-4.4829758827694041E-4</v>
      </c>
      <c r="DI453" s="223">
        <f t="shared" ca="1" si="962"/>
        <v>1.6460973590635595E-4</v>
      </c>
      <c r="DJ453" s="223">
        <f t="shared" ca="1" si="963"/>
        <v>2.3944296634306251E-4</v>
      </c>
      <c r="DK453" s="223">
        <f t="shared" ca="1" si="964"/>
        <v>-4.6841175548286828E-4</v>
      </c>
      <c r="DL453" s="223">
        <f t="shared" ca="1" si="965"/>
        <v>3.5487157746020648E-4</v>
      </c>
      <c r="DM453" s="223">
        <f t="shared" ca="1" si="966"/>
        <v>1.8155464520237222E-5</v>
      </c>
      <c r="DN453" s="223">
        <f t="shared" ca="1" si="967"/>
        <v>-3.7790698698522636E-4</v>
      </c>
      <c r="DO453" s="223">
        <f t="shared" ca="1" si="968"/>
        <v>4.6132784464365708E-4</v>
      </c>
      <c r="DP453" s="223">
        <f t="shared" ca="1" si="969"/>
        <v>-2.0741958589403611E-4</v>
      </c>
      <c r="DQ453" s="223">
        <f t="shared" ca="1" si="970"/>
        <v>-1.9815666005331973E-4</v>
      </c>
      <c r="DR453" s="223">
        <f t="shared" ca="1" si="971"/>
        <v>4.5883809459426399E-4</v>
      </c>
      <c r="DS453" s="223">
        <f t="shared" ca="1" si="972"/>
        <v>-3.8401095140477653E-4</v>
      </c>
      <c r="DT453" s="223">
        <f t="shared" ca="1" si="973"/>
        <v>2.8389842638706453E-5</v>
      </c>
      <c r="DU453" s="223">
        <f t="shared" ca="1" si="974"/>
        <v>3.4799030038785994E-4</v>
      </c>
      <c r="DV453" s="223">
        <f t="shared" ca="1" si="975"/>
        <v>-4.699152616790041E-4</v>
      </c>
      <c r="DW453" s="223">
        <f t="shared" ca="1" si="976"/>
        <v>2.4823187188245362E-4</v>
      </c>
      <c r="DX453" s="223">
        <f t="shared" ca="1" si="977"/>
        <v>1.5496199680380216E-4</v>
      </c>
      <c r="DY453" s="223">
        <f t="shared" ca="1" si="978"/>
        <v>-4.4484557202829683E-4</v>
      </c>
      <c r="DZ453" s="223">
        <f t="shared" ca="1" si="979"/>
        <v>4.0945208996557821E-4</v>
      </c>
      <c r="EA453" s="223">
        <f t="shared" ca="1" si="980"/>
        <v>-7.4661740093572699E-5</v>
      </c>
      <c r="EB453" s="223">
        <f t="shared" ca="1" si="981"/>
        <v>-3.1472227696692902E-4</v>
      </c>
      <c r="EC453" s="223">
        <f t="shared" ca="1" si="982"/>
        <v>4.7397713786257204E-4</v>
      </c>
      <c r="ED453" s="223">
        <f t="shared" ca="1" si="983"/>
        <v>-2.8665354924732237E-4</v>
      </c>
      <c r="EE453" s="223">
        <f t="shared" ca="1" si="984"/>
        <v>-1.1027496481421932E-4</v>
      </c>
      <c r="EF453" s="223">
        <f t="shared" ca="1" si="985"/>
        <v>4.2656894342637017E-4</v>
      </c>
      <c r="EG453" s="223">
        <f t="shared" ca="1" si="986"/>
        <v>-4.3094998107071856E-4</v>
      </c>
      <c r="EH453" s="223">
        <f t="shared" ca="1" si="987"/>
        <v>1.2021460417705273E-4</v>
      </c>
      <c r="EI453" s="223">
        <f t="shared" ca="1" si="988"/>
        <v>2.7842330597409033E-4</v>
      </c>
      <c r="EJ453" s="223">
        <f t="shared" ca="1" si="989"/>
        <v>-4.7347435510626247E-4</v>
      </c>
      <c r="EK453" s="223">
        <f t="shared" ca="1" si="990"/>
        <v>3.2231459623216892E-4</v>
      </c>
      <c r="EL453" s="223">
        <f t="shared" ca="1" si="991"/>
        <v>6.4525924631047464E-5</v>
      </c>
      <c r="EM453" s="223">
        <f t="shared" ca="1" si="992"/>
        <v>-4.0418422271295618E-4</v>
      </c>
      <c r="EN453" s="223">
        <f t="shared" ca="1" si="993"/>
        <v>4.4829758827693721E-4</v>
      </c>
      <c r="EO453" s="223">
        <f t="shared" ca="1" si="994"/>
        <v>-1.6460973590634679E-4</v>
      </c>
      <c r="EP453" s="223">
        <f t="shared" ca="1" si="995"/>
        <v>-2.3944296634305931E-4</v>
      </c>
      <c r="EQ453" s="223">
        <f t="shared" ca="1" si="996"/>
        <v>4.6841175548286779E-4</v>
      </c>
      <c r="ER453" s="223">
        <f t="shared" ca="1" si="997"/>
        <v>-3.5487157746019998E-4</v>
      </c>
      <c r="ES453" s="223">
        <f t="shared" ca="1" si="998"/>
        <v>-1.815546452024698E-5</v>
      </c>
      <c r="ET453" s="223">
        <f t="shared" ca="1" si="999"/>
        <v>3.7790698698523227E-4</v>
      </c>
      <c r="EU453" s="223">
        <f t="shared" ca="1" si="1000"/>
        <v>-4.6132784464365795E-4</v>
      </c>
      <c r="EV453" s="223">
        <f t="shared" ca="1" si="1001"/>
        <v>2.0741958589402728E-4</v>
      </c>
      <c r="EW453" s="223">
        <f t="shared" ca="1" si="1002"/>
        <v>1.9815666005330412E-4</v>
      </c>
      <c r="EX453" s="223">
        <f t="shared" ca="1" si="1003"/>
        <v>-4.5883809459426649E-4</v>
      </c>
      <c r="EY453" s="223">
        <f t="shared" ca="1" si="1004"/>
        <v>3.8401095140477078E-4</v>
      </c>
      <c r="EZ453" s="223">
        <f t="shared" ca="1" si="1005"/>
        <v>-2.8389842638696722E-5</v>
      </c>
      <c r="FA453" s="223">
        <f t="shared" ca="1" si="1006"/>
        <v>-3.4799030038786655E-4</v>
      </c>
      <c r="FB453" s="223">
        <f t="shared" ca="1" si="1007"/>
        <v>4.6991526167900648E-4</v>
      </c>
      <c r="FC453" s="223">
        <f t="shared" ca="1" si="1008"/>
        <v>-2.4823187188246831E-4</v>
      </c>
      <c r="FD453" s="223">
        <f t="shared" ca="1" si="1009"/>
        <v>-1.549619968038114E-4</v>
      </c>
      <c r="FE453" s="223">
        <f t="shared" ca="1" si="1010"/>
        <v>4.4484557202830024E-4</v>
      </c>
      <c r="FF453" s="223">
        <f t="shared" ca="1" si="1011"/>
        <v>-4.0945208996557333E-4</v>
      </c>
      <c r="FG453" s="223">
        <f t="shared" ca="1" si="1012"/>
        <v>7.4661740093563076E-5</v>
      </c>
      <c r="FH453" s="223">
        <f t="shared" ca="1" si="1013"/>
        <v>3.1472227696691612E-4</v>
      </c>
      <c r="FI453" s="223">
        <f t="shared" ca="1" si="1014"/>
        <v>-4.7397713786257161E-4</v>
      </c>
      <c r="FJ453" s="223">
        <f t="shared" ca="1" si="1015"/>
        <v>2.8665354924731462E-4</v>
      </c>
      <c r="FK453" s="223">
        <f t="shared" ca="1" si="1016"/>
        <v>1.102749648142288E-4</v>
      </c>
      <c r="FL453" s="223">
        <f t="shared" ca="1" si="1017"/>
        <v>-4.265689434263744E-4</v>
      </c>
      <c r="FM453" s="223">
        <f t="shared" ca="1" si="1018"/>
        <v>4.3094998107072577E-4</v>
      </c>
      <c r="FN453" s="223">
        <f t="shared" ca="1" si="1019"/>
        <v>-1.2021460417706935E-4</v>
      </c>
      <c r="FO453" s="223">
        <f t="shared" ca="1" si="1020"/>
        <v>-2.7842330597409825E-4</v>
      </c>
      <c r="FP453" s="223">
        <f t="shared" ca="1" si="1021"/>
        <v>4.7347435510626307E-4</v>
      </c>
      <c r="FQ453" s="223">
        <f t="shared" ca="1" si="1022"/>
        <v>-3.2231459623216182E-4</v>
      </c>
      <c r="FR453" s="223">
        <f t="shared" ca="1" si="1023"/>
        <v>-6.4525924631057141E-5</v>
      </c>
      <c r="FS453" s="223">
        <f t="shared" ca="1" si="1024"/>
        <v>4.0418422271294718E-4</v>
      </c>
      <c r="FT453" s="223">
        <f t="shared" ca="1" si="1025"/>
        <v>-4.4829758827693406E-4</v>
      </c>
      <c r="FU453" s="223">
        <f t="shared" ca="1" si="1026"/>
        <v>1.6460973590633763E-4</v>
      </c>
      <c r="FV453" s="223">
        <f t="shared" ca="1" si="1027"/>
        <v>2.3944296634306774E-4</v>
      </c>
      <c r="FW453" s="223">
        <f t="shared" ca="1" si="1028"/>
        <v>-4.6841175548286931E-4</v>
      </c>
      <c r="FX453" s="223">
        <f t="shared" ca="1" si="1029"/>
        <v>3.5487157746021141E-4</v>
      </c>
      <c r="FY453" s="223">
        <f t="shared" ca="1" si="1030"/>
        <v>1.8155464520229768E-5</v>
      </c>
      <c r="FZ453" s="223">
        <f t="shared" ca="1" si="1031"/>
        <v>-3.7790698698523818E-4</v>
      </c>
      <c r="GA453" s="223">
        <f t="shared" ca="1" si="1032"/>
        <v>4.6132784464365567E-4</v>
      </c>
      <c r="GB453" s="223">
        <f t="shared" ca="1" si="1033"/>
        <v>-2.0741958589401852E-4</v>
      </c>
      <c r="GC453" s="223">
        <f t="shared" ca="1" si="1034"/>
        <v>-1.9815666005331301E-4</v>
      </c>
      <c r="GD453" s="223">
        <f t="shared" ca="1" si="1035"/>
        <v>4.5883809459426215E-4</v>
      </c>
      <c r="GE453" s="223">
        <f t="shared" ca="1" si="1036"/>
        <v>-3.8401095140476509E-4</v>
      </c>
      <c r="GF453" s="223">
        <f t="shared" ca="1" si="1037"/>
        <v>2.8389842638686992E-5</v>
      </c>
      <c r="GG453" s="223">
        <f t="shared" ca="1" si="1038"/>
        <v>3.4799030038787317E-4</v>
      </c>
      <c r="GH453" s="223">
        <f t="shared" ca="1" si="1039"/>
        <v>-4.6991526167900518E-4</v>
      </c>
      <c r="GI453" s="223">
        <f t="shared" ca="1" si="1040"/>
        <v>2.4823187188245996E-4</v>
      </c>
      <c r="GJ453" s="223">
        <f t="shared" ca="1" si="1041"/>
        <v>1.5496199680379511E-4</v>
      </c>
      <c r="GK453" s="223">
        <f t="shared" ca="1" si="1042"/>
        <v>-4.448455720283036E-4</v>
      </c>
      <c r="GL453" s="223">
        <f t="shared" ca="1" si="1043"/>
        <v>4.0945208996556834E-4</v>
      </c>
      <c r="GM453" s="223">
        <f t="shared" ca="1" si="1044"/>
        <v>-7.4661740093553427E-5</v>
      </c>
      <c r="GN453" s="223">
        <f t="shared" ca="1" si="1045"/>
        <v>-3.1472227696692349E-4</v>
      </c>
      <c r="GO453" s="223">
        <f t="shared" ca="1" si="1046"/>
        <v>4.7397713786257226E-4</v>
      </c>
      <c r="GP453" s="223">
        <f t="shared" ca="1" si="1047"/>
        <v>-2.8665354924732833E-4</v>
      </c>
      <c r="GQ453" s="223">
        <f t="shared" ca="1" si="1048"/>
        <v>-1.1027496481423829E-4</v>
      </c>
      <c r="GR453" s="223">
        <f t="shared" ca="1" si="1049"/>
        <v>4.2656894342637868E-4</v>
      </c>
      <c r="GS453" s="223">
        <f t="shared" ca="1" si="1050"/>
        <v>-4.3094998107072165E-4</v>
      </c>
      <c r="GT453" s="223">
        <f t="shared" ca="1" si="1051"/>
        <v>1.2021460417705994E-4</v>
      </c>
      <c r="GU453" s="223">
        <f t="shared" ca="1" si="1052"/>
        <v>2.7842330597408431E-4</v>
      </c>
      <c r="GV453" s="223">
        <f t="shared" ca="1" si="1053"/>
        <v>-4.7347435510626366E-4</v>
      </c>
      <c r="GW453" s="223">
        <f t="shared" ca="1" si="1054"/>
        <v>3.2231459623215461E-4</v>
      </c>
      <c r="GX453" s="223">
        <f t="shared" ca="1" si="1055"/>
        <v>6.4525924631066845E-5</v>
      </c>
      <c r="GY453" s="223">
        <f t="shared" ca="1" si="1056"/>
        <v>-4.0418422271295228E-4</v>
      </c>
      <c r="GZ453" s="223">
        <f t="shared" ca="1" si="1057"/>
        <v>4.482975882769397E-4</v>
      </c>
      <c r="HA453" s="223">
        <f t="shared" ca="1" si="1058"/>
        <v>-1.6460973590635378E-4</v>
      </c>
      <c r="HB453" s="223">
        <f t="shared" ca="1" si="1059"/>
        <v>-2.3944296634307617E-4</v>
      </c>
      <c r="HC453" s="223">
        <f t="shared" ca="1" si="1060"/>
        <v>4.6841175548287083E-4</v>
      </c>
      <c r="HD453" s="223">
        <f t="shared" ca="1" si="1061"/>
        <v>-3.5487157746020491E-4</v>
      </c>
      <c r="HE453" s="223">
        <f t="shared" ca="1" si="1062"/>
        <v>-1.8155464520239526E-5</v>
      </c>
      <c r="HF453" s="223">
        <f t="shared" ca="1" si="1063"/>
        <v>3.7790698698522777E-4</v>
      </c>
      <c r="HG453" s="223">
        <f t="shared" ca="1" si="1064"/>
        <v>-4.613278446436534E-4</v>
      </c>
      <c r="HH453" s="223">
        <f t="shared" ca="1" si="1065"/>
        <v>2.0741958589400974E-4</v>
      </c>
      <c r="HI453" s="223">
        <f t="shared" ca="1" si="1066"/>
        <v>1.9815666005332185E-4</v>
      </c>
      <c r="HJ453" s="223">
        <f t="shared" ca="1" si="1067"/>
        <v>-4.5883809459426459E-4</v>
      </c>
      <c r="HK453" s="223">
        <f t="shared" ca="1" si="1068"/>
        <v>3.8401095140477517E-4</v>
      </c>
      <c r="HL453" s="223">
        <f t="shared" ca="1" si="1069"/>
        <v>-2.8389842638704122E-5</v>
      </c>
      <c r="HM453" s="223">
        <f t="shared" ca="1" si="1070"/>
        <v>-3.4799030038787978E-4</v>
      </c>
      <c r="HN453" s="223">
        <f t="shared" ca="1" si="1071"/>
        <v>4.6991526167900377E-4</v>
      </c>
      <c r="HO453" s="223">
        <f t="shared" ca="1" si="1072"/>
        <v>-2.4823187188245167E-4</v>
      </c>
      <c r="HP453" s="223">
        <f t="shared" ca="1" si="1073"/>
        <v>-1.5496199680380436E-4</v>
      </c>
      <c r="HQ453" s="223">
        <f t="shared" ca="1" si="1074"/>
        <v>4.448455720282977E-4</v>
      </c>
      <c r="HR453" s="223">
        <f t="shared" ca="1" si="1075"/>
        <v>-4.0945208996556341E-4</v>
      </c>
      <c r="HS453" s="223">
        <f t="shared" ca="1" si="1076"/>
        <v>7.466174009354375E-5</v>
      </c>
      <c r="HT453" s="223">
        <f t="shared" ca="1" si="1077"/>
        <v>3.1472227696693075E-4</v>
      </c>
      <c r="HU453" s="223">
        <f t="shared" ca="1" si="1078"/>
        <v>-4.7397713786257194E-4</v>
      </c>
      <c r="HV453" s="223">
        <f t="shared" ca="1" si="1079"/>
        <v>2.8665354924732053E-4</v>
      </c>
      <c r="HW453" s="223">
        <f t="shared" ca="1" si="1080"/>
        <v>1.1027496481422154E-4</v>
      </c>
      <c r="HX453" s="223">
        <f t="shared" ca="1" si="1081"/>
        <v>-4.2656894342638291E-4</v>
      </c>
      <c r="HY453" s="223">
        <f t="shared" ca="1" si="1082"/>
        <v>4.3094998107071764E-4</v>
      </c>
      <c r="HZ453" s="223">
        <f t="shared" ca="1" si="1083"/>
        <v>-1.2021460417707661E-4</v>
      </c>
      <c r="IA453" s="223">
        <f t="shared" ca="1" si="1084"/>
        <v>-2.7842330597409223E-4</v>
      </c>
      <c r="IB453" s="223">
        <f t="shared" ca="1" si="1085"/>
        <v>4.7347435510626426E-4</v>
      </c>
      <c r="IC453" s="223">
        <f t="shared" ca="1" si="1086"/>
        <v>-3.2231459623216724E-4</v>
      </c>
      <c r="ID453" s="223">
        <f t="shared" ca="1" si="1087"/>
        <v>-6.4525924631076494E-5</v>
      </c>
      <c r="IE453" s="223">
        <f t="shared" ca="1" si="1088"/>
        <v>-2.6402909017584123E-4</v>
      </c>
      <c r="IF453" s="223">
        <f t="shared" ca="1" si="1089"/>
        <v>-4.4829758827693645E-4</v>
      </c>
      <c r="IG453" s="223">
        <f t="shared" ca="1" si="1090"/>
        <v>1.6460973590631933E-4</v>
      </c>
      <c r="IH453" s="223">
        <f t="shared" ca="1" si="1091"/>
        <v>2.3944296634306137E-4</v>
      </c>
      <c r="II453" s="223">
        <f t="shared" ca="1" si="1092"/>
        <v>-4.684117554828724E-4</v>
      </c>
      <c r="IJ453" s="223">
        <f t="shared" ca="1" si="1093"/>
        <v>3.5487157746021629E-4</v>
      </c>
      <c r="IK453" s="223">
        <f t="shared" ca="1" si="1094"/>
        <v>1.8155464520249284E-5</v>
      </c>
      <c r="IL453" s="223">
        <f t="shared" ca="1" si="1095"/>
        <v>-3.7790698698525E-4</v>
      </c>
      <c r="IM453" s="223">
        <f t="shared" ca="1" si="1096"/>
        <v>4.6132784464365741E-4</v>
      </c>
      <c r="IN453" s="223">
        <f t="shared" ca="1" si="1097"/>
        <v>-2.0741958589400093E-4</v>
      </c>
      <c r="IO453" s="223">
        <f t="shared" ca="1" si="1098"/>
        <v>-1.9815666005330621E-4</v>
      </c>
      <c r="IP453" s="223">
        <f t="shared" ca="1" si="1099"/>
        <v>4.5883809459426703E-4</v>
      </c>
      <c r="IQ453" s="223">
        <f t="shared" ca="1" si="1100"/>
        <v>-3.8401095140475365E-4</v>
      </c>
      <c r="IR453" s="223">
        <f t="shared" ca="1" si="1101"/>
        <v>2.8389842638694391E-5</v>
      </c>
      <c r="IS453" s="223">
        <f t="shared" ca="1" si="1102"/>
        <v>3.4799030038788645E-4</v>
      </c>
      <c r="IT453" s="223">
        <f t="shared" ca="1" si="1103"/>
        <v>-4.6991526167900616E-4</v>
      </c>
      <c r="IU453" s="223">
        <f t="shared" ca="1" si="1104"/>
        <v>2.4823187188244332E-4</v>
      </c>
      <c r="IV453" s="223">
        <f t="shared" ca="1" si="1105"/>
        <v>1.5496199680378812E-4</v>
      </c>
      <c r="IW453" s="223">
        <f t="shared" ca="1" si="1106"/>
        <v>-4.4484557202830106E-4</v>
      </c>
      <c r="IX453" s="223">
        <f t="shared" ca="1" si="1107"/>
        <v>4.0945208996555848E-4</v>
      </c>
      <c r="IY453" s="223">
        <f t="shared" ca="1" si="1108"/>
        <v>-7.4661740093560772E-5</v>
      </c>
      <c r="IZ453" s="223">
        <f t="shared" ca="1" si="1109"/>
        <v>-3.1472227696693802E-4</v>
      </c>
      <c r="JA453" s="223">
        <f t="shared" ca="1" si="1110"/>
        <v>4.7397713786257259E-4</v>
      </c>
      <c r="JB453" s="223">
        <f t="shared" ca="1" si="1111"/>
        <v>-2.8665354924731277E-4</v>
      </c>
    </row>
    <row r="454" spans="2:262">
      <c r="B454" s="230">
        <v>93</v>
      </c>
      <c r="C454" s="229">
        <f t="shared" si="1112"/>
        <v>1.8164062500000012E-3</v>
      </c>
      <c r="D454" s="226">
        <f t="shared" ca="1" si="855"/>
        <v>39.014813208192777</v>
      </c>
      <c r="E454" s="225">
        <f ca="1">CU361</f>
        <v>-0.18518679180722841</v>
      </c>
      <c r="F454" s="224">
        <v>93</v>
      </c>
      <c r="G454" s="223">
        <f t="shared" ca="1" si="856"/>
        <v>-7.1460461847020545E-5</v>
      </c>
      <c r="H454" s="223">
        <f t="shared" ca="1" si="857"/>
        <v>1.0153194459796541E-4</v>
      </c>
      <c r="I454" s="223">
        <f t="shared" ca="1" si="858"/>
        <v>-6.1175355960336222E-5</v>
      </c>
      <c r="J454" s="223">
        <f t="shared" ca="1" si="859"/>
        <v>-2.1615782255321231E-5</v>
      </c>
      <c r="K454" s="223">
        <f t="shared" ca="1" si="860"/>
        <v>8.9413039857092161E-5</v>
      </c>
      <c r="L454" s="223">
        <f t="shared" ca="1" si="861"/>
        <v>-9.5188556625871206E-5</v>
      </c>
      <c r="M454" s="223">
        <f t="shared" ca="1" si="862"/>
        <v>3.4936120438881496E-5</v>
      </c>
      <c r="N454" s="223">
        <f t="shared" ca="1" si="863"/>
        <v>4.954990640819165E-5</v>
      </c>
      <c r="O454" s="223">
        <f t="shared" ca="1" si="864"/>
        <v>-9.9665426912345754E-5</v>
      </c>
      <c r="P454" s="223">
        <f t="shared" ca="1" si="865"/>
        <v>8.0647594072885776E-5</v>
      </c>
      <c r="Q454" s="223">
        <f t="shared" ca="1" si="866"/>
        <v>-5.6882096835920486E-6</v>
      </c>
      <c r="R454" s="223">
        <f t="shared" ca="1" si="867"/>
        <v>-7.321682589218774E-5</v>
      </c>
      <c r="S454" s="223">
        <f t="shared" ca="1" si="868"/>
        <v>1.0133469432369584E-4</v>
      </c>
      <c r="T454" s="223">
        <f t="shared" ca="1" si="869"/>
        <v>-5.9161314870332957E-5</v>
      </c>
      <c r="U454" s="223">
        <f t="shared" ca="1" si="870"/>
        <v>-2.4049565870217772E-5</v>
      </c>
      <c r="V454" s="223">
        <f t="shared" ca="1" si="871"/>
        <v>9.0578361492841723E-5</v>
      </c>
      <c r="W454" s="223">
        <f t="shared" ca="1" si="872"/>
        <v>-9.4277085902530659E-5</v>
      </c>
      <c r="X454" s="223">
        <f t="shared" ca="1" si="873"/>
        <v>3.2580102955864804E-5</v>
      </c>
      <c r="Y454" s="223">
        <f t="shared" ca="1" si="874"/>
        <v>5.1716208959712188E-5</v>
      </c>
      <c r="Z454" s="223">
        <f t="shared" ca="1" si="875"/>
        <v>-1.0013934942187896E-4</v>
      </c>
      <c r="AA454" s="223">
        <f t="shared" ca="1" si="876"/>
        <v>7.9100398147148197E-5</v>
      </c>
      <c r="AB454" s="223">
        <f t="shared" ca="1" si="877"/>
        <v>-3.1931144512177417E-6</v>
      </c>
      <c r="AC454" s="223">
        <f t="shared" ca="1" si="878"/>
        <v>-7.4929086859190847E-5</v>
      </c>
      <c r="AD454" s="223">
        <f t="shared" ca="1" si="879"/>
        <v>1.0107640381871388E-4</v>
      </c>
      <c r="AE454" s="223">
        <f t="shared" ca="1" si="880"/>
        <v>-5.7111637216436154E-5</v>
      </c>
      <c r="AF454" s="223">
        <f t="shared" ca="1" si="881"/>
        <v>-2.646886292590546E-5</v>
      </c>
      <c r="AG454" s="223">
        <f t="shared" ca="1" si="882"/>
        <v>9.1689122110571081E-5</v>
      </c>
      <c r="AH454" s="223">
        <f t="shared" ca="1" si="883"/>
        <v>-9.3308826187889717E-5</v>
      </c>
      <c r="AI454" s="223">
        <f t="shared" ca="1" si="884"/>
        <v>3.0204460437076871E-5</v>
      </c>
      <c r="AJ454" s="223">
        <f t="shared" ca="1" si="885"/>
        <v>5.3851359600749321E-5</v>
      </c>
      <c r="AK454" s="223">
        <f t="shared" ca="1" si="886"/>
        <v>-1.0055295173177193E-4</v>
      </c>
      <c r="AL454" s="223">
        <f t="shared" ca="1" si="887"/>
        <v>7.7505555099321161E-5</v>
      </c>
      <c r="AM454" s="223">
        <f t="shared" ca="1" si="888"/>
        <v>-6.960958060962596E-7</v>
      </c>
      <c r="AN454" s="223">
        <f t="shared" ca="1" si="889"/>
        <v>-7.6596213346048981E-5</v>
      </c>
      <c r="AO454" s="223">
        <f t="shared" ca="1" si="890"/>
        <v>1.007572286675617E-4</v>
      </c>
      <c r="AP454" s="223">
        <f t="shared" ca="1" si="891"/>
        <v>-5.5027557647820912E-5</v>
      </c>
      <c r="AQ454" s="223">
        <f t="shared" ca="1" si="892"/>
        <v>-2.8872216128301797E-5</v>
      </c>
      <c r="AR454" s="223">
        <f t="shared" ca="1" si="893"/>
        <v>9.2744652629617793E-5</v>
      </c>
      <c r="AS454" s="223">
        <f t="shared" ca="1" si="894"/>
        <v>-9.2284360725395192E-5</v>
      </c>
      <c r="AT454" s="223">
        <f t="shared" ca="1" si="895"/>
        <v>2.7810623880738473E-5</v>
      </c>
      <c r="AU454" s="223">
        <f t="shared" ca="1" si="896"/>
        <v>5.595407219639498E-5</v>
      </c>
      <c r="AV454" s="223">
        <f t="shared" ca="1" si="897"/>
        <v>-1.0090598470345872E-4</v>
      </c>
      <c r="AW454" s="223">
        <f t="shared" ca="1" si="898"/>
        <v>7.5864025603221628E-5</v>
      </c>
      <c r="AX454" s="223">
        <f t="shared" ca="1" si="899"/>
        <v>1.801342141110118E-6</v>
      </c>
      <c r="AY454" s="223">
        <f t="shared" ca="1" si="900"/>
        <v>-7.82172011381043E-5</v>
      </c>
      <c r="AZ454" s="223">
        <f t="shared" ca="1" si="901"/>
        <v>1.0037736112941566E-4</v>
      </c>
      <c r="BA454" s="223">
        <f t="shared" ca="1" si="902"/>
        <v>-5.2910331536092125E-5</v>
      </c>
      <c r="BB454" s="223">
        <f t="shared" ca="1" si="903"/>
        <v>-3.1258177787303445E-5</v>
      </c>
      <c r="BC454" s="223">
        <f t="shared" ca="1" si="904"/>
        <v>9.3744317237866661E-5</v>
      </c>
      <c r="BD454" s="223">
        <f t="shared" ca="1" si="905"/>
        <v>-9.1204306614733917E-5</v>
      </c>
      <c r="BE454" s="223">
        <f t="shared" ca="1" si="906"/>
        <v>2.5400035244480519E-5</v>
      </c>
      <c r="BF454" s="223">
        <f t="shared" ca="1" si="907"/>
        <v>5.8023080151207038E-5</v>
      </c>
      <c r="BG454" s="223">
        <f t="shared" ca="1" si="908"/>
        <v>-1.011982356830779E-4</v>
      </c>
      <c r="BH454" s="223">
        <f t="shared" ca="1" si="909"/>
        <v>7.4176798454837366E-5</v>
      </c>
      <c r="BI454" s="223">
        <f t="shared" ca="1" si="910"/>
        <v>4.2976950271672088E-6</v>
      </c>
      <c r="BJ454" s="223">
        <f t="shared" ca="1" si="911"/>
        <v>-7.9791073812923583E-5</v>
      </c>
      <c r="BK454" s="223">
        <f t="shared" ca="1" si="912"/>
        <v>9.9937030022276754E-5</v>
      </c>
      <c r="BL454" s="223">
        <f t="shared" ca="1" si="913"/>
        <v>-5.0761234219091967E-5</v>
      </c>
      <c r="BM454" s="223">
        <f t="shared" ca="1" si="914"/>
        <v>-3.3625310688823204E-5</v>
      </c>
      <c r="BN454" s="223">
        <f t="shared" ca="1" si="915"/>
        <v>9.4687513774737228E-5</v>
      </c>
      <c r="BO454" s="223">
        <f t="shared" ca="1" si="916"/>
        <v>-9.0069314440116585E-5</v>
      </c>
      <c r="BP454" s="223">
        <f t="shared" ca="1" si="917"/>
        <v>2.2974146576759774E-5</v>
      </c>
      <c r="BQ454" s="223">
        <f t="shared" ca="1" si="918"/>
        <v>6.0057137172158727E-5</v>
      </c>
      <c r="BR454" s="223">
        <f t="shared" ca="1" si="919"/>
        <v>-1.0142952862956735E-4</v>
      </c>
      <c r="BS454" s="223">
        <f t="shared" ca="1" si="920"/>
        <v>7.2444889976713026E-5</v>
      </c>
      <c r="BT454" s="223">
        <f t="shared" ca="1" si="921"/>
        <v>6.7914591424411012E-6</v>
      </c>
      <c r="BU454" s="223">
        <f t="shared" ca="1" si="922"/>
        <v>-8.1316883328458344E-5</v>
      </c>
      <c r="BV454" s="223">
        <f t="shared" ca="1" si="923"/>
        <v>9.9436500585138121E-5</v>
      </c>
      <c r="BW454" s="223">
        <f t="shared" ca="1" si="924"/>
        <v>-4.8581560232680526E-5</v>
      </c>
      <c r="BX454" s="223">
        <f t="shared" ca="1" si="925"/>
        <v>-3.5972188960518091E-5</v>
      </c>
      <c r="BY454" s="223">
        <f t="shared" ca="1" si="926"/>
        <v>9.5573674093904558E-5</v>
      </c>
      <c r="BZ454" s="223">
        <f t="shared" ca="1" si="927"/>
        <v>-8.8880067878388419E-5</v>
      </c>
      <c r="CA454" s="223">
        <f t="shared" ca="1" si="928"/>
        <v>2.0534419142198444E-5</v>
      </c>
      <c r="CB454" s="223">
        <f t="shared" ca="1" si="929"/>
        <v>6.2055018019360026E-5</v>
      </c>
      <c r="CC454" s="223">
        <f t="shared" ca="1" si="930"/>
        <v>-1.0159972422070461E-4</v>
      </c>
      <c r="CD454" s="223">
        <f t="shared" ca="1" si="931"/>
        <v>7.0669343405756655E-5</v>
      </c>
      <c r="CE454" s="223">
        <f t="shared" ca="1" si="932"/>
        <v>9.2811323366751636E-6</v>
      </c>
      <c r="CF454" s="223">
        <f t="shared" ca="1" si="933"/>
        <v>-8.2793710594109316E-5</v>
      </c>
      <c r="CG454" s="223">
        <f t="shared" ca="1" si="934"/>
        <v>9.887607431821786E-5</v>
      </c>
      <c r="CH454" s="223">
        <f t="shared" ca="1" si="935"/>
        <v>-4.6372622530968984E-5</v>
      </c>
      <c r="CI454" s="223">
        <f t="shared" ca="1" si="936"/>
        <v>-3.8297398930667224E-5</v>
      </c>
      <c r="CJ454" s="223">
        <f t="shared" ca="1" si="937"/>
        <v>9.640226440552657E-5</v>
      </c>
      <c r="CK454" s="223">
        <f t="shared" ca="1" si="938"/>
        <v>-8.763728328721148E-5</v>
      </c>
      <c r="CL454" s="223">
        <f t="shared" ca="1" si="939"/>
        <v>1.8082322541380073E-5</v>
      </c>
      <c r="CM454" s="223">
        <f t="shared" ca="1" si="940"/>
        <v>6.4015519244090747E-5</v>
      </c>
      <c r="CN454" s="223">
        <f t="shared" ca="1" si="941"/>
        <v>-1.0170871993702984E-4</v>
      </c>
      <c r="CO454" s="223">
        <f t="shared" ca="1" si="942"/>
        <v>6.8851228264827513E-5</v>
      </c>
      <c r="CP454" s="223">
        <f t="shared" ca="1" si="943"/>
        <v>1.1765214923836379E-5</v>
      </c>
      <c r="CQ454" s="223">
        <f t="shared" ca="1" si="944"/>
        <v>-8.4220666024356302E-5</v>
      </c>
      <c r="CR454" s="223">
        <f t="shared" ca="1" si="945"/>
        <v>9.8256088801342137E-5</v>
      </c>
      <c r="CS454" s="223">
        <f t="shared" ca="1" si="946"/>
        <v>-4.4135751695426238E-5</v>
      </c>
      <c r="CT454" s="223">
        <f t="shared" ca="1" si="947"/>
        <v>-4.0599539979735183E-5</v>
      </c>
      <c r="CU454" s="223">
        <f t="shared" ca="1" si="948"/>
        <v>9.7172785597784441E-5</v>
      </c>
      <c r="CV454" s="223">
        <f t="shared" ca="1" si="949"/>
        <v>-8.6341709273549946E-5</v>
      </c>
      <c r="CW454" s="223">
        <f t="shared" ca="1" si="950"/>
        <v>1.5619333825601511E-5</v>
      </c>
      <c r="CX454" s="223">
        <f t="shared" ca="1" si="951"/>
        <v>6.5937459913725514E-5</v>
      </c>
      <c r="CY454" s="223">
        <f t="shared" ca="1" si="952"/>
        <v>-1.017564501235989E-4</v>
      </c>
      <c r="CZ454" s="223">
        <f t="shared" ca="1" si="953"/>
        <v>6.6991639718507018E-5</v>
      </c>
      <c r="DA454" s="223">
        <f t="shared" ca="1" si="954"/>
        <v>1.4242210585454323E-5</v>
      </c>
      <c r="DB454" s="223">
        <f t="shared" ca="1" si="955"/>
        <v>-8.5596890074602128E-5</v>
      </c>
      <c r="DC454" s="223">
        <f t="shared" ca="1" si="956"/>
        <v>9.7576917490605045E-5</v>
      </c>
      <c r="DD454" s="223">
        <f t="shared" ca="1" si="957"/>
        <v>-4.1872295133406831E-5</v>
      </c>
      <c r="DE454" s="223">
        <f t="shared" ca="1" si="958"/>
        <v>-4.2877225384031279E-5</v>
      </c>
      <c r="DF454" s="223">
        <f t="shared" ca="1" si="959"/>
        <v>9.7884773537521838E-5</v>
      </c>
      <c r="DG454" s="223">
        <f t="shared" ca="1" si="960"/>
        <v>-8.4994126242747992E-5</v>
      </c>
      <c r="DH454" s="223">
        <f t="shared" ca="1" si="961"/>
        <v>1.3146936607173775E-5</v>
      </c>
      <c r="DI454" s="223">
        <f t="shared" ca="1" si="962"/>
        <v>6.7819682323066465E-5</v>
      </c>
      <c r="DJ454" s="223">
        <f t="shared" ca="1" si="963"/>
        <v>-1.0174288602953226E-4</v>
      </c>
      <c r="DK454" s="223">
        <f t="shared" ca="1" si="964"/>
        <v>6.5091697913396648E-5</v>
      </c>
      <c r="DL454" s="223">
        <f t="shared" ca="1" si="965"/>
        <v>1.6710627271969007E-5</v>
      </c>
      <c r="DM454" s="223">
        <f t="shared" ca="1" si="966"/>
        <v>-8.6921553758942432E-5</v>
      </c>
      <c r="DN454" s="223">
        <f t="shared" ca="1" si="967"/>
        <v>9.6838969493406708E-5</v>
      </c>
      <c r="DO454" s="223">
        <f t="shared" ca="1" si="968"/>
        <v>-3.9583616266502378E-5</v>
      </c>
      <c r="DP454" s="223">
        <f t="shared" ca="1" si="969"/>
        <v>-4.512908315103877E-5</v>
      </c>
      <c r="DQ454" s="223">
        <f t="shared" ca="1" si="970"/>
        <v>9.8537799349828403E-5</v>
      </c>
      <c r="DR454" s="223">
        <f t="shared" ca="1" si="971"/>
        <v>-8.3595345928432534E-5</v>
      </c>
      <c r="DS454" s="223">
        <f t="shared" ca="1" si="972"/>
        <v>1.066662016572663E-5</v>
      </c>
      <c r="DT454" s="223">
        <f t="shared" ca="1" si="973"/>
        <v>6.9661052691717305E-5</v>
      </c>
      <c r="DU454" s="223">
        <f t="shared" ca="1" si="974"/>
        <v>-1.0166803582533288E-4</v>
      </c>
      <c r="DV454" s="223">
        <f t="shared" ca="1" si="975"/>
        <v>6.3152547303400823E-5</v>
      </c>
      <c r="DW454" s="223">
        <f t="shared" ca="1" si="976"/>
        <v>1.9168978101465638E-5</v>
      </c>
      <c r="DX454" s="223">
        <f t="shared" ca="1" si="977"/>
        <v>-8.8193859149503061E-5</v>
      </c>
      <c r="DY454" s="223">
        <f t="shared" ca="1" si="978"/>
        <v>9.6042689322027775E-5</v>
      </c>
      <c r="DZ454" s="223">
        <f t="shared" ca="1" si="979"/>
        <v>-3.7271093709288392E-5</v>
      </c>
      <c r="EA454" s="223">
        <f t="shared" ca="1" si="980"/>
        <v>-4.7353756845846336E-5</v>
      </c>
      <c r="EB454" s="223">
        <f t="shared" ca="1" si="981"/>
        <v>9.9131469676371563E-5</v>
      </c>
      <c r="EC454" s="223">
        <f t="shared" ca="1" si="982"/>
        <v>-8.2146210903557743E-5</v>
      </c>
      <c r="ED454" s="223">
        <f t="shared" ca="1" si="983"/>
        <v>8.1798785511451425E-6</v>
      </c>
      <c r="EE454" s="223">
        <f t="shared" ca="1" si="984"/>
        <v>7.1460461847021209E-5</v>
      </c>
      <c r="EF454" s="223">
        <f t="shared" ca="1" si="985"/>
        <v>-1.0153194459796514E-4</v>
      </c>
      <c r="EG454" s="223">
        <f t="shared" ca="1" si="986"/>
        <v>6.11753559603353E-5</v>
      </c>
      <c r="EH454" s="223">
        <f t="shared" ca="1" si="987"/>
        <v>2.1615782255325364E-5</v>
      </c>
      <c r="EI454" s="223">
        <f t="shared" ca="1" si="988"/>
        <v>-8.9413039857092879E-5</v>
      </c>
      <c r="EJ454" s="223">
        <f t="shared" ca="1" si="989"/>
        <v>9.5188556625869648E-5</v>
      </c>
      <c r="EK454" s="223">
        <f t="shared" ca="1" si="990"/>
        <v>-3.4936120438879904E-5</v>
      </c>
      <c r="EL454" s="223">
        <f t="shared" ca="1" si="991"/>
        <v>-4.9549906408195824E-5</v>
      </c>
      <c r="EM454" s="223">
        <f t="shared" ca="1" si="992"/>
        <v>9.9665426912346134E-5</v>
      </c>
      <c r="EN454" s="223">
        <f t="shared" ca="1" si="993"/>
        <v>-8.0647594072882659E-5</v>
      </c>
      <c r="EO454" s="223">
        <f t="shared" ca="1" si="994"/>
        <v>5.688209683589809E-6</v>
      </c>
      <c r="EP454" s="223">
        <f t="shared" ca="1" si="995"/>
        <v>7.3216825892191318E-5</v>
      </c>
      <c r="EQ454" s="223">
        <f t="shared" ca="1" si="996"/>
        <v>-1.013346943236956E-4</v>
      </c>
      <c r="ER454" s="223">
        <f t="shared" ca="1" si="997"/>
        <v>5.9161314870328492E-5</v>
      </c>
      <c r="ES454" s="223">
        <f t="shared" ca="1" si="998"/>
        <v>2.4049565870220656E-5</v>
      </c>
      <c r="ET454" s="223">
        <f t="shared" ca="1" si="999"/>
        <v>-9.0578361492844379E-5</v>
      </c>
      <c r="EU454" s="223">
        <f t="shared" ca="1" si="1000"/>
        <v>9.4277085902529534E-5</v>
      </c>
      <c r="EV454" s="223">
        <f t="shared" ca="1" si="1001"/>
        <v>-3.2580102955859255E-5</v>
      </c>
      <c r="EW454" s="223">
        <f t="shared" ca="1" si="1002"/>
        <v>-5.1716208959715366E-5</v>
      </c>
      <c r="EX454" s="223">
        <f t="shared" ca="1" si="1003"/>
        <v>1.0013934942188013E-4</v>
      </c>
      <c r="EY454" s="223">
        <f t="shared" ca="1" si="1004"/>
        <v>-7.910039814714588E-5</v>
      </c>
      <c r="EZ454" s="223">
        <f t="shared" ca="1" si="1005"/>
        <v>3.1931144512169438E-6</v>
      </c>
      <c r="FA454" s="223">
        <f t="shared" ca="1" si="1006"/>
        <v>7.4929086859193341E-5</v>
      </c>
      <c r="FB454" s="223">
        <f t="shared" ca="1" si="1007"/>
        <v>-1.0107640381871378E-4</v>
      </c>
      <c r="FC454" s="223">
        <f t="shared" ca="1" si="1008"/>
        <v>5.7111637216432495E-5</v>
      </c>
      <c r="FD454" s="223">
        <f t="shared" ca="1" si="1009"/>
        <v>2.6468862925906923E-5</v>
      </c>
      <c r="FE454" s="223">
        <f t="shared" ca="1" si="1010"/>
        <v>-9.1689122110572978E-5</v>
      </c>
      <c r="FF454" s="223">
        <f t="shared" ca="1" si="1011"/>
        <v>9.3308826187889094E-5</v>
      </c>
      <c r="FG454" s="223">
        <f t="shared" ca="1" si="1012"/>
        <v>-3.0204460437071965E-5</v>
      </c>
      <c r="FH454" s="223">
        <f t="shared" ca="1" si="1013"/>
        <v>-5.3851359600751232E-5</v>
      </c>
      <c r="FI454" s="223">
        <f t="shared" ca="1" si="1014"/>
        <v>1.0055295173177271E-4</v>
      </c>
      <c r="FJ454" s="223">
        <f t="shared" ca="1" si="1015"/>
        <v>-7.7505555099319698E-5</v>
      </c>
      <c r="FK454" s="223">
        <f t="shared" ca="1" si="1016"/>
        <v>6.960958060911232E-7</v>
      </c>
      <c r="FL454" s="223">
        <f t="shared" ca="1" si="1017"/>
        <v>7.6596213346050444E-5</v>
      </c>
      <c r="FM454" s="223">
        <f t="shared" ca="1" si="1018"/>
        <v>-1.00757228667561E-4</v>
      </c>
      <c r="FN454" s="223">
        <f t="shared" ca="1" si="1019"/>
        <v>5.5027557647819022E-5</v>
      </c>
      <c r="FO454" s="223">
        <f t="shared" ca="1" si="1020"/>
        <v>2.8872216128306723E-5</v>
      </c>
      <c r="FP454" s="223">
        <f t="shared" ca="1" si="1021"/>
        <v>-9.2744652629619311E-5</v>
      </c>
      <c r="FQ454" s="223">
        <f t="shared" ca="1" si="1022"/>
        <v>9.2284360725392427E-5</v>
      </c>
      <c r="FR454" s="223">
        <f t="shared" ca="1" si="1023"/>
        <v>-2.7810623880734922E-5</v>
      </c>
      <c r="FS454" s="223">
        <f t="shared" ca="1" si="1024"/>
        <v>-5.5954072196400483E-5</v>
      </c>
      <c r="FT454" s="223">
        <f t="shared" ca="1" si="1025"/>
        <v>1.0090598470345919E-4</v>
      </c>
      <c r="FU454" s="223">
        <f t="shared" ca="1" si="1026"/>
        <v>-7.5864025603221099E-5</v>
      </c>
      <c r="FV454" s="223">
        <f t="shared" ca="1" si="1027"/>
        <v>-1.8013421411138077E-6</v>
      </c>
      <c r="FW454" s="223">
        <f t="shared" ca="1" si="1028"/>
        <v>7.8217201138104829E-5</v>
      </c>
      <c r="FX454" s="223">
        <f t="shared" ca="1" si="1029"/>
        <v>-1.0037736112941505E-4</v>
      </c>
      <c r="FY454" s="223">
        <f t="shared" ca="1" si="1030"/>
        <v>5.2910331536091447E-5</v>
      </c>
      <c r="FZ454" s="223">
        <f t="shared" ca="1" si="1031"/>
        <v>3.1258177787306962E-5</v>
      </c>
      <c r="GA454" s="223">
        <f t="shared" ca="1" si="1032"/>
        <v>-9.3744317237867529E-5</v>
      </c>
      <c r="GB454" s="223">
        <f t="shared" ca="1" si="1033"/>
        <v>9.1204306614731641E-5</v>
      </c>
      <c r="GC454" s="223">
        <f t="shared" ca="1" si="1034"/>
        <v>-2.5400035244478344E-5</v>
      </c>
      <c r="GD454" s="223">
        <f t="shared" ca="1" si="1035"/>
        <v>-5.8023080151211267E-5</v>
      </c>
      <c r="GE454" s="223">
        <f t="shared" ca="1" si="1036"/>
        <v>1.0119823568307813E-4</v>
      </c>
      <c r="GF454" s="223">
        <f t="shared" ca="1" si="1037"/>
        <v>-7.4176798454833842E-5</v>
      </c>
      <c r="GG454" s="223">
        <f t="shared" ca="1" si="1038"/>
        <v>-4.2976950271694517E-6</v>
      </c>
      <c r="GH454" s="223">
        <f t="shared" ca="1" si="1039"/>
        <v>7.9791073812926768E-5</v>
      </c>
      <c r="GI454" s="223">
        <f t="shared" ca="1" si="1040"/>
        <v>-9.9937030022276063E-5</v>
      </c>
      <c r="GJ454" s="223">
        <f t="shared" ca="1" si="1041"/>
        <v>5.0761234219086269E-5</v>
      </c>
      <c r="GK454" s="223">
        <f t="shared" ca="1" si="1042"/>
        <v>3.3625310688826687E-5</v>
      </c>
      <c r="GL454" s="223">
        <f t="shared" ca="1" si="1043"/>
        <v>-9.4687513774739641E-5</v>
      </c>
      <c r="GM454" s="223">
        <f t="shared" ca="1" si="1044"/>
        <v>9.0069314440114877E-5</v>
      </c>
      <c r="GN454" s="223">
        <f t="shared" ca="1" si="1045"/>
        <v>-2.2974146576753367E-5</v>
      </c>
      <c r="GO454" s="223">
        <f t="shared" ca="1" si="1046"/>
        <v>-6.0057137172161702E-5</v>
      </c>
      <c r="GP454" s="223">
        <f t="shared" ca="1" si="1047"/>
        <v>1.0142952862956788E-4</v>
      </c>
      <c r="GQ454" s="223">
        <f t="shared" ca="1" si="1048"/>
        <v>-7.2444889976710423E-5</v>
      </c>
      <c r="GR454" s="223">
        <f t="shared" ca="1" si="1049"/>
        <v>-6.7914591424418991E-6</v>
      </c>
      <c r="GS454" s="223">
        <f t="shared" ca="1" si="1050"/>
        <v>8.1316883328460567E-5</v>
      </c>
      <c r="GT454" s="223">
        <f t="shared" ca="1" si="1051"/>
        <v>-9.9436500585137972E-5</v>
      </c>
      <c r="GU454" s="223">
        <f t="shared" ca="1" si="1052"/>
        <v>4.8581560232677274E-5</v>
      </c>
      <c r="GV454" s="223">
        <f t="shared" ca="1" si="1053"/>
        <v>3.5972188960518836E-5</v>
      </c>
      <c r="GW454" s="223">
        <f t="shared" ca="1" si="1054"/>
        <v>-9.5573674093905818E-5</v>
      </c>
      <c r="GX454" s="223">
        <f t="shared" ca="1" si="1055"/>
        <v>8.8880067878388012E-5</v>
      </c>
      <c r="GY454" s="223">
        <f t="shared" ca="1" si="1056"/>
        <v>-2.0534419142194832E-5</v>
      </c>
      <c r="GZ454" s="223">
        <f t="shared" ca="1" si="1057"/>
        <v>-6.2055018019360663E-5</v>
      </c>
      <c r="HA454" s="223">
        <f t="shared" ca="1" si="1058"/>
        <v>1.0159972422070497E-4</v>
      </c>
      <c r="HB454" s="223">
        <f t="shared" ca="1" si="1059"/>
        <v>-7.0669343405753985E-5</v>
      </c>
      <c r="HC454" s="223">
        <f t="shared" ca="1" si="1060"/>
        <v>-9.2811323366817196E-6</v>
      </c>
      <c r="HD454" s="223">
        <f t="shared" ca="1" si="1061"/>
        <v>8.2793710594111471E-5</v>
      </c>
      <c r="HE454" s="223">
        <f t="shared" ca="1" si="1062"/>
        <v>-9.8876074318216301E-5</v>
      </c>
      <c r="HF454" s="223">
        <f t="shared" ca="1" si="1063"/>
        <v>4.6372622530965697E-5</v>
      </c>
      <c r="HG454" s="223">
        <f t="shared" ca="1" si="1064"/>
        <v>3.8297398930673322E-5</v>
      </c>
      <c r="HH454" s="223">
        <f t="shared" ca="1" si="1065"/>
        <v>-9.6402264405527762E-5</v>
      </c>
      <c r="HI454" s="223">
        <f t="shared" ca="1" si="1066"/>
        <v>8.7637283287208146E-5</v>
      </c>
      <c r="HJ454" s="223">
        <f t="shared" ca="1" si="1067"/>
        <v>-1.8082322541376441E-5</v>
      </c>
      <c r="HK454" s="223">
        <f t="shared" ca="1" si="1068"/>
        <v>-6.401551924409587E-5</v>
      </c>
      <c r="HL454" s="223">
        <f t="shared" ca="1" si="1069"/>
        <v>1.0170871993702996E-4</v>
      </c>
      <c r="HM454" s="223">
        <f t="shared" ca="1" si="1070"/>
        <v>-6.885122826482693E-5</v>
      </c>
      <c r="HN454" s="223">
        <f t="shared" ca="1" si="1071"/>
        <v>-1.1765214923840047E-5</v>
      </c>
      <c r="HO454" s="223">
        <f t="shared" ca="1" si="1072"/>
        <v>8.4220666024356749E-5</v>
      </c>
      <c r="HP454" s="223">
        <f t="shared" ca="1" si="1073"/>
        <v>-9.8256088801341174E-5</v>
      </c>
      <c r="HQ454" s="223">
        <f t="shared" ca="1" si="1074"/>
        <v>4.4135751695425526E-5</v>
      </c>
      <c r="HR454" s="223">
        <f t="shared" ca="1" si="1075"/>
        <v>4.0599539979738571E-5</v>
      </c>
      <c r="HS454" s="223">
        <f t="shared" ca="1" si="1076"/>
        <v>-9.7172785597784685E-5</v>
      </c>
      <c r="HT454" s="223">
        <f t="shared" ca="1" si="1077"/>
        <v>8.6341709273547994E-5</v>
      </c>
      <c r="HU454" s="223">
        <f t="shared" ca="1" si="1078"/>
        <v>-1.5619333825600725E-5</v>
      </c>
      <c r="HV454" s="223">
        <f t="shared" ca="1" si="1079"/>
        <v>-6.5937459913728319E-5</v>
      </c>
      <c r="HW454" s="223">
        <f t="shared" ca="1" si="1080"/>
        <v>1.0175645012359898E-4</v>
      </c>
      <c r="HX454" s="223">
        <f t="shared" ca="1" si="1081"/>
        <v>-6.6991639718502058E-5</v>
      </c>
      <c r="HY454" s="223">
        <f t="shared" ca="1" si="1082"/>
        <v>-1.424221058545798E-5</v>
      </c>
      <c r="HZ454" s="223">
        <f t="shared" ca="1" si="1083"/>
        <v>8.5596890074602562E-5</v>
      </c>
      <c r="IA454" s="223">
        <f t="shared" ca="1" si="1084"/>
        <v>-9.7576917490602348E-5</v>
      </c>
      <c r="IB454" s="223">
        <f t="shared" ca="1" si="1085"/>
        <v>4.1872295133400834E-5</v>
      </c>
      <c r="IC454" s="223">
        <f t="shared" ca="1" si="1086"/>
        <v>4.287722538403462E-5</v>
      </c>
      <c r="ID454" s="223">
        <f t="shared" ca="1" si="1087"/>
        <v>-9.7884773537522041E-5</v>
      </c>
      <c r="IE454" s="223">
        <f t="shared" ca="1" si="1088"/>
        <v>-2.4290993179688457E-6</v>
      </c>
      <c r="IF454" s="223">
        <f t="shared" ca="1" si="1089"/>
        <v>-1.3146936607167246E-5</v>
      </c>
      <c r="IG454" s="223">
        <f t="shared" ca="1" si="1090"/>
        <v>-6.781968232306923E-5</v>
      </c>
      <c r="IH454" s="223">
        <f t="shared" ca="1" si="1091"/>
        <v>1.0174288602953224E-4</v>
      </c>
      <c r="II454" s="223">
        <f t="shared" ca="1" si="1092"/>
        <v>-6.5091697913398261E-5</v>
      </c>
      <c r="IJ454" s="223">
        <f t="shared" ca="1" si="1093"/>
        <v>-1.6710627271975499E-5</v>
      </c>
      <c r="IK454" s="223">
        <f t="shared" ca="1" si="1094"/>
        <v>8.6921553758944356E-5</v>
      </c>
      <c r="IL454" s="223">
        <f t="shared" ca="1" si="1095"/>
        <v>-9.6838969493406464E-5</v>
      </c>
      <c r="IM454" s="223">
        <f t="shared" ca="1" si="1096"/>
        <v>3.9583616266504309E-5</v>
      </c>
      <c r="IN454" s="223">
        <f t="shared" ca="1" si="1097"/>
        <v>4.512908315104726E-5</v>
      </c>
      <c r="IO454" s="223">
        <f t="shared" ca="1" si="1098"/>
        <v>-9.8537799349829338E-5</v>
      </c>
      <c r="IP454" s="223">
        <f t="shared" ca="1" si="1099"/>
        <v>8.3595345928430434E-5</v>
      </c>
      <c r="IQ454" s="223">
        <f t="shared" ca="1" si="1100"/>
        <v>-1.0666620165728713E-5</v>
      </c>
      <c r="IR454" s="223">
        <f t="shared" ca="1" si="1101"/>
        <v>-6.9661052691724203E-5</v>
      </c>
      <c r="IS454" s="223">
        <f t="shared" ca="1" si="1102"/>
        <v>1.0166803582533272E-4</v>
      </c>
      <c r="IT454" s="223">
        <f t="shared" ca="1" si="1103"/>
        <v>-6.3152547303397922E-5</v>
      </c>
      <c r="IU454" s="223">
        <f t="shared" ca="1" si="1104"/>
        <v>-1.9168978101463585E-5</v>
      </c>
      <c r="IV454" s="223">
        <f t="shared" ca="1" si="1105"/>
        <v>8.819385914950779E-5</v>
      </c>
      <c r="IW454" s="223">
        <f t="shared" ca="1" si="1106"/>
        <v>-9.6042689322026569E-5</v>
      </c>
      <c r="IX454" s="223">
        <f t="shared" ca="1" si="1107"/>
        <v>3.7271093709284957E-5</v>
      </c>
      <c r="IY454" s="223">
        <f t="shared" ca="1" si="1108"/>
        <v>4.7353756845844479E-5</v>
      </c>
      <c r="IZ454" s="223">
        <f t="shared" ca="1" si="1109"/>
        <v>-9.9131469676373704E-5</v>
      </c>
      <c r="JA454" s="223">
        <f t="shared" ca="1" si="1110"/>
        <v>8.2146210903555548E-5</v>
      </c>
      <c r="JB454" s="223">
        <f t="shared" ca="1" si="1111"/>
        <v>-8.1798785511414647E-6</v>
      </c>
    </row>
    <row r="455" spans="2:262">
      <c r="B455" s="230">
        <v>94</v>
      </c>
      <c r="C455" s="229">
        <f t="shared" si="1112"/>
        <v>1.8359375000000012E-3</v>
      </c>
      <c r="D455" s="226">
        <f t="shared" ca="1" si="855"/>
        <v>39.015790747836263</v>
      </c>
      <c r="E455" s="225">
        <f ca="1">CV361</f>
        <v>-0.18420925216374234</v>
      </c>
      <c r="F455" s="224">
        <v>94</v>
      </c>
      <c r="G455" s="223">
        <f t="shared" ca="1" si="856"/>
        <v>-4.4257702355042391E-5</v>
      </c>
      <c r="H455" s="223">
        <f t="shared" ca="1" si="857"/>
        <v>2.0957431236703802E-4</v>
      </c>
      <c r="I455" s="223">
        <f t="shared" ca="1" si="858"/>
        <v>-2.3722530999693885E-4</v>
      </c>
      <c r="J455" s="223">
        <f t="shared" ca="1" si="859"/>
        <v>1.0904725012257042E-4</v>
      </c>
      <c r="K455" s="223">
        <f t="shared" ca="1" si="860"/>
        <v>9.0761995354429067E-5</v>
      </c>
      <c r="L455" s="223">
        <f t="shared" ca="1" si="861"/>
        <v>-2.3095131160267134E-4</v>
      </c>
      <c r="M455" s="223">
        <f t="shared" ca="1" si="862"/>
        <v>2.1943284752644674E-4</v>
      </c>
      <c r="N455" s="223">
        <f t="shared" ca="1" si="863"/>
        <v>-6.3772875885260248E-5</v>
      </c>
      <c r="O455" s="223">
        <f t="shared" ca="1" si="864"/>
        <v>-1.3377835577225864E-4</v>
      </c>
      <c r="P455" s="223">
        <f t="shared" ca="1" si="865"/>
        <v>2.4345298145240168E-4</v>
      </c>
      <c r="Q455" s="223">
        <f t="shared" ca="1" si="866"/>
        <v>-1.9320770378487197E-4</v>
      </c>
      <c r="R455" s="223">
        <f t="shared" ca="1" si="867"/>
        <v>1.6047745791920385E-5</v>
      </c>
      <c r="S455" s="223">
        <f t="shared" ca="1" si="868"/>
        <v>1.7165368900152659E-4</v>
      </c>
      <c r="T455" s="223">
        <f t="shared" ca="1" si="869"/>
        <v>-2.4659888975492127E-4</v>
      </c>
      <c r="U455" s="223">
        <f t="shared" ca="1" si="870"/>
        <v>1.5955769633897322E-4</v>
      </c>
      <c r="V455" s="223">
        <f t="shared" ca="1" si="871"/>
        <v>3.2294090172523487E-5</v>
      </c>
      <c r="W455" s="223">
        <f t="shared" ca="1" si="872"/>
        <v>-2.029324672269637E-4</v>
      </c>
      <c r="X455" s="223">
        <f t="shared" ca="1" si="873"/>
        <v>2.4026814101840997E-4</v>
      </c>
      <c r="Y455" s="223">
        <f t="shared" ca="1" si="874"/>
        <v>-1.1977597610375545E-4</v>
      </c>
      <c r="Z455" s="223">
        <f t="shared" ca="1" si="875"/>
        <v>-7.9394882362370837E-5</v>
      </c>
      <c r="AA455" s="223">
        <f t="shared" ca="1" si="876"/>
        <v>2.2641266454270775E-4</v>
      </c>
      <c r="AB455" s="223">
        <f t="shared" ca="1" si="877"/>
        <v>-2.2470402236648659E-4</v>
      </c>
      <c r="AC455" s="223">
        <f t="shared" ca="1" si="878"/>
        <v>7.5391332278010157E-5</v>
      </c>
      <c r="AD455" s="223">
        <f t="shared" ca="1" si="879"/>
        <v>1.2344457374819693E-4</v>
      </c>
      <c r="AE455" s="223">
        <f t="shared" ca="1" si="880"/>
        <v>-2.4119195013375995E-4</v>
      </c>
      <c r="AF455" s="223">
        <f t="shared" ca="1" si="881"/>
        <v>2.0050465415048747E-4</v>
      </c>
      <c r="AG455" s="223">
        <f t="shared" ca="1" si="882"/>
        <v>-2.8109441832768829E-5</v>
      </c>
      <c r="AH455" s="223">
        <f t="shared" ca="1" si="883"/>
        <v>-1.6275035939339414E-4</v>
      </c>
      <c r="AI455" s="223">
        <f t="shared" ca="1" si="884"/>
        <v>2.4670236434317614E-4</v>
      </c>
      <c r="AJ455" s="223">
        <f t="shared" ca="1" si="885"/>
        <v>-1.6860000451978958E-4</v>
      </c>
      <c r="AK455" s="223">
        <f t="shared" ca="1" si="886"/>
        <v>-2.0252678698150925E-5</v>
      </c>
      <c r="AL455" s="223">
        <f t="shared" ca="1" si="887"/>
        <v>1.9580173999855503E-4</v>
      </c>
      <c r="AM455" s="223">
        <f t="shared" ca="1" si="888"/>
        <v>-2.4273214504316387E-4</v>
      </c>
      <c r="AN455" s="223">
        <f t="shared" ca="1" si="889"/>
        <v>1.3021615126736935E-4</v>
      </c>
      <c r="AO455" s="223">
        <f t="shared" ca="1" si="890"/>
        <v>6.7836500144532091E-5</v>
      </c>
      <c r="AP455" s="223">
        <f t="shared" ca="1" si="891"/>
        <v>-2.2132856954245261E-4</v>
      </c>
      <c r="AQ455" s="223">
        <f t="shared" ca="1" si="892"/>
        <v>2.2943386553489842E-4</v>
      </c>
      <c r="AR455" s="223">
        <f t="shared" ca="1" si="893"/>
        <v>-8.6828164347803205E-5</v>
      </c>
      <c r="AS455" s="223">
        <f t="shared" ca="1" si="894"/>
        <v>-1.1281340293350655E-4</v>
      </c>
      <c r="AT455" s="223">
        <f t="shared" ca="1" si="895"/>
        <v>2.3834986628132584E-4</v>
      </c>
      <c r="AU455" s="223">
        <f t="shared" ca="1" si="896"/>
        <v>-2.073185712421194E-4</v>
      </c>
      <c r="AV455" s="223">
        <f t="shared" ca="1" si="897"/>
        <v>4.0103419766143237E-5</v>
      </c>
      <c r="AW455" s="223">
        <f t="shared" ca="1" si="898"/>
        <v>1.5345494991423454E-4</v>
      </c>
      <c r="AX455" s="223">
        <f t="shared" ca="1" si="899"/>
        <v>-2.4621151132715323E-4</v>
      </c>
      <c r="AY455" s="223">
        <f t="shared" ca="1" si="900"/>
        <v>1.7723614052210155E-4</v>
      </c>
      <c r="AZ455" s="223">
        <f t="shared" ca="1" si="901"/>
        <v>8.1624767468693797E-6</v>
      </c>
      <c r="BA455" s="223">
        <f t="shared" ca="1" si="902"/>
        <v>-1.8819930922828296E-4</v>
      </c>
      <c r="BB455" s="223">
        <f t="shared" ca="1" si="903"/>
        <v>2.4461138606968397E-4</v>
      </c>
      <c r="BC455" s="223">
        <f t="shared" ca="1" si="904"/>
        <v>-1.4034262431699232E-4</v>
      </c>
      <c r="BD455" s="223">
        <f t="shared" ca="1" si="905"/>
        <v>-5.611469385606955E-5</v>
      </c>
      <c r="BE455" s="223">
        <f t="shared" ca="1" si="906"/>
        <v>2.157112746320773E-4</v>
      </c>
      <c r="BF455" s="223">
        <f t="shared" ca="1" si="907"/>
        <v>-2.3361098242520275E-4</v>
      </c>
      <c r="BG455" s="223">
        <f t="shared" ca="1" si="908"/>
        <v>9.8055819764431733E-5</v>
      </c>
      <c r="BH455" s="223">
        <f t="shared" ca="1" si="909"/>
        <v>1.0191045474986386E-4</v>
      </c>
      <c r="BI455" s="223">
        <f t="shared" ca="1" si="910"/>
        <v>-2.3493357672403772E-4</v>
      </c>
      <c r="BJ455" s="223">
        <f t="shared" ca="1" si="911"/>
        <v>2.1363303973666791E-4</v>
      </c>
      <c r="BK455" s="223">
        <f t="shared" ca="1" si="912"/>
        <v>-5.2000785048661444E-5</v>
      </c>
      <c r="BL455" s="223">
        <f t="shared" ca="1" si="913"/>
        <v>-1.4378985401966539E-4</v>
      </c>
      <c r="BM455" s="223">
        <f t="shared" ca="1" si="914"/>
        <v>2.4512751321476147E-4</v>
      </c>
      <c r="BN455" s="223">
        <f t="shared" ca="1" si="915"/>
        <v>-1.854452991378433E-4</v>
      </c>
      <c r="BO455" s="223">
        <f t="shared" ca="1" si="916"/>
        <v>3.94738932584738E-6</v>
      </c>
      <c r="BP455" s="223">
        <f t="shared" ca="1" si="917"/>
        <v>1.8014348983776734E-4</v>
      </c>
      <c r="BQ455" s="223">
        <f t="shared" ca="1" si="918"/>
        <v>-2.4590133684173547E-4</v>
      </c>
      <c r="BR455" s="223">
        <f t="shared" ca="1" si="919"/>
        <v>1.5013099969207356E-4</v>
      </c>
      <c r="BS455" s="223">
        <f t="shared" ca="1" si="920"/>
        <v>4.4257702355044438E-5</v>
      </c>
      <c r="BT455" s="223">
        <f t="shared" ca="1" si="921"/>
        <v>-2.0957431236703715E-4</v>
      </c>
      <c r="BU455" s="223">
        <f t="shared" ca="1" si="922"/>
        <v>2.3722530999693839E-4</v>
      </c>
      <c r="BV455" s="223">
        <f t="shared" ca="1" si="923"/>
        <v>-1.0904725012257229E-4</v>
      </c>
      <c r="BW455" s="223">
        <f t="shared" ca="1" si="924"/>
        <v>-9.0761995354430368E-5</v>
      </c>
      <c r="BX455" s="223">
        <f t="shared" ca="1" si="925"/>
        <v>2.3095131160267044E-4</v>
      </c>
      <c r="BY455" s="223">
        <f t="shared" ca="1" si="926"/>
        <v>-2.1943284752644647E-4</v>
      </c>
      <c r="BZ455" s="223">
        <f t="shared" ca="1" si="927"/>
        <v>6.3772875885263121E-5</v>
      </c>
      <c r="CA455" s="223">
        <f t="shared" ca="1" si="928"/>
        <v>1.3377835577225912E-4</v>
      </c>
      <c r="CB455" s="223">
        <f t="shared" ca="1" si="929"/>
        <v>-2.4345298145240119E-4</v>
      </c>
      <c r="CC455" s="223">
        <f t="shared" ca="1" si="930"/>
        <v>1.9320770378487219E-4</v>
      </c>
      <c r="CD455" s="223">
        <f t="shared" ca="1" si="931"/>
        <v>-1.6047745791924206E-5</v>
      </c>
      <c r="CE455" s="223">
        <f t="shared" ca="1" si="932"/>
        <v>-1.7165368900152632E-4</v>
      </c>
      <c r="CF455" s="223">
        <f t="shared" ca="1" si="933"/>
        <v>2.4659888975492143E-4</v>
      </c>
      <c r="CG455" s="223">
        <f t="shared" ca="1" si="934"/>
        <v>-1.5955769633897414E-4</v>
      </c>
      <c r="CH455" s="223">
        <f t="shared" ca="1" si="935"/>
        <v>-3.2294090172518798E-5</v>
      </c>
      <c r="CI455" s="223">
        <f t="shared" ca="1" si="936"/>
        <v>2.0293246722696303E-4</v>
      </c>
      <c r="CJ455" s="223">
        <f t="shared" ca="1" si="937"/>
        <v>-2.4026814101840943E-4</v>
      </c>
      <c r="CK455" s="223">
        <f t="shared" ca="1" si="938"/>
        <v>1.1977597610375654E-4</v>
      </c>
      <c r="CL455" s="223">
        <f t="shared" ca="1" si="939"/>
        <v>7.9394882362372992E-5</v>
      </c>
      <c r="CM455" s="223">
        <f t="shared" ca="1" si="940"/>
        <v>-2.2641266454270656E-4</v>
      </c>
      <c r="CN455" s="223">
        <f t="shared" ca="1" si="941"/>
        <v>2.2470402236648637E-4</v>
      </c>
      <c r="CO455" s="223">
        <f t="shared" ca="1" si="942"/>
        <v>-7.539133227801299E-5</v>
      </c>
      <c r="CP455" s="223">
        <f t="shared" ca="1" si="943"/>
        <v>-1.2344457374819737E-4</v>
      </c>
      <c r="CQ455" s="223">
        <f t="shared" ca="1" si="944"/>
        <v>2.4119195013375935E-4</v>
      </c>
      <c r="CR455" s="223">
        <f t="shared" ca="1" si="945"/>
        <v>-2.0050465415048715E-4</v>
      </c>
      <c r="CS455" s="223">
        <f t="shared" ca="1" si="946"/>
        <v>2.810944183277177E-5</v>
      </c>
      <c r="CT455" s="223">
        <f t="shared" ca="1" si="947"/>
        <v>1.6275035939339325E-4</v>
      </c>
      <c r="CU455" s="223">
        <f t="shared" ca="1" si="948"/>
        <v>-2.4670236434317608E-4</v>
      </c>
      <c r="CV455" s="223">
        <f t="shared" ca="1" si="949"/>
        <v>1.686000045197905E-4</v>
      </c>
      <c r="CW455" s="223">
        <f t="shared" ca="1" si="950"/>
        <v>2.0252678698146222E-5</v>
      </c>
      <c r="CX455" s="223">
        <f t="shared" ca="1" si="951"/>
        <v>-1.958017399985543E-4</v>
      </c>
      <c r="CY455" s="223">
        <f t="shared" ca="1" si="952"/>
        <v>2.4273214504316347E-4</v>
      </c>
      <c r="CZ455" s="223">
        <f t="shared" ca="1" si="953"/>
        <v>-1.3021615126737038E-4</v>
      </c>
      <c r="DA455" s="223">
        <f t="shared" ca="1" si="954"/>
        <v>-6.7836500144534314E-5</v>
      </c>
      <c r="DB455" s="223">
        <f t="shared" ca="1" si="955"/>
        <v>2.2132856954245207E-4</v>
      </c>
      <c r="DC455" s="223">
        <f t="shared" ca="1" si="956"/>
        <v>-2.2943386553489758E-4</v>
      </c>
      <c r="DD455" s="223">
        <f t="shared" ca="1" si="957"/>
        <v>8.6828164347804344E-5</v>
      </c>
      <c r="DE455" s="223">
        <f t="shared" ca="1" si="958"/>
        <v>1.128134029335086E-4</v>
      </c>
      <c r="DF455" s="223">
        <f t="shared" ca="1" si="959"/>
        <v>-2.3834986628132551E-4</v>
      </c>
      <c r="DG455" s="223">
        <f t="shared" ca="1" si="960"/>
        <v>2.0731857124212008E-4</v>
      </c>
      <c r="DH455" s="223">
        <f t="shared" ca="1" si="961"/>
        <v>-4.0103419766147858E-5</v>
      </c>
      <c r="DI455" s="223">
        <f t="shared" ca="1" si="962"/>
        <v>-1.5345494991423359E-4</v>
      </c>
      <c r="DJ455" s="223">
        <f t="shared" ca="1" si="963"/>
        <v>2.4621151132715291E-4</v>
      </c>
      <c r="DK455" s="223">
        <f t="shared" ca="1" si="964"/>
        <v>-1.7723614052210239E-4</v>
      </c>
      <c r="DL455" s="223">
        <f t="shared" ca="1" si="965"/>
        <v>-8.1624767468646905E-6</v>
      </c>
      <c r="DM455" s="223">
        <f t="shared" ca="1" si="966"/>
        <v>1.881993092282822E-4</v>
      </c>
      <c r="DN455" s="223">
        <f t="shared" ca="1" si="967"/>
        <v>-2.4461138606968365E-4</v>
      </c>
      <c r="DO455" s="223">
        <f t="shared" ca="1" si="968"/>
        <v>1.4034262431698754E-4</v>
      </c>
      <c r="DP455" s="223">
        <f t="shared" ca="1" si="969"/>
        <v>5.6114693856064915E-5</v>
      </c>
      <c r="DQ455" s="223">
        <f t="shared" ca="1" si="970"/>
        <v>-2.1571127463207671E-4</v>
      </c>
      <c r="DR455" s="223">
        <f t="shared" ca="1" si="971"/>
        <v>2.3361098242520202E-4</v>
      </c>
      <c r="DS455" s="223">
        <f t="shared" ca="1" si="972"/>
        <v>-9.8055819764426394E-5</v>
      </c>
      <c r="DT455" s="223">
        <f t="shared" ca="1" si="973"/>
        <v>-1.0191045474985953E-4</v>
      </c>
      <c r="DU455" s="223">
        <f t="shared" ca="1" si="974"/>
        <v>2.3493357672403736E-4</v>
      </c>
      <c r="DV455" s="223">
        <f t="shared" ca="1" si="975"/>
        <v>-2.1363303973666851E-4</v>
      </c>
      <c r="DW455" s="223">
        <f t="shared" ca="1" si="976"/>
        <v>5.2000785048655766E-5</v>
      </c>
      <c r="DX455" s="223">
        <f t="shared" ca="1" si="977"/>
        <v>1.4378985401965872E-4</v>
      </c>
      <c r="DY455" s="223">
        <f t="shared" ca="1" si="978"/>
        <v>-2.4512751321476131E-4</v>
      </c>
      <c r="DZ455" s="223">
        <f t="shared" ca="1" si="979"/>
        <v>1.8544529913784412E-4</v>
      </c>
      <c r="EA455" s="223">
        <f t="shared" ca="1" si="980"/>
        <v>-3.9473893258415796E-6</v>
      </c>
      <c r="EB455" s="223">
        <f t="shared" ca="1" si="981"/>
        <v>-1.801434898377617E-4</v>
      </c>
      <c r="EC455" s="223">
        <f t="shared" ca="1" si="982"/>
        <v>2.4590133684173552E-4</v>
      </c>
      <c r="ED455" s="223">
        <f t="shared" ca="1" si="983"/>
        <v>-1.5013099969207454E-4</v>
      </c>
      <c r="EE455" s="223">
        <f t="shared" ca="1" si="984"/>
        <v>-4.4257702355043245E-5</v>
      </c>
      <c r="EF455" s="223">
        <f t="shared" ca="1" si="985"/>
        <v>2.0957431236704022E-4</v>
      </c>
      <c r="EG455" s="223">
        <f t="shared" ca="1" si="986"/>
        <v>-2.3722530999694067E-4</v>
      </c>
      <c r="EH455" s="223">
        <f t="shared" ca="1" si="987"/>
        <v>1.0904725012257336E-4</v>
      </c>
      <c r="EI455" s="223">
        <f t="shared" ca="1" si="988"/>
        <v>9.0761995354429243E-5</v>
      </c>
      <c r="EJ455" s="223">
        <f t="shared" ca="1" si="989"/>
        <v>-2.309513116026725E-4</v>
      </c>
      <c r="EK455" s="223">
        <f t="shared" ca="1" si="990"/>
        <v>2.1943284752645023E-4</v>
      </c>
      <c r="EL455" s="223">
        <f t="shared" ca="1" si="991"/>
        <v>-6.3772875885264286E-5</v>
      </c>
      <c r="EM455" s="223">
        <f t="shared" ca="1" si="992"/>
        <v>-1.3377835577225809E-4</v>
      </c>
      <c r="EN455" s="223">
        <f t="shared" ca="1" si="993"/>
        <v>2.4345298145240211E-4</v>
      </c>
      <c r="EO455" s="223">
        <f t="shared" ca="1" si="994"/>
        <v>-1.9320770378487728E-4</v>
      </c>
      <c r="EP455" s="223">
        <f t="shared" ca="1" si="995"/>
        <v>1.6047745791925413E-5</v>
      </c>
      <c r="EQ455" s="223">
        <f t="shared" ca="1" si="996"/>
        <v>1.7165368900152548E-4</v>
      </c>
      <c r="ER455" s="223">
        <f t="shared" ca="1" si="997"/>
        <v>-2.4659888975492122E-4</v>
      </c>
      <c r="ES455" s="223">
        <f t="shared" ca="1" si="998"/>
        <v>1.5955769633898038E-4</v>
      </c>
      <c r="ET455" s="223">
        <f t="shared" ca="1" si="999"/>
        <v>3.2294090172517605E-5</v>
      </c>
      <c r="EU455" s="223">
        <f t="shared" ca="1" si="1000"/>
        <v>-2.0293246722696232E-4</v>
      </c>
      <c r="EV455" s="223">
        <f t="shared" ca="1" si="1001"/>
        <v>2.402681410184097E-4</v>
      </c>
      <c r="EW455" s="223">
        <f t="shared" ca="1" si="1002"/>
        <v>-1.1977597610375144E-4</v>
      </c>
      <c r="EX455" s="223">
        <f t="shared" ca="1" si="1003"/>
        <v>-7.9394882362365213E-5</v>
      </c>
      <c r="EY455" s="223">
        <f t="shared" ca="1" si="1004"/>
        <v>2.264126645427061E-4</v>
      </c>
      <c r="EZ455" s="223">
        <f t="shared" ca="1" si="1005"/>
        <v>-2.2470402236648686E-4</v>
      </c>
      <c r="FA455" s="223">
        <f t="shared" ca="1" si="1006"/>
        <v>7.539133227800746E-5</v>
      </c>
      <c r="FB455" s="223">
        <f t="shared" ca="1" si="1007"/>
        <v>1.2344457374819029E-4</v>
      </c>
      <c r="FC455" s="223">
        <f t="shared" ca="1" si="1008"/>
        <v>-2.4119195013375908E-4</v>
      </c>
      <c r="FD455" s="223">
        <f t="shared" ca="1" si="1009"/>
        <v>2.0050465415048785E-4</v>
      </c>
      <c r="FE455" s="223">
        <f t="shared" ca="1" si="1010"/>
        <v>-2.8109441832765996E-5</v>
      </c>
      <c r="FF455" s="223">
        <f t="shared" ca="1" si="1011"/>
        <v>-1.6275035939338707E-4</v>
      </c>
      <c r="FG455" s="223">
        <f t="shared" ca="1" si="1012"/>
        <v>2.4670236434317603E-4</v>
      </c>
      <c r="FH455" s="223">
        <f t="shared" ca="1" si="1013"/>
        <v>-1.6860000451979137E-4</v>
      </c>
      <c r="FI455" s="223">
        <f t="shared" ca="1" si="1014"/>
        <v>-2.0252678698151996E-5</v>
      </c>
      <c r="FJ455" s="223">
        <f t="shared" ca="1" si="1015"/>
        <v>1.9580173999854931E-4</v>
      </c>
      <c r="FK455" s="223">
        <f t="shared" ca="1" si="1016"/>
        <v>-2.4273214504316496E-4</v>
      </c>
      <c r="FL455" s="223">
        <f t="shared" ca="1" si="1017"/>
        <v>1.3021615126737138E-4</v>
      </c>
      <c r="FM455" s="223">
        <f t="shared" ca="1" si="1018"/>
        <v>6.7836500144533149E-5</v>
      </c>
      <c r="FN455" s="223">
        <f t="shared" ca="1" si="1019"/>
        <v>-2.2132856954245464E-4</v>
      </c>
      <c r="FO455" s="223">
        <f t="shared" ca="1" si="1020"/>
        <v>2.2943386553490061E-4</v>
      </c>
      <c r="FP455" s="223">
        <f t="shared" ca="1" si="1021"/>
        <v>-8.6828164347805468E-5</v>
      </c>
      <c r="FQ455" s="223">
        <f t="shared" ca="1" si="1022"/>
        <v>-1.1281340293350753E-4</v>
      </c>
      <c r="FR455" s="223">
        <f t="shared" ca="1" si="1023"/>
        <v>2.38349866281327E-4</v>
      </c>
      <c r="FS455" s="223">
        <f t="shared" ca="1" si="1024"/>
        <v>-2.0731857124212449E-4</v>
      </c>
      <c r="FT455" s="223">
        <f t="shared" ca="1" si="1025"/>
        <v>4.0103419766149065E-5</v>
      </c>
      <c r="FU455" s="223">
        <f t="shared" ca="1" si="1026"/>
        <v>1.5345494991423264E-4</v>
      </c>
      <c r="FV455" s="223">
        <f t="shared" ca="1" si="1027"/>
        <v>-2.4621151132715334E-4</v>
      </c>
      <c r="FW455" s="223">
        <f t="shared" ca="1" si="1028"/>
        <v>1.772361405221081E-4</v>
      </c>
      <c r="FX455" s="223">
        <f t="shared" ca="1" si="1029"/>
        <v>8.1624767468634844E-6</v>
      </c>
      <c r="FY455" s="223">
        <f t="shared" ca="1" si="1030"/>
        <v>-1.8819930922828136E-4</v>
      </c>
      <c r="FZ455" s="223">
        <f t="shared" ca="1" si="1031"/>
        <v>2.4461138606968376E-4</v>
      </c>
      <c r="GA455" s="223">
        <f t="shared" ca="1" si="1032"/>
        <v>-1.4034262431698852E-4</v>
      </c>
      <c r="GB455" s="223">
        <f t="shared" ca="1" si="1033"/>
        <v>-5.6114693856063749E-5</v>
      </c>
      <c r="GC455" s="223">
        <f t="shared" ca="1" si="1034"/>
        <v>2.1571127463207611E-4</v>
      </c>
      <c r="GD455" s="223">
        <f t="shared" ca="1" si="1035"/>
        <v>-2.3361098242520242E-4</v>
      </c>
      <c r="GE455" s="223">
        <f t="shared" ca="1" si="1036"/>
        <v>9.8055819764427519E-5</v>
      </c>
      <c r="GF455" s="223">
        <f t="shared" ca="1" si="1037"/>
        <v>1.0191045474985845E-4</v>
      </c>
      <c r="GG455" s="223">
        <f t="shared" ca="1" si="1038"/>
        <v>-2.3493357672403698E-4</v>
      </c>
      <c r="GH455" s="223">
        <f t="shared" ca="1" si="1039"/>
        <v>2.1363303973666911E-4</v>
      </c>
      <c r="GI455" s="223">
        <f t="shared" ca="1" si="1040"/>
        <v>-5.2000785048656931E-5</v>
      </c>
      <c r="GJ455" s="223">
        <f t="shared" ca="1" si="1041"/>
        <v>-1.4378985401965774E-4</v>
      </c>
      <c r="GK455" s="223">
        <f t="shared" ca="1" si="1042"/>
        <v>2.451275132147612E-4</v>
      </c>
      <c r="GL455" s="223">
        <f t="shared" ca="1" si="1043"/>
        <v>-1.854452991378449E-4</v>
      </c>
      <c r="GM455" s="223">
        <f t="shared" ca="1" si="1044"/>
        <v>3.9473893258427993E-6</v>
      </c>
      <c r="GN455" s="223">
        <f t="shared" ca="1" si="1045"/>
        <v>1.8014348983776086E-4</v>
      </c>
      <c r="GO455" s="223">
        <f t="shared" ca="1" si="1046"/>
        <v>-2.4590133684173563E-4</v>
      </c>
      <c r="GP455" s="223">
        <f t="shared" ca="1" si="1047"/>
        <v>1.5013099969207549E-4</v>
      </c>
      <c r="GQ455" s="223">
        <f t="shared" ca="1" si="1048"/>
        <v>4.4257702355042053E-5</v>
      </c>
      <c r="GR455" s="223">
        <f t="shared" ca="1" si="1049"/>
        <v>-2.0957431236703957E-4</v>
      </c>
      <c r="GS455" s="223">
        <f t="shared" ca="1" si="1050"/>
        <v>2.3722530999694099E-4</v>
      </c>
      <c r="GT455" s="223">
        <f t="shared" ca="1" si="1051"/>
        <v>-1.0904725012257445E-4</v>
      </c>
      <c r="GU455" s="223">
        <f t="shared" ca="1" si="1052"/>
        <v>-9.0761995354428132E-5</v>
      </c>
      <c r="GV455" s="223">
        <f t="shared" ca="1" si="1053"/>
        <v>2.3095131160267207E-4</v>
      </c>
      <c r="GW455" s="223">
        <f t="shared" ca="1" si="1054"/>
        <v>-2.194328475264508E-4</v>
      </c>
      <c r="GX455" s="223">
        <f t="shared" ca="1" si="1055"/>
        <v>6.3772875885265438E-5</v>
      </c>
      <c r="GY455" s="223">
        <f t="shared" ca="1" si="1056"/>
        <v>1.3377835577225706E-4</v>
      </c>
      <c r="GZ455" s="223">
        <f t="shared" ca="1" si="1057"/>
        <v>-2.4345298145240195E-4</v>
      </c>
      <c r="HA455" s="223">
        <f t="shared" ca="1" si="1058"/>
        <v>1.9320770378487807E-4</v>
      </c>
      <c r="HB455" s="223">
        <f t="shared" ca="1" si="1059"/>
        <v>-1.6047745791926632E-5</v>
      </c>
      <c r="HC455" s="223">
        <f t="shared" ca="1" si="1060"/>
        <v>-1.7165368900152461E-4</v>
      </c>
      <c r="HD455" s="223">
        <f t="shared" ca="1" si="1061"/>
        <v>2.4659888975492127E-4</v>
      </c>
      <c r="HE455" s="223">
        <f t="shared" ca="1" si="1062"/>
        <v>-1.5955769633898133E-4</v>
      </c>
      <c r="HF455" s="223">
        <f t="shared" ca="1" si="1063"/>
        <v>-3.2294090172516399E-5</v>
      </c>
      <c r="HG455" s="223">
        <f t="shared" ca="1" si="1064"/>
        <v>2.0293246722696164E-4</v>
      </c>
      <c r="HH455" s="223">
        <f t="shared" ca="1" si="1065"/>
        <v>-2.4026814101840997E-4</v>
      </c>
      <c r="HI455" s="223">
        <f t="shared" ca="1" si="1066"/>
        <v>1.197759761037525E-4</v>
      </c>
      <c r="HJ455" s="223">
        <f t="shared" ca="1" si="1067"/>
        <v>7.9394882362364088E-5</v>
      </c>
      <c r="HK455" s="223">
        <f t="shared" ca="1" si="1068"/>
        <v>-2.2641266454270564E-4</v>
      </c>
      <c r="HL455" s="223">
        <f t="shared" ca="1" si="1069"/>
        <v>2.247040223664874E-4</v>
      </c>
      <c r="HM455" s="223">
        <f t="shared" ca="1" si="1070"/>
        <v>-7.5391332278008612E-5</v>
      </c>
      <c r="HN455" s="223">
        <f t="shared" ca="1" si="1071"/>
        <v>-1.2344457374818921E-4</v>
      </c>
      <c r="HO455" s="223">
        <f t="shared" ca="1" si="1072"/>
        <v>2.4119195013375881E-4</v>
      </c>
      <c r="HP455" s="223">
        <f t="shared" ca="1" si="1073"/>
        <v>-2.0050465415048855E-4</v>
      </c>
      <c r="HQ455" s="223">
        <f t="shared" ca="1" si="1074"/>
        <v>2.810944183276723E-5</v>
      </c>
      <c r="HR455" s="223">
        <f t="shared" ca="1" si="1075"/>
        <v>1.6275035939338614E-4</v>
      </c>
      <c r="HS455" s="223">
        <f t="shared" ca="1" si="1076"/>
        <v>-2.4670236434317597E-4</v>
      </c>
      <c r="HT455" s="223">
        <f t="shared" ca="1" si="1077"/>
        <v>1.6860000451979223E-4</v>
      </c>
      <c r="HU455" s="223">
        <f t="shared" ca="1" si="1078"/>
        <v>2.0252678698150789E-5</v>
      </c>
      <c r="HV455" s="223">
        <f t="shared" ca="1" si="1079"/>
        <v>-1.9580173999855709E-4</v>
      </c>
      <c r="HW455" s="223">
        <f t="shared" ca="1" si="1080"/>
        <v>2.4273214504316265E-4</v>
      </c>
      <c r="HX455" s="223">
        <f t="shared" ca="1" si="1081"/>
        <v>-1.3021615126736051E-4</v>
      </c>
      <c r="HY455" s="223">
        <f t="shared" ca="1" si="1082"/>
        <v>-6.7836500144518498E-5</v>
      </c>
      <c r="HZ455" s="223">
        <f t="shared" ca="1" si="1083"/>
        <v>2.2132856954244792E-4</v>
      </c>
      <c r="IA455" s="223">
        <f t="shared" ca="1" si="1084"/>
        <v>-2.2943386553490105E-4</v>
      </c>
      <c r="IB455" s="223">
        <f t="shared" ca="1" si="1085"/>
        <v>8.682816434780658E-5</v>
      </c>
      <c r="IC455" s="223">
        <f t="shared" ca="1" si="1086"/>
        <v>1.1281340293350649E-4</v>
      </c>
      <c r="ID455" s="223">
        <f t="shared" ca="1" si="1087"/>
        <v>-2.3834986628132671E-4</v>
      </c>
      <c r="IE455" s="223">
        <f t="shared" ca="1" si="1088"/>
        <v>2.7284736363072297E-4</v>
      </c>
      <c r="IF455" s="223">
        <f t="shared" ca="1" si="1089"/>
        <v>-4.0103419766136407E-5</v>
      </c>
      <c r="IG455" s="223">
        <f t="shared" ca="1" si="1090"/>
        <v>-1.5345494991422071E-4</v>
      </c>
      <c r="IH455" s="223">
        <f t="shared" ca="1" si="1091"/>
        <v>2.4621151132715231E-4</v>
      </c>
      <c r="II455" s="223">
        <f t="shared" ca="1" si="1092"/>
        <v>-1.7723614052210897E-4</v>
      </c>
      <c r="IJ455" s="223">
        <f t="shared" ca="1" si="1093"/>
        <v>-8.1624767468622646E-6</v>
      </c>
      <c r="IK455" s="223">
        <f t="shared" ca="1" si="1094"/>
        <v>1.881993092282806E-4</v>
      </c>
      <c r="IL455" s="223">
        <f t="shared" ca="1" si="1095"/>
        <v>-2.4461138606968397E-4</v>
      </c>
      <c r="IM455" s="223">
        <f t="shared" ca="1" si="1096"/>
        <v>1.4034262431698952E-4</v>
      </c>
      <c r="IN455" s="223">
        <f t="shared" ca="1" si="1097"/>
        <v>5.6114693856076217E-5</v>
      </c>
      <c r="IO455" s="223">
        <f t="shared" ca="1" si="1098"/>
        <v>-2.1571127463208237E-4</v>
      </c>
      <c r="IP455" s="223">
        <f t="shared" ca="1" si="1099"/>
        <v>2.336109824252073E-4</v>
      </c>
      <c r="IQ455" s="223">
        <f t="shared" ca="1" si="1100"/>
        <v>-9.8055819764441491E-5</v>
      </c>
      <c r="IR455" s="223">
        <f t="shared" ca="1" si="1101"/>
        <v>-1.0191045474985736E-4</v>
      </c>
      <c r="IS455" s="223">
        <f t="shared" ca="1" si="1102"/>
        <v>2.3493357672403663E-4</v>
      </c>
      <c r="IT455" s="223">
        <f t="shared" ca="1" si="1103"/>
        <v>-2.1363303973666973E-4</v>
      </c>
      <c r="IU455" s="223">
        <f t="shared" ca="1" si="1104"/>
        <v>5.2000785048658124E-5</v>
      </c>
      <c r="IV455" s="223">
        <f t="shared" ca="1" si="1105"/>
        <v>1.4378985401966815E-4</v>
      </c>
      <c r="IW455" s="223">
        <f t="shared" ca="1" si="1106"/>
        <v>-2.4512751321476267E-4</v>
      </c>
      <c r="IX455" s="223">
        <f t="shared" ca="1" si="1107"/>
        <v>1.8544529913785496E-4</v>
      </c>
      <c r="IY455" s="223">
        <f t="shared" ca="1" si="1108"/>
        <v>-3.9473893258580052E-6</v>
      </c>
      <c r="IZ455" s="223">
        <f t="shared" ca="1" si="1109"/>
        <v>-1.8014348983776005E-4</v>
      </c>
      <c r="JA455" s="223">
        <f t="shared" ca="1" si="1110"/>
        <v>2.4590133684173574E-4</v>
      </c>
      <c r="JB455" s="223">
        <f t="shared" ca="1" si="1111"/>
        <v>-1.5013099969207646E-4</v>
      </c>
    </row>
    <row r="456" spans="2:262">
      <c r="B456" s="230">
        <v>95</v>
      </c>
      <c r="C456" s="229">
        <f t="shared" si="1112"/>
        <v>1.8554687500000012E-3</v>
      </c>
      <c r="D456" s="226">
        <f t="shared" ca="1" si="855"/>
        <v>39.017001619561441</v>
      </c>
      <c r="E456" s="225">
        <f ca="1">CW361</f>
        <v>-0.18299838043856345</v>
      </c>
      <c r="F456" s="224">
        <v>95</v>
      </c>
      <c r="G456" s="223">
        <f t="shared" ca="1" si="856"/>
        <v>-4.6272969532745029E-5</v>
      </c>
      <c r="H456" s="223">
        <f t="shared" ca="1" si="857"/>
        <v>4.6900270329725745E-4</v>
      </c>
      <c r="I456" s="223">
        <f t="shared" ca="1" si="858"/>
        <v>-6.0051978949675073E-4</v>
      </c>
      <c r="J456" s="223">
        <f t="shared" ca="1" si="859"/>
        <v>3.5916278225269903E-4</v>
      </c>
      <c r="K456" s="223">
        <f t="shared" ca="1" si="860"/>
        <v>1.0520518844913746E-4</v>
      </c>
      <c r="L456" s="223">
        <f t="shared" ca="1" si="861"/>
        <v>-5.0424926815746706E-4</v>
      </c>
      <c r="M456" s="223">
        <f t="shared" ca="1" si="862"/>
        <v>5.9019544164799688E-4</v>
      </c>
      <c r="N456" s="223">
        <f t="shared" ca="1" si="863"/>
        <v>-3.0967810451312008E-4</v>
      </c>
      <c r="O456" s="223">
        <f t="shared" ca="1" si="864"/>
        <v>-1.6312422388975857E-4</v>
      </c>
      <c r="P456" s="223">
        <f t="shared" ca="1" si="865"/>
        <v>5.3463963691463079E-4</v>
      </c>
      <c r="Q456" s="223">
        <f t="shared" ca="1" si="866"/>
        <v>-5.7418718906252593E-4</v>
      </c>
      <c r="R456" s="223">
        <f t="shared" ca="1" si="867"/>
        <v>2.5721105733980784E-4</v>
      </c>
      <c r="S456" s="223">
        <f t="shared" ca="1" si="868"/>
        <v>2.1947228388154982E-4</v>
      </c>
      <c r="T456" s="223">
        <f t="shared" ca="1" si="869"/>
        <v>-5.5988113370455191E-4</v>
      </c>
      <c r="U456" s="223">
        <f t="shared" ca="1" si="870"/>
        <v>5.52649199963736E-4</v>
      </c>
      <c r="V456" s="223">
        <f t="shared" ca="1" si="871"/>
        <v>-2.0226692707844672E-4</v>
      </c>
      <c r="W456" s="223">
        <f t="shared" ca="1" si="872"/>
        <v>-2.737067058038054E-4</v>
      </c>
      <c r="X456" s="223">
        <f t="shared" ca="1" si="873"/>
        <v>5.7973066911473756E-4</v>
      </c>
      <c r="Y456" s="223">
        <f t="shared" ca="1" si="874"/>
        <v>-5.257888969605125E-4</v>
      </c>
      <c r="Z456" s="223">
        <f t="shared" ca="1" si="875"/>
        <v>1.4537485573897055E-4</v>
      </c>
      <c r="AA456" s="223">
        <f t="shared" ca="1" si="876"/>
        <v>3.2530518252586716E-4</v>
      </c>
      <c r="AB456" s="223">
        <f t="shared" ca="1" si="877"/>
        <v>-5.9399708126832798E-4</v>
      </c>
      <c r="AC456" s="223">
        <f t="shared" ca="1" si="878"/>
        <v>4.938649594541111E-4</v>
      </c>
      <c r="AD456" s="223">
        <f t="shared" ca="1" si="879"/>
        <v>-8.7082745068748171E-5</v>
      </c>
      <c r="AE456" s="223">
        <f t="shared" ca="1" si="880"/>
        <v>-3.7377079251030309E-4</v>
      </c>
      <c r="AF456" s="223">
        <f t="shared" ca="1" si="881"/>
        <v>6.0254297681746976E-4</v>
      </c>
      <c r="AG456" s="223">
        <f t="shared" ca="1" si="882"/>
        <v>-4.5718483241411774E-4</v>
      </c>
      <c r="AH456" s="223">
        <f t="shared" ca="1" si="883"/>
        <v>2.7951979959242948E-5</v>
      </c>
      <c r="AI456" s="223">
        <f t="shared" ca="1" si="884"/>
        <v>4.1863678543896561E-4</v>
      </c>
      <c r="AJ456" s="223">
        <f t="shared" ca="1" si="885"/>
        <v>-6.052860541163631E-4</v>
      </c>
      <c r="AK456" s="223">
        <f t="shared" ca="1" si="886"/>
        <v>4.1610176551532479E-4</v>
      </c>
      <c r="AL456" s="223">
        <f t="shared" ca="1" si="887"/>
        <v>3.1447977997376266E-5</v>
      </c>
      <c r="AM456" s="223">
        <f t="shared" ca="1" si="888"/>
        <v>-4.5947107727370515E-4</v>
      </c>
      <c r="AN456" s="223">
        <f t="shared" ca="1" si="889"/>
        <v>6.0219989583110134E-4</v>
      </c>
      <c r="AO456" s="223">
        <f t="shared" ca="1" si="890"/>
        <v>-3.7101141115025634E-4</v>
      </c>
      <c r="AP456" s="223">
        <f t="shared" ca="1" si="891"/>
        <v>-9.0545074734667275E-5</v>
      </c>
      <c r="AQ456" s="223">
        <f t="shared" ca="1" si="892"/>
        <v>4.9588041146185859E-4</v>
      </c>
      <c r="AR456" s="223">
        <f t="shared" ca="1" si="893"/>
        <v>-5.9331422335303524E-4</v>
      </c>
      <c r="AS456" s="223">
        <f t="shared" ca="1" si="894"/>
        <v>3.2234801408034298E-4</v>
      </c>
      <c r="AT456" s="223">
        <f t="shared" ca="1" si="895"/>
        <v>1.4877017290529081E-4</v>
      </c>
      <c r="AU456" s="223">
        <f t="shared" ca="1" si="896"/>
        <v>-5.2751414621182745E-4</v>
      </c>
      <c r="AV456" s="223">
        <f t="shared" ca="1" si="897"/>
        <v>5.7871461056553653E-4</v>
      </c>
      <c r="AW456" s="223">
        <f t="shared" ca="1" si="898"/>
        <v>-2.7058022942148699E-4</v>
      </c>
      <c r="AX456" s="223">
        <f t="shared" ca="1" si="899"/>
        <v>-2.0556253298478723E-4</v>
      </c>
      <c r="AY456" s="223">
        <f t="shared" ca="1" si="900"/>
        <v>5.5406763136521097E-4</v>
      </c>
      <c r="AZ456" s="223">
        <f t="shared" ca="1" si="901"/>
        <v>-5.5854165972070023E-4</v>
      </c>
      <c r="BA456" s="223">
        <f t="shared" ca="1" si="902"/>
        <v>2.1620660923910264E-4</v>
      </c>
      <c r="BB456" s="223">
        <f t="shared" ca="1" si="903"/>
        <v>2.603752134997291E-4</v>
      </c>
      <c r="BC456" s="223">
        <f t="shared" ca="1" si="904"/>
        <v>-5.7528514234437059E-4</v>
      </c>
      <c r="BD456" s="223">
        <f t="shared" ca="1" si="905"/>
        <v>5.3298964736283065E-4</v>
      </c>
      <c r="BE456" s="223">
        <f t="shared" ca="1" si="906"/>
        <v>-1.5975080121919066E-4</v>
      </c>
      <c r="BF456" s="223">
        <f t="shared" ca="1" si="907"/>
        <v>-3.1268033837309844E-4</v>
      </c>
      <c r="BG456" s="223">
        <f t="shared" ca="1" si="908"/>
        <v>5.9096234291990579E-4</v>
      </c>
      <c r="BH456" s="223">
        <f t="shared" ca="1" si="909"/>
        <v>-5.0230465333907009E-4</v>
      </c>
      <c r="BI456" s="223">
        <f t="shared" ca="1" si="910"/>
        <v>1.0175650565486685E-4</v>
      </c>
      <c r="BJ456" s="223">
        <f t="shared" ca="1" si="911"/>
        <v>3.6197418065947483E-4</v>
      </c>
      <c r="BK456" s="223">
        <f t="shared" ca="1" si="912"/>
        <v>-6.0094825308024428E-4</v>
      </c>
      <c r="BL456" s="223">
        <f t="shared" ca="1" si="913"/>
        <v>4.6678219091600903E-4</v>
      </c>
      <c r="BM456" s="223">
        <f t="shared" ca="1" si="914"/>
        <v>-4.2782239315331005E-5</v>
      </c>
      <c r="BN456" s="223">
        <f t="shared" ca="1" si="915"/>
        <v>-4.0778201371089178E-4</v>
      </c>
      <c r="BO456" s="223">
        <f t="shared" ca="1" si="916"/>
        <v>6.0514670305168868E-4</v>
      </c>
      <c r="BP456" s="223">
        <f t="shared" ca="1" si="917"/>
        <v>-4.2676436082531434E-4</v>
      </c>
      <c r="BQ456" s="223">
        <f t="shared" ca="1" si="918"/>
        <v>-1.6604043375979653E-5</v>
      </c>
      <c r="BR456" s="223">
        <f t="shared" ca="1" si="919"/>
        <v>4.496626830539362E-4</v>
      </c>
      <c r="BS456" s="223">
        <f t="shared" ca="1" si="920"/>
        <v>-6.0351725946590712E-4</v>
      </c>
      <c r="BT456" s="223">
        <f t="shared" ca="1" si="921"/>
        <v>3.8263655664675365E-4</v>
      </c>
      <c r="BU456" s="223">
        <f t="shared" ca="1" si="922"/>
        <v>7.5830420052868991E-5</v>
      </c>
      <c r="BV456" s="223">
        <f t="shared" ca="1" si="923"/>
        <v>-4.8721285494854587E-4</v>
      </c>
      <c r="BW456" s="223">
        <f t="shared" ca="1" si="924"/>
        <v>5.9607561475537427E-4</v>
      </c>
      <c r="BX456" s="223">
        <f t="shared" ca="1" si="925"/>
        <v>-3.3482375325725268E-4</v>
      </c>
      <c r="BY456" s="223">
        <f t="shared" ca="1" si="926"/>
        <v>-1.3432650833154202E-4</v>
      </c>
      <c r="BZ456" s="223">
        <f t="shared" ca="1" si="927"/>
        <v>5.2007090071237261E-4</v>
      </c>
      <c r="CA456" s="223">
        <f t="shared" ca="1" si="928"/>
        <v>-5.8289343602667355E-4</v>
      </c>
      <c r="CB456" s="223">
        <f t="shared" ca="1" si="929"/>
        <v>2.8378641409061668E-4</v>
      </c>
      <c r="CC456" s="223">
        <f t="shared" ca="1" si="930"/>
        <v>1.9152895890462674E-4</v>
      </c>
      <c r="CD456" s="223">
        <f t="shared" ca="1" si="931"/>
        <v>-5.4792037940266426E-4</v>
      </c>
      <c r="CE456" s="223">
        <f t="shared" ca="1" si="932"/>
        <v>5.6409767486706669E-4</v>
      </c>
      <c r="CF456" s="223">
        <f t="shared" ca="1" si="933"/>
        <v>-2.3001605662283876E-4</v>
      </c>
      <c r="CG456" s="223">
        <f t="shared" ca="1" si="934"/>
        <v>-2.4688688090309698E-4</v>
      </c>
      <c r="CH456" s="223">
        <f t="shared" ca="1" si="935"/>
        <v>5.7049308531555371E-4</v>
      </c>
      <c r="CI456" s="223">
        <f t="shared" ca="1" si="936"/>
        <v>-5.3986934473133983E-4</v>
      </c>
      <c r="CJ456" s="223">
        <f t="shared" ca="1" si="937"/>
        <v>1.740305187902319E-4</v>
      </c>
      <c r="CK456" s="223">
        <f t="shared" ca="1" si="938"/>
        <v>2.9986714727635723E-4</v>
      </c>
      <c r="CL456" s="223">
        <f t="shared" ca="1" si="939"/>
        <v>-5.8757163095361276E-4</v>
      </c>
      <c r="CM456" s="223">
        <f t="shared" ca="1" si="940"/>
        <v>5.1044177768323849E-4</v>
      </c>
      <c r="CN456" s="223">
        <f t="shared" ca="1" si="941"/>
        <v>-1.1636897192689988E-4</v>
      </c>
      <c r="CO456" s="223">
        <f t="shared" ca="1" si="942"/>
        <v>-3.4995952909730384E-4</v>
      </c>
      <c r="CP456" s="223">
        <f t="shared" ca="1" si="943"/>
        <v>5.9899154058626629E-4</v>
      </c>
      <c r="CQ456" s="223">
        <f t="shared" ca="1" si="944"/>
        <v>-4.7609837728019726E-4</v>
      </c>
      <c r="CR456" s="223">
        <f t="shared" ca="1" si="945"/>
        <v>5.7586728250177759E-5</v>
      </c>
      <c r="CS456" s="223">
        <f t="shared" ca="1" si="946"/>
        <v>3.9668160934569089E-4</v>
      </c>
      <c r="CT456" s="223">
        <f t="shared" ca="1" si="947"/>
        <v>-6.0464283424098875E-4</v>
      </c>
      <c r="CU456" s="223">
        <f t="shared" ca="1" si="948"/>
        <v>4.3716988924209012E-4</v>
      </c>
      <c r="CV456" s="223">
        <f t="shared" ca="1" si="949"/>
        <v>1.7501070997184322E-6</v>
      </c>
      <c r="CW456" s="223">
        <f t="shared" ca="1" si="950"/>
        <v>-4.395834288478663E-4</v>
      </c>
      <c r="CX456" s="223">
        <f t="shared" ca="1" si="951"/>
        <v>6.0447108687057462E-4</v>
      </c>
      <c r="CY456" s="223">
        <f t="shared" ca="1" si="952"/>
        <v>-3.940312161892227E-4</v>
      </c>
      <c r="CZ456" s="223">
        <f t="shared" ca="1" si="953"/>
        <v>-6.1070087961521404E-5</v>
      </c>
      <c r="DA456" s="223">
        <f t="shared" ca="1" si="954"/>
        <v>4.7825181962947915E-4</v>
      </c>
      <c r="DB456" s="223">
        <f t="shared" ca="1" si="955"/>
        <v>-5.9847795249609007E-4</v>
      </c>
      <c r="DC456" s="223">
        <f t="shared" ca="1" si="956"/>
        <v>3.4709780712506669E-4</v>
      </c>
      <c r="DD456" s="223">
        <f t="shared" ca="1" si="957"/>
        <v>1.1980193049196603E-4</v>
      </c>
      <c r="DE456" s="223">
        <f t="shared" ca="1" si="958"/>
        <v>-5.1231438394903222E-4</v>
      </c>
      <c r="DF456" s="223">
        <f t="shared" ca="1" si="959"/>
        <v>5.8672114827773765E-4</v>
      </c>
      <c r="DG456" s="223">
        <f t="shared" ca="1" si="960"/>
        <v>-2.9682165643534809E-4</v>
      </c>
      <c r="DH456" s="223">
        <f t="shared" ca="1" si="961"/>
        <v>-1.7738001494135922E-4</v>
      </c>
      <c r="DI456" s="223">
        <f t="shared" ca="1" si="962"/>
        <v>5.4144308069161687E-4</v>
      </c>
      <c r="DJ456" s="223">
        <f t="shared" ca="1" si="963"/>
        <v>-5.6931389866706405E-4</v>
      </c>
      <c r="DK456" s="223">
        <f t="shared" ca="1" si="964"/>
        <v>2.4368695093491969E-4</v>
      </c>
      <c r="DL456" s="223">
        <f t="shared" ca="1" si="965"/>
        <v>2.3324983288110392E-4</v>
      </c>
      <c r="DM456" s="223">
        <f t="shared" ca="1" si="966"/>
        <v>-5.6535738458425339E-4</v>
      </c>
      <c r="DN456" s="223">
        <f t="shared" ca="1" si="967"/>
        <v>5.4642384499359797E-4</v>
      </c>
      <c r="DO456" s="223">
        <f t="shared" ca="1" si="968"/>
        <v>-1.8820540688416578E-4</v>
      </c>
      <c r="DP456" s="223">
        <f t="shared" ca="1" si="969"/>
        <v>-2.86873327422859E-4</v>
      </c>
      <c r="DQ456" s="223">
        <f t="shared" ca="1" si="970"/>
        <v>5.838269878075536E-4</v>
      </c>
      <c r="DR456" s="223">
        <f t="shared" ca="1" si="971"/>
        <v>-5.1827143098718686E-4</v>
      </c>
      <c r="DS456" s="223">
        <f t="shared" ca="1" si="972"/>
        <v>1.3091134188157711E-4</v>
      </c>
      <c r="DT456" s="223">
        <f t="shared" ca="1" si="973"/>
        <v>3.3773407500062004E-4</v>
      </c>
      <c r="DU456" s="223">
        <f t="shared" ca="1" si="974"/>
        <v>-5.9667401798597268E-4</v>
      </c>
      <c r="DV456" s="223">
        <f t="shared" ca="1" si="975"/>
        <v>4.8512777978436671E-4</v>
      </c>
      <c r="DW456" s="223">
        <f t="shared" ca="1" si="976"/>
        <v>-7.2356529093216054E-5</v>
      </c>
      <c r="DX456" s="223">
        <f t="shared" ca="1" si="977"/>
        <v>-3.8534225881192707E-4</v>
      </c>
      <c r="DY456" s="223">
        <f t="shared" ca="1" si="978"/>
        <v>6.0377475119599414E-4</v>
      </c>
      <c r="DZ456" s="223">
        <f t="shared" ca="1" si="979"/>
        <v>-4.473120828644216E-4</v>
      </c>
      <c r="EA456" s="223">
        <f t="shared" ca="1" si="980"/>
        <v>1.3104883375618804E-5</v>
      </c>
      <c r="EB456" s="223">
        <f t="shared" ca="1" si="981"/>
        <v>4.2923938602134162E-4</v>
      </c>
      <c r="EC456" s="223">
        <f t="shared" ca="1" si="982"/>
        <v>-6.0506080349514123E-4</v>
      </c>
      <c r="ED456" s="223">
        <f t="shared" ca="1" si="983"/>
        <v>4.0518852606083558E-4</v>
      </c>
      <c r="EE456" s="223">
        <f t="shared" ca="1" si="984"/>
        <v>4.6272969532743457E-5</v>
      </c>
      <c r="EF456" s="223">
        <f t="shared" ca="1" si="985"/>
        <v>-4.6900270329725512E-4</v>
      </c>
      <c r="EG456" s="223">
        <f t="shared" ca="1" si="986"/>
        <v>6.0051978949675149E-4</v>
      </c>
      <c r="EH456" s="223">
        <f t="shared" ca="1" si="987"/>
        <v>-3.5916278225270543E-4</v>
      </c>
      <c r="EI456" s="223">
        <f t="shared" ca="1" si="988"/>
        <v>-1.0520518844912748E-4</v>
      </c>
      <c r="EJ456" s="223">
        <f t="shared" ca="1" si="989"/>
        <v>5.0424926815746023E-4</v>
      </c>
      <c r="EK456" s="223">
        <f t="shared" ca="1" si="990"/>
        <v>-5.9019544164800003E-4</v>
      </c>
      <c r="EL456" s="223">
        <f t="shared" ca="1" si="991"/>
        <v>3.0967810451313434E-4</v>
      </c>
      <c r="EM456" s="223">
        <f t="shared" ca="1" si="992"/>
        <v>1.6312422388977367E-4</v>
      </c>
      <c r="EN456" s="223">
        <f t="shared" ca="1" si="993"/>
        <v>-5.3463963691463719E-4</v>
      </c>
      <c r="EO456" s="223">
        <f t="shared" ca="1" si="994"/>
        <v>5.7418718906252235E-4</v>
      </c>
      <c r="EP456" s="223">
        <f t="shared" ca="1" si="995"/>
        <v>-2.5721105733979949E-4</v>
      </c>
      <c r="EQ456" s="223">
        <f t="shared" ca="1" si="996"/>
        <v>-2.1947228388155643E-4</v>
      </c>
      <c r="ER456" s="223">
        <f t="shared" ca="1" si="997"/>
        <v>5.5988113370455386E-4</v>
      </c>
      <c r="ES456" s="223">
        <f t="shared" ca="1" si="998"/>
        <v>-5.5264919996373578E-4</v>
      </c>
      <c r="ET456" s="223">
        <f t="shared" ca="1" si="999"/>
        <v>2.0226692707844615E-4</v>
      </c>
      <c r="EU456" s="223">
        <f t="shared" ca="1" si="1000"/>
        <v>2.7370670580380589E-4</v>
      </c>
      <c r="EV456" s="223">
        <f t="shared" ca="1" si="1001"/>
        <v>-5.7973066911473658E-4</v>
      </c>
      <c r="EW456" s="223">
        <f t="shared" ca="1" si="1002"/>
        <v>5.257888969605164E-4</v>
      </c>
      <c r="EX456" s="223">
        <f t="shared" ca="1" si="1003"/>
        <v>-1.453748557389783E-4</v>
      </c>
      <c r="EY456" s="223">
        <f t="shared" ca="1" si="1004"/>
        <v>-3.2530518252586044E-4</v>
      </c>
      <c r="EZ456" s="223">
        <f t="shared" ca="1" si="1005"/>
        <v>5.9399708126832559E-4</v>
      </c>
      <c r="FA456" s="223">
        <f t="shared" ca="1" si="1006"/>
        <v>-4.9386495945412064E-4</v>
      </c>
      <c r="FB456" s="223">
        <f t="shared" ca="1" si="1007"/>
        <v>8.7082745068730607E-5</v>
      </c>
      <c r="FC456" s="223">
        <f t="shared" ca="1" si="1008"/>
        <v>3.7377079251031708E-4</v>
      </c>
      <c r="FD456" s="223">
        <f t="shared" ca="1" si="1009"/>
        <v>-6.0254297681747106E-4</v>
      </c>
      <c r="FE456" s="223">
        <f t="shared" ca="1" si="1010"/>
        <v>4.5718483241411173E-4</v>
      </c>
      <c r="FF456" s="223">
        <f t="shared" ca="1" si="1011"/>
        <v>-2.7951979959233895E-5</v>
      </c>
      <c r="FG456" s="223">
        <f t="shared" ca="1" si="1012"/>
        <v>-4.1863678543897228E-4</v>
      </c>
      <c r="FH456" s="223">
        <f t="shared" ca="1" si="1013"/>
        <v>6.052860541163631E-4</v>
      </c>
      <c r="FI456" s="223">
        <f t="shared" ca="1" si="1014"/>
        <v>-4.1610176551532435E-4</v>
      </c>
      <c r="FJ456" s="223">
        <f t="shared" ca="1" si="1015"/>
        <v>-3.1447977997376808E-5</v>
      </c>
      <c r="FK456" s="223">
        <f t="shared" ca="1" si="1016"/>
        <v>4.5947107727370553E-4</v>
      </c>
      <c r="FL456" s="223">
        <f t="shared" ca="1" si="1017"/>
        <v>-6.0219989583110123E-4</v>
      </c>
      <c r="FM456" s="223">
        <f t="shared" ca="1" si="1018"/>
        <v>3.7101141115026268E-4</v>
      </c>
      <c r="FN456" s="223">
        <f t="shared" ca="1" si="1019"/>
        <v>9.0545074734659414E-5</v>
      </c>
      <c r="FO456" s="223">
        <f t="shared" ca="1" si="1020"/>
        <v>-4.9588041146185404E-4</v>
      </c>
      <c r="FP456" s="223">
        <f t="shared" ca="1" si="1021"/>
        <v>5.9331422335303871E-4</v>
      </c>
      <c r="FQ456" s="223">
        <f t="shared" ca="1" si="1022"/>
        <v>-3.2234801408035713E-4</v>
      </c>
      <c r="FR456" s="223">
        <f t="shared" ca="1" si="1023"/>
        <v>-1.4877017290527465E-4</v>
      </c>
      <c r="FS456" s="223">
        <f t="shared" ca="1" si="1024"/>
        <v>5.2751414621183624E-4</v>
      </c>
      <c r="FT456" s="223">
        <f t="shared" ca="1" si="1025"/>
        <v>-5.7871461056553132E-4</v>
      </c>
      <c r="FU456" s="223">
        <f t="shared" ca="1" si="1026"/>
        <v>2.705802294214787E-4</v>
      </c>
      <c r="FV456" s="223">
        <f t="shared" ca="1" si="1027"/>
        <v>2.0556253298479593E-4</v>
      </c>
      <c r="FW456" s="223">
        <f t="shared" ca="1" si="1028"/>
        <v>-5.5406763136521466E-4</v>
      </c>
      <c r="FX456" s="223">
        <f t="shared" ca="1" si="1029"/>
        <v>5.5854165972070002E-4</v>
      </c>
      <c r="FY456" s="223">
        <f t="shared" ca="1" si="1030"/>
        <v>-2.162066092391021E-4</v>
      </c>
      <c r="FZ456" s="223">
        <f t="shared" ca="1" si="1031"/>
        <v>-2.603752134997297E-4</v>
      </c>
      <c r="GA456" s="223">
        <f t="shared" ca="1" si="1032"/>
        <v>5.7528514234437081E-4</v>
      </c>
      <c r="GB456" s="223">
        <f t="shared" ca="1" si="1033"/>
        <v>-5.3298964736283032E-4</v>
      </c>
      <c r="GC456" s="223">
        <f t="shared" ca="1" si="1034"/>
        <v>1.5975080121919842E-4</v>
      </c>
      <c r="GD456" s="223">
        <f t="shared" ca="1" si="1035"/>
        <v>3.1268033837309156E-4</v>
      </c>
      <c r="GE456" s="223">
        <f t="shared" ca="1" si="1036"/>
        <v>-5.9096234291990395E-4</v>
      </c>
      <c r="GF456" s="223">
        <f t="shared" ca="1" si="1037"/>
        <v>5.0230465333907931E-4</v>
      </c>
      <c r="GG456" s="223">
        <f t="shared" ca="1" si="1038"/>
        <v>-1.0175650565488322E-4</v>
      </c>
      <c r="GH456" s="223">
        <f t="shared" ca="1" si="1039"/>
        <v>-3.6197418065948915E-4</v>
      </c>
      <c r="GI456" s="223">
        <f t="shared" ca="1" si="1040"/>
        <v>6.0094825308024645E-4</v>
      </c>
      <c r="GJ456" s="223">
        <f t="shared" ca="1" si="1041"/>
        <v>-4.667821909159977E-4</v>
      </c>
      <c r="GK456" s="223">
        <f t="shared" ca="1" si="1042"/>
        <v>4.278223931531317E-5</v>
      </c>
      <c r="GL456" s="223">
        <f t="shared" ca="1" si="1043"/>
        <v>4.0778201371089221E-4</v>
      </c>
      <c r="GM456" s="223">
        <f t="shared" ca="1" si="1044"/>
        <v>-6.0514670305168868E-4</v>
      </c>
      <c r="GN456" s="223">
        <f t="shared" ca="1" si="1045"/>
        <v>4.2676436082531396E-4</v>
      </c>
      <c r="GO456" s="223">
        <f t="shared" ca="1" si="1046"/>
        <v>1.6604043375980249E-5</v>
      </c>
      <c r="GP456" s="223">
        <f t="shared" ca="1" si="1047"/>
        <v>-4.4966268305393658E-4</v>
      </c>
      <c r="GQ456" s="223">
        <f t="shared" ca="1" si="1048"/>
        <v>6.0351725946590712E-4</v>
      </c>
      <c r="GR456" s="223">
        <f t="shared" ca="1" si="1049"/>
        <v>-3.8263655664675321E-4</v>
      </c>
      <c r="GS456" s="223">
        <f t="shared" ca="1" si="1050"/>
        <v>-7.5830420052869587E-5</v>
      </c>
      <c r="GT456" s="223">
        <f t="shared" ca="1" si="1051"/>
        <v>4.872128549485462E-4</v>
      </c>
      <c r="GU456" s="223">
        <f t="shared" ca="1" si="1052"/>
        <v>-5.9607561475537719E-4</v>
      </c>
      <c r="GV456" s="223">
        <f t="shared" ca="1" si="1053"/>
        <v>3.348237532572665E-4</v>
      </c>
      <c r="GW456" s="223">
        <f t="shared" ca="1" si="1054"/>
        <v>1.3432650833152579E-4</v>
      </c>
      <c r="GX456" s="223">
        <f t="shared" ca="1" si="1055"/>
        <v>-5.2007090071236404E-4</v>
      </c>
      <c r="GY456" s="223">
        <f t="shared" ca="1" si="1056"/>
        <v>5.8289343602666878E-4</v>
      </c>
      <c r="GZ456" s="223">
        <f t="shared" ca="1" si="1057"/>
        <v>-2.8378641409060101E-4</v>
      </c>
      <c r="HA456" s="223">
        <f t="shared" ca="1" si="1058"/>
        <v>-1.915289589046436E-4</v>
      </c>
      <c r="HB456" s="223">
        <f t="shared" ca="1" si="1059"/>
        <v>5.4792037940266448E-4</v>
      </c>
      <c r="HC456" s="223">
        <f t="shared" ca="1" si="1060"/>
        <v>-5.6409767486706648E-4</v>
      </c>
      <c r="HD456" s="223">
        <f t="shared" ca="1" si="1061"/>
        <v>2.3001605662283824E-4</v>
      </c>
      <c r="HE456" s="223">
        <f t="shared" ca="1" si="1062"/>
        <v>2.4688688090309746E-4</v>
      </c>
      <c r="HF456" s="223">
        <f t="shared" ca="1" si="1063"/>
        <v>-5.7049308531555393E-4</v>
      </c>
      <c r="HG456" s="223">
        <f t="shared" ca="1" si="1064"/>
        <v>5.3986934473133951E-4</v>
      </c>
      <c r="HH456" s="223">
        <f t="shared" ca="1" si="1065"/>
        <v>-1.7403051879023127E-4</v>
      </c>
      <c r="HI456" s="223">
        <f t="shared" ca="1" si="1066"/>
        <v>-2.9986714727635772E-4</v>
      </c>
      <c r="HJ456" s="223">
        <f t="shared" ca="1" si="1067"/>
        <v>5.8757163095361276E-4</v>
      </c>
      <c r="HK456" s="223">
        <f t="shared" ca="1" si="1068"/>
        <v>-5.1044177768324738E-4</v>
      </c>
      <c r="HL456" s="223">
        <f t="shared" ca="1" si="1069"/>
        <v>1.1636897192691619E-4</v>
      </c>
      <c r="HM456" s="223">
        <f t="shared" ca="1" si="1070"/>
        <v>3.4995952909729029E-4</v>
      </c>
      <c r="HN456" s="223">
        <f t="shared" ca="1" si="1071"/>
        <v>-5.9899154058626889E-4</v>
      </c>
      <c r="HO456" s="223">
        <f t="shared" ca="1" si="1072"/>
        <v>4.7609837728018625E-4</v>
      </c>
      <c r="HP456" s="223">
        <f t="shared" ca="1" si="1073"/>
        <v>-5.7586728250160033E-5</v>
      </c>
      <c r="HQ456" s="223">
        <f t="shared" ca="1" si="1074"/>
        <v>-3.9668160934570439E-4</v>
      </c>
      <c r="HR456" s="223">
        <f t="shared" ca="1" si="1075"/>
        <v>6.0464283424098886E-4</v>
      </c>
      <c r="HS456" s="223">
        <f t="shared" ca="1" si="1076"/>
        <v>-4.3716988924211354E-4</v>
      </c>
      <c r="HT456" s="223">
        <f t="shared" ca="1" si="1077"/>
        <v>-1.7501070997190285E-6</v>
      </c>
      <c r="HU456" s="223">
        <f t="shared" ca="1" si="1078"/>
        <v>4.3958342884784304E-4</v>
      </c>
      <c r="HV456" s="223">
        <f t="shared" ca="1" si="1079"/>
        <v>-6.0447108687057462E-4</v>
      </c>
      <c r="HW456" s="223">
        <f t="shared" ca="1" si="1080"/>
        <v>3.9403121618919619E-4</v>
      </c>
      <c r="HX456" s="223">
        <f t="shared" ca="1" si="1081"/>
        <v>6.1070087961522001E-5</v>
      </c>
      <c r="HY456" s="223">
        <f t="shared" ca="1" si="1082"/>
        <v>-4.7825181962950062E-4</v>
      </c>
      <c r="HZ456" s="223">
        <f t="shared" ca="1" si="1083"/>
        <v>5.9847795249609007E-4</v>
      </c>
      <c r="IA456" s="223">
        <f t="shared" ca="1" si="1084"/>
        <v>-3.4709780712505211E-4</v>
      </c>
      <c r="IB456" s="223">
        <f t="shared" ca="1" si="1085"/>
        <v>-1.1980193049194974E-4</v>
      </c>
      <c r="IC456" s="223">
        <f t="shared" ca="1" si="1086"/>
        <v>5.1231438394904166E-4</v>
      </c>
      <c r="ID456" s="223">
        <f t="shared" ca="1" si="1087"/>
        <v>-5.8672114827774176E-4</v>
      </c>
      <c r="IE456" s="223">
        <f t="shared" ca="1" si="1088"/>
        <v>8.4487056100551207E-4</v>
      </c>
      <c r="IF456" s="223">
        <f t="shared" ca="1" si="1089"/>
        <v>1.7738001494134334E-4</v>
      </c>
      <c r="IG456" s="223">
        <f t="shared" ca="1" si="1090"/>
        <v>-5.4144308069162478E-4</v>
      </c>
      <c r="IH456" s="223">
        <f t="shared" ca="1" si="1091"/>
        <v>5.6931389866707554E-4</v>
      </c>
      <c r="II456" s="223">
        <f t="shared" ca="1" si="1092"/>
        <v>-2.4368695093491917E-4</v>
      </c>
      <c r="IJ456" s="223">
        <f t="shared" ca="1" si="1093"/>
        <v>-2.3324983288107269E-4</v>
      </c>
      <c r="IK456" s="223">
        <f t="shared" ca="1" si="1094"/>
        <v>5.653573845842536E-4</v>
      </c>
      <c r="IL456" s="223">
        <f t="shared" ca="1" si="1095"/>
        <v>-5.464238449935829E-4</v>
      </c>
      <c r="IM456" s="223">
        <f t="shared" ca="1" si="1096"/>
        <v>1.8820540688416524E-4</v>
      </c>
      <c r="IN456" s="223">
        <f t="shared" ca="1" si="1097"/>
        <v>2.8687332742288984E-4</v>
      </c>
      <c r="IO456" s="223">
        <f t="shared" ca="1" si="1098"/>
        <v>-5.8382698780755382E-4</v>
      </c>
      <c r="IP456" s="223">
        <f t="shared" ca="1" si="1099"/>
        <v>5.1827143098716875E-4</v>
      </c>
      <c r="IQ456" s="223">
        <f t="shared" ca="1" si="1100"/>
        <v>-1.3091134188157651E-4</v>
      </c>
      <c r="IR456" s="223">
        <f t="shared" ca="1" si="1101"/>
        <v>-3.377340750006491E-4</v>
      </c>
      <c r="IS456" s="223">
        <f t="shared" ca="1" si="1102"/>
        <v>5.9667401798597279E-4</v>
      </c>
      <c r="IT456" s="223">
        <f t="shared" ca="1" si="1103"/>
        <v>-4.8512777978436633E-4</v>
      </c>
      <c r="IU456" s="223">
        <f t="shared" ca="1" si="1104"/>
        <v>7.235652909324961E-5</v>
      </c>
      <c r="IV456" s="223">
        <f t="shared" ca="1" si="1105"/>
        <v>3.8534225881192751E-4</v>
      </c>
      <c r="IW456" s="223">
        <f t="shared" ca="1" si="1106"/>
        <v>-6.0377475119599154E-4</v>
      </c>
      <c r="IX456" s="223">
        <f t="shared" ca="1" si="1107"/>
        <v>4.4731208286442122E-4</v>
      </c>
      <c r="IY456" s="223">
        <f t="shared" ca="1" si="1108"/>
        <v>-1.3104883375652631E-5</v>
      </c>
      <c r="IZ456" s="223">
        <f t="shared" ca="1" si="1109"/>
        <v>-4.2923938602134205E-4</v>
      </c>
      <c r="JA456" s="223">
        <f t="shared" ca="1" si="1110"/>
        <v>6.050608034951421E-4</v>
      </c>
      <c r="JB456" s="223">
        <f t="shared" ca="1" si="1111"/>
        <v>-4.0518852606083515E-4</v>
      </c>
    </row>
    <row r="457" spans="2:262">
      <c r="B457" s="230">
        <v>96</v>
      </c>
      <c r="C457" s="229">
        <f t="shared" si="1112"/>
        <v>1.8750000000000012E-3</v>
      </c>
      <c r="D457" s="226">
        <f t="shared" ca="1" si="855"/>
        <v>39.016299360184334</v>
      </c>
      <c r="E457" s="225">
        <f ca="1">CX361</f>
        <v>-0.18370063981567003</v>
      </c>
      <c r="F457" s="224">
        <v>96</v>
      </c>
      <c r="G457" s="223">
        <f t="shared" ca="1" si="856"/>
        <v>-6.6692525348457585E-5</v>
      </c>
      <c r="H457" s="223">
        <f t="shared" ca="1" si="857"/>
        <v>3.6584800322248407E-4</v>
      </c>
      <c r="I457" s="223">
        <f t="shared" ca="1" si="858"/>
        <v>-4.5069468257589518E-4</v>
      </c>
      <c r="J457" s="223">
        <f t="shared" ca="1" si="859"/>
        <v>2.7153052936578387E-4</v>
      </c>
      <c r="K457" s="223">
        <f t="shared" ca="1" si="860"/>
        <v>6.6692525348458127E-5</v>
      </c>
      <c r="L457" s="223">
        <f t="shared" ca="1" si="861"/>
        <v>-3.6584800322248418E-4</v>
      </c>
      <c r="M457" s="223">
        <f t="shared" ca="1" si="862"/>
        <v>4.5069468257589518E-4</v>
      </c>
      <c r="N457" s="223">
        <f t="shared" ca="1" si="863"/>
        <v>-2.7153052936578371E-4</v>
      </c>
      <c r="O457" s="223">
        <f t="shared" ca="1" si="864"/>
        <v>-6.6692525348458262E-5</v>
      </c>
      <c r="P457" s="223">
        <f t="shared" ca="1" si="865"/>
        <v>3.6584800322248478E-4</v>
      </c>
      <c r="Q457" s="223">
        <f t="shared" ca="1" si="866"/>
        <v>-4.5069468257589518E-4</v>
      </c>
      <c r="R457" s="223">
        <f t="shared" ca="1" si="867"/>
        <v>2.715305293657836E-4</v>
      </c>
      <c r="S457" s="223">
        <f t="shared" ca="1" si="868"/>
        <v>6.6692525348458452E-5</v>
      </c>
      <c r="T457" s="223">
        <f t="shared" ca="1" si="869"/>
        <v>-3.6584800322248391E-4</v>
      </c>
      <c r="U457" s="223">
        <f t="shared" ca="1" si="870"/>
        <v>4.5069468257589518E-4</v>
      </c>
      <c r="V457" s="223">
        <f t="shared" ca="1" si="871"/>
        <v>-2.7153052936578344E-4</v>
      </c>
      <c r="W457" s="223">
        <f t="shared" ca="1" si="872"/>
        <v>-6.6692525348458615E-5</v>
      </c>
      <c r="X457" s="223">
        <f t="shared" ca="1" si="873"/>
        <v>3.6584800322248494E-4</v>
      </c>
      <c r="Y457" s="223">
        <f t="shared" ca="1" si="874"/>
        <v>-4.5069468257589486E-4</v>
      </c>
      <c r="Z457" s="223">
        <f t="shared" ca="1" si="875"/>
        <v>2.7153052936578203E-4</v>
      </c>
      <c r="AA457" s="223">
        <f t="shared" ca="1" si="876"/>
        <v>6.6692525348457205E-5</v>
      </c>
      <c r="AB457" s="223">
        <f t="shared" ca="1" si="877"/>
        <v>-3.6584800322248407E-4</v>
      </c>
      <c r="AC457" s="223">
        <f t="shared" ca="1" si="878"/>
        <v>4.5069468257589508E-4</v>
      </c>
      <c r="AD457" s="223">
        <f t="shared" ca="1" si="879"/>
        <v>-2.7153052936578317E-4</v>
      </c>
      <c r="AE457" s="223">
        <f t="shared" ca="1" si="880"/>
        <v>-6.669252534845894E-5</v>
      </c>
      <c r="AF457" s="223">
        <f t="shared" ca="1" si="881"/>
        <v>3.6584800322248516E-4</v>
      </c>
      <c r="AG457" s="223">
        <f t="shared" ca="1" si="882"/>
        <v>-4.5069468257589486E-4</v>
      </c>
      <c r="AH457" s="223">
        <f t="shared" ca="1" si="883"/>
        <v>2.7153052936578436E-4</v>
      </c>
      <c r="AI457" s="223">
        <f t="shared" ca="1" si="884"/>
        <v>6.6692525348460729E-5</v>
      </c>
      <c r="AJ457" s="223">
        <f t="shared" ca="1" si="885"/>
        <v>-3.6584800322248429E-4</v>
      </c>
      <c r="AK457" s="223">
        <f t="shared" ca="1" si="886"/>
        <v>4.5069468257589453E-4</v>
      </c>
      <c r="AL457" s="223">
        <f t="shared" ca="1" si="887"/>
        <v>-2.715305293657829E-4</v>
      </c>
      <c r="AM457" s="223">
        <f t="shared" ca="1" si="888"/>
        <v>-6.6692525348456067E-5</v>
      </c>
      <c r="AN457" s="223">
        <f t="shared" ca="1" si="889"/>
        <v>3.6584800322248537E-4</v>
      </c>
      <c r="AO457" s="223">
        <f t="shared" ca="1" si="890"/>
        <v>-4.5069468257589529E-4</v>
      </c>
      <c r="AP457" s="223">
        <f t="shared" ca="1" si="891"/>
        <v>2.7153052936578149E-4</v>
      </c>
      <c r="AQ457" s="223">
        <f t="shared" ca="1" si="892"/>
        <v>6.6692525348457856E-5</v>
      </c>
      <c r="AR457" s="223">
        <f t="shared" ca="1" si="893"/>
        <v>-3.658480032224864E-4</v>
      </c>
      <c r="AS457" s="223">
        <f t="shared" ca="1" si="894"/>
        <v>4.5069468257589497E-4</v>
      </c>
      <c r="AT457" s="223">
        <f t="shared" ca="1" si="895"/>
        <v>-2.7153052936578002E-4</v>
      </c>
      <c r="AU457" s="223">
        <f t="shared" ca="1" si="896"/>
        <v>-6.6692525348459591E-5</v>
      </c>
      <c r="AV457" s="223">
        <f t="shared" ca="1" si="897"/>
        <v>3.6584800322248364E-4</v>
      </c>
      <c r="AW457" s="223">
        <f t="shared" ca="1" si="898"/>
        <v>-4.506946825758947E-4</v>
      </c>
      <c r="AX457" s="223">
        <f t="shared" ca="1" si="899"/>
        <v>2.7153052936578382E-4</v>
      </c>
      <c r="AY457" s="223">
        <f t="shared" ca="1" si="900"/>
        <v>6.6692525348461379E-5</v>
      </c>
      <c r="AZ457" s="223">
        <f t="shared" ca="1" si="901"/>
        <v>-3.6584800322248467E-4</v>
      </c>
      <c r="BA457" s="223">
        <f t="shared" ca="1" si="902"/>
        <v>4.5069468257589448E-4</v>
      </c>
      <c r="BB457" s="223">
        <f t="shared" ca="1" si="903"/>
        <v>-2.7153052936578235E-4</v>
      </c>
      <c r="BC457" s="223">
        <f t="shared" ca="1" si="904"/>
        <v>-6.6692525348456744E-5</v>
      </c>
      <c r="BD457" s="223">
        <f t="shared" ca="1" si="905"/>
        <v>3.6584800322248575E-4</v>
      </c>
      <c r="BE457" s="223">
        <f t="shared" ca="1" si="906"/>
        <v>-4.5069468257589518E-4</v>
      </c>
      <c r="BF457" s="223">
        <f t="shared" ca="1" si="907"/>
        <v>2.7153052936578094E-4</v>
      </c>
      <c r="BG457" s="223">
        <f t="shared" ca="1" si="908"/>
        <v>6.6692525348458506E-5</v>
      </c>
      <c r="BH457" s="223">
        <f t="shared" ca="1" si="909"/>
        <v>-3.6584800322248684E-4</v>
      </c>
      <c r="BI457" s="223">
        <f t="shared" ca="1" si="910"/>
        <v>4.5069468257589399E-4</v>
      </c>
      <c r="BJ457" s="223">
        <f t="shared" ca="1" si="911"/>
        <v>-2.7153052936578468E-4</v>
      </c>
      <c r="BK457" s="223">
        <f t="shared" ca="1" si="912"/>
        <v>-6.6692525348460295E-5</v>
      </c>
      <c r="BL457" s="223">
        <f t="shared" ca="1" si="913"/>
        <v>3.6584800322248787E-4</v>
      </c>
      <c r="BM457" s="223">
        <f t="shared" ca="1" si="914"/>
        <v>-4.5069468257589562E-4</v>
      </c>
      <c r="BN457" s="223">
        <f t="shared" ca="1" si="915"/>
        <v>2.7153052936578327E-4</v>
      </c>
      <c r="BO457" s="223">
        <f t="shared" ca="1" si="916"/>
        <v>6.669252534846203E-5</v>
      </c>
      <c r="BP457" s="223">
        <f t="shared" ca="1" si="917"/>
        <v>-3.6584800322248895E-4</v>
      </c>
      <c r="BQ457" s="223">
        <f t="shared" ca="1" si="918"/>
        <v>4.5069468257589535E-4</v>
      </c>
      <c r="BR457" s="223">
        <f t="shared" ca="1" si="919"/>
        <v>-2.7153052936578181E-4</v>
      </c>
      <c r="BS457" s="223">
        <f t="shared" ca="1" si="920"/>
        <v>-6.6692525348463792E-5</v>
      </c>
      <c r="BT457" s="223">
        <f t="shared" ca="1" si="921"/>
        <v>3.6584800322248228E-4</v>
      </c>
      <c r="BU457" s="223">
        <f t="shared" ca="1" si="922"/>
        <v>-4.5069468257589508E-4</v>
      </c>
      <c r="BV457" s="223">
        <f t="shared" ca="1" si="923"/>
        <v>2.715305293657804E-4</v>
      </c>
      <c r="BW457" s="223">
        <f t="shared" ca="1" si="924"/>
        <v>6.6692525348465527E-5</v>
      </c>
      <c r="BX457" s="223">
        <f t="shared" ca="1" si="925"/>
        <v>-3.6584800322248337E-4</v>
      </c>
      <c r="BY457" s="223">
        <f t="shared" ca="1" si="926"/>
        <v>4.5069468257589486E-4</v>
      </c>
      <c r="BZ457" s="223">
        <f t="shared" ca="1" si="927"/>
        <v>-2.7153052936577894E-4</v>
      </c>
      <c r="CA457" s="223">
        <f t="shared" ca="1" si="928"/>
        <v>-6.6692525348454495E-5</v>
      </c>
      <c r="CB457" s="223">
        <f t="shared" ca="1" si="929"/>
        <v>3.658480032224844E-4</v>
      </c>
      <c r="CC457" s="223">
        <f t="shared" ca="1" si="930"/>
        <v>-4.5069468257589453E-4</v>
      </c>
      <c r="CD457" s="223">
        <f t="shared" ca="1" si="931"/>
        <v>2.7153052936577753E-4</v>
      </c>
      <c r="CE457" s="223">
        <f t="shared" ca="1" si="932"/>
        <v>6.6692525348456284E-5</v>
      </c>
      <c r="CF457" s="223">
        <f t="shared" ca="1" si="933"/>
        <v>-3.6584800322248548E-4</v>
      </c>
      <c r="CG457" s="223">
        <f t="shared" ca="1" si="934"/>
        <v>4.5069468257589426E-4</v>
      </c>
      <c r="CH457" s="223">
        <f t="shared" ca="1" si="935"/>
        <v>-2.7153052936577606E-4</v>
      </c>
      <c r="CI457" s="223">
        <f t="shared" ca="1" si="936"/>
        <v>-6.6692525348458046E-5</v>
      </c>
      <c r="CJ457" s="223">
        <f t="shared" ca="1" si="937"/>
        <v>3.6584800322248657E-4</v>
      </c>
      <c r="CK457" s="223">
        <f t="shared" ca="1" si="938"/>
        <v>-4.5069468257589399E-4</v>
      </c>
      <c r="CL457" s="223">
        <f t="shared" ca="1" si="939"/>
        <v>2.7153052936578506E-4</v>
      </c>
      <c r="CM457" s="223">
        <f t="shared" ca="1" si="940"/>
        <v>6.669252534845978E-5</v>
      </c>
      <c r="CN457" s="223">
        <f t="shared" ca="1" si="941"/>
        <v>-3.658480032224876E-4</v>
      </c>
      <c r="CO457" s="223">
        <f t="shared" ca="1" si="942"/>
        <v>4.5069468257589377E-4</v>
      </c>
      <c r="CP457" s="223">
        <f t="shared" ca="1" si="943"/>
        <v>-2.715305293657836E-4</v>
      </c>
      <c r="CQ457" s="223">
        <f t="shared" ca="1" si="944"/>
        <v>-6.6692525348461569E-5</v>
      </c>
      <c r="CR457" s="223">
        <f t="shared" ca="1" si="945"/>
        <v>3.6584800322248868E-4</v>
      </c>
      <c r="CS457" s="223">
        <f t="shared" ca="1" si="946"/>
        <v>-4.5069468257589535E-4</v>
      </c>
      <c r="CT457" s="223">
        <f t="shared" ca="1" si="947"/>
        <v>2.7153052936578219E-4</v>
      </c>
      <c r="CU457" s="223">
        <f t="shared" ca="1" si="948"/>
        <v>6.6692525348463358E-5</v>
      </c>
      <c r="CV457" s="223">
        <f t="shared" ca="1" si="949"/>
        <v>-3.6584800322248976E-4</v>
      </c>
      <c r="CW457" s="223">
        <f t="shared" ca="1" si="950"/>
        <v>4.5069468257589513E-4</v>
      </c>
      <c r="CX457" s="223">
        <f t="shared" ca="1" si="951"/>
        <v>-2.7153052936578073E-4</v>
      </c>
      <c r="CY457" s="223">
        <f t="shared" ca="1" si="952"/>
        <v>-6.6692525348465147E-5</v>
      </c>
      <c r="CZ457" s="223">
        <f t="shared" ca="1" si="953"/>
        <v>3.658480032224831E-4</v>
      </c>
      <c r="DA457" s="223">
        <f t="shared" ca="1" si="954"/>
        <v>-4.5069468257589486E-4</v>
      </c>
      <c r="DB457" s="223">
        <f t="shared" ca="1" si="955"/>
        <v>2.7153052936577932E-4</v>
      </c>
      <c r="DC457" s="223">
        <f t="shared" ca="1" si="956"/>
        <v>6.6692525348466855E-5</v>
      </c>
      <c r="DD457" s="223">
        <f t="shared" ca="1" si="957"/>
        <v>-3.6584800322248413E-4</v>
      </c>
      <c r="DE457" s="223">
        <f t="shared" ca="1" si="958"/>
        <v>4.5069468257589459E-4</v>
      </c>
      <c r="DF457" s="223">
        <f t="shared" ca="1" si="959"/>
        <v>-2.7153052936577791E-4</v>
      </c>
      <c r="DG457" s="223">
        <f t="shared" ca="1" si="960"/>
        <v>-6.6692525348455877E-5</v>
      </c>
      <c r="DH457" s="223">
        <f t="shared" ca="1" si="961"/>
        <v>3.6584800322248521E-4</v>
      </c>
      <c r="DI457" s="223">
        <f t="shared" ca="1" si="962"/>
        <v>-4.5069468257589432E-4</v>
      </c>
      <c r="DJ457" s="223">
        <f t="shared" ca="1" si="963"/>
        <v>2.7153052936577644E-4</v>
      </c>
      <c r="DK457" s="223">
        <f t="shared" ca="1" si="964"/>
        <v>6.6692525348457612E-5</v>
      </c>
      <c r="DL457" s="223">
        <f t="shared" ca="1" si="965"/>
        <v>-3.6584800322249399E-4</v>
      </c>
      <c r="DM457" s="223">
        <f t="shared" ca="1" si="966"/>
        <v>4.506946825758941E-4</v>
      </c>
      <c r="DN457" s="223">
        <f t="shared" ca="1" si="967"/>
        <v>-2.7153052936578539E-4</v>
      </c>
      <c r="DO457" s="223">
        <f t="shared" ca="1" si="968"/>
        <v>-6.6692525348472221E-5</v>
      </c>
      <c r="DP457" s="223">
        <f t="shared" ca="1" si="969"/>
        <v>3.6584800322248732E-4</v>
      </c>
      <c r="DQ457" s="223">
        <f t="shared" ca="1" si="970"/>
        <v>-4.5069468257589573E-4</v>
      </c>
      <c r="DR457" s="223">
        <f t="shared" ca="1" si="971"/>
        <v>2.7153052936577357E-4</v>
      </c>
      <c r="DS457" s="223">
        <f t="shared" ca="1" si="972"/>
        <v>6.6692525348461163E-5</v>
      </c>
      <c r="DT457" s="223">
        <f t="shared" ca="1" si="973"/>
        <v>-3.6584800322248071E-4</v>
      </c>
      <c r="DU457" s="223">
        <f t="shared" ca="1" si="974"/>
        <v>4.5069468257589356E-4</v>
      </c>
      <c r="DV457" s="223">
        <f t="shared" ca="1" si="975"/>
        <v>-2.7153052936578257E-4</v>
      </c>
      <c r="DW457" s="223">
        <f t="shared" ca="1" si="976"/>
        <v>-6.6692525348450131E-5</v>
      </c>
      <c r="DX457" s="223">
        <f t="shared" ca="1" si="977"/>
        <v>3.6584800322248949E-4</v>
      </c>
      <c r="DY457" s="223">
        <f t="shared" ca="1" si="978"/>
        <v>-4.5069468257589518E-4</v>
      </c>
      <c r="DZ457" s="223">
        <f t="shared" ca="1" si="979"/>
        <v>2.715305293657707E-4</v>
      </c>
      <c r="EA457" s="223">
        <f t="shared" ca="1" si="980"/>
        <v>6.6692525348464686E-5</v>
      </c>
      <c r="EB457" s="223">
        <f t="shared" ca="1" si="981"/>
        <v>-3.6584800322248283E-4</v>
      </c>
      <c r="EC457" s="223">
        <f t="shared" ca="1" si="982"/>
        <v>4.5069468257589302E-4</v>
      </c>
      <c r="ED457" s="223">
        <f t="shared" ca="1" si="983"/>
        <v>-2.715305293657797E-4</v>
      </c>
      <c r="EE457" s="223">
        <f t="shared" ca="1" si="984"/>
        <v>-6.6692525348453627E-5</v>
      </c>
      <c r="EF457" s="223">
        <f t="shared" ca="1" si="985"/>
        <v>3.6584800322249161E-4</v>
      </c>
      <c r="EG457" s="223">
        <f t="shared" ca="1" si="986"/>
        <v>-4.5069468257589464E-4</v>
      </c>
      <c r="EH457" s="223">
        <f t="shared" ca="1" si="987"/>
        <v>2.7153052936578864E-4</v>
      </c>
      <c r="EI457" s="223">
        <f t="shared" ca="1" si="988"/>
        <v>6.6692525348468237E-5</v>
      </c>
      <c r="EJ457" s="223">
        <f t="shared" ca="1" si="989"/>
        <v>-3.6584800322248494E-4</v>
      </c>
      <c r="EK457" s="223">
        <f t="shared" ca="1" si="990"/>
        <v>4.5069468257589247E-4</v>
      </c>
      <c r="EL457" s="223">
        <f t="shared" ca="1" si="991"/>
        <v>-2.7153052936577682E-4</v>
      </c>
      <c r="EM457" s="223">
        <f t="shared" ca="1" si="992"/>
        <v>-6.6692525348457205E-5</v>
      </c>
      <c r="EN457" s="223">
        <f t="shared" ca="1" si="993"/>
        <v>3.6584800322249372E-4</v>
      </c>
      <c r="EO457" s="223">
        <f t="shared" ca="1" si="994"/>
        <v>-4.506946825758941E-4</v>
      </c>
      <c r="EP457" s="223">
        <f t="shared" ca="1" si="995"/>
        <v>2.7153052936578577E-4</v>
      </c>
      <c r="EQ457" s="223">
        <f t="shared" ca="1" si="996"/>
        <v>6.6692525348471761E-5</v>
      </c>
      <c r="ER457" s="223">
        <f t="shared" ca="1" si="997"/>
        <v>-3.6584800322248705E-4</v>
      </c>
      <c r="ES457" s="223">
        <f t="shared" ca="1" si="998"/>
        <v>4.5069468257589573E-4</v>
      </c>
      <c r="ET457" s="223">
        <f t="shared" ca="1" si="999"/>
        <v>-2.7153052936577395E-4</v>
      </c>
      <c r="EU457" s="223">
        <f t="shared" ca="1" si="1000"/>
        <v>-6.6692525348460729E-5</v>
      </c>
      <c r="EV457" s="223">
        <f t="shared" ca="1" si="1001"/>
        <v>3.6584800322248044E-4</v>
      </c>
      <c r="EW457" s="223">
        <f t="shared" ca="1" si="1002"/>
        <v>-4.5069468257589361E-4</v>
      </c>
      <c r="EX457" s="223">
        <f t="shared" ca="1" si="1003"/>
        <v>2.715305293657829E-4</v>
      </c>
      <c r="EY457" s="223">
        <f t="shared" ca="1" si="1004"/>
        <v>6.6692525348475339E-5</v>
      </c>
      <c r="EZ457" s="223">
        <f t="shared" ca="1" si="1005"/>
        <v>-3.6584800322248922E-4</v>
      </c>
      <c r="FA457" s="223">
        <f t="shared" ca="1" si="1006"/>
        <v>4.5069468257589529E-4</v>
      </c>
      <c r="FB457" s="223">
        <f t="shared" ca="1" si="1007"/>
        <v>-2.7153052936577108E-4</v>
      </c>
      <c r="FC457" s="223">
        <f t="shared" ca="1" si="1008"/>
        <v>-6.669252534846428E-5</v>
      </c>
      <c r="FD457" s="223">
        <f t="shared" ca="1" si="1009"/>
        <v>3.6584800322248255E-4</v>
      </c>
      <c r="FE457" s="223">
        <f t="shared" ca="1" si="1010"/>
        <v>-4.5069468257589307E-4</v>
      </c>
      <c r="FF457" s="223">
        <f t="shared" ca="1" si="1011"/>
        <v>2.7153052936578002E-4</v>
      </c>
      <c r="FG457" s="223">
        <f t="shared" ca="1" si="1012"/>
        <v>6.6692525348453248E-5</v>
      </c>
      <c r="FH457" s="223">
        <f t="shared" ca="1" si="1013"/>
        <v>-3.6584800322249134E-4</v>
      </c>
      <c r="FI457" s="223">
        <f t="shared" ca="1" si="1014"/>
        <v>4.506946825758947E-4</v>
      </c>
      <c r="FJ457" s="223">
        <f t="shared" ca="1" si="1015"/>
        <v>-2.715305293657682E-4</v>
      </c>
      <c r="FK457" s="223">
        <f t="shared" ca="1" si="1016"/>
        <v>-6.6692525348467803E-5</v>
      </c>
      <c r="FL457" s="223">
        <f t="shared" ca="1" si="1017"/>
        <v>3.6584800322248467E-4</v>
      </c>
      <c r="FM457" s="223">
        <f t="shared" ca="1" si="1018"/>
        <v>-4.5069468257589258E-4</v>
      </c>
      <c r="FN457" s="223">
        <f t="shared" ca="1" si="1019"/>
        <v>2.7153052936577715E-4</v>
      </c>
      <c r="FO457" s="223">
        <f t="shared" ca="1" si="1020"/>
        <v>6.6692525348456744E-5</v>
      </c>
      <c r="FP457" s="223">
        <f t="shared" ca="1" si="1021"/>
        <v>-3.6584800322249345E-4</v>
      </c>
      <c r="FQ457" s="223">
        <f t="shared" ca="1" si="1022"/>
        <v>4.5069468257589421E-4</v>
      </c>
      <c r="FR457" s="223">
        <f t="shared" ca="1" si="1023"/>
        <v>-2.7153052936578615E-4</v>
      </c>
      <c r="FS457" s="223">
        <f t="shared" ca="1" si="1024"/>
        <v>-6.6692525348471354E-5</v>
      </c>
      <c r="FT457" s="223">
        <f t="shared" ca="1" si="1025"/>
        <v>3.6584800322248684E-4</v>
      </c>
      <c r="FU457" s="223">
        <f t="shared" ca="1" si="1026"/>
        <v>-4.5069468257589583E-4</v>
      </c>
      <c r="FV457" s="223">
        <f t="shared" ca="1" si="1027"/>
        <v>2.7153052936577428E-4</v>
      </c>
      <c r="FW457" s="223">
        <f t="shared" ca="1" si="1028"/>
        <v>6.6692525348460295E-5</v>
      </c>
      <c r="FX457" s="223">
        <f t="shared" ca="1" si="1029"/>
        <v>-3.6584800322249562E-4</v>
      </c>
      <c r="FY457" s="223">
        <f t="shared" ca="1" si="1030"/>
        <v>4.5069468257589372E-4</v>
      </c>
      <c r="FZ457" s="223">
        <f t="shared" ca="1" si="1031"/>
        <v>-2.7153052936578327E-4</v>
      </c>
      <c r="GA457" s="223">
        <f t="shared" ca="1" si="1032"/>
        <v>-6.6692525348474851E-5</v>
      </c>
      <c r="GB457" s="223">
        <f t="shared" ca="1" si="1033"/>
        <v>3.6584800322248895E-4</v>
      </c>
      <c r="GC457" s="223">
        <f t="shared" ca="1" si="1034"/>
        <v>-4.5069468257589535E-4</v>
      </c>
      <c r="GD457" s="223">
        <f t="shared" ca="1" si="1035"/>
        <v>2.715305293657714E-4</v>
      </c>
      <c r="GE457" s="223">
        <f t="shared" ca="1" si="1036"/>
        <v>6.6692525348463792E-5</v>
      </c>
      <c r="GF457" s="223">
        <f t="shared" ca="1" si="1037"/>
        <v>-3.6584800322248228E-4</v>
      </c>
      <c r="GG457" s="223">
        <f t="shared" ca="1" si="1038"/>
        <v>4.5069468257589323E-4</v>
      </c>
      <c r="GH457" s="223">
        <f t="shared" ca="1" si="1039"/>
        <v>-2.715305293657804E-4</v>
      </c>
      <c r="GI457" s="223">
        <f t="shared" ca="1" si="1040"/>
        <v>-6.669252534845276E-5</v>
      </c>
      <c r="GJ457" s="223">
        <f t="shared" ca="1" si="1041"/>
        <v>3.6584800322249107E-4</v>
      </c>
      <c r="GK457" s="223">
        <f t="shared" ca="1" si="1042"/>
        <v>-4.5069468257589486E-4</v>
      </c>
      <c r="GL457" s="223">
        <f t="shared" ca="1" si="1043"/>
        <v>2.7153052936576858E-4</v>
      </c>
      <c r="GM457" s="223">
        <f t="shared" ca="1" si="1044"/>
        <v>6.6692525348467315E-5</v>
      </c>
      <c r="GN457" s="223">
        <f t="shared" ca="1" si="1045"/>
        <v>-3.658480032224844E-4</v>
      </c>
      <c r="GO457" s="223">
        <f t="shared" ca="1" si="1046"/>
        <v>4.5069468257589264E-4</v>
      </c>
      <c r="GP457" s="223">
        <f t="shared" ca="1" si="1047"/>
        <v>-2.7153052936577753E-4</v>
      </c>
      <c r="GQ457" s="223">
        <f t="shared" ca="1" si="1048"/>
        <v>-6.6692525348456284E-5</v>
      </c>
      <c r="GR457" s="223">
        <f t="shared" ca="1" si="1049"/>
        <v>3.6584800322249318E-4</v>
      </c>
      <c r="GS457" s="223">
        <f t="shared" ca="1" si="1050"/>
        <v>-4.5069468257589426E-4</v>
      </c>
      <c r="GT457" s="223">
        <f t="shared" ca="1" si="1051"/>
        <v>2.7153052936578647E-4</v>
      </c>
      <c r="GU457" s="223">
        <f t="shared" ca="1" si="1052"/>
        <v>6.6692525348470839E-5</v>
      </c>
      <c r="GV457" s="223">
        <f t="shared" ca="1" si="1053"/>
        <v>-3.6584800322248657E-4</v>
      </c>
      <c r="GW457" s="223">
        <f t="shared" ca="1" si="1054"/>
        <v>4.5069468257589215E-4</v>
      </c>
      <c r="GX457" s="223">
        <f t="shared" ca="1" si="1055"/>
        <v>-2.7153052936577466E-4</v>
      </c>
      <c r="GY457" s="223">
        <f t="shared" ca="1" si="1056"/>
        <v>-6.669252534845978E-5</v>
      </c>
      <c r="GZ457" s="223">
        <f t="shared" ca="1" si="1057"/>
        <v>3.6584800322249535E-4</v>
      </c>
      <c r="HA457" s="223">
        <f t="shared" ca="1" si="1058"/>
        <v>-4.5069468257589377E-4</v>
      </c>
      <c r="HB457" s="223">
        <f t="shared" ca="1" si="1059"/>
        <v>2.715305293657836E-4</v>
      </c>
      <c r="HC457" s="223">
        <f t="shared" ca="1" si="1060"/>
        <v>6.669252534847439E-5</v>
      </c>
      <c r="HD457" s="223">
        <f t="shared" ca="1" si="1061"/>
        <v>-3.6584800322248868E-4</v>
      </c>
      <c r="HE457" s="223">
        <f t="shared" ca="1" si="1062"/>
        <v>4.5069468257589535E-4</v>
      </c>
      <c r="HF457" s="223">
        <f t="shared" ca="1" si="1063"/>
        <v>-2.7153052936577178E-4</v>
      </c>
      <c r="HG457" s="223">
        <f t="shared" ca="1" si="1064"/>
        <v>-6.6692525348463358E-5</v>
      </c>
      <c r="HH457" s="223">
        <f t="shared" ca="1" si="1065"/>
        <v>3.6584800322248201E-4</v>
      </c>
      <c r="HI457" s="223">
        <f t="shared" ca="1" si="1066"/>
        <v>-4.5069468257589323E-4</v>
      </c>
      <c r="HJ457" s="223">
        <f t="shared" ca="1" si="1067"/>
        <v>2.7153052936578073E-4</v>
      </c>
      <c r="HK457" s="223">
        <f t="shared" ca="1" si="1068"/>
        <v>6.6692525348477914E-5</v>
      </c>
      <c r="HL457" s="223">
        <f t="shared" ca="1" si="1069"/>
        <v>-3.6584800322249079E-4</v>
      </c>
      <c r="HM457" s="223">
        <f t="shared" ca="1" si="1070"/>
        <v>4.5069468257589486E-4</v>
      </c>
      <c r="HN457" s="223">
        <f t="shared" ca="1" si="1071"/>
        <v>-2.7153052936576891E-4</v>
      </c>
      <c r="HO457" s="223">
        <f t="shared" ca="1" si="1072"/>
        <v>-6.6692525348466855E-5</v>
      </c>
      <c r="HP457" s="223">
        <f t="shared" ca="1" si="1073"/>
        <v>3.6584800322248413E-4</v>
      </c>
      <c r="HQ457" s="223">
        <f t="shared" ca="1" si="1074"/>
        <v>-4.5069468257589649E-4</v>
      </c>
      <c r="HR457" s="223">
        <f t="shared" ca="1" si="1075"/>
        <v>2.7153052936575709E-4</v>
      </c>
      <c r="HS457" s="223">
        <f t="shared" ca="1" si="1076"/>
        <v>6.6692525348481464E-5</v>
      </c>
      <c r="HT457" s="223">
        <f t="shared" ca="1" si="1077"/>
        <v>-3.6584800322249291E-4</v>
      </c>
      <c r="HU457" s="223">
        <f t="shared" ca="1" si="1078"/>
        <v>4.5069468257589432E-4</v>
      </c>
      <c r="HV457" s="223">
        <f t="shared" ca="1" si="1079"/>
        <v>-2.7153052936578685E-4</v>
      </c>
      <c r="HW457" s="223">
        <f t="shared" ca="1" si="1080"/>
        <v>-6.6692525348444818E-5</v>
      </c>
      <c r="HX457" s="223">
        <f t="shared" ca="1" si="1081"/>
        <v>3.6584800322250169E-4</v>
      </c>
      <c r="HY457" s="223">
        <f t="shared" ca="1" si="1082"/>
        <v>-4.5069468257589215E-4</v>
      </c>
      <c r="HZ457" s="223">
        <f t="shared" ca="1" si="1083"/>
        <v>2.7153052936577503E-4</v>
      </c>
      <c r="IA457" s="223">
        <f t="shared" ca="1" si="1084"/>
        <v>6.6692525348459374E-5</v>
      </c>
      <c r="IB457" s="223">
        <f t="shared" ca="1" si="1085"/>
        <v>-3.6584800322247963E-4</v>
      </c>
      <c r="IC457" s="223">
        <f t="shared" ca="1" si="1086"/>
        <v>4.5069468257589003E-4</v>
      </c>
      <c r="ID457" s="223">
        <f t="shared" ca="1" si="1087"/>
        <v>-2.7153052936576316E-4</v>
      </c>
      <c r="IE457" s="223">
        <f t="shared" ca="1" si="1088"/>
        <v>4.5069468257588494E-4</v>
      </c>
      <c r="IF457" s="223">
        <f t="shared" ca="1" si="1089"/>
        <v>3.6584800322248841E-4</v>
      </c>
      <c r="IG457" s="223">
        <f t="shared" ca="1" si="1090"/>
        <v>-4.5069468257589546E-4</v>
      </c>
      <c r="IH457" s="223">
        <f t="shared" ca="1" si="1091"/>
        <v>2.7153052936579292E-4</v>
      </c>
      <c r="II457" s="223">
        <f t="shared" ca="1" si="1092"/>
        <v>6.6692525348488566E-5</v>
      </c>
      <c r="IJ457" s="223">
        <f t="shared" ca="1" si="1093"/>
        <v>-3.6584800322249719E-4</v>
      </c>
      <c r="IK457" s="223">
        <f t="shared" ca="1" si="1094"/>
        <v>4.5069468257589334E-4</v>
      </c>
      <c r="IL457" s="223">
        <f t="shared" ca="1" si="1095"/>
        <v>-2.7153052936578111E-4</v>
      </c>
      <c r="IM457" s="223">
        <f t="shared" ca="1" si="1096"/>
        <v>-6.669252534845192E-5</v>
      </c>
      <c r="IN457" s="223">
        <f t="shared" ca="1" si="1097"/>
        <v>3.6584800322247513E-4</v>
      </c>
      <c r="IO457" s="223">
        <f t="shared" ca="1" si="1098"/>
        <v>-4.5069468257589112E-4</v>
      </c>
      <c r="IP457" s="223">
        <f t="shared" ca="1" si="1099"/>
        <v>2.7153052936576929E-4</v>
      </c>
      <c r="IQ457" s="223">
        <f t="shared" ca="1" si="1100"/>
        <v>6.6692525348466475E-5</v>
      </c>
      <c r="IR457" s="223">
        <f t="shared" ca="1" si="1101"/>
        <v>-3.6584800322248391E-4</v>
      </c>
      <c r="IS457" s="223">
        <f t="shared" ca="1" si="1102"/>
        <v>4.5069468257589654E-4</v>
      </c>
      <c r="IT457" s="223">
        <f t="shared" ca="1" si="1103"/>
        <v>-2.7153052936575747E-4</v>
      </c>
      <c r="IU457" s="223">
        <f t="shared" ca="1" si="1104"/>
        <v>-6.6692525348481031E-5</v>
      </c>
      <c r="IV457" s="223">
        <f t="shared" ca="1" si="1105"/>
        <v>3.6584800322249269E-4</v>
      </c>
      <c r="IW457" s="223">
        <f t="shared" ca="1" si="1106"/>
        <v>-4.5069468257589443E-4</v>
      </c>
      <c r="IX457" s="223">
        <f t="shared" ca="1" si="1107"/>
        <v>2.7153052936578723E-4</v>
      </c>
      <c r="IY457" s="223">
        <f t="shared" ca="1" si="1108"/>
        <v>6.6692525348444385E-5</v>
      </c>
      <c r="IZ457" s="223">
        <f t="shared" ca="1" si="1109"/>
        <v>-3.6584800322250147E-4</v>
      </c>
      <c r="JA457" s="223">
        <f t="shared" ca="1" si="1110"/>
        <v>4.5069468257589226E-4</v>
      </c>
      <c r="JB457" s="223">
        <f t="shared" ca="1" si="1111"/>
        <v>-2.7153052936577536E-4</v>
      </c>
    </row>
    <row r="458" spans="2:262">
      <c r="B458" s="230">
        <v>97</v>
      </c>
      <c r="C458" s="229">
        <f t="shared" si="1112"/>
        <v>1.8945312500000012E-3</v>
      </c>
      <c r="D458" s="226">
        <f t="shared" ca="1" si="855"/>
        <v>39.016485753925515</v>
      </c>
      <c r="E458" s="225">
        <f ca="1">CY361</f>
        <v>-0.1835142460744881</v>
      </c>
      <c r="F458" s="224">
        <v>97</v>
      </c>
      <c r="G458" s="223">
        <f t="shared" ca="1" si="856"/>
        <v>-6.6382482048536073E-5</v>
      </c>
      <c r="H458" s="223">
        <f t="shared" ca="1" si="857"/>
        <v>1.233091991359333E-4</v>
      </c>
      <c r="I458" s="223">
        <f t="shared" ca="1" si="858"/>
        <v>-1.122301735020264E-4</v>
      </c>
      <c r="J458" s="223">
        <f t="shared" ca="1" si="859"/>
        <v>3.9255552420025932E-5</v>
      </c>
      <c r="K458" s="223">
        <f t="shared" ca="1" si="860"/>
        <v>5.5368734842322045E-5</v>
      </c>
      <c r="L458" s="223">
        <f t="shared" ca="1" si="861"/>
        <v>-1.1945684181255592E-4</v>
      </c>
      <c r="M458" s="223">
        <f t="shared" ca="1" si="862"/>
        <v>1.176638036003547E-4</v>
      </c>
      <c r="N458" s="223">
        <f t="shared" ca="1" si="863"/>
        <v>-5.0978491240506618E-5</v>
      </c>
      <c r="O458" s="223">
        <f t="shared" ca="1" si="864"/>
        <v>-4.3821756451946952E-5</v>
      </c>
      <c r="P458" s="223">
        <f t="shared" ca="1" si="865"/>
        <v>1.1445404980077132E-4</v>
      </c>
      <c r="Q458" s="223">
        <f t="shared" ca="1" si="866"/>
        <v>-1.2196426694843386E-4</v>
      </c>
      <c r="R458" s="223">
        <f t="shared" ca="1" si="867"/>
        <v>6.2210479322663201E-5</v>
      </c>
      <c r="S458" s="223">
        <f t="shared" ca="1" si="868"/>
        <v>3.1852750591530965E-5</v>
      </c>
      <c r="T458" s="223">
        <f t="shared" ca="1" si="869"/>
        <v>-1.0834900272245758E-4</v>
      </c>
      <c r="U458" s="223">
        <f t="shared" ca="1" si="870"/>
        <v>1.250901477333493E-4</v>
      </c>
      <c r="V458" s="223">
        <f t="shared" ca="1" si="871"/>
        <v>-7.2843346481235257E-5</v>
      </c>
      <c r="W458" s="223">
        <f t="shared" ca="1" si="872"/>
        <v>-1.9576985330433866E-5</v>
      </c>
      <c r="X458" s="223">
        <f t="shared" ca="1" si="873"/>
        <v>1.0120049551833607E-4</v>
      </c>
      <c r="Y458" s="223">
        <f t="shared" ca="1" si="874"/>
        <v>-1.2701134201436207E-4</v>
      </c>
      <c r="Z458" s="223">
        <f t="shared" ca="1" si="875"/>
        <v>8.2774692392969284E-5</v>
      </c>
      <c r="AA458" s="223">
        <f t="shared" ca="1" si="876"/>
        <v>7.1126829987359091E-6</v>
      </c>
      <c r="AB458" s="223">
        <f t="shared" ca="1" si="877"/>
        <v>-9.3077372220555881E-5</v>
      </c>
      <c r="AC458" s="223">
        <f t="shared" ca="1" si="878"/>
        <v>1.2770934764031437E-4</v>
      </c>
      <c r="AD458" s="223">
        <f t="shared" ca="1" si="879"/>
        <v>-9.1908872767709396E-5</v>
      </c>
      <c r="AE458" s="223">
        <f t="shared" ca="1" si="880"/>
        <v>5.4201183584279125E-6</v>
      </c>
      <c r="AF458" s="223">
        <f t="shared" ca="1" si="881"/>
        <v>8.4057862947023164E-5</v>
      </c>
      <c r="AG458" s="223">
        <f t="shared" ca="1" si="882"/>
        <v>-1.2717744243545963E-4</v>
      </c>
      <c r="AH458" s="223">
        <f t="shared" ca="1" si="883"/>
        <v>1.0015792045519535E-4</v>
      </c>
      <c r="AI458" s="223">
        <f t="shared" ca="1" si="884"/>
        <v>-1.7900721012861989E-5</v>
      </c>
      <c r="AJ458" s="223">
        <f t="shared" ca="1" si="885"/>
        <v>-7.4228830502609956E-5</v>
      </c>
      <c r="AK458" s="223">
        <f t="shared" ca="1" si="886"/>
        <v>1.2542074893768937E-4</v>
      </c>
      <c r="AL458" s="223">
        <f t="shared" ca="1" si="887"/>
        <v>-1.0744239261681018E-4</v>
      </c>
      <c r="AM458" s="223">
        <f t="shared" ca="1" si="888"/>
        <v>3.0208929938411825E-5</v>
      </c>
      <c r="AN458" s="223">
        <f t="shared" ca="1" si="889"/>
        <v>6.3684933842848829E-5</v>
      </c>
      <c r="AO458" s="223">
        <f t="shared" ca="1" si="890"/>
        <v>-1.2245618506569392E-4</v>
      </c>
      <c r="AP458" s="223">
        <f t="shared" ca="1" si="891"/>
        <v>1.1369213580353872E-4</v>
      </c>
      <c r="AQ458" s="223">
        <f t="shared" ca="1" si="892"/>
        <v>-4.2226210354775616E-5</v>
      </c>
      <c r="AR458" s="223">
        <f t="shared" ca="1" si="893"/>
        <v>-5.2527716456456507E-5</v>
      </c>
      <c r="AS458" s="223">
        <f t="shared" ca="1" si="894"/>
        <v>1.1831230119015534E-4</v>
      </c>
      <c r="AT458" s="223">
        <f t="shared" ca="1" si="895"/>
        <v>-1.1884696157203495E-4</v>
      </c>
      <c r="AU458" s="223">
        <f t="shared" ca="1" si="896"/>
        <v>5.3836829282226586E-5</v>
      </c>
      <c r="AV458" s="223">
        <f t="shared" ca="1" si="897"/>
        <v>4.0864628446016208E-5</v>
      </c>
      <c r="AW458" s="223">
        <f t="shared" ca="1" si="898"/>
        <v>-1.1302900517807347E-4</v>
      </c>
      <c r="AX458" s="223">
        <f t="shared" ca="1" si="899"/>
        <v>1.2285722613223485E-4</v>
      </c>
      <c r="AY458" s="223">
        <f t="shared" ca="1" si="900"/>
        <v>-6.4928970113486815E-5</v>
      </c>
      <c r="AZ458" s="223">
        <f t="shared" ca="1" si="901"/>
        <v>-2.8807991724764241E-5</v>
      </c>
      <c r="BA458" s="223">
        <f t="shared" ca="1" si="902"/>
        <v>1.066571780581866E-4</v>
      </c>
      <c r="BB458" s="223">
        <f t="shared" ca="1" si="903"/>
        <v>-1.2568430844419039E-4</v>
      </c>
      <c r="BC458" s="223">
        <f t="shared" ca="1" si="904"/>
        <v>7.53958094687671E-5</v>
      </c>
      <c r="BD458" s="223">
        <f t="shared" ca="1" si="905"/>
        <v>1.6473918295150861E-5</v>
      </c>
      <c r="BE458" s="223">
        <f t="shared" ca="1" si="906"/>
        <v>-9.9258184008856062E-5</v>
      </c>
      <c r="BF458" s="223">
        <f t="shared" ca="1" si="907"/>
        <v>1.2730098215979642E-4</v>
      </c>
      <c r="BG458" s="223">
        <f t="shared" ca="1" si="908"/>
        <v>-8.5136545963322694E-5</v>
      </c>
      <c r="BH458" s="223">
        <f t="shared" ca="1" si="909"/>
        <v>-3.9811920267971747E-6</v>
      </c>
      <c r="BI458" s="223">
        <f t="shared" ca="1" si="910"/>
        <v>9.0903279387476377E-5</v>
      </c>
      <c r="BJ458" s="223">
        <f t="shared" ca="1" si="911"/>
        <v>-1.2769167782740793E-4</v>
      </c>
      <c r="BK458" s="223">
        <f t="shared" ca="1" si="912"/>
        <v>9.4057370979880005E-5</v>
      </c>
      <c r="BL458" s="223">
        <f t="shared" ca="1" si="913"/>
        <v>-8.5498752971173104E-6</v>
      </c>
      <c r="BM458" s="223">
        <f t="shared" ca="1" si="914"/>
        <v>-8.1672926492807875E-5</v>
      </c>
      <c r="BN458" s="223">
        <f t="shared" ca="1" si="915"/>
        <v>1.2685263283417007E-4</v>
      </c>
      <c r="BO458" s="223">
        <f t="shared" ca="1" si="916"/>
        <v>-1.0207237209691316E-4</v>
      </c>
      <c r="BP458" s="223">
        <f t="shared" ca="1" si="917"/>
        <v>2.0998602648083283E-5</v>
      </c>
      <c r="BQ458" s="223">
        <f t="shared" ca="1" si="918"/>
        <v>7.1656018669053384E-5</v>
      </c>
      <c r="BR458" s="223">
        <f t="shared" ca="1" si="919"/>
        <v>-1.2479192764203609E-4</v>
      </c>
      <c r="BS458" s="223">
        <f t="shared" ca="1" si="920"/>
        <v>1.0910436047221846E-4</v>
      </c>
      <c r="BT458" s="223">
        <f t="shared" ca="1" si="921"/>
        <v>-3.3245101976540816E-5</v>
      </c>
      <c r="BU458" s="223">
        <f t="shared" ca="1" si="922"/>
        <v>-6.0949024214348722E-5</v>
      </c>
      <c r="BV458" s="223">
        <f t="shared" ca="1" si="923"/>
        <v>1.2152940796850232E-4</v>
      </c>
      <c r="BW458" s="223">
        <f t="shared" ca="1" si="924"/>
        <v>-1.1508561421366429E-4</v>
      </c>
      <c r="BX458" s="223">
        <f t="shared" ca="1" si="925"/>
        <v>4.5171432799346429E-5</v>
      </c>
      <c r="BY458" s="223">
        <f t="shared" ca="1" si="926"/>
        <v>4.9655057338333989E-5</v>
      </c>
      <c r="BZ458" s="223">
        <f t="shared" ca="1" si="927"/>
        <v>-1.1709649366149947E-4</v>
      </c>
      <c r="CA458" s="223">
        <f t="shared" ca="1" si="928"/>
        <v>1.1995853057803804E-4</v>
      </c>
      <c r="CB458" s="223">
        <f t="shared" ca="1" si="929"/>
        <v>-5.6662738031077299E-5</v>
      </c>
      <c r="CC458" s="223">
        <f t="shared" ca="1" si="930"/>
        <v>-3.7882885115935597E-5</v>
      </c>
      <c r="CD458" s="223">
        <f t="shared" ca="1" si="931"/>
        <v>1.1153587610908333E-4</v>
      </c>
      <c r="CE458" s="223">
        <f t="shared" ca="1" si="932"/>
        <v>-1.236761807169419E-4</v>
      </c>
      <c r="CF458" s="223">
        <f t="shared" ca="1" si="933"/>
        <v>6.7608350120565414E-5</v>
      </c>
      <c r="CG458" s="223">
        <f t="shared" ca="1" si="934"/>
        <v>2.5745880000982723E-5</v>
      </c>
      <c r="CH458" s="223">
        <f t="shared" ca="1" si="935"/>
        <v>-1.0490110709802314E-4</v>
      </c>
      <c r="CI458" s="223">
        <f t="shared" ca="1" si="936"/>
        <v>1.262027616272639E-4</v>
      </c>
      <c r="CJ458" s="223">
        <f t="shared" ca="1" si="937"/>
        <v>-7.7902856839905913E-5</v>
      </c>
      <c r="CK458" s="223">
        <f t="shared" ca="1" si="938"/>
        <v>-1.3360927987487236E-5</v>
      </c>
      <c r="CL458" s="223">
        <f t="shared" ca="1" si="939"/>
        <v>9.7256083080830537E-5</v>
      </c>
      <c r="CM458" s="223">
        <f t="shared" ca="1" si="940"/>
        <v>-1.2751394095366782E-4</v>
      </c>
      <c r="CN458" s="223">
        <f t="shared" ca="1" si="941"/>
        <v>8.7447116461847644E-5</v>
      </c>
      <c r="CO458" s="223">
        <f t="shared" ca="1" si="942"/>
        <v>8.4730293364604375E-7</v>
      </c>
      <c r="CP458" s="223">
        <f t="shared" ca="1" si="943"/>
        <v>-8.867442981798902E-5</v>
      </c>
      <c r="CQ458" s="223">
        <f t="shared" ca="1" si="944"/>
        <v>1.2759709132247762E-4</v>
      </c>
      <c r="CR458" s="223">
        <f t="shared" ca="1" si="945"/>
        <v>-9.6149212548805234E-5</v>
      </c>
      <c r="CS458" s="223">
        <f t="shared" ca="1" si="946"/>
        <v>1.1674482110629058E-5</v>
      </c>
      <c r="CT458" s="223">
        <f t="shared" ca="1" si="947"/>
        <v>7.9238793321623579E-5</v>
      </c>
      <c r="CU458" s="223">
        <f t="shared" ca="1" si="948"/>
        <v>-1.2645141195018647E-4</v>
      </c>
      <c r="CV458" s="223">
        <f t="shared" ca="1" si="949"/>
        <v>1.0392533915841161E-4</v>
      </c>
      <c r="CW458" s="223">
        <f t="shared" ca="1" si="950"/>
        <v>-2.4083835510254125E-5</v>
      </c>
      <c r="CX458" s="223">
        <f t="shared" ca="1" si="951"/>
        <v>-6.9040043929240199E-5</v>
      </c>
      <c r="CY458" s="223">
        <f t="shared" ca="1" si="952"/>
        <v>1.2408793635544169E-4</v>
      </c>
      <c r="CZ458" s="223">
        <f t="shared" ca="1" si="953"/>
        <v>-1.1070060794055129E-4</v>
      </c>
      <c r="DA458" s="223">
        <f t="shared" ca="1" si="954"/>
        <v>3.6261248408355338E-5</v>
      </c>
      <c r="DB458" s="223">
        <f t="shared" ca="1" si="955"/>
        <v>5.8176401172691089E-5</v>
      </c>
      <c r="DC458" s="223">
        <f t="shared" ca="1" si="956"/>
        <v>-1.2052942610022888E-4</v>
      </c>
      <c r="DD458" s="223">
        <f t="shared" ca="1" si="957"/>
        <v>1.1640976935311746E-4</v>
      </c>
      <c r="DE458" s="223">
        <f t="shared" ca="1" si="958"/>
        <v>-4.8089445661869299E-5</v>
      </c>
      <c r="DF458" s="223">
        <f t="shared" ca="1" si="959"/>
        <v>-4.675248787039306E-5</v>
      </c>
      <c r="DG458" s="223">
        <f t="shared" ca="1" si="960"/>
        <v>1.1581015158358342E-4</v>
      </c>
      <c r="DH458" s="223">
        <f t="shared" ca="1" si="961"/>
        <v>-1.2099784105075995E-4</v>
      </c>
      <c r="DI458" s="223">
        <f t="shared" ca="1" si="962"/>
        <v>5.945451526529433E-5</v>
      </c>
      <c r="DJ458" s="223">
        <f t="shared" ca="1" si="963"/>
        <v>3.4878322552396956E-5</v>
      </c>
      <c r="DK458" s="223">
        <f t="shared" ca="1" si="964"/>
        <v>-1.0997556199892109E-4</v>
      </c>
      <c r="DL458" s="223">
        <f t="shared" ca="1" si="965"/>
        <v>1.2442063739493529E-4</v>
      </c>
      <c r="DM458" s="223">
        <f t="shared" ca="1" si="966"/>
        <v>-7.0247005385567392E-5</v>
      </c>
      <c r="DN458" s="223">
        <f t="shared" ca="1" si="967"/>
        <v>-2.2668259921790871E-5</v>
      </c>
      <c r="DO458" s="223">
        <f t="shared" ca="1" si="968"/>
        <v>1.0308184763344786E-4</v>
      </c>
      <c r="DP458" s="223">
        <f t="shared" ca="1" si="969"/>
        <v>-1.2664519498575784E-4</v>
      </c>
      <c r="DQ458" s="223">
        <f t="shared" ca="1" si="970"/>
        <v>8.0362978443064066E-5</v>
      </c>
      <c r="DR458" s="223">
        <f t="shared" ca="1" si="971"/>
        <v>1.0239889556399419E-5</v>
      </c>
      <c r="DS458" s="223">
        <f t="shared" ca="1" si="972"/>
        <v>-9.5195398724998723E-5</v>
      </c>
      <c r="DT458" s="223">
        <f t="shared" ca="1" si="973"/>
        <v>1.2765009011756249E-4</v>
      </c>
      <c r="DU458" s="223">
        <f t="shared" ca="1" si="974"/>
        <v>-8.9705012087275634E-5</v>
      </c>
      <c r="DV458" s="223">
        <f t="shared" ca="1" si="975"/>
        <v>2.2870965431059854E-6</v>
      </c>
      <c r="DW458" s="223">
        <f t="shared" ca="1" si="976"/>
        <v>8.6392166087724556E-5</v>
      </c>
      <c r="DX458" s="223">
        <f t="shared" ca="1" si="977"/>
        <v>-1.274256451008972E-4</v>
      </c>
      <c r="DY458" s="223">
        <f t="shared" ca="1" si="978"/>
        <v>9.8183137427339343E-5</v>
      </c>
      <c r="DZ458" s="223">
        <f t="shared" ca="1" si="979"/>
        <v>-1.4792056652654364E-5</v>
      </c>
      <c r="EA458" s="223">
        <f t="shared" ca="1" si="980"/>
        <v>-7.6756929664268861E-5</v>
      </c>
      <c r="EB458" s="223">
        <f t="shared" ca="1" si="981"/>
        <v>1.2597402146396754E-4</v>
      </c>
      <c r="EC458" s="223">
        <f t="shared" ca="1" si="982"/>
        <v>-1.0571570548161974E-4</v>
      </c>
      <c r="ED458" s="223">
        <f t="shared" ca="1" si="983"/>
        <v>2.7154561170469788E-5</v>
      </c>
      <c r="EE458" s="223">
        <f t="shared" ca="1" si="984"/>
        <v>6.6382482048540667E-5</v>
      </c>
      <c r="EF458" s="223">
        <f t="shared" ca="1" si="985"/>
        <v>-1.2330919913593346E-4</v>
      </c>
      <c r="EG458" s="223">
        <f t="shared" ca="1" si="986"/>
        <v>1.1223017350202492E-4</v>
      </c>
      <c r="EH458" s="223">
        <f t="shared" ca="1" si="987"/>
        <v>-3.9255552420020605E-5</v>
      </c>
      <c r="EI458" s="223">
        <f t="shared" ca="1" si="988"/>
        <v>-5.5368734842322804E-5</v>
      </c>
      <c r="EJ458" s="223">
        <f t="shared" ca="1" si="989"/>
        <v>1.194568418125571E-4</v>
      </c>
      <c r="EK458" s="223">
        <f t="shared" ca="1" si="990"/>
        <v>-1.1766380360035254E-4</v>
      </c>
      <c r="EL458" s="223">
        <f t="shared" ca="1" si="991"/>
        <v>5.0978491240505643E-5</v>
      </c>
      <c r="EM458" s="223">
        <f t="shared" ca="1" si="992"/>
        <v>4.3821756451950517E-5</v>
      </c>
      <c r="EN458" s="223">
        <f t="shared" ca="1" si="993"/>
        <v>-1.1445404980077402E-4</v>
      </c>
      <c r="EO458" s="223">
        <f t="shared" ca="1" si="994"/>
        <v>1.2196426694843353E-4</v>
      </c>
      <c r="EP458" s="223">
        <f t="shared" ca="1" si="995"/>
        <v>-6.2210479322659894E-5</v>
      </c>
      <c r="EQ458" s="223">
        <f t="shared" ca="1" si="996"/>
        <v>-3.1852750591537267E-5</v>
      </c>
      <c r="ER458" s="223">
        <f t="shared" ca="1" si="997"/>
        <v>1.0834900272245814E-4</v>
      </c>
      <c r="ES458" s="223">
        <f t="shared" ca="1" si="998"/>
        <v>-1.2509014773334851E-4</v>
      </c>
      <c r="ET458" s="223">
        <f t="shared" ca="1" si="999"/>
        <v>7.2843346481235867E-5</v>
      </c>
      <c r="EU458" s="223">
        <f t="shared" ca="1" si="1000"/>
        <v>1.9576985330435821E-5</v>
      </c>
      <c r="EV458" s="223">
        <f t="shared" ca="1" si="1001"/>
        <v>-1.0120049551833893E-4</v>
      </c>
      <c r="EW458" s="223">
        <f t="shared" ca="1" si="1002"/>
        <v>1.2701134201436215E-4</v>
      </c>
      <c r="EX458" s="223">
        <f t="shared" ca="1" si="1003"/>
        <v>-8.277469239296778E-5</v>
      </c>
      <c r="EY458" s="223">
        <f t="shared" ca="1" si="1004"/>
        <v>-7.1126829987406016E-6</v>
      </c>
      <c r="EZ458" s="223">
        <f t="shared" ca="1" si="1005"/>
        <v>9.3077372220555366E-5</v>
      </c>
      <c r="FA458" s="223">
        <f t="shared" ca="1" si="1006"/>
        <v>-1.2770934764031437E-4</v>
      </c>
      <c r="FB458" s="223">
        <f t="shared" ca="1" si="1007"/>
        <v>9.1908872767706144E-5</v>
      </c>
      <c r="FC458" s="223">
        <f t="shared" ca="1" si="1008"/>
        <v>-5.4201183584277566E-6</v>
      </c>
      <c r="FD458" s="223">
        <f t="shared" ca="1" si="1009"/>
        <v>-8.4057862947025319E-5</v>
      </c>
      <c r="FE458" s="223">
        <f t="shared" ca="1" si="1010"/>
        <v>1.2717744243546006E-4</v>
      </c>
      <c r="FF458" s="223">
        <f t="shared" ca="1" si="1011"/>
        <v>-1.0015792045519581E-4</v>
      </c>
      <c r="FG458" s="223">
        <f t="shared" ca="1" si="1012"/>
        <v>1.790072101285914E-5</v>
      </c>
      <c r="FH458" s="223">
        <f t="shared" ca="1" si="1013"/>
        <v>7.4228830502613791E-5</v>
      </c>
      <c r="FI458" s="223">
        <f t="shared" ca="1" si="1014"/>
        <v>-1.2542074893768954E-4</v>
      </c>
      <c r="FJ458" s="223">
        <f t="shared" ca="1" si="1015"/>
        <v>1.0744239261680863E-4</v>
      </c>
      <c r="FK458" s="223">
        <f t="shared" ca="1" si="1016"/>
        <v>-3.0208929938407264E-5</v>
      </c>
      <c r="FL458" s="223">
        <f t="shared" ca="1" si="1017"/>
        <v>-6.3684933842849737E-5</v>
      </c>
      <c r="FM458" s="223">
        <f t="shared" ca="1" si="1018"/>
        <v>1.2245618506569476E-4</v>
      </c>
      <c r="FN458" s="223">
        <f t="shared" ca="1" si="1019"/>
        <v>-1.1369213580353576E-4</v>
      </c>
      <c r="FO458" s="223">
        <f t="shared" ca="1" si="1020"/>
        <v>4.2226210354774606E-5</v>
      </c>
      <c r="FP458" s="223">
        <f t="shared" ca="1" si="1021"/>
        <v>5.2527716456459136E-5</v>
      </c>
      <c r="FQ458" s="223">
        <f t="shared" ca="1" si="1022"/>
        <v>-1.1831230119015778E-4</v>
      </c>
      <c r="FR458" s="223">
        <f t="shared" ca="1" si="1023"/>
        <v>1.1884696157203457E-4</v>
      </c>
      <c r="FS458" s="223">
        <f t="shared" ca="1" si="1024"/>
        <v>-5.3836829282223977E-5</v>
      </c>
      <c r="FT458" s="223">
        <f t="shared" ca="1" si="1025"/>
        <v>-4.0864628446022361E-5</v>
      </c>
      <c r="FU458" s="223">
        <f t="shared" ca="1" si="1026"/>
        <v>1.1302900517807396E-4</v>
      </c>
      <c r="FV458" s="223">
        <f t="shared" ca="1" si="1027"/>
        <v>-1.2285722613223407E-4</v>
      </c>
      <c r="FW458" s="223">
        <f t="shared" ca="1" si="1028"/>
        <v>6.4928970113481204E-5</v>
      </c>
      <c r="FX458" s="223">
        <f t="shared" ca="1" si="1029"/>
        <v>2.8807991724765278E-5</v>
      </c>
      <c r="FY458" s="223">
        <f t="shared" ca="1" si="1030"/>
        <v>-1.0665717805818918E-4</v>
      </c>
      <c r="FZ458" s="223">
        <f t="shared" ca="1" si="1031"/>
        <v>1.2568430844418926E-4</v>
      </c>
      <c r="GA458" s="223">
        <f t="shared" ca="1" si="1032"/>
        <v>-7.5395809468766233E-5</v>
      </c>
      <c r="GB458" s="223">
        <f t="shared" ca="1" si="1033"/>
        <v>-1.6473918295155509E-5</v>
      </c>
      <c r="GC458" s="223">
        <f t="shared" ca="1" si="1034"/>
        <v>9.9258184008855601E-5</v>
      </c>
      <c r="GD458" s="223">
        <f t="shared" ca="1" si="1035"/>
        <v>-1.2730098215979618E-4</v>
      </c>
      <c r="GE458" s="223">
        <f t="shared" ca="1" si="1036"/>
        <v>8.5136545963319184E-5</v>
      </c>
      <c r="GF458" s="223">
        <f t="shared" ca="1" si="1037"/>
        <v>3.9811920267964293E-6</v>
      </c>
      <c r="GG458" s="223">
        <f t="shared" ca="1" si="1038"/>
        <v>-9.0903279387478397E-5</v>
      </c>
      <c r="GH458" s="223">
        <f t="shared" ca="1" si="1039"/>
        <v>1.2769167782740798E-4</v>
      </c>
      <c r="GI458" s="223">
        <f t="shared" ca="1" si="1040"/>
        <v>-9.405737097988052E-5</v>
      </c>
      <c r="GJ458" s="223">
        <f t="shared" ca="1" si="1041"/>
        <v>8.5498752971144373E-6</v>
      </c>
      <c r="GK458" s="223">
        <f t="shared" ca="1" si="1042"/>
        <v>8.1672926492812862E-5</v>
      </c>
      <c r="GL458" s="223">
        <f t="shared" ca="1" si="1043"/>
        <v>-1.2685263283416999E-4</v>
      </c>
      <c r="GM458" s="223">
        <f t="shared" ca="1" si="1044"/>
        <v>1.0207237209691144E-4</v>
      </c>
      <c r="GN458" s="223">
        <f t="shared" ca="1" si="1045"/>
        <v>-2.0998602648076859E-5</v>
      </c>
      <c r="GO458" s="223">
        <f t="shared" ca="1" si="1046"/>
        <v>-7.1656018669052774E-5</v>
      </c>
      <c r="GP458" s="223">
        <f t="shared" ca="1" si="1047"/>
        <v>1.2479192764203672E-4</v>
      </c>
      <c r="GQ458" s="223">
        <f t="shared" ca="1" si="1048"/>
        <v>-1.0910436047221508E-4</v>
      </c>
      <c r="GR458" s="223">
        <f t="shared" ca="1" si="1049"/>
        <v>3.3245101976541548E-5</v>
      </c>
      <c r="GS458" s="223">
        <f t="shared" ca="1" si="1050"/>
        <v>6.0949024214351243E-5</v>
      </c>
      <c r="GT458" s="223">
        <f t="shared" ca="1" si="1051"/>
        <v>-1.2152940796850431E-4</v>
      </c>
      <c r="GU458" s="223">
        <f t="shared" ca="1" si="1052"/>
        <v>1.1508561421366462E-4</v>
      </c>
      <c r="GV458" s="223">
        <f t="shared" ca="1" si="1053"/>
        <v>-4.5171432799343739E-5</v>
      </c>
      <c r="GW458" s="223">
        <f t="shared" ca="1" si="1054"/>
        <v>-4.9655057338340007E-5</v>
      </c>
      <c r="GX458" s="223">
        <f t="shared" ca="1" si="1055"/>
        <v>1.1709649366150065E-4</v>
      </c>
      <c r="GY458" s="223">
        <f t="shared" ca="1" si="1056"/>
        <v>-1.1995853057803705E-4</v>
      </c>
      <c r="GZ458" s="223">
        <f t="shared" ca="1" si="1057"/>
        <v>5.6662738031071472E-5</v>
      </c>
      <c r="HA458" s="223">
        <f t="shared" ca="1" si="1058"/>
        <v>3.7882885115938348E-5</v>
      </c>
      <c r="HB458" s="223">
        <f t="shared" ca="1" si="1059"/>
        <v>-1.1153587610908473E-4</v>
      </c>
      <c r="HC458" s="223">
        <f t="shared" ca="1" si="1060"/>
        <v>1.2367618071694027E-4</v>
      </c>
      <c r="HD458" s="223">
        <f t="shared" ca="1" si="1061"/>
        <v>-6.7608350120562975E-5</v>
      </c>
      <c r="HE458" s="223">
        <f t="shared" ca="1" si="1062"/>
        <v>-2.5745880000985539E-5</v>
      </c>
      <c r="HF458" s="223">
        <f t="shared" ca="1" si="1063"/>
        <v>1.049011070980227E-4</v>
      </c>
      <c r="HG458" s="223">
        <f t="shared" ca="1" si="1064"/>
        <v>-1.2620276162726346E-4</v>
      </c>
      <c r="HH458" s="223">
        <f t="shared" ca="1" si="1065"/>
        <v>7.7902856839903622E-5</v>
      </c>
      <c r="HI458" s="223">
        <f t="shared" ca="1" si="1066"/>
        <v>1.336092798748649E-5</v>
      </c>
      <c r="HJ458" s="223">
        <f t="shared" ca="1" si="1067"/>
        <v>-9.7256083080832407E-5</v>
      </c>
      <c r="HK458" s="223">
        <f t="shared" ca="1" si="1068"/>
        <v>1.2751394095366765E-4</v>
      </c>
      <c r="HL458" s="223">
        <f t="shared" ca="1" si="1069"/>
        <v>-8.74471164618482E-5</v>
      </c>
      <c r="HM458" s="223">
        <f t="shared" ca="1" si="1070"/>
        <v>-8.4730293364892366E-7</v>
      </c>
      <c r="HN458" s="223">
        <f t="shared" ca="1" si="1071"/>
        <v>8.8674429817991066E-5</v>
      </c>
      <c r="HO458" s="223">
        <f t="shared" ca="1" si="1072"/>
        <v>-1.2759709132247789E-4</v>
      </c>
      <c r="HP458" s="223">
        <f t="shared" ca="1" si="1073"/>
        <v>9.6149212548798566E-5</v>
      </c>
      <c r="HQ458" s="223">
        <f t="shared" ca="1" si="1074"/>
        <v>-1.1674482110629803E-5</v>
      </c>
      <c r="HR458" s="223">
        <f t="shared" ca="1" si="1075"/>
        <v>-7.9238793321622983E-5</v>
      </c>
      <c r="HS458" s="223">
        <f t="shared" ca="1" si="1076"/>
        <v>1.2645141195018691E-4</v>
      </c>
      <c r="HT458" s="223">
        <f t="shared" ca="1" si="1077"/>
        <v>-1.0392533915840783E-4</v>
      </c>
      <c r="HU458" s="223">
        <f t="shared" ca="1" si="1078"/>
        <v>2.4083835510247735E-5</v>
      </c>
      <c r="HV458" s="223">
        <f t="shared" ca="1" si="1079"/>
        <v>6.9040043929248737E-5</v>
      </c>
      <c r="HW458" s="223">
        <f t="shared" ca="1" si="1080"/>
        <v>-1.240879363554415E-4</v>
      </c>
      <c r="HX458" s="223">
        <f t="shared" ca="1" si="1081"/>
        <v>1.1070060794055167E-4</v>
      </c>
      <c r="HY458" s="223">
        <f t="shared" ca="1" si="1082"/>
        <v>-3.6261248408352574E-5</v>
      </c>
      <c r="HZ458" s="223">
        <f t="shared" ca="1" si="1083"/>
        <v>-5.8176401172696889E-5</v>
      </c>
      <c r="IA458" s="223">
        <f t="shared" ca="1" si="1084"/>
        <v>1.2052942610023104E-4</v>
      </c>
      <c r="IB458" s="223">
        <f t="shared" ca="1" si="1085"/>
        <v>-1.1640976935311926E-4</v>
      </c>
      <c r="IC458" s="223">
        <f t="shared" ca="1" si="1086"/>
        <v>4.808944566186999E-5</v>
      </c>
      <c r="ID458" s="223">
        <f t="shared" ca="1" si="1087"/>
        <v>4.6752487870395723E-5</v>
      </c>
      <c r="IE458" s="223">
        <f t="shared" ca="1" si="1088"/>
        <v>2.8870508142774113E-6</v>
      </c>
      <c r="IF458" s="223">
        <f t="shared" ca="1" si="1089"/>
        <v>1.2099784105075787E-4</v>
      </c>
      <c r="IG458" s="223">
        <f t="shared" ca="1" si="1090"/>
        <v>-5.9454515265285358E-5</v>
      </c>
      <c r="IH458" s="223">
        <f t="shared" ca="1" si="1091"/>
        <v>-3.4878322552392741E-5</v>
      </c>
      <c r="II458" s="223">
        <f t="shared" ca="1" si="1092"/>
        <v>1.0997556199891888E-4</v>
      </c>
      <c r="IJ458" s="223">
        <f t="shared" ca="1" si="1093"/>
        <v>-1.2442063739493466E-4</v>
      </c>
      <c r="IK458" s="223">
        <f t="shared" ca="1" si="1094"/>
        <v>7.0247005385564994E-5</v>
      </c>
      <c r="IL458" s="223">
        <f t="shared" ca="1" si="1095"/>
        <v>2.2668259921793697E-5</v>
      </c>
      <c r="IM458" s="223">
        <f t="shared" ca="1" si="1096"/>
        <v>-1.0308184763345385E-4</v>
      </c>
      <c r="IN458" s="223">
        <f t="shared" ca="1" si="1097"/>
        <v>1.2664519498575841E-4</v>
      </c>
      <c r="IO458" s="223">
        <f t="shared" ca="1" si="1098"/>
        <v>-8.0362978443061829E-5</v>
      </c>
      <c r="IP458" s="223">
        <f t="shared" ca="1" si="1099"/>
        <v>-1.0239889556402296E-5</v>
      </c>
      <c r="IQ458" s="223">
        <f t="shared" ca="1" si="1100"/>
        <v>9.5195398725000661E-5</v>
      </c>
      <c r="IR458" s="223">
        <f t="shared" ca="1" si="1101"/>
        <v>-1.2765009011756216E-4</v>
      </c>
      <c r="IS458" s="223">
        <f t="shared" ca="1" si="1102"/>
        <v>8.9705012087268397E-5</v>
      </c>
      <c r="IT458" s="223">
        <f t="shared" ca="1" si="1103"/>
        <v>-2.2870965431103628E-6</v>
      </c>
      <c r="IU458" s="223">
        <f t="shared" ca="1" si="1104"/>
        <v>-8.639216608772667E-5</v>
      </c>
      <c r="IV458" s="223">
        <f t="shared" ca="1" si="1105"/>
        <v>1.2742564510089739E-4</v>
      </c>
      <c r="IW458" s="223">
        <f t="shared" ca="1" si="1106"/>
        <v>-9.81831374273375E-5</v>
      </c>
      <c r="IX458" s="223">
        <f t="shared" ca="1" si="1107"/>
        <v>1.4792056652644295E-5</v>
      </c>
      <c r="IY458" s="223">
        <f t="shared" ca="1" si="1108"/>
        <v>7.6756929664276952E-5</v>
      </c>
      <c r="IZ458" s="223">
        <f t="shared" ca="1" si="1109"/>
        <v>-1.2597402146396683E-4</v>
      </c>
      <c r="JA458" s="223">
        <f t="shared" ca="1" si="1110"/>
        <v>1.0571570548161812E-4</v>
      </c>
      <c r="JB458" s="223">
        <f t="shared" ca="1" si="1111"/>
        <v>-2.7154561170466972E-5</v>
      </c>
    </row>
    <row r="459" spans="2:262">
      <c r="B459" s="230">
        <v>98</v>
      </c>
      <c r="C459" s="229">
        <f t="shared" si="1112"/>
        <v>1.9140625000000013E-3</v>
      </c>
      <c r="D459" s="226">
        <f t="shared" ca="1" si="855"/>
        <v>39.017846948018757</v>
      </c>
      <c r="E459" s="225">
        <f ca="1">CZ361</f>
        <v>-0.18215305198124274</v>
      </c>
      <c r="F459" s="224">
        <v>98</v>
      </c>
      <c r="G459" s="223">
        <f t="shared" ca="1" si="856"/>
        <v>-2.189811101141138E-5</v>
      </c>
      <c r="H459" s="223">
        <f t="shared" ca="1" si="857"/>
        <v>1.7473643193761479E-4</v>
      </c>
      <c r="I459" s="223">
        <f t="shared" ca="1" si="858"/>
        <v>-2.3704420075796036E-4</v>
      </c>
      <c r="J459" s="223">
        <f t="shared" ca="1" si="859"/>
        <v>1.7653990268334024E-4</v>
      </c>
      <c r="K459" s="223">
        <f t="shared" ca="1" si="860"/>
        <v>-2.4570678368591637E-5</v>
      </c>
      <c r="L459" s="223">
        <f t="shared" ca="1" si="861"/>
        <v>-1.401285591074551E-4</v>
      </c>
      <c r="M459" s="223">
        <f t="shared" ca="1" si="862"/>
        <v>2.3222750549866696E-4</v>
      </c>
      <c r="N459" s="223">
        <f t="shared" ca="1" si="863"/>
        <v>-2.0400990396776919E-4</v>
      </c>
      <c r="O459" s="223">
        <f t="shared" ca="1" si="864"/>
        <v>7.0095230358284679E-5</v>
      </c>
      <c r="P459" s="223">
        <f t="shared" ca="1" si="865"/>
        <v>1.001356243357969E-4</v>
      </c>
      <c r="Q459" s="223">
        <f t="shared" ca="1" si="866"/>
        <v>-2.1848643743774536E-4</v>
      </c>
      <c r="R459" s="223">
        <f t="shared" ca="1" si="867"/>
        <v>2.2363991905278912E-4</v>
      </c>
      <c r="S459" s="223">
        <f t="shared" ca="1" si="868"/>
        <v>-1.129260619551669E-4</v>
      </c>
      <c r="T459" s="223">
        <f t="shared" ca="1" si="869"/>
        <v>-5.6294533677620325E-5</v>
      </c>
      <c r="U459" s="223">
        <f t="shared" ca="1" si="870"/>
        <v>1.9634905811469658E-4</v>
      </c>
      <c r="V459" s="223">
        <f t="shared" ca="1" si="871"/>
        <v>-2.3467557746732195E-4</v>
      </c>
      <c r="W459" s="223">
        <f t="shared" ca="1" si="872"/>
        <v>1.5141720832077664E-4</v>
      </c>
      <c r="X459" s="223">
        <f t="shared" ca="1" si="873"/>
        <v>1.0290075660549398E-5</v>
      </c>
      <c r="Y459" s="223">
        <f t="shared" ca="1" si="874"/>
        <v>-1.666660946021214E-4</v>
      </c>
      <c r="Z459" s="223">
        <f t="shared" ca="1" si="875"/>
        <v>2.366927850473657E-4</v>
      </c>
      <c r="AA459" s="223">
        <f t="shared" ca="1" si="876"/>
        <v>-1.8408947628636898E-4</v>
      </c>
      <c r="AB459" s="223">
        <f t="shared" ca="1" si="877"/>
        <v>3.6109824193413865E-5</v>
      </c>
      <c r="AC459" s="223">
        <f t="shared" ca="1" si="878"/>
        <v>1.3057824654140826E-4</v>
      </c>
      <c r="AD459" s="223">
        <f t="shared" ca="1" si="879"/>
        <v>-2.296140216368825E-4</v>
      </c>
      <c r="AE459" s="223">
        <f t="shared" ca="1" si="880"/>
        <v>2.0968728891684286E-4</v>
      </c>
      <c r="AF459" s="223">
        <f t="shared" ca="1" si="881"/>
        <v>-8.1122043754248556E-5</v>
      </c>
      <c r="AG459" s="223">
        <f t="shared" ca="1" si="882"/>
        <v>-8.9472349695234521E-5</v>
      </c>
      <c r="AH459" s="223">
        <f t="shared" ca="1" si="883"/>
        <v>2.1371132014392114E-4</v>
      </c>
      <c r="AI459" s="223">
        <f t="shared" ca="1" si="884"/>
        <v>-2.2722693662822924E-4</v>
      </c>
      <c r="AJ459" s="223">
        <f t="shared" ca="1" si="885"/>
        <v>1.2301678866737369E-4</v>
      </c>
      <c r="AK459" s="223">
        <f t="shared" ca="1" si="886"/>
        <v>4.4928080626943219E-5</v>
      </c>
      <c r="AL459" s="223">
        <f t="shared" ca="1" si="887"/>
        <v>-1.8959581246851738E-4</v>
      </c>
      <c r="AM459" s="223">
        <f t="shared" ca="1" si="888"/>
        <v>2.3603438059532751E-4</v>
      </c>
      <c r="AN459" s="223">
        <f t="shared" ca="1" si="889"/>
        <v>-1.6018406738061894E-4</v>
      </c>
      <c r="AO459" s="223">
        <f t="shared" ca="1" si="890"/>
        <v>1.3427493838836569E-6</v>
      </c>
      <c r="AP459" s="223">
        <f t="shared" ca="1" si="891"/>
        <v>1.5819424404650488E-4</v>
      </c>
      <c r="AQ459" s="223">
        <f t="shared" ca="1" si="892"/>
        <v>-2.3577115568575269E-4</v>
      </c>
      <c r="AR459" s="223">
        <f t="shared" ca="1" si="893"/>
        <v>1.9119556221668964E-4</v>
      </c>
      <c r="AS459" s="223">
        <f t="shared" ca="1" si="894"/>
        <v>-4.7561978288907119E-5</v>
      </c>
      <c r="AT459" s="223">
        <f t="shared" ca="1" si="895"/>
        <v>-1.2071335954213922E-4</v>
      </c>
      <c r="AU459" s="223">
        <f t="shared" ca="1" si="896"/>
        <v>2.2644737748516163E-4</v>
      </c>
      <c r="AV459" s="223">
        <f t="shared" ca="1" si="897"/>
        <v>-2.1485951882047933E-4</v>
      </c>
      <c r="AW459" s="223">
        <f t="shared" ca="1" si="898"/>
        <v>9.1953427041355923E-5</v>
      </c>
      <c r="AX459" s="223">
        <f t="shared" ca="1" si="899"/>
        <v>7.8593528327404135E-5</v>
      </c>
      <c r="AY459" s="223">
        <f t="shared" ca="1" si="900"/>
        <v>-2.0842135356096951E-4</v>
      </c>
      <c r="AZ459" s="223">
        <f t="shared" ca="1" si="901"/>
        <v>2.3026654461060419E-4</v>
      </c>
      <c r="BA459" s="223">
        <f t="shared" ca="1" si="902"/>
        <v>-1.3281115716068132E-4</v>
      </c>
      <c r="BB459" s="223">
        <f t="shared" ca="1" si="903"/>
        <v>-3.3453391894802383E-5</v>
      </c>
      <c r="BC459" s="223">
        <f t="shared" ca="1" si="904"/>
        <v>1.8238581390346979E-4</v>
      </c>
      <c r="BD459" s="223">
        <f t="shared" ca="1" si="905"/>
        <v>-2.3682455622630905E-4</v>
      </c>
      <c r="BE459" s="223">
        <f t="shared" ca="1" si="906"/>
        <v>1.685650289916766E-4</v>
      </c>
      <c r="BF459" s="223">
        <f t="shared" ca="1" si="907"/>
        <v>-1.2972339627438312E-5</v>
      </c>
      <c r="BG459" s="223">
        <f t="shared" ca="1" si="908"/>
        <v>-1.4934128970080235E-4</v>
      </c>
      <c r="BH459" s="223">
        <f t="shared" ca="1" si="909"/>
        <v>2.3428153295897868E-4</v>
      </c>
      <c r="BI459" s="223">
        <f t="shared" ca="1" si="910"/>
        <v>-1.9784104129087711E-4</v>
      </c>
      <c r="BJ459" s="223">
        <f t="shared" ca="1" si="911"/>
        <v>5.8899551412765159E-5</v>
      </c>
      <c r="BK459" s="223">
        <f t="shared" ca="1" si="912"/>
        <v>1.1055766348649611E-4</v>
      </c>
      <c r="BL459" s="223">
        <f t="shared" ca="1" si="913"/>
        <v>-2.22735201766633E-4</v>
      </c>
      <c r="BM459" s="223">
        <f t="shared" ca="1" si="914"/>
        <v>2.1951413332380677E-4</v>
      </c>
      <c r="BN459" s="223">
        <f t="shared" ca="1" si="915"/>
        <v>-1.0256328646855474E-4</v>
      </c>
      <c r="BO459" s="223">
        <f t="shared" ca="1" si="916"/>
        <v>-6.7525368265849783E-5</v>
      </c>
      <c r="BP459" s="223">
        <f t="shared" ca="1" si="917"/>
        <v>2.0262928168173337E-4</v>
      </c>
      <c r="BQ459" s="223">
        <f t="shared" ca="1" si="918"/>
        <v>-2.327514203180441E-4</v>
      </c>
      <c r="BR459" s="223">
        <f t="shared" ca="1" si="919"/>
        <v>1.4228557194350544E-4</v>
      </c>
      <c r="BS459" s="223">
        <f t="shared" ca="1" si="920"/>
        <v>2.1898111011415961E-5</v>
      </c>
      <c r="BT459" s="223">
        <f t="shared" ca="1" si="921"/>
        <v>-1.7473643193761831E-4</v>
      </c>
      <c r="BU459" s="223">
        <f t="shared" ca="1" si="922"/>
        <v>2.3704420075796033E-4</v>
      </c>
      <c r="BV459" s="223">
        <f t="shared" ca="1" si="923"/>
        <v>-1.7653990268333593E-4</v>
      </c>
      <c r="BW459" s="223">
        <f t="shared" ca="1" si="924"/>
        <v>2.4570678368584373E-5</v>
      </c>
      <c r="BX459" s="223">
        <f t="shared" ca="1" si="925"/>
        <v>1.4012855910745591E-4</v>
      </c>
      <c r="BY459" s="223">
        <f t="shared" ca="1" si="926"/>
        <v>-2.3222750549866723E-4</v>
      </c>
      <c r="BZ459" s="223">
        <f t="shared" ca="1" si="927"/>
        <v>2.0400990396776805E-4</v>
      </c>
      <c r="CA459" s="223">
        <f t="shared" ca="1" si="928"/>
        <v>-7.0095230358281711E-5</v>
      </c>
      <c r="CB459" s="223">
        <f t="shared" ca="1" si="929"/>
        <v>-1.0013562433580048E-4</v>
      </c>
      <c r="CC459" s="223">
        <f t="shared" ca="1" si="930"/>
        <v>2.1848643743774688E-4</v>
      </c>
      <c r="CD459" s="223">
        <f t="shared" ca="1" si="931"/>
        <v>-2.2363991905278752E-4</v>
      </c>
      <c r="CE459" s="223">
        <f t="shared" ca="1" si="932"/>
        <v>1.1292606195516196E-4</v>
      </c>
      <c r="CF459" s="223">
        <f t="shared" ca="1" si="933"/>
        <v>5.6294533677625787E-5</v>
      </c>
      <c r="CG459" s="223">
        <f t="shared" ca="1" si="934"/>
        <v>-1.963490581147007E-4</v>
      </c>
      <c r="CH459" s="223">
        <f t="shared" ca="1" si="935"/>
        <v>2.3467557746732187E-4</v>
      </c>
      <c r="CI459" s="223">
        <f t="shared" ca="1" si="936"/>
        <v>-1.514172083207762E-4</v>
      </c>
      <c r="CJ459" s="223">
        <f t="shared" ca="1" si="937"/>
        <v>-1.0290075660551674E-5</v>
      </c>
      <c r="CK459" s="223">
        <f t="shared" ca="1" si="938"/>
        <v>1.66666094602123E-4</v>
      </c>
      <c r="CL459" s="223">
        <f t="shared" ca="1" si="939"/>
        <v>-2.3669278504736592E-4</v>
      </c>
      <c r="CM459" s="223">
        <f t="shared" ca="1" si="940"/>
        <v>1.8408947628636649E-4</v>
      </c>
      <c r="CN459" s="223">
        <f t="shared" ca="1" si="941"/>
        <v>-3.6109824193409962E-5</v>
      </c>
      <c r="CO459" s="223">
        <f t="shared" ca="1" si="942"/>
        <v>-1.3057824654141295E-4</v>
      </c>
      <c r="CP459" s="223">
        <f t="shared" ca="1" si="943"/>
        <v>2.2961402163688388E-4</v>
      </c>
      <c r="CQ459" s="223">
        <f t="shared" ca="1" si="944"/>
        <v>-2.0968728891684025E-4</v>
      </c>
      <c r="CR459" s="223">
        <f t="shared" ca="1" si="945"/>
        <v>8.1122043754241726E-5</v>
      </c>
      <c r="CS459" s="223">
        <f t="shared" ca="1" si="946"/>
        <v>8.947234969523509E-5</v>
      </c>
      <c r="CT459" s="223">
        <f t="shared" ca="1" si="947"/>
        <v>-2.1371132014392138E-4</v>
      </c>
      <c r="CU459" s="223">
        <f t="shared" ca="1" si="948"/>
        <v>2.272269366282291E-4</v>
      </c>
      <c r="CV459" s="223">
        <f t="shared" ca="1" si="949"/>
        <v>-1.2301678866737033E-4</v>
      </c>
      <c r="CW459" s="223">
        <f t="shared" ca="1" si="950"/>
        <v>-4.4928080626947109E-5</v>
      </c>
      <c r="CX459" s="223">
        <f t="shared" ca="1" si="951"/>
        <v>1.8959581246851974E-4</v>
      </c>
      <c r="CY459" s="223">
        <f t="shared" ca="1" si="952"/>
        <v>-2.3603438059532713E-4</v>
      </c>
      <c r="CZ459" s="223">
        <f t="shared" ca="1" si="953"/>
        <v>1.6018406738061602E-4</v>
      </c>
      <c r="DA459" s="223">
        <f t="shared" ca="1" si="954"/>
        <v>-1.3427493838763521E-6</v>
      </c>
      <c r="DB459" s="223">
        <f t="shared" ca="1" si="955"/>
        <v>-1.5819424404651033E-4</v>
      </c>
      <c r="DC459" s="223">
        <f t="shared" ca="1" si="956"/>
        <v>2.3577115568575348E-4</v>
      </c>
      <c r="DD459" s="223">
        <f t="shared" ca="1" si="957"/>
        <v>-1.9119556221668932E-4</v>
      </c>
      <c r="DE459" s="223">
        <f t="shared" ca="1" si="958"/>
        <v>4.7561978288906536E-5</v>
      </c>
      <c r="DF459" s="223">
        <f t="shared" ca="1" si="959"/>
        <v>1.2071335954214261E-4</v>
      </c>
      <c r="DG459" s="223">
        <f t="shared" ca="1" si="960"/>
        <v>-2.2644737748516277E-4</v>
      </c>
      <c r="DH459" s="223">
        <f t="shared" ca="1" si="961"/>
        <v>2.1485951882047768E-4</v>
      </c>
      <c r="DI459" s="223">
        <f t="shared" ca="1" si="962"/>
        <v>-9.1953427041352264E-5</v>
      </c>
      <c r="DJ459" s="223">
        <f t="shared" ca="1" si="963"/>
        <v>-7.8593528327407835E-5</v>
      </c>
      <c r="DK459" s="223">
        <f t="shared" ca="1" si="964"/>
        <v>2.0842135356097138E-4</v>
      </c>
      <c r="DL459" s="223">
        <f t="shared" ca="1" si="965"/>
        <v>-2.3026654461060243E-4</v>
      </c>
      <c r="DM459" s="223">
        <f t="shared" ca="1" si="966"/>
        <v>1.3281115716067525E-4</v>
      </c>
      <c r="DN459" s="223">
        <f t="shared" ca="1" si="967"/>
        <v>3.3453391894809647E-5</v>
      </c>
      <c r="DO459" s="223">
        <f t="shared" ca="1" si="968"/>
        <v>-1.8238581390347445E-4</v>
      </c>
      <c r="DP459" s="223">
        <f t="shared" ca="1" si="969"/>
        <v>2.3682455622630873E-4</v>
      </c>
      <c r="DQ459" s="223">
        <f t="shared" ca="1" si="970"/>
        <v>-1.6856502899166911E-4</v>
      </c>
      <c r="DR459" s="223">
        <f t="shared" ca="1" si="971"/>
        <v>1.2972339627427619E-5</v>
      </c>
      <c r="DS459" s="223">
        <f t="shared" ca="1" si="972"/>
        <v>1.4934128970081067E-4</v>
      </c>
      <c r="DT459" s="223">
        <f t="shared" ca="1" si="973"/>
        <v>-2.3428153295897825E-4</v>
      </c>
      <c r="DU459" s="223">
        <f t="shared" ca="1" si="974"/>
        <v>1.9784104129087863E-4</v>
      </c>
      <c r="DV459" s="223">
        <f t="shared" ca="1" si="975"/>
        <v>-5.889955141276787E-5</v>
      </c>
      <c r="DW459" s="223">
        <f t="shared" ca="1" si="976"/>
        <v>-1.1055766348649362E-4</v>
      </c>
      <c r="DX459" s="223">
        <f t="shared" ca="1" si="977"/>
        <v>2.2273520176663205E-4</v>
      </c>
      <c r="DY459" s="223">
        <f t="shared" ca="1" si="978"/>
        <v>-2.1951413332380528E-4</v>
      </c>
      <c r="DZ459" s="223">
        <f t="shared" ca="1" si="979"/>
        <v>1.0256328646855118E-4</v>
      </c>
      <c r="EA459" s="223">
        <f t="shared" ca="1" si="980"/>
        <v>6.7525368265853564E-5</v>
      </c>
      <c r="EB459" s="223">
        <f t="shared" ca="1" si="981"/>
        <v>-2.0262928168173543E-4</v>
      </c>
      <c r="EC459" s="223">
        <f t="shared" ca="1" si="982"/>
        <v>2.3275142031804337E-4</v>
      </c>
      <c r="ED459" s="223">
        <f t="shared" ca="1" si="983"/>
        <v>-1.4228557194350229E-4</v>
      </c>
      <c r="EE459" s="223">
        <f t="shared" ca="1" si="984"/>
        <v>-2.1898111011419905E-5</v>
      </c>
      <c r="EF459" s="223">
        <f t="shared" ca="1" si="985"/>
        <v>1.7473643193762097E-4</v>
      </c>
      <c r="EG459" s="223">
        <f t="shared" ca="1" si="986"/>
        <v>-2.3704420075796039E-4</v>
      </c>
      <c r="EH459" s="223">
        <f t="shared" ca="1" si="987"/>
        <v>1.7653990268333327E-4</v>
      </c>
      <c r="EI459" s="223">
        <f t="shared" ca="1" si="988"/>
        <v>-2.4570678368580442E-5</v>
      </c>
      <c r="EJ459" s="223">
        <f t="shared" ca="1" si="989"/>
        <v>-1.4012855910746453E-4</v>
      </c>
      <c r="EK459" s="223">
        <f t="shared" ca="1" si="990"/>
        <v>2.3222750549866937E-4</v>
      </c>
      <c r="EL459" s="223">
        <f t="shared" ca="1" si="991"/>
        <v>-2.0400990396776263E-4</v>
      </c>
      <c r="EM459" s="223">
        <f t="shared" ca="1" si="992"/>
        <v>7.0095230358271492E-5</v>
      </c>
      <c r="EN459" s="223">
        <f t="shared" ca="1" si="993"/>
        <v>1.0013562433581016E-4</v>
      </c>
      <c r="EO459" s="223">
        <f t="shared" ca="1" si="994"/>
        <v>-2.184864374377458E-4</v>
      </c>
      <c r="EP459" s="223">
        <f t="shared" ca="1" si="995"/>
        <v>2.2363991905278844E-4</v>
      </c>
      <c r="EQ459" s="223">
        <f t="shared" ca="1" si="996"/>
        <v>-1.1292606195516441E-4</v>
      </c>
      <c r="ER459" s="223">
        <f t="shared" ca="1" si="997"/>
        <v>-5.6294533677623076E-5</v>
      </c>
      <c r="ES459" s="223">
        <f t="shared" ca="1" si="998"/>
        <v>1.9634905811469913E-4</v>
      </c>
      <c r="ET459" s="223">
        <f t="shared" ca="1" si="999"/>
        <v>-2.346755774673213E-4</v>
      </c>
      <c r="EU459" s="223">
        <f t="shared" ca="1" si="1000"/>
        <v>1.5141720832077314E-4</v>
      </c>
      <c r="EV459" s="223">
        <f t="shared" ca="1" si="1001"/>
        <v>1.0290075660555618E-5</v>
      </c>
      <c r="EW459" s="223">
        <f t="shared" ca="1" si="1002"/>
        <v>-1.6666609460212582E-4</v>
      </c>
      <c r="EX459" s="223">
        <f t="shared" ca="1" si="1003"/>
        <v>2.3669278504736613E-4</v>
      </c>
      <c r="EY459" s="223">
        <f t="shared" ca="1" si="1004"/>
        <v>-1.8408947628636399E-4</v>
      </c>
      <c r="EZ459" s="223">
        <f t="shared" ca="1" si="1005"/>
        <v>3.6109824193406031E-5</v>
      </c>
      <c r="FA459" s="223">
        <f t="shared" ca="1" si="1006"/>
        <v>1.3057824654141628E-4</v>
      </c>
      <c r="FB459" s="223">
        <f t="shared" ca="1" si="1007"/>
        <v>-2.2961402163688486E-4</v>
      </c>
      <c r="FC459" s="223">
        <f t="shared" ca="1" si="1008"/>
        <v>2.0968728891683838E-4</v>
      </c>
      <c r="FD459" s="223">
        <f t="shared" ca="1" si="1009"/>
        <v>-8.1122043754237985E-5</v>
      </c>
      <c r="FE459" s="223">
        <f t="shared" ca="1" si="1010"/>
        <v>-8.9472349695244956E-5</v>
      </c>
      <c r="FF459" s="223">
        <f t="shared" ca="1" si="1011"/>
        <v>2.1371132014392602E-4</v>
      </c>
      <c r="FG459" s="223">
        <f t="shared" ca="1" si="1012"/>
        <v>-2.2722693662822604E-4</v>
      </c>
      <c r="FH459" s="223">
        <f t="shared" ca="1" si="1013"/>
        <v>1.230167886673612E-4</v>
      </c>
      <c r="FI459" s="223">
        <f t="shared" ca="1" si="1014"/>
        <v>4.4928080626957612E-5</v>
      </c>
      <c r="FJ459" s="223">
        <f t="shared" ca="1" si="1015"/>
        <v>-1.8959581246851806E-4</v>
      </c>
      <c r="FK459" s="223">
        <f t="shared" ca="1" si="1016"/>
        <v>2.3603438059532737E-4</v>
      </c>
      <c r="FL459" s="223">
        <f t="shared" ca="1" si="1017"/>
        <v>-1.6018406738061808E-4</v>
      </c>
      <c r="FM459" s="223">
        <f t="shared" ca="1" si="1018"/>
        <v>1.3427493838791439E-6</v>
      </c>
      <c r="FN459" s="223">
        <f t="shared" ca="1" si="1019"/>
        <v>1.5819424404650827E-4</v>
      </c>
      <c r="FO459" s="223">
        <f t="shared" ca="1" si="1020"/>
        <v>-2.3577115568575321E-4</v>
      </c>
      <c r="FP459" s="223">
        <f t="shared" ca="1" si="1021"/>
        <v>1.9119556221668696E-4</v>
      </c>
      <c r="FQ459" s="223">
        <f t="shared" ca="1" si="1022"/>
        <v>-4.7561978288902687E-5</v>
      </c>
      <c r="FR459" s="223">
        <f t="shared" ca="1" si="1023"/>
        <v>-1.20713359542146E-4</v>
      </c>
      <c r="FS459" s="223">
        <f t="shared" ca="1" si="1024"/>
        <v>2.2644737748516396E-4</v>
      </c>
      <c r="FT459" s="223">
        <f t="shared" ca="1" si="1025"/>
        <v>-2.1485951882047603E-4</v>
      </c>
      <c r="FU459" s="223">
        <f t="shared" ca="1" si="1026"/>
        <v>9.1953427041348632E-5</v>
      </c>
      <c r="FV459" s="223">
        <f t="shared" ca="1" si="1027"/>
        <v>7.8593528327411603E-5</v>
      </c>
      <c r="FW459" s="223">
        <f t="shared" ca="1" si="1028"/>
        <v>-2.0842135356097328E-4</v>
      </c>
      <c r="FX459" s="223">
        <f t="shared" ca="1" si="1029"/>
        <v>2.3026654461060148E-4</v>
      </c>
      <c r="FY459" s="223">
        <f t="shared" ca="1" si="1030"/>
        <v>-1.3281115716067199E-4</v>
      </c>
      <c r="FZ459" s="223">
        <f t="shared" ca="1" si="1031"/>
        <v>-3.3453391894813563E-5</v>
      </c>
      <c r="GA459" s="223">
        <f t="shared" ca="1" si="1032"/>
        <v>1.82385813903477E-4</v>
      </c>
      <c r="GB459" s="223">
        <f t="shared" ca="1" si="1033"/>
        <v>-2.3682455622630856E-4</v>
      </c>
      <c r="GC459" s="223">
        <f t="shared" ca="1" si="1034"/>
        <v>1.6856502899166632E-4</v>
      </c>
      <c r="GD459" s="223">
        <f t="shared" ca="1" si="1035"/>
        <v>-1.2972339627423689E-5</v>
      </c>
      <c r="GE459" s="223">
        <f t="shared" ca="1" si="1036"/>
        <v>-1.4934128970081373E-4</v>
      </c>
      <c r="GF459" s="223">
        <f t="shared" ca="1" si="1037"/>
        <v>2.3428153295897884E-4</v>
      </c>
      <c r="GG459" s="223">
        <f t="shared" ca="1" si="1038"/>
        <v>-1.9784104129087646E-4</v>
      </c>
      <c r="GH459" s="223">
        <f t="shared" ca="1" si="1039"/>
        <v>5.8899551412764034E-5</v>
      </c>
      <c r="GI459" s="223">
        <f t="shared" ca="1" si="1040"/>
        <v>1.1055766348649711E-4</v>
      </c>
      <c r="GJ459" s="223">
        <f t="shared" ca="1" si="1041"/>
        <v>-2.2273520176663343E-4</v>
      </c>
      <c r="GK459" s="223">
        <f t="shared" ca="1" si="1042"/>
        <v>2.1951413332380379E-4</v>
      </c>
      <c r="GL459" s="223">
        <f t="shared" ca="1" si="1043"/>
        <v>-1.0256328646854765E-4</v>
      </c>
      <c r="GM459" s="223">
        <f t="shared" ca="1" si="1044"/>
        <v>-6.7525368265857358E-5</v>
      </c>
      <c r="GN459" s="223">
        <f t="shared" ca="1" si="1045"/>
        <v>2.0262928168173749E-4</v>
      </c>
      <c r="GO459" s="223">
        <f t="shared" ca="1" si="1046"/>
        <v>-2.3275142031804264E-4</v>
      </c>
      <c r="GP459" s="223">
        <f t="shared" ca="1" si="1047"/>
        <v>1.4228557194349912E-4</v>
      </c>
      <c r="GQ459" s="223">
        <f t="shared" ca="1" si="1048"/>
        <v>2.1898111011423835E-5</v>
      </c>
      <c r="GR459" s="223">
        <f t="shared" ca="1" si="1049"/>
        <v>-1.7473643193762365E-4</v>
      </c>
      <c r="GS459" s="223">
        <f t="shared" ca="1" si="1050"/>
        <v>2.3704420075796039E-4</v>
      </c>
      <c r="GT459" s="223">
        <f t="shared" ca="1" si="1051"/>
        <v>-1.7653990268333064E-4</v>
      </c>
      <c r="GU459" s="223">
        <f t="shared" ca="1" si="1052"/>
        <v>2.4570678368576485E-5</v>
      </c>
      <c r="GV459" s="223">
        <f t="shared" ca="1" si="1053"/>
        <v>1.4012855910746773E-4</v>
      </c>
      <c r="GW459" s="223">
        <f t="shared" ca="1" si="1054"/>
        <v>-2.3222750549867018E-4</v>
      </c>
      <c r="GX459" s="223">
        <f t="shared" ca="1" si="1055"/>
        <v>2.040099039677606E-4</v>
      </c>
      <c r="GY459" s="223">
        <f t="shared" ca="1" si="1056"/>
        <v>-7.0095230358267711E-5</v>
      </c>
      <c r="GZ459" s="223">
        <f t="shared" ca="1" si="1057"/>
        <v>-1.0013562433581374E-4</v>
      </c>
      <c r="HA459" s="223">
        <f t="shared" ca="1" si="1058"/>
        <v>2.1848643743774734E-4</v>
      </c>
      <c r="HB459" s="223">
        <f t="shared" ca="1" si="1059"/>
        <v>-2.2363991905278714E-4</v>
      </c>
      <c r="HC459" s="223">
        <f t="shared" ca="1" si="1060"/>
        <v>1.1292606195516093E-4</v>
      </c>
      <c r="HD459" s="223">
        <f t="shared" ca="1" si="1061"/>
        <v>5.6294533677626912E-5</v>
      </c>
      <c r="HE459" s="223">
        <f t="shared" ca="1" si="1062"/>
        <v>-1.9634905811470135E-4</v>
      </c>
      <c r="HF459" s="223">
        <f t="shared" ca="1" si="1063"/>
        <v>2.3467557746732076E-4</v>
      </c>
      <c r="HG459" s="223">
        <f t="shared" ca="1" si="1064"/>
        <v>-1.5141720832077013E-4</v>
      </c>
      <c r="HH459" s="223">
        <f t="shared" ca="1" si="1065"/>
        <v>-1.0290075660559562E-5</v>
      </c>
      <c r="HI459" s="223">
        <f t="shared" ca="1" si="1066"/>
        <v>1.6666609460212861E-4</v>
      </c>
      <c r="HJ459" s="223">
        <f t="shared" ca="1" si="1067"/>
        <v>-2.3669278504736635E-4</v>
      </c>
      <c r="HK459" s="223">
        <f t="shared" ca="1" si="1068"/>
        <v>1.8408947628635301E-4</v>
      </c>
      <c r="HL459" s="223">
        <f t="shared" ca="1" si="1069"/>
        <v>-3.6109824193402169E-5</v>
      </c>
      <c r="HM459" s="223">
        <f t="shared" ca="1" si="1070"/>
        <v>-1.3057824654140831E-4</v>
      </c>
      <c r="HN459" s="223">
        <f t="shared" ca="1" si="1071"/>
        <v>2.2961402163688586E-4</v>
      </c>
      <c r="HO459" s="223">
        <f t="shared" ca="1" si="1072"/>
        <v>-2.0968728891684283E-4</v>
      </c>
      <c r="HP459" s="223">
        <f t="shared" ca="1" si="1073"/>
        <v>8.1122043754234299E-5</v>
      </c>
      <c r="HQ459" s="223">
        <f t="shared" ca="1" si="1074"/>
        <v>8.9472349695236133E-5</v>
      </c>
      <c r="HR459" s="223">
        <f t="shared" ca="1" si="1075"/>
        <v>-2.137113201439277E-4</v>
      </c>
      <c r="HS459" s="223">
        <f t="shared" ca="1" si="1076"/>
        <v>2.2722693662822875E-4</v>
      </c>
      <c r="HT459" s="223">
        <f t="shared" ca="1" si="1077"/>
        <v>-1.2301678866735784E-4</v>
      </c>
      <c r="HU459" s="223">
        <f t="shared" ca="1" si="1078"/>
        <v>-4.4928080626948234E-5</v>
      </c>
      <c r="HV459" s="223">
        <f t="shared" ca="1" si="1079"/>
        <v>1.8959581246852852E-4</v>
      </c>
      <c r="HW459" s="223">
        <f t="shared" ca="1" si="1080"/>
        <v>-2.3603438059532702E-4</v>
      </c>
      <c r="HX459" s="223">
        <f t="shared" ca="1" si="1081"/>
        <v>1.6018406738060526E-4</v>
      </c>
      <c r="HY459" s="223">
        <f t="shared" ca="1" si="1082"/>
        <v>-1.342749383875173E-6</v>
      </c>
      <c r="HZ459" s="223">
        <f t="shared" ca="1" si="1083"/>
        <v>-1.5819424404652123E-4</v>
      </c>
      <c r="IA459" s="223">
        <f t="shared" ca="1" si="1084"/>
        <v>2.3577115568575359E-4</v>
      </c>
      <c r="IB459" s="223">
        <f t="shared" ca="1" si="1085"/>
        <v>-1.9119556221667666E-4</v>
      </c>
      <c r="IC459" s="223">
        <f t="shared" ca="1" si="1086"/>
        <v>4.7561978288898797E-5</v>
      </c>
      <c r="ID459" s="223">
        <f t="shared" ca="1" si="1087"/>
        <v>1.20713359542161E-4</v>
      </c>
      <c r="IE459" s="223">
        <f t="shared" ca="1" si="1088"/>
        <v>-1.8841579608302263E-4</v>
      </c>
      <c r="IF459" s="223">
        <f t="shared" ca="1" si="1089"/>
        <v>2.1485951882046865E-4</v>
      </c>
      <c r="IG459" s="223">
        <f t="shared" ca="1" si="1090"/>
        <v>-9.1953427041345E-5</v>
      </c>
      <c r="IH459" s="223">
        <f t="shared" ca="1" si="1091"/>
        <v>-7.859352832740259E-5</v>
      </c>
      <c r="II459" s="223">
        <f t="shared" ca="1" si="1092"/>
        <v>2.0842135356097515E-4</v>
      </c>
      <c r="IJ459" s="223">
        <f t="shared" ca="1" si="1093"/>
        <v>-2.3026654461060376E-4</v>
      </c>
      <c r="IK459" s="223">
        <f t="shared" ca="1" si="1094"/>
        <v>1.3281115716066869E-4</v>
      </c>
      <c r="IL459" s="223">
        <f t="shared" ca="1" si="1095"/>
        <v>3.3453391894804131E-5</v>
      </c>
      <c r="IM459" s="223">
        <f t="shared" ca="1" si="1096"/>
        <v>-1.8238581390347949E-4</v>
      </c>
      <c r="IN459" s="223">
        <f t="shared" ca="1" si="1097"/>
        <v>2.36824556226309E-4</v>
      </c>
      <c r="IO459" s="223">
        <f t="shared" ca="1" si="1098"/>
        <v>-1.6856502899166353E-4</v>
      </c>
      <c r="IP459" s="223">
        <f t="shared" ca="1" si="1099"/>
        <v>1.2972339627433189E-5</v>
      </c>
      <c r="IQ459" s="223">
        <f t="shared" ca="1" si="1100"/>
        <v>1.4934128970081679E-4</v>
      </c>
      <c r="IR459" s="223">
        <f t="shared" ca="1" si="1101"/>
        <v>-2.3428153295897944E-4</v>
      </c>
      <c r="IS459" s="223">
        <f t="shared" ca="1" si="1102"/>
        <v>1.9784104129086684E-4</v>
      </c>
      <c r="IT459" s="223">
        <f t="shared" ca="1" si="1103"/>
        <v>-5.8899551412760185E-5</v>
      </c>
      <c r="IU459" s="223">
        <f t="shared" ca="1" si="1104"/>
        <v>-1.1055766348651252E-4</v>
      </c>
      <c r="IV459" s="223">
        <f t="shared" ca="1" si="1105"/>
        <v>2.2273520176663476E-4</v>
      </c>
      <c r="IW459" s="223">
        <f t="shared" ca="1" si="1106"/>
        <v>-2.1951413332379723E-4</v>
      </c>
      <c r="IX459" s="223">
        <f t="shared" ca="1" si="1107"/>
        <v>1.025632864685441E-4</v>
      </c>
      <c r="IY459" s="223">
        <f t="shared" ca="1" si="1108"/>
        <v>6.7525368265874055E-5</v>
      </c>
      <c r="IZ459" s="223">
        <f t="shared" ca="1" si="1109"/>
        <v>-2.0262928168173953E-4</v>
      </c>
      <c r="JA459" s="223">
        <f t="shared" ca="1" si="1110"/>
        <v>2.3275142031803933E-4</v>
      </c>
      <c r="JB459" s="223">
        <f t="shared" ca="1" si="1111"/>
        <v>-1.4228557194349598E-4</v>
      </c>
    </row>
    <row r="460" spans="2:262">
      <c r="B460" s="230">
        <v>99</v>
      </c>
      <c r="C460" s="229">
        <f t="shared" si="1112"/>
        <v>1.9335937500000013E-3</v>
      </c>
      <c r="D460" s="226">
        <f t="shared" ca="1" si="855"/>
        <v>39.02013900870174</v>
      </c>
      <c r="E460" s="225">
        <f ca="1">DA361</f>
        <v>-0.17986099129826055</v>
      </c>
      <c r="F460" s="224">
        <v>99</v>
      </c>
      <c r="G460" s="223">
        <f t="shared" ca="1" si="856"/>
        <v>9.935621849812453E-6</v>
      </c>
      <c r="H460" s="223">
        <f t="shared" ca="1" si="857"/>
        <v>3.511666356074557E-4</v>
      </c>
      <c r="I460" s="223">
        <f t="shared" ca="1" si="858"/>
        <v>-5.4174858800958155E-4</v>
      </c>
      <c r="J460" s="223">
        <f t="shared" ca="1" si="859"/>
        <v>4.6926701123904831E-4</v>
      </c>
      <c r="K460" s="223">
        <f t="shared" ca="1" si="860"/>
        <v>-1.689176765581489E-4</v>
      </c>
      <c r="L460" s="223">
        <f t="shared" ca="1" si="861"/>
        <v>-2.1345509319674485E-4</v>
      </c>
      <c r="M460" s="223">
        <f t="shared" ca="1" si="862"/>
        <v>4.9217784635903234E-4</v>
      </c>
      <c r="N460" s="223">
        <f t="shared" ca="1" si="863"/>
        <v>-5.3190774543839219E-4</v>
      </c>
      <c r="O460" s="223">
        <f t="shared" ca="1" si="864"/>
        <v>3.1335265438350705E-4</v>
      </c>
      <c r="P460" s="223">
        <f t="shared" ca="1" si="865"/>
        <v>5.7360941487431371E-5</v>
      </c>
      <c r="Q460" s="223">
        <f t="shared" ca="1" si="866"/>
        <v>-4.0022107905995479E-4</v>
      </c>
      <c r="R460" s="223">
        <f t="shared" ca="1" si="867"/>
        <v>5.4874094175770614E-4</v>
      </c>
      <c r="S460" s="223">
        <f t="shared" ca="1" si="868"/>
        <v>-4.3080191201851569E-4</v>
      </c>
      <c r="T460" s="223">
        <f t="shared" ca="1" si="869"/>
        <v>1.0367309598695028E-4</v>
      </c>
      <c r="U460" s="223">
        <f t="shared" ca="1" si="870"/>
        <v>2.7379754116644639E-4</v>
      </c>
      <c r="V460" s="223">
        <f t="shared" ca="1" si="871"/>
        <v>-5.1831693663286339E-4</v>
      </c>
      <c r="W460" s="223">
        <f t="shared" ca="1" si="872"/>
        <v>5.1115079825864358E-4</v>
      </c>
      <c r="X460" s="223">
        <f t="shared" ca="1" si="873"/>
        <v>-2.55778876047729E-4</v>
      </c>
      <c r="Y460" s="223">
        <f t="shared" ca="1" si="874"/>
        <v>-1.2379474287299176E-4</v>
      </c>
      <c r="Z460" s="223">
        <f t="shared" ca="1" si="875"/>
        <v>4.4325582495657884E-4</v>
      </c>
      <c r="AA460" s="223">
        <f t="shared" ca="1" si="876"/>
        <v>-5.4747972097231052E-4</v>
      </c>
      <c r="AB460" s="223">
        <f t="shared" ca="1" si="877"/>
        <v>3.8585715104969161E-4</v>
      </c>
      <c r="AC460" s="223">
        <f t="shared" ca="1" si="878"/>
        <v>-3.6869175552919887E-5</v>
      </c>
      <c r="AD460" s="223">
        <f t="shared" ca="1" si="879"/>
        <v>-3.3002181926554538E-4</v>
      </c>
      <c r="AE460" s="223">
        <f t="shared" ca="1" si="880"/>
        <v>5.366600577289939E-4</v>
      </c>
      <c r="AF460" s="223">
        <f t="shared" ca="1" si="881"/>
        <v>-4.8270566729260414E-4</v>
      </c>
      <c r="AG460" s="223">
        <f t="shared" ca="1" si="882"/>
        <v>1.9435794533655731E-4</v>
      </c>
      <c r="AH460" s="223">
        <f t="shared" ca="1" si="883"/>
        <v>1.8836655609727435E-4</v>
      </c>
      <c r="AI460" s="223">
        <f t="shared" ca="1" si="884"/>
        <v>-4.796235906621895E-4</v>
      </c>
      <c r="AJ460" s="223">
        <f t="shared" ca="1" si="885"/>
        <v>5.3798389558795505E-4</v>
      </c>
      <c r="AK460" s="223">
        <f t="shared" ca="1" si="886"/>
        <v>-3.3510873937225117E-4</v>
      </c>
      <c r="AL460" s="223">
        <f t="shared" ca="1" si="887"/>
        <v>-3.0489291599346258E-5</v>
      </c>
      <c r="AM460" s="223">
        <f t="shared" ca="1" si="888"/>
        <v>3.812822620177328E-4</v>
      </c>
      <c r="AN460" s="223">
        <f t="shared" ca="1" si="889"/>
        <v>-5.4693131203231498E-4</v>
      </c>
      <c r="AO460" s="223">
        <f t="shared" ca="1" si="890"/>
        <v>4.4700019378680168E-4</v>
      </c>
      <c r="AP460" s="223">
        <f t="shared" ca="1" si="891"/>
        <v>-1.3001369021864315E-4</v>
      </c>
      <c r="AQ460" s="223">
        <f t="shared" ca="1" si="892"/>
        <v>-2.5010516098578132E-4</v>
      </c>
      <c r="AR460" s="223">
        <f t="shared" ca="1" si="893"/>
        <v>5.0877737112936723E-4</v>
      </c>
      <c r="AS460" s="223">
        <f t="shared" ca="1" si="894"/>
        <v>-5.2039629165715796E-4</v>
      </c>
      <c r="AT460" s="223">
        <f t="shared" ca="1" si="895"/>
        <v>2.7931998033456991E-4</v>
      </c>
      <c r="AU460" s="223">
        <f t="shared" ca="1" si="896"/>
        <v>9.7389171426450833E-5</v>
      </c>
      <c r="AV460" s="223">
        <f t="shared" ca="1" si="897"/>
        <v>-4.2680786465066017E-4</v>
      </c>
      <c r="AW460" s="223">
        <f t="shared" ca="1" si="898"/>
        <v>5.4897621031759327E-4</v>
      </c>
      <c r="AX460" s="223">
        <f t="shared" ca="1" si="899"/>
        <v>-4.0457142129751169E-4</v>
      </c>
      <c r="AY460" s="223">
        <f t="shared" ca="1" si="900"/>
        <v>6.3713908182762275E-5</v>
      </c>
      <c r="AZ460" s="223">
        <f t="shared" ca="1" si="901"/>
        <v>3.0808195145453282E-4</v>
      </c>
      <c r="BA460" s="223">
        <f t="shared" ca="1" si="902"/>
        <v>-5.302786663634692E-4</v>
      </c>
      <c r="BB460" s="223">
        <f t="shared" ca="1" si="903"/>
        <v>4.9498144311362936E-4</v>
      </c>
      <c r="BC460" s="223">
        <f t="shared" ca="1" si="904"/>
        <v>-2.1932998880090532E-4</v>
      </c>
      <c r="BD460" s="223">
        <f t="shared" ca="1" si="905"/>
        <v>-1.6282422746520205E-4</v>
      </c>
      <c r="BE460" s="223">
        <f t="shared" ca="1" si="906"/>
        <v>4.6591387972537543E-4</v>
      </c>
      <c r="BF460" s="223">
        <f t="shared" ca="1" si="907"/>
        <v>-5.4276399541122278E-4</v>
      </c>
      <c r="BG460" s="223">
        <f t="shared" ca="1" si="908"/>
        <v>3.560575180557841E-4</v>
      </c>
      <c r="BH460" s="223">
        <f t="shared" ca="1" si="909"/>
        <v>3.544190337249778E-6</v>
      </c>
      <c r="BI460" s="223">
        <f t="shared" ca="1" si="910"/>
        <v>-3.614249026099326E-4</v>
      </c>
      <c r="BJ460" s="223">
        <f t="shared" ca="1" si="911"/>
        <v>5.4380407687071232E-4</v>
      </c>
      <c r="BK460" s="223">
        <f t="shared" ca="1" si="912"/>
        <v>-4.6212161293566025E-4</v>
      </c>
      <c r="BL460" s="223">
        <f t="shared" ca="1" si="913"/>
        <v>1.5604107008274873E-4</v>
      </c>
      <c r="BM460" s="223">
        <f t="shared" ca="1" si="914"/>
        <v>2.2581025556568028E-4</v>
      </c>
      <c r="BN460" s="223">
        <f t="shared" ca="1" si="915"/>
        <v>-4.9801211637518438E-4</v>
      </c>
      <c r="BO460" s="223">
        <f t="shared" ca="1" si="916"/>
        <v>5.2838810480773744E-4</v>
      </c>
      <c r="BP460" s="223">
        <f t="shared" ca="1" si="917"/>
        <v>-3.0218817832324734E-4</v>
      </c>
      <c r="BQ460" s="223">
        <f t="shared" ca="1" si="918"/>
        <v>-7.0748980935663542E-5</v>
      </c>
      <c r="BR460" s="223">
        <f t="shared" ca="1" si="919"/>
        <v>4.0933168681484168E-4</v>
      </c>
      <c r="BS460" s="223">
        <f t="shared" ca="1" si="920"/>
        <v>-5.4915016788758359E-4</v>
      </c>
      <c r="BT460" s="223">
        <f t="shared" ca="1" si="921"/>
        <v>4.2231104355515729E-4</v>
      </c>
      <c r="BU460" s="223">
        <f t="shared" ca="1" si="922"/>
        <v>-9.0405148427124567E-5</v>
      </c>
      <c r="BV460" s="223">
        <f t="shared" ca="1" si="923"/>
        <v>-2.8539988723766787E-4</v>
      </c>
      <c r="BW460" s="223">
        <f t="shared" ca="1" si="924"/>
        <v>5.226197872437449E-4</v>
      </c>
      <c r="BX460" s="223">
        <f t="shared" ca="1" si="925"/>
        <v>-5.0606476528293638E-4</v>
      </c>
      <c r="BY460" s="223">
        <f t="shared" ca="1" si="926"/>
        <v>2.437736471111937E-4</v>
      </c>
      <c r="BZ460" s="223">
        <f t="shared" ca="1" si="927"/>
        <v>1.3688964100745554E-4</v>
      </c>
      <c r="CA460" s="223">
        <f t="shared" ca="1" si="928"/>
        <v>-4.5108174144306654E-4</v>
      </c>
      <c r="CB460" s="223">
        <f t="shared" ca="1" si="929"/>
        <v>5.4623652922903242E-4</v>
      </c>
      <c r="CC460" s="223">
        <f t="shared" ca="1" si="930"/>
        <v>-3.7614852299137702E-4</v>
      </c>
      <c r="CD460" s="223">
        <f t="shared" ca="1" si="931"/>
        <v>2.3409449189795662E-5</v>
      </c>
      <c r="CE460" s="223">
        <f t="shared" ca="1" si="932"/>
        <v>3.4069683895465041E-4</v>
      </c>
      <c r="CF460" s="223">
        <f t="shared" ca="1" si="933"/>
        <v>-5.3936677005631765E-4</v>
      </c>
      <c r="CG460" s="223">
        <f t="shared" ca="1" si="934"/>
        <v>4.7612974064189216E-4</v>
      </c>
      <c r="CH460" s="223">
        <f t="shared" ca="1" si="935"/>
        <v>-1.8169253334143399E-4</v>
      </c>
      <c r="CI460" s="223">
        <f t="shared" ca="1" si="936"/>
        <v>-2.0097135346126472E-4</v>
      </c>
      <c r="CJ460" s="223">
        <f t="shared" ca="1" si="937"/>
        <v>4.8604710681194739E-4</v>
      </c>
      <c r="CK460" s="223">
        <f t="shared" ca="1" si="938"/>
        <v>-5.3510698473250705E-4</v>
      </c>
      <c r="CL460" s="223">
        <f t="shared" ca="1" si="939"/>
        <v>3.2432837852177916E-4</v>
      </c>
      <c r="CM460" s="223">
        <f t="shared" ca="1" si="940"/>
        <v>4.3938349952907837E-5</v>
      </c>
      <c r="CN460" s="223">
        <f t="shared" ca="1" si="941"/>
        <v>-3.9086939309227017E-4</v>
      </c>
      <c r="CO460" s="223">
        <f t="shared" ca="1" si="942"/>
        <v>5.4800117460325883E-4</v>
      </c>
      <c r="CP460" s="223">
        <f t="shared" ca="1" si="943"/>
        <v>-4.390332815187949E-4</v>
      </c>
      <c r="CQ460" s="223">
        <f t="shared" ca="1" si="944"/>
        <v>1.1687859475035479E-4</v>
      </c>
      <c r="CR460" s="223">
        <f t="shared" ca="1" si="945"/>
        <v>2.6203026969437643E-4</v>
      </c>
      <c r="CS460" s="223">
        <f t="shared" ca="1" si="946"/>
        <v>-5.13701871280468E-4</v>
      </c>
      <c r="CT460" s="223">
        <f t="shared" ca="1" si="947"/>
        <v>5.1592893310663896E-4</v>
      </c>
      <c r="CU460" s="223">
        <f t="shared" ca="1" si="948"/>
        <v>-2.676300333535346E-4</v>
      </c>
      <c r="CV460" s="223">
        <f t="shared" ca="1" si="949"/>
        <v>-1.1062527541440566E-4</v>
      </c>
      <c r="CW460" s="223">
        <f t="shared" ca="1" si="950"/>
        <v>4.3516290773553155E-4</v>
      </c>
      <c r="CX460" s="223">
        <f t="shared" ca="1" si="951"/>
        <v>-5.4839313140326131E-4</v>
      </c>
      <c r="CY460" s="223">
        <f t="shared" ca="1" si="952"/>
        <v>3.9533335318835263E-4</v>
      </c>
      <c r="CZ460" s="223">
        <f t="shared" ca="1" si="953"/>
        <v>-5.0306693303333027E-5</v>
      </c>
      <c r="DA460" s="223">
        <f t="shared" ca="1" si="954"/>
        <v>-3.1914800677281983E-4</v>
      </c>
      <c r="DB460" s="223">
        <f t="shared" ca="1" si="955"/>
        <v>5.3363008144990455E-4</v>
      </c>
      <c r="DC460" s="223">
        <f t="shared" ca="1" si="956"/>
        <v>-4.8899083009886998E-4</v>
      </c>
      <c r="DD460" s="223">
        <f t="shared" ca="1" si="957"/>
        <v>2.0690628337292796E-4</v>
      </c>
      <c r="DE460" s="223">
        <f t="shared" ca="1" si="958"/>
        <v>1.7564829376336382E-4</v>
      </c>
      <c r="DF460" s="223">
        <f t="shared" ca="1" si="959"/>
        <v>-4.7291116719569437E-4</v>
      </c>
      <c r="DG460" s="223">
        <f t="shared" ca="1" si="960"/>
        <v>5.4053674506121595E-4</v>
      </c>
      <c r="DH460" s="223">
        <f t="shared" ca="1" si="961"/>
        <v>-3.4568724324864146E-4</v>
      </c>
      <c r="DI460" s="223">
        <f t="shared" ca="1" si="962"/>
        <v>-1.7021867636586206E-5</v>
      </c>
      <c r="DJ460" s="223">
        <f t="shared" ca="1" si="963"/>
        <v>3.7146546076561281E-4</v>
      </c>
      <c r="DK460" s="223">
        <f t="shared" ca="1" si="964"/>
        <v>-5.455319984900795E-4</v>
      </c>
      <c r="DL460" s="223">
        <f t="shared" ca="1" si="965"/>
        <v>4.5469784985248022E-4</v>
      </c>
      <c r="DM460" s="223">
        <f t="shared" ca="1" si="966"/>
        <v>-1.4307047030147563E-4</v>
      </c>
      <c r="DN460" s="223">
        <f t="shared" ca="1" si="967"/>
        <v>-2.3802939828023635E-4</v>
      </c>
      <c r="DO460" s="223">
        <f t="shared" ca="1" si="968"/>
        <v>5.0354640251430065E-4</v>
      </c>
      <c r="DP460" s="223">
        <f t="shared" ca="1" si="969"/>
        <v>-5.245501829404507E-4</v>
      </c>
      <c r="DQ460" s="223">
        <f t="shared" ca="1" si="970"/>
        <v>2.9084167540390459E-4</v>
      </c>
      <c r="DR460" s="223">
        <f t="shared" ca="1" si="971"/>
        <v>8.4094403843237386E-5</v>
      </c>
      <c r="DS460" s="223">
        <f t="shared" ca="1" si="972"/>
        <v>-4.1819572846748279E-4</v>
      </c>
      <c r="DT460" s="223">
        <f t="shared" ca="1" si="973"/>
        <v>5.4922860649037324E-4</v>
      </c>
      <c r="DU460" s="223">
        <f t="shared" ca="1" si="974"/>
        <v>-4.1356579071038569E-4</v>
      </c>
      <c r="DV460" s="223">
        <f t="shared" ca="1" si="975"/>
        <v>7.708274418634115E-5</v>
      </c>
      <c r="DW460" s="223">
        <f t="shared" ca="1" si="976"/>
        <v>2.9683031908859684E-4</v>
      </c>
      <c r="DX460" s="223">
        <f t="shared" ca="1" si="977"/>
        <v>-5.266078312368116E-4</v>
      </c>
      <c r="DY460" s="223">
        <f t="shared" ca="1" si="978"/>
        <v>5.0067389781560168E-4</v>
      </c>
      <c r="DZ460" s="223">
        <f t="shared" ca="1" si="979"/>
        <v>-2.3162157804491196E-4</v>
      </c>
      <c r="EA460" s="223">
        <f t="shared" ca="1" si="980"/>
        <v>-1.4990208194079856E-4</v>
      </c>
      <c r="EB460" s="223">
        <f t="shared" ca="1" si="981"/>
        <v>4.5863594315555701E-4</v>
      </c>
      <c r="EC460" s="223">
        <f t="shared" ca="1" si="982"/>
        <v>-5.4466430502564563E-4</v>
      </c>
      <c r="ED460" s="223">
        <f t="shared" ca="1" si="983"/>
        <v>3.662133171279032E-4</v>
      </c>
      <c r="EE460" s="223">
        <f t="shared" ca="1" si="984"/>
        <v>-9.9356218498269813E-6</v>
      </c>
      <c r="EF460" s="223">
        <f t="shared" ca="1" si="985"/>
        <v>-3.5116663560743873E-4</v>
      </c>
      <c r="EG460" s="223">
        <f t="shared" ca="1" si="986"/>
        <v>5.4174858800958188E-4</v>
      </c>
      <c r="EH460" s="223">
        <f t="shared" ca="1" si="987"/>
        <v>-4.6926701123905146E-4</v>
      </c>
      <c r="EI460" s="223">
        <f t="shared" ca="1" si="988"/>
        <v>1.6891767655816204E-4</v>
      </c>
      <c r="EJ460" s="223">
        <f t="shared" ca="1" si="989"/>
        <v>2.1345509319672576E-4</v>
      </c>
      <c r="EK460" s="223">
        <f t="shared" ca="1" si="990"/>
        <v>-4.9217784635903353E-4</v>
      </c>
      <c r="EL460" s="223">
        <f t="shared" ca="1" si="991"/>
        <v>5.319077454383935E-4</v>
      </c>
      <c r="EM460" s="223">
        <f t="shared" ca="1" si="992"/>
        <v>-3.1335265438351762E-4</v>
      </c>
      <c r="EN460" s="223">
        <f t="shared" ca="1" si="993"/>
        <v>-5.736094148741088E-5</v>
      </c>
      <c r="EO460" s="223">
        <f t="shared" ca="1" si="994"/>
        <v>4.0022107905995669E-4</v>
      </c>
      <c r="EP460" s="223">
        <f t="shared" ca="1" si="995"/>
        <v>-5.4874094175770603E-4</v>
      </c>
      <c r="EQ460" s="223">
        <f t="shared" ca="1" si="996"/>
        <v>4.3080191201852252E-4</v>
      </c>
      <c r="ER460" s="223">
        <f t="shared" ca="1" si="997"/>
        <v>-1.0367309598696868E-4</v>
      </c>
      <c r="ES460" s="223">
        <f t="shared" ca="1" si="998"/>
        <v>-2.7379754116645051E-4</v>
      </c>
      <c r="ET460" s="223">
        <f t="shared" ca="1" si="999"/>
        <v>5.1831693663286231E-4</v>
      </c>
      <c r="EU460" s="223">
        <f t="shared" ca="1" si="1000"/>
        <v>-5.1115079825864759E-4</v>
      </c>
      <c r="EV460" s="223">
        <f t="shared" ca="1" si="1001"/>
        <v>2.5577887604774559E-4</v>
      </c>
      <c r="EW460" s="223">
        <f t="shared" ca="1" si="1002"/>
        <v>1.2379474287299631E-4</v>
      </c>
      <c r="EX460" s="223">
        <f t="shared" ca="1" si="1003"/>
        <v>-4.4325582495657699E-4</v>
      </c>
      <c r="EY460" s="223">
        <f t="shared" ca="1" si="1004"/>
        <v>5.4747972097231139E-4</v>
      </c>
      <c r="EZ460" s="223">
        <f t="shared" ca="1" si="1005"/>
        <v>-3.8585715104970489E-4</v>
      </c>
      <c r="FA460" s="223">
        <f t="shared" ca="1" si="1006"/>
        <v>3.686917555291517E-5</v>
      </c>
      <c r="FB460" s="223">
        <f t="shared" ca="1" si="1007"/>
        <v>3.3002181926554598E-4</v>
      </c>
      <c r="FC460" s="223">
        <f t="shared" ca="1" si="1008"/>
        <v>-5.3666005772899238E-4</v>
      </c>
      <c r="FD460" s="223">
        <f t="shared" ca="1" si="1009"/>
        <v>4.8270566729261119E-4</v>
      </c>
      <c r="FE460" s="223">
        <f t="shared" ca="1" si="1010"/>
        <v>-1.9435794533654918E-4</v>
      </c>
      <c r="FF460" s="223">
        <f t="shared" ca="1" si="1011"/>
        <v>-1.8836655609727517E-4</v>
      </c>
      <c r="FG460" s="223">
        <f t="shared" ca="1" si="1012"/>
        <v>4.7962359066218614E-4</v>
      </c>
      <c r="FH460" s="223">
        <f t="shared" ca="1" si="1013"/>
        <v>-5.3798389558795809E-4</v>
      </c>
      <c r="FI460" s="223">
        <f t="shared" ca="1" si="1014"/>
        <v>3.351087393722444E-4</v>
      </c>
      <c r="FJ460" s="223">
        <f t="shared" ca="1" si="1015"/>
        <v>3.0489291599347071E-5</v>
      </c>
      <c r="FK460" s="223">
        <f t="shared" ca="1" si="1016"/>
        <v>-3.8128226201772781E-4</v>
      </c>
      <c r="FL460" s="223">
        <f t="shared" ca="1" si="1017"/>
        <v>5.4693131203231357E-4</v>
      </c>
      <c r="FM460" s="223">
        <f t="shared" ca="1" si="1018"/>
        <v>-4.4700019378681474E-4</v>
      </c>
      <c r="FN460" s="223">
        <f t="shared" ca="1" si="1019"/>
        <v>1.3001369021864239E-4</v>
      </c>
      <c r="FO460" s="223">
        <f t="shared" ca="1" si="1020"/>
        <v>2.5010516098577509E-4</v>
      </c>
      <c r="FP460" s="223">
        <f t="shared" ca="1" si="1021"/>
        <v>-5.087773711293617E-4</v>
      </c>
      <c r="FQ460" s="223">
        <f t="shared" ca="1" si="1022"/>
        <v>5.2039629165716523E-4</v>
      </c>
      <c r="FR460" s="223">
        <f t="shared" ca="1" si="1023"/>
        <v>-2.7931998033456915E-4</v>
      </c>
      <c r="FS460" s="223">
        <f t="shared" ca="1" si="1024"/>
        <v>-9.7389171426443975E-5</v>
      </c>
      <c r="FT460" s="223">
        <f t="shared" ca="1" si="1025"/>
        <v>4.2680786465065085E-4</v>
      </c>
      <c r="FU460" s="223">
        <f t="shared" ca="1" si="1026"/>
        <v>-5.4897621031759392E-4</v>
      </c>
      <c r="FV460" s="223">
        <f t="shared" ca="1" si="1027"/>
        <v>4.0457142129751115E-4</v>
      </c>
      <c r="FW460" s="223">
        <f t="shared" ca="1" si="1028"/>
        <v>-6.3713908182769187E-5</v>
      </c>
      <c r="FX460" s="223">
        <f t="shared" ca="1" si="1029"/>
        <v>-3.0808195145452051E-4</v>
      </c>
      <c r="FY460" s="223">
        <f t="shared" ca="1" si="1030"/>
        <v>5.3027866636346334E-4</v>
      </c>
      <c r="FZ460" s="223">
        <f t="shared" ca="1" si="1031"/>
        <v>-4.9498144311362557E-4</v>
      </c>
      <c r="GA460" s="223">
        <f t="shared" ca="1" si="1032"/>
        <v>2.1932998880090453E-4</v>
      </c>
      <c r="GB460" s="223">
        <f t="shared" ca="1" si="1033"/>
        <v>1.6282422746519541E-4</v>
      </c>
      <c r="GC460" s="223">
        <f t="shared" ca="1" si="1034"/>
        <v>-4.6591387972536757E-4</v>
      </c>
      <c r="GD460" s="223">
        <f t="shared" ca="1" si="1035"/>
        <v>5.4276399541122147E-4</v>
      </c>
      <c r="GE460" s="223">
        <f t="shared" ca="1" si="1036"/>
        <v>-3.5605751805578941E-4</v>
      </c>
      <c r="GF460" s="223">
        <f t="shared" ca="1" si="1037"/>
        <v>-3.5441903372427849E-6</v>
      </c>
      <c r="GG460" s="223">
        <f t="shared" ca="1" si="1038"/>
        <v>3.6142490260991552E-4</v>
      </c>
      <c r="GH460" s="223">
        <f t="shared" ca="1" si="1039"/>
        <v>-5.4380407687071352E-4</v>
      </c>
      <c r="GI460" s="223">
        <f t="shared" ca="1" si="1040"/>
        <v>4.6212161293566405E-4</v>
      </c>
      <c r="GJ460" s="223">
        <f t="shared" ca="1" si="1041"/>
        <v>-1.5604107008275545E-4</v>
      </c>
      <c r="GK460" s="223">
        <f t="shared" ca="1" si="1042"/>
        <v>-2.2581025556565968E-4</v>
      </c>
      <c r="GL460" s="223">
        <f t="shared" ca="1" si="1043"/>
        <v>4.9801211637518796E-4</v>
      </c>
      <c r="GM460" s="223">
        <f t="shared" ca="1" si="1044"/>
        <v>-5.2838810480773939E-4</v>
      </c>
      <c r="GN460" s="223">
        <f t="shared" ca="1" si="1045"/>
        <v>3.0218817832325314E-4</v>
      </c>
      <c r="GO460" s="223">
        <f t="shared" ca="1" si="1046"/>
        <v>7.0748980935641127E-5</v>
      </c>
      <c r="GP460" s="223">
        <f t="shared" ca="1" si="1047"/>
        <v>-4.0933168681482661E-4</v>
      </c>
      <c r="GQ460" s="223">
        <f t="shared" ca="1" si="1048"/>
        <v>5.4915016788758381E-4</v>
      </c>
      <c r="GR460" s="223">
        <f t="shared" ca="1" si="1049"/>
        <v>-4.2231104355516173E-4</v>
      </c>
      <c r="GS460" s="223">
        <f t="shared" ca="1" si="1050"/>
        <v>9.0405148427131479E-5</v>
      </c>
      <c r="GT460" s="223">
        <f t="shared" ca="1" si="1051"/>
        <v>2.8539988723764857E-4</v>
      </c>
      <c r="GU460" s="223">
        <f t="shared" ca="1" si="1052"/>
        <v>-5.2261978724374761E-4</v>
      </c>
      <c r="GV460" s="223">
        <f t="shared" ca="1" si="1053"/>
        <v>5.060647652829391E-4</v>
      </c>
      <c r="GW460" s="223">
        <f t="shared" ca="1" si="1054"/>
        <v>-2.4377364711119996E-4</v>
      </c>
      <c r="GX460" s="223">
        <f t="shared" ca="1" si="1055"/>
        <v>-1.3688964100743361E-4</v>
      </c>
      <c r="GY460" s="223">
        <f t="shared" ca="1" si="1056"/>
        <v>4.5108174144307137E-4</v>
      </c>
      <c r="GZ460" s="223">
        <f t="shared" ca="1" si="1057"/>
        <v>-5.4623652922903307E-4</v>
      </c>
      <c r="HA460" s="223">
        <f t="shared" ca="1" si="1058"/>
        <v>3.7614852299138206E-4</v>
      </c>
      <c r="HB460" s="223">
        <f t="shared" ca="1" si="1059"/>
        <v>-2.3409449189818322E-5</v>
      </c>
      <c r="HC460" s="223">
        <f t="shared" ca="1" si="1060"/>
        <v>-3.4069683895465724E-4</v>
      </c>
      <c r="HD460" s="223">
        <f t="shared" ca="1" si="1061"/>
        <v>5.3936677005631635E-4</v>
      </c>
      <c r="HE460" s="223">
        <f t="shared" ca="1" si="1062"/>
        <v>-4.7612974064189568E-4</v>
      </c>
      <c r="HF460" s="223">
        <f t="shared" ca="1" si="1063"/>
        <v>1.8169253334145532E-4</v>
      </c>
      <c r="HG460" s="223">
        <f t="shared" ca="1" si="1064"/>
        <v>2.0097135346127271E-4</v>
      </c>
      <c r="HH460" s="223">
        <f t="shared" ca="1" si="1065"/>
        <v>-4.8604710681194409E-4</v>
      </c>
      <c r="HI460" s="223">
        <f t="shared" ca="1" si="1066"/>
        <v>5.3510698473250163E-4</v>
      </c>
      <c r="HJ460" s="223">
        <f t="shared" ca="1" si="1067"/>
        <v>-3.2432837852177222E-4</v>
      </c>
      <c r="HK460" s="223">
        <f t="shared" ca="1" si="1068"/>
        <v>-4.3938349952916456E-5</v>
      </c>
      <c r="HL460" s="223">
        <f t="shared" ca="1" si="1069"/>
        <v>3.9086939309226524E-4</v>
      </c>
      <c r="HM460" s="223">
        <f t="shared" ca="1" si="1070"/>
        <v>-5.4800117460325828E-4</v>
      </c>
      <c r="HN460" s="223">
        <f t="shared" ca="1" si="1071"/>
        <v>4.390332815188084E-4</v>
      </c>
      <c r="HO460" s="223">
        <f t="shared" ca="1" si="1072"/>
        <v>-1.1687859475037685E-4</v>
      </c>
      <c r="HP460" s="223">
        <f t="shared" ca="1" si="1073"/>
        <v>-2.6203026969434282E-4</v>
      </c>
      <c r="HQ460" s="223">
        <f t="shared" ca="1" si="1074"/>
        <v>5.1370187128047657E-4</v>
      </c>
      <c r="HR460" s="223">
        <f t="shared" ca="1" si="1075"/>
        <v>-5.1592893310663604E-4</v>
      </c>
      <c r="HS460" s="223">
        <f t="shared" ca="1" si="1076"/>
        <v>2.6763003335352701E-4</v>
      </c>
      <c r="HT460" s="223">
        <f t="shared" ca="1" si="1077"/>
        <v>1.1062527541439883E-4</v>
      </c>
      <c r="HU460" s="223">
        <f t="shared" ca="1" si="1078"/>
        <v>-4.3516290773552721E-4</v>
      </c>
      <c r="HV460" s="223">
        <f t="shared" ca="1" si="1079"/>
        <v>5.4839313140326174E-4</v>
      </c>
      <c r="HW460" s="223">
        <f t="shared" ca="1" si="1080"/>
        <v>-3.9533335318836835E-4</v>
      </c>
      <c r="HX460" s="223">
        <f t="shared" ca="1" si="1081"/>
        <v>5.0306693303355497E-5</v>
      </c>
      <c r="HY460" s="223">
        <f t="shared" ca="1" si="1082"/>
        <v>3.1914800677278877E-4</v>
      </c>
      <c r="HZ460" s="223">
        <f t="shared" ca="1" si="1083"/>
        <v>-5.3363008144991029E-4</v>
      </c>
      <c r="IA460" s="223">
        <f t="shared" ca="1" si="1084"/>
        <v>4.8899083009886607E-4</v>
      </c>
      <c r="IB460" s="223">
        <f t="shared" ca="1" si="1085"/>
        <v>-2.0690628337291996E-4</v>
      </c>
      <c r="IC460" s="223">
        <f t="shared" ca="1" si="1086"/>
        <v>-1.7564829376335716E-4</v>
      </c>
      <c r="ID460" s="223">
        <f t="shared" ca="1" si="1087"/>
        <v>4.7291116719569079E-4</v>
      </c>
      <c r="IE460" s="223">
        <f t="shared" ca="1" si="1088"/>
        <v>-6.9692554518369218E-4</v>
      </c>
      <c r="IF460" s="223">
        <f t="shared" ca="1" si="1089"/>
        <v>3.4568724324867111E-4</v>
      </c>
      <c r="IG460" s="223">
        <f t="shared" ca="1" si="1090"/>
        <v>1.7021867636548042E-5</v>
      </c>
      <c r="IH460" s="223">
        <f t="shared" ca="1" si="1091"/>
        <v>-3.714654607656307E-4</v>
      </c>
      <c r="II460" s="223">
        <f t="shared" ca="1" si="1092"/>
        <v>5.4553199849008221E-4</v>
      </c>
      <c r="IJ460" s="223">
        <f t="shared" ca="1" si="1093"/>
        <v>-4.5469784985248418E-4</v>
      </c>
      <c r="IK460" s="223">
        <f t="shared" ca="1" si="1094"/>
        <v>1.4307047030148235E-4</v>
      </c>
      <c r="IL460" s="223">
        <f t="shared" ca="1" si="1095"/>
        <v>2.3802939828023004E-4</v>
      </c>
      <c r="IM460" s="223">
        <f t="shared" ca="1" si="1096"/>
        <v>-5.0354640251429794E-4</v>
      </c>
      <c r="IN460" s="223">
        <f t="shared" ca="1" si="1097"/>
        <v>5.2455018294046208E-4</v>
      </c>
      <c r="IO460" s="223">
        <f t="shared" ca="1" si="1098"/>
        <v>-2.90841675403937E-4</v>
      </c>
      <c r="IP460" s="223">
        <f t="shared" ca="1" si="1099"/>
        <v>-8.4094403843261374E-5</v>
      </c>
      <c r="IQ460" s="223">
        <f t="shared" ca="1" si="1100"/>
        <v>4.1819572846749846E-4</v>
      </c>
      <c r="IR460" s="223">
        <f t="shared" ca="1" si="1101"/>
        <v>-5.4922860649037324E-4</v>
      </c>
      <c r="IS460" s="223">
        <f t="shared" ca="1" si="1102"/>
        <v>4.1356579071039035E-4</v>
      </c>
      <c r="IT460" s="223">
        <f t="shared" ca="1" si="1103"/>
        <v>-7.7082744186348007E-5</v>
      </c>
      <c r="IU460" s="223">
        <f t="shared" ca="1" si="1104"/>
        <v>-2.9683031908859093E-4</v>
      </c>
      <c r="IV460" s="223">
        <f t="shared" ca="1" si="1105"/>
        <v>5.2660783123680075E-4</v>
      </c>
      <c r="IW460" s="223">
        <f t="shared" ca="1" si="1106"/>
        <v>-5.0067389781561741E-4</v>
      </c>
      <c r="IX460" s="223">
        <f t="shared" ca="1" si="1107"/>
        <v>2.3162157804489E-4</v>
      </c>
      <c r="IY460" s="223">
        <f t="shared" ca="1" si="1108"/>
        <v>1.4990208194082179E-4</v>
      </c>
      <c r="IZ460" s="223">
        <f t="shared" ca="1" si="1109"/>
        <v>-4.5863594315555321E-4</v>
      </c>
      <c r="JA460" s="223">
        <f t="shared" ca="1" si="1110"/>
        <v>5.4466430502564649E-4</v>
      </c>
      <c r="JB460" s="223">
        <f t="shared" ca="1" si="1111"/>
        <v>-3.662133171279084E-4</v>
      </c>
    </row>
    <row r="461" spans="2:262">
      <c r="B461" s="230">
        <v>100</v>
      </c>
      <c r="C461" s="229">
        <f t="shared" si="1112"/>
        <v>1.9531250000000013E-3</v>
      </c>
      <c r="D461" s="226">
        <f t="shared" ca="1" si="855"/>
        <v>39.024641070803185</v>
      </c>
      <c r="E461" s="225">
        <f ca="1">DB361</f>
        <v>-0.17535892919682083</v>
      </c>
      <c r="F461" s="224">
        <v>100</v>
      </c>
      <c r="G461" s="223">
        <f t="shared" ca="1" si="856"/>
        <v>-2.471951083169894E-5</v>
      </c>
      <c r="H461" s="223">
        <f t="shared" ca="1" si="857"/>
        <v>2.9646484946096535E-4</v>
      </c>
      <c r="I461" s="223">
        <f t="shared" ca="1" si="858"/>
        <v>-4.3362134454417393E-4</v>
      </c>
      <c r="J461" s="223">
        <f t="shared" ca="1" si="859"/>
        <v>3.7392281480673749E-4</v>
      </c>
      <c r="K461" s="223">
        <f t="shared" ca="1" si="860"/>
        <v>-1.4447114464868007E-4</v>
      </c>
      <c r="L461" s="223">
        <f t="shared" ca="1" si="861"/>
        <v>-1.505674047613187E-4</v>
      </c>
      <c r="M461" s="223">
        <f t="shared" ca="1" si="862"/>
        <v>3.7725150028107438E-4</v>
      </c>
      <c r="N461" s="223">
        <f t="shared" ca="1" si="863"/>
        <v>-4.3267130176677414E-4</v>
      </c>
      <c r="O461" s="223">
        <f t="shared" ca="1" si="864"/>
        <v>2.9166737799048419E-4</v>
      </c>
      <c r="P461" s="223">
        <f t="shared" ca="1" si="865"/>
        <v>-1.825256241631682E-5</v>
      </c>
      <c r="Q461" s="223">
        <f t="shared" ca="1" si="866"/>
        <v>-2.6344853489354791E-4</v>
      </c>
      <c r="R461" s="223">
        <f t="shared" ca="1" si="867"/>
        <v>4.2554950520793701E-4</v>
      </c>
      <c r="S461" s="223">
        <f t="shared" ca="1" si="868"/>
        <v>-3.9445989700460357E-4</v>
      </c>
      <c r="T461" s="223">
        <f t="shared" ca="1" si="869"/>
        <v>1.8429374242595842E-4</v>
      </c>
      <c r="U461" s="223">
        <f t="shared" ca="1" si="870"/>
        <v>1.0953791823539488E-4</v>
      </c>
      <c r="V461" s="223">
        <f t="shared" ca="1" si="871"/>
        <v>-3.5364165409706197E-4</v>
      </c>
      <c r="W461" s="223">
        <f t="shared" ca="1" si="872"/>
        <v>4.371994724876422E-4</v>
      </c>
      <c r="X461" s="223">
        <f t="shared" ca="1" si="873"/>
        <v>-3.2227787077818067E-4</v>
      </c>
      <c r="Y461" s="223">
        <f t="shared" ca="1" si="874"/>
        <v>6.1048853510396896E-5</v>
      </c>
      <c r="Z461" s="223">
        <f t="shared" ca="1" si="875"/>
        <v>2.2789506691948608E-4</v>
      </c>
      <c r="AA461" s="223">
        <f t="shared" ca="1" si="876"/>
        <v>-4.1337939150752498E-4</v>
      </c>
      <c r="AB461" s="223">
        <f t="shared" ca="1" si="877"/>
        <v>4.1119811476060091E-4</v>
      </c>
      <c r="AC461" s="223">
        <f t="shared" ca="1" si="878"/>
        <v>-2.2234149071846587E-4</v>
      </c>
      <c r="AD461" s="223">
        <f t="shared" ca="1" si="879"/>
        <v>-6.7453521677347187E-5</v>
      </c>
      <c r="AE461" s="223">
        <f t="shared" ca="1" si="880"/>
        <v>3.2662604546390207E-4</v>
      </c>
      <c r="AF461" s="223">
        <f t="shared" ca="1" si="881"/>
        <v>-4.3751717329091157E-4</v>
      </c>
      <c r="AG461" s="223">
        <f t="shared" ca="1" si="882"/>
        <v>3.4978465149528048E-4</v>
      </c>
      <c r="AH461" s="223">
        <f t="shared" ca="1" si="883"/>
        <v>-1.0325721077247691E-4</v>
      </c>
      <c r="AI461" s="223">
        <f t="shared" ca="1" si="884"/>
        <v>-1.9014684487087766E-4</v>
      </c>
      <c r="AJ461" s="223">
        <f t="shared" ca="1" si="885"/>
        <v>3.9722820829073374E-4</v>
      </c>
      <c r="AK461" s="223">
        <f t="shared" ca="1" si="886"/>
        <v>-4.2397626988769906E-4</v>
      </c>
      <c r="AL461" s="223">
        <f t="shared" ca="1" si="887"/>
        <v>2.5824796891113218E-4</v>
      </c>
      <c r="AM461" s="223">
        <f t="shared" ca="1" si="888"/>
        <v>2.4719510831697748E-5</v>
      </c>
      <c r="AN461" s="223">
        <f t="shared" ca="1" si="889"/>
        <v>-2.9646484946096378E-4</v>
      </c>
      <c r="AO461" s="223">
        <f t="shared" ca="1" si="890"/>
        <v>4.3362134454417344E-4</v>
      </c>
      <c r="AP461" s="223">
        <f t="shared" ca="1" si="891"/>
        <v>-3.7392281480673641E-4</v>
      </c>
      <c r="AQ461" s="223">
        <f t="shared" ca="1" si="892"/>
        <v>1.444711446486788E-4</v>
      </c>
      <c r="AR461" s="223">
        <f t="shared" ca="1" si="893"/>
        <v>1.5056740476131851E-4</v>
      </c>
      <c r="AS461" s="223">
        <f t="shared" ca="1" si="894"/>
        <v>-3.7725150028107427E-4</v>
      </c>
      <c r="AT461" s="223">
        <f t="shared" ca="1" si="895"/>
        <v>4.3267130176677442E-4</v>
      </c>
      <c r="AU461" s="223">
        <f t="shared" ca="1" si="896"/>
        <v>-2.9166737799048669E-4</v>
      </c>
      <c r="AV461" s="223">
        <f t="shared" ca="1" si="897"/>
        <v>1.8252562416313947E-5</v>
      </c>
      <c r="AW461" s="223">
        <f t="shared" ca="1" si="898"/>
        <v>2.63448534893549E-4</v>
      </c>
      <c r="AX461" s="223">
        <f t="shared" ca="1" si="899"/>
        <v>-4.255495052079369E-4</v>
      </c>
      <c r="AY461" s="223">
        <f t="shared" ca="1" si="900"/>
        <v>3.9445989700460368E-4</v>
      </c>
      <c r="AZ461" s="223">
        <f t="shared" ca="1" si="901"/>
        <v>-1.8429374242595863E-4</v>
      </c>
      <c r="BA461" s="223">
        <f t="shared" ca="1" si="902"/>
        <v>-1.0953791823539169E-4</v>
      </c>
      <c r="BB461" s="223">
        <f t="shared" ca="1" si="903"/>
        <v>3.5364165409706365E-4</v>
      </c>
      <c r="BC461" s="223">
        <f t="shared" ca="1" si="904"/>
        <v>-4.371994724876421E-4</v>
      </c>
      <c r="BD461" s="223">
        <f t="shared" ca="1" si="905"/>
        <v>3.2227787077818084E-4</v>
      </c>
      <c r="BE461" s="223">
        <f t="shared" ca="1" si="906"/>
        <v>-6.104885351039714E-5</v>
      </c>
      <c r="BF461" s="223">
        <f t="shared" ca="1" si="907"/>
        <v>-2.2789506691948589E-4</v>
      </c>
      <c r="BG461" s="223">
        <f t="shared" ca="1" si="908"/>
        <v>4.1337939150752395E-4</v>
      </c>
      <c r="BH461" s="223">
        <f t="shared" ca="1" si="909"/>
        <v>-4.1119811476060205E-4</v>
      </c>
      <c r="BI461" s="223">
        <f t="shared" ca="1" si="910"/>
        <v>2.2234149071846877E-4</v>
      </c>
      <c r="BJ461" s="223">
        <f t="shared" ca="1" si="911"/>
        <v>6.745352167734079E-5</v>
      </c>
      <c r="BK461" s="223">
        <f t="shared" ca="1" si="912"/>
        <v>-3.2662604546389784E-4</v>
      </c>
      <c r="BL461" s="223">
        <f t="shared" ca="1" si="913"/>
        <v>4.3751717329091179E-4</v>
      </c>
      <c r="BM461" s="223">
        <f t="shared" ca="1" si="914"/>
        <v>-3.497846514952769E-4</v>
      </c>
      <c r="BN461" s="223">
        <f t="shared" ca="1" si="915"/>
        <v>1.0325721077247108E-4</v>
      </c>
      <c r="BO461" s="223">
        <f t="shared" ca="1" si="916"/>
        <v>1.901468448708775E-4</v>
      </c>
      <c r="BP461" s="223">
        <f t="shared" ca="1" si="917"/>
        <v>-3.9722820829073369E-4</v>
      </c>
      <c r="BQ461" s="223">
        <f t="shared" ca="1" si="918"/>
        <v>4.2397626988769911E-4</v>
      </c>
      <c r="BR461" s="223">
        <f t="shared" ca="1" si="919"/>
        <v>-2.5824796891113234E-4</v>
      </c>
      <c r="BS461" s="223">
        <f t="shared" ca="1" si="920"/>
        <v>-2.4719510831697531E-5</v>
      </c>
      <c r="BT461" s="223">
        <f t="shared" ca="1" si="921"/>
        <v>2.9646484946096367E-4</v>
      </c>
      <c r="BU461" s="223">
        <f t="shared" ca="1" si="922"/>
        <v>-4.3362134454417344E-4</v>
      </c>
      <c r="BV461" s="223">
        <f t="shared" ca="1" si="923"/>
        <v>3.7392281480673971E-4</v>
      </c>
      <c r="BW461" s="223">
        <f t="shared" ca="1" si="924"/>
        <v>-1.4447114464868487E-4</v>
      </c>
      <c r="BX461" s="223">
        <f t="shared" ca="1" si="925"/>
        <v>-1.5056740476131244E-4</v>
      </c>
      <c r="BY461" s="223">
        <f t="shared" ca="1" si="926"/>
        <v>3.772515002810773E-4</v>
      </c>
      <c r="BZ461" s="223">
        <f t="shared" ca="1" si="927"/>
        <v>-4.3267130176677349E-4</v>
      </c>
      <c r="CA461" s="223">
        <f t="shared" ca="1" si="928"/>
        <v>2.9166737799048219E-4</v>
      </c>
      <c r="CB461" s="223">
        <f t="shared" ca="1" si="929"/>
        <v>-1.8252562416314137E-5</v>
      </c>
      <c r="CC461" s="223">
        <f t="shared" ca="1" si="930"/>
        <v>-2.6344853489354884E-4</v>
      </c>
      <c r="CD461" s="223">
        <f t="shared" ca="1" si="931"/>
        <v>4.255495052079369E-4</v>
      </c>
      <c r="CE461" s="223">
        <f t="shared" ca="1" si="932"/>
        <v>-3.9445989700460379E-4</v>
      </c>
      <c r="CF461" s="223">
        <f t="shared" ca="1" si="933"/>
        <v>1.842937424259588E-4</v>
      </c>
      <c r="CG461" s="223">
        <f t="shared" ca="1" si="934"/>
        <v>1.0953791823539147E-4</v>
      </c>
      <c r="CH461" s="223">
        <f t="shared" ca="1" si="935"/>
        <v>-3.5364165409705985E-4</v>
      </c>
      <c r="CI461" s="223">
        <f t="shared" ca="1" si="936"/>
        <v>4.3719947248764242E-4</v>
      </c>
      <c r="CJ461" s="223">
        <f t="shared" ca="1" si="937"/>
        <v>-3.2227787077818528E-4</v>
      </c>
      <c r="CK461" s="223">
        <f t="shared" ca="1" si="938"/>
        <v>6.104885351040351E-5</v>
      </c>
      <c r="CL461" s="223">
        <f t="shared" ca="1" si="939"/>
        <v>2.2789506691949101E-4</v>
      </c>
      <c r="CM461" s="223">
        <f t="shared" ca="1" si="940"/>
        <v>-4.133793915075259E-4</v>
      </c>
      <c r="CN461" s="223">
        <f t="shared" ca="1" si="941"/>
        <v>4.1119811476059999E-4</v>
      </c>
      <c r="CO461" s="223">
        <f t="shared" ca="1" si="942"/>
        <v>-2.2234149071846362E-4</v>
      </c>
      <c r="CP461" s="223">
        <f t="shared" ca="1" si="943"/>
        <v>-6.7453521677346754E-5</v>
      </c>
      <c r="CQ461" s="223">
        <f t="shared" ca="1" si="944"/>
        <v>3.2662604546390185E-4</v>
      </c>
      <c r="CR461" s="223">
        <f t="shared" ca="1" si="945"/>
        <v>-4.3751717329091147E-4</v>
      </c>
      <c r="CS461" s="223">
        <f t="shared" ca="1" si="946"/>
        <v>3.497846514952808E-4</v>
      </c>
      <c r="CT461" s="223">
        <f t="shared" ca="1" si="947"/>
        <v>-1.0325721077247732E-4</v>
      </c>
      <c r="CU461" s="223">
        <f t="shared" ca="1" si="948"/>
        <v>-1.901468448708717E-4</v>
      </c>
      <c r="CV461" s="223">
        <f t="shared" ca="1" si="949"/>
        <v>3.9722820829073098E-4</v>
      </c>
      <c r="CW461" s="223">
        <f t="shared" ca="1" si="950"/>
        <v>-4.2397626988770074E-4</v>
      </c>
      <c r="CX461" s="223">
        <f t="shared" ca="1" si="951"/>
        <v>2.5824796891112751E-4</v>
      </c>
      <c r="CY461" s="223">
        <f t="shared" ca="1" si="952"/>
        <v>2.4719510831703521E-5</v>
      </c>
      <c r="CZ461" s="223">
        <f t="shared" ca="1" si="953"/>
        <v>-2.9646484946096806E-4</v>
      </c>
      <c r="DA461" s="223">
        <f t="shared" ca="1" si="954"/>
        <v>4.3362134454417425E-4</v>
      </c>
      <c r="DB461" s="223">
        <f t="shared" ca="1" si="955"/>
        <v>-3.7392281480673657E-4</v>
      </c>
      <c r="DC461" s="223">
        <f t="shared" ca="1" si="956"/>
        <v>1.4447114464867915E-4</v>
      </c>
      <c r="DD461" s="223">
        <f t="shared" ca="1" si="957"/>
        <v>1.505674047613181E-4</v>
      </c>
      <c r="DE461" s="223">
        <f t="shared" ca="1" si="958"/>
        <v>-3.7725150028107405E-4</v>
      </c>
      <c r="DF461" s="223">
        <f t="shared" ca="1" si="959"/>
        <v>4.3267130176677447E-4</v>
      </c>
      <c r="DG461" s="223">
        <f t="shared" ca="1" si="960"/>
        <v>-2.9166737799047769E-4</v>
      </c>
      <c r="DH461" s="223">
        <f t="shared" ca="1" si="961"/>
        <v>1.8252562416320588E-5</v>
      </c>
      <c r="DI461" s="223">
        <f t="shared" ca="1" si="962"/>
        <v>2.6344853489355361E-4</v>
      </c>
      <c r="DJ461" s="223">
        <f t="shared" ca="1" si="963"/>
        <v>-4.2554950520793538E-4</v>
      </c>
      <c r="DK461" s="223">
        <f t="shared" ca="1" si="964"/>
        <v>3.9445989700460113E-4</v>
      </c>
      <c r="DL461" s="223">
        <f t="shared" ca="1" si="965"/>
        <v>-1.8429374242596465E-4</v>
      </c>
      <c r="DM461" s="223">
        <f t="shared" ca="1" si="966"/>
        <v>-1.0953791823539724E-4</v>
      </c>
      <c r="DN461" s="223">
        <f t="shared" ca="1" si="967"/>
        <v>3.5364165409705606E-4</v>
      </c>
      <c r="DO461" s="223">
        <f t="shared" ca="1" si="968"/>
        <v>-4.371994724876421E-4</v>
      </c>
      <c r="DP461" s="223">
        <f t="shared" ca="1" si="969"/>
        <v>3.2227787077818962E-4</v>
      </c>
      <c r="DQ461" s="223">
        <f t="shared" ca="1" si="970"/>
        <v>-6.1048853510397547E-5</v>
      </c>
      <c r="DR461" s="223">
        <f t="shared" ca="1" si="971"/>
        <v>-2.2789506691949613E-4</v>
      </c>
      <c r="DS461" s="223">
        <f t="shared" ca="1" si="972"/>
        <v>4.1337939150752373E-4</v>
      </c>
      <c r="DT461" s="223">
        <f t="shared" ca="1" si="973"/>
        <v>-4.1119811476059793E-4</v>
      </c>
      <c r="DU461" s="223">
        <f t="shared" ca="1" si="974"/>
        <v>2.2234149071846915E-4</v>
      </c>
      <c r="DV461" s="223">
        <f t="shared" ca="1" si="975"/>
        <v>6.7453521677352717E-5</v>
      </c>
      <c r="DW461" s="223">
        <f t="shared" ca="1" si="976"/>
        <v>-3.2662604546389757E-4</v>
      </c>
      <c r="DX461" s="223">
        <f t="shared" ca="1" si="977"/>
        <v>4.3751717329091179E-4</v>
      </c>
      <c r="DY461" s="223">
        <f t="shared" ca="1" si="978"/>
        <v>-3.497846514952846E-4</v>
      </c>
      <c r="DZ461" s="223">
        <f t="shared" ca="1" si="979"/>
        <v>1.0325721077247149E-4</v>
      </c>
      <c r="EA461" s="223">
        <f t="shared" ca="1" si="980"/>
        <v>1.901468448708659E-4</v>
      </c>
      <c r="EB461" s="223">
        <f t="shared" ca="1" si="981"/>
        <v>-3.9722820829073347E-4</v>
      </c>
      <c r="EC461" s="223">
        <f t="shared" ca="1" si="982"/>
        <v>4.2397626988770231E-4</v>
      </c>
      <c r="ED461" s="223">
        <f t="shared" ca="1" si="983"/>
        <v>-2.5824796891113272E-4</v>
      </c>
      <c r="EE461" s="223">
        <f t="shared" ca="1" si="984"/>
        <v>-2.4719510831709566E-5</v>
      </c>
      <c r="EF461" s="223">
        <f t="shared" ca="1" si="985"/>
        <v>2.9646484946096329E-4</v>
      </c>
      <c r="EG461" s="223">
        <f t="shared" ca="1" si="986"/>
        <v>-4.3362134454417512E-4</v>
      </c>
      <c r="EH461" s="223">
        <f t="shared" ca="1" si="987"/>
        <v>3.7392281480673993E-4</v>
      </c>
      <c r="EI461" s="223">
        <f t="shared" ca="1" si="988"/>
        <v>-1.4447114464867348E-4</v>
      </c>
      <c r="EJ461" s="223">
        <f t="shared" ca="1" si="989"/>
        <v>-1.5056740476131206E-4</v>
      </c>
      <c r="EK461" s="223">
        <f t="shared" ca="1" si="990"/>
        <v>3.7725150028107709E-4</v>
      </c>
      <c r="EL461" s="223">
        <f t="shared" ca="1" si="991"/>
        <v>-4.3267130176677545E-4</v>
      </c>
      <c r="EM461" s="223">
        <f t="shared" ca="1" si="992"/>
        <v>2.9166737799048246E-4</v>
      </c>
      <c r="EN461" s="223">
        <f t="shared" ca="1" si="993"/>
        <v>-1.8252562416327039E-5</v>
      </c>
      <c r="EO461" s="223">
        <f t="shared" ca="1" si="994"/>
        <v>-2.6344853489354846E-4</v>
      </c>
      <c r="EP461" s="223">
        <f t="shared" ca="1" si="995"/>
        <v>4.2554950520793387E-4</v>
      </c>
      <c r="EQ461" s="223">
        <f t="shared" ca="1" si="996"/>
        <v>-3.9445989700460395E-4</v>
      </c>
      <c r="ER461" s="223">
        <f t="shared" ca="1" si="997"/>
        <v>1.8429374242594793E-4</v>
      </c>
      <c r="ES461" s="223">
        <f t="shared" ca="1" si="998"/>
        <v>1.0953791823539109E-4</v>
      </c>
      <c r="ET461" s="223">
        <f t="shared" ca="1" si="999"/>
        <v>-3.5364165409706695E-4</v>
      </c>
      <c r="EU461" s="223">
        <f t="shared" ca="1" si="1000"/>
        <v>4.3719947248764248E-4</v>
      </c>
      <c r="EV461" s="223">
        <f t="shared" ca="1" si="1001"/>
        <v>-3.2227787077817709E-4</v>
      </c>
      <c r="EW461" s="223">
        <f t="shared" ca="1" si="1002"/>
        <v>6.1048853510403916E-5</v>
      </c>
      <c r="EX461" s="223">
        <f t="shared" ca="1" si="1003"/>
        <v>2.2789506691949061E-4</v>
      </c>
      <c r="EY461" s="223">
        <f t="shared" ca="1" si="1004"/>
        <v>-4.1337939150752162E-4</v>
      </c>
      <c r="EZ461" s="223">
        <f t="shared" ca="1" si="1005"/>
        <v>4.1119811476060015E-4</v>
      </c>
      <c r="FA461" s="223">
        <f t="shared" ca="1" si="1006"/>
        <v>-2.2234149071847465E-4</v>
      </c>
      <c r="FB461" s="223">
        <f t="shared" ca="1" si="1007"/>
        <v>-6.745352167734632E-5</v>
      </c>
      <c r="FC461" s="223">
        <f t="shared" ca="1" si="1008"/>
        <v>3.2662604546389323E-4</v>
      </c>
      <c r="FD461" s="223">
        <f t="shared" ca="1" si="1009"/>
        <v>-4.3751717329091147E-4</v>
      </c>
      <c r="FE461" s="223">
        <f t="shared" ca="1" si="1010"/>
        <v>3.4978465149527348E-4</v>
      </c>
      <c r="FF461" s="223">
        <f t="shared" ca="1" si="1011"/>
        <v>-1.0325721077247775E-4</v>
      </c>
      <c r="FG461" s="223">
        <f t="shared" ca="1" si="1012"/>
        <v>-1.9014684487088252E-4</v>
      </c>
      <c r="FH461" s="223">
        <f t="shared" ca="1" si="1013"/>
        <v>3.9722820829073081E-4</v>
      </c>
      <c r="FI461" s="223">
        <f t="shared" ca="1" si="1014"/>
        <v>-4.2397626988769776E-4</v>
      </c>
      <c r="FJ461" s="223">
        <f t="shared" ca="1" si="1015"/>
        <v>2.5824796891113792E-4</v>
      </c>
      <c r="FK461" s="223">
        <f t="shared" ca="1" si="1016"/>
        <v>2.4719510831703115E-5</v>
      </c>
      <c r="FL461" s="223">
        <f t="shared" ca="1" si="1017"/>
        <v>-2.9646484946095858E-4</v>
      </c>
      <c r="FM461" s="223">
        <f t="shared" ca="1" si="1018"/>
        <v>4.3362134454417414E-4</v>
      </c>
      <c r="FN461" s="223">
        <f t="shared" ca="1" si="1019"/>
        <v>-3.7392281480674329E-4</v>
      </c>
      <c r="FO461" s="223">
        <f t="shared" ca="1" si="1020"/>
        <v>1.4447114464867961E-4</v>
      </c>
      <c r="FP461" s="223">
        <f t="shared" ca="1" si="1021"/>
        <v>1.5056740476130601E-4</v>
      </c>
      <c r="FQ461" s="223">
        <f t="shared" ca="1" si="1022"/>
        <v>-3.7725150028107383E-4</v>
      </c>
      <c r="FR461" s="223">
        <f t="shared" ca="1" si="1023"/>
        <v>4.3267130176677263E-4</v>
      </c>
      <c r="FS461" s="223">
        <f t="shared" ca="1" si="1024"/>
        <v>-2.9166737799048734E-4</v>
      </c>
      <c r="FT461" s="223">
        <f t="shared" ca="1" si="1025"/>
        <v>1.825256241630858E-5</v>
      </c>
      <c r="FU461" s="223">
        <f t="shared" ca="1" si="1026"/>
        <v>2.6344853489354331E-4</v>
      </c>
      <c r="FV461" s="223">
        <f t="shared" ca="1" si="1027"/>
        <v>-4.255495052079382E-4</v>
      </c>
      <c r="FW461" s="223">
        <f t="shared" ca="1" si="1028"/>
        <v>3.9445989700460677E-4</v>
      </c>
      <c r="FX461" s="223">
        <f t="shared" ca="1" si="1029"/>
        <v>-1.8429374242595373E-4</v>
      </c>
      <c r="FY461" s="223">
        <f t="shared" ca="1" si="1030"/>
        <v>-1.0953791823538483E-4</v>
      </c>
      <c r="FZ461" s="223">
        <f t="shared" ca="1" si="1031"/>
        <v>3.5364165409706316E-4</v>
      </c>
      <c r="GA461" s="223">
        <f t="shared" ca="1" si="1032"/>
        <v>-4.3719947248764286E-4</v>
      </c>
      <c r="GB461" s="223">
        <f t="shared" ca="1" si="1033"/>
        <v>3.2227787077818143E-4</v>
      </c>
      <c r="GC461" s="223">
        <f t="shared" ca="1" si="1034"/>
        <v>-6.1048853510410313E-5</v>
      </c>
      <c r="GD461" s="223">
        <f t="shared" ca="1" si="1035"/>
        <v>-2.2789506691948516E-4</v>
      </c>
      <c r="GE461" s="223">
        <f t="shared" ca="1" si="1036"/>
        <v>4.1337939150752775E-4</v>
      </c>
      <c r="GF461" s="223">
        <f t="shared" ca="1" si="1037"/>
        <v>-4.1119811476060238E-4</v>
      </c>
      <c r="GG461" s="223">
        <f t="shared" ca="1" si="1038"/>
        <v>2.2234149071845874E-4</v>
      </c>
      <c r="GH461" s="223">
        <f t="shared" ca="1" si="1039"/>
        <v>6.7453521677340032E-5</v>
      </c>
      <c r="GI461" s="223">
        <f t="shared" ca="1" si="1040"/>
        <v>-3.2662604546390553E-4</v>
      </c>
      <c r="GJ461" s="223">
        <f t="shared" ca="1" si="1041"/>
        <v>4.3751717329091125E-4</v>
      </c>
      <c r="GK461" s="223">
        <f t="shared" ca="1" si="1042"/>
        <v>-3.4978465149527739E-4</v>
      </c>
      <c r="GL461" s="223">
        <f t="shared" ca="1" si="1043"/>
        <v>1.0325721077248398E-4</v>
      </c>
      <c r="GM461" s="223">
        <f t="shared" ca="1" si="1044"/>
        <v>1.9014684487087674E-4</v>
      </c>
      <c r="GN461" s="223">
        <f t="shared" ca="1" si="1045"/>
        <v>-3.9722820829072805E-4</v>
      </c>
      <c r="GO461" s="223">
        <f t="shared" ca="1" si="1046"/>
        <v>4.2397626988769933E-4</v>
      </c>
      <c r="GP461" s="223">
        <f t="shared" ca="1" si="1047"/>
        <v>-2.5824796891112301E-4</v>
      </c>
      <c r="GQ461" s="223">
        <f t="shared" ca="1" si="1048"/>
        <v>-2.4719510831696691E-5</v>
      </c>
      <c r="GR461" s="223">
        <f t="shared" ca="1" si="1049"/>
        <v>2.9646484946097213E-4</v>
      </c>
      <c r="GS461" s="223">
        <f t="shared" ca="1" si="1050"/>
        <v>-4.3362134454417328E-4</v>
      </c>
      <c r="GT461" s="223">
        <f t="shared" ca="1" si="1051"/>
        <v>3.739228148067337E-4</v>
      </c>
      <c r="GU461" s="223">
        <f t="shared" ca="1" si="1052"/>
        <v>-1.4447114464868568E-4</v>
      </c>
      <c r="GV461" s="223">
        <f t="shared" ca="1" si="1053"/>
        <v>-1.5056740476132333E-4</v>
      </c>
      <c r="GW461" s="223">
        <f t="shared" ca="1" si="1054"/>
        <v>3.7725150028107058E-4</v>
      </c>
      <c r="GX461" s="223">
        <f t="shared" ca="1" si="1055"/>
        <v>-4.326713017667736E-4</v>
      </c>
      <c r="GY461" s="223">
        <f t="shared" ca="1" si="1056"/>
        <v>2.9166737799049211E-4</v>
      </c>
      <c r="GZ461" s="223">
        <f t="shared" ca="1" si="1057"/>
        <v>-1.8252562416315004E-5</v>
      </c>
      <c r="HA461" s="223">
        <f t="shared" ca="1" si="1058"/>
        <v>-2.6344853489353816E-4</v>
      </c>
      <c r="HB461" s="223">
        <f t="shared" ca="1" si="1059"/>
        <v>4.2554950520793668E-4</v>
      </c>
      <c r="HC461" s="223">
        <f t="shared" ca="1" si="1060"/>
        <v>-3.9445989700459874E-4</v>
      </c>
      <c r="HD461" s="223">
        <f t="shared" ca="1" si="1061"/>
        <v>1.8429374242595961E-4</v>
      </c>
      <c r="HE461" s="223">
        <f t="shared" ca="1" si="1062"/>
        <v>1.0953791823540269E-4</v>
      </c>
      <c r="HF461" s="223">
        <f t="shared" ca="1" si="1063"/>
        <v>-3.5364165409705936E-4</v>
      </c>
      <c r="HG461" s="223">
        <f t="shared" ca="1" si="1064"/>
        <v>4.3719947248764177E-4</v>
      </c>
      <c r="HH461" s="223">
        <f t="shared" ca="1" si="1065"/>
        <v>-3.2227787077816891E-4</v>
      </c>
      <c r="HI461" s="223">
        <f t="shared" ca="1" si="1066"/>
        <v>6.1048853510416683E-5</v>
      </c>
      <c r="HJ461" s="223">
        <f t="shared" ca="1" si="1067"/>
        <v>2.2789506691947965E-4</v>
      </c>
      <c r="HK461" s="223">
        <f t="shared" ca="1" si="1068"/>
        <v>-4.1337939150752558E-4</v>
      </c>
      <c r="HL461" s="223">
        <f t="shared" ca="1" si="1069"/>
        <v>4.1119811476059598E-4</v>
      </c>
      <c r="HM461" s="223">
        <f t="shared" ca="1" si="1070"/>
        <v>-2.2234149071848576E-4</v>
      </c>
      <c r="HN461" s="223">
        <f t="shared" ca="1" si="1071"/>
        <v>-6.7453521677333581E-5</v>
      </c>
      <c r="HO461" s="223">
        <f t="shared" ca="1" si="1072"/>
        <v>3.2662604546390131E-4</v>
      </c>
      <c r="HP461" s="223">
        <f t="shared" ca="1" si="1073"/>
        <v>-4.3751717329091201E-4</v>
      </c>
      <c r="HQ461" s="223">
        <f t="shared" ca="1" si="1074"/>
        <v>3.4978465149526627E-4</v>
      </c>
      <c r="HR461" s="223">
        <f t="shared" ca="1" si="1075"/>
        <v>-1.0325721077249025E-4</v>
      </c>
      <c r="HS461" s="223">
        <f t="shared" ca="1" si="1076"/>
        <v>-1.9014684487087089E-4</v>
      </c>
      <c r="HT461" s="223">
        <f t="shared" ca="1" si="1077"/>
        <v>3.972282082907358E-4</v>
      </c>
      <c r="HU461" s="223">
        <f t="shared" ca="1" si="1078"/>
        <v>-4.2397626988769472E-4</v>
      </c>
      <c r="HV461" s="223">
        <f t="shared" ca="1" si="1079"/>
        <v>2.5824796891114828E-4</v>
      </c>
      <c r="HW461" s="223">
        <f t="shared" ca="1" si="1080"/>
        <v>2.4719510831690267E-5</v>
      </c>
      <c r="HX461" s="223">
        <f t="shared" ca="1" si="1081"/>
        <v>-2.9646484946096741E-4</v>
      </c>
      <c r="HY461" s="223">
        <f t="shared" ca="1" si="1082"/>
        <v>4.3362134454417582E-4</v>
      </c>
      <c r="HZ461" s="223">
        <f t="shared" ca="1" si="1083"/>
        <v>-3.7392281480675001E-4</v>
      </c>
      <c r="IA461" s="223">
        <f t="shared" ca="1" si="1084"/>
        <v>1.4447114464869175E-4</v>
      </c>
      <c r="IB461" s="223">
        <f t="shared" ca="1" si="1085"/>
        <v>1.5056740476131729E-4</v>
      </c>
      <c r="IC461" s="223">
        <f t="shared" ca="1" si="1086"/>
        <v>-3.7725150028107996E-4</v>
      </c>
      <c r="ID461" s="223">
        <f t="shared" ca="1" si="1087"/>
        <v>4.3267130176677078E-4</v>
      </c>
      <c r="IE461" s="223">
        <f t="shared" ca="1" si="1088"/>
        <v>-4.8135232471416175E-4</v>
      </c>
      <c r="IF461" s="223">
        <f t="shared" ca="1" si="1089"/>
        <v>1.8252562416321428E-5</v>
      </c>
      <c r="IG461" s="223">
        <f t="shared" ca="1" si="1090"/>
        <v>2.6344853489355296E-4</v>
      </c>
      <c r="IH461" s="223">
        <f t="shared" ca="1" si="1091"/>
        <v>-4.2554950520794108E-4</v>
      </c>
      <c r="II461" s="223">
        <f t="shared" ca="1" si="1092"/>
        <v>3.9445989700461235E-4</v>
      </c>
      <c r="IJ461" s="223">
        <f t="shared" ca="1" si="1093"/>
        <v>-1.8429374242596541E-4</v>
      </c>
      <c r="IK461" s="223">
        <f t="shared" ca="1" si="1094"/>
        <v>-1.0953791823539648E-4</v>
      </c>
      <c r="IL461" s="223">
        <f t="shared" ca="1" si="1095"/>
        <v>3.5364165409707026E-4</v>
      </c>
      <c r="IM461" s="223">
        <f t="shared" ca="1" si="1096"/>
        <v>-4.3719947248764361E-4</v>
      </c>
      <c r="IN461" s="223">
        <f t="shared" ca="1" si="1097"/>
        <v>3.2227787077819016E-4</v>
      </c>
      <c r="IO461" s="223">
        <f t="shared" ca="1" si="1098"/>
        <v>-6.1048853510398414E-5</v>
      </c>
      <c r="IP461" s="223">
        <f t="shared" ca="1" si="1099"/>
        <v>-2.2789506691949538E-4</v>
      </c>
      <c r="IQ461" s="223">
        <f t="shared" ca="1" si="1100"/>
        <v>4.133793915075317E-4</v>
      </c>
      <c r="IR461" s="223">
        <f t="shared" ca="1" si="1101"/>
        <v>-4.1119811476060677E-4</v>
      </c>
      <c r="IS461" s="223">
        <f t="shared" ca="1" si="1102"/>
        <v>2.2234149071846985E-4</v>
      </c>
      <c r="IT461" s="223">
        <f t="shared" ca="1" si="1103"/>
        <v>6.7453521677351849E-5</v>
      </c>
      <c r="IU461" s="223">
        <f t="shared" ca="1" si="1104"/>
        <v>-3.266260454639135E-4</v>
      </c>
      <c r="IV461" s="223">
        <f t="shared" ca="1" si="1105"/>
        <v>4.3751717329091071E-4</v>
      </c>
      <c r="IW461" s="223">
        <f t="shared" ca="1" si="1106"/>
        <v>-3.4978465149528514E-4</v>
      </c>
      <c r="IX461" s="223">
        <f t="shared" ca="1" si="1107"/>
        <v>1.0325721077247233E-4</v>
      </c>
      <c r="IY461" s="223">
        <f t="shared" ca="1" si="1108"/>
        <v>1.9014684487088753E-4</v>
      </c>
      <c r="IZ461" s="223">
        <f t="shared" ca="1" si="1109"/>
        <v>-3.9722820829072268E-4</v>
      </c>
      <c r="JA461" s="223">
        <f t="shared" ca="1" si="1110"/>
        <v>4.2397626988770258E-4</v>
      </c>
      <c r="JB461" s="223">
        <f t="shared" ca="1" si="1111"/>
        <v>-2.5824796891113342E-4</v>
      </c>
    </row>
    <row r="462" spans="2:262">
      <c r="B462" s="230">
        <v>101</v>
      </c>
      <c r="C462" s="229">
        <f t="shared" si="1112"/>
        <v>1.9726562500000013E-3</v>
      </c>
      <c r="D462" s="226">
        <f t="shared" ca="1" si="855"/>
        <v>39.027610592724578</v>
      </c>
      <c r="E462" s="225">
        <f ca="1">DC361</f>
        <v>-0.17238940727542512</v>
      </c>
      <c r="F462" s="224">
        <v>101</v>
      </c>
      <c r="G462" s="223">
        <f t="shared" ca="1" si="856"/>
        <v>-5.5018669383735182E-5</v>
      </c>
      <c r="H462" s="223">
        <f t="shared" ca="1" si="857"/>
        <v>1.303830386876087E-4</v>
      </c>
      <c r="I462" s="223">
        <f t="shared" ca="1" si="858"/>
        <v>-1.5055533616122071E-4</v>
      </c>
      <c r="J462" s="223">
        <f t="shared" ca="1" si="859"/>
        <v>1.0699648415803353E-4</v>
      </c>
      <c r="K462" s="223">
        <f t="shared" ca="1" si="860"/>
        <v>-1.8145255947964256E-5</v>
      </c>
      <c r="L462" s="223">
        <f t="shared" ca="1" si="861"/>
        <v>-7.8386988748137216E-5</v>
      </c>
      <c r="M462" s="223">
        <f t="shared" ca="1" si="862"/>
        <v>1.4173746105196645E-4</v>
      </c>
      <c r="N462" s="223">
        <f t="shared" ca="1" si="863"/>
        <v>-1.4508945341422857E-4</v>
      </c>
      <c r="O462" s="223">
        <f t="shared" ca="1" si="864"/>
        <v>8.7024043518841755E-5</v>
      </c>
      <c r="P462" s="223">
        <f t="shared" ca="1" si="865"/>
        <v>7.8792657628265375E-6</v>
      </c>
      <c r="Q462" s="223">
        <f t="shared" ca="1" si="866"/>
        <v>-9.9447225551731194E-5</v>
      </c>
      <c r="R462" s="223">
        <f t="shared" ca="1" si="867"/>
        <v>1.4891846423934288E-4</v>
      </c>
      <c r="S462" s="223">
        <f t="shared" ca="1" si="868"/>
        <v>-1.3535145302972178E-4</v>
      </c>
      <c r="T462" s="223">
        <f t="shared" ca="1" si="869"/>
        <v>6.4489204700759827E-5</v>
      </c>
      <c r="U462" s="223">
        <f t="shared" ca="1" si="870"/>
        <v>3.3671784737070989E-5</v>
      </c>
      <c r="V462" s="223">
        <f t="shared" ca="1" si="871"/>
        <v>-1.1757926711932471E-4</v>
      </c>
      <c r="W462" s="223">
        <f t="shared" ca="1" si="872"/>
        <v>1.5171460565587691E-4</v>
      </c>
      <c r="X462" s="223">
        <f t="shared" ca="1" si="873"/>
        <v>-1.2162806765585529E-4</v>
      </c>
      <c r="Y462" s="223">
        <f t="shared" ca="1" si="874"/>
        <v>4.0055499615364131E-5</v>
      </c>
      <c r="Z462" s="223">
        <f t="shared" ca="1" si="875"/>
        <v>5.8472847598712969E-5</v>
      </c>
      <c r="AA462" s="223">
        <f t="shared" ca="1" si="876"/>
        <v>-1.3224922065056415E-4</v>
      </c>
      <c r="AB462" s="223">
        <f t="shared" ca="1" si="877"/>
        <v>1.5004355371383776E-4</v>
      </c>
      <c r="AC462" s="223">
        <f t="shared" ca="1" si="878"/>
        <v>-1.0432337846684503E-4</v>
      </c>
      <c r="AD462" s="223">
        <f t="shared" ca="1" si="879"/>
        <v>1.4442371750714432E-5</v>
      </c>
      <c r="AE462" s="223">
        <f t="shared" ca="1" si="880"/>
        <v>8.1552194114583587E-5</v>
      </c>
      <c r="AF462" s="223">
        <f t="shared" ca="1" si="881"/>
        <v>-1.4302513354140121E-4</v>
      </c>
      <c r="AG462" s="223">
        <f t="shared" ca="1" si="882"/>
        <v>1.4395451206178025E-4</v>
      </c>
      <c r="AH462" s="223">
        <f t="shared" ca="1" si="883"/>
        <v>-8.3946917107869193E-5</v>
      </c>
      <c r="AI462" s="223">
        <f t="shared" ca="1" si="884"/>
        <v>-1.1596007637268072E-5</v>
      </c>
      <c r="AJ462" s="223">
        <f t="shared" ca="1" si="885"/>
        <v>1.0223025949901151E-4</v>
      </c>
      <c r="AK462" s="223">
        <f t="shared" ca="1" si="886"/>
        <v>-1.495897121055062E-4</v>
      </c>
      <c r="AL462" s="223">
        <f t="shared" ca="1" si="887"/>
        <v>1.3362677079712442E-4</v>
      </c>
      <c r="AM462" s="223">
        <f t="shared" ca="1" si="888"/>
        <v>-6.1098662680879264E-5</v>
      </c>
      <c r="AN462" s="223">
        <f t="shared" ca="1" si="889"/>
        <v>-3.7292945882657696E-5</v>
      </c>
      <c r="AO462" s="223">
        <f t="shared" ca="1" si="890"/>
        <v>1.198981840054086E-4</v>
      </c>
      <c r="AP462" s="223">
        <f t="shared" ca="1" si="891"/>
        <v>-1.5174966419650578E-4</v>
      </c>
      <c r="AQ462" s="223">
        <f t="shared" ca="1" si="892"/>
        <v>1.1936442732029585E-4</v>
      </c>
      <c r="AR462" s="223">
        <f t="shared" ca="1" si="893"/>
        <v>-3.645137553079676E-5</v>
      </c>
      <c r="AS462" s="223">
        <f t="shared" ca="1" si="894"/>
        <v>-6.18918039567366E-5</v>
      </c>
      <c r="AT462" s="223">
        <f t="shared" ca="1" si="895"/>
        <v>1.3403574062811723E-4</v>
      </c>
      <c r="AU462" s="223">
        <f t="shared" ca="1" si="896"/>
        <v>-1.4944139064018743E-4</v>
      </c>
      <c r="AV462" s="223">
        <f t="shared" ca="1" si="897"/>
        <v>1.0158743227337146E-4</v>
      </c>
      <c r="AW462" s="223">
        <f t="shared" ca="1" si="898"/>
        <v>-1.073078800875543E-5</v>
      </c>
      <c r="AX462" s="223">
        <f t="shared" ca="1" si="899"/>
        <v>-8.4668275488728275E-5</v>
      </c>
      <c r="AY462" s="223">
        <f t="shared" ca="1" si="900"/>
        <v>1.4422665303844449E-4</v>
      </c>
      <c r="AZ462" s="223">
        <f t="shared" ca="1" si="901"/>
        <v>-1.4273285789407131E-4</v>
      </c>
      <c r="BA462" s="223">
        <f t="shared" ca="1" si="902"/>
        <v>8.0819224213010042E-5</v>
      </c>
      <c r="BB462" s="223">
        <f t="shared" ca="1" si="903"/>
        <v>1.5305764510310496E-5</v>
      </c>
      <c r="BC462" s="223">
        <f t="shared" ca="1" si="904"/>
        <v>-1.049517137606064E-4</v>
      </c>
      <c r="BD462" s="223">
        <f t="shared" ca="1" si="905"/>
        <v>1.501708527226164E-4</v>
      </c>
      <c r="BE462" s="223">
        <f t="shared" ca="1" si="906"/>
        <v>-1.3182159679442509E-4</v>
      </c>
      <c r="BF462" s="223">
        <f t="shared" ca="1" si="907"/>
        <v>5.7671317111223921E-5</v>
      </c>
      <c r="BG462" s="223">
        <f t="shared" ca="1" si="908"/>
        <v>4.0891643152117737E-5</v>
      </c>
      <c r="BH462" s="223">
        <f t="shared" ca="1" si="909"/>
        <v>-1.2214487870872888E-4</v>
      </c>
      <c r="BI462" s="223">
        <f t="shared" ca="1" si="910"/>
        <v>1.5169331441370807E-4</v>
      </c>
      <c r="BJ462" s="223">
        <f t="shared" ca="1" si="911"/>
        <v>-1.1702888631704204E-4</v>
      </c>
      <c r="BK462" s="223">
        <f t="shared" ca="1" si="912"/>
        <v>3.2825294500615421E-5</v>
      </c>
      <c r="BL462" s="223">
        <f t="shared" ca="1" si="913"/>
        <v>6.5273479006342265E-5</v>
      </c>
      <c r="BM462" s="223">
        <f t="shared" ca="1" si="914"/>
        <v>-1.3574152248743509E-4</v>
      </c>
      <c r="BN462" s="223">
        <f t="shared" ca="1" si="915"/>
        <v>1.4874920966078919E-4</v>
      </c>
      <c r="BO462" s="223">
        <f t="shared" ca="1" si="916"/>
        <v>-9.8790293609293583E-5</v>
      </c>
      <c r="BP462" s="223">
        <f t="shared" ca="1" si="917"/>
        <v>7.012740441349957E-6</v>
      </c>
      <c r="BQ462" s="223">
        <f t="shared" ca="1" si="918"/>
        <v>8.7733355859668402E-5</v>
      </c>
      <c r="BR462" s="223">
        <f t="shared" ca="1" si="919"/>
        <v>-1.4534129579267998E-4</v>
      </c>
      <c r="BS462" s="223">
        <f t="shared" ca="1" si="920"/>
        <v>1.4142522678989224E-4</v>
      </c>
      <c r="BT462" s="223">
        <f t="shared" ca="1" si="921"/>
        <v>-7.7642848839510427E-5</v>
      </c>
      <c r="BU462" s="223">
        <f t="shared" ca="1" si="922"/>
        <v>-1.900630176313345E-5</v>
      </c>
      <c r="BV462" s="223">
        <f t="shared" ca="1" si="923"/>
        <v>1.0760994903422923E-4</v>
      </c>
      <c r="BW462" s="223">
        <f t="shared" ca="1" si="924"/>
        <v>-1.5066153603329638E-4</v>
      </c>
      <c r="BX462" s="223">
        <f t="shared" ca="1" si="925"/>
        <v>1.2993701839094488E-4</v>
      </c>
      <c r="BY462" s="223">
        <f t="shared" ca="1" si="926"/>
        <v>-5.4209232496610196E-5</v>
      </c>
      <c r="BZ462" s="223">
        <f t="shared" ca="1" si="927"/>
        <v>-4.4465708824775827E-5</v>
      </c>
      <c r="CA462" s="223">
        <f t="shared" ca="1" si="928"/>
        <v>1.2431799790440745E-4</v>
      </c>
      <c r="CB462" s="223">
        <f t="shared" ca="1" si="929"/>
        <v>-1.5154559025048586E-4</v>
      </c>
      <c r="CC462" s="223">
        <f t="shared" ca="1" si="930"/>
        <v>1.1462285148866553E-4</v>
      </c>
      <c r="CD462" s="223">
        <f t="shared" ca="1" si="931"/>
        <v>-2.917944074044162E-5</v>
      </c>
      <c r="CE462" s="223">
        <f t="shared" ca="1" si="932"/>
        <v>-6.8615835752927076E-5</v>
      </c>
      <c r="CF462" s="223">
        <f t="shared" ca="1" si="933"/>
        <v>1.3736553872930704E-4</v>
      </c>
      <c r="CG462" s="223">
        <f t="shared" ca="1" si="934"/>
        <v>-1.4796742771958204E-4</v>
      </c>
      <c r="CH462" s="223">
        <f t="shared" ca="1" si="935"/>
        <v>9.5933647366352423E-5</v>
      </c>
      <c r="CI462" s="223">
        <f t="shared" ca="1" si="936"/>
        <v>-3.29046866133018E-6</v>
      </c>
      <c r="CJ462" s="223">
        <f t="shared" ca="1" si="937"/>
        <v>-9.0745588937601906E-5</v>
      </c>
      <c r="CK462" s="223">
        <f t="shared" ca="1" si="938"/>
        <v>1.4636839038499101E-4</v>
      </c>
      <c r="CL462" s="223">
        <f t="shared" ca="1" si="939"/>
        <v>-1.4003240641732642E-4</v>
      </c>
      <c r="CM462" s="223">
        <f t="shared" ca="1" si="940"/>
        <v>7.4419704317121166E-5</v>
      </c>
      <c r="CN462" s="223">
        <f t="shared" ca="1" si="941"/>
        <v>2.2695390330465688E-5</v>
      </c>
      <c r="CO462" s="223">
        <f t="shared" ca="1" si="942"/>
        <v>-1.1020336409834601E-4</v>
      </c>
      <c r="CP462" s="223">
        <f t="shared" ca="1" si="943"/>
        <v>1.5106146646826784E-4</v>
      </c>
      <c r="CQ462" s="223">
        <f t="shared" ca="1" si="944"/>
        <v>-1.2797417078624291E-4</v>
      </c>
      <c r="CR462" s="223">
        <f t="shared" ca="1" si="945"/>
        <v>5.071449426735832E-5</v>
      </c>
      <c r="CS462" s="223">
        <f t="shared" ca="1" si="946"/>
        <v>4.8012990017121939E-5</v>
      </c>
      <c r="CT462" s="223">
        <f t="shared" ca="1" si="947"/>
        <v>-1.2641623258669778E-4</v>
      </c>
      <c r="CU462" s="223">
        <f t="shared" ca="1" si="948"/>
        <v>1.5130658069035163E-4</v>
      </c>
      <c r="CV462" s="223">
        <f t="shared" ca="1" si="949"/>
        <v>-1.1214777214057397E-4</v>
      </c>
      <c r="CW462" s="223">
        <f t="shared" ca="1" si="950"/>
        <v>2.551601037625533E-5</v>
      </c>
      <c r="CX462" s="223">
        <f t="shared" ca="1" si="951"/>
        <v>7.1916860885761841E-5</v>
      </c>
      <c r="CY462" s="223">
        <f t="shared" ca="1" si="952"/>
        <v>-1.3890681110707867E-4</v>
      </c>
      <c r="CZ462" s="223">
        <f t="shared" ca="1" si="953"/>
        <v>1.4709651573277508E-4</v>
      </c>
      <c r="DA462" s="223">
        <f t="shared" ca="1" si="954"/>
        <v>-9.3019214281427859E-5</v>
      </c>
      <c r="DB462" s="223">
        <f t="shared" ca="1" si="955"/>
        <v>-4.3378517397695031E-7</v>
      </c>
      <c r="DC462" s="223">
        <f t="shared" ca="1" si="956"/>
        <v>9.3703160265955489E-5</v>
      </c>
      <c r="DD462" s="223">
        <f t="shared" ca="1" si="957"/>
        <v>-1.473073181320007E-4</v>
      </c>
      <c r="DE462" s="223">
        <f t="shared" ca="1" si="958"/>
        <v>1.3855523575928208E-4</v>
      </c>
      <c r="DF462" s="223">
        <f t="shared" ca="1" si="959"/>
        <v>-7.1151732147583212E-5</v>
      </c>
      <c r="DG462" s="223">
        <f t="shared" ca="1" si="960"/>
        <v>-2.6370808043298132E-5</v>
      </c>
      <c r="DH462" s="223">
        <f t="shared" ca="1" si="961"/>
        <v>1.1273039677670504E-4</v>
      </c>
      <c r="DI462" s="223">
        <f t="shared" ca="1" si="962"/>
        <v>-1.5137040312439054E-4</v>
      </c>
      <c r="DJ462" s="223">
        <f t="shared" ca="1" si="963"/>
        <v>1.2593423632632414E-4</v>
      </c>
      <c r="DK462" s="223">
        <f t="shared" ca="1" si="964"/>
        <v>-4.7189207523092825E-5</v>
      </c>
      <c r="DL462" s="223">
        <f t="shared" ca="1" si="965"/>
        <v>-5.153134997960307E-5</v>
      </c>
      <c r="DM462" s="223">
        <f t="shared" ca="1" si="966"/>
        <v>1.2843831885748515E-4</v>
      </c>
      <c r="DN462" s="223">
        <f t="shared" ca="1" si="967"/>
        <v>-1.5097642970372625E-4</v>
      </c>
      <c r="DO462" s="223">
        <f t="shared" ca="1" si="968"/>
        <v>1.0960513916802314E-4</v>
      </c>
      <c r="DP462" s="223">
        <f t="shared" ca="1" si="969"/>
        <v>-2.1837210121527726E-5</v>
      </c>
      <c r="DQ462" s="223">
        <f t="shared" ca="1" si="970"/>
        <v>-7.5174565990747497E-5</v>
      </c>
      <c r="DR462" s="223">
        <f t="shared" ca="1" si="971"/>
        <v>1.4036441121589955E-4</v>
      </c>
      <c r="DS462" s="223">
        <f t="shared" ca="1" si="972"/>
        <v>-1.4613699830518363E-4</v>
      </c>
      <c r="DT462" s="223">
        <f t="shared" ca="1" si="973"/>
        <v>9.0048749900032576E-5</v>
      </c>
      <c r="DU462" s="223">
        <f t="shared" ca="1" si="974"/>
        <v>4.1577777133112255E-6</v>
      </c>
      <c r="DV462" s="223">
        <f t="shared" ca="1" si="975"/>
        <v>-9.6604288314348333E-5</v>
      </c>
      <c r="DW462" s="223">
        <f t="shared" ca="1" si="976"/>
        <v>1.4815751345874207E-4</v>
      </c>
      <c r="DX462" s="223">
        <f t="shared" ca="1" si="977"/>
        <v>-1.3699460460813028E-4</v>
      </c>
      <c r="DY462" s="223">
        <f t="shared" ca="1" si="978"/>
        <v>6.784090083513415E-5</v>
      </c>
      <c r="DZ462" s="223">
        <f t="shared" ca="1" si="979"/>
        <v>3.003034096743332E-5</v>
      </c>
      <c r="EA462" s="223">
        <f t="shared" ca="1" si="980"/>
        <v>-1.1518952487929817E-4</v>
      </c>
      <c r="EB462" s="223">
        <f t="shared" ca="1" si="981"/>
        <v>1.5158815990977539E-4</v>
      </c>
      <c r="EC462" s="223">
        <f t="shared" ca="1" si="982"/>
        <v>-1.2381844379142439E-4</v>
      </c>
      <c r="ED462" s="223">
        <f t="shared" ca="1" si="983"/>
        <v>4.3635495764733517E-5</v>
      </c>
      <c r="EE462" s="223">
        <f t="shared" ca="1" si="984"/>
        <v>5.5018669383737757E-5</v>
      </c>
      <c r="EF462" s="223">
        <f t="shared" ca="1" si="985"/>
        <v>-1.3038303868761087E-4</v>
      </c>
      <c r="EG462" s="223">
        <f t="shared" ca="1" si="986"/>
        <v>1.5055533616122001E-4</v>
      </c>
      <c r="EH462" s="223">
        <f t="shared" ca="1" si="987"/>
        <v>-1.0699648415803469E-4</v>
      </c>
      <c r="EI462" s="223">
        <f t="shared" ca="1" si="988"/>
        <v>1.8145255947964533E-5</v>
      </c>
      <c r="EJ462" s="223">
        <f t="shared" ca="1" si="989"/>
        <v>7.8386988748138355E-5</v>
      </c>
      <c r="EK462" s="223">
        <f t="shared" ca="1" si="990"/>
        <v>-1.4173746105196734E-4</v>
      </c>
      <c r="EL462" s="223">
        <f t="shared" ca="1" si="991"/>
        <v>1.4508945341422738E-4</v>
      </c>
      <c r="EM462" s="223">
        <f t="shared" ca="1" si="992"/>
        <v>-8.7024043518837133E-5</v>
      </c>
      <c r="EN462" s="223">
        <f t="shared" ca="1" si="993"/>
        <v>-7.8792657628246401E-6</v>
      </c>
      <c r="EO462" s="223">
        <f t="shared" ca="1" si="994"/>
        <v>9.9447225551730964E-5</v>
      </c>
      <c r="EP462" s="223">
        <f t="shared" ca="1" si="995"/>
        <v>-1.4891846423934315E-4</v>
      </c>
      <c r="EQ462" s="223">
        <f t="shared" ca="1" si="996"/>
        <v>1.3535145302972067E-4</v>
      </c>
      <c r="ER462" s="223">
        <f t="shared" ca="1" si="997"/>
        <v>-6.4489204700756656E-5</v>
      </c>
      <c r="ES462" s="223">
        <f t="shared" ca="1" si="998"/>
        <v>-3.3671784737076505E-5</v>
      </c>
      <c r="ET462" s="223">
        <f t="shared" ca="1" si="999"/>
        <v>1.1757926711932352E-4</v>
      </c>
      <c r="EU462" s="223">
        <f t="shared" ca="1" si="1000"/>
        <v>-1.5171460565587691E-4</v>
      </c>
      <c r="EV462" s="223">
        <f t="shared" ca="1" si="1001"/>
        <v>1.2162806765585448E-4</v>
      </c>
      <c r="EW462" s="223">
        <f t="shared" ca="1" si="1002"/>
        <v>-4.0055499615361793E-5</v>
      </c>
      <c r="EX462" s="223">
        <f t="shared" ca="1" si="1003"/>
        <v>-5.8472847598716195E-5</v>
      </c>
      <c r="EY462" s="223">
        <f t="shared" ca="1" si="1004"/>
        <v>1.3224922065056694E-4</v>
      </c>
      <c r="EZ462" s="223">
        <f t="shared" ca="1" si="1005"/>
        <v>-1.5004355371383803E-4</v>
      </c>
      <c r="FA462" s="223">
        <f t="shared" ca="1" si="1006"/>
        <v>1.0432337846684562E-4</v>
      </c>
      <c r="FB462" s="223">
        <f t="shared" ca="1" si="1007"/>
        <v>-1.4442371750713097E-5</v>
      </c>
      <c r="FC462" s="223">
        <f t="shared" ca="1" si="1008"/>
        <v>-8.1552194114585633E-5</v>
      </c>
      <c r="FD462" s="223">
        <f t="shared" ca="1" si="1009"/>
        <v>1.4302513354140238E-4</v>
      </c>
      <c r="FE462" s="223">
        <f t="shared" ca="1" si="1010"/>
        <v>-1.4395451206177846E-4</v>
      </c>
      <c r="FF462" s="223">
        <f t="shared" ca="1" si="1011"/>
        <v>8.3946917107871659E-5</v>
      </c>
      <c r="FG462" s="223">
        <f t="shared" ca="1" si="1012"/>
        <v>1.1596007637267258E-5</v>
      </c>
      <c r="FH462" s="223">
        <f t="shared" ca="1" si="1013"/>
        <v>-1.0223025949901249E-4</v>
      </c>
      <c r="FI462" s="223">
        <f t="shared" ca="1" si="1014"/>
        <v>1.4958971210550642E-4</v>
      </c>
      <c r="FJ462" s="223">
        <f t="shared" ca="1" si="1015"/>
        <v>-1.3362677079712277E-4</v>
      </c>
      <c r="FK462" s="223">
        <f t="shared" ca="1" si="1016"/>
        <v>6.10986626808741E-5</v>
      </c>
      <c r="FL462" s="223">
        <f t="shared" ca="1" si="1017"/>
        <v>3.7292945882654816E-5</v>
      </c>
      <c r="FM462" s="223">
        <f t="shared" ca="1" si="1018"/>
        <v>-1.1989818400540812E-4</v>
      </c>
      <c r="FN462" s="223">
        <f t="shared" ca="1" si="1019"/>
        <v>1.5174966419650578E-4</v>
      </c>
      <c r="FO462" s="223">
        <f t="shared" ca="1" si="1020"/>
        <v>-1.1936442732029501E-4</v>
      </c>
      <c r="FP462" s="223">
        <f t="shared" ca="1" si="1021"/>
        <v>3.6451375530793372E-5</v>
      </c>
      <c r="FQ462" s="223">
        <f t="shared" ca="1" si="1022"/>
        <v>6.1891803956741763E-5</v>
      </c>
      <c r="FR462" s="223">
        <f t="shared" ca="1" si="1023"/>
        <v>-1.3403574062811587E-4</v>
      </c>
      <c r="FS462" s="223">
        <f t="shared" ca="1" si="1024"/>
        <v>1.4944139064018756E-4</v>
      </c>
      <c r="FT462" s="223">
        <f t="shared" ca="1" si="1025"/>
        <v>-1.0158743227337047E-4</v>
      </c>
      <c r="FU462" s="223">
        <f t="shared" ca="1" si="1026"/>
        <v>1.0730788008754095E-5</v>
      </c>
      <c r="FV462" s="223">
        <f t="shared" ca="1" si="1027"/>
        <v>8.4668275488731162E-5</v>
      </c>
      <c r="FW462" s="223">
        <f t="shared" ca="1" si="1028"/>
        <v>-1.4422665303844625E-4</v>
      </c>
      <c r="FX462" s="223">
        <f t="shared" ca="1" si="1029"/>
        <v>1.4273285789407234E-4</v>
      </c>
      <c r="FY462" s="223">
        <f t="shared" ca="1" si="1030"/>
        <v>-8.081922421301072E-5</v>
      </c>
      <c r="FZ462" s="223">
        <f t="shared" ca="1" si="1031"/>
        <v>-1.5305764510311824E-5</v>
      </c>
      <c r="GA462" s="223">
        <f t="shared" ca="1" si="1032"/>
        <v>1.0495171376060739E-4</v>
      </c>
      <c r="GB462" s="223">
        <f t="shared" ca="1" si="1033"/>
        <v>-1.5017085272261686E-4</v>
      </c>
      <c r="GC462" s="223">
        <f t="shared" ca="1" si="1034"/>
        <v>1.3182159679442335E-4</v>
      </c>
      <c r="GD462" s="223">
        <f t="shared" ca="1" si="1035"/>
        <v>-5.7671317111226672E-5</v>
      </c>
      <c r="GE462" s="223">
        <f t="shared" ca="1" si="1036"/>
        <v>-4.0891643152114877E-5</v>
      </c>
      <c r="GF462" s="223">
        <f t="shared" ca="1" si="1037"/>
        <v>1.221448787087297E-4</v>
      </c>
      <c r="GG462" s="223">
        <f t="shared" ca="1" si="1038"/>
        <v>-1.5169331441370804E-4</v>
      </c>
      <c r="GH462" s="223">
        <f t="shared" ca="1" si="1039"/>
        <v>1.170288863170412E-4</v>
      </c>
      <c r="GI462" s="223">
        <f t="shared" ca="1" si="1040"/>
        <v>-3.2825294500609905E-5</v>
      </c>
      <c r="GJ462" s="223">
        <f t="shared" ca="1" si="1041"/>
        <v>-6.5273479006339581E-5</v>
      </c>
      <c r="GK462" s="223">
        <f t="shared" ca="1" si="1042"/>
        <v>1.3574152248743376E-4</v>
      </c>
      <c r="GL462" s="223">
        <f t="shared" ca="1" si="1043"/>
        <v>-1.4874920966078891E-4</v>
      </c>
      <c r="GM462" s="223">
        <f t="shared" ca="1" si="1044"/>
        <v>9.8790293609292553E-5</v>
      </c>
      <c r="GN462" s="223">
        <f t="shared" ca="1" si="1045"/>
        <v>-7.0127404413486153E-6</v>
      </c>
      <c r="GO462" s="223">
        <f t="shared" ca="1" si="1046"/>
        <v>-8.7733355859673009E-5</v>
      </c>
      <c r="GP462" s="223">
        <f t="shared" ca="1" si="1047"/>
        <v>1.4534129579267914E-4</v>
      </c>
      <c r="GQ462" s="223">
        <f t="shared" ca="1" si="1048"/>
        <v>-1.4142522678989332E-4</v>
      </c>
      <c r="GR462" s="223">
        <f t="shared" ca="1" si="1049"/>
        <v>7.7642848839509275E-5</v>
      </c>
      <c r="GS462" s="223">
        <f t="shared" ca="1" si="1050"/>
        <v>1.9006301763134778E-5</v>
      </c>
      <c r="GT462" s="223">
        <f t="shared" ca="1" si="1051"/>
        <v>-1.076099490342302E-4</v>
      </c>
      <c r="GU462" s="223">
        <f t="shared" ca="1" si="1052"/>
        <v>1.5066153603329705E-4</v>
      </c>
      <c r="GV462" s="223">
        <f t="shared" ca="1" si="1053"/>
        <v>-1.2993701839094198E-4</v>
      </c>
      <c r="GW462" s="223">
        <f t="shared" ca="1" si="1054"/>
        <v>5.4209232496612981E-5</v>
      </c>
      <c r="GX462" s="223">
        <f t="shared" ca="1" si="1055"/>
        <v>4.4465708824777101E-5</v>
      </c>
      <c r="GY462" s="223">
        <f t="shared" ca="1" si="1056"/>
        <v>-1.2431799790440823E-4</v>
      </c>
      <c r="GZ462" s="223">
        <f t="shared" ca="1" si="1057"/>
        <v>1.515455902504858E-4</v>
      </c>
      <c r="HA462" s="223">
        <f t="shared" ca="1" si="1058"/>
        <v>-1.1462285148866182E-4</v>
      </c>
      <c r="HB462" s="223">
        <f t="shared" ca="1" si="1059"/>
        <v>2.9179440740436077E-5</v>
      </c>
      <c r="HC462" s="223">
        <f t="shared" ca="1" si="1060"/>
        <v>6.8615835752924419E-5</v>
      </c>
      <c r="HD462" s="223">
        <f t="shared" ca="1" si="1061"/>
        <v>-1.3736553872930761E-4</v>
      </c>
      <c r="HE462" s="223">
        <f t="shared" ca="1" si="1062"/>
        <v>1.4796742771957985E-4</v>
      </c>
      <c r="HF462" s="223">
        <f t="shared" ca="1" si="1063"/>
        <v>-9.593364736635138E-5</v>
      </c>
      <c r="HG462" s="223">
        <f t="shared" ca="1" si="1064"/>
        <v>3.2904686613331548E-6</v>
      </c>
      <c r="HH462" s="223">
        <f t="shared" ca="1" si="1065"/>
        <v>9.0745588937606446E-5</v>
      </c>
      <c r="HI462" s="223">
        <f t="shared" ca="1" si="1066"/>
        <v>-1.4636839038499022E-4</v>
      </c>
      <c r="HJ462" s="223">
        <f t="shared" ca="1" si="1067"/>
        <v>1.4003240641732254E-4</v>
      </c>
      <c r="HK462" s="223">
        <f t="shared" ca="1" si="1068"/>
        <v>-7.4419704317119987E-5</v>
      </c>
      <c r="HL462" s="223">
        <f t="shared" ca="1" si="1069"/>
        <v>-2.2695390330458478E-5</v>
      </c>
      <c r="HM462" s="223">
        <f t="shared" ca="1" si="1070"/>
        <v>1.102033640983499E-4</v>
      </c>
      <c r="HN462" s="223">
        <f t="shared" ca="1" si="1071"/>
        <v>-1.510614664682676E-4</v>
      </c>
      <c r="HO462" s="223">
        <f t="shared" ca="1" si="1072"/>
        <v>1.2797417078623988E-4</v>
      </c>
      <c r="HP462" s="223">
        <f t="shared" ca="1" si="1073"/>
        <v>-5.071449426735706E-5</v>
      </c>
      <c r="HQ462" s="223">
        <f t="shared" ca="1" si="1074"/>
        <v>-4.8012990017131392E-5</v>
      </c>
      <c r="HR462" s="223">
        <f t="shared" ca="1" si="1075"/>
        <v>1.2641623258669851E-4</v>
      </c>
      <c r="HS462" s="223">
        <f t="shared" ca="1" si="1076"/>
        <v>-1.5130658069035185E-4</v>
      </c>
      <c r="HT462" s="223">
        <f t="shared" ca="1" si="1077"/>
        <v>1.1214777214057015E-4</v>
      </c>
      <c r="HU462" s="223">
        <f t="shared" ca="1" si="1078"/>
        <v>-2.5516010376258261E-5</v>
      </c>
      <c r="HV462" s="223">
        <f t="shared" ca="1" si="1079"/>
        <v>-7.1916860885770623E-5</v>
      </c>
      <c r="HW462" s="223">
        <f t="shared" ca="1" si="1080"/>
        <v>1.3890681110707924E-4</v>
      </c>
      <c r="HX462" s="223">
        <f t="shared" ca="1" si="1081"/>
        <v>-1.4709651573277687E-4</v>
      </c>
      <c r="HY462" s="223">
        <f t="shared" ca="1" si="1082"/>
        <v>9.3019214281426802E-5</v>
      </c>
      <c r="HZ462" s="223">
        <f t="shared" ca="1" si="1083"/>
        <v>4.3378517397397553E-7</v>
      </c>
      <c r="IA462" s="223">
        <f t="shared" ca="1" si="1084"/>
        <v>-9.3703160265959934E-5</v>
      </c>
      <c r="IB462" s="223">
        <f t="shared" ca="1" si="1085"/>
        <v>1.4730731813199997E-4</v>
      </c>
      <c r="IC462" s="223">
        <f t="shared" ca="1" si="1086"/>
        <v>-1.3855523575927802E-4</v>
      </c>
      <c r="ID462" s="223">
        <f t="shared" ca="1" si="1087"/>
        <v>7.1151732147582019E-5</v>
      </c>
      <c r="IE462" s="223">
        <f t="shared" ca="1" si="1088"/>
        <v>-2.1184959059465903E-5</v>
      </c>
      <c r="IF462" s="223">
        <f t="shared" ca="1" si="1089"/>
        <v>-1.1273039677670593E-4</v>
      </c>
      <c r="IG462" s="223">
        <f t="shared" ca="1" si="1090"/>
        <v>1.5137040312439065E-4</v>
      </c>
      <c r="IH462" s="223">
        <f t="shared" ca="1" si="1091"/>
        <v>-1.2593423632631856E-4</v>
      </c>
      <c r="II462" s="223">
        <f t="shared" ca="1" si="1092"/>
        <v>4.7189207523091551E-5</v>
      </c>
      <c r="IJ462" s="223">
        <f t="shared" ca="1" si="1093"/>
        <v>5.1531349979596232E-5</v>
      </c>
      <c r="IK462" s="223">
        <f t="shared" ca="1" si="1094"/>
        <v>-1.2843831885748589E-4</v>
      </c>
      <c r="IL462" s="223">
        <f t="shared" ca="1" si="1095"/>
        <v>1.5097642970372701E-4</v>
      </c>
      <c r="IM462" s="223">
        <f t="shared" ca="1" si="1096"/>
        <v>-1.0960513916801624E-4</v>
      </c>
      <c r="IN462" s="223">
        <f t="shared" ca="1" si="1097"/>
        <v>2.1837210121526398E-5</v>
      </c>
      <c r="IO462" s="223">
        <f t="shared" ca="1" si="1098"/>
        <v>7.5174565990756144E-5</v>
      </c>
      <c r="IP462" s="223">
        <f t="shared" ca="1" si="1099"/>
        <v>-1.4036441121590006E-4</v>
      </c>
      <c r="IQ462" s="223">
        <f t="shared" ca="1" si="1100"/>
        <v>1.4613699830518559E-4</v>
      </c>
      <c r="IR462" s="223">
        <f t="shared" ca="1" si="1101"/>
        <v>-9.0048749900031505E-5</v>
      </c>
      <c r="IS462" s="223">
        <f t="shared" ca="1" si="1102"/>
        <v>-4.1577777133125672E-6</v>
      </c>
      <c r="IT462" s="223">
        <f t="shared" ca="1" si="1103"/>
        <v>9.6604288314356004E-5</v>
      </c>
      <c r="IU462" s="223">
        <f t="shared" ca="1" si="1104"/>
        <v>-1.4815751345874235E-4</v>
      </c>
      <c r="IV462" s="223">
        <f t="shared" ca="1" si="1105"/>
        <v>1.369946046081334E-4</v>
      </c>
      <c r="IW462" s="223">
        <f t="shared" ca="1" si="1106"/>
        <v>-6.7840900835132957E-5</v>
      </c>
      <c r="IX462" s="223">
        <f t="shared" ca="1" si="1107"/>
        <v>-3.0030340967426184E-5</v>
      </c>
      <c r="IY462" s="223">
        <f t="shared" ca="1" si="1108"/>
        <v>1.1518952487930468E-4</v>
      </c>
      <c r="IZ462" s="223">
        <f t="shared" ca="1" si="1109"/>
        <v>-1.5158815990977544E-4</v>
      </c>
      <c r="JA462" s="223">
        <f t="shared" ca="1" si="1110"/>
        <v>1.2381844379141864E-4</v>
      </c>
      <c r="JB462" s="223">
        <f t="shared" ca="1" si="1111"/>
        <v>-4.3635495764732237E-5</v>
      </c>
    </row>
    <row r="463" spans="2:262">
      <c r="B463" s="230">
        <v>102</v>
      </c>
      <c r="C463" s="229">
        <f t="shared" si="1112"/>
        <v>1.9921875000000013E-3</v>
      </c>
      <c r="D463" s="226">
        <f t="shared" ca="1" si="855"/>
        <v>39.031790588072219</v>
      </c>
      <c r="E463" s="225">
        <f ca="1">DD361</f>
        <v>-0.16820941192778158</v>
      </c>
      <c r="F463" s="224">
        <v>102</v>
      </c>
      <c r="G463" s="223">
        <f t="shared" ca="1" si="856"/>
        <v>-4.7541964853529332E-7</v>
      </c>
      <c r="H463" s="223">
        <f t="shared" ca="1" si="857"/>
        <v>1.3615489655638906E-4</v>
      </c>
      <c r="I463" s="223">
        <f t="shared" ca="1" si="858"/>
        <v>-2.1824585707558433E-4</v>
      </c>
      <c r="J463" s="223">
        <f t="shared" ca="1" si="859"/>
        <v>2.1443853567872632E-4</v>
      </c>
      <c r="K463" s="223">
        <f t="shared" ca="1" si="860"/>
        <v>-1.2623143671808368E-4</v>
      </c>
      <c r="L463" s="223">
        <f t="shared" ca="1" si="861"/>
        <v>-1.1658454315552222E-5</v>
      </c>
      <c r="M463" s="223">
        <f t="shared" ca="1" si="862"/>
        <v>1.4495975334143248E-4</v>
      </c>
      <c r="N463" s="223">
        <f t="shared" ca="1" si="863"/>
        <v>-2.2120707697527813E-4</v>
      </c>
      <c r="O463" s="223">
        <f t="shared" ca="1" si="864"/>
        <v>2.1039062714529191E-4</v>
      </c>
      <c r="P463" s="223">
        <f t="shared" ca="1" si="865"/>
        <v>-1.1676759557679131E-4</v>
      </c>
      <c r="Q463" s="223">
        <f t="shared" ca="1" si="866"/>
        <v>-2.2813402744962244E-5</v>
      </c>
      <c r="R463" s="223">
        <f t="shared" ca="1" si="867"/>
        <v>1.5341538938370172E-4</v>
      </c>
      <c r="S463" s="223">
        <f t="shared" ca="1" si="868"/>
        <v>-2.2363538965108697E-4</v>
      </c>
      <c r="T463" s="223">
        <f t="shared" ca="1" si="869"/>
        <v>2.0583586916302183E-4</v>
      </c>
      <c r="U463" s="223">
        <f t="shared" ca="1" si="870"/>
        <v>-1.0702245107012062E-4</v>
      </c>
      <c r="V463" s="223">
        <f t="shared" ca="1" si="871"/>
        <v>-3.3913391688942415E-5</v>
      </c>
      <c r="W463" s="223">
        <f t="shared" ca="1" si="872"/>
        <v>1.6150143431534393E-4</v>
      </c>
      <c r="X463" s="223">
        <f t="shared" ca="1" si="873"/>
        <v>-2.2552494508507948E-4</v>
      </c>
      <c r="Y463" s="223">
        <f t="shared" ca="1" si="874"/>
        <v>2.0078523454284552E-4</v>
      </c>
      <c r="Z463" s="223">
        <f t="shared" ca="1" si="875"/>
        <v>-9.7019480104763129E-5</v>
      </c>
      <c r="AA463" s="223">
        <f t="shared" ca="1" si="876"/>
        <v>-4.4931680301880822E-5</v>
      </c>
      <c r="AB463" s="223">
        <f t="shared" ca="1" si="877"/>
        <v>1.6919840814586556E-4</v>
      </c>
      <c r="AC463" s="223">
        <f t="shared" ca="1" si="878"/>
        <v>-2.268711911727099E-4</v>
      </c>
      <c r="AD463" s="223">
        <f t="shared" ca="1" si="879"/>
        <v>1.9525089070594525E-4</v>
      </c>
      <c r="AE463" s="223">
        <f t="shared" ca="1" si="880"/>
        <v>-8.6782780713928981E-5</v>
      </c>
      <c r="AF463" s="223">
        <f t="shared" ca="1" si="881"/>
        <v>-5.5841724561423212E-5</v>
      </c>
      <c r="AG463" s="223">
        <f t="shared" ca="1" si="882"/>
        <v>1.7648776819113364E-4</v>
      </c>
      <c r="AH463" s="223">
        <f t="shared" ca="1" si="883"/>
        <v>-2.2767088468923595E-4</v>
      </c>
      <c r="AI463" s="223">
        <f t="shared" ca="1" si="884"/>
        <v>1.8924617037137788E-4</v>
      </c>
      <c r="AJ463" s="223">
        <f t="shared" ca="1" si="885"/>
        <v>-7.6337014003082613E-5</v>
      </c>
      <c r="AK463" s="223">
        <f t="shared" ca="1" si="886"/>
        <v>-6.6617241215336567E-5</v>
      </c>
      <c r="AL463" s="223">
        <f t="shared" ca="1" si="887"/>
        <v>1.8335195374432744E-4</v>
      </c>
      <c r="AM463" s="223">
        <f t="shared" ca="1" si="888"/>
        <v>-2.2792209910293124E-4</v>
      </c>
      <c r="AN463" s="223">
        <f t="shared" ca="1" si="889"/>
        <v>1.8278553943637722E-4</v>
      </c>
      <c r="AO463" s="223">
        <f t="shared" ca="1" si="890"/>
        <v>-6.5707344739168527E-5</v>
      </c>
      <c r="AP463" s="223">
        <f t="shared" ca="1" si="891"/>
        <v>-7.7232271100184126E-5</v>
      </c>
      <c r="AQ463" s="223">
        <f t="shared" ca="1" si="892"/>
        <v>1.8977442838121668E-4</v>
      </c>
      <c r="AR463" s="223">
        <f t="shared" ca="1" si="893"/>
        <v>-2.276242292162695E-4</v>
      </c>
      <c r="AS463" s="223">
        <f t="shared" ca="1" si="894"/>
        <v>1.7588456212675187E-4</v>
      </c>
      <c r="AT463" s="223">
        <f t="shared" ca="1" si="895"/>
        <v>-5.4919380726497238E-5</v>
      </c>
      <c r="AU463" s="223">
        <f t="shared" ca="1" si="896"/>
        <v>-8.7661241679203275E-5</v>
      </c>
      <c r="AV463" s="223">
        <f t="shared" ca="1" si="897"/>
        <v>1.9573971979785704E-4</v>
      </c>
      <c r="AW463" s="223">
        <f t="shared" ca="1" si="898"/>
        <v>-2.267779926238979E-4</v>
      </c>
      <c r="AX463" s="223">
        <f t="shared" ca="1" si="899"/>
        <v>1.6855986350129711E-4</v>
      </c>
      <c r="AY463" s="223">
        <f t="shared" ca="1" si="900"/>
        <v>-4.3999111115283041E-5</v>
      </c>
      <c r="AZ463" s="223">
        <f t="shared" ca="1" si="901"/>
        <v>-9.787902864879631E-5</v>
      </c>
      <c r="BA463" s="223">
        <f t="shared" ca="1" si="902"/>
        <v>2.0123345708473149E-4</v>
      </c>
      <c r="BB463" s="223">
        <f t="shared" ca="1" si="903"/>
        <v>-2.2538542798388898E-4</v>
      </c>
      <c r="BC463" s="223">
        <f t="shared" ca="1" si="904"/>
        <v>1.6082908940056527E-4</v>
      </c>
      <c r="BD463" s="223">
        <f t="shared" ca="1" si="905"/>
        <v>-3.2972843791525159E-5</v>
      </c>
      <c r="BE463" s="223">
        <f t="shared" ca="1" si="906"/>
        <v>-1.0786101646518698E-4</v>
      </c>
      <c r="BF463" s="223">
        <f t="shared" ca="1" si="907"/>
        <v>2.0624240534751958E-4</v>
      </c>
      <c r="BG463" s="223">
        <f t="shared" ca="1" si="908"/>
        <v>-2.2344989010643549E-4</v>
      </c>
      <c r="BH463" s="223">
        <f t="shared" ca="1" si="909"/>
        <v>1.5271086393650523E-4</v>
      </c>
      <c r="BI463" s="223">
        <f t="shared" ca="1" si="910"/>
        <v>-2.1867141998993455E-5</v>
      </c>
      <c r="BJ463" s="223">
        <f t="shared" ca="1" si="911"/>
        <v>-1.1758315764540372E-4</v>
      </c>
      <c r="BK463" s="223">
        <f t="shared" ca="1" si="912"/>
        <v>2.1075449759112296E-4</v>
      </c>
      <c r="BL463" s="223">
        <f t="shared" ca="1" si="913"/>
        <v>-2.2097604187181695E-4</v>
      </c>
      <c r="BM463" s="223">
        <f t="shared" ca="1" si="914"/>
        <v>1.4422474462532541E-4</v>
      </c>
      <c r="BN463" s="223">
        <f t="shared" ca="1" si="915"/>
        <v>-1.0708760346053947E-5</v>
      </c>
      <c r="BO463" s="223">
        <f t="shared" ca="1" si="916"/>
        <v>-1.2702203069978166E-4</v>
      </c>
      <c r="BP463" s="223">
        <f t="shared" ca="1" si="917"/>
        <v>2.1475886379011572E-4</v>
      </c>
      <c r="BQ463" s="223">
        <f t="shared" ca="1" si="918"/>
        <v>-2.1796984299711215E-4</v>
      </c>
      <c r="BR463" s="223">
        <f t="shared" ca="1" si="919"/>
        <v>1.3539117527175241E-4</v>
      </c>
      <c r="BS463" s="223">
        <f t="shared" ca="1" si="920"/>
        <v>4.7541964853579477E-7</v>
      </c>
      <c r="BT463" s="223">
        <f t="shared" ca="1" si="921"/>
        <v>-1.3615489655639327E-4</v>
      </c>
      <c r="BU463" s="223">
        <f t="shared" ca="1" si="922"/>
        <v>2.1824585707558533E-4</v>
      </c>
      <c r="BV463" s="223">
        <f t="shared" ca="1" si="923"/>
        <v>-2.1443853567872572E-4</v>
      </c>
      <c r="BW463" s="223">
        <f t="shared" ca="1" si="924"/>
        <v>1.2623143671808352E-4</v>
      </c>
      <c r="BX463" s="223">
        <f t="shared" ca="1" si="925"/>
        <v>1.1658454315556871E-5</v>
      </c>
      <c r="BY463" s="223">
        <f t="shared" ca="1" si="926"/>
        <v>-1.4495975334143481E-4</v>
      </c>
      <c r="BZ463" s="223">
        <f t="shared" ca="1" si="927"/>
        <v>2.2120707697527849E-4</v>
      </c>
      <c r="CA463" s="223">
        <f t="shared" ca="1" si="928"/>
        <v>-2.1039062714529199E-4</v>
      </c>
      <c r="CB463" s="223">
        <f t="shared" ca="1" si="929"/>
        <v>1.1676759557678731E-4</v>
      </c>
      <c r="CC463" s="223">
        <f t="shared" ca="1" si="930"/>
        <v>2.281340274496528E-5</v>
      </c>
      <c r="CD463" s="223">
        <f t="shared" ca="1" si="931"/>
        <v>-1.5341538938370216E-4</v>
      </c>
      <c r="CE463" s="223">
        <f t="shared" ca="1" si="932"/>
        <v>2.2363538965108678E-4</v>
      </c>
      <c r="CF463" s="223">
        <f t="shared" ca="1" si="933"/>
        <v>-2.0583586916302017E-4</v>
      </c>
      <c r="CG463" s="223">
        <f t="shared" ca="1" si="934"/>
        <v>1.0702245107011865E-4</v>
      </c>
      <c r="CH463" s="223">
        <f t="shared" ca="1" si="935"/>
        <v>3.3913391688942997E-5</v>
      </c>
      <c r="CI463" s="223">
        <f t="shared" ca="1" si="936"/>
        <v>-1.6150143431534778E-4</v>
      </c>
      <c r="CJ463" s="223">
        <f t="shared" ca="1" si="937"/>
        <v>2.2552494508508002E-4</v>
      </c>
      <c r="CK463" s="223">
        <f t="shared" ca="1" si="938"/>
        <v>-2.0078523454284449E-4</v>
      </c>
      <c r="CL463" s="223">
        <f t="shared" ca="1" si="939"/>
        <v>9.701948010476256E-5</v>
      </c>
      <c r="CM463" s="223">
        <f t="shared" ca="1" si="940"/>
        <v>4.4931680301886189E-5</v>
      </c>
      <c r="CN463" s="223">
        <f t="shared" ca="1" si="941"/>
        <v>-1.6919840814586817E-4</v>
      </c>
      <c r="CO463" s="223">
        <f t="shared" ca="1" si="942"/>
        <v>2.2687119117271011E-4</v>
      </c>
      <c r="CP463" s="223">
        <f t="shared" ca="1" si="943"/>
        <v>-1.9525089070594577E-4</v>
      </c>
      <c r="CQ463" s="223">
        <f t="shared" ca="1" si="944"/>
        <v>8.6782780713925403E-5</v>
      </c>
      <c r="CR463" s="223">
        <f t="shared" ca="1" si="945"/>
        <v>5.5841724561425381E-5</v>
      </c>
      <c r="CS463" s="223">
        <f t="shared" ca="1" si="946"/>
        <v>-1.7648776819113504E-4</v>
      </c>
      <c r="CT463" s="223">
        <f t="shared" ca="1" si="947"/>
        <v>2.2767088468923593E-4</v>
      </c>
      <c r="CU463" s="223">
        <f t="shared" ca="1" si="948"/>
        <v>-1.8924617037137479E-4</v>
      </c>
      <c r="CV463" s="223">
        <f t="shared" ca="1" si="949"/>
        <v>7.6337014003080485E-5</v>
      </c>
      <c r="CW463" s="223">
        <f t="shared" ca="1" si="950"/>
        <v>6.6617241215338708E-5</v>
      </c>
      <c r="CX463" s="223">
        <f t="shared" ca="1" si="951"/>
        <v>-1.8335195374433069E-4</v>
      </c>
      <c r="CY463" s="223">
        <f t="shared" ca="1" si="952"/>
        <v>2.2792209910293121E-4</v>
      </c>
      <c r="CZ463" s="223">
        <f t="shared" ca="1" si="953"/>
        <v>-1.8278553943637586E-4</v>
      </c>
      <c r="DA463" s="223">
        <f t="shared" ca="1" si="954"/>
        <v>6.5707344739169502E-5</v>
      </c>
      <c r="DB463" s="223">
        <f t="shared" ca="1" si="955"/>
        <v>7.7232271100189249E-5</v>
      </c>
      <c r="DC463" s="223">
        <f t="shared" ca="1" si="956"/>
        <v>-1.8977442838121793E-4</v>
      </c>
      <c r="DD463" s="223">
        <f t="shared" ca="1" si="957"/>
        <v>2.2762422921626937E-4</v>
      </c>
      <c r="DE463" s="223">
        <f t="shared" ca="1" si="958"/>
        <v>-1.7588456212674843E-4</v>
      </c>
      <c r="DF463" s="223">
        <f t="shared" ca="1" si="959"/>
        <v>5.4919380726491939E-5</v>
      </c>
      <c r="DG463" s="223">
        <f t="shared" ca="1" si="960"/>
        <v>8.7661241679205335E-5</v>
      </c>
      <c r="DH463" s="223">
        <f t="shared" ca="1" si="961"/>
        <v>-1.9573971979785818E-4</v>
      </c>
      <c r="DI463" s="223">
        <f t="shared" ca="1" si="962"/>
        <v>2.2677799262389795E-4</v>
      </c>
      <c r="DJ463" s="223">
        <f t="shared" ca="1" si="963"/>
        <v>-1.6855986350129779E-4</v>
      </c>
      <c r="DK463" s="223">
        <f t="shared" ca="1" si="964"/>
        <v>4.3999111115287215E-5</v>
      </c>
      <c r="DL463" s="223">
        <f t="shared" ca="1" si="965"/>
        <v>9.7879028648804211E-5</v>
      </c>
      <c r="DM463" s="223">
        <f t="shared" ca="1" si="966"/>
        <v>-2.0123345708473404E-4</v>
      </c>
      <c r="DN463" s="223">
        <f t="shared" ca="1" si="967"/>
        <v>2.2538542798388866E-4</v>
      </c>
      <c r="DO463" s="223">
        <f t="shared" ca="1" si="968"/>
        <v>-1.6082908940056367E-4</v>
      </c>
      <c r="DP463" s="223">
        <f t="shared" ca="1" si="969"/>
        <v>3.2972843791526175E-5</v>
      </c>
      <c r="DQ463" s="223">
        <f t="shared" ca="1" si="970"/>
        <v>1.0786101646518612E-4</v>
      </c>
      <c r="DR463" s="223">
        <f t="shared" ca="1" si="971"/>
        <v>-2.0624240534751777E-4</v>
      </c>
      <c r="DS463" s="223">
        <f t="shared" ca="1" si="972"/>
        <v>2.2344989010643376E-4</v>
      </c>
      <c r="DT463" s="223">
        <f t="shared" ca="1" si="973"/>
        <v>-1.5271086393649878E-4</v>
      </c>
      <c r="DU463" s="223">
        <f t="shared" ca="1" si="974"/>
        <v>2.1867141998991246E-5</v>
      </c>
      <c r="DV463" s="223">
        <f t="shared" ca="1" si="975"/>
        <v>1.1758315764540562E-4</v>
      </c>
      <c r="DW463" s="223">
        <f t="shared" ca="1" si="976"/>
        <v>-2.107544975911238E-4</v>
      </c>
      <c r="DX463" s="223">
        <f t="shared" ca="1" si="977"/>
        <v>2.2097604187181638E-4</v>
      </c>
      <c r="DY463" s="223">
        <f t="shared" ca="1" si="978"/>
        <v>-1.4422474462532866E-4</v>
      </c>
      <c r="DZ463" s="223">
        <f t="shared" ca="1" si="979"/>
        <v>1.0708760346058203E-5</v>
      </c>
      <c r="EA463" s="223">
        <f t="shared" ca="1" si="980"/>
        <v>1.2702203069978889E-4</v>
      </c>
      <c r="EB463" s="223">
        <f t="shared" ca="1" si="981"/>
        <v>-2.1475886379011862E-4</v>
      </c>
      <c r="EC463" s="223">
        <f t="shared" ca="1" si="982"/>
        <v>2.179698429971115E-4</v>
      </c>
      <c r="ED463" s="223">
        <f t="shared" ca="1" si="983"/>
        <v>-1.353911752717506E-4</v>
      </c>
      <c r="EE463" s="223">
        <f t="shared" ca="1" si="984"/>
        <v>-4.7541964853803093E-7</v>
      </c>
      <c r="EF463" s="223">
        <f t="shared" ca="1" si="985"/>
        <v>1.3615489655638988E-4</v>
      </c>
      <c r="EG463" s="223">
        <f t="shared" ca="1" si="986"/>
        <v>-2.1824585707558411E-4</v>
      </c>
      <c r="EH463" s="223">
        <f t="shared" ca="1" si="987"/>
        <v>2.1443853567872274E-4</v>
      </c>
      <c r="EI463" s="223">
        <f t="shared" ca="1" si="988"/>
        <v>-1.2623143671807626E-4</v>
      </c>
      <c r="EJ463" s="223">
        <f t="shared" ca="1" si="989"/>
        <v>-1.1658454315559093E-5</v>
      </c>
      <c r="EK463" s="223">
        <f t="shared" ca="1" si="990"/>
        <v>1.4495975334143655E-4</v>
      </c>
      <c r="EL463" s="223">
        <f t="shared" ca="1" si="991"/>
        <v>-2.2120707697527903E-4</v>
      </c>
      <c r="EM463" s="223">
        <f t="shared" ca="1" si="992"/>
        <v>2.1039062714529113E-4</v>
      </c>
      <c r="EN463" s="223">
        <f t="shared" ca="1" si="993"/>
        <v>-1.1676759557679092E-4</v>
      </c>
      <c r="EO463" s="223">
        <f t="shared" ca="1" si="994"/>
        <v>-2.2813402744961065E-5</v>
      </c>
      <c r="EP463" s="223">
        <f t="shared" ca="1" si="995"/>
        <v>1.5341538938370861E-4</v>
      </c>
      <c r="EQ463" s="223">
        <f t="shared" ca="1" si="996"/>
        <v>-2.2363538965108844E-4</v>
      </c>
      <c r="ER463" s="223">
        <f t="shared" ca="1" si="997"/>
        <v>2.058358691630192E-4</v>
      </c>
      <c r="ES463" s="223">
        <f t="shared" ca="1" si="998"/>
        <v>-1.0702245107011666E-4</v>
      </c>
      <c r="ET463" s="223">
        <f t="shared" ca="1" si="999"/>
        <v>-3.3913391688945247E-5</v>
      </c>
      <c r="EU463" s="223">
        <f t="shared" ca="1" si="1000"/>
        <v>1.6150143431534479E-4</v>
      </c>
      <c r="EV463" s="223">
        <f t="shared" ca="1" si="1001"/>
        <v>-2.2552494508507943E-4</v>
      </c>
      <c r="EW463" s="223">
        <f t="shared" ca="1" si="1002"/>
        <v>2.0078523454284035E-4</v>
      </c>
      <c r="EX463" s="223">
        <f t="shared" ca="1" si="1003"/>
        <v>-9.7019480104754686E-5</v>
      </c>
      <c r="EY463" s="223">
        <f t="shared" ca="1" si="1004"/>
        <v>-4.4931680301888371E-5</v>
      </c>
      <c r="EZ463" s="223">
        <f t="shared" ca="1" si="1005"/>
        <v>1.6919840814586966E-4</v>
      </c>
      <c r="FA463" s="223">
        <f t="shared" ca="1" si="1006"/>
        <v>-2.2687119117271033E-4</v>
      </c>
      <c r="FB463" s="223">
        <f t="shared" ca="1" si="1007"/>
        <v>1.9525089070594463E-4</v>
      </c>
      <c r="FC463" s="223">
        <f t="shared" ca="1" si="1008"/>
        <v>-8.6782780713929333E-5</v>
      </c>
      <c r="FD463" s="223">
        <f t="shared" ca="1" si="1009"/>
        <v>-5.5841724561421234E-5</v>
      </c>
      <c r="FE463" s="223">
        <f t="shared" ca="1" si="1010"/>
        <v>1.7648776819114055E-4</v>
      </c>
      <c r="FF463" s="223">
        <f t="shared" ca="1" si="1011"/>
        <v>-2.2767088468923633E-4</v>
      </c>
      <c r="FG463" s="223">
        <f t="shared" ca="1" si="1012"/>
        <v>1.8924617037137357E-4</v>
      </c>
      <c r="FH463" s="223">
        <f t="shared" ca="1" si="1013"/>
        <v>-7.6337014003078412E-5</v>
      </c>
      <c r="FI463" s="223">
        <f t="shared" ca="1" si="1014"/>
        <v>-6.6617241215340863E-5</v>
      </c>
      <c r="FJ463" s="223">
        <f t="shared" ca="1" si="1015"/>
        <v>1.8335195374432817E-4</v>
      </c>
      <c r="FK463" s="223">
        <f t="shared" ca="1" si="1016"/>
        <v>-2.2792209910293121E-4</v>
      </c>
      <c r="FL463" s="223">
        <f t="shared" ca="1" si="1017"/>
        <v>1.8278553943637069E-4</v>
      </c>
      <c r="FM463" s="223">
        <f t="shared" ca="1" si="1018"/>
        <v>-6.5707344739161154E-5</v>
      </c>
      <c r="FN463" s="223">
        <f t="shared" ca="1" si="1019"/>
        <v>-7.7232271100191363E-5</v>
      </c>
      <c r="FO463" s="223">
        <f t="shared" ca="1" si="1020"/>
        <v>1.8977442838121917E-4</v>
      </c>
      <c r="FP463" s="223">
        <f t="shared" ca="1" si="1021"/>
        <v>-2.2762422921626926E-4</v>
      </c>
      <c r="FQ463" s="223">
        <f t="shared" ca="1" si="1022"/>
        <v>1.7588456212675111E-4</v>
      </c>
      <c r="FR463" s="223">
        <f t="shared" ca="1" si="1023"/>
        <v>-5.4919380726496059E-5</v>
      </c>
      <c r="FS463" s="223">
        <f t="shared" ca="1" si="1024"/>
        <v>-8.7661241679201418E-5</v>
      </c>
      <c r="FT463" s="223">
        <f t="shared" ca="1" si="1025"/>
        <v>1.9573971979786265E-4</v>
      </c>
      <c r="FU463" s="223">
        <f t="shared" ca="1" si="1026"/>
        <v>-2.2677799262389709E-4</v>
      </c>
      <c r="FV463" s="223">
        <f t="shared" ca="1" si="1027"/>
        <v>1.6855986350129194E-4</v>
      </c>
      <c r="FW463" s="223">
        <f t="shared" ca="1" si="1028"/>
        <v>-4.3999111115278691E-5</v>
      </c>
      <c r="FX463" s="223">
        <f t="shared" ca="1" si="1029"/>
        <v>-9.7879028648800362E-5</v>
      </c>
      <c r="FY463" s="223">
        <f t="shared" ca="1" si="1030"/>
        <v>2.0123345708473203E-4</v>
      </c>
      <c r="FZ463" s="223">
        <f t="shared" ca="1" si="1031"/>
        <v>-2.2538542798388925E-4</v>
      </c>
      <c r="GA463" s="223">
        <f t="shared" ca="1" si="1032"/>
        <v>1.6082908940055749E-4</v>
      </c>
      <c r="GB463" s="223">
        <f t="shared" ca="1" si="1033"/>
        <v>-3.2972843791517528E-5</v>
      </c>
      <c r="GC463" s="223">
        <f t="shared" ca="1" si="1034"/>
        <v>-1.0786101646519377E-4</v>
      </c>
      <c r="GD463" s="223">
        <f t="shared" ca="1" si="1035"/>
        <v>2.0624240534752148E-4</v>
      </c>
      <c r="GE463" s="223">
        <f t="shared" ca="1" si="1036"/>
        <v>-2.234498901064346E-4</v>
      </c>
      <c r="GF463" s="223">
        <f t="shared" ca="1" si="1037"/>
        <v>1.5271086393650192E-4</v>
      </c>
      <c r="GG463" s="223">
        <f t="shared" ca="1" si="1038"/>
        <v>-2.1867141998995461E-5</v>
      </c>
      <c r="GH463" s="223">
        <f t="shared" ca="1" si="1039"/>
        <v>-1.1758315764540198E-4</v>
      </c>
      <c r="GI463" s="223">
        <f t="shared" ca="1" si="1040"/>
        <v>2.1075449759112711E-4</v>
      </c>
      <c r="GJ463" s="223">
        <f t="shared" ca="1" si="1041"/>
        <v>-2.2097604187181424E-4</v>
      </c>
      <c r="GK463" s="223">
        <f t="shared" ca="1" si="1042"/>
        <v>1.4422474462532194E-4</v>
      </c>
      <c r="GL463" s="223">
        <f t="shared" ca="1" si="1043"/>
        <v>-1.0708760346049502E-5</v>
      </c>
      <c r="GM463" s="223">
        <f t="shared" ca="1" si="1044"/>
        <v>-1.2702203069978537E-4</v>
      </c>
      <c r="GN463" s="223">
        <f t="shared" ca="1" si="1045"/>
        <v>2.1475886379011721E-4</v>
      </c>
      <c r="GO463" s="223">
        <f t="shared" ca="1" si="1046"/>
        <v>-2.1796984299711275E-4</v>
      </c>
      <c r="GP463" s="223">
        <f t="shared" ca="1" si="1047"/>
        <v>1.353911752717436E-4</v>
      </c>
      <c r="GQ463" s="223">
        <f t="shared" ca="1" si="1048"/>
        <v>4.7541964854674521E-7</v>
      </c>
      <c r="GR463" s="223">
        <f t="shared" ca="1" si="1049"/>
        <v>-1.3615489655639687E-4</v>
      </c>
      <c r="GS463" s="223">
        <f t="shared" ca="1" si="1050"/>
        <v>2.1824585707558663E-4</v>
      </c>
      <c r="GT463" s="223">
        <f t="shared" ca="1" si="1051"/>
        <v>-2.1443853567872421E-4</v>
      </c>
      <c r="GU463" s="223">
        <f t="shared" ca="1" si="1052"/>
        <v>1.2623143671807981E-4</v>
      </c>
      <c r="GV463" s="223">
        <f t="shared" ca="1" si="1053"/>
        <v>1.1658454315554851E-5</v>
      </c>
      <c r="GW463" s="223">
        <f t="shared" ca="1" si="1054"/>
        <v>-1.4495975334143324E-4</v>
      </c>
      <c r="GX463" s="223">
        <f t="shared" ca="1" si="1055"/>
        <v>2.2120707697528111E-4</v>
      </c>
      <c r="GY463" s="223">
        <f t="shared" ca="1" si="1056"/>
        <v>-2.1039062714528777E-4</v>
      </c>
      <c r="GZ463" s="223">
        <f t="shared" ca="1" si="1057"/>
        <v>1.1676759557678346E-4</v>
      </c>
      <c r="HA463" s="223">
        <f t="shared" ca="1" si="1058"/>
        <v>2.2813402744969725E-5</v>
      </c>
      <c r="HB463" s="223">
        <f t="shared" ca="1" si="1059"/>
        <v>-1.5341538938370546E-4</v>
      </c>
      <c r="HC463" s="223">
        <f t="shared" ca="1" si="1060"/>
        <v>2.2363538965109014E-4</v>
      </c>
      <c r="HD463" s="223">
        <f t="shared" ca="1" si="1061"/>
        <v>-2.0583586916301546E-4</v>
      </c>
      <c r="HE463" s="223">
        <f t="shared" ca="1" si="1062"/>
        <v>1.0702245107010899E-4</v>
      </c>
      <c r="HF463" s="223">
        <f t="shared" ca="1" si="1063"/>
        <v>3.3913391688953839E-5</v>
      </c>
      <c r="HG463" s="223">
        <f t="shared" ca="1" si="1064"/>
        <v>-1.6150143431535095E-4</v>
      </c>
      <c r="HH463" s="223">
        <f t="shared" ca="1" si="1065"/>
        <v>2.255249450850807E-4</v>
      </c>
      <c r="HI463" s="223">
        <f t="shared" ca="1" si="1066"/>
        <v>-2.0078523454284235E-4</v>
      </c>
      <c r="HJ463" s="223">
        <f t="shared" ca="1" si="1067"/>
        <v>9.7019480104758548E-5</v>
      </c>
      <c r="HK463" s="223">
        <f t="shared" ca="1" si="1068"/>
        <v>4.4931680301884224E-5</v>
      </c>
      <c r="HL463" s="223">
        <f t="shared" ca="1" si="1069"/>
        <v>-1.6919840814586681E-4</v>
      </c>
      <c r="HM463" s="223">
        <f t="shared" ca="1" si="1070"/>
        <v>2.268711911727099E-4</v>
      </c>
      <c r="HN463" s="223">
        <f t="shared" ca="1" si="1071"/>
        <v>-1.9525089070594683E-4</v>
      </c>
      <c r="HO463" s="223">
        <f t="shared" ca="1" si="1072"/>
        <v>8.678278071393325E-5</v>
      </c>
      <c r="HP463" s="223">
        <f t="shared" ca="1" si="1073"/>
        <v>5.5841724561417141E-5</v>
      </c>
      <c r="HQ463" s="223">
        <f t="shared" ca="1" si="1074"/>
        <v>-1.7648776819114608E-4</v>
      </c>
      <c r="HR463" s="223">
        <f t="shared" ca="1" si="1075"/>
        <v>2.2767088468923671E-4</v>
      </c>
      <c r="HS463" s="223">
        <f t="shared" ca="1" si="1076"/>
        <v>-1.8924617037136872E-4</v>
      </c>
      <c r="HT463" s="223">
        <f t="shared" ca="1" si="1077"/>
        <v>7.6337014003070186E-5</v>
      </c>
      <c r="HU463" s="223">
        <f t="shared" ca="1" si="1078"/>
        <v>6.6617241215349198E-5</v>
      </c>
      <c r="HV463" s="223">
        <f t="shared" ca="1" si="1079"/>
        <v>-1.8335195374433335E-4</v>
      </c>
      <c r="HW463" s="223">
        <f t="shared" ca="1" si="1080"/>
        <v>2.2792209910293119E-4</v>
      </c>
      <c r="HX463" s="223">
        <f t="shared" ca="1" si="1081"/>
        <v>-1.8278553943637323E-4</v>
      </c>
      <c r="HY463" s="223">
        <f t="shared" ca="1" si="1082"/>
        <v>6.570734473916522E-5</v>
      </c>
      <c r="HZ463" s="223">
        <f t="shared" ca="1" si="1083"/>
        <v>7.7232271100187365E-5</v>
      </c>
      <c r="IA463" s="223">
        <f t="shared" ca="1" si="1084"/>
        <v>-1.8977442838121681E-4</v>
      </c>
      <c r="IB463" s="223">
        <f t="shared" ca="1" si="1085"/>
        <v>2.2762422921626947E-4</v>
      </c>
      <c r="IC463" s="223">
        <f t="shared" ca="1" si="1086"/>
        <v>-1.7588456212675379E-4</v>
      </c>
      <c r="ID463" s="223">
        <f t="shared" ca="1" si="1087"/>
        <v>5.4919380726500166E-5</v>
      </c>
      <c r="IE463" s="223">
        <f t="shared" ca="1" si="1088"/>
        <v>7.766469541238384E-5</v>
      </c>
      <c r="IF463" s="223">
        <f t="shared" ca="1" si="1089"/>
        <v>-1.9573971979786712E-4</v>
      </c>
      <c r="IG463" s="223">
        <f t="shared" ca="1" si="1090"/>
        <v>2.2677799262389622E-4</v>
      </c>
      <c r="IH463" s="223">
        <f t="shared" ca="1" si="1091"/>
        <v>-1.6855986350128606E-4</v>
      </c>
      <c r="II463" s="223">
        <f t="shared" ca="1" si="1092"/>
        <v>4.3999111115270126E-5</v>
      </c>
      <c r="IJ463" s="223">
        <f t="shared" ca="1" si="1093"/>
        <v>9.7879028648808236E-5</v>
      </c>
      <c r="IK463" s="223">
        <f t="shared" ca="1" si="1094"/>
        <v>-2.0123345708473615E-4</v>
      </c>
      <c r="IL463" s="223">
        <f t="shared" ca="1" si="1095"/>
        <v>2.2538542798388798E-4</v>
      </c>
      <c r="IM463" s="223">
        <f t="shared" ca="1" si="1096"/>
        <v>-1.6082908940056052E-4</v>
      </c>
      <c r="IN463" s="223">
        <f t="shared" ca="1" si="1097"/>
        <v>3.297284379152173E-5</v>
      </c>
      <c r="IO463" s="223">
        <f t="shared" ca="1" si="1098"/>
        <v>1.0786101646519003E-4</v>
      </c>
      <c r="IP463" s="223">
        <f t="shared" ca="1" si="1099"/>
        <v>-2.0624240534751964E-4</v>
      </c>
      <c r="IQ463" s="223">
        <f t="shared" ca="1" si="1100"/>
        <v>2.2344989010643541E-4</v>
      </c>
      <c r="IR463" s="223">
        <f t="shared" ca="1" si="1101"/>
        <v>-1.5271086393650509E-4</v>
      </c>
      <c r="IS463" s="223">
        <f t="shared" ca="1" si="1102"/>
        <v>2.1867141998999675E-5</v>
      </c>
      <c r="IT463" s="223">
        <f t="shared" ca="1" si="1103"/>
        <v>1.1758315764539835E-4</v>
      </c>
      <c r="IU463" s="223">
        <f t="shared" ca="1" si="1104"/>
        <v>-2.1075449759113044E-4</v>
      </c>
      <c r="IV463" s="223">
        <f t="shared" ca="1" si="1105"/>
        <v>2.2097604187181212E-4</v>
      </c>
      <c r="IW463" s="223">
        <f t="shared" ca="1" si="1106"/>
        <v>-1.4422474462531519E-4</v>
      </c>
      <c r="IX463" s="223">
        <f t="shared" ca="1" si="1107"/>
        <v>1.0708760346040788E-5</v>
      </c>
      <c r="IY463" s="223">
        <f t="shared" ca="1" si="1108"/>
        <v>1.2702203069979261E-4</v>
      </c>
      <c r="IZ463" s="223">
        <f t="shared" ca="1" si="1109"/>
        <v>-2.1475886379012014E-4</v>
      </c>
      <c r="JA463" s="223">
        <f t="shared" ca="1" si="1110"/>
        <v>2.179698429971102E-4</v>
      </c>
      <c r="JB463" s="223">
        <f t="shared" ca="1" si="1111"/>
        <v>-1.3539117527174702E-4</v>
      </c>
    </row>
    <row r="464" spans="2:262">
      <c r="B464" s="230">
        <v>103</v>
      </c>
      <c r="C464" s="229">
        <f t="shared" si="1112"/>
        <v>2.0117187500000014E-3</v>
      </c>
      <c r="D464" s="226">
        <f t="shared" ca="1" si="855"/>
        <v>39.031985171299603</v>
      </c>
      <c r="E464" s="225">
        <f ca="1">DE361</f>
        <v>-0.16801482870039758</v>
      </c>
      <c r="F464" s="224">
        <v>103</v>
      </c>
      <c r="G464" s="223">
        <f t="shared" ca="1" si="856"/>
        <v>5.7496934241137203E-5</v>
      </c>
      <c r="H464" s="223">
        <f t="shared" ca="1" si="857"/>
        <v>2.3805652965234791E-4</v>
      </c>
      <c r="I464" s="223">
        <f t="shared" ca="1" si="858"/>
        <v>-4.4675974087179568E-4</v>
      </c>
      <c r="J464" s="223">
        <f t="shared" ca="1" si="859"/>
        <v>4.9247142887628612E-4</v>
      </c>
      <c r="K464" s="223">
        <f t="shared" ca="1" si="860"/>
        <v>-3.5851458144882761E-4</v>
      </c>
      <c r="L464" s="223">
        <f t="shared" ca="1" si="861"/>
        <v>9.3760725295630382E-5</v>
      </c>
      <c r="M464" s="223">
        <f t="shared" ca="1" si="862"/>
        <v>2.0519989130525845E-4</v>
      </c>
      <c r="N464" s="223">
        <f t="shared" ca="1" si="863"/>
        <v>-4.2929735487870024E-4</v>
      </c>
      <c r="O464" s="223">
        <f t="shared" ca="1" si="864"/>
        <v>4.9677410404468374E-4</v>
      </c>
      <c r="P464" s="223">
        <f t="shared" ca="1" si="865"/>
        <v>-3.8301257118913566E-4</v>
      </c>
      <c r="Q464" s="223">
        <f t="shared" ca="1" si="866"/>
        <v>1.2951641885607023E-4</v>
      </c>
      <c r="R464" s="223">
        <f t="shared" ca="1" si="867"/>
        <v>1.7123125696812922E-4</v>
      </c>
      <c r="S464" s="223">
        <f t="shared" ca="1" si="868"/>
        <v>-4.0950856932407036E-4</v>
      </c>
      <c r="T464" s="223">
        <f t="shared" ca="1" si="869"/>
        <v>4.9838471730145363E-4</v>
      </c>
      <c r="U464" s="223">
        <f t="shared" ca="1" si="870"/>
        <v>-4.0543498262095686E-4</v>
      </c>
      <c r="V464" s="223">
        <f t="shared" ca="1" si="871"/>
        <v>1.6457025172108891E-4</v>
      </c>
      <c r="W464" s="223">
        <f t="shared" ca="1" si="872"/>
        <v>1.3633470561356511E-4</v>
      </c>
      <c r="X464" s="223">
        <f t="shared" ca="1" si="873"/>
        <v>-3.8750062135137724E-4</v>
      </c>
      <c r="Y464" s="223">
        <f t="shared" ca="1" si="874"/>
        <v>4.9729454059380942E-4</v>
      </c>
      <c r="Z464" s="223">
        <f t="shared" ca="1" si="875"/>
        <v>-4.2566030675400719E-4</v>
      </c>
      <c r="AA464" s="223">
        <f t="shared" ca="1" si="876"/>
        <v>1.9873226413323335E-4</v>
      </c>
      <c r="AB464" s="223">
        <f t="shared" ca="1" si="877"/>
        <v>1.0069934467688845E-4</v>
      </c>
      <c r="AC464" s="223">
        <f t="shared" ca="1" si="878"/>
        <v>-3.6339277393751204E-4</v>
      </c>
      <c r="AD464" s="223">
        <f t="shared" ca="1" si="879"/>
        <v>4.9350948168378557E-4</v>
      </c>
      <c r="AE464" s="223">
        <f t="shared" ca="1" si="880"/>
        <v>-4.4357894080443363E-4</v>
      </c>
      <c r="AF464" s="223">
        <f t="shared" ca="1" si="881"/>
        <v>2.3181732918735272E-4</v>
      </c>
      <c r="AG464" s="223">
        <f t="shared" ca="1" si="882"/>
        <v>6.4518285266545881E-5</v>
      </c>
      <c r="AH464" s="223">
        <f t="shared" ca="1" si="883"/>
        <v>-3.3731566959637756E-4</v>
      </c>
      <c r="AI464" s="223">
        <f t="shared" ca="1" si="884"/>
        <v>4.8705005213356395E-4</v>
      </c>
      <c r="AJ464" s="223">
        <f t="shared" ca="1" si="885"/>
        <v>-4.5909378214179799E-4</v>
      </c>
      <c r="AK464" s="223">
        <f t="shared" ca="1" si="886"/>
        <v>2.6364615604935137E-4</v>
      </c>
      <c r="AL464" s="223">
        <f t="shared" ca="1" si="887"/>
        <v>2.7987595678317587E-5</v>
      </c>
      <c r="AM464" s="223">
        <f t="shared" ca="1" si="888"/>
        <v>-3.094106224157899E-4</v>
      </c>
      <c r="AN464" s="223">
        <f t="shared" ca="1" si="889"/>
        <v>4.7795125615153656E-4</v>
      </c>
      <c r="AO464" s="223">
        <f t="shared" ca="1" si="890"/>
        <v>-4.7212075449665084E-4</v>
      </c>
      <c r="AP464" s="223">
        <f t="shared" ca="1" si="891"/>
        <v>2.9404626154871905E-4</v>
      </c>
      <c r="AQ464" s="223">
        <f t="shared" ca="1" si="892"/>
        <v>-8.6947611158100886E-6</v>
      </c>
      <c r="AR464" s="223">
        <f t="shared" ca="1" si="893"/>
        <v>-2.7982885226417875E-4</v>
      </c>
      <c r="AS464" s="223">
        <f t="shared" ca="1" si="894"/>
        <v>4.6626240090147717E-4</v>
      </c>
      <c r="AT464" s="223">
        <f t="shared" ca="1" si="895"/>
        <v>-4.8258926357710498E-4</v>
      </c>
      <c r="AU464" s="223">
        <f t="shared" ca="1" si="896"/>
        <v>3.228529048798214E-4</v>
      </c>
      <c r="AV464" s="223">
        <f t="shared" ca="1" si="897"/>
        <v>-4.5330000246121321E-5</v>
      </c>
      <c r="AW464" s="223">
        <f t="shared" ca="1" si="898"/>
        <v>-2.4873066531704902E-4</v>
      </c>
      <c r="AX464" s="223">
        <f t="shared" ca="1" si="899"/>
        <v>4.5204682930273727E-4</v>
      </c>
      <c r="AY464" s="223">
        <f t="shared" ca="1" si="900"/>
        <v>-4.9044257962543869E-4</v>
      </c>
      <c r="AZ464" s="223">
        <f t="shared" ca="1" si="901"/>
        <v>3.4990998034655331E-4</v>
      </c>
      <c r="BA464" s="223">
        <f t="shared" ca="1" si="902"/>
        <v>-8.1719592177581854E-5</v>
      </c>
      <c r="BB464" s="223">
        <f t="shared" ca="1" si="903"/>
        <v>-2.1628458534388362E-4</v>
      </c>
      <c r="BC464" s="223">
        <f t="shared" ca="1" si="904"/>
        <v>4.3538157676948144E-4</v>
      </c>
      <c r="BD464" s="223">
        <f t="shared" ca="1" si="905"/>
        <v>-4.9563814484155104E-4</v>
      </c>
      <c r="BE464" s="223">
        <f t="shared" ca="1" si="906"/>
        <v>3.7507086331267024E-4</v>
      </c>
      <c r="BF464" s="223">
        <f t="shared" ca="1" si="907"/>
        <v>-1.1766633855863259E-4</v>
      </c>
      <c r="BG464" s="223">
        <f t="shared" ca="1" si="908"/>
        <v>-1.8266644046328965E-4</v>
      </c>
      <c r="BH464" s="223">
        <f t="shared" ca="1" si="909"/>
        <v>4.1635695374911099E-4</v>
      </c>
      <c r="BI464" s="223">
        <f t="shared" ca="1" si="910"/>
        <v>-4.9814780400738053E-4</v>
      </c>
      <c r="BJ464" s="223">
        <f t="shared" ca="1" si="911"/>
        <v>3.9819920477337839E-4</v>
      </c>
      <c r="BK464" s="223">
        <f t="shared" ca="1" si="912"/>
        <v>-1.5297544085612116E-4</v>
      </c>
      <c r="BL464" s="223">
        <f t="shared" ca="1" si="913"/>
        <v>-1.4805841031511322E-4</v>
      </c>
      <c r="BM464" s="223">
        <f t="shared" ca="1" si="914"/>
        <v>3.9507605632212514E-4</v>
      </c>
      <c r="BN464" s="223">
        <f t="shared" ca="1" si="915"/>
        <v>-4.9795795706246329E-4</v>
      </c>
      <c r="BO464" s="223">
        <f t="shared" ca="1" si="916"/>
        <v>4.191696702423969E-4</v>
      </c>
      <c r="BP464" s="223">
        <f t="shared" ca="1" si="917"/>
        <v>-1.8745555598541735E-4</v>
      </c>
      <c r="BQ464" s="223">
        <f t="shared" ca="1" si="918"/>
        <v>-1.1264803881327052E-4</v>
      </c>
      <c r="BR464" s="223">
        <f t="shared" ca="1" si="919"/>
        <v>3.7165420751549704E-4</v>
      </c>
      <c r="BS464" s="223">
        <f t="shared" ca="1" si="920"/>
        <v>-4.9506963280384285E-4</v>
      </c>
      <c r="BT464" s="223">
        <f t="shared" ca="1" si="921"/>
        <v>4.3786861895040645E-4</v>
      </c>
      <c r="BU464" s="223">
        <f t="shared" ca="1" si="922"/>
        <v>-2.2091983321517522E-4</v>
      </c>
      <c r="BV464" s="223">
        <f t="shared" ca="1" si="923"/>
        <v>-7.6627217828977468E-5</v>
      </c>
      <c r="BW464" s="223">
        <f t="shared" ca="1" si="924"/>
        <v>3.4621833235724798E-4</v>
      </c>
      <c r="BX464" s="223">
        <f t="shared" ca="1" si="925"/>
        <v>-4.8949848331092784E-4</v>
      </c>
      <c r="BY464" s="223">
        <f t="shared" ca="1" si="926"/>
        <v>4.5419471967424673E-4</v>
      </c>
      <c r="BZ464" s="223">
        <f t="shared" ca="1" si="927"/>
        <v>-2.5318692672767992E-4</v>
      </c>
      <c r="CA464" s="223">
        <f t="shared" ca="1" si="928"/>
        <v>-4.0191147312100285E-5</v>
      </c>
      <c r="CB464" s="223">
        <f t="shared" ca="1" si="929"/>
        <v>3.1890627005870222E-4</v>
      </c>
      <c r="CC464" s="223">
        <f t="shared" ca="1" si="930"/>
        <v>-4.8127469912551959E-4</v>
      </c>
      <c r="CD464" s="223">
        <f t="shared" ca="1" si="931"/>
        <v>4.6805949985955154E-4</v>
      </c>
      <c r="CE464" s="223">
        <f t="shared" ca="1" si="932"/>
        <v>-2.8408197834746841E-4</v>
      </c>
      <c r="CF464" s="223">
        <f t="shared" ca="1" si="933"/>
        <v>-3.5372774856584914E-6</v>
      </c>
      <c r="CG464" s="223">
        <f t="shared" ca="1" si="934"/>
        <v>2.8986602705182319E-4</v>
      </c>
      <c r="CH464" s="223">
        <f t="shared" ca="1" si="935"/>
        <v>-4.7044284564665362E-4</v>
      </c>
      <c r="CI464" s="223">
        <f t="shared" ca="1" si="936"/>
        <v>4.793878250612118E-4</v>
      </c>
      <c r="CJ464" s="223">
        <f t="shared" ca="1" si="937"/>
        <v>-3.134375651129849E-4</v>
      </c>
      <c r="CK464" s="223">
        <f t="shared" ca="1" si="938"/>
        <v>3.3135761153957002E-5</v>
      </c>
      <c r="CL464" s="223">
        <f t="shared" ca="1" si="939"/>
        <v>2.5925497492959815E-4</v>
      </c>
      <c r="CM464" s="223">
        <f t="shared" ca="1" si="940"/>
        <v>-4.5706162162682378E-4</v>
      </c>
      <c r="CN464" s="223">
        <f t="shared" ca="1" si="941"/>
        <v>4.8811830610345276E-4</v>
      </c>
      <c r="CO464" s="223">
        <f t="shared" ca="1" si="942"/>
        <v>-3.4109460655609177E-4</v>
      </c>
      <c r="CP464" s="223">
        <f t="shared" ca="1" si="943"/>
        <v>6.9629234232896026E-5</v>
      </c>
      <c r="CQ464" s="223">
        <f t="shared" ca="1" si="944"/>
        <v>2.2723899763569914E-4</v>
      </c>
      <c r="CR464" s="223">
        <f t="shared" ca="1" si="945"/>
        <v>-4.4120354107838146E-4</v>
      </c>
      <c r="CS464" s="223">
        <f t="shared" ca="1" si="946"/>
        <v>4.9420363175306991E-4</v>
      </c>
      <c r="CT464" s="223">
        <f t="shared" ca="1" si="947"/>
        <v>-3.6690322677295157E-4</v>
      </c>
      <c r="CU464" s="223">
        <f t="shared" ca="1" si="948"/>
        <v>1.0574538045868186E-4</v>
      </c>
      <c r="CV464" s="223">
        <f t="shared" ca="1" si="949"/>
        <v>1.9399159252504305E-4</v>
      </c>
      <c r="CW464" s="223">
        <f t="shared" ca="1" si="950"/>
        <v>-4.2295454031381194E-4</v>
      </c>
      <c r="CX464" s="223">
        <f t="shared" ca="1" si="951"/>
        <v>4.976108251031194E-4</v>
      </c>
      <c r="CY464" s="223">
        <f t="shared" ca="1" si="952"/>
        <v>-3.9072356661447175E-4</v>
      </c>
      <c r="CZ464" s="223">
        <f t="shared" ca="1" si="953"/>
        <v>1.4128848330570516E-4</v>
      </c>
      <c r="DA464" s="223">
        <f t="shared" ca="1" si="954"/>
        <v>1.5969293016654125E-4</v>
      </c>
      <c r="DB464" s="223">
        <f t="shared" ca="1" si="955"/>
        <v>-4.0241351224938539E-4</v>
      </c>
      <c r="DC464" s="223">
        <f t="shared" ca="1" si="956"/>
        <v>4.9832142227762945E-4</v>
      </c>
      <c r="DD464" s="223">
        <f t="shared" ca="1" si="957"/>
        <v>-4.1242654159518637E-4</v>
      </c>
      <c r="DE464" s="223">
        <f t="shared" ca="1" si="958"/>
        <v>1.7606593162009041E-4</v>
      </c>
      <c r="DF464" s="223">
        <f t="shared" ca="1" si="959"/>
        <v>1.2452887798326663E-4</v>
      </c>
      <c r="DG464" s="223">
        <f t="shared" ca="1" si="960"/>
        <v>-3.7969177049591819E-4</v>
      </c>
      <c r="DH464" s="223">
        <f t="shared" ca="1" si="961"/>
        <v>4.9633157248894506E-4</v>
      </c>
      <c r="DI464" s="223">
        <f t="shared" ca="1" si="962"/>
        <v>-4.3189454141328893E-4</v>
      </c>
      <c r="DJ464" s="223">
        <f t="shared" ca="1" si="963"/>
        <v>2.0988926339621261E-4</v>
      </c>
      <c r="DK464" s="223">
        <f t="shared" ca="1" si="964"/>
        <v>8.8689993020678982E-5</v>
      </c>
      <c r="DL464" s="223">
        <f t="shared" ca="1" si="965"/>
        <v>-3.5491244614064356E-4</v>
      </c>
      <c r="DM464" s="223">
        <f t="shared" ca="1" si="966"/>
        <v>4.9165205890547466E-4</v>
      </c>
      <c r="DN464" s="223">
        <f t="shared" ca="1" si="967"/>
        <v>-4.4902206729099817E-4</v>
      </c>
      <c r="DO464" s="223">
        <f t="shared" ca="1" si="968"/>
        <v>2.425751870686102E-4</v>
      </c>
      <c r="DP464" s="223">
        <f t="shared" ca="1" si="969"/>
        <v>5.2370489301578843E-5</v>
      </c>
      <c r="DQ464" s="223">
        <f t="shared" ca="1" si="970"/>
        <v>-3.2820982048918835E-4</v>
      </c>
      <c r="DR464" s="223">
        <f t="shared" ca="1" si="971"/>
        <v>4.8430824021677271E-4</v>
      </c>
      <c r="DS464" s="223">
        <f t="shared" ca="1" si="972"/>
        <v>-4.6371630368160875E-4</v>
      </c>
      <c r="DT464" s="223">
        <f t="shared" ca="1" si="973"/>
        <v>2.7394657478495879E-4</v>
      </c>
      <c r="DU464" s="223">
        <f t="shared" ca="1" si="974"/>
        <v>1.5767185363437002E-5</v>
      </c>
      <c r="DV464" s="223">
        <f t="shared" ca="1" si="975"/>
        <v>-2.9972859738356593E-4</v>
      </c>
      <c r="DW464" s="223">
        <f t="shared" ca="1" si="976"/>
        <v>4.7433991321260097E-4</v>
      </c>
      <c r="DX464" s="223">
        <f t="shared" ca="1" si="977"/>
        <v>-4.7589762124497297E-4</v>
      </c>
      <c r="DY464" s="223">
        <f t="shared" ca="1" si="978"/>
        <v>3.0383342227709848E-4</v>
      </c>
      <c r="DZ464" s="223">
        <f t="shared" ca="1" si="979"/>
        <v>-2.0921562318299534E-5</v>
      </c>
      <c r="EA464" s="223">
        <f t="shared" ca="1" si="980"/>
        <v>-2.6962311903942949E-4</v>
      </c>
      <c r="EB464" s="223">
        <f t="shared" ca="1" si="981"/>
        <v>4.6180109712067703E-4</v>
      </c>
      <c r="EC464" s="223">
        <f t="shared" ca="1" si="982"/>
        <v>-4.8550000836578716E-4</v>
      </c>
      <c r="ED464" s="223">
        <f t="shared" ca="1" si="983"/>
        <v>3.320737701289947E-4</v>
      </c>
      <c r="EE464" s="223">
        <f t="shared" ca="1" si="984"/>
        <v>-5.7496934241134249E-5</v>
      </c>
      <c r="EF464" s="223">
        <f t="shared" ca="1" si="985"/>
        <v>-2.3805652965236474E-4</v>
      </c>
      <c r="EG464" s="223">
        <f t="shared" ca="1" si="986"/>
        <v>4.4675974087179888E-4</v>
      </c>
      <c r="EH464" s="223">
        <f t="shared" ca="1" si="987"/>
        <v>-4.9247142887628255E-4</v>
      </c>
      <c r="EI464" s="223">
        <f t="shared" ca="1" si="988"/>
        <v>3.5851458144882013E-4</v>
      </c>
      <c r="EJ464" s="223">
        <f t="shared" ca="1" si="989"/>
        <v>-9.3760725295603331E-5</v>
      </c>
      <c r="EK464" s="223">
        <f t="shared" ca="1" si="990"/>
        <v>-2.0519989130527222E-4</v>
      </c>
      <c r="EL464" s="223">
        <f t="shared" ca="1" si="991"/>
        <v>4.2929735487870165E-4</v>
      </c>
      <c r="EM464" s="223">
        <f t="shared" ca="1" si="992"/>
        <v>-4.9677410404468211E-4</v>
      </c>
      <c r="EN464" s="223">
        <f t="shared" ca="1" si="993"/>
        <v>3.8301257118913165E-4</v>
      </c>
      <c r="EO464" s="223">
        <f t="shared" ca="1" si="994"/>
        <v>-1.2951641885604871E-4</v>
      </c>
      <c r="EP464" s="223">
        <f t="shared" ca="1" si="995"/>
        <v>-1.7123125696814017E-4</v>
      </c>
      <c r="EQ464" s="223">
        <f t="shared" ca="1" si="996"/>
        <v>4.09508569324085E-4</v>
      </c>
      <c r="ER464" s="223">
        <f t="shared" ca="1" si="997"/>
        <v>-4.9838471730145341E-4</v>
      </c>
      <c r="ES464" s="223">
        <f t="shared" ca="1" si="998"/>
        <v>4.0543498262095626E-4</v>
      </c>
      <c r="ET464" s="223">
        <f t="shared" ca="1" si="999"/>
        <v>-1.6457025172107132E-4</v>
      </c>
      <c r="EU464" s="223">
        <f t="shared" ca="1" si="1000"/>
        <v>-1.3633470561357286E-4</v>
      </c>
      <c r="EV464" s="223">
        <f t="shared" ca="1" si="1001"/>
        <v>3.8750062135139122E-4</v>
      </c>
      <c r="EW464" s="223">
        <f t="shared" ca="1" si="1002"/>
        <v>-4.9729454059381018E-4</v>
      </c>
      <c r="EX464" s="223">
        <f t="shared" ca="1" si="1003"/>
        <v>4.256603067539938E-4</v>
      </c>
      <c r="EY464" s="223">
        <f t="shared" ca="1" si="1004"/>
        <v>-1.9873226413321949E-4</v>
      </c>
      <c r="EZ464" s="223">
        <f t="shared" ca="1" si="1005"/>
        <v>-1.0069934467688945E-4</v>
      </c>
      <c r="FA464" s="223">
        <f t="shared" ca="1" si="1006"/>
        <v>3.6339277393752478E-4</v>
      </c>
      <c r="FB464" s="223">
        <f t="shared" ca="1" si="1007"/>
        <v>-4.9350948168378676E-4</v>
      </c>
      <c r="FC464" s="223">
        <f t="shared" ca="1" si="1008"/>
        <v>4.4357894080442354E-4</v>
      </c>
      <c r="FD464" s="223">
        <f t="shared" ca="1" si="1009"/>
        <v>-2.3181732918734556E-4</v>
      </c>
      <c r="FE464" s="223">
        <f t="shared" ca="1" si="1010"/>
        <v>-6.451828526657491E-5</v>
      </c>
      <c r="FF464" s="223">
        <f t="shared" ca="1" si="1011"/>
        <v>3.3731566959638878E-4</v>
      </c>
      <c r="FG464" s="223">
        <f t="shared" ca="1" si="1012"/>
        <v>-4.8705005213356412E-4</v>
      </c>
      <c r="FH464" s="223">
        <f t="shared" ca="1" si="1013"/>
        <v>4.5909378214179208E-4</v>
      </c>
      <c r="FI464" s="223">
        <f t="shared" ca="1" si="1014"/>
        <v>-2.6364615604934454E-4</v>
      </c>
      <c r="FJ464" s="223">
        <f t="shared" ca="1" si="1015"/>
        <v>-2.7987595678339759E-5</v>
      </c>
      <c r="FK464" s="223">
        <f t="shared" ca="1" si="1016"/>
        <v>3.0941062241579624E-4</v>
      </c>
      <c r="FL464" s="223">
        <f t="shared" ca="1" si="1017"/>
        <v>-4.7795125615154486E-4</v>
      </c>
      <c r="FM464" s="223">
        <f t="shared" ca="1" si="1018"/>
        <v>4.7212075449664591E-4</v>
      </c>
      <c r="FN464" s="223">
        <f t="shared" ca="1" si="1019"/>
        <v>-2.9404626154871819E-4</v>
      </c>
      <c r="FO464" s="223">
        <f t="shared" ca="1" si="1020"/>
        <v>8.6947611157948826E-6</v>
      </c>
      <c r="FP464" s="223">
        <f t="shared" ca="1" si="1021"/>
        <v>2.7982885226418542E-4</v>
      </c>
      <c r="FQ464" s="223">
        <f t="shared" ca="1" si="1022"/>
        <v>-4.6626240090148497E-4</v>
      </c>
      <c r="FR464" s="223">
        <f t="shared" ca="1" si="1023"/>
        <v>4.8258926357710303E-4</v>
      </c>
      <c r="FS464" s="223">
        <f t="shared" ca="1" si="1024"/>
        <v>-3.2285290487979907E-4</v>
      </c>
      <c r="FT464" s="223">
        <f t="shared" ca="1" si="1025"/>
        <v>4.533000024610617E-5</v>
      </c>
      <c r="FU464" s="223">
        <f t="shared" ca="1" si="1026"/>
        <v>2.4873066531704984E-4</v>
      </c>
      <c r="FV464" s="223">
        <f t="shared" ca="1" si="1027"/>
        <v>-4.5204682930274367E-4</v>
      </c>
      <c r="FW464" s="223">
        <f t="shared" ca="1" si="1028"/>
        <v>4.9044257962543728E-4</v>
      </c>
      <c r="FX464" s="223">
        <f t="shared" ca="1" si="1029"/>
        <v>-3.4990998034653748E-4</v>
      </c>
      <c r="FY464" s="223">
        <f t="shared" ca="1" si="1030"/>
        <v>8.1719592177573912E-5</v>
      </c>
      <c r="FZ464" s="223">
        <f t="shared" ca="1" si="1031"/>
        <v>2.1628458534391E-4</v>
      </c>
      <c r="GA464" s="223">
        <f t="shared" ca="1" si="1032"/>
        <v>-4.3538157676948882E-4</v>
      </c>
      <c r="GB464" s="223">
        <f t="shared" ca="1" si="1033"/>
        <v>4.9563814484155093E-4</v>
      </c>
      <c r="GC464" s="223">
        <f t="shared" ca="1" si="1034"/>
        <v>-3.7507086331266032E-4</v>
      </c>
      <c r="GD464" s="223">
        <f t="shared" ca="1" si="1035"/>
        <v>1.1766633855863164E-4</v>
      </c>
      <c r="GE464" s="223">
        <f t="shared" ca="1" si="1036"/>
        <v>1.8266644046330366E-4</v>
      </c>
      <c r="GF464" s="223">
        <f t="shared" ca="1" si="1037"/>
        <v>-4.1635695374911928E-4</v>
      </c>
      <c r="GG464" s="223">
        <f t="shared" ca="1" si="1038"/>
        <v>4.9814780400737955E-4</v>
      </c>
      <c r="GH464" s="223">
        <f t="shared" ca="1" si="1039"/>
        <v>-3.9819920477336928E-4</v>
      </c>
      <c r="GI464" s="223">
        <f t="shared" ca="1" si="1040"/>
        <v>1.5297544085612026E-4</v>
      </c>
      <c r="GJ464" s="223">
        <f t="shared" ca="1" si="1041"/>
        <v>1.480584103151277E-4</v>
      </c>
      <c r="GK464" s="223">
        <f t="shared" ca="1" si="1042"/>
        <v>-3.9507605632212574E-4</v>
      </c>
      <c r="GL464" s="223">
        <f t="shared" ca="1" si="1043"/>
        <v>4.9795795706246405E-4</v>
      </c>
      <c r="GM464" s="223">
        <f t="shared" ca="1" si="1044"/>
        <v>-4.1916967024238877E-4</v>
      </c>
      <c r="GN464" s="223">
        <f t="shared" ca="1" si="1045"/>
        <v>1.8745555598539021E-4</v>
      </c>
      <c r="GO464" s="223">
        <f t="shared" ca="1" si="1046"/>
        <v>1.1264803881328529E-4</v>
      </c>
      <c r="GP464" s="223">
        <f t="shared" ca="1" si="1047"/>
        <v>-3.7165420751549769E-4</v>
      </c>
      <c r="GQ464" s="223">
        <f t="shared" ca="1" si="1048"/>
        <v>4.9506963280384459E-4</v>
      </c>
      <c r="GR464" s="223">
        <f t="shared" ca="1" si="1049"/>
        <v>-4.3786861895040596E-4</v>
      </c>
      <c r="GS464" s="223">
        <f t="shared" ca="1" si="1050"/>
        <v>2.2091983321516161E-4</v>
      </c>
      <c r="GT464" s="223">
        <f t="shared" ca="1" si="1051"/>
        <v>7.6627217828992403E-5</v>
      </c>
      <c r="GU464" s="223">
        <f t="shared" ca="1" si="1052"/>
        <v>-3.4621833235726906E-4</v>
      </c>
      <c r="GV464" s="223">
        <f t="shared" ca="1" si="1053"/>
        <v>4.8949848331093066E-4</v>
      </c>
      <c r="GW464" s="223">
        <f t="shared" ca="1" si="1054"/>
        <v>-4.5419471967423464E-4</v>
      </c>
      <c r="GX464" s="223">
        <f t="shared" ca="1" si="1055"/>
        <v>2.5318692672766685E-4</v>
      </c>
      <c r="GY464" s="223">
        <f t="shared" ca="1" si="1056"/>
        <v>4.0191147312101233E-5</v>
      </c>
      <c r="GZ464" s="223">
        <f t="shared" ca="1" si="1057"/>
        <v>-3.1890627005871388E-4</v>
      </c>
      <c r="HA464" s="223">
        <f t="shared" ca="1" si="1058"/>
        <v>4.8127469912552355E-4</v>
      </c>
      <c r="HB464" s="223">
        <f t="shared" ca="1" si="1059"/>
        <v>-4.680594998595414E-4</v>
      </c>
      <c r="HC464" s="223">
        <f t="shared" ca="1" si="1060"/>
        <v>2.8408197834743263E-4</v>
      </c>
      <c r="HD464" s="223">
        <f t="shared" ca="1" si="1061"/>
        <v>3.5372774856595214E-6</v>
      </c>
      <c r="HE464" s="223">
        <f t="shared" ca="1" si="1062"/>
        <v>-2.8986602705183555E-4</v>
      </c>
      <c r="HF464" s="223">
        <f t="shared" ca="1" si="1063"/>
        <v>4.7044284564666332E-4</v>
      </c>
      <c r="HG464" s="223">
        <f t="shared" ca="1" si="1064"/>
        <v>-4.7938782506121538E-4</v>
      </c>
      <c r="HH464" s="223">
        <f t="shared" ca="1" si="1065"/>
        <v>3.1343756511297314E-4</v>
      </c>
      <c r="HI464" s="223">
        <f t="shared" ca="1" si="1066"/>
        <v>-3.3135761153927837E-5</v>
      </c>
      <c r="HJ464" s="223">
        <f t="shared" ca="1" si="1067"/>
        <v>-2.5925497492963528E-4</v>
      </c>
      <c r="HK464" s="223">
        <f t="shared" ca="1" si="1068"/>
        <v>4.5706162162682416E-4</v>
      </c>
      <c r="HL464" s="223">
        <f t="shared" ca="1" si="1069"/>
        <v>-4.8811830610344972E-4</v>
      </c>
      <c r="HM464" s="223">
        <f t="shared" ca="1" si="1070"/>
        <v>3.4109460655607041E-4</v>
      </c>
      <c r="HN464" s="223">
        <f t="shared" ca="1" si="1071"/>
        <v>-6.9629234232909145E-5</v>
      </c>
      <c r="HO464" s="223">
        <f t="shared" ca="1" si="1072"/>
        <v>-2.2723899763571262E-4</v>
      </c>
      <c r="HP464" s="223">
        <f t="shared" ca="1" si="1073"/>
        <v>4.4120354107839513E-4</v>
      </c>
      <c r="HQ464" s="223">
        <f t="shared" ca="1" si="1074"/>
        <v>-4.9420363175306428E-4</v>
      </c>
      <c r="HR464" s="223">
        <f t="shared" ca="1" si="1075"/>
        <v>3.6690322677295097E-4</v>
      </c>
      <c r="HS464" s="223">
        <f t="shared" ca="1" si="1076"/>
        <v>-1.0574538045866706E-4</v>
      </c>
      <c r="HT464" s="223">
        <f t="shared" ca="1" si="1077"/>
        <v>-1.9399159252507004E-4</v>
      </c>
      <c r="HU464" s="223">
        <f t="shared" ca="1" si="1078"/>
        <v>4.2295454031380494E-4</v>
      </c>
      <c r="HV464" s="223">
        <f t="shared" ca="1" si="1079"/>
        <v>-4.9761082510311853E-4</v>
      </c>
      <c r="HW464" s="223">
        <f t="shared" ca="1" si="1080"/>
        <v>3.9072356661445354E-4</v>
      </c>
      <c r="HX464" s="223">
        <f t="shared" ca="1" si="1081"/>
        <v>-1.4128848330566344E-4</v>
      </c>
      <c r="HY464" s="223">
        <f t="shared" ca="1" si="1082"/>
        <v>-1.5969293016654214E-4</v>
      </c>
      <c r="HZ464" s="223">
        <f t="shared" ca="1" si="1083"/>
        <v>4.0241351224939428E-4</v>
      </c>
      <c r="IA464" s="223">
        <f t="shared" ca="1" si="1084"/>
        <v>-4.9832142227762988E-4</v>
      </c>
      <c r="IB464" s="223">
        <f t="shared" ca="1" si="1085"/>
        <v>4.1242654159519374E-4</v>
      </c>
      <c r="IC464" s="223">
        <f t="shared" ca="1" si="1086"/>
        <v>-1.7606593162007618E-4</v>
      </c>
      <c r="ID464" s="223">
        <f t="shared" ca="1" si="1087"/>
        <v>-1.2452887798328126E-4</v>
      </c>
      <c r="IE464" s="223">
        <f t="shared" ca="1" si="1088"/>
        <v>3.7433207964402993E-4</v>
      </c>
      <c r="IF464" s="223">
        <f t="shared" ca="1" si="1089"/>
        <v>-4.9633157248894387E-4</v>
      </c>
      <c r="IG464" s="223">
        <f t="shared" ca="1" si="1090"/>
        <v>4.3189454141328144E-4</v>
      </c>
      <c r="IH464" s="223">
        <f t="shared" ca="1" si="1091"/>
        <v>-2.0988926339617319E-4</v>
      </c>
      <c r="II464" s="223">
        <f t="shared" ca="1" si="1092"/>
        <v>-8.8689993020666053E-5</v>
      </c>
      <c r="IJ464" s="223">
        <f t="shared" ca="1" si="1093"/>
        <v>3.5491244614065418E-4</v>
      </c>
      <c r="IK464" s="223">
        <f t="shared" ca="1" si="1094"/>
        <v>-4.9165205890547715E-4</v>
      </c>
      <c r="IL464" s="223">
        <f t="shared" ca="1" si="1095"/>
        <v>4.4902206729097931E-4</v>
      </c>
      <c r="IM464" s="223">
        <f t="shared" ca="1" si="1096"/>
        <v>-2.4257518706862169E-4</v>
      </c>
      <c r="IN464" s="223">
        <f t="shared" ca="1" si="1097"/>
        <v>-5.2370489301593914E-5</v>
      </c>
      <c r="IO464" s="223">
        <f t="shared" ca="1" si="1098"/>
        <v>3.2820982048922109E-4</v>
      </c>
      <c r="IP464" s="223">
        <f t="shared" ca="1" si="1099"/>
        <v>-4.8430824021676968E-4</v>
      </c>
      <c r="IQ464" s="223">
        <f t="shared" ca="1" si="1100"/>
        <v>4.6371630368160322E-4</v>
      </c>
      <c r="IR464" s="223">
        <f t="shared" ca="1" si="1101"/>
        <v>-2.739465747849461E-4</v>
      </c>
      <c r="IS464" s="223">
        <f t="shared" ca="1" si="1102"/>
        <v>-1.5767185363480506E-5</v>
      </c>
      <c r="IT464" s="223">
        <f t="shared" ca="1" si="1103"/>
        <v>2.9972859738355541E-4</v>
      </c>
      <c r="IU464" s="223">
        <f t="shared" ca="1" si="1104"/>
        <v>-4.7433991321260569E-4</v>
      </c>
      <c r="IV464" s="223">
        <f t="shared" ca="1" si="1105"/>
        <v>4.7589762124496007E-4</v>
      </c>
      <c r="IW464" s="223">
        <f t="shared" ca="1" si="1106"/>
        <v>-3.0383342227710894E-4</v>
      </c>
      <c r="IX464" s="223">
        <f t="shared" ca="1" si="1107"/>
        <v>2.0921562318284382E-5</v>
      </c>
      <c r="IY464" s="223">
        <f t="shared" ca="1" si="1108"/>
        <v>2.6962311903944223E-4</v>
      </c>
      <c r="IZ464" s="223">
        <f t="shared" ca="1" si="1109"/>
        <v>-4.618010971206934E-4</v>
      </c>
      <c r="JA464" s="223">
        <f t="shared" ca="1" si="1110"/>
        <v>4.8550000836579019E-4</v>
      </c>
      <c r="JB464" s="223">
        <f t="shared" ca="1" si="1111"/>
        <v>-3.3207377012898338E-4</v>
      </c>
    </row>
    <row r="465" spans="2:262">
      <c r="B465" s="230">
        <v>104</v>
      </c>
      <c r="C465" s="229">
        <f t="shared" si="1112"/>
        <v>2.0312500000000014E-3</v>
      </c>
      <c r="D465" s="226">
        <f t="shared" ca="1" si="855"/>
        <v>39.033584730568961</v>
      </c>
      <c r="E465" s="225">
        <f ca="1">DF361</f>
        <v>-0.16641526943103813</v>
      </c>
      <c r="F465" s="224">
        <v>104</v>
      </c>
      <c r="G465" s="223">
        <f t="shared" ca="1" si="856"/>
        <v>1.5333985623680054E-5</v>
      </c>
      <c r="H465" s="223">
        <f t="shared" ca="1" si="857"/>
        <v>2.2113750616736583E-4</v>
      </c>
      <c r="I465" s="223">
        <f t="shared" ca="1" si="858"/>
        <v>-3.8307221866074292E-4</v>
      </c>
      <c r="J465" s="223">
        <f t="shared" ca="1" si="859"/>
        <v>4.1588831210008167E-4</v>
      </c>
      <c r="K465" s="223">
        <f t="shared" ca="1" si="860"/>
        <v>-3.0852476858528679E-4</v>
      </c>
      <c r="L465" s="223">
        <f t="shared" ca="1" si="861"/>
        <v>9.7169627342600208E-5</v>
      </c>
      <c r="M465" s="223">
        <f t="shared" ca="1" si="862"/>
        <v>1.4693758383701696E-4</v>
      </c>
      <c r="N465" s="223">
        <f t="shared" ca="1" si="863"/>
        <v>-3.4151789907387579E-4</v>
      </c>
      <c r="O465" s="223">
        <f t="shared" ca="1" si="864"/>
        <v>4.2098592643765296E-4</v>
      </c>
      <c r="P465" s="223">
        <f t="shared" ca="1" si="865"/>
        <v>-3.5855611100601054E-4</v>
      </c>
      <c r="Q465" s="223">
        <f t="shared" ca="1" si="866"/>
        <v>1.7527109477609971E-4</v>
      </c>
      <c r="R465" s="223">
        <f t="shared" ca="1" si="867"/>
        <v>6.7090932563359065E-5</v>
      </c>
      <c r="S465" s="223">
        <f t="shared" ca="1" si="868"/>
        <v>-2.8683923815104435E-4</v>
      </c>
      <c r="T465" s="223">
        <f t="shared" ca="1" si="869"/>
        <v>4.0990528771385232E-4</v>
      </c>
      <c r="U465" s="223">
        <f t="shared" ca="1" si="870"/>
        <v>-3.948083431613571E-4</v>
      </c>
      <c r="V465" s="223">
        <f t="shared" ca="1" si="871"/>
        <v>2.4663699233051464E-4</v>
      </c>
      <c r="W465" s="223">
        <f t="shared" ca="1" si="872"/>
        <v>-1.5333985623680135E-5</v>
      </c>
      <c r="X465" s="223">
        <f t="shared" ca="1" si="873"/>
        <v>-2.2113750616736642E-4</v>
      </c>
      <c r="Y465" s="223">
        <f t="shared" ca="1" si="874"/>
        <v>3.8307221866074222E-4</v>
      </c>
      <c r="Z465" s="223">
        <f t="shared" ca="1" si="875"/>
        <v>-4.1588831210008178E-4</v>
      </c>
      <c r="AA465" s="223">
        <f t="shared" ca="1" si="876"/>
        <v>3.0852476858528685E-4</v>
      </c>
      <c r="AB465" s="223">
        <f t="shared" ca="1" si="877"/>
        <v>-9.7169627342602458E-5</v>
      </c>
      <c r="AC465" s="223">
        <f t="shared" ca="1" si="878"/>
        <v>-1.4693758383701615E-4</v>
      </c>
      <c r="AD465" s="223">
        <f t="shared" ca="1" si="879"/>
        <v>3.415178990738753E-4</v>
      </c>
      <c r="AE465" s="223">
        <f t="shared" ca="1" si="880"/>
        <v>-4.2098592643765296E-4</v>
      </c>
      <c r="AF465" s="223">
        <f t="shared" ca="1" si="881"/>
        <v>3.5855611100601016E-4</v>
      </c>
      <c r="AG465" s="223">
        <f t="shared" ca="1" si="882"/>
        <v>-1.7527109477609773E-4</v>
      </c>
      <c r="AH465" s="223">
        <f t="shared" ca="1" si="883"/>
        <v>-6.7090932563355297E-5</v>
      </c>
      <c r="AI465" s="223">
        <f t="shared" ca="1" si="884"/>
        <v>2.8683923815104158E-4</v>
      </c>
      <c r="AJ465" s="223">
        <f t="shared" ca="1" si="885"/>
        <v>-4.0990528771385205E-4</v>
      </c>
      <c r="AK465" s="223">
        <f t="shared" ca="1" si="886"/>
        <v>3.9480834316135737E-4</v>
      </c>
      <c r="AL465" s="223">
        <f t="shared" ca="1" si="887"/>
        <v>-2.4663699233051534E-4</v>
      </c>
      <c r="AM465" s="223">
        <f t="shared" ca="1" si="888"/>
        <v>1.5333985623680949E-5</v>
      </c>
      <c r="AN465" s="223">
        <f t="shared" ca="1" si="889"/>
        <v>2.2113750616736577E-4</v>
      </c>
      <c r="AO465" s="223">
        <f t="shared" ca="1" si="890"/>
        <v>-3.8307221866074314E-4</v>
      </c>
      <c r="AP465" s="223">
        <f t="shared" ca="1" si="891"/>
        <v>4.1588831210008146E-4</v>
      </c>
      <c r="AQ465" s="223">
        <f t="shared" ca="1" si="892"/>
        <v>-3.0852476858528945E-4</v>
      </c>
      <c r="AR465" s="223">
        <f t="shared" ca="1" si="893"/>
        <v>9.7169627342603244E-5</v>
      </c>
      <c r="AS465" s="223">
        <f t="shared" ca="1" si="894"/>
        <v>1.4693758383701536E-4</v>
      </c>
      <c r="AT465" s="223">
        <f t="shared" ca="1" si="895"/>
        <v>-3.4151789907387481E-4</v>
      </c>
      <c r="AU465" s="223">
        <f t="shared" ca="1" si="896"/>
        <v>4.2098592643765291E-4</v>
      </c>
      <c r="AV465" s="223">
        <f t="shared" ca="1" si="897"/>
        <v>-3.5855611100601059E-4</v>
      </c>
      <c r="AW465" s="223">
        <f t="shared" ca="1" si="898"/>
        <v>1.7527109477609849E-4</v>
      </c>
      <c r="AX465" s="223">
        <f t="shared" ca="1" si="899"/>
        <v>6.7090932563354538E-5</v>
      </c>
      <c r="AY465" s="223">
        <f t="shared" ca="1" si="900"/>
        <v>-2.8683923815104093E-4</v>
      </c>
      <c r="AZ465" s="223">
        <f t="shared" ca="1" si="901"/>
        <v>4.0990528771385189E-4</v>
      </c>
      <c r="BA465" s="223">
        <f t="shared" ca="1" si="902"/>
        <v>-3.9480834316135769E-4</v>
      </c>
      <c r="BB465" s="223">
        <f t="shared" ca="1" si="903"/>
        <v>2.4663699233051599E-4</v>
      </c>
      <c r="BC465" s="223">
        <f t="shared" ca="1" si="904"/>
        <v>-1.5333985623681762E-5</v>
      </c>
      <c r="BD465" s="223">
        <f t="shared" ca="1" si="905"/>
        <v>-2.2113750616736504E-4</v>
      </c>
      <c r="BE465" s="223">
        <f t="shared" ca="1" si="906"/>
        <v>3.8307221866074032E-4</v>
      </c>
      <c r="BF465" s="223">
        <f t="shared" ca="1" si="907"/>
        <v>-4.1588831210008156E-4</v>
      </c>
      <c r="BG465" s="223">
        <f t="shared" ca="1" si="908"/>
        <v>3.0852476858528999E-4</v>
      </c>
      <c r="BH465" s="223">
        <f t="shared" ca="1" si="909"/>
        <v>-9.716962734259823E-5</v>
      </c>
      <c r="BI465" s="223">
        <f t="shared" ca="1" si="910"/>
        <v>-1.469375838370146E-4</v>
      </c>
      <c r="BJ465" s="223">
        <f t="shared" ca="1" si="911"/>
        <v>3.415178990738708E-4</v>
      </c>
      <c r="BK465" s="223">
        <f t="shared" ca="1" si="912"/>
        <v>-4.2098592643765285E-4</v>
      </c>
      <c r="BL465" s="223">
        <f t="shared" ca="1" si="913"/>
        <v>3.5855611100601417E-4</v>
      </c>
      <c r="BM465" s="223">
        <f t="shared" ca="1" si="914"/>
        <v>-1.7527109477609925E-4</v>
      </c>
      <c r="BN465" s="223">
        <f t="shared" ca="1" si="915"/>
        <v>-6.7090932563353671E-5</v>
      </c>
      <c r="BO465" s="223">
        <f t="shared" ca="1" si="916"/>
        <v>2.8683923815104478E-4</v>
      </c>
      <c r="BP465" s="223">
        <f t="shared" ca="1" si="917"/>
        <v>-4.0990528771385173E-4</v>
      </c>
      <c r="BQ465" s="223">
        <f t="shared" ca="1" si="918"/>
        <v>3.9480834316135585E-4</v>
      </c>
      <c r="BR465" s="223">
        <f t="shared" ca="1" si="919"/>
        <v>-2.4663699233051664E-4</v>
      </c>
      <c r="BS465" s="223">
        <f t="shared" ca="1" si="920"/>
        <v>1.5333985623688565E-5</v>
      </c>
      <c r="BT465" s="223">
        <f t="shared" ca="1" si="921"/>
        <v>2.2113750616736434E-4</v>
      </c>
      <c r="BU465" s="223">
        <f t="shared" ca="1" si="922"/>
        <v>-3.8307221866073994E-4</v>
      </c>
      <c r="BV465" s="223">
        <f t="shared" ca="1" si="923"/>
        <v>4.1588831210008167E-4</v>
      </c>
      <c r="BW465" s="223">
        <f t="shared" ca="1" si="924"/>
        <v>-3.0852476858529059E-4</v>
      </c>
      <c r="BX465" s="223">
        <f t="shared" ca="1" si="925"/>
        <v>9.7169627342599043E-5</v>
      </c>
      <c r="BY465" s="223">
        <f t="shared" ca="1" si="926"/>
        <v>1.4693758383701382E-4</v>
      </c>
      <c r="BZ465" s="223">
        <f t="shared" ca="1" si="927"/>
        <v>-3.4151789907387736E-4</v>
      </c>
      <c r="CA465" s="223">
        <f t="shared" ca="1" si="928"/>
        <v>4.2098592643765285E-4</v>
      </c>
      <c r="CB465" s="223">
        <f t="shared" ca="1" si="929"/>
        <v>-3.585561110060146E-4</v>
      </c>
      <c r="CC465" s="223">
        <f t="shared" ca="1" si="930"/>
        <v>1.7527109477609998E-4</v>
      </c>
      <c r="CD465" s="223">
        <f t="shared" ca="1" si="931"/>
        <v>6.7090932563352885E-5</v>
      </c>
      <c r="CE465" s="223">
        <f t="shared" ca="1" si="932"/>
        <v>-2.8683923815104413E-4</v>
      </c>
      <c r="CF465" s="223">
        <f t="shared" ca="1" si="933"/>
        <v>4.0990528771385145E-4</v>
      </c>
      <c r="CG465" s="223">
        <f t="shared" ca="1" si="934"/>
        <v>-3.9480834316135617E-4</v>
      </c>
      <c r="CH465" s="223">
        <f t="shared" ca="1" si="935"/>
        <v>2.4663699233051735E-4</v>
      </c>
      <c r="CI465" s="223">
        <f t="shared" ca="1" si="936"/>
        <v>-1.5333985623689405E-5</v>
      </c>
      <c r="CJ465" s="223">
        <f t="shared" ca="1" si="937"/>
        <v>-2.2113750616736366E-4</v>
      </c>
      <c r="CK465" s="223">
        <f t="shared" ca="1" si="938"/>
        <v>3.8307221866073961E-4</v>
      </c>
      <c r="CL465" s="223">
        <f t="shared" ca="1" si="939"/>
        <v>-4.1588831210008178E-4</v>
      </c>
      <c r="CM465" s="223">
        <f t="shared" ca="1" si="940"/>
        <v>3.0852476858529113E-4</v>
      </c>
      <c r="CN465" s="223">
        <f t="shared" ca="1" si="941"/>
        <v>-9.7169627342599856E-5</v>
      </c>
      <c r="CO465" s="223">
        <f t="shared" ca="1" si="942"/>
        <v>-1.4693758383701303E-4</v>
      </c>
      <c r="CP465" s="223">
        <f t="shared" ca="1" si="943"/>
        <v>3.4151789907386983E-4</v>
      </c>
      <c r="CQ465" s="223">
        <f t="shared" ca="1" si="944"/>
        <v>-4.2098592643765285E-4</v>
      </c>
      <c r="CR465" s="223">
        <f t="shared" ca="1" si="945"/>
        <v>3.5855611100601504E-4</v>
      </c>
      <c r="CS465" s="223">
        <f t="shared" ca="1" si="946"/>
        <v>-1.7527109477610071E-4</v>
      </c>
      <c r="CT465" s="223">
        <f t="shared" ca="1" si="947"/>
        <v>-6.7090932563352071E-5</v>
      </c>
      <c r="CU465" s="223">
        <f t="shared" ca="1" si="948"/>
        <v>2.8683923815104359E-4</v>
      </c>
      <c r="CV465" s="223">
        <f t="shared" ca="1" si="949"/>
        <v>-4.0990528771385129E-4</v>
      </c>
      <c r="CW465" s="223">
        <f t="shared" ca="1" si="950"/>
        <v>3.9480834316135645E-4</v>
      </c>
      <c r="CX465" s="223">
        <f t="shared" ca="1" si="951"/>
        <v>-2.46636992330518E-4</v>
      </c>
      <c r="CY465" s="223">
        <f t="shared" ca="1" si="952"/>
        <v>1.5333985623690246E-5</v>
      </c>
      <c r="CZ465" s="223">
        <f t="shared" ca="1" si="953"/>
        <v>2.2113750616736295E-4</v>
      </c>
      <c r="DA465" s="223">
        <f t="shared" ca="1" si="954"/>
        <v>-3.8307221866073929E-4</v>
      </c>
      <c r="DB465" s="223">
        <f t="shared" ca="1" si="955"/>
        <v>4.1588831210008194E-4</v>
      </c>
      <c r="DC465" s="223">
        <f t="shared" ca="1" si="956"/>
        <v>-3.0852476858528354E-4</v>
      </c>
      <c r="DD465" s="223">
        <f t="shared" ca="1" si="957"/>
        <v>9.7169627342612297E-5</v>
      </c>
      <c r="DE465" s="223">
        <f t="shared" ca="1" si="958"/>
        <v>1.4693758383701227E-4</v>
      </c>
      <c r="DF465" s="223">
        <f t="shared" ca="1" si="959"/>
        <v>-3.4151789907387639E-4</v>
      </c>
      <c r="DG465" s="223">
        <f t="shared" ca="1" si="960"/>
        <v>4.2098592643765236E-4</v>
      </c>
      <c r="DH465" s="223">
        <f t="shared" ca="1" si="961"/>
        <v>-3.5855611100601547E-4</v>
      </c>
      <c r="DI465" s="223">
        <f t="shared" ca="1" si="962"/>
        <v>1.7527109477610147E-4</v>
      </c>
      <c r="DJ465" s="223">
        <f t="shared" ca="1" si="963"/>
        <v>6.7090932563363076E-5</v>
      </c>
      <c r="DK465" s="223">
        <f t="shared" ca="1" si="964"/>
        <v>-2.8683923815103415E-4</v>
      </c>
      <c r="DL465" s="223">
        <f t="shared" ca="1" si="965"/>
        <v>4.0990528771385113E-4</v>
      </c>
      <c r="DM465" s="223">
        <f t="shared" ca="1" si="966"/>
        <v>-3.9480834316135672E-4</v>
      </c>
      <c r="DN465" s="223">
        <f t="shared" ca="1" si="967"/>
        <v>2.4663699233052835E-4</v>
      </c>
      <c r="DO465" s="223">
        <f t="shared" ca="1" si="968"/>
        <v>-1.5333985623691059E-5</v>
      </c>
      <c r="DP465" s="223">
        <f t="shared" ca="1" si="969"/>
        <v>-2.2113750616736225E-4</v>
      </c>
      <c r="DQ465" s="223">
        <f t="shared" ca="1" si="970"/>
        <v>3.8307221866074395E-4</v>
      </c>
      <c r="DR465" s="223">
        <f t="shared" ca="1" si="971"/>
        <v>-4.15888312100084E-4</v>
      </c>
      <c r="DS465" s="223">
        <f t="shared" ca="1" si="972"/>
        <v>3.0852476858529227E-4</v>
      </c>
      <c r="DT465" s="223">
        <f t="shared" ca="1" si="973"/>
        <v>-9.7169627342601428E-5</v>
      </c>
      <c r="DU465" s="223">
        <f t="shared" ca="1" si="974"/>
        <v>-1.4693758383702273E-4</v>
      </c>
      <c r="DV465" s="223">
        <f t="shared" ca="1" si="975"/>
        <v>3.4151789907386885E-4</v>
      </c>
      <c r="DW465" s="223">
        <f t="shared" ca="1" si="976"/>
        <v>-4.2098592643765274E-4</v>
      </c>
      <c r="DX465" s="223">
        <f t="shared" ca="1" si="977"/>
        <v>3.5855611100600961E-4</v>
      </c>
      <c r="DY465" s="223">
        <f t="shared" ca="1" si="978"/>
        <v>-1.752710947761131E-4</v>
      </c>
      <c r="DZ465" s="223">
        <f t="shared" ca="1" si="979"/>
        <v>-6.7090932563350445E-5</v>
      </c>
      <c r="EA465" s="223">
        <f t="shared" ca="1" si="980"/>
        <v>2.8683923815104234E-4</v>
      </c>
      <c r="EB465" s="223">
        <f t="shared" ca="1" si="981"/>
        <v>-4.0990528771385373E-4</v>
      </c>
      <c r="EC465" s="223">
        <f t="shared" ca="1" si="982"/>
        <v>3.9480834316136122E-4</v>
      </c>
      <c r="ED465" s="223">
        <f t="shared" ca="1" si="983"/>
        <v>-2.4663699233051935E-4</v>
      </c>
      <c r="EE465" s="223">
        <f t="shared" ca="1" si="984"/>
        <v>1.5333985623679919E-5</v>
      </c>
      <c r="EF465" s="223">
        <f t="shared" ca="1" si="985"/>
        <v>2.2113750616735135E-4</v>
      </c>
      <c r="EG465" s="223">
        <f t="shared" ca="1" si="986"/>
        <v>-3.8307221866073858E-4</v>
      </c>
      <c r="EH465" s="223">
        <f t="shared" ca="1" si="987"/>
        <v>4.1588831210008221E-4</v>
      </c>
      <c r="EI465" s="223">
        <f t="shared" ca="1" si="988"/>
        <v>-3.0852476858528468E-4</v>
      </c>
      <c r="EJ465" s="223">
        <f t="shared" ca="1" si="989"/>
        <v>9.7169627342613896E-5</v>
      </c>
      <c r="EK465" s="223">
        <f t="shared" ca="1" si="990"/>
        <v>1.4693758383701067E-4</v>
      </c>
      <c r="EL465" s="223">
        <f t="shared" ca="1" si="991"/>
        <v>-3.4151789907387541E-4</v>
      </c>
      <c r="EM465" s="223">
        <f t="shared" ca="1" si="992"/>
        <v>4.2098592643765226E-4</v>
      </c>
      <c r="EN465" s="223">
        <f t="shared" ca="1" si="993"/>
        <v>-3.5855611100601634E-4</v>
      </c>
      <c r="EO465" s="223">
        <f t="shared" ca="1" si="994"/>
        <v>1.7527109477610299E-4</v>
      </c>
      <c r="EP465" s="223">
        <f t="shared" ca="1" si="995"/>
        <v>6.709093256336145E-5</v>
      </c>
      <c r="EQ465" s="223">
        <f t="shared" ca="1" si="996"/>
        <v>-2.8683923815103291E-4</v>
      </c>
      <c r="ER465" s="223">
        <f t="shared" ca="1" si="997"/>
        <v>4.099052877138507E-4</v>
      </c>
      <c r="ES465" s="223">
        <f t="shared" ca="1" si="998"/>
        <v>-3.9480834316135731E-4</v>
      </c>
      <c r="ET465" s="223">
        <f t="shared" ca="1" si="999"/>
        <v>2.466369923305103E-4</v>
      </c>
      <c r="EU465" s="223">
        <f t="shared" ca="1" si="1000"/>
        <v>-1.5333985623692712E-5</v>
      </c>
      <c r="EV465" s="223">
        <f t="shared" ca="1" si="1001"/>
        <v>-2.2113750616736084E-4</v>
      </c>
      <c r="EW465" s="223">
        <f t="shared" ca="1" si="1002"/>
        <v>3.8307221866074319E-4</v>
      </c>
      <c r="EX465" s="223">
        <f t="shared" ca="1" si="1003"/>
        <v>-4.1588831210008427E-4</v>
      </c>
      <c r="EY465" s="223">
        <f t="shared" ca="1" si="1004"/>
        <v>3.0852476858529341E-4</v>
      </c>
      <c r="EZ465" s="223">
        <f t="shared" ca="1" si="1005"/>
        <v>-9.7169627342603054E-5</v>
      </c>
      <c r="FA465" s="223">
        <f t="shared" ca="1" si="1006"/>
        <v>-1.4693758383702116E-4</v>
      </c>
      <c r="FB465" s="223">
        <f t="shared" ca="1" si="1007"/>
        <v>3.4151789907386793E-4</v>
      </c>
      <c r="FC465" s="223">
        <f t="shared" ca="1" si="1008"/>
        <v>-4.2098592643765269E-4</v>
      </c>
      <c r="FD465" s="223">
        <f t="shared" ca="1" si="1009"/>
        <v>3.5855611100601048E-4</v>
      </c>
      <c r="FE465" s="223">
        <f t="shared" ca="1" si="1010"/>
        <v>-1.7527109477611459E-4</v>
      </c>
      <c r="FF465" s="223">
        <f t="shared" ca="1" si="1011"/>
        <v>-6.7090932563348819E-5</v>
      </c>
      <c r="FG465" s="223">
        <f t="shared" ca="1" si="1012"/>
        <v>2.8683923815104115E-4</v>
      </c>
      <c r="FH465" s="223">
        <f t="shared" ca="1" si="1013"/>
        <v>-4.0990528771385335E-4</v>
      </c>
      <c r="FI465" s="223">
        <f t="shared" ca="1" si="1014"/>
        <v>3.9480834316136181E-4</v>
      </c>
      <c r="FJ465" s="223">
        <f t="shared" ca="1" si="1015"/>
        <v>-2.4663699233052065E-4</v>
      </c>
      <c r="FK465" s="223">
        <f t="shared" ca="1" si="1016"/>
        <v>1.5333985623681599E-5</v>
      </c>
      <c r="FL465" s="223">
        <f t="shared" ca="1" si="1017"/>
        <v>2.2113750616734992E-4</v>
      </c>
      <c r="FM465" s="223">
        <f t="shared" ca="1" si="1018"/>
        <v>-3.8307221866073788E-4</v>
      </c>
      <c r="FN465" s="223">
        <f t="shared" ca="1" si="1019"/>
        <v>4.1588831210008249E-4</v>
      </c>
      <c r="FO465" s="223">
        <f t="shared" ca="1" si="1020"/>
        <v>-3.0852476858528582E-4</v>
      </c>
      <c r="FP465" s="223">
        <f t="shared" ca="1" si="1021"/>
        <v>9.7169627342615496E-5</v>
      </c>
      <c r="FQ465" s="223">
        <f t="shared" ca="1" si="1022"/>
        <v>1.4693758383700918E-4</v>
      </c>
      <c r="FR465" s="223">
        <f t="shared" ca="1" si="1023"/>
        <v>-3.4151789907387443E-4</v>
      </c>
      <c r="FS465" s="223">
        <f t="shared" ca="1" si="1024"/>
        <v>4.209859264376522E-4</v>
      </c>
      <c r="FT465" s="223">
        <f t="shared" ca="1" si="1025"/>
        <v>-3.585561110060172E-4</v>
      </c>
      <c r="FU465" s="223">
        <f t="shared" ca="1" si="1026"/>
        <v>1.7527109477610448E-4</v>
      </c>
      <c r="FV465" s="223">
        <f t="shared" ca="1" si="1027"/>
        <v>6.7090932563359823E-5</v>
      </c>
      <c r="FW465" s="223">
        <f t="shared" ca="1" si="1028"/>
        <v>-2.8683923815103177E-4</v>
      </c>
      <c r="FX465" s="223">
        <f t="shared" ca="1" si="1029"/>
        <v>4.0990528771385037E-4</v>
      </c>
      <c r="FY465" s="223">
        <f t="shared" ca="1" si="1030"/>
        <v>-3.9480834316135791E-4</v>
      </c>
      <c r="FZ465" s="223">
        <f t="shared" ca="1" si="1031"/>
        <v>2.4663699233053106E-4</v>
      </c>
      <c r="GA465" s="223">
        <f t="shared" ca="1" si="1032"/>
        <v>-1.5333985623694366E-5</v>
      </c>
      <c r="GB465" s="223">
        <f t="shared" ca="1" si="1033"/>
        <v>-2.211375061673594E-4</v>
      </c>
      <c r="GC465" s="223">
        <f t="shared" ca="1" si="1034"/>
        <v>3.8307221866074254E-4</v>
      </c>
      <c r="GD465" s="223">
        <f t="shared" ca="1" si="1035"/>
        <v>-4.1588831210008455E-4</v>
      </c>
      <c r="GE465" s="223">
        <f t="shared" ca="1" si="1036"/>
        <v>3.0852476858529449E-4</v>
      </c>
      <c r="GF465" s="223">
        <f t="shared" ca="1" si="1037"/>
        <v>-9.7169627342604654E-5</v>
      </c>
      <c r="GG465" s="223">
        <f t="shared" ca="1" si="1038"/>
        <v>-1.4693758383701959E-4</v>
      </c>
      <c r="GH465" s="223">
        <f t="shared" ca="1" si="1039"/>
        <v>3.4151789907386695E-4</v>
      </c>
      <c r="GI465" s="223">
        <f t="shared" ca="1" si="1040"/>
        <v>-4.2098592643765264E-4</v>
      </c>
      <c r="GJ465" s="223">
        <f t="shared" ca="1" si="1041"/>
        <v>3.5855611100601135E-4</v>
      </c>
      <c r="GK465" s="223">
        <f t="shared" ca="1" si="1042"/>
        <v>-1.7527109477611611E-4</v>
      </c>
      <c r="GL465" s="223">
        <f t="shared" ca="1" si="1043"/>
        <v>-6.7090932563347193E-5</v>
      </c>
      <c r="GM465" s="223">
        <f t="shared" ca="1" si="1044"/>
        <v>2.868392381510399E-4</v>
      </c>
      <c r="GN465" s="223">
        <f t="shared" ca="1" si="1045"/>
        <v>-4.0990528771385292E-4</v>
      </c>
      <c r="GO465" s="223">
        <f t="shared" ca="1" si="1046"/>
        <v>3.9480834316136235E-4</v>
      </c>
      <c r="GP465" s="223">
        <f t="shared" ca="1" si="1047"/>
        <v>-2.4663699233052201E-4</v>
      </c>
      <c r="GQ465" s="223">
        <f t="shared" ca="1" si="1048"/>
        <v>1.5333985623683198E-5</v>
      </c>
      <c r="GR465" s="223">
        <f t="shared" ca="1" si="1049"/>
        <v>2.2113750616734853E-4</v>
      </c>
      <c r="GS465" s="223">
        <f t="shared" ca="1" si="1050"/>
        <v>-3.8307221866073723E-4</v>
      </c>
      <c r="GT465" s="223">
        <f t="shared" ca="1" si="1051"/>
        <v>4.1588831210008276E-4</v>
      </c>
      <c r="GU465" s="223">
        <f t="shared" ca="1" si="1052"/>
        <v>-3.085247685852869E-4</v>
      </c>
      <c r="GV465" s="223">
        <f t="shared" ca="1" si="1053"/>
        <v>9.7169627342617122E-5</v>
      </c>
      <c r="GW465" s="223">
        <f t="shared" ca="1" si="1054"/>
        <v>1.4693758383700764E-4</v>
      </c>
      <c r="GX465" s="223">
        <f t="shared" ca="1" si="1055"/>
        <v>-3.4151789907387346E-4</v>
      </c>
      <c r="GY465" s="223">
        <f t="shared" ca="1" si="1056"/>
        <v>4.2098592643765215E-4</v>
      </c>
      <c r="GZ465" s="223">
        <f t="shared" ca="1" si="1057"/>
        <v>-3.5855611100600549E-4</v>
      </c>
      <c r="HA465" s="223">
        <f t="shared" ca="1" si="1058"/>
        <v>1.75271094776106E-4</v>
      </c>
      <c r="HB465" s="223">
        <f t="shared" ca="1" si="1059"/>
        <v>6.7090932563334562E-5</v>
      </c>
      <c r="HC465" s="223">
        <f t="shared" ca="1" si="1060"/>
        <v>-2.8683923815104809E-4</v>
      </c>
      <c r="HD465" s="223">
        <f t="shared" ca="1" si="1061"/>
        <v>4.0990528771384999E-4</v>
      </c>
      <c r="HE465" s="223">
        <f t="shared" ca="1" si="1062"/>
        <v>-3.948083431613668E-4</v>
      </c>
      <c r="HF465" s="223">
        <f t="shared" ca="1" si="1063"/>
        <v>2.4663699233051296E-4</v>
      </c>
      <c r="HG465" s="223">
        <f t="shared" ca="1" si="1064"/>
        <v>-1.5333985623695992E-5</v>
      </c>
      <c r="HH465" s="223">
        <f t="shared" ca="1" si="1065"/>
        <v>-2.2113750616733764E-4</v>
      </c>
      <c r="HI465" s="223">
        <f t="shared" ca="1" si="1066"/>
        <v>3.8307221866074184E-4</v>
      </c>
      <c r="HJ465" s="223">
        <f t="shared" ca="1" si="1067"/>
        <v>-4.1588831210008482E-4</v>
      </c>
      <c r="HK465" s="223">
        <f t="shared" ca="1" si="1068"/>
        <v>3.0852476858527931E-4</v>
      </c>
      <c r="HL465" s="223">
        <f t="shared" ca="1" si="1069"/>
        <v>-9.716962734260628E-5</v>
      </c>
      <c r="HM465" s="223">
        <f t="shared" ca="1" si="1070"/>
        <v>-1.4693758383699563E-4</v>
      </c>
      <c r="HN465" s="223">
        <f t="shared" ca="1" si="1071"/>
        <v>3.4151789907388002E-4</v>
      </c>
      <c r="HO465" s="223">
        <f t="shared" ca="1" si="1072"/>
        <v>-4.2098592643765253E-4</v>
      </c>
      <c r="HP465" s="223">
        <f t="shared" ca="1" si="1073"/>
        <v>3.5855611100602479E-4</v>
      </c>
      <c r="HQ465" s="223">
        <f t="shared" ca="1" si="1074"/>
        <v>-1.7527109477609586E-4</v>
      </c>
      <c r="HR465" s="223">
        <f t="shared" ca="1" si="1075"/>
        <v>-6.7090932563345566E-5</v>
      </c>
      <c r="HS465" s="223">
        <f t="shared" ca="1" si="1076"/>
        <v>2.8683923815102114E-4</v>
      </c>
      <c r="HT465" s="223">
        <f t="shared" ca="1" si="1077"/>
        <v>-4.0990528771385259E-4</v>
      </c>
      <c r="HU465" s="223">
        <f t="shared" ca="1" si="1078"/>
        <v>3.9480834316136295E-4</v>
      </c>
      <c r="HV465" s="223">
        <f t="shared" ca="1" si="1079"/>
        <v>-2.4663699233054277E-4</v>
      </c>
      <c r="HW465" s="223">
        <f t="shared" ca="1" si="1080"/>
        <v>1.5333985623684852E-5</v>
      </c>
      <c r="HX465" s="223">
        <f t="shared" ca="1" si="1081"/>
        <v>2.2113750616734713E-4</v>
      </c>
      <c r="HY465" s="223">
        <f t="shared" ca="1" si="1082"/>
        <v>-3.830722186607465E-4</v>
      </c>
      <c r="HZ465" s="223">
        <f t="shared" ca="1" si="1083"/>
        <v>4.1588831210008297E-4</v>
      </c>
      <c r="IA465" s="223">
        <f t="shared" ca="1" si="1084"/>
        <v>-3.0852476858530436E-4</v>
      </c>
      <c r="IB465" s="223">
        <f t="shared" ca="1" si="1085"/>
        <v>9.7169627342595465E-5</v>
      </c>
      <c r="IC465" s="223">
        <f t="shared" ca="1" si="1086"/>
        <v>1.4693758383700612E-4</v>
      </c>
      <c r="ID465" s="223">
        <f t="shared" ca="1" si="1087"/>
        <v>-3.415178990738585E-4</v>
      </c>
      <c r="IE465" s="223">
        <f t="shared" ca="1" si="1088"/>
        <v>3.2676135006916843E-4</v>
      </c>
      <c r="IF465" s="223">
        <f t="shared" ca="1" si="1089"/>
        <v>-3.5855611100601894E-4</v>
      </c>
      <c r="IG465" s="223">
        <f t="shared" ca="1" si="1090"/>
        <v>1.7527109477612923E-4</v>
      </c>
      <c r="IH465" s="223">
        <f t="shared" ca="1" si="1091"/>
        <v>6.7090932563356544E-5</v>
      </c>
      <c r="II465" s="223">
        <f t="shared" ca="1" si="1092"/>
        <v>-2.8683923815102933E-4</v>
      </c>
      <c r="IJ465" s="223">
        <f t="shared" ca="1" si="1093"/>
        <v>4.0990528771385514E-4</v>
      </c>
      <c r="IK465" s="223">
        <f t="shared" ca="1" si="1094"/>
        <v>-3.948083431613591E-4</v>
      </c>
      <c r="IL465" s="223">
        <f t="shared" ca="1" si="1095"/>
        <v>2.4663699233053372E-4</v>
      </c>
      <c r="IM465" s="223">
        <f t="shared" ca="1" si="1096"/>
        <v>-1.5333985623673739E-5</v>
      </c>
      <c r="IN465" s="223">
        <f t="shared" ca="1" si="1097"/>
        <v>-2.2113750616735661E-4</v>
      </c>
      <c r="IO465" s="223">
        <f t="shared" ca="1" si="1098"/>
        <v>3.8307221866073121E-4</v>
      </c>
      <c r="IP465" s="223">
        <f t="shared" ca="1" si="1099"/>
        <v>-4.1588831210008124E-4</v>
      </c>
      <c r="IQ465" s="223">
        <f t="shared" ca="1" si="1100"/>
        <v>3.0852476858529677E-4</v>
      </c>
      <c r="IR465" s="223">
        <f t="shared" ca="1" si="1101"/>
        <v>-9.7169627342631162E-5</v>
      </c>
      <c r="IS465" s="223">
        <f t="shared" ca="1" si="1102"/>
        <v>-1.4693758383701655E-4</v>
      </c>
      <c r="IT465" s="223">
        <f t="shared" ca="1" si="1103"/>
        <v>3.41517899073865E-4</v>
      </c>
      <c r="IU465" s="223">
        <f t="shared" ca="1" si="1104"/>
        <v>-4.2098592643765166E-4</v>
      </c>
      <c r="IV465" s="223">
        <f t="shared" ca="1" si="1105"/>
        <v>3.5855611100601314E-4</v>
      </c>
      <c r="IW465" s="223">
        <f t="shared" ca="1" si="1106"/>
        <v>-1.7527109477611915E-4</v>
      </c>
      <c r="IX465" s="223">
        <f t="shared" ca="1" si="1107"/>
        <v>-6.7090932563367576E-5</v>
      </c>
      <c r="IY465" s="223">
        <f t="shared" ca="1" si="1108"/>
        <v>2.8683923815103746E-4</v>
      </c>
      <c r="IZ465" s="223">
        <f t="shared" ca="1" si="1109"/>
        <v>-4.0990528771384668E-4</v>
      </c>
      <c r="JA465" s="223">
        <f t="shared" ca="1" si="1110"/>
        <v>3.9480834316135514E-4</v>
      </c>
      <c r="JB465" s="223">
        <f t="shared" ca="1" si="1111"/>
        <v>-2.4663699233052472E-4</v>
      </c>
    </row>
    <row r="466" spans="2:262">
      <c r="B466" s="230">
        <v>105</v>
      </c>
      <c r="C466" s="229">
        <f t="shared" si="1112"/>
        <v>2.0507812500000014E-3</v>
      </c>
      <c r="D466" s="226">
        <f t="shared" ca="1" si="855"/>
        <v>39.031638659372717</v>
      </c>
      <c r="E466" s="225">
        <f ca="1">DG361</f>
        <v>-0.16836134062728675</v>
      </c>
      <c r="F466" s="224">
        <v>105</v>
      </c>
      <c r="G466" s="223">
        <f t="shared" ca="1" si="856"/>
        <v>-3.8274527222957633E-5</v>
      </c>
      <c r="H466" s="223">
        <f t="shared" ca="1" si="857"/>
        <v>1.2286755341400386E-4</v>
      </c>
      <c r="I466" s="223">
        <f t="shared" ca="1" si="858"/>
        <v>-1.6933565388770232E-4</v>
      </c>
      <c r="J466" s="223">
        <f t="shared" ca="1" si="859"/>
        <v>1.6326010840782762E-4</v>
      </c>
      <c r="K466" s="223">
        <f t="shared" ca="1" si="860"/>
        <v>-1.0652611541511147E-4</v>
      </c>
      <c r="L466" s="223">
        <f t="shared" ca="1" si="861"/>
        <v>1.6737828393489594E-5</v>
      </c>
      <c r="M466" s="223">
        <f t="shared" ca="1" si="862"/>
        <v>7.824408742955656E-5</v>
      </c>
      <c r="N466" s="223">
        <f t="shared" ca="1" si="863"/>
        <v>-1.4894742084263068E-4</v>
      </c>
      <c r="O466" s="223">
        <f t="shared" ca="1" si="864"/>
        <v>1.7343343163773366E-4</v>
      </c>
      <c r="P466" s="223">
        <f t="shared" ca="1" si="865"/>
        <v>-1.4410428526263078E-4</v>
      </c>
      <c r="Q466" s="223">
        <f t="shared" ca="1" si="866"/>
        <v>7.0060606706054784E-5</v>
      </c>
      <c r="R466" s="223">
        <f t="shared" ca="1" si="867"/>
        <v>2.5722378544294532E-5</v>
      </c>
      <c r="S466" s="223">
        <f t="shared" ca="1" si="868"/>
        <v>-1.1352389314575488E-4</v>
      </c>
      <c r="T466" s="223">
        <f t="shared" ca="1" si="869"/>
        <v>1.6609975318614056E-4</v>
      </c>
      <c r="U466" s="223">
        <f t="shared" ca="1" si="870"/>
        <v>-1.6713604418705977E-4</v>
      </c>
      <c r="V466" s="223">
        <f t="shared" ca="1" si="871"/>
        <v>1.1631121244019967E-4</v>
      </c>
      <c r="W466" s="223">
        <f t="shared" ca="1" si="872"/>
        <v>-2.9395840830177879E-5</v>
      </c>
      <c r="X466" s="223">
        <f t="shared" ca="1" si="873"/>
        <v>-6.6640850582422258E-5</v>
      </c>
      <c r="Y466" s="223">
        <f t="shared" ca="1" si="874"/>
        <v>1.4199936124184288E-4</v>
      </c>
      <c r="Z466" s="223">
        <f t="shared" ca="1" si="875"/>
        <v>-1.7329648263428193E-4</v>
      </c>
      <c r="AA466" s="223">
        <f t="shared" ca="1" si="876"/>
        <v>1.5082094115577074E-4</v>
      </c>
      <c r="AB466" s="223">
        <f t="shared" ca="1" si="877"/>
        <v>-8.1546737065256575E-5</v>
      </c>
      <c r="AC466" s="223">
        <f t="shared" ca="1" si="878"/>
        <v>-1.303083806764578E-5</v>
      </c>
      <c r="AD466" s="223">
        <f t="shared" ca="1" si="879"/>
        <v>1.0356503706454088E-4</v>
      </c>
      <c r="AE466" s="223">
        <f t="shared" ca="1" si="880"/>
        <v>-1.6196374353074559E-4</v>
      </c>
      <c r="AF466" s="223">
        <f t="shared" ca="1" si="881"/>
        <v>1.7010625526173748E-4</v>
      </c>
      <c r="AG466" s="223">
        <f t="shared" ca="1" si="882"/>
        <v>-1.2546600892756587E-4</v>
      </c>
      <c r="AH466" s="223">
        <f t="shared" ca="1" si="883"/>
        <v>4.189455465847387E-5</v>
      </c>
      <c r="AI466" s="223">
        <f t="shared" ca="1" si="884"/>
        <v>5.4676481192045082E-5</v>
      </c>
      <c r="AJ466" s="223">
        <f t="shared" ca="1" si="885"/>
        <v>-1.3428179479928965E-4</v>
      </c>
      <c r="AK466" s="223">
        <f t="shared" ca="1" si="886"/>
        <v>1.7222042497657384E-4</v>
      </c>
      <c r="AL466" s="223">
        <f t="shared" ca="1" si="887"/>
        <v>-1.567202853012668E-4</v>
      </c>
      <c r="AM466" s="223">
        <f t="shared" ca="1" si="888"/>
        <v>9.2590958590879342E-5</v>
      </c>
      <c r="AN466" s="223">
        <f t="shared" ca="1" si="889"/>
        <v>2.6868235048190859E-7</v>
      </c>
      <c r="AO466" s="223">
        <f t="shared" ca="1" si="890"/>
        <v>-9.3044953074327967E-5</v>
      </c>
      <c r="AP466" s="223">
        <f t="shared" ca="1" si="891"/>
        <v>1.5695003831619353E-4</v>
      </c>
      <c r="AQ466" s="223">
        <f t="shared" ca="1" si="892"/>
        <v>-1.7215464580070067E-4</v>
      </c>
      <c r="AR466" s="223">
        <f t="shared" ca="1" si="893"/>
        <v>1.3394089424185158E-4</v>
      </c>
      <c r="AS466" s="223">
        <f t="shared" ca="1" si="894"/>
        <v>-5.4166238265224E-5</v>
      </c>
      <c r="AT466" s="223">
        <f t="shared" ca="1" si="895"/>
        <v>-4.2415815212772321E-5</v>
      </c>
      <c r="AU466" s="223">
        <f t="shared" ca="1" si="896"/>
        <v>1.2583654367619263E-4</v>
      </c>
      <c r="AV466" s="223">
        <f t="shared" ca="1" si="897"/>
        <v>-1.702110899142891E-4</v>
      </c>
      <c r="AW466" s="223">
        <f t="shared" ca="1" si="898"/>
        <v>1.6177034864205868E-4</v>
      </c>
      <c r="AX466" s="223">
        <f t="shared" ca="1" si="899"/>
        <v>-1.031334216895739E-4</v>
      </c>
      <c r="AY466" s="223">
        <f t="shared" ca="1" si="900"/>
        <v>1.2494929379617338E-5</v>
      </c>
      <c r="AZ466" s="223">
        <f t="shared" ca="1" si="901"/>
        <v>8.2020650421747837E-5</v>
      </c>
      <c r="BA466" s="223">
        <f t="shared" ca="1" si="902"/>
        <v>-1.5108580724544453E-4</v>
      </c>
      <c r="BB466" s="223">
        <f t="shared" ca="1" si="903"/>
        <v>1.7327011539813999E-4</v>
      </c>
      <c r="BC466" s="223">
        <f t="shared" ca="1" si="904"/>
        <v>-1.416899422452491E-4</v>
      </c>
      <c r="BD466" s="223">
        <f t="shared" ca="1" si="905"/>
        <v>6.6144390333705471E-5</v>
      </c>
      <c r="BE466" s="223">
        <f t="shared" ca="1" si="906"/>
        <v>2.9925294255848978E-5</v>
      </c>
      <c r="BF466" s="223">
        <f t="shared" ca="1" si="907"/>
        <v>-1.1670937342010665E-4</v>
      </c>
      <c r="BG466" s="223">
        <f t="shared" ca="1" si="908"/>
        <v>1.6727936620822417E-4</v>
      </c>
      <c r="BH466" s="223">
        <f t="shared" ca="1" si="909"/>
        <v>-1.6594376444735263E-4</v>
      </c>
      <c r="BI466" s="223">
        <f t="shared" ca="1" si="910"/>
        <v>1.1311699584038291E-4</v>
      </c>
      <c r="BJ466" s="223">
        <f t="shared" ca="1" si="911"/>
        <v>-2.5190830004815048E-5</v>
      </c>
      <c r="BK466" s="223">
        <f t="shared" ca="1" si="912"/>
        <v>-7.0551870758048303E-5</v>
      </c>
      <c r="BL466" s="223">
        <f t="shared" ca="1" si="913"/>
        <v>1.4440282909476245E-4</v>
      </c>
      <c r="BM466" s="223">
        <f t="shared" ca="1" si="914"/>
        <v>-1.734466192276602E-4</v>
      </c>
      <c r="BN466" s="223">
        <f t="shared" ca="1" si="915"/>
        <v>1.4867116017523195E-4</v>
      </c>
      <c r="BO466" s="223">
        <f t="shared" ca="1" si="916"/>
        <v>-7.776410022004992E-5</v>
      </c>
      <c r="BP466" s="223">
        <f t="shared" ca="1" si="917"/>
        <v>-1.7272605536542478E-5</v>
      </c>
      <c r="BQ466" s="223">
        <f t="shared" ca="1" si="918"/>
        <v>1.0694974495744942E-4</v>
      </c>
      <c r="BR466" s="223">
        <f t="shared" ca="1" si="919"/>
        <v>-1.6344114112315367E-4</v>
      </c>
      <c r="BS466" s="223">
        <f t="shared" ca="1" si="920"/>
        <v>1.6921791661530454E-4</v>
      </c>
      <c r="BT466" s="223">
        <f t="shared" ca="1" si="921"/>
        <v>-1.2248757918998185E-4</v>
      </c>
      <c r="BU466" s="223">
        <f t="shared" ca="1" si="922"/>
        <v>3.7750219339619576E-5</v>
      </c>
      <c r="BV466" s="223">
        <f t="shared" ca="1" si="923"/>
        <v>5.8700764393909732E-5</v>
      </c>
      <c r="BW466" s="223">
        <f t="shared" ca="1" si="924"/>
        <v>-1.3693731950177503E-4</v>
      </c>
      <c r="BX466" s="223">
        <f t="shared" ca="1" si="925"/>
        <v>1.7268320079971613E-4</v>
      </c>
      <c r="BY466" s="223">
        <f t="shared" ca="1" si="926"/>
        <v>-1.5484671620696764E-4</v>
      </c>
      <c r="BZ466" s="223">
        <f t="shared" ca="1" si="927"/>
        <v>8.8962399709616445E-5</v>
      </c>
      <c r="CA466" s="223">
        <f t="shared" ca="1" si="928"/>
        <v>4.526315071289639E-6</v>
      </c>
      <c r="CB466" s="223">
        <f t="shared" ca="1" si="929"/>
        <v>-9.6610546560461534E-5</v>
      </c>
      <c r="CC466" s="223">
        <f t="shared" ca="1" si="930"/>
        <v>1.5871721433336795E-4</v>
      </c>
      <c r="CD466" s="223">
        <f t="shared" ca="1" si="931"/>
        <v>-1.7157506223163427E-4</v>
      </c>
      <c r="CE466" s="223">
        <f t="shared" ca="1" si="932"/>
        <v>1.3119439173530536E-4</v>
      </c>
      <c r="CF466" s="223">
        <f t="shared" ca="1" si="933"/>
        <v>-5.0105036965044756E-5</v>
      </c>
      <c r="CG466" s="223">
        <f t="shared" ca="1" si="934"/>
        <v>-4.6531553501532455E-5</v>
      </c>
      <c r="CH466" s="223">
        <f t="shared" ca="1" si="935"/>
        <v>1.2872973470979919E-4</v>
      </c>
      <c r="CI466" s="223">
        <f t="shared" ca="1" si="936"/>
        <v>-1.7098399714491412E-4</v>
      </c>
      <c r="CJ466" s="223">
        <f t="shared" ca="1" si="937"/>
        <v>1.6018314446725055E-4</v>
      </c>
      <c r="CK466" s="223">
        <f t="shared" ca="1" si="938"/>
        <v>-9.9678604247217044E-5</v>
      </c>
      <c r="CL466" s="223">
        <f t="shared" ca="1" si="939"/>
        <v>8.2445038875013967E-6</v>
      </c>
      <c r="CM466" s="223">
        <f t="shared" ca="1" si="940"/>
        <v>8.5747807241075787E-5</v>
      </c>
      <c r="CN466" s="223">
        <f t="shared" ca="1" si="941"/>
        <v>-1.5313318520743653E-4</v>
      </c>
      <c r="CO466" s="223">
        <f t="shared" ca="1" si="942"/>
        <v>1.7300242772001732E-4</v>
      </c>
      <c r="CP466" s="223">
        <f t="shared" ca="1" si="943"/>
        <v>-1.3919025050478635E-4</v>
      </c>
      <c r="CQ466" s="223">
        <f t="shared" ca="1" si="944"/>
        <v>6.2188331053920017E-5</v>
      </c>
      <c r="CR466" s="223">
        <f t="shared" ca="1" si="945"/>
        <v>3.4110184089119481E-5</v>
      </c>
      <c r="CS466" s="223">
        <f t="shared" ca="1" si="946"/>
        <v>-1.198245523319529E-4</v>
      </c>
      <c r="CT466" s="223">
        <f t="shared" ca="1" si="947"/>
        <v>1.6835821639508167E-4</v>
      </c>
      <c r="CU466" s="223">
        <f t="shared" ca="1" si="948"/>
        <v>-1.6465152638898013E-4</v>
      </c>
      <c r="CV466" s="223">
        <f t="shared" ca="1" si="949"/>
        <v>1.0985464179199067E-4</v>
      </c>
      <c r="CW466" s="223">
        <f t="shared" ca="1" si="950"/>
        <v>-2.097064516540556E-5</v>
      </c>
      <c r="CX466" s="223">
        <f t="shared" ca="1" si="951"/>
        <v>-7.442039312483181E-5</v>
      </c>
      <c r="CY466" s="223">
        <f t="shared" ca="1" si="952"/>
        <v>1.4671931408300352E-4</v>
      </c>
      <c r="CZ466" s="223">
        <f t="shared" ca="1" si="953"/>
        <v>-1.7349227806320253E-4</v>
      </c>
      <c r="DA466" s="223">
        <f t="shared" ca="1" si="954"/>
        <v>1.4643182524697702E-4</v>
      </c>
      <c r="DB466" s="223">
        <f t="shared" ca="1" si="955"/>
        <v>-7.3934621188654362E-5</v>
      </c>
      <c r="DC466" s="223">
        <f t="shared" ca="1" si="956"/>
        <v>-2.1503968633731947E-5</v>
      </c>
      <c r="DD466" s="223">
        <f t="shared" ca="1" si="957"/>
        <v>1.1027003032310699E-4</v>
      </c>
      <c r="DE466" s="223">
        <f t="shared" ca="1" si="958"/>
        <v>-1.6482008788360869E-4</v>
      </c>
      <c r="DF466" s="223">
        <f t="shared" ca="1" si="959"/>
        <v>1.6822764742336683E-4</v>
      </c>
      <c r="DG466" s="223">
        <f t="shared" ca="1" si="960"/>
        <v>-1.1943536751479583E-4</v>
      </c>
      <c r="DH466" s="223">
        <f t="shared" ca="1" si="961"/>
        <v>3.3583144700201887E-5</v>
      </c>
      <c r="DI466" s="223">
        <f t="shared" ca="1" si="962"/>
        <v>6.2689688450271044E-5</v>
      </c>
      <c r="DJ466" s="223">
        <f t="shared" ca="1" si="963"/>
        <v>-1.395103582834117E-4</v>
      </c>
      <c r="DK466" s="223">
        <f t="shared" ca="1" si="964"/>
        <v>1.7304195871973787E-4</v>
      </c>
      <c r="DL466" s="223">
        <f t="shared" ca="1" si="965"/>
        <v>-1.528798732409148E-4</v>
      </c>
      <c r="DM466" s="223">
        <f t="shared" ca="1" si="966"/>
        <v>8.5280253205282611E-5</v>
      </c>
      <c r="DN466" s="223">
        <f t="shared" ca="1" si="967"/>
        <v>8.7812213091531757E-6</v>
      </c>
      <c r="DO466" s="223">
        <f t="shared" ca="1" si="968"/>
        <v>-1.0011794546585215E-4</v>
      </c>
      <c r="DP466" s="223">
        <f t="shared" ca="1" si="969"/>
        <v>1.6038878503544878E-4</v>
      </c>
      <c r="DQ466" s="223">
        <f t="shared" ca="1" si="970"/>
        <v>-1.7089212826068353E-4</v>
      </c>
      <c r="DR466" s="223">
        <f t="shared" ca="1" si="971"/>
        <v>1.2836886263284882E-4</v>
      </c>
      <c r="DS466" s="223">
        <f t="shared" ca="1" si="972"/>
        <v>-4.6013654264141042E-5</v>
      </c>
      <c r="DT466" s="223">
        <f t="shared" ca="1" si="973"/>
        <v>-5.0619262922394893E-5</v>
      </c>
      <c r="DU466" s="223">
        <f t="shared" ca="1" si="974"/>
        <v>1.3154538376473635E-4</v>
      </c>
      <c r="DV466" s="223">
        <f t="shared" ca="1" si="975"/>
        <v>-1.7165391000916212E-4</v>
      </c>
      <c r="DW466" s="223">
        <f t="shared" ca="1" si="976"/>
        <v>1.5849945195584979E-4</v>
      </c>
      <c r="DX466" s="223">
        <f t="shared" ca="1" si="977"/>
        <v>-9.6163744140886776E-5</v>
      </c>
      <c r="DY466" s="223">
        <f t="shared" ca="1" si="978"/>
        <v>3.9891122145279244E-6</v>
      </c>
      <c r="DZ466" s="223">
        <f t="shared" ca="1" si="979"/>
        <v>8.9423312787636626E-5</v>
      </c>
      <c r="EA466" s="223">
        <f t="shared" ca="1" si="980"/>
        <v>-1.5508832146467707E-4</v>
      </c>
      <c r="EB466" s="223">
        <f t="shared" ca="1" si="981"/>
        <v>1.7263052984841371E-4</v>
      </c>
      <c r="EC466" s="223">
        <f t="shared" ca="1" si="982"/>
        <v>-1.3660671576207971E-4</v>
      </c>
      <c r="ED466" s="223">
        <f t="shared" ca="1" si="983"/>
        <v>5.8194811848879199E-5</v>
      </c>
      <c r="EE466" s="223">
        <f t="shared" ca="1" si="984"/>
        <v>3.8274527222956651E-5</v>
      </c>
      <c r="EF466" s="223">
        <f t="shared" ca="1" si="985"/>
        <v>-1.2286755341400305E-4</v>
      </c>
      <c r="EG466" s="223">
        <f t="shared" ca="1" si="986"/>
        <v>1.6933565388770205E-4</v>
      </c>
      <c r="EH466" s="223">
        <f t="shared" ca="1" si="987"/>
        <v>-1.632601084078281E-4</v>
      </c>
      <c r="EI466" s="223">
        <f t="shared" ca="1" si="988"/>
        <v>1.0652611541511262E-4</v>
      </c>
      <c r="EJ466" s="223">
        <f t="shared" ca="1" si="989"/>
        <v>-1.6737828393491362E-5</v>
      </c>
      <c r="EK466" s="223">
        <f t="shared" ca="1" si="990"/>
        <v>-7.8244087429554717E-5</v>
      </c>
      <c r="EL466" s="223">
        <f t="shared" ca="1" si="991"/>
        <v>1.4894742084262959E-4</v>
      </c>
      <c r="EM466" s="223">
        <f t="shared" ca="1" si="992"/>
        <v>-1.7343343163773371E-4</v>
      </c>
      <c r="EN466" s="223">
        <f t="shared" ca="1" si="993"/>
        <v>1.4410428526263194E-4</v>
      </c>
      <c r="EO466" s="223">
        <f t="shared" ca="1" si="994"/>
        <v>-7.006060670605725E-5</v>
      </c>
      <c r="EP466" s="223">
        <f t="shared" ca="1" si="995"/>
        <v>-2.5722378544291855E-5</v>
      </c>
      <c r="EQ466" s="223">
        <f t="shared" ca="1" si="996"/>
        <v>1.1352389314575236E-4</v>
      </c>
      <c r="ER466" s="223">
        <f t="shared" ca="1" si="997"/>
        <v>-1.6609975318613961E-4</v>
      </c>
      <c r="ES466" s="223">
        <f t="shared" ca="1" si="998"/>
        <v>1.6713604418706066E-4</v>
      </c>
      <c r="ET466" s="223">
        <f t="shared" ca="1" si="999"/>
        <v>-1.1631121244020213E-4</v>
      </c>
      <c r="EU466" s="223">
        <f t="shared" ca="1" si="1000"/>
        <v>2.9395840830181149E-5</v>
      </c>
      <c r="EV466" s="223">
        <f t="shared" ca="1" si="1001"/>
        <v>6.6640850582419208E-5</v>
      </c>
      <c r="EW466" s="223">
        <f t="shared" ca="1" si="1002"/>
        <v>-1.4199936124184096E-4</v>
      </c>
      <c r="EX466" s="223">
        <f t="shared" ca="1" si="1003"/>
        <v>1.732964826342818E-4</v>
      </c>
      <c r="EY466" s="223">
        <f t="shared" ca="1" si="1004"/>
        <v>-1.5082094115577302E-4</v>
      </c>
      <c r="EZ466" s="223">
        <f t="shared" ca="1" si="1005"/>
        <v>8.1546737065260586E-5</v>
      </c>
      <c r="FA466" s="223">
        <f t="shared" ca="1" si="1006"/>
        <v>1.3030838067641254E-5</v>
      </c>
      <c r="FB466" s="223">
        <f t="shared" ca="1" si="1007"/>
        <v>-1.0356503706453722E-4</v>
      </c>
      <c r="FC466" s="223">
        <f t="shared" ca="1" si="1008"/>
        <v>1.6196374353074351E-4</v>
      </c>
      <c r="FD466" s="223">
        <f t="shared" ca="1" si="1009"/>
        <v>-1.7010625526173861E-4</v>
      </c>
      <c r="FE466" s="223">
        <f t="shared" ca="1" si="1010"/>
        <v>1.2546600892756986E-4</v>
      </c>
      <c r="FF466" s="223">
        <f t="shared" ca="1" si="1011"/>
        <v>-4.1894554658479481E-5</v>
      </c>
      <c r="FG466" s="223">
        <f t="shared" ca="1" si="1012"/>
        <v>-5.4676481192039607E-5</v>
      </c>
      <c r="FH466" s="223">
        <f t="shared" ca="1" si="1013"/>
        <v>1.3428179479928597E-4</v>
      </c>
      <c r="FI466" s="223">
        <f t="shared" ca="1" si="1014"/>
        <v>-1.7222042497657314E-4</v>
      </c>
      <c r="FJ466" s="223">
        <f t="shared" ca="1" si="1015"/>
        <v>1.5672028530126929E-4</v>
      </c>
      <c r="FK466" s="223">
        <f t="shared" ca="1" si="1016"/>
        <v>-9.25909585908759E-5</v>
      </c>
      <c r="FL466" s="223">
        <f t="shared" ca="1" si="1017"/>
        <v>-2.686823504859879E-7</v>
      </c>
      <c r="FM466" s="223">
        <f t="shared" ca="1" si="1018"/>
        <v>9.3044953074331396E-5</v>
      </c>
      <c r="FN466" s="223">
        <f t="shared" ca="1" si="1019"/>
        <v>-1.5695003831619526E-4</v>
      </c>
      <c r="FO466" s="223">
        <f t="shared" ca="1" si="1020"/>
        <v>1.7215464580070015E-4</v>
      </c>
      <c r="FP466" s="223">
        <f t="shared" ca="1" si="1021"/>
        <v>-1.3394089424184898E-4</v>
      </c>
      <c r="FQ466" s="223">
        <f t="shared" ca="1" si="1022"/>
        <v>5.4166238265220118E-5</v>
      </c>
      <c r="FR466" s="223">
        <f t="shared" ca="1" si="1023"/>
        <v>4.2415815212776271E-5</v>
      </c>
      <c r="FS466" s="223">
        <f t="shared" ca="1" si="1024"/>
        <v>-1.2583654367619377E-4</v>
      </c>
      <c r="FT466" s="223">
        <f t="shared" ca="1" si="1025"/>
        <v>1.7021108991428939E-4</v>
      </c>
      <c r="FU466" s="223">
        <f t="shared" ca="1" si="1026"/>
        <v>-1.6177034864205814E-4</v>
      </c>
      <c r="FV466" s="223">
        <f t="shared" ca="1" si="1027"/>
        <v>1.031334216895726E-4</v>
      </c>
      <c r="FW466" s="223">
        <f t="shared" ca="1" si="1028"/>
        <v>-1.2494929379615739E-5</v>
      </c>
      <c r="FX466" s="223">
        <f t="shared" ca="1" si="1029"/>
        <v>-8.202065042174926E-5</v>
      </c>
      <c r="FY466" s="223">
        <f t="shared" ca="1" si="1030"/>
        <v>1.5108580724544534E-4</v>
      </c>
      <c r="FZ466" s="223">
        <f t="shared" ca="1" si="1031"/>
        <v>-1.7327011539813988E-4</v>
      </c>
      <c r="GA466" s="223">
        <f t="shared" ca="1" si="1032"/>
        <v>1.4168994224524818E-4</v>
      </c>
      <c r="GB466" s="223">
        <f t="shared" ca="1" si="1033"/>
        <v>-6.6144390333706244E-5</v>
      </c>
      <c r="GC466" s="223">
        <f t="shared" ca="1" si="1034"/>
        <v>-2.9925294255848145E-5</v>
      </c>
      <c r="GD466" s="223">
        <f t="shared" ca="1" si="1035"/>
        <v>1.1670937342010603E-4</v>
      </c>
      <c r="GE466" s="223">
        <f t="shared" ca="1" si="1036"/>
        <v>-1.6727936620822392E-4</v>
      </c>
      <c r="GF466" s="223">
        <f t="shared" ca="1" si="1037"/>
        <v>1.6594376444735285E-4</v>
      </c>
      <c r="GG466" s="223">
        <f t="shared" ca="1" si="1038"/>
        <v>-1.1311699584038355E-4</v>
      </c>
      <c r="GH466" s="223">
        <f t="shared" ca="1" si="1039"/>
        <v>2.5190830004815882E-5</v>
      </c>
      <c r="GI466" s="223">
        <f t="shared" ca="1" si="1040"/>
        <v>7.0551870758047531E-5</v>
      </c>
      <c r="GJ466" s="223">
        <f t="shared" ca="1" si="1041"/>
        <v>-1.4440282909476197E-4</v>
      </c>
      <c r="GK466" s="223">
        <f t="shared" ca="1" si="1042"/>
        <v>1.734466192276602E-4</v>
      </c>
      <c r="GL466" s="223">
        <f t="shared" ca="1" si="1043"/>
        <v>-1.4867116017523238E-4</v>
      </c>
      <c r="GM466" s="223">
        <f t="shared" ca="1" si="1044"/>
        <v>7.7764100220050679E-5</v>
      </c>
      <c r="GN466" s="223">
        <f t="shared" ca="1" si="1045"/>
        <v>1.7272605536541631E-5</v>
      </c>
      <c r="GO466" s="223">
        <f t="shared" ca="1" si="1046"/>
        <v>-1.0694974495744876E-4</v>
      </c>
      <c r="GP466" s="223">
        <f t="shared" ca="1" si="1047"/>
        <v>1.6344114112315337E-4</v>
      </c>
      <c r="GQ466" s="223">
        <f t="shared" ca="1" si="1048"/>
        <v>-1.6921791661530472E-4</v>
      </c>
      <c r="GR466" s="223">
        <f t="shared" ca="1" si="1049"/>
        <v>1.2248757918998244E-4</v>
      </c>
      <c r="GS466" s="223">
        <f t="shared" ca="1" si="1050"/>
        <v>-3.7750219339620403E-5</v>
      </c>
      <c r="GT466" s="223">
        <f t="shared" ca="1" si="1051"/>
        <v>-5.8700764393908925E-5</v>
      </c>
      <c r="GU466" s="223">
        <f t="shared" ca="1" si="1052"/>
        <v>1.3693731950177449E-4</v>
      </c>
      <c r="GV466" s="223">
        <f t="shared" ca="1" si="1053"/>
        <v>-1.7268320079971605E-4</v>
      </c>
      <c r="GW466" s="223">
        <f t="shared" ca="1" si="1054"/>
        <v>1.5484671620696357E-4</v>
      </c>
      <c r="GX466" s="223">
        <f t="shared" ca="1" si="1055"/>
        <v>-8.896239970960872E-5</v>
      </c>
      <c r="GY466" s="223">
        <f t="shared" ca="1" si="1056"/>
        <v>-4.5263150712986447E-6</v>
      </c>
      <c r="GZ466" s="223">
        <f t="shared" ca="1" si="1057"/>
        <v>9.6610546560469001E-5</v>
      </c>
      <c r="HA466" s="223">
        <f t="shared" ca="1" si="1058"/>
        <v>-1.5871721433337159E-4</v>
      </c>
      <c r="HB466" s="223">
        <f t="shared" ca="1" si="1059"/>
        <v>1.7157506223163292E-4</v>
      </c>
      <c r="HC466" s="223">
        <f t="shared" ca="1" si="1060"/>
        <v>-1.3119439173529948E-4</v>
      </c>
      <c r="HD466" s="223">
        <f t="shared" ca="1" si="1061"/>
        <v>5.010503696503613E-5</v>
      </c>
      <c r="HE466" s="223">
        <f t="shared" ca="1" si="1062"/>
        <v>4.6531553501541156E-5</v>
      </c>
      <c r="HF466" s="223">
        <f t="shared" ca="1" si="1063"/>
        <v>-1.2872973470980524E-4</v>
      </c>
      <c r="HG466" s="223">
        <f t="shared" ca="1" si="1064"/>
        <v>1.709839971449148E-4</v>
      </c>
      <c r="HH466" s="223">
        <f t="shared" ca="1" si="1065"/>
        <v>-1.6018314446724898E-4</v>
      </c>
      <c r="HI466" s="223">
        <f t="shared" ca="1" si="1066"/>
        <v>9.967860424721371E-5</v>
      </c>
      <c r="HJ466" s="223">
        <f t="shared" ca="1" si="1067"/>
        <v>-8.2445038874973106E-6</v>
      </c>
      <c r="HK466" s="223">
        <f t="shared" ca="1" si="1068"/>
        <v>-8.5747807241079351E-5</v>
      </c>
      <c r="HL466" s="223">
        <f t="shared" ca="1" si="1069"/>
        <v>1.5313318520743846E-4</v>
      </c>
      <c r="HM466" s="223">
        <f t="shared" ca="1" si="1070"/>
        <v>-1.7300242772001699E-4</v>
      </c>
      <c r="HN466" s="223">
        <f t="shared" ca="1" si="1071"/>
        <v>1.3919025050478391E-4</v>
      </c>
      <c r="HO466" s="223">
        <f t="shared" ca="1" si="1072"/>
        <v>-6.2188331053916222E-5</v>
      </c>
      <c r="HP466" s="223">
        <f t="shared" ca="1" si="1073"/>
        <v>-3.4110184089123492E-5</v>
      </c>
      <c r="HQ466" s="223">
        <f t="shared" ca="1" si="1074"/>
        <v>1.1982455233195586E-4</v>
      </c>
      <c r="HR466" s="223">
        <f t="shared" ca="1" si="1075"/>
        <v>-1.6835821639508267E-4</v>
      </c>
      <c r="HS466" s="223">
        <f t="shared" ca="1" si="1076"/>
        <v>1.6465152638897885E-4</v>
      </c>
      <c r="HT466" s="223">
        <f t="shared" ca="1" si="1077"/>
        <v>-1.0985464179198752E-4</v>
      </c>
      <c r="HU466" s="223">
        <f t="shared" ca="1" si="1078"/>
        <v>2.0970645165401508E-5</v>
      </c>
      <c r="HV466" s="223">
        <f t="shared" ca="1" si="1079"/>
        <v>7.442039312483551E-5</v>
      </c>
      <c r="HW466" s="223">
        <f t="shared" ca="1" si="1080"/>
        <v>-1.4671931408300571E-4</v>
      </c>
      <c r="HX466" s="223">
        <f t="shared" ca="1" si="1081"/>
        <v>1.7349227806320248E-4</v>
      </c>
      <c r="HY466" s="223">
        <f t="shared" ca="1" si="1082"/>
        <v>-1.4643182524697482E-4</v>
      </c>
      <c r="HZ466" s="223">
        <f t="shared" ca="1" si="1083"/>
        <v>7.3934621188655121E-5</v>
      </c>
      <c r="IA466" s="223">
        <f t="shared" ca="1" si="1084"/>
        <v>2.15039686337311E-5</v>
      </c>
      <c r="IB466" s="223">
        <f t="shared" ca="1" si="1085"/>
        <v>-1.1027003032310634E-4</v>
      </c>
      <c r="IC466" s="223">
        <f t="shared" ca="1" si="1086"/>
        <v>1.6482008788360839E-4</v>
      </c>
      <c r="ID466" s="223">
        <f t="shared" ca="1" si="1087"/>
        <v>-1.6822764742336705E-4</v>
      </c>
      <c r="IE466" s="223">
        <f t="shared" ca="1" si="1088"/>
        <v>1.7392108010836046E-5</v>
      </c>
      <c r="IF466" s="223">
        <f t="shared" ca="1" si="1089"/>
        <v>-3.3583144700202727E-5</v>
      </c>
      <c r="IG466" s="223">
        <f t="shared" ca="1" si="1090"/>
        <v>-6.2689688450270258E-5</v>
      </c>
      <c r="IH466" s="223">
        <f t="shared" ca="1" si="1091"/>
        <v>1.3951035828341118E-4</v>
      </c>
      <c r="II466" s="223">
        <f t="shared" ca="1" si="1092"/>
        <v>-1.7304195871973779E-4</v>
      </c>
      <c r="IJ466" s="223">
        <f t="shared" ca="1" si="1093"/>
        <v>1.528798732409152E-4</v>
      </c>
      <c r="IK466" s="223">
        <f t="shared" ca="1" si="1094"/>
        <v>-8.5280253205283343E-5</v>
      </c>
      <c r="IL466" s="223">
        <f t="shared" ca="1" si="1095"/>
        <v>-8.7812213091523219E-6</v>
      </c>
      <c r="IM466" s="223">
        <f t="shared" ca="1" si="1096"/>
        <v>1.0011794546585146E-4</v>
      </c>
      <c r="IN466" s="223">
        <f t="shared" ca="1" si="1097"/>
        <v>-1.6038878503544843E-4</v>
      </c>
      <c r="IO466" s="223">
        <f t="shared" ca="1" si="1098"/>
        <v>1.7089212826068369E-4</v>
      </c>
      <c r="IP466" s="223">
        <f t="shared" ca="1" si="1099"/>
        <v>-1.2836886263284939E-4</v>
      </c>
      <c r="IQ466" s="223">
        <f t="shared" ca="1" si="1100"/>
        <v>4.6013654264141862E-5</v>
      </c>
      <c r="IR466" s="223">
        <f t="shared" ca="1" si="1101"/>
        <v>5.061926292239408E-5</v>
      </c>
      <c r="IS466" s="223">
        <f t="shared" ca="1" si="1102"/>
        <v>-1.3154538376473581E-4</v>
      </c>
      <c r="IT466" s="223">
        <f t="shared" ca="1" si="1103"/>
        <v>1.7165391000916198E-4</v>
      </c>
      <c r="IU466" s="223">
        <f t="shared" ca="1" si="1104"/>
        <v>-1.5849945195585017E-4</v>
      </c>
      <c r="IV466" s="223">
        <f t="shared" ca="1" si="1105"/>
        <v>9.6163744140887481E-5</v>
      </c>
      <c r="IW466" s="223">
        <f t="shared" ca="1" si="1106"/>
        <v>-3.9891122145287782E-6</v>
      </c>
      <c r="IX466" s="223">
        <f t="shared" ca="1" si="1107"/>
        <v>-8.9423312787635894E-5</v>
      </c>
      <c r="IY466" s="223">
        <f t="shared" ca="1" si="1108"/>
        <v>1.5508832146467669E-4</v>
      </c>
      <c r="IZ466" s="223">
        <f t="shared" ca="1" si="1109"/>
        <v>-1.7263052984841379E-4</v>
      </c>
      <c r="JA466" s="223">
        <f t="shared" ca="1" si="1110"/>
        <v>1.3660671576208022E-4</v>
      </c>
      <c r="JB466" s="223">
        <f t="shared" ca="1" si="1111"/>
        <v>-5.8194811848879998E-5</v>
      </c>
    </row>
    <row r="467" spans="2:262">
      <c r="B467" s="230">
        <v>106</v>
      </c>
      <c r="C467" s="229">
        <f t="shared" si="1112"/>
        <v>2.0703125000000014E-3</v>
      </c>
      <c r="D467" s="226">
        <f t="shared" ca="1" si="855"/>
        <v>39.033188103741615</v>
      </c>
      <c r="E467" s="225">
        <f ca="1">DH361</f>
        <v>-0.16681189625839005</v>
      </c>
      <c r="F467" s="224">
        <v>106</v>
      </c>
      <c r="G467" s="223">
        <f t="shared" ca="1" si="856"/>
        <v>1.9862588173590067E-5</v>
      </c>
      <c r="H467" s="223">
        <f t="shared" ca="1" si="857"/>
        <v>9.5280714866986268E-5</v>
      </c>
      <c r="I467" s="223">
        <f t="shared" ca="1" si="858"/>
        <v>-1.8331257841897486E-4</v>
      </c>
      <c r="J467" s="223">
        <f t="shared" ca="1" si="859"/>
        <v>2.191841712987601E-4</v>
      </c>
      <c r="K467" s="223">
        <f t="shared" ca="1" si="860"/>
        <v>-1.9268849074531916E-4</v>
      </c>
      <c r="L467" s="223">
        <f t="shared" ca="1" si="861"/>
        <v>1.1136469136130566E-4</v>
      </c>
      <c r="M467" s="223">
        <f t="shared" ca="1" si="862"/>
        <v>1.647126896435098E-6</v>
      </c>
      <c r="N467" s="223">
        <f t="shared" ca="1" si="863"/>
        <v>-1.1419026708805237E-4</v>
      </c>
      <c r="O467" s="223">
        <f t="shared" ca="1" si="864"/>
        <v>1.9424139123355483E-4</v>
      </c>
      <c r="P467" s="223">
        <f t="shared" ca="1" si="865"/>
        <v>-2.1902252992649963E-4</v>
      </c>
      <c r="Q467" s="223">
        <f t="shared" ca="1" si="866"/>
        <v>1.8148238907164424E-4</v>
      </c>
      <c r="R467" s="223">
        <f t="shared" ca="1" si="867"/>
        <v>-9.2302744709400319E-5</v>
      </c>
      <c r="S467" s="223">
        <f t="shared" ca="1" si="868"/>
        <v>-2.3140979234035695E-5</v>
      </c>
      <c r="T467" s="223">
        <f t="shared" ca="1" si="869"/>
        <v>1.3200010461431082E-4</v>
      </c>
      <c r="U467" s="223">
        <f t="shared" ca="1" si="870"/>
        <v>-2.0329955326741048E-4</v>
      </c>
      <c r="V467" s="223">
        <f t="shared" ca="1" si="871"/>
        <v>2.1675158186115317E-4</v>
      </c>
      <c r="W467" s="223">
        <f t="shared" ca="1" si="872"/>
        <v>-1.6852851278284449E-4</v>
      </c>
      <c r="X467" s="223">
        <f t="shared" ca="1" si="873"/>
        <v>7.2351872168130549E-5</v>
      </c>
      <c r="Y467" s="223">
        <f t="shared" ca="1" si="874"/>
        <v>4.4411971291468809E-5</v>
      </c>
      <c r="Z467" s="223">
        <f t="shared" ca="1" si="875"/>
        <v>-1.4853870897453628E-4</v>
      </c>
      <c r="AA467" s="223">
        <f t="shared" ca="1" si="876"/>
        <v>2.1039982946845961E-4</v>
      </c>
      <c r="AB467" s="223">
        <f t="shared" ca="1" si="877"/>
        <v>-2.1239319757401635E-4</v>
      </c>
      <c r="AC467" s="223">
        <f t="shared" ca="1" si="878"/>
        <v>1.5395161478888808E-4</v>
      </c>
      <c r="AD467" s="223">
        <f t="shared" ca="1" si="879"/>
        <v>-5.170421154632514E-5</v>
      </c>
      <c r="AE467" s="223">
        <f t="shared" ca="1" si="880"/>
        <v>-6.5255251787308923E-5</v>
      </c>
      <c r="AF467" s="223">
        <f t="shared" ca="1" si="881"/>
        <v>1.6364680436781783E-4</v>
      </c>
      <c r="AG467" s="223">
        <f t="shared" ca="1" si="882"/>
        <v>-2.1547384029548197E-4</v>
      </c>
      <c r="AH467" s="223">
        <f t="shared" ca="1" si="883"/>
        <v>2.0598935068830962E-4</v>
      </c>
      <c r="AI467" s="223">
        <f t="shared" ca="1" si="884"/>
        <v>-1.3789207858600354E-4</v>
      </c>
      <c r="AJ467" s="223">
        <f t="shared" ca="1" si="885"/>
        <v>3.0558611102929966E-5</v>
      </c>
      <c r="AK467" s="223">
        <f t="shared" ca="1" si="886"/>
        <v>8.5470088536290976E-5</v>
      </c>
      <c r="AL467" s="223">
        <f t="shared" ca="1" si="887"/>
        <v>-1.7717889157659638E-4</v>
      </c>
      <c r="AM467" s="223">
        <f t="shared" ca="1" si="888"/>
        <v>2.1847272025047552E-4</v>
      </c>
      <c r="AN467" s="223">
        <f t="shared" ca="1" si="889"/>
        <v>-1.9760171375024171E-4</v>
      </c>
      <c r="AO467" s="223">
        <f t="shared" ca="1" si="890"/>
        <v>1.2050456628685555E-4</v>
      </c>
      <c r="AP467" s="223">
        <f t="shared" ca="1" si="891"/>
        <v>-9.1187145295805667E-6</v>
      </c>
      <c r="AQ467" s="223">
        <f t="shared" ca="1" si="892"/>
        <v>-1.0486180160996265E-4</v>
      </c>
      <c r="AR467" s="223">
        <f t="shared" ca="1" si="893"/>
        <v>1.8900464920365765E-4</v>
      </c>
      <c r="AS467" s="223">
        <f t="shared" ca="1" si="894"/>
        <v>-2.1936758848011987E-4</v>
      </c>
      <c r="AT467" s="223">
        <f t="shared" ca="1" si="895"/>
        <v>1.87311064288673E-4</v>
      </c>
      <c r="AU467" s="223">
        <f t="shared" ca="1" si="896"/>
        <v>-1.0195652913987097E-4</v>
      </c>
      <c r="AV467" s="223">
        <f t="shared" ca="1" si="897"/>
        <v>-1.2409000249485094E-5</v>
      </c>
      <c r="AW467" s="223">
        <f t="shared" ca="1" si="898"/>
        <v>1.2324363821084137E-4</v>
      </c>
      <c r="AX467" s="223">
        <f t="shared" ca="1" si="899"/>
        <v>-1.9901018873843499E-4</v>
      </c>
      <c r="AY467" s="223">
        <f t="shared" ca="1" si="900"/>
        <v>2.1814982691417868E-4</v>
      </c>
      <c r="AZ467" s="223">
        <f t="shared" ca="1" si="901"/>
        <v>-1.7521650688336071E-4</v>
      </c>
      <c r="BA467" s="223">
        <f t="shared" ca="1" si="902"/>
        <v>8.2426594882158494E-5</v>
      </c>
      <c r="BB467" s="223">
        <f t="shared" ca="1" si="903"/>
        <v>3.3817209572701754E-5</v>
      </c>
      <c r="BC467" s="223">
        <f t="shared" ca="1" si="904"/>
        <v>-1.4043857120392135E-4</v>
      </c>
      <c r="BD467" s="223">
        <f t="shared" ca="1" si="905"/>
        <v>2.0709915136562612E-4</v>
      </c>
      <c r="BE467" s="223">
        <f t="shared" ca="1" si="906"/>
        <v>-2.1483116326222765E-4</v>
      </c>
      <c r="BF467" s="223">
        <f t="shared" ca="1" si="907"/>
        <v>1.6143451873367983E-4</v>
      </c>
      <c r="BG467" s="223">
        <f t="shared" ca="1" si="908"/>
        <v>-6.2102847456773467E-5</v>
      </c>
      <c r="BH467" s="223">
        <f t="shared" ca="1" si="909"/>
        <v>-5.4899740681366044E-5</v>
      </c>
      <c r="BI467" s="223">
        <f t="shared" ca="1" si="910"/>
        <v>1.5628100398477546E-4</v>
      </c>
      <c r="BJ467" s="223">
        <f t="shared" ca="1" si="911"/>
        <v>-2.1319363595325512E-4</v>
      </c>
      <c r="BK467" s="223">
        <f t="shared" ca="1" si="912"/>
        <v>2.0944355806940131E-4</v>
      </c>
      <c r="BL467" s="223">
        <f t="shared" ca="1" si="913"/>
        <v>-1.4609782791950493E-4</v>
      </c>
      <c r="BM467" s="223">
        <f t="shared" ca="1" si="914"/>
        <v>4.1181015661507014E-5</v>
      </c>
      <c r="BN467" s="223">
        <f t="shared" ca="1" si="915"/>
        <v>7.5453557276017688E-5</v>
      </c>
      <c r="BO467" s="223">
        <f t="shared" ca="1" si="916"/>
        <v>-1.706183652653714E-4</v>
      </c>
      <c r="BP467" s="223">
        <f t="shared" ca="1" si="917"/>
        <v>2.1723494928315771E-4</v>
      </c>
      <c r="BQ467" s="223">
        <f t="shared" ca="1" si="918"/>
        <v>-2.0203889691887357E-4</v>
      </c>
      <c r="BR467" s="223">
        <f t="shared" ca="1" si="919"/>
        <v>1.2935413515726828E-4</v>
      </c>
      <c r="BS467" s="223">
        <f t="shared" ca="1" si="920"/>
        <v>-1.9862588173587099E-5</v>
      </c>
      <c r="BT467" s="223">
        <f t="shared" ca="1" si="921"/>
        <v>-9.5280714866985468E-5</v>
      </c>
      <c r="BU467" s="223">
        <f t="shared" ca="1" si="922"/>
        <v>1.8331257841897565E-4</v>
      </c>
      <c r="BV467" s="223">
        <f t="shared" ca="1" si="923"/>
        <v>-2.1918417129875999E-4</v>
      </c>
      <c r="BW467" s="223">
        <f t="shared" ca="1" si="924"/>
        <v>1.9268849074531921E-4</v>
      </c>
      <c r="BX467" s="223">
        <f t="shared" ca="1" si="925"/>
        <v>-1.1136469136130379E-4</v>
      </c>
      <c r="BY467" s="223">
        <f t="shared" ca="1" si="926"/>
        <v>-1.6471268964334175E-6</v>
      </c>
      <c r="BZ467" s="223">
        <f t="shared" ca="1" si="927"/>
        <v>1.1419026708805294E-4</v>
      </c>
      <c r="CA467" s="223">
        <f t="shared" ca="1" si="928"/>
        <v>-1.9424139123355621E-4</v>
      </c>
      <c r="CB467" s="223">
        <f t="shared" ca="1" si="929"/>
        <v>2.1902252992649971E-4</v>
      </c>
      <c r="CC467" s="223">
        <f t="shared" ca="1" si="930"/>
        <v>-1.8148238907164346E-4</v>
      </c>
      <c r="CD467" s="223">
        <f t="shared" ca="1" si="931"/>
        <v>9.2302744709396904E-5</v>
      </c>
      <c r="CE467" s="223">
        <f t="shared" ca="1" si="932"/>
        <v>2.3140979234036345E-5</v>
      </c>
      <c r="CF467" s="223">
        <f t="shared" ca="1" si="933"/>
        <v>-1.3200010461431261E-4</v>
      </c>
      <c r="CG467" s="223">
        <f t="shared" ca="1" si="934"/>
        <v>2.0329955326740955E-4</v>
      </c>
      <c r="CH467" s="223">
        <f t="shared" ca="1" si="935"/>
        <v>-2.1675158186115306E-4</v>
      </c>
      <c r="CI467" s="223">
        <f t="shared" ca="1" si="936"/>
        <v>1.6852851278284208E-4</v>
      </c>
      <c r="CJ467" s="223">
        <f t="shared" ca="1" si="937"/>
        <v>-7.2351872168131403E-5</v>
      </c>
      <c r="CK467" s="223">
        <f t="shared" ca="1" si="938"/>
        <v>-4.4411971291469419E-5</v>
      </c>
      <c r="CL467" s="223">
        <f t="shared" ca="1" si="939"/>
        <v>1.4853870897453444E-4</v>
      </c>
      <c r="CM467" s="223">
        <f t="shared" ca="1" si="940"/>
        <v>-2.1039982946845979E-4</v>
      </c>
      <c r="CN467" s="223">
        <f t="shared" ca="1" si="941"/>
        <v>2.1239319757401581E-4</v>
      </c>
      <c r="CO467" s="223">
        <f t="shared" ca="1" si="942"/>
        <v>-1.5395161478888984E-4</v>
      </c>
      <c r="CP467" s="223">
        <f t="shared" ca="1" si="943"/>
        <v>5.1704211546324503E-5</v>
      </c>
      <c r="CQ467" s="223">
        <f t="shared" ca="1" si="944"/>
        <v>6.5255251787312528E-5</v>
      </c>
      <c r="CR467" s="223">
        <f t="shared" ca="1" si="945"/>
        <v>-1.636468043678183E-4</v>
      </c>
      <c r="CS467" s="223">
        <f t="shared" ca="1" si="946"/>
        <v>2.1547384029548211E-4</v>
      </c>
      <c r="CT467" s="223">
        <f t="shared" ca="1" si="947"/>
        <v>-2.0598935068830832E-4</v>
      </c>
      <c r="CU467" s="223">
        <f t="shared" ca="1" si="948"/>
        <v>1.3789207858600302E-4</v>
      </c>
      <c r="CV467" s="223">
        <f t="shared" ca="1" si="949"/>
        <v>-3.0558611102929315E-5</v>
      </c>
      <c r="CW467" s="223">
        <f t="shared" ca="1" si="950"/>
        <v>-8.5470088536288699E-5</v>
      </c>
      <c r="CX467" s="223">
        <f t="shared" ca="1" si="951"/>
        <v>1.7717889157659676E-4</v>
      </c>
      <c r="CY467" s="223">
        <f t="shared" ca="1" si="952"/>
        <v>-2.1847272025047584E-4</v>
      </c>
      <c r="CZ467" s="223">
        <f t="shared" ca="1" si="953"/>
        <v>1.9760171375024144E-4</v>
      </c>
      <c r="DA467" s="223">
        <f t="shared" ca="1" si="954"/>
        <v>-1.20504566286855E-4</v>
      </c>
      <c r="DB467" s="223">
        <f t="shared" ca="1" si="955"/>
        <v>9.1187145295830603E-6</v>
      </c>
      <c r="DC467" s="223">
        <f t="shared" ca="1" si="956"/>
        <v>1.0486180160996871E-4</v>
      </c>
      <c r="DD467" s="223">
        <f t="shared" ca="1" si="957"/>
        <v>-1.8900464920365798E-4</v>
      </c>
      <c r="DE467" s="223">
        <f t="shared" ca="1" si="958"/>
        <v>2.193675884801199E-4</v>
      </c>
      <c r="DF467" s="223">
        <f t="shared" ca="1" si="959"/>
        <v>-1.873110642886759E-4</v>
      </c>
      <c r="DG467" s="223">
        <f t="shared" ca="1" si="960"/>
        <v>1.0195652913986765E-4</v>
      </c>
      <c r="DH467" s="223">
        <f t="shared" ca="1" si="961"/>
        <v>1.2409000249485758E-5</v>
      </c>
      <c r="DI467" s="223">
        <f t="shared" ca="1" si="962"/>
        <v>-1.2324363821083676E-4</v>
      </c>
      <c r="DJ467" s="223">
        <f t="shared" ca="1" si="963"/>
        <v>1.9901018873843656E-4</v>
      </c>
      <c r="DK467" s="223">
        <f t="shared" ca="1" si="964"/>
        <v>-2.1814982691417857E-4</v>
      </c>
      <c r="DL467" s="223">
        <f t="shared" ca="1" si="965"/>
        <v>1.7521650688336407E-4</v>
      </c>
      <c r="DM467" s="223">
        <f t="shared" ca="1" si="966"/>
        <v>-8.2426594882154997E-5</v>
      </c>
      <c r="DN467" s="223">
        <f t="shared" ca="1" si="967"/>
        <v>-3.3817209572702377E-5</v>
      </c>
      <c r="DO467" s="223">
        <f t="shared" ca="1" si="968"/>
        <v>1.4043857120391945E-4</v>
      </c>
      <c r="DP467" s="223">
        <f t="shared" ca="1" si="969"/>
        <v>-2.070991513656284E-4</v>
      </c>
      <c r="DQ467" s="223">
        <f t="shared" ca="1" si="970"/>
        <v>2.1483116326222754E-4</v>
      </c>
      <c r="DR467" s="223">
        <f t="shared" ca="1" si="971"/>
        <v>-1.614345187336794E-4</v>
      </c>
      <c r="DS467" s="223">
        <f t="shared" ca="1" si="972"/>
        <v>6.2102847456766867E-5</v>
      </c>
      <c r="DT467" s="223">
        <f t="shared" ca="1" si="973"/>
        <v>5.4899740681366654E-5</v>
      </c>
      <c r="DU467" s="223">
        <f t="shared" ca="1" si="974"/>
        <v>-1.5628100398477592E-4</v>
      </c>
      <c r="DV467" s="223">
        <f t="shared" ca="1" si="975"/>
        <v>2.1319363595325677E-4</v>
      </c>
      <c r="DW467" s="223">
        <f t="shared" ca="1" si="976"/>
        <v>-2.0944355806940115E-4</v>
      </c>
      <c r="DX467" s="223">
        <f t="shared" ca="1" si="977"/>
        <v>1.4609782791950445E-4</v>
      </c>
      <c r="DY467" s="223">
        <f t="shared" ca="1" si="978"/>
        <v>-4.1181015661512503E-5</v>
      </c>
      <c r="DZ467" s="223">
        <f t="shared" ca="1" si="979"/>
        <v>-7.5453557276018298E-5</v>
      </c>
      <c r="EA467" s="223">
        <f t="shared" ca="1" si="980"/>
        <v>1.7061836526537181E-4</v>
      </c>
      <c r="EB467" s="223">
        <f t="shared" ca="1" si="981"/>
        <v>-2.1723494928315692E-4</v>
      </c>
      <c r="EC467" s="223">
        <f t="shared" ca="1" si="982"/>
        <v>2.0203889691887086E-4</v>
      </c>
      <c r="ED467" s="223">
        <f t="shared" ca="1" si="983"/>
        <v>-1.2935413515726776E-4</v>
      </c>
      <c r="EE467" s="223">
        <f t="shared" ca="1" si="984"/>
        <v>1.9862588173592669E-5</v>
      </c>
      <c r="EF467" s="223">
        <f t="shared" ca="1" si="985"/>
        <v>9.5280714866991648E-5</v>
      </c>
      <c r="EG467" s="223">
        <f t="shared" ca="1" si="986"/>
        <v>-1.83312578418976E-4</v>
      </c>
      <c r="EH467" s="223">
        <f t="shared" ca="1" si="987"/>
        <v>2.1918417129875999E-4</v>
      </c>
      <c r="EI467" s="223">
        <f t="shared" ca="1" si="988"/>
        <v>-1.9268849074531591E-4</v>
      </c>
      <c r="EJ467" s="223">
        <f t="shared" ca="1" si="989"/>
        <v>1.1136469136130321E-4</v>
      </c>
      <c r="EK467" s="223">
        <f t="shared" ca="1" si="990"/>
        <v>1.6471268964340544E-6</v>
      </c>
      <c r="EL467" s="223">
        <f t="shared" ca="1" si="991"/>
        <v>-1.1419026708804816E-4</v>
      </c>
      <c r="EM467" s="223">
        <f t="shared" ca="1" si="992"/>
        <v>1.9424139123355651E-4</v>
      </c>
      <c r="EN467" s="223">
        <f t="shared" ca="1" si="993"/>
        <v>-2.1902252992649969E-4</v>
      </c>
      <c r="EO467" s="223">
        <f t="shared" ca="1" si="994"/>
        <v>1.814823890716466E-4</v>
      </c>
      <c r="EP467" s="223">
        <f t="shared" ca="1" si="995"/>
        <v>-9.2302744709396307E-5</v>
      </c>
      <c r="EQ467" s="223">
        <f t="shared" ca="1" si="996"/>
        <v>-2.3140979234036982E-5</v>
      </c>
      <c r="ER467" s="223">
        <f t="shared" ca="1" si="997"/>
        <v>1.3200010461430814E-4</v>
      </c>
      <c r="ES467" s="223">
        <f t="shared" ca="1" si="998"/>
        <v>-2.0329955326741213E-4</v>
      </c>
      <c r="ET467" s="223">
        <f t="shared" ca="1" si="999"/>
        <v>2.1675158186115298E-4</v>
      </c>
      <c r="EU467" s="223">
        <f t="shared" ca="1" si="1000"/>
        <v>-1.6852851278284565E-4</v>
      </c>
      <c r="EV467" s="223">
        <f t="shared" ca="1" si="1001"/>
        <v>7.2351872168124911E-5</v>
      </c>
      <c r="EW467" s="223">
        <f t="shared" ca="1" si="1002"/>
        <v>4.4411971291470043E-5</v>
      </c>
      <c r="EX467" s="223">
        <f t="shared" ca="1" si="1003"/>
        <v>-1.485387089745349E-4</v>
      </c>
      <c r="EY467" s="223">
        <f t="shared" ca="1" si="1004"/>
        <v>2.1039982946846175E-4</v>
      </c>
      <c r="EZ467" s="223">
        <f t="shared" ca="1" si="1005"/>
        <v>-2.1239319757401567E-4</v>
      </c>
      <c r="FA467" s="223">
        <f t="shared" ca="1" si="1006"/>
        <v>1.5395161478888938E-4</v>
      </c>
      <c r="FB467" s="223">
        <f t="shared" ca="1" si="1007"/>
        <v>-5.1704211546317822E-5</v>
      </c>
      <c r="FC467" s="223">
        <f t="shared" ca="1" si="1008"/>
        <v>-6.5255251787313124E-5</v>
      </c>
      <c r="FD467" s="223">
        <f t="shared" ca="1" si="1009"/>
        <v>1.6364680436781873E-4</v>
      </c>
      <c r="FE467" s="223">
        <f t="shared" ca="1" si="1010"/>
        <v>-2.1547384029548105E-4</v>
      </c>
      <c r="FF467" s="223">
        <f t="shared" ca="1" si="1011"/>
        <v>2.059893506883081E-4</v>
      </c>
      <c r="FG467" s="223">
        <f t="shared" ca="1" si="1012"/>
        <v>-1.3789207858600253E-4</v>
      </c>
      <c r="FH467" s="223">
        <f t="shared" ca="1" si="1013"/>
        <v>3.0558611102934872E-5</v>
      </c>
      <c r="FI467" s="223">
        <f t="shared" ca="1" si="1014"/>
        <v>8.5470088536295042E-5</v>
      </c>
      <c r="FJ467" s="223">
        <f t="shared" ca="1" si="1015"/>
        <v>-1.7717889157659714E-4</v>
      </c>
      <c r="FK467" s="223">
        <f t="shared" ca="1" si="1016"/>
        <v>2.1847272025047535E-4</v>
      </c>
      <c r="FL467" s="223">
        <f t="shared" ca="1" si="1017"/>
        <v>-1.9760171375023843E-4</v>
      </c>
      <c r="FM467" s="223">
        <f t="shared" ca="1" si="1018"/>
        <v>1.2050456628685446E-4</v>
      </c>
      <c r="FN467" s="223">
        <f t="shared" ca="1" si="1019"/>
        <v>-9.1187145295824098E-6</v>
      </c>
      <c r="FO467" s="223">
        <f t="shared" ca="1" si="1020"/>
        <v>-1.0486180160996926E-4</v>
      </c>
      <c r="FP467" s="223">
        <f t="shared" ca="1" si="1021"/>
        <v>1.890046492036583E-4</v>
      </c>
      <c r="FQ467" s="223">
        <f t="shared" ca="1" si="1022"/>
        <v>-2.193675884801199E-4</v>
      </c>
      <c r="FR467" s="223">
        <f t="shared" ca="1" si="1023"/>
        <v>1.8731106428867558E-4</v>
      </c>
      <c r="FS467" s="223">
        <f t="shared" ca="1" si="1024"/>
        <v>-1.0195652913986708E-4</v>
      </c>
      <c r="FT467" s="223">
        <f t="shared" ca="1" si="1025"/>
        <v>-1.2409000249486381E-5</v>
      </c>
      <c r="FU467" s="223">
        <f t="shared" ca="1" si="1026"/>
        <v>1.2324363821083725E-4</v>
      </c>
      <c r="FV467" s="223">
        <f t="shared" ca="1" si="1027"/>
        <v>-1.9901018873843683E-4</v>
      </c>
      <c r="FW467" s="223">
        <f t="shared" ca="1" si="1028"/>
        <v>2.1814982691417852E-4</v>
      </c>
      <c r="FX467" s="223">
        <f t="shared" ca="1" si="1029"/>
        <v>-1.7521650688336369E-4</v>
      </c>
      <c r="FY467" s="223">
        <f t="shared" ca="1" si="1030"/>
        <v>8.2426594882154387E-5</v>
      </c>
      <c r="FZ467" s="223">
        <f t="shared" ca="1" si="1031"/>
        <v>3.3817209572703028E-5</v>
      </c>
      <c r="GA467" s="223">
        <f t="shared" ca="1" si="1032"/>
        <v>-1.4043857120391991E-4</v>
      </c>
      <c r="GB467" s="223">
        <f t="shared" ca="1" si="1033"/>
        <v>2.0709915136562859E-4</v>
      </c>
      <c r="GC467" s="223">
        <f t="shared" ca="1" si="1034"/>
        <v>-2.1483116326222738E-4</v>
      </c>
      <c r="GD467" s="223">
        <f t="shared" ca="1" si="1035"/>
        <v>1.6143451873367896E-4</v>
      </c>
      <c r="GE467" s="223">
        <f t="shared" ca="1" si="1036"/>
        <v>-6.2102847456766243E-5</v>
      </c>
      <c r="GF467" s="223">
        <f t="shared" ca="1" si="1037"/>
        <v>-5.4899740681367291E-5</v>
      </c>
      <c r="GG467" s="223">
        <f t="shared" ca="1" si="1038"/>
        <v>1.5628100398477638E-4</v>
      </c>
      <c r="GH467" s="223">
        <f t="shared" ca="1" si="1039"/>
        <v>-2.1319363595325694E-4</v>
      </c>
      <c r="GI467" s="223">
        <f t="shared" ca="1" si="1040"/>
        <v>2.0944355806940093E-4</v>
      </c>
      <c r="GJ467" s="223">
        <f t="shared" ca="1" si="1041"/>
        <v>-1.4609782791950396E-4</v>
      </c>
      <c r="GK467" s="223">
        <f t="shared" ca="1" si="1042"/>
        <v>4.1181015661511866E-5</v>
      </c>
      <c r="GL467" s="223">
        <f t="shared" ca="1" si="1043"/>
        <v>7.545355727601888E-5</v>
      </c>
      <c r="GM467" s="223">
        <f t="shared" ca="1" si="1044"/>
        <v>-1.7061836526537219E-4</v>
      </c>
      <c r="GN467" s="223">
        <f t="shared" ca="1" si="1045"/>
        <v>2.1723494928315701E-4</v>
      </c>
      <c r="GO467" s="223">
        <f t="shared" ca="1" si="1046"/>
        <v>-2.0203889691887061E-4</v>
      </c>
      <c r="GP467" s="223">
        <f t="shared" ca="1" si="1047"/>
        <v>1.2935413515726722E-4</v>
      </c>
      <c r="GQ467" s="223">
        <f t="shared" ca="1" si="1048"/>
        <v>-1.9862588173592032E-5</v>
      </c>
      <c r="GR467" s="223">
        <f t="shared" ca="1" si="1049"/>
        <v>-9.5280714866992231E-5</v>
      </c>
      <c r="GS467" s="223">
        <f t="shared" ca="1" si="1050"/>
        <v>1.8331257841897635E-4</v>
      </c>
      <c r="GT467" s="223">
        <f t="shared" ca="1" si="1051"/>
        <v>-2.1918417129876001E-4</v>
      </c>
      <c r="GU467" s="223">
        <f t="shared" ca="1" si="1052"/>
        <v>1.9268849074532157E-4</v>
      </c>
      <c r="GV467" s="223">
        <f t="shared" ca="1" si="1053"/>
        <v>-1.1136469136130267E-4</v>
      </c>
      <c r="GW467" s="223">
        <f t="shared" ca="1" si="1054"/>
        <v>-1.6471268964471733E-6</v>
      </c>
      <c r="GX467" s="223">
        <f t="shared" ca="1" si="1055"/>
        <v>1.141902670880487E-4</v>
      </c>
      <c r="GY467" s="223">
        <f t="shared" ca="1" si="1056"/>
        <v>-1.9424139123355684E-4</v>
      </c>
      <c r="GZ467" s="223">
        <f t="shared" ca="1" si="1057"/>
        <v>2.1902252992649893E-4</v>
      </c>
      <c r="HA467" s="223">
        <f t="shared" ca="1" si="1058"/>
        <v>-1.8148238907164625E-4</v>
      </c>
      <c r="HB467" s="223">
        <f t="shared" ca="1" si="1059"/>
        <v>9.2302744709395738E-5</v>
      </c>
      <c r="HC467" s="223">
        <f t="shared" ca="1" si="1060"/>
        <v>2.314097923405002E-5</v>
      </c>
      <c r="HD467" s="223">
        <f t="shared" ca="1" si="1061"/>
        <v>-1.3200010461430865E-4</v>
      </c>
      <c r="HE467" s="223">
        <f t="shared" ca="1" si="1062"/>
        <v>2.0329955326741235E-4</v>
      </c>
      <c r="HF467" s="223">
        <f t="shared" ca="1" si="1063"/>
        <v>-2.167515818611548E-4</v>
      </c>
      <c r="HG467" s="223">
        <f t="shared" ca="1" si="1064"/>
        <v>1.6852851278284525E-4</v>
      </c>
      <c r="HH467" s="223">
        <f t="shared" ca="1" si="1065"/>
        <v>-7.2351872168124301E-5</v>
      </c>
      <c r="HI467" s="223">
        <f t="shared" ca="1" si="1066"/>
        <v>-4.4411971291458482E-5</v>
      </c>
      <c r="HJ467" s="223">
        <f t="shared" ca="1" si="1067"/>
        <v>1.4853870897453539E-4</v>
      </c>
      <c r="HK467" s="223">
        <f t="shared" ca="1" si="1068"/>
        <v>-2.1039982946846194E-4</v>
      </c>
      <c r="HL467" s="223">
        <f t="shared" ca="1" si="1069"/>
        <v>2.1239319757401863E-4</v>
      </c>
      <c r="HM467" s="223">
        <f t="shared" ca="1" si="1070"/>
        <v>-1.539516147888889E-4</v>
      </c>
      <c r="HN467" s="223">
        <f t="shared" ca="1" si="1071"/>
        <v>5.1704211546317198E-5</v>
      </c>
      <c r="HO467" s="223">
        <f t="shared" ca="1" si="1072"/>
        <v>6.5255251787301835E-5</v>
      </c>
      <c r="HP467" s="223">
        <f t="shared" ca="1" si="1073"/>
        <v>-1.6364680436781914E-4</v>
      </c>
      <c r="HQ467" s="223">
        <f t="shared" ca="1" si="1074"/>
        <v>2.1547384029548352E-4</v>
      </c>
      <c r="HR467" s="223">
        <f t="shared" ca="1" si="1075"/>
        <v>-2.0598935068831217E-4</v>
      </c>
      <c r="HS467" s="223">
        <f t="shared" ca="1" si="1076"/>
        <v>1.3789207858600202E-4</v>
      </c>
      <c r="HT467" s="223">
        <f t="shared" ca="1" si="1077"/>
        <v>-3.0558611102921875E-5</v>
      </c>
      <c r="HU467" s="223">
        <f t="shared" ca="1" si="1078"/>
        <v>-8.5470088536284173E-5</v>
      </c>
      <c r="HV467" s="223">
        <f t="shared" ca="1" si="1079"/>
        <v>1.7717889157659752E-4</v>
      </c>
      <c r="HW467" s="223">
        <f t="shared" ca="1" si="1080"/>
        <v>-2.1847272025047655E-4</v>
      </c>
      <c r="HX467" s="223">
        <f t="shared" ca="1" si="1081"/>
        <v>1.9760171375024358E-4</v>
      </c>
      <c r="HY467" s="223">
        <f t="shared" ca="1" si="1082"/>
        <v>-1.2050456628685393E-4</v>
      </c>
      <c r="HZ467" s="223">
        <f t="shared" ca="1" si="1083"/>
        <v>9.118714529569291E-6</v>
      </c>
      <c r="IA467" s="223">
        <f t="shared" ca="1" si="1084"/>
        <v>1.0486180160995887E-4</v>
      </c>
      <c r="IB467" s="223">
        <f t="shared" ca="1" si="1085"/>
        <v>-1.8900464920365863E-4</v>
      </c>
      <c r="IC467" s="223">
        <f t="shared" ca="1" si="1086"/>
        <v>2.1936758848011982E-4</v>
      </c>
      <c r="ID467" s="223">
        <f t="shared" ca="1" si="1087"/>
        <v>-1.8731106428867525E-4</v>
      </c>
      <c r="IE467" s="223">
        <f t="shared" ca="1" si="1088"/>
        <v>-2.4017332429000841E-5</v>
      </c>
      <c r="IF467" s="223">
        <f t="shared" ca="1" si="1089"/>
        <v>1.2409000249499459E-5</v>
      </c>
      <c r="IG467" s="223">
        <f t="shared" ca="1" si="1090"/>
        <v>-1.2324363821083781E-4</v>
      </c>
      <c r="IH467" s="223">
        <f t="shared" ca="1" si="1091"/>
        <v>1.990101887384371E-4</v>
      </c>
      <c r="II467" s="223">
        <f t="shared" ca="1" si="1092"/>
        <v>-2.1814982691417716E-4</v>
      </c>
      <c r="IJ467" s="223">
        <f t="shared" ca="1" si="1093"/>
        <v>1.7521650688336328E-4</v>
      </c>
      <c r="IK467" s="223">
        <f t="shared" ca="1" si="1094"/>
        <v>-8.2426594882153791E-5</v>
      </c>
      <c r="IL467" s="223">
        <f t="shared" ca="1" si="1095"/>
        <v>-3.3817209572715984E-5</v>
      </c>
      <c r="IM467" s="223">
        <f t="shared" ca="1" si="1096"/>
        <v>1.4043857120392045E-4</v>
      </c>
      <c r="IN467" s="223">
        <f t="shared" ca="1" si="1097"/>
        <v>-2.0709915136562883E-4</v>
      </c>
      <c r="IO467" s="223">
        <f t="shared" ca="1" si="1098"/>
        <v>2.1483116326222982E-4</v>
      </c>
      <c r="IP467" s="223">
        <f t="shared" ca="1" si="1099"/>
        <v>-1.6143451873367853E-4</v>
      </c>
      <c r="IQ467" s="223">
        <f t="shared" ca="1" si="1100"/>
        <v>6.210284745676562E-5</v>
      </c>
      <c r="IR467" s="223">
        <f t="shared" ca="1" si="1101"/>
        <v>5.4899740681355839E-5</v>
      </c>
      <c r="IS467" s="223">
        <f t="shared" ca="1" si="1102"/>
        <v>-1.5628100398477684E-4</v>
      </c>
      <c r="IT467" s="223">
        <f t="shared" ca="1" si="1103"/>
        <v>2.1319363595325705E-4</v>
      </c>
      <c r="IU467" s="223">
        <f t="shared" ca="1" si="1104"/>
        <v>-2.0944355806940446E-4</v>
      </c>
      <c r="IV467" s="223">
        <f t="shared" ca="1" si="1105"/>
        <v>1.4609782791950347E-4</v>
      </c>
      <c r="IW467" s="223">
        <f t="shared" ca="1" si="1106"/>
        <v>-4.1181015661498978E-5</v>
      </c>
      <c r="IX467" s="223">
        <f t="shared" ca="1" si="1107"/>
        <v>-7.5453557276007794E-5</v>
      </c>
      <c r="IY467" s="223">
        <f t="shared" ca="1" si="1108"/>
        <v>1.7061836526537259E-4</v>
      </c>
      <c r="IZ467" s="223">
        <f t="shared" ca="1" si="1109"/>
        <v>-2.1723494928315882E-4</v>
      </c>
      <c r="JA467" s="223">
        <f t="shared" ca="1" si="1110"/>
        <v>2.0203889691887525E-4</v>
      </c>
      <c r="JB467" s="223">
        <f t="shared" ca="1" si="1111"/>
        <v>-1.2935413515726671E-4</v>
      </c>
    </row>
    <row r="468" spans="2:262">
      <c r="B468" s="230">
        <v>107</v>
      </c>
      <c r="C468" s="229">
        <f t="shared" si="1112"/>
        <v>2.0898437500000014E-3</v>
      </c>
      <c r="D468" s="226">
        <f t="shared" ca="1" si="855"/>
        <v>39.033047603411859</v>
      </c>
      <c r="E468" s="225">
        <f ca="1">DI361</f>
        <v>-0.16695239658814739</v>
      </c>
      <c r="F468" s="224">
        <v>107</v>
      </c>
      <c r="G468" s="223">
        <f t="shared" ca="1" si="856"/>
        <v>9.6864059006617625E-5</v>
      </c>
      <c r="H468" s="223">
        <f t="shared" ca="1" si="857"/>
        <v>1.3342374513071481E-4</v>
      </c>
      <c r="I468" s="223">
        <f t="shared" ca="1" si="858"/>
        <v>-3.2904458889309609E-4</v>
      </c>
      <c r="J468" s="223">
        <f t="shared" ca="1" si="859"/>
        <v>4.3917108745047891E-4</v>
      </c>
      <c r="K468" s="223">
        <f t="shared" ca="1" si="860"/>
        <v>-4.3518951123035969E-4</v>
      </c>
      <c r="L468" s="223">
        <f t="shared" ca="1" si="861"/>
        <v>3.1813437732651013E-4</v>
      </c>
      <c r="M468" s="223">
        <f t="shared" ca="1" si="862"/>
        <v>-1.1841965504217383E-4</v>
      </c>
      <c r="N468" s="223">
        <f t="shared" ca="1" si="863"/>
        <v>-1.1206357463895762E-4</v>
      </c>
      <c r="O468" s="223">
        <f t="shared" ca="1" si="864"/>
        <v>3.1342977198316798E-4</v>
      </c>
      <c r="P468" s="223">
        <f t="shared" ca="1" si="865"/>
        <v>-4.3335875981849036E-4</v>
      </c>
      <c r="Q468" s="223">
        <f t="shared" ca="1" si="866"/>
        <v>4.40689866818978E-4</v>
      </c>
      <c r="R468" s="223">
        <f t="shared" ca="1" si="867"/>
        <v>-3.3351828064675626E-4</v>
      </c>
      <c r="S468" s="223">
        <f t="shared" ca="1" si="868"/>
        <v>1.3968996775639712E-4</v>
      </c>
      <c r="T468" s="223">
        <f t="shared" ca="1" si="869"/>
        <v>9.0433433180284509E-5</v>
      </c>
      <c r="U468" s="223">
        <f t="shared" ca="1" si="870"/>
        <v>-2.9705987529932598E-4</v>
      </c>
      <c r="V468" s="223">
        <f t="shared" ca="1" si="871"/>
        <v>4.2650243297635436E-4</v>
      </c>
      <c r="W468" s="223">
        <f t="shared" ca="1" si="872"/>
        <v>-4.4512856191855556E-4</v>
      </c>
      <c r="X468" s="223">
        <f t="shared" ca="1" si="873"/>
        <v>3.4809870921617269E-4</v>
      </c>
      <c r="Y468" s="223">
        <f t="shared" ca="1" si="874"/>
        <v>-1.606237551028961E-4</v>
      </c>
      <c r="Z468" s="223">
        <f t="shared" ca="1" si="875"/>
        <v>-6.8585429660050101E-5</v>
      </c>
      <c r="AA468" s="223">
        <f t="shared" ca="1" si="876"/>
        <v>2.7997433535651578E-4</v>
      </c>
      <c r="AB468" s="223">
        <f t="shared" ca="1" si="877"/>
        <v>-4.1861862441597714E-4</v>
      </c>
      <c r="AC468" s="223">
        <f t="shared" ca="1" si="878"/>
        <v>4.4849490332381442E-4</v>
      </c>
      <c r="AD468" s="223">
        <f t="shared" ca="1" si="879"/>
        <v>-3.6184053750524256E-4</v>
      </c>
      <c r="AE468" s="223">
        <f t="shared" ca="1" si="880"/>
        <v>1.8117058575437591E-4</v>
      </c>
      <c r="AF468" s="223">
        <f t="shared" ca="1" si="881"/>
        <v>4.6572197832384061E-5</v>
      </c>
      <c r="AG468" s="223">
        <f t="shared" ca="1" si="882"/>
        <v>-2.6221431271697887E-4</v>
      </c>
      <c r="AH468" s="223">
        <f t="shared" ca="1" si="883"/>
        <v>4.0972632692272084E-4</v>
      </c>
      <c r="AI468" s="223">
        <f t="shared" ca="1" si="884"/>
        <v>-4.5078078122345183E-4</v>
      </c>
      <c r="AJ468" s="223">
        <f t="shared" ca="1" si="885"/>
        <v>3.7471066024597426E-4</v>
      </c>
      <c r="AK468" s="223">
        <f t="shared" ca="1" si="886"/>
        <v>-2.0128096059610138E-4</v>
      </c>
      <c r="AL468" s="223">
        <f t="shared" ca="1" si="887"/>
        <v>-2.4446769500903497E-5</v>
      </c>
      <c r="AM468" s="223">
        <f t="shared" ca="1" si="888"/>
        <v>2.4382259283084023E-4</v>
      </c>
      <c r="AN468" s="223">
        <f t="shared" ca="1" si="889"/>
        <v>-3.9984696282012152E-4</v>
      </c>
      <c r="AO468" s="223">
        <f t="shared" ca="1" si="890"/>
        <v>4.5198068873738938E-4</v>
      </c>
      <c r="AP468" s="223">
        <f t="shared" ca="1" si="891"/>
        <v>-3.8667807218539427E-4</v>
      </c>
      <c r="AQ468" s="223">
        <f t="shared" ca="1" si="892"/>
        <v>2.2090643197362667E-4</v>
      </c>
      <c r="AR468" s="223">
        <f t="shared" ca="1" si="893"/>
        <v>2.2624467604111362E-6</v>
      </c>
      <c r="AS468" s="223">
        <f t="shared" ca="1" si="894"/>
        <v>-2.2484348296224064E-4</v>
      </c>
      <c r="AT468" s="223">
        <f t="shared" ca="1" si="895"/>
        <v>3.8900433236163109E-4</v>
      </c>
      <c r="AU468" s="223">
        <f t="shared" ca="1" si="896"/>
        <v>-4.5209173518332552E-4</v>
      </c>
      <c r="AV468" s="223">
        <f t="shared" ca="1" si="897"/>
        <v>3.977139427799238E-4</v>
      </c>
      <c r="AW468" s="223">
        <f t="shared" ca="1" si="898"/>
        <v>-2.3999972040740362E-4</v>
      </c>
      <c r="AX468" s="223">
        <f t="shared" ca="1" si="899"/>
        <v>1.9927326412500396E-5</v>
      </c>
      <c r="AY468" s="223">
        <f t="shared" ca="1" si="900"/>
        <v>2.0532270544922207E-4</v>
      </c>
      <c r="AZ468" s="223">
        <f t="shared" ca="1" si="901"/>
        <v>-3.7722455639372288E-4</v>
      </c>
      <c r="BA468" s="223">
        <f t="shared" ca="1" si="902"/>
        <v>4.5111365304064614E-4</v>
      </c>
      <c r="BB468" s="223">
        <f t="shared" ca="1" si="903"/>
        <v>-4.0779168565066636E-4</v>
      </c>
      <c r="BC468" s="223">
        <f t="shared" ca="1" si="904"/>
        <v>2.5851482849322655E-4</v>
      </c>
      <c r="BD468" s="223">
        <f t="shared" ca="1" si="905"/>
        <v>-4.2069092910650114E-5</v>
      </c>
      <c r="BE468" s="223">
        <f t="shared" ca="1" si="906"/>
        <v>-1.8530728755462549E-4</v>
      </c>
      <c r="BF468" s="223">
        <f t="shared" ca="1" si="907"/>
        <v>3.6453601342849301E-4</v>
      </c>
      <c r="BG468" s="223">
        <f t="shared" ca="1" si="908"/>
        <v>-4.4904879859490273E-4</v>
      </c>
      <c r="BH468" s="223">
        <f t="shared" ca="1" si="909"/>
        <v>4.1688702263234349E-4</v>
      </c>
      <c r="BI468" s="223">
        <f t="shared" ca="1" si="910"/>
        <v>-2.7640715171398984E-4</v>
      </c>
      <c r="BJ468" s="223">
        <f t="shared" ca="1" si="911"/>
        <v>6.4109511279167189E-5</v>
      </c>
      <c r="BK468" s="223">
        <f t="shared" ca="1" si="912"/>
        <v>1.6484544817330833E-4</v>
      </c>
      <c r="BL468" s="223">
        <f t="shared" ca="1" si="913"/>
        <v>-3.5096927127733802E-4</v>
      </c>
      <c r="BM468" s="223">
        <f t="shared" ca="1" si="914"/>
        <v>4.4590214626131401E-4</v>
      </c>
      <c r="BN468" s="223">
        <f t="shared" ca="1" si="915"/>
        <v>-4.2497804226151125E-4</v>
      </c>
      <c r="BO468" s="223">
        <f t="shared" ca="1" si="916"/>
        <v>2.9363358589586677E-4</v>
      </c>
      <c r="BP468" s="223">
        <f t="shared" ca="1" si="917"/>
        <v>-8.599548421967009E-5</v>
      </c>
      <c r="BQ468" s="223">
        <f t="shared" ca="1" si="918"/>
        <v>-1.4398648166859769E-4</v>
      </c>
      <c r="BR468" s="223">
        <f t="shared" ca="1" si="919"/>
        <v>3.365570134103905E-4</v>
      </c>
      <c r="BS468" s="223">
        <f t="shared" ca="1" si="920"/>
        <v>-4.4168127660096617E-4</v>
      </c>
      <c r="BT468" s="223">
        <f t="shared" ca="1" si="921"/>
        <v>4.3204525256319046E-4</v>
      </c>
      <c r="BU468" s="223">
        <f t="shared" ca="1" si="922"/>
        <v>-3.1015263105004643E-4</v>
      </c>
      <c r="BV468" s="223">
        <f t="shared" ca="1" si="923"/>
        <v>1.0767428650638558E-4</v>
      </c>
      <c r="BW468" s="223">
        <f t="shared" ca="1" si="924"/>
        <v>1.2278063911780906E-4</v>
      </c>
      <c r="BX468" s="223">
        <f t="shared" ca="1" si="925"/>
        <v>-3.2133396021922443E-4</v>
      </c>
      <c r="BY468" s="223">
        <f t="shared" ca="1" si="926"/>
        <v>4.3639635805857891E-4</v>
      </c>
      <c r="BZ468" s="223">
        <f t="shared" ca="1" si="927"/>
        <v>-4.3807162800874673E-4</v>
      </c>
      <c r="CA468" s="223">
        <f t="shared" ca="1" si="928"/>
        <v>3.2592449134987404E-4</v>
      </c>
      <c r="CB468" s="223">
        <f t="shared" ca="1" si="929"/>
        <v>-1.2909369200575353E-4</v>
      </c>
      <c r="CC468" s="223">
        <f t="shared" ca="1" si="930"/>
        <v>-1.012790072530717E-4</v>
      </c>
      <c r="CD468" s="223">
        <f t="shared" ca="1" si="931"/>
        <v>3.0533678537236861E-4</v>
      </c>
      <c r="CE468" s="223">
        <f t="shared" ca="1" si="932"/>
        <v>-4.3006012246581886E-4</v>
      </c>
      <c r="CF468" s="223">
        <f t="shared" ca="1" si="933"/>
        <v>4.430426505318905E-4</v>
      </c>
      <c r="CG468" s="223">
        <f t="shared" ca="1" si="934"/>
        <v>-3.4091117100242571E-4</v>
      </c>
      <c r="CH468" s="223">
        <f t="shared" ca="1" si="935"/>
        <v>1.5020209949379541E-4</v>
      </c>
      <c r="CI468" s="223">
        <f t="shared" ca="1" si="936"/>
        <v>7.9533385388880868E-5</v>
      </c>
      <c r="CJ468" s="223">
        <f t="shared" ca="1" si="937"/>
        <v>-2.8860402746519774E-4</v>
      </c>
      <c r="CK468" s="223">
        <f t="shared" ca="1" si="938"/>
        <v>4.2268783436922046E-4</v>
      </c>
      <c r="CL468" s="223">
        <f t="shared" ca="1" si="939"/>
        <v>-4.469463445039496E-4</v>
      </c>
      <c r="CM468" s="223">
        <f t="shared" ca="1" si="940"/>
        <v>3.5507656578373238E-4</v>
      </c>
      <c r="CN468" s="223">
        <f t="shared" ca="1" si="941"/>
        <v>-1.7094865696801884E-4</v>
      </c>
      <c r="CO468" s="223">
        <f t="shared" ca="1" si="942"/>
        <v>-5.7596160632973891E-5</v>
      </c>
      <c r="CP468" s="223">
        <f t="shared" ca="1" si="943"/>
        <v>2.711759971771357E-4</v>
      </c>
      <c r="CQ468" s="223">
        <f t="shared" ca="1" si="944"/>
        <v>-4.1429725425654463E-4</v>
      </c>
      <c r="CR468" s="223">
        <f t="shared" ca="1" si="945"/>
        <v>4.4977330558422079E-4</v>
      </c>
      <c r="CS468" s="223">
        <f t="shared" ca="1" si="946"/>
        <v>-3.6838655001704027E-4</v>
      </c>
      <c r="CT468" s="223">
        <f t="shared" ca="1" si="947"/>
        <v>1.9128338415427219E-4</v>
      </c>
      <c r="CU468" s="223">
        <f t="shared" ca="1" si="948"/>
        <v>3.5520181681274177E-5</v>
      </c>
      <c r="CV468" s="223">
        <f t="shared" ca="1" si="949"/>
        <v>-2.5309468015967228E-4</v>
      </c>
      <c r="CW468" s="223">
        <f t="shared" ca="1" si="950"/>
        <v>4.0490859577021647E-4</v>
      </c>
      <c r="CX468" s="223">
        <f t="shared" ca="1" si="951"/>
        <v>-4.5151672337585239E-4</v>
      </c>
      <c r="CY468" s="223">
        <f t="shared" ca="1" si="952"/>
        <v>3.8080905878450587E-4</v>
      </c>
      <c r="CZ468" s="223">
        <f t="shared" ca="1" si="953"/>
        <v>-2.1115729291364078E-4</v>
      </c>
      <c r="DA468" s="223">
        <f t="shared" ca="1" si="954"/>
        <v>-1.3358631500703743E-5</v>
      </c>
      <c r="DB468" s="223">
        <f t="shared" ca="1" si="955"/>
        <v>2.3440363588921799E-4</v>
      </c>
      <c r="DC468" s="223">
        <f t="shared" ca="1" si="956"/>
        <v>-3.9454447701087436E-4</v>
      </c>
      <c r="DD468" s="223">
        <f t="shared" ca="1" si="957"/>
        <v>4.521723978326771E-4</v>
      </c>
      <c r="DE468" s="223">
        <f t="shared" ca="1" si="958"/>
        <v>-3.9231416517441874E-4</v>
      </c>
      <c r="DF468" s="223">
        <f t="shared" ca="1" si="959"/>
        <v>2.3052250525920843E-4</v>
      </c>
      <c r="DG468" s="223">
        <f t="shared" ca="1" si="960"/>
        <v>-8.8351007932169049E-6</v>
      </c>
      <c r="DH468" s="223">
        <f t="shared" ca="1" si="961"/>
        <v>-2.1514789272858404E-4</v>
      </c>
      <c r="DI468" s="223">
        <f t="shared" ca="1" si="962"/>
        <v>3.8322986604838553E-4</v>
      </c>
      <c r="DJ468" s="223">
        <f t="shared" ca="1" si="963"/>
        <v>-4.5173874937749867E-4</v>
      </c>
      <c r="DK468" s="223">
        <f t="shared" ca="1" si="964"/>
        <v>4.0287415237777647E-4</v>
      </c>
      <c r="DL468" s="223">
        <f t="shared" ca="1" si="965"/>
        <v>-2.4933236869819763E-4</v>
      </c>
      <c r="DM468" s="223">
        <f t="shared" ca="1" si="966"/>
        <v>3.1007548555463338E-5</v>
      </c>
      <c r="DN468" s="223">
        <f t="shared" ca="1" si="967"/>
        <v>1.9537383944961441E-4</v>
      </c>
      <c r="DO468" s="223">
        <f t="shared" ca="1" si="968"/>
        <v>-3.7099202077162758E-4</v>
      </c>
      <c r="DP468" s="223">
        <f t="shared" ca="1" si="969"/>
        <v>4.5021682270742706E-4</v>
      </c>
      <c r="DQ468" s="223">
        <f t="shared" ca="1" si="970"/>
        <v>-4.1246358046043602E-4</v>
      </c>
      <c r="DR468" s="223">
        <f t="shared" ca="1" si="971"/>
        <v>2.675415686220572E-4</v>
      </c>
      <c r="DS468" s="223">
        <f t="shared" ca="1" si="972"/>
        <v>-5.3105296417324727E-5</v>
      </c>
      <c r="DT468" s="223">
        <f t="shared" ca="1" si="973"/>
        <v>-1.7512911347870646E-4</v>
      </c>
      <c r="DU468" s="223">
        <f t="shared" ca="1" si="974"/>
        <v>3.5786042322176839E-4</v>
      </c>
      <c r="DV468" s="223">
        <f t="shared" ca="1" si="975"/>
        <v>-4.4761028427711908E-4</v>
      </c>
      <c r="DW468" s="223">
        <f t="shared" ca="1" si="976"/>
        <v>4.2105934765022447E-4</v>
      </c>
      <c r="DX468" s="223">
        <f t="shared" ca="1" si="977"/>
        <v>-2.851062374732529E-4</v>
      </c>
      <c r="DY468" s="223">
        <f t="shared" ca="1" si="978"/>
        <v>7.507510896861665E-5</v>
      </c>
      <c r="DZ468" s="223">
        <f t="shared" ca="1" si="979"/>
        <v>1.5446248613392992E-4</v>
      </c>
      <c r="EA468" s="223">
        <f t="shared" ca="1" si="980"/>
        <v>-3.4386670856748086E-4</v>
      </c>
      <c r="EB468" s="223">
        <f t="shared" ca="1" si="981"/>
        <v>4.4392541346595783E-4</v>
      </c>
      <c r="EC468" s="223">
        <f t="shared" ca="1" si="982"/>
        <v>-4.2864074599108931E-4</v>
      </c>
      <c r="ED468" s="223">
        <f t="shared" ca="1" si="983"/>
        <v>3.0198406042599839E-4</v>
      </c>
      <c r="EE468" s="223">
        <f t="shared" ca="1" si="984"/>
        <v>-9.6864059006600441E-5</v>
      </c>
      <c r="EF468" s="223">
        <f t="shared" ca="1" si="985"/>
        <v>-1.3342374513071662E-4</v>
      </c>
      <c r="EG468" s="223">
        <f t="shared" ca="1" si="986"/>
        <v>3.2904458889310427E-4</v>
      </c>
      <c r="EH468" s="223">
        <f t="shared" ca="1" si="987"/>
        <v>-4.3917108745047798E-4</v>
      </c>
      <c r="EI468" s="223">
        <f t="shared" ca="1" si="988"/>
        <v>4.3518951123035807E-4</v>
      </c>
      <c r="EJ468" s="223">
        <f t="shared" ca="1" si="989"/>
        <v>-3.1813437732649847E-4</v>
      </c>
      <c r="EK468" s="223">
        <f t="shared" ca="1" si="990"/>
        <v>1.1841965504217277E-4</v>
      </c>
      <c r="EL468" s="223">
        <f t="shared" ca="1" si="991"/>
        <v>1.1206357463896803E-4</v>
      </c>
      <c r="EM468" s="223">
        <f t="shared" ca="1" si="992"/>
        <v>-3.1342977198316419E-4</v>
      </c>
      <c r="EN468" s="223">
        <f t="shared" ca="1" si="993"/>
        <v>4.3335875981849161E-4</v>
      </c>
      <c r="EO468" s="223">
        <f t="shared" ca="1" si="994"/>
        <v>-4.4068986681897453E-4</v>
      </c>
      <c r="EP468" s="223">
        <f t="shared" ca="1" si="995"/>
        <v>3.3351828064675664E-4</v>
      </c>
      <c r="EQ468" s="223">
        <f t="shared" ca="1" si="996"/>
        <v>-1.3968996775638685E-4</v>
      </c>
      <c r="ER468" s="223">
        <f t="shared" ca="1" si="997"/>
        <v>-9.043343318030454E-5</v>
      </c>
      <c r="ES468" s="223">
        <f t="shared" ca="1" si="998"/>
        <v>2.9705987529932924E-4</v>
      </c>
      <c r="ET468" s="223">
        <f t="shared" ca="1" si="999"/>
        <v>-4.2650243297635897E-4</v>
      </c>
      <c r="EU468" s="223">
        <f t="shared" ca="1" si="1000"/>
        <v>4.4512856191855594E-4</v>
      </c>
      <c r="EV468" s="223">
        <f t="shared" ca="1" si="1001"/>
        <v>-3.4809870921616792E-4</v>
      </c>
      <c r="EW468" s="223">
        <f t="shared" ca="1" si="1002"/>
        <v>1.6062375510288005E-4</v>
      </c>
      <c r="EX468" s="223">
        <f t="shared" ca="1" si="1003"/>
        <v>6.8585429660051158E-5</v>
      </c>
      <c r="EY468" s="223">
        <f t="shared" ca="1" si="1004"/>
        <v>-2.7997433535652678E-4</v>
      </c>
      <c r="EZ468" s="223">
        <f t="shared" ca="1" si="1005"/>
        <v>4.1861862441597633E-4</v>
      </c>
      <c r="FA468" s="223">
        <f t="shared" ca="1" si="1006"/>
        <v>-4.4849490332381345E-4</v>
      </c>
      <c r="FB468" s="223">
        <f t="shared" ca="1" si="1007"/>
        <v>3.6184053750523221E-4</v>
      </c>
      <c r="FC468" s="223">
        <f t="shared" ca="1" si="1008"/>
        <v>-1.8117058575437488E-4</v>
      </c>
      <c r="FD468" s="223">
        <f t="shared" ca="1" si="1009"/>
        <v>-4.6572197832397966E-5</v>
      </c>
      <c r="FE468" s="223">
        <f t="shared" ca="1" si="1010"/>
        <v>2.6221431271697458E-4</v>
      </c>
      <c r="FF468" s="223">
        <f t="shared" ca="1" si="1011"/>
        <v>-4.0972632692272404E-4</v>
      </c>
      <c r="FG468" s="223">
        <f t="shared" ca="1" si="1012"/>
        <v>4.507807812234508E-4</v>
      </c>
      <c r="FH468" s="223">
        <f t="shared" ca="1" si="1013"/>
        <v>-3.7471066024597367E-4</v>
      </c>
      <c r="FI468" s="223">
        <f t="shared" ca="1" si="1014"/>
        <v>2.0128096059609469E-4</v>
      </c>
      <c r="FJ468" s="223">
        <f t="shared" ca="1" si="1015"/>
        <v>2.4446769500923853E-5</v>
      </c>
      <c r="FK468" s="223">
        <f t="shared" ca="1" si="1016"/>
        <v>-2.4382259283084663E-4</v>
      </c>
      <c r="FL468" s="223">
        <f t="shared" ca="1" si="1017"/>
        <v>3.9984696282012802E-4</v>
      </c>
      <c r="FM468" s="223">
        <f t="shared" ca="1" si="1018"/>
        <v>-4.5198068873738932E-4</v>
      </c>
      <c r="FN468" s="223">
        <f t="shared" ca="1" si="1019"/>
        <v>3.8667807218539026E-4</v>
      </c>
      <c r="FO468" s="223">
        <f t="shared" ca="1" si="1020"/>
        <v>-2.2090643197360889E-4</v>
      </c>
      <c r="FP468" s="223">
        <f t="shared" ca="1" si="1021"/>
        <v>-2.2624467604122746E-6</v>
      </c>
      <c r="FQ468" s="223">
        <f t="shared" ca="1" si="1022"/>
        <v>2.2484348296225275E-4</v>
      </c>
      <c r="FR468" s="223">
        <f t="shared" ca="1" si="1023"/>
        <v>-3.8900433236162838E-4</v>
      </c>
      <c r="FS468" s="223">
        <f t="shared" ca="1" si="1024"/>
        <v>4.5209173518332568E-4</v>
      </c>
      <c r="FT468" s="223">
        <f t="shared" ca="1" si="1025"/>
        <v>-3.9771394277991409E-4</v>
      </c>
      <c r="FU468" s="223">
        <f t="shared" ca="1" si="1026"/>
        <v>2.3999972040740275E-4</v>
      </c>
      <c r="FV468" s="223">
        <f t="shared" ca="1" si="1027"/>
        <v>-1.9927326412486437E-5</v>
      </c>
      <c r="FW468" s="223">
        <f t="shared" ca="1" si="1028"/>
        <v>-2.053227054492173E-4</v>
      </c>
      <c r="FX468" s="223">
        <f t="shared" ca="1" si="1029"/>
        <v>3.77224556393727E-4</v>
      </c>
      <c r="FY468" s="223">
        <f t="shared" ca="1" si="1030"/>
        <v>-4.5111365304064711E-4</v>
      </c>
      <c r="FZ468" s="223">
        <f t="shared" ca="1" si="1031"/>
        <v>4.0779168565066587E-4</v>
      </c>
      <c r="GA468" s="223">
        <f t="shared" ca="1" si="1032"/>
        <v>-2.5851482849322037E-4</v>
      </c>
      <c r="GB468" s="223">
        <f t="shared" ca="1" si="1033"/>
        <v>4.2069092910655399E-5</v>
      </c>
      <c r="GC468" s="223">
        <f t="shared" ca="1" si="1034"/>
        <v>1.8530728755463235E-4</v>
      </c>
      <c r="GD468" s="223">
        <f t="shared" ca="1" si="1035"/>
        <v>-3.6453601342850505E-4</v>
      </c>
      <c r="GE468" s="223">
        <f t="shared" ca="1" si="1036"/>
        <v>4.4904879859490214E-4</v>
      </c>
      <c r="GF468" s="223">
        <f t="shared" ca="1" si="1037"/>
        <v>-4.1688702263234067E-4</v>
      </c>
      <c r="GG468" s="223">
        <f t="shared" ca="1" si="1038"/>
        <v>2.7640715171397374E-4</v>
      </c>
      <c r="GH468" s="223">
        <f t="shared" ca="1" si="1039"/>
        <v>-6.4109511279159708E-5</v>
      </c>
      <c r="GI468" s="223">
        <f t="shared" ca="1" si="1040"/>
        <v>-1.6484544817332731E-4</v>
      </c>
      <c r="GJ468" s="223">
        <f t="shared" ca="1" si="1041"/>
        <v>3.509692712773346E-4</v>
      </c>
      <c r="GK468" s="223">
        <f t="shared" ca="1" si="1042"/>
        <v>-4.4590214626131521E-4</v>
      </c>
      <c r="GL468" s="223">
        <f t="shared" ca="1" si="1043"/>
        <v>4.2497804226150426E-4</v>
      </c>
      <c r="GM468" s="223">
        <f t="shared" ca="1" si="1044"/>
        <v>-2.9363358589586103E-4</v>
      </c>
      <c r="GN468" s="223">
        <f t="shared" ca="1" si="1045"/>
        <v>8.5995484219662663E-5</v>
      </c>
      <c r="GO468" s="223">
        <f t="shared" ca="1" si="1046"/>
        <v>1.4398648166859265E-4</v>
      </c>
      <c r="GP468" s="223">
        <f t="shared" ca="1" si="1047"/>
        <v>-3.3655701341039554E-4</v>
      </c>
      <c r="GQ468" s="223">
        <f t="shared" ca="1" si="1048"/>
        <v>4.4168127660097056E-4</v>
      </c>
      <c r="GR468" s="223">
        <f t="shared" ca="1" si="1049"/>
        <v>-4.3204525256318829E-4</v>
      </c>
      <c r="GS468" s="223">
        <f t="shared" ca="1" si="1050"/>
        <v>3.1015263105005965E-4</v>
      </c>
      <c r="GT468" s="223">
        <f t="shared" ca="1" si="1051"/>
        <v>-1.0767428650636582E-4</v>
      </c>
      <c r="GU468" s="223">
        <f t="shared" ca="1" si="1052"/>
        <v>-1.2278063911781627E-4</v>
      </c>
      <c r="GV468" s="223">
        <f t="shared" ca="1" si="1053"/>
        <v>3.2133396021922063E-4</v>
      </c>
      <c r="GW468" s="223">
        <f t="shared" ca="1" si="1054"/>
        <v>-4.3639635805858422E-4</v>
      </c>
      <c r="GX468" s="223">
        <f t="shared" ca="1" si="1055"/>
        <v>4.3807162800874489E-4</v>
      </c>
      <c r="GY468" s="223">
        <f t="shared" ca="1" si="1056"/>
        <v>-3.2592449134987773E-4</v>
      </c>
      <c r="GZ468" s="223">
        <f t="shared" ca="1" si="1057"/>
        <v>1.2909369200572168E-4</v>
      </c>
      <c r="HA468" s="223">
        <f t="shared" ca="1" si="1058"/>
        <v>1.0127900725309151E-4</v>
      </c>
      <c r="HB468" s="223">
        <f t="shared" ca="1" si="1059"/>
        <v>-3.0533678537236471E-4</v>
      </c>
      <c r="HC468" s="223">
        <f t="shared" ca="1" si="1060"/>
        <v>4.3006012246581327E-4</v>
      </c>
      <c r="HD468" s="223">
        <f t="shared" ca="1" si="1061"/>
        <v>-4.4304265053188643E-4</v>
      </c>
      <c r="HE468" s="223">
        <f t="shared" ca="1" si="1062"/>
        <v>3.4091117100242072E-4</v>
      </c>
      <c r="HF468" s="223">
        <f t="shared" ca="1" si="1063"/>
        <v>-1.5020209949381257E-4</v>
      </c>
      <c r="HG468" s="223">
        <f t="shared" ca="1" si="1064"/>
        <v>-7.9533385388901007E-5</v>
      </c>
      <c r="HH468" s="223">
        <f t="shared" ca="1" si="1065"/>
        <v>2.8860402746520354E-4</v>
      </c>
      <c r="HI468" s="223">
        <f t="shared" ca="1" si="1066"/>
        <v>-4.2268783436921861E-4</v>
      </c>
      <c r="HJ468" s="223">
        <f t="shared" ca="1" si="1067"/>
        <v>4.4694634450394451E-4</v>
      </c>
      <c r="HK468" s="223">
        <f t="shared" ca="1" si="1068"/>
        <v>-3.5507656578372772E-4</v>
      </c>
      <c r="HL468" s="223">
        <f t="shared" ca="1" si="1069"/>
        <v>1.7094865696802369E-4</v>
      </c>
      <c r="HM468" s="223">
        <f t="shared" ca="1" si="1070"/>
        <v>5.7596160633006851E-5</v>
      </c>
      <c r="HN468" s="223">
        <f t="shared" ca="1" si="1071"/>
        <v>-2.7117599717715201E-4</v>
      </c>
      <c r="HO468" s="223">
        <f t="shared" ca="1" si="1072"/>
        <v>4.1429725425654761E-4</v>
      </c>
      <c r="HP468" s="223">
        <f t="shared" ca="1" si="1073"/>
        <v>-4.4977330558422263E-4</v>
      </c>
      <c r="HQ468" s="223">
        <f t="shared" ca="1" si="1074"/>
        <v>3.683865500170284E-4</v>
      </c>
      <c r="HR468" s="223">
        <f t="shared" ca="1" si="1075"/>
        <v>-1.9128338415426541E-4</v>
      </c>
      <c r="HS468" s="223">
        <f t="shared" ca="1" si="1076"/>
        <v>-3.5520181681268891E-5</v>
      </c>
      <c r="HT468" s="223">
        <f t="shared" ca="1" si="1077"/>
        <v>2.5309468015968924E-4</v>
      </c>
      <c r="HU468" s="223">
        <f t="shared" ca="1" si="1078"/>
        <v>-4.0490859577021977E-4</v>
      </c>
      <c r="HV468" s="223">
        <f t="shared" ca="1" si="1079"/>
        <v>4.5151672337585271E-4</v>
      </c>
      <c r="HW468" s="223">
        <f t="shared" ca="1" si="1080"/>
        <v>-3.8080905878448793E-4</v>
      </c>
      <c r="HX468" s="223">
        <f t="shared" ca="1" si="1081"/>
        <v>2.1115729291363411E-4</v>
      </c>
      <c r="HY468" s="223">
        <f t="shared" ca="1" si="1082"/>
        <v>1.3358631500711305E-5</v>
      </c>
      <c r="HZ468" s="223">
        <f t="shared" ca="1" si="1083"/>
        <v>-2.3440363588920246E-4</v>
      </c>
      <c r="IA468" s="223">
        <f t="shared" ca="1" si="1084"/>
        <v>3.9454447701087799E-4</v>
      </c>
      <c r="IB468" s="223">
        <f t="shared" ca="1" si="1085"/>
        <v>-4.5217239783267705E-4</v>
      </c>
      <c r="IC468" s="223">
        <f t="shared" ca="1" si="1086"/>
        <v>3.9231416517442779E-4</v>
      </c>
      <c r="ID468" s="223">
        <f t="shared" ca="1" si="1087"/>
        <v>-2.3052250525917986E-4</v>
      </c>
      <c r="IE468" s="223">
        <f t="shared" ca="1" si="1088"/>
        <v>-9.5700592242010853E-5</v>
      </c>
      <c r="IF468" s="223">
        <f t="shared" ca="1" si="1089"/>
        <v>2.1514789272856808E-4</v>
      </c>
      <c r="IG468" s="223">
        <f t="shared" ca="1" si="1090"/>
        <v>-3.8322986604840314E-4</v>
      </c>
      <c r="IH468" s="223">
        <f t="shared" ca="1" si="1091"/>
        <v>4.51738749377499E-4</v>
      </c>
      <c r="II468" s="223">
        <f t="shared" ca="1" si="1092"/>
        <v>-4.0287415237777306E-4</v>
      </c>
      <c r="IJ468" s="223">
        <f t="shared" ca="1" si="1093"/>
        <v>2.4933236869816993E-4</v>
      </c>
      <c r="IK468" s="223">
        <f t="shared" ca="1" si="1094"/>
        <v>-3.100754855545583E-5</v>
      </c>
      <c r="IL468" s="223">
        <f t="shared" ca="1" si="1095"/>
        <v>-1.9537383944962121E-4</v>
      </c>
      <c r="IM468" s="223">
        <f t="shared" ca="1" si="1096"/>
        <v>3.7099202077161723E-4</v>
      </c>
      <c r="IN468" s="223">
        <f t="shared" ca="1" si="1097"/>
        <v>-4.502168227074302E-4</v>
      </c>
      <c r="IO468" s="223">
        <f t="shared" ca="1" si="1098"/>
        <v>4.1246358046043293E-4</v>
      </c>
      <c r="IP468" s="223">
        <f t="shared" ca="1" si="1099"/>
        <v>-2.6754156862207178E-4</v>
      </c>
      <c r="IQ468" s="223">
        <f t="shared" ca="1" si="1100"/>
        <v>5.3105296417291714E-5</v>
      </c>
      <c r="IR468" s="223">
        <f t="shared" ca="1" si="1101"/>
        <v>1.751291134787134E-4</v>
      </c>
      <c r="IS468" s="223">
        <f t="shared" ca="1" si="1102"/>
        <v>-3.5786042322175727E-4</v>
      </c>
      <c r="IT468" s="223">
        <f t="shared" ca="1" si="1103"/>
        <v>4.4761028427712385E-4</v>
      </c>
      <c r="IU468" s="223">
        <f t="shared" ca="1" si="1104"/>
        <v>-4.2105934765022165E-4</v>
      </c>
      <c r="IV468" s="223">
        <f t="shared" ca="1" si="1105"/>
        <v>2.8510623747324704E-4</v>
      </c>
      <c r="IW468" s="223">
        <f t="shared" ca="1" si="1106"/>
        <v>-7.5075108968634594E-5</v>
      </c>
      <c r="IX468" s="223">
        <f t="shared" ca="1" si="1107"/>
        <v>-1.5446248613393702E-4</v>
      </c>
      <c r="IY468" s="223">
        <f t="shared" ca="1" si="1108"/>
        <v>3.4386670856748574E-4</v>
      </c>
      <c r="IZ468" s="223">
        <f t="shared" ca="1" si="1109"/>
        <v>-4.4392541346595436E-4</v>
      </c>
      <c r="JA468" s="223">
        <f t="shared" ca="1" si="1110"/>
        <v>4.2864074599107874E-4</v>
      </c>
      <c r="JB468" s="223">
        <f t="shared" ca="1" si="1111"/>
        <v>-3.0198406042599276E-4</v>
      </c>
    </row>
    <row r="469" spans="2:262">
      <c r="B469" s="230">
        <v>108</v>
      </c>
      <c r="C469" s="229">
        <f t="shared" si="1112"/>
        <v>2.1093750000000014E-3</v>
      </c>
      <c r="D469" s="226">
        <f t="shared" ca="1" si="855"/>
        <v>39.037213127869244</v>
      </c>
      <c r="E469" s="225">
        <f ca="1">DJ361</f>
        <v>-0.16278687213075879</v>
      </c>
      <c r="F469" s="224">
        <v>108</v>
      </c>
      <c r="G469" s="223">
        <f t="shared" ca="1" si="856"/>
        <v>5.3195523216526658E-5</v>
      </c>
      <c r="H469" s="223">
        <f t="shared" ca="1" si="857"/>
        <v>1.42687408721625E-4</v>
      </c>
      <c r="I469" s="223">
        <f t="shared" ca="1" si="858"/>
        <v>-3.0487364302925869E-4</v>
      </c>
      <c r="J469" s="223">
        <f t="shared" ca="1" si="859"/>
        <v>3.9506168873208074E-4</v>
      </c>
      <c r="K469" s="223">
        <f t="shared" ca="1" si="860"/>
        <v>-3.919529650151271E-4</v>
      </c>
      <c r="L469" s="223">
        <f t="shared" ca="1" si="861"/>
        <v>2.9628162021037402E-4</v>
      </c>
      <c r="M469" s="223">
        <f t="shared" ca="1" si="862"/>
        <v>-1.3064115718309659E-4</v>
      </c>
      <c r="N469" s="223">
        <f t="shared" ca="1" si="863"/>
        <v>-6.5851191172675363E-5</v>
      </c>
      <c r="O469" s="223">
        <f t="shared" ca="1" si="864"/>
        <v>2.4679228873879895E-4</v>
      </c>
      <c r="P469" s="223">
        <f t="shared" ca="1" si="865"/>
        <v>-3.6945154345921727E-4</v>
      </c>
      <c r="Q469" s="223">
        <f t="shared" ca="1" si="866"/>
        <v>4.0486205590720863E-4</v>
      </c>
      <c r="R469" s="223">
        <f t="shared" ca="1" si="867"/>
        <v>-3.4466136900550238E-4</v>
      </c>
      <c r="S469" s="223">
        <f t="shared" ca="1" si="868"/>
        <v>2.0306632474352714E-4</v>
      </c>
      <c r="T469" s="223">
        <f t="shared" ca="1" si="869"/>
        <v>-1.3515650723265198E-5</v>
      </c>
      <c r="U469" s="223">
        <f t="shared" ca="1" si="870"/>
        <v>-1.7922684519481897E-4</v>
      </c>
      <c r="V469" s="223">
        <f t="shared" ca="1" si="871"/>
        <v>3.296435825620288E-4</v>
      </c>
      <c r="W469" s="223">
        <f t="shared" ca="1" si="872"/>
        <v>-4.0221252504003314E-4</v>
      </c>
      <c r="X469" s="223">
        <f t="shared" ca="1" si="873"/>
        <v>3.7979597467807256E-4</v>
      </c>
      <c r="Y469" s="223">
        <f t="shared" ca="1" si="874"/>
        <v>-2.676877673249685E-4</v>
      </c>
      <c r="Z469" s="223">
        <f t="shared" ca="1" si="875"/>
        <v>9.2363093741577824E-5</v>
      </c>
      <c r="AA469" s="223">
        <f t="shared" ca="1" si="876"/>
        <v>1.0477381450157242E-4</v>
      </c>
      <c r="AB469" s="223">
        <f t="shared" ca="1" si="877"/>
        <v>-2.7716760365323372E-4</v>
      </c>
      <c r="AC469" s="223">
        <f t="shared" ca="1" si="878"/>
        <v>3.8410619239895235E-4</v>
      </c>
      <c r="AD469" s="223">
        <f t="shared" ca="1" si="879"/>
        <v>-4.0033523403580005E-4</v>
      </c>
      <c r="AE469" s="223">
        <f t="shared" ca="1" si="880"/>
        <v>3.2202211912914122E-4</v>
      </c>
      <c r="AF469" s="223">
        <f t="shared" ca="1" si="881"/>
        <v>-1.6766107486522125E-4</v>
      </c>
      <c r="AG469" s="223">
        <f t="shared" ca="1" si="882"/>
        <v>-2.6294384874865406E-5</v>
      </c>
      <c r="AH469" s="223">
        <f t="shared" ca="1" si="883"/>
        <v>2.1404022917342815E-4</v>
      </c>
      <c r="AI469" s="223">
        <f t="shared" ca="1" si="884"/>
        <v>-3.5123887419321356E-4</v>
      </c>
      <c r="AJ469" s="223">
        <f t="shared" ca="1" si="885"/>
        <v>4.0548983486011819E-4</v>
      </c>
      <c r="AK469" s="223">
        <f t="shared" ca="1" si="886"/>
        <v>-3.6398134148726922E-4</v>
      </c>
      <c r="AL469" s="223">
        <f t="shared" ca="1" si="887"/>
        <v>2.3651593490720574E-4</v>
      </c>
      <c r="AM469" s="223">
        <f t="shared" ca="1" si="888"/>
        <v>-5.3195523216521779E-5</v>
      </c>
      <c r="AN469" s="223">
        <f t="shared" ca="1" si="889"/>
        <v>-1.426874087216263E-4</v>
      </c>
      <c r="AO469" s="223">
        <f t="shared" ca="1" si="890"/>
        <v>3.0487364302926107E-4</v>
      </c>
      <c r="AP469" s="223">
        <f t="shared" ca="1" si="891"/>
        <v>-3.9506168873208074E-4</v>
      </c>
      <c r="AQ469" s="223">
        <f t="shared" ca="1" si="892"/>
        <v>3.919529650151265E-4</v>
      </c>
      <c r="AR469" s="223">
        <f t="shared" ca="1" si="893"/>
        <v>-2.9628162021037114E-4</v>
      </c>
      <c r="AS469" s="223">
        <f t="shared" ca="1" si="894"/>
        <v>1.3064115718309667E-4</v>
      </c>
      <c r="AT469" s="223">
        <f t="shared" ca="1" si="895"/>
        <v>6.5851191172678128E-5</v>
      </c>
      <c r="AU469" s="223">
        <f t="shared" ca="1" si="896"/>
        <v>-2.4679228873880339E-4</v>
      </c>
      <c r="AV469" s="223">
        <f t="shared" ca="1" si="897"/>
        <v>3.6945154345921781E-4</v>
      </c>
      <c r="AW469" s="223">
        <f t="shared" ca="1" si="898"/>
        <v>-4.0486205590720852E-4</v>
      </c>
      <c r="AX469" s="223">
        <f t="shared" ca="1" si="899"/>
        <v>3.4466136900549945E-4</v>
      </c>
      <c r="AY469" s="223">
        <f t="shared" ca="1" si="900"/>
        <v>-2.0306632474352475E-4</v>
      </c>
      <c r="AZ469" s="223">
        <f t="shared" ca="1" si="901"/>
        <v>1.3515650723262433E-5</v>
      </c>
      <c r="BA469" s="223">
        <f t="shared" ca="1" si="902"/>
        <v>1.7922684519481891E-4</v>
      </c>
      <c r="BB469" s="223">
        <f t="shared" ca="1" si="903"/>
        <v>-3.2964358256203042E-4</v>
      </c>
      <c r="BC469" s="223">
        <f t="shared" ca="1" si="904"/>
        <v>4.0221252504003385E-4</v>
      </c>
      <c r="BD469" s="223">
        <f t="shared" ca="1" si="905"/>
        <v>-3.7979597467806953E-4</v>
      </c>
      <c r="BE469" s="223">
        <f t="shared" ca="1" si="906"/>
        <v>2.6768776732497072E-4</v>
      </c>
      <c r="BF469" s="223">
        <f t="shared" ca="1" si="907"/>
        <v>-9.2363093741577932E-5</v>
      </c>
      <c r="BG469" s="223">
        <f t="shared" ca="1" si="908"/>
        <v>-1.0477381450157516E-4</v>
      </c>
      <c r="BH469" s="223">
        <f t="shared" ca="1" si="909"/>
        <v>2.7716760365323573E-4</v>
      </c>
      <c r="BI469" s="223">
        <f t="shared" ca="1" si="910"/>
        <v>-3.8410619239895413E-4</v>
      </c>
      <c r="BJ469" s="223">
        <f t="shared" ca="1" si="911"/>
        <v>4.003352340357987E-4</v>
      </c>
      <c r="BK469" s="223">
        <f t="shared" ca="1" si="912"/>
        <v>-3.2202211912914306E-4</v>
      </c>
      <c r="BL469" s="223">
        <f t="shared" ca="1" si="913"/>
        <v>1.676610748652187E-4</v>
      </c>
      <c r="BM469" s="223">
        <f t="shared" ca="1" si="914"/>
        <v>2.6294384874868198E-5</v>
      </c>
      <c r="BN469" s="223">
        <f t="shared" ca="1" si="915"/>
        <v>-2.1404022917343059E-4</v>
      </c>
      <c r="BO469" s="223">
        <f t="shared" ca="1" si="916"/>
        <v>3.5123887419321779E-4</v>
      </c>
      <c r="BP469" s="223">
        <f t="shared" ca="1" si="917"/>
        <v>-4.0548983486011808E-4</v>
      </c>
      <c r="BQ469" s="223">
        <f t="shared" ca="1" si="918"/>
        <v>3.6398134148726797E-4</v>
      </c>
      <c r="BR469" s="223">
        <f t="shared" ca="1" si="919"/>
        <v>-2.3651593490720346E-4</v>
      </c>
      <c r="BS469" s="223">
        <f t="shared" ca="1" si="920"/>
        <v>5.3195523216519042E-5</v>
      </c>
      <c r="BT469" s="223">
        <f t="shared" ca="1" si="921"/>
        <v>1.4268740872163429E-4</v>
      </c>
      <c r="BU469" s="223">
        <f t="shared" ca="1" si="922"/>
        <v>-3.0487364302925906E-4</v>
      </c>
      <c r="BV469" s="223">
        <f t="shared" ca="1" si="923"/>
        <v>3.9506168873208134E-4</v>
      </c>
      <c r="BW469" s="223">
        <f t="shared" ca="1" si="924"/>
        <v>-3.919529650151258E-4</v>
      </c>
      <c r="BX469" s="223">
        <f t="shared" ca="1" si="925"/>
        <v>2.9628162021036925E-4</v>
      </c>
      <c r="BY469" s="223">
        <f t="shared" ca="1" si="926"/>
        <v>-1.3064115718308859E-4</v>
      </c>
      <c r="BZ469" s="223">
        <f t="shared" ca="1" si="927"/>
        <v>-6.5851191172675174E-5</v>
      </c>
      <c r="CA469" s="223">
        <f t="shared" ca="1" si="928"/>
        <v>2.4679228873880106E-4</v>
      </c>
      <c r="CB469" s="223">
        <f t="shared" ca="1" si="929"/>
        <v>-3.6945154345921895E-4</v>
      </c>
      <c r="CC469" s="223">
        <f t="shared" ca="1" si="930"/>
        <v>4.0486205590720825E-4</v>
      </c>
      <c r="CD469" s="223">
        <f t="shared" ca="1" si="931"/>
        <v>-3.4466136900549794E-4</v>
      </c>
      <c r="CE469" s="223">
        <f t="shared" ca="1" si="932"/>
        <v>2.0306632474351733E-4</v>
      </c>
      <c r="CF469" s="223">
        <f t="shared" ca="1" si="933"/>
        <v>-1.3515650723265415E-5</v>
      </c>
      <c r="CG469" s="223">
        <f t="shared" ca="1" si="934"/>
        <v>-1.7922684519482135E-4</v>
      </c>
      <c r="CH469" s="223">
        <f t="shared" ca="1" si="935"/>
        <v>3.2964358256203205E-4</v>
      </c>
      <c r="CI469" s="223">
        <f t="shared" ca="1" si="936"/>
        <v>-4.0221252504003423E-4</v>
      </c>
      <c r="CJ469" s="223">
        <f t="shared" ca="1" si="937"/>
        <v>3.7979597467806861E-4</v>
      </c>
      <c r="CK469" s="223">
        <f t="shared" ca="1" si="938"/>
        <v>-2.6768776732496861E-4</v>
      </c>
      <c r="CL469" s="223">
        <f t="shared" ca="1" si="939"/>
        <v>9.2363093741575249E-5</v>
      </c>
      <c r="CM469" s="223">
        <f t="shared" ca="1" si="940"/>
        <v>1.0477381450157785E-4</v>
      </c>
      <c r="CN469" s="223">
        <f t="shared" ca="1" si="941"/>
        <v>-2.7716760365323773E-4</v>
      </c>
      <c r="CO469" s="223">
        <f t="shared" ca="1" si="942"/>
        <v>3.8410619239895506E-4</v>
      </c>
      <c r="CP469" s="223">
        <f t="shared" ca="1" si="943"/>
        <v>-4.0033523403579816E-4</v>
      </c>
      <c r="CQ469" s="223">
        <f t="shared" ca="1" si="944"/>
        <v>3.2202211912914138E-4</v>
      </c>
      <c r="CR469" s="223">
        <f t="shared" ca="1" si="945"/>
        <v>-1.6766107486521618E-4</v>
      </c>
      <c r="CS469" s="223">
        <f t="shared" ca="1" si="946"/>
        <v>-2.6294384874870936E-5</v>
      </c>
      <c r="CT469" s="223">
        <f t="shared" ca="1" si="947"/>
        <v>2.1404022917343295E-4</v>
      </c>
      <c r="CU469" s="223">
        <f t="shared" ca="1" si="948"/>
        <v>-3.512388741932192E-4</v>
      </c>
      <c r="CV469" s="223">
        <f t="shared" ca="1" si="949"/>
        <v>4.0548983486011819E-4</v>
      </c>
      <c r="CW469" s="223">
        <f t="shared" ca="1" si="950"/>
        <v>-3.6398134148726672E-4</v>
      </c>
      <c r="CX469" s="223">
        <f t="shared" ca="1" si="951"/>
        <v>2.3651593490720121E-4</v>
      </c>
      <c r="CY469" s="223">
        <f t="shared" ca="1" si="952"/>
        <v>-5.3195523216516277E-5</v>
      </c>
      <c r="CZ469" s="223">
        <f t="shared" ca="1" si="953"/>
        <v>-1.426874087216369E-4</v>
      </c>
      <c r="DA469" s="223">
        <f t="shared" ca="1" si="954"/>
        <v>3.048736430292685E-4</v>
      </c>
      <c r="DB469" s="223">
        <f t="shared" ca="1" si="955"/>
        <v>-3.9506168873208465E-4</v>
      </c>
      <c r="DC469" s="223">
        <f t="shared" ca="1" si="956"/>
        <v>3.9195296501512216E-4</v>
      </c>
      <c r="DD469" s="223">
        <f t="shared" ca="1" si="957"/>
        <v>-2.9628162021037521E-4</v>
      </c>
      <c r="DE469" s="223">
        <f t="shared" ca="1" si="958"/>
        <v>1.3064115718309689E-4</v>
      </c>
      <c r="DF469" s="223">
        <f t="shared" ca="1" si="959"/>
        <v>6.5851191172677938E-5</v>
      </c>
      <c r="DG469" s="223">
        <f t="shared" ca="1" si="960"/>
        <v>-2.4679228873880328E-4</v>
      </c>
      <c r="DH469" s="223">
        <f t="shared" ca="1" si="961"/>
        <v>3.6945154345922014E-4</v>
      </c>
      <c r="DI469" s="223">
        <f t="shared" ca="1" si="962"/>
        <v>-4.0486205590720809E-4</v>
      </c>
      <c r="DJ469" s="223">
        <f t="shared" ca="1" si="963"/>
        <v>3.4466136900549647E-4</v>
      </c>
      <c r="DK469" s="223">
        <f t="shared" ca="1" si="964"/>
        <v>-2.0306632474351491E-4</v>
      </c>
      <c r="DL469" s="223">
        <f t="shared" ca="1" si="965"/>
        <v>1.3515650723251103E-5</v>
      </c>
      <c r="DM469" s="223">
        <f t="shared" ca="1" si="966"/>
        <v>1.792268451948342E-4</v>
      </c>
      <c r="DN469" s="223">
        <f t="shared" ca="1" si="967"/>
        <v>-3.296435825620404E-4</v>
      </c>
      <c r="DO469" s="223">
        <f t="shared" ca="1" si="968"/>
        <v>4.0221252504003303E-4</v>
      </c>
      <c r="DP469" s="223">
        <f t="shared" ca="1" si="969"/>
        <v>-3.7979597467807164E-4</v>
      </c>
      <c r="DQ469" s="223">
        <f t="shared" ca="1" si="970"/>
        <v>2.6768776732496655E-4</v>
      </c>
      <c r="DR469" s="223">
        <f t="shared" ca="1" si="971"/>
        <v>-9.2363093741572511E-5</v>
      </c>
      <c r="DS469" s="223">
        <f t="shared" ca="1" si="972"/>
        <v>-1.0477381450158053E-4</v>
      </c>
      <c r="DT469" s="223">
        <f t="shared" ca="1" si="973"/>
        <v>2.7716760365323979E-4</v>
      </c>
      <c r="DU469" s="223">
        <f t="shared" ca="1" si="974"/>
        <v>-3.8410619239895598E-4</v>
      </c>
      <c r="DV469" s="223">
        <f t="shared" ca="1" si="975"/>
        <v>4.0033523403579772E-4</v>
      </c>
      <c r="DW469" s="223">
        <f t="shared" ca="1" si="976"/>
        <v>-3.2202211912913265E-4</v>
      </c>
      <c r="DX469" s="223">
        <f t="shared" ca="1" si="977"/>
        <v>1.6766107486520317E-4</v>
      </c>
      <c r="DY469" s="223">
        <f t="shared" ca="1" si="978"/>
        <v>2.6294384874862208E-5</v>
      </c>
      <c r="DZ469" s="223">
        <f t="shared" ca="1" si="979"/>
        <v>-2.1404022917342547E-4</v>
      </c>
      <c r="EA469" s="223">
        <f t="shared" ca="1" si="980"/>
        <v>3.5123887419321481E-4</v>
      </c>
      <c r="EB469" s="223">
        <f t="shared" ca="1" si="981"/>
        <v>-4.054898348601183E-4</v>
      </c>
      <c r="EC469" s="223">
        <f t="shared" ca="1" si="982"/>
        <v>3.6398134148726553E-4</v>
      </c>
      <c r="ED469" s="223">
        <f t="shared" ca="1" si="983"/>
        <v>-2.3651593490719893E-4</v>
      </c>
      <c r="EE469" s="223">
        <f t="shared" ca="1" si="984"/>
        <v>5.3195523216513512E-5</v>
      </c>
      <c r="EF469" s="223">
        <f t="shared" ca="1" si="985"/>
        <v>1.4268740872163947E-4</v>
      </c>
      <c r="EG469" s="223">
        <f t="shared" ca="1" si="986"/>
        <v>-3.0487364302927039E-4</v>
      </c>
      <c r="EH469" s="223">
        <f t="shared" ca="1" si="987"/>
        <v>3.9506168873208524E-4</v>
      </c>
      <c r="EI469" s="223">
        <f t="shared" ca="1" si="988"/>
        <v>-3.9195296501512141E-4</v>
      </c>
      <c r="EJ469" s="223">
        <f t="shared" ca="1" si="989"/>
        <v>2.9628162021037331E-4</v>
      </c>
      <c r="EK469" s="223">
        <f t="shared" ca="1" si="990"/>
        <v>-1.3064115718309426E-4</v>
      </c>
      <c r="EL469" s="223">
        <f t="shared" ca="1" si="991"/>
        <v>-6.5851191172680676E-5</v>
      </c>
      <c r="EM469" s="223">
        <f t="shared" ca="1" si="992"/>
        <v>2.4679228873880545E-4</v>
      </c>
      <c r="EN469" s="223">
        <f t="shared" ca="1" si="993"/>
        <v>-3.6945154345922123E-4</v>
      </c>
      <c r="EO469" s="223">
        <f t="shared" ca="1" si="994"/>
        <v>4.0486205590720787E-4</v>
      </c>
      <c r="EP469" s="223">
        <f t="shared" ca="1" si="995"/>
        <v>-3.4466136900549501E-4</v>
      </c>
      <c r="EQ469" s="223">
        <f t="shared" ca="1" si="996"/>
        <v>2.0306632474351253E-4</v>
      </c>
      <c r="ER469" s="223">
        <f t="shared" ca="1" si="997"/>
        <v>-1.3515650723248365E-5</v>
      </c>
      <c r="ES469" s="223">
        <f t="shared" ca="1" si="998"/>
        <v>-1.7922684519483672E-4</v>
      </c>
      <c r="ET469" s="223">
        <f t="shared" ca="1" si="999"/>
        <v>3.2964358256202858E-4</v>
      </c>
      <c r="EU469" s="223">
        <f t="shared" ca="1" si="1000"/>
        <v>-4.0221252504003341E-4</v>
      </c>
      <c r="EV469" s="223">
        <f t="shared" ca="1" si="1001"/>
        <v>3.7979597467807072E-4</v>
      </c>
      <c r="EW469" s="223">
        <f t="shared" ca="1" si="1002"/>
        <v>-2.6768776732496449E-4</v>
      </c>
      <c r="EX469" s="223">
        <f t="shared" ca="1" si="1003"/>
        <v>9.2363093741569774E-5</v>
      </c>
      <c r="EY469" s="223">
        <f t="shared" ca="1" si="1004"/>
        <v>1.0477381450158319E-4</v>
      </c>
      <c r="EZ469" s="223">
        <f t="shared" ca="1" si="1005"/>
        <v>-2.771676036532418E-4</v>
      </c>
      <c r="FA469" s="223">
        <f t="shared" ca="1" si="1006"/>
        <v>3.8410619239895684E-4</v>
      </c>
      <c r="FB469" s="223">
        <f t="shared" ca="1" si="1007"/>
        <v>-4.0033523403579729E-4</v>
      </c>
      <c r="FC469" s="223">
        <f t="shared" ca="1" si="1008"/>
        <v>3.2202211912913097E-4</v>
      </c>
      <c r="FD469" s="223">
        <f t="shared" ca="1" si="1009"/>
        <v>-1.6766107486520059E-4</v>
      </c>
      <c r="FE469" s="223">
        <f t="shared" ca="1" si="1010"/>
        <v>-2.6294384874865E-5</v>
      </c>
      <c r="FF469" s="223">
        <f t="shared" ca="1" si="1011"/>
        <v>2.1404022917342782E-4</v>
      </c>
      <c r="FG469" s="223">
        <f t="shared" ca="1" si="1012"/>
        <v>-3.5123887419321622E-4</v>
      </c>
      <c r="FH469" s="223">
        <f t="shared" ca="1" si="1013"/>
        <v>4.0548983486011841E-4</v>
      </c>
      <c r="FI469" s="223">
        <f t="shared" ca="1" si="1014"/>
        <v>-3.6398134148726428E-4</v>
      </c>
      <c r="FJ469" s="223">
        <f t="shared" ca="1" si="1015"/>
        <v>2.3651593490719668E-4</v>
      </c>
      <c r="FK469" s="223">
        <f t="shared" ca="1" si="1016"/>
        <v>-5.3195523216510775E-5</v>
      </c>
      <c r="FL469" s="223">
        <f t="shared" ca="1" si="1017"/>
        <v>-1.426874087216421E-4</v>
      </c>
      <c r="FM469" s="223">
        <f t="shared" ca="1" si="1018"/>
        <v>3.0487364302927224E-4</v>
      </c>
      <c r="FN469" s="223">
        <f t="shared" ca="1" si="1019"/>
        <v>-3.9506168873208584E-4</v>
      </c>
      <c r="FO469" s="223">
        <f t="shared" ca="1" si="1020"/>
        <v>3.9195296501512065E-4</v>
      </c>
      <c r="FP469" s="223">
        <f t="shared" ca="1" si="1021"/>
        <v>-2.9628162021037141E-4</v>
      </c>
      <c r="FQ469" s="223">
        <f t="shared" ca="1" si="1022"/>
        <v>1.306411571830916E-4</v>
      </c>
      <c r="FR469" s="223">
        <f t="shared" ca="1" si="1023"/>
        <v>6.5851191172683414E-5</v>
      </c>
      <c r="FS469" s="223">
        <f t="shared" ca="1" si="1024"/>
        <v>-2.4679228873880768E-4</v>
      </c>
      <c r="FT469" s="223">
        <f t="shared" ca="1" si="1025"/>
        <v>3.6945154345922236E-4</v>
      </c>
      <c r="FU469" s="223">
        <f t="shared" ca="1" si="1026"/>
        <v>-4.0486205590720776E-4</v>
      </c>
      <c r="FV469" s="223">
        <f t="shared" ca="1" si="1027"/>
        <v>3.446613690054936E-4</v>
      </c>
      <c r="FW469" s="223">
        <f t="shared" ca="1" si="1028"/>
        <v>-2.0306632474351012E-4</v>
      </c>
      <c r="FX469" s="223">
        <f t="shared" ca="1" si="1029"/>
        <v>1.3515650723245546E-5</v>
      </c>
      <c r="FY469" s="223">
        <f t="shared" ca="1" si="1030"/>
        <v>1.7922684519483924E-4</v>
      </c>
      <c r="FZ469" s="223">
        <f t="shared" ca="1" si="1031"/>
        <v>-3.2964358256204365E-4</v>
      </c>
      <c r="GA469" s="223">
        <f t="shared" ca="1" si="1032"/>
        <v>4.0221252504003379E-4</v>
      </c>
      <c r="GB469" s="223">
        <f t="shared" ca="1" si="1033"/>
        <v>-3.7979597467806975E-4</v>
      </c>
      <c r="GC469" s="223">
        <f t="shared" ca="1" si="1034"/>
        <v>2.6768776732496243E-4</v>
      </c>
      <c r="GD469" s="223">
        <f t="shared" ca="1" si="1035"/>
        <v>-9.236309374156709E-5</v>
      </c>
      <c r="GE469" s="223">
        <f t="shared" ca="1" si="1036"/>
        <v>-1.0477381450158592E-4</v>
      </c>
      <c r="GF469" s="223">
        <f t="shared" ca="1" si="1037"/>
        <v>2.7716760365324386E-4</v>
      </c>
      <c r="GG469" s="223">
        <f t="shared" ca="1" si="1038"/>
        <v>-3.8410619239895777E-4</v>
      </c>
      <c r="GH469" s="223">
        <f t="shared" ca="1" si="1039"/>
        <v>4.0033523403579685E-4</v>
      </c>
      <c r="GI469" s="223">
        <f t="shared" ca="1" si="1040"/>
        <v>-3.2202211912912924E-4</v>
      </c>
      <c r="GJ469" s="223">
        <f t="shared" ca="1" si="1041"/>
        <v>1.6766107486519802E-4</v>
      </c>
      <c r="GK469" s="223">
        <f t="shared" ca="1" si="1042"/>
        <v>2.6294384874867764E-5</v>
      </c>
      <c r="GL469" s="223">
        <f t="shared" ca="1" si="1043"/>
        <v>-2.1404022917343026E-4</v>
      </c>
      <c r="GM469" s="223">
        <f t="shared" ca="1" si="1044"/>
        <v>3.5123887419321763E-4</v>
      </c>
      <c r="GN469" s="223">
        <f t="shared" ca="1" si="1045"/>
        <v>-4.0548983486011852E-4</v>
      </c>
      <c r="GO469" s="223">
        <f t="shared" ca="1" si="1046"/>
        <v>3.6398134148726304E-4</v>
      </c>
      <c r="GP469" s="223">
        <f t="shared" ca="1" si="1047"/>
        <v>-2.3651593490719441E-4</v>
      </c>
      <c r="GQ469" s="223">
        <f t="shared" ca="1" si="1048"/>
        <v>5.319552321650801E-5</v>
      </c>
      <c r="GR469" s="223">
        <f t="shared" ca="1" si="1049"/>
        <v>1.4268740872164468E-4</v>
      </c>
      <c r="GS469" s="223">
        <f t="shared" ca="1" si="1050"/>
        <v>-3.0487364302927408E-4</v>
      </c>
      <c r="GT469" s="223">
        <f t="shared" ca="1" si="1051"/>
        <v>3.9506168873208654E-4</v>
      </c>
      <c r="GU469" s="223">
        <f t="shared" ca="1" si="1052"/>
        <v>-3.9195296501511994E-4</v>
      </c>
      <c r="GV469" s="223">
        <f t="shared" ca="1" si="1053"/>
        <v>2.962816202103538E-4</v>
      </c>
      <c r="GW469" s="223">
        <f t="shared" ca="1" si="1054"/>
        <v>-1.3064115718306715E-4</v>
      </c>
      <c r="GX469" s="223">
        <f t="shared" ca="1" si="1055"/>
        <v>-6.585119117270892E-5</v>
      </c>
      <c r="GY469" s="223">
        <f t="shared" ca="1" si="1056"/>
        <v>2.4679228873882817E-4</v>
      </c>
      <c r="GZ469" s="223">
        <f t="shared" ca="1" si="1057"/>
        <v>-3.694515434592331E-4</v>
      </c>
      <c r="HA469" s="223">
        <f t="shared" ca="1" si="1058"/>
        <v>4.0486205590720907E-4</v>
      </c>
      <c r="HB469" s="223">
        <f t="shared" ca="1" si="1059"/>
        <v>-3.4466136900550423E-4</v>
      </c>
      <c r="HC469" s="223">
        <f t="shared" ca="1" si="1060"/>
        <v>2.0306632474352765E-4</v>
      </c>
      <c r="HD469" s="223">
        <f t="shared" ca="1" si="1061"/>
        <v>-1.3515650723265821E-5</v>
      </c>
      <c r="HE469" s="223">
        <f t="shared" ca="1" si="1062"/>
        <v>-1.7922684519482103E-4</v>
      </c>
      <c r="HF469" s="223">
        <f t="shared" ca="1" si="1063"/>
        <v>3.2964358256203183E-4</v>
      </c>
      <c r="HG469" s="223">
        <f t="shared" ca="1" si="1064"/>
        <v>-4.0221252504003417E-4</v>
      </c>
      <c r="HH469" s="223">
        <f t="shared" ca="1" si="1065"/>
        <v>3.7979597467806872E-4</v>
      </c>
      <c r="HI469" s="223">
        <f t="shared" ca="1" si="1066"/>
        <v>-2.6768776732496031E-4</v>
      </c>
      <c r="HJ469" s="223">
        <f t="shared" ca="1" si="1067"/>
        <v>9.236309374156438E-5</v>
      </c>
      <c r="HK469" s="223">
        <f t="shared" ca="1" si="1068"/>
        <v>1.0477381450158855E-4</v>
      </c>
      <c r="HL469" s="223">
        <f t="shared" ca="1" si="1069"/>
        <v>-2.7716760365324586E-4</v>
      </c>
      <c r="HM469" s="223">
        <f t="shared" ca="1" si="1070"/>
        <v>3.8410619239895869E-4</v>
      </c>
      <c r="HN469" s="223">
        <f t="shared" ca="1" si="1071"/>
        <v>-4.0033523403579642E-4</v>
      </c>
      <c r="HO469" s="223">
        <f t="shared" ca="1" si="1072"/>
        <v>3.2202211912912761E-4</v>
      </c>
      <c r="HP469" s="223">
        <f t="shared" ca="1" si="1073"/>
        <v>-1.6766107486519552E-4</v>
      </c>
      <c r="HQ469" s="223">
        <f t="shared" ca="1" si="1074"/>
        <v>-2.6294384874893541E-5</v>
      </c>
      <c r="HR469" s="223">
        <f t="shared" ca="1" si="1075"/>
        <v>2.1404022917345214E-4</v>
      </c>
      <c r="HS469" s="223">
        <f t="shared" ca="1" si="1076"/>
        <v>-3.5123887419323053E-4</v>
      </c>
      <c r="HT469" s="223">
        <f t="shared" ca="1" si="1077"/>
        <v>4.0548983486011938E-4</v>
      </c>
      <c r="HU469" s="223">
        <f t="shared" ca="1" si="1078"/>
        <v>-3.6398134148725165E-4</v>
      </c>
      <c r="HV469" s="223">
        <f t="shared" ca="1" si="1079"/>
        <v>2.3651593490717343E-4</v>
      </c>
      <c r="HW469" s="223">
        <f t="shared" ca="1" si="1080"/>
        <v>-5.3195523216528095E-5</v>
      </c>
      <c r="HX469" s="223">
        <f t="shared" ca="1" si="1081"/>
        <v>-1.426874087216257E-4</v>
      </c>
      <c r="HY469" s="223">
        <f t="shared" ca="1" si="1082"/>
        <v>3.0487364302926069E-4</v>
      </c>
      <c r="HZ469" s="223">
        <f t="shared" ca="1" si="1083"/>
        <v>-3.9506168873208194E-4</v>
      </c>
      <c r="IA469" s="223">
        <f t="shared" ca="1" si="1084"/>
        <v>3.919529650151252E-4</v>
      </c>
      <c r="IB469" s="223">
        <f t="shared" ca="1" si="1085"/>
        <v>-2.9628162021036762E-4</v>
      </c>
      <c r="IC469" s="223">
        <f t="shared" ca="1" si="1086"/>
        <v>1.3064115718308634E-4</v>
      </c>
      <c r="ID469" s="223">
        <f t="shared" ca="1" si="1087"/>
        <v>6.5851191172688916E-5</v>
      </c>
      <c r="IE469" s="223">
        <f t="shared" ca="1" si="1088"/>
        <v>-8.6735957305275458E-5</v>
      </c>
      <c r="IF469" s="223">
        <f t="shared" ca="1" si="1089"/>
        <v>3.694515434592247E-4</v>
      </c>
      <c r="IG469" s="223">
        <f t="shared" ca="1" si="1090"/>
        <v>-4.0486205590720739E-4</v>
      </c>
      <c r="IH469" s="223">
        <f t="shared" ca="1" si="1091"/>
        <v>3.4466136900549056E-4</v>
      </c>
      <c r="II469" s="223">
        <f t="shared" ca="1" si="1092"/>
        <v>-2.0306632474350529E-4</v>
      </c>
      <c r="IJ469" s="223">
        <f t="shared" ca="1" si="1093"/>
        <v>1.351565072323999E-5</v>
      </c>
      <c r="IK469" s="223">
        <f t="shared" ca="1" si="1094"/>
        <v>1.7922684519484423E-4</v>
      </c>
      <c r="IL469" s="223">
        <f t="shared" ca="1" si="1095"/>
        <v>-3.2964358256204685E-4</v>
      </c>
      <c r="IM469" s="223">
        <f t="shared" ca="1" si="1096"/>
        <v>4.0221252504003753E-4</v>
      </c>
      <c r="IN469" s="223">
        <f t="shared" ca="1" si="1097"/>
        <v>-3.7979597467805966E-4</v>
      </c>
      <c r="IO469" s="223">
        <f t="shared" ca="1" si="1098"/>
        <v>2.6768776732494085E-4</v>
      </c>
      <c r="IP469" s="223">
        <f t="shared" ca="1" si="1099"/>
        <v>-9.2363093741539199E-5</v>
      </c>
      <c r="IQ469" s="223">
        <f t="shared" ca="1" si="1100"/>
        <v>-1.0477381450161357E-4</v>
      </c>
      <c r="IR469" s="223">
        <f t="shared" ca="1" si="1101"/>
        <v>2.7716760365323106E-4</v>
      </c>
      <c r="IS469" s="223">
        <f t="shared" ca="1" si="1102"/>
        <v>-3.8410619239895213E-4</v>
      </c>
      <c r="IT469" s="223">
        <f t="shared" ca="1" si="1103"/>
        <v>4.0033523403579967E-4</v>
      </c>
      <c r="IU469" s="223">
        <f t="shared" ca="1" si="1104"/>
        <v>-3.2202211912913992E-4</v>
      </c>
      <c r="IV469" s="223">
        <f t="shared" ca="1" si="1105"/>
        <v>1.6766107486521398E-4</v>
      </c>
      <c r="IW469" s="223">
        <f t="shared" ca="1" si="1106"/>
        <v>2.6294384874873321E-5</v>
      </c>
      <c r="IX469" s="223">
        <f t="shared" ca="1" si="1107"/>
        <v>-2.1404022917343493E-4</v>
      </c>
      <c r="IY469" s="223">
        <f t="shared" ca="1" si="1108"/>
        <v>3.5123887419322034E-4</v>
      </c>
      <c r="IZ469" s="223">
        <f t="shared" ca="1" si="1109"/>
        <v>-4.0548983486011863E-4</v>
      </c>
      <c r="JA469" s="223">
        <f t="shared" ca="1" si="1110"/>
        <v>3.639813414872606E-4</v>
      </c>
      <c r="JB469" s="223">
        <f t="shared" ca="1" si="1111"/>
        <v>-2.3651593490718991E-4</v>
      </c>
    </row>
    <row r="470" spans="2:262">
      <c r="B470" s="230">
        <v>109</v>
      </c>
      <c r="C470" s="229">
        <f t="shared" si="1112"/>
        <v>2.1289062500000015E-3</v>
      </c>
      <c r="D470" s="226">
        <f t="shared" ca="1" si="855"/>
        <v>39.039751192154348</v>
      </c>
      <c r="E470" s="225">
        <f ca="1">DK361</f>
        <v>-0.16024880784565296</v>
      </c>
      <c r="F470" s="224">
        <v>109</v>
      </c>
      <c r="G470" s="223">
        <f t="shared" ca="1" si="856"/>
        <v>-1.7000980213709903E-5</v>
      </c>
      <c r="H470" s="223">
        <f t="shared" ca="1" si="857"/>
        <v>1.0165845016835222E-4</v>
      </c>
      <c r="I470" s="223">
        <f t="shared" ca="1" si="858"/>
        <v>-1.6460661601078121E-4</v>
      </c>
      <c r="J470" s="223">
        <f t="shared" ca="1" si="859"/>
        <v>1.9240280894842468E-4</v>
      </c>
      <c r="K470" s="223">
        <f t="shared" ca="1" si="860"/>
        <v>-1.791111131312407E-4</v>
      </c>
      <c r="L470" s="223">
        <f t="shared" ca="1" si="861"/>
        <v>1.2756998877758161E-4</v>
      </c>
      <c r="M470" s="223">
        <f t="shared" ca="1" si="862"/>
        <v>-4.8786115027509751E-5</v>
      </c>
      <c r="N470" s="223">
        <f t="shared" ca="1" si="863"/>
        <v>-4.0416101770598724E-5</v>
      </c>
      <c r="O470" s="223">
        <f t="shared" ca="1" si="864"/>
        <v>1.2098740354968954E-4</v>
      </c>
      <c r="P470" s="223">
        <f t="shared" ca="1" si="865"/>
        <v>-1.757216762076638E-4</v>
      </c>
      <c r="Q470" s="223">
        <f t="shared" ca="1" si="866"/>
        <v>1.929303393213008E-4</v>
      </c>
      <c r="R470" s="223">
        <f t="shared" ca="1" si="867"/>
        <v>-1.6893845883170076E-4</v>
      </c>
      <c r="S470" s="223">
        <f t="shared" ca="1" si="868"/>
        <v>1.0886953434868638E-4</v>
      </c>
      <c r="T470" s="223">
        <f t="shared" ca="1" si="869"/>
        <v>-2.5551368648471375E-5</v>
      </c>
      <c r="U470" s="223">
        <f t="shared" ca="1" si="870"/>
        <v>-6.3223327537445463E-5</v>
      </c>
      <c r="V470" s="223">
        <f t="shared" ca="1" si="871"/>
        <v>1.3849659376625242E-4</v>
      </c>
      <c r="W470" s="223">
        <f t="shared" ca="1" si="872"/>
        <v>-1.8419371883219405E-4</v>
      </c>
      <c r="X470" s="223">
        <f t="shared" ca="1" si="873"/>
        <v>1.9055601781072689E-4</v>
      </c>
      <c r="Y470" s="223">
        <f t="shared" ca="1" si="874"/>
        <v>-1.5622481286297924E-4</v>
      </c>
      <c r="Z470" s="223">
        <f t="shared" ca="1" si="875"/>
        <v>8.8531580787143472E-5</v>
      </c>
      <c r="AA470" s="223">
        <f t="shared" ca="1" si="876"/>
        <v>-1.9323059016808114E-6</v>
      </c>
      <c r="AB470" s="223">
        <f t="shared" ca="1" si="877"/>
        <v>-8.5079615609693867E-5</v>
      </c>
      <c r="AC470" s="223">
        <f t="shared" ca="1" si="878"/>
        <v>1.5392266629958348E-4</v>
      </c>
      <c r="AD470" s="223">
        <f t="shared" ca="1" si="879"/>
        <v>-1.8989531647749908E-4</v>
      </c>
      <c r="AE470" s="223">
        <f t="shared" ca="1" si="880"/>
        <v>1.8531555642224665E-4</v>
      </c>
      <c r="AF470" s="223">
        <f t="shared" ca="1" si="881"/>
        <v>-1.4116140029433967E-4</v>
      </c>
      <c r="AG470" s="223">
        <f t="shared" ca="1" si="882"/>
        <v>6.6862029845136831E-5</v>
      </c>
      <c r="AH470" s="223">
        <f t="shared" ca="1" si="883"/>
        <v>2.1715820524467725E-5</v>
      </c>
      <c r="AI470" s="223">
        <f t="shared" ca="1" si="884"/>
        <v>-1.0565622707084662E-4</v>
      </c>
      <c r="AJ470" s="223">
        <f t="shared" ca="1" si="885"/>
        <v>1.6703359866015395E-4</v>
      </c>
      <c r="AK470" s="223">
        <f t="shared" ca="1" si="886"/>
        <v>-1.9274071180793155E-4</v>
      </c>
      <c r="AL470" s="223">
        <f t="shared" ca="1" si="887"/>
        <v>1.772877765729773E-4</v>
      </c>
      <c r="AM470" s="223">
        <f t="shared" ca="1" si="888"/>
        <v>-1.2397478887187654E-4</v>
      </c>
      <c r="AN470" s="223">
        <f t="shared" ca="1" si="889"/>
        <v>4.4186811738909353E-5</v>
      </c>
      <c r="AO470" s="223">
        <f t="shared" ca="1" si="890"/>
        <v>4.50373207967838E-5</v>
      </c>
      <c r="AP470" s="223">
        <f t="shared" ca="1" si="891"/>
        <v>-1.2464367053176281E-4</v>
      </c>
      <c r="AQ470" s="223">
        <f t="shared" ca="1" si="892"/>
        <v>1.7763219022157167E-4</v>
      </c>
      <c r="AR470" s="223">
        <f t="shared" ca="1" si="893"/>
        <v>-1.9268710742922107E-4</v>
      </c>
      <c r="AS470" s="223">
        <f t="shared" ca="1" si="894"/>
        <v>1.6659342354413022E-4</v>
      </c>
      <c r="AT470" s="223">
        <f t="shared" ca="1" si="895"/>
        <v>-1.0492348122872923E-4</v>
      </c>
      <c r="AU470" s="223">
        <f t="shared" ca="1" si="896"/>
        <v>2.0846982854932955E-5</v>
      </c>
      <c r="AV470" s="223">
        <f t="shared" ca="1" si="897"/>
        <v>6.7681417843464491E-5</v>
      </c>
      <c r="AW470" s="223">
        <f t="shared" ca="1" si="898"/>
        <v>-1.4175635716923331E-4</v>
      </c>
      <c r="AX470" s="223">
        <f t="shared" ca="1" si="899"/>
        <v>1.8555902830155575E-4</v>
      </c>
      <c r="AY470" s="223">
        <f t="shared" ca="1" si="900"/>
        <v>-1.8973530960111814E-4</v>
      </c>
      <c r="AZ470" s="223">
        <f t="shared" ca="1" si="901"/>
        <v>1.533933503595924E-4</v>
      </c>
      <c r="BA470" s="223">
        <f t="shared" ca="1" si="902"/>
        <v>-8.4294026764852504E-5</v>
      </c>
      <c r="BB470" s="223">
        <f t="shared" ca="1" si="903"/>
        <v>-2.8064040556124818E-6</v>
      </c>
      <c r="BC470" s="223">
        <f t="shared" ca="1" si="904"/>
        <v>8.9307523367741049E-5</v>
      </c>
      <c r="BD470" s="223">
        <f t="shared" ca="1" si="905"/>
        <v>-1.5673689624769369E-4</v>
      </c>
      <c r="BE470" s="223">
        <f t="shared" ca="1" si="906"/>
        <v>1.906948858770618E-4</v>
      </c>
      <c r="BF470" s="223">
        <f t="shared" ca="1" si="907"/>
        <v>-1.8392971611049915E-4</v>
      </c>
      <c r="BG470" s="223">
        <f t="shared" ca="1" si="908"/>
        <v>1.3788609840671647E-4</v>
      </c>
      <c r="BH470" s="223">
        <f t="shared" ca="1" si="909"/>
        <v>-6.2396711677334675E-5</v>
      </c>
      <c r="BI470" s="223">
        <f t="shared" ca="1" si="910"/>
        <v>-2.641758003694522E-5</v>
      </c>
      <c r="BJ470" s="223">
        <f t="shared" ca="1" si="911"/>
        <v>1.0959036061289345E-4</v>
      </c>
      <c r="BK470" s="223">
        <f t="shared" ca="1" si="912"/>
        <v>-1.6935996651548299E-4</v>
      </c>
      <c r="BL470" s="223">
        <f t="shared" ca="1" si="913"/>
        <v>1.9296251486968478E-4</v>
      </c>
      <c r="BM470" s="223">
        <f t="shared" ca="1" si="914"/>
        <v>-1.7535764848732318E-4</v>
      </c>
      <c r="BN470" s="223">
        <f t="shared" ca="1" si="915"/>
        <v>1.2030491118907313E-4</v>
      </c>
      <c r="BO470" s="223">
        <f t="shared" ca="1" si="916"/>
        <v>-3.956089196716941E-5</v>
      </c>
      <c r="BP470" s="223">
        <f t="shared" ca="1" si="917"/>
        <v>-4.9631411024976092E-5</v>
      </c>
      <c r="BQ470" s="223">
        <f t="shared" ca="1" si="918"/>
        <v>1.2822485682743734E-4</v>
      </c>
      <c r="BR470" s="223">
        <f t="shared" ca="1" si="919"/>
        <v>-1.7943570524618535E-4</v>
      </c>
      <c r="BS470" s="223">
        <f t="shared" ca="1" si="920"/>
        <v>1.9232780802866121E-4</v>
      </c>
      <c r="BT470" s="223">
        <f t="shared" ca="1" si="921"/>
        <v>-1.6414803860754598E-4</v>
      </c>
      <c r="BU470" s="223">
        <f t="shared" ca="1" si="922"/>
        <v>1.0091422612702036E-4</v>
      </c>
      <c r="BV470" s="223">
        <f t="shared" ca="1" si="923"/>
        <v>-1.6130039618437542E-5</v>
      </c>
      <c r="BW470" s="223">
        <f t="shared" ca="1" si="924"/>
        <v>-7.2098739394145804E-5</v>
      </c>
      <c r="BX470" s="223">
        <f t="shared" ca="1" si="925"/>
        <v>1.4493073184326523E-4</v>
      </c>
      <c r="BY470" s="223">
        <f t="shared" ca="1" si="926"/>
        <v>-1.8681256395076742E-4</v>
      </c>
      <c r="BZ470" s="223">
        <f t="shared" ca="1" si="927"/>
        <v>1.8880031193566654E-4</v>
      </c>
      <c r="CA470" s="223">
        <f t="shared" ca="1" si="928"/>
        <v>-1.5046948943769315E-4</v>
      </c>
      <c r="CB470" s="223">
        <f t="shared" ca="1" si="929"/>
        <v>8.000569717279503E-5</v>
      </c>
      <c r="CC470" s="223">
        <f t="shared" ca="1" si="930"/>
        <v>7.5434235400326547E-6</v>
      </c>
      <c r="CD470" s="223">
        <f t="shared" ca="1" si="931"/>
        <v>-9.3481635613134847E-5</v>
      </c>
      <c r="CE470" s="223">
        <f t="shared" ca="1" si="932"/>
        <v>1.594567137502751E-4</v>
      </c>
      <c r="CF470" s="223">
        <f t="shared" ca="1" si="933"/>
        <v>-1.9137958780791314E-4</v>
      </c>
      <c r="CG470" s="223">
        <f t="shared" ca="1" si="934"/>
        <v>1.8243308341534168E-4</v>
      </c>
      <c r="CH470" s="223">
        <f t="shared" ca="1" si="935"/>
        <v>-1.3452773908931217E-4</v>
      </c>
      <c r="CI470" s="223">
        <f t="shared" ca="1" si="936"/>
        <v>5.7893808063581369E-5</v>
      </c>
      <c r="CJ470" s="223">
        <f t="shared" ca="1" si="937"/>
        <v>3.1103426587028116E-5</v>
      </c>
      <c r="CK470" s="223">
        <f t="shared" ca="1" si="938"/>
        <v>-1.1345848101955455E-4</v>
      </c>
      <c r="CL470" s="223">
        <f t="shared" ca="1" si="939"/>
        <v>1.7158431825976011E-4</v>
      </c>
      <c r="CM470" s="223">
        <f t="shared" ca="1" si="940"/>
        <v>-1.9306808452781345E-4</v>
      </c>
      <c r="CN470" s="223">
        <f t="shared" ca="1" si="941"/>
        <v>1.7332189151126506E-4</v>
      </c>
      <c r="CO470" s="223">
        <f t="shared" ca="1" si="942"/>
        <v>-1.1656256632625762E-4</v>
      </c>
      <c r="CP470" s="223">
        <f t="shared" ca="1" si="943"/>
        <v>3.4911142193385449E-5</v>
      </c>
      <c r="CQ470" s="223">
        <f t="shared" ca="1" si="944"/>
        <v>5.4195605147004913E-5</v>
      </c>
      <c r="CR470" s="223">
        <f t="shared" ca="1" si="945"/>
        <v>-1.3172880526399308E-4</v>
      </c>
      <c r="CS470" s="223">
        <f t="shared" ca="1" si="946"/>
        <v>1.8113113491149185E-4</v>
      </c>
      <c r="CT470" s="223">
        <f t="shared" ca="1" si="947"/>
        <v>-1.9185265754814455E-4</v>
      </c>
      <c r="CU470" s="223">
        <f t="shared" ca="1" si="948"/>
        <v>1.6160377703039496E-4</v>
      </c>
      <c r="CV470" s="223">
        <f t="shared" ca="1" si="949"/>
        <v>-9.684418406891851E-5</v>
      </c>
      <c r="CW470" s="223">
        <f t="shared" ca="1" si="950"/>
        <v>1.1403380249219724E-5</v>
      </c>
      <c r="CX470" s="223">
        <f t="shared" ca="1" si="951"/>
        <v>7.6472631360166631E-5</v>
      </c>
      <c r="CY470" s="223">
        <f t="shared" ca="1" si="952"/>
        <v>-1.4801780566374916E-4</v>
      </c>
      <c r="CZ470" s="223">
        <f t="shared" ca="1" si="953"/>
        <v>1.879535706968268E-4</v>
      </c>
      <c r="DA470" s="223">
        <f t="shared" ca="1" si="954"/>
        <v>-1.877515880220027E-4</v>
      </c>
      <c r="DB470" s="223">
        <f t="shared" ca="1" si="955"/>
        <v>1.474549913217784E-4</v>
      </c>
      <c r="DC470" s="223">
        <f t="shared" ca="1" si="956"/>
        <v>-7.5669175140361263E-5</v>
      </c>
      <c r="DD470" s="223">
        <f t="shared" ca="1" si="957"/>
        <v>-1.2275899148190026E-5</v>
      </c>
      <c r="DE470" s="223">
        <f t="shared" ca="1" si="958"/>
        <v>9.7599438016738709E-5</v>
      </c>
      <c r="DF470" s="223">
        <f t="shared" ca="1" si="959"/>
        <v>-1.6208048049096388E-4</v>
      </c>
      <c r="DG470" s="223">
        <f t="shared" ca="1" si="960"/>
        <v>1.9194900983121203E-4</v>
      </c>
      <c r="DH470" s="223">
        <f t="shared" ca="1" si="961"/>
        <v>-1.8082655985234518E-4</v>
      </c>
      <c r="DI470" s="223">
        <f t="shared" ca="1" si="962"/>
        <v>1.3108834529218868E-4</v>
      </c>
      <c r="DJ470" s="223">
        <f t="shared" ca="1" si="963"/>
        <v>-5.3356031384639457E-5</v>
      </c>
      <c r="DK470" s="223">
        <f t="shared" ca="1" si="964"/>
        <v>-3.5770537595966988E-5</v>
      </c>
      <c r="DL470" s="223">
        <f t="shared" ca="1" si="965"/>
        <v>1.1725825827973088E-4</v>
      </c>
      <c r="DM470" s="223">
        <f t="shared" ca="1" si="966"/>
        <v>-1.7370531402667073E-4</v>
      </c>
      <c r="DN470" s="223">
        <f t="shared" ca="1" si="967"/>
        <v>1.9305735719110317E-4</v>
      </c>
      <c r="DO470" s="223">
        <f t="shared" ca="1" si="968"/>
        <v>-1.7118173190868344E-4</v>
      </c>
      <c r="DP470" s="223">
        <f t="shared" ca="1" si="969"/>
        <v>1.1275000853204221E-4</v>
      </c>
      <c r="DQ470" s="223">
        <f t="shared" ca="1" si="970"/>
        <v>-3.0240363252961289E-5</v>
      </c>
      <c r="DR470" s="223">
        <f t="shared" ca="1" si="971"/>
        <v>-5.8727153863002588E-5</v>
      </c>
      <c r="DS470" s="223">
        <f t="shared" ca="1" si="972"/>
        <v>1.3515340519391504E-4</v>
      </c>
      <c r="DT470" s="223">
        <f t="shared" ca="1" si="973"/>
        <v>-1.8271745795405697E-4</v>
      </c>
      <c r="DU470" s="223">
        <f t="shared" ca="1" si="974"/>
        <v>1.9126194220055377E-4</v>
      </c>
      <c r="DV470" s="223">
        <f t="shared" ca="1" si="975"/>
        <v>-1.5896217138071833E-4</v>
      </c>
      <c r="DW470" s="223">
        <f t="shared" ca="1" si="976"/>
        <v>9.2715806695565974E-5</v>
      </c>
      <c r="DX470" s="223">
        <f t="shared" ca="1" si="977"/>
        <v>-6.6698519101396204E-6</v>
      </c>
      <c r="DY470" s="223">
        <f t="shared" ca="1" si="978"/>
        <v>-8.080045907254182E-5</v>
      </c>
      <c r="DZ470" s="223">
        <f t="shared" ca="1" si="979"/>
        <v>1.5101571909283644E-4</v>
      </c>
      <c r="EA470" s="223">
        <f t="shared" ca="1" si="980"/>
        <v>-1.8898136123993387E-4</v>
      </c>
      <c r="EB470" s="223">
        <f t="shared" ca="1" si="981"/>
        <v>1.8658976957219701E-4</v>
      </c>
      <c r="EC470" s="223">
        <f t="shared" ca="1" si="982"/>
        <v>-1.4435167183278155E-4</v>
      </c>
      <c r="ED470" s="223">
        <f t="shared" ca="1" si="983"/>
        <v>7.1287072826285743E-5</v>
      </c>
      <c r="EE470" s="223">
        <f t="shared" ca="1" si="984"/>
        <v>1.7000980213715026E-5</v>
      </c>
      <c r="EF470" s="223">
        <f t="shared" ca="1" si="985"/>
        <v>-1.0165845016835468E-4</v>
      </c>
      <c r="EG470" s="223">
        <f t="shared" ca="1" si="986"/>
        <v>1.646066160107872E-4</v>
      </c>
      <c r="EH470" s="223">
        <f t="shared" ca="1" si="987"/>
        <v>-1.9240280894842549E-4</v>
      </c>
      <c r="EI470" s="223">
        <f t="shared" ca="1" si="988"/>
        <v>1.7911111313123794E-4</v>
      </c>
      <c r="EJ470" s="223">
        <f t="shared" ca="1" si="989"/>
        <v>-1.2756998877757814E-4</v>
      </c>
      <c r="EK470" s="223">
        <f t="shared" ca="1" si="990"/>
        <v>4.8786115027507251E-5</v>
      </c>
      <c r="EL470" s="223">
        <f t="shared" ca="1" si="991"/>
        <v>4.0416101770609972E-5</v>
      </c>
      <c r="EM470" s="223">
        <f t="shared" ca="1" si="992"/>
        <v>-1.2098740354969691E-4</v>
      </c>
      <c r="EN470" s="223">
        <f t="shared" ca="1" si="993"/>
        <v>1.7572167620766689E-4</v>
      </c>
      <c r="EO470" s="223">
        <f t="shared" ca="1" si="994"/>
        <v>-1.9293033932130062E-4</v>
      </c>
      <c r="EP470" s="223">
        <f t="shared" ca="1" si="995"/>
        <v>1.6893845883169984E-4</v>
      </c>
      <c r="EQ470" s="223">
        <f t="shared" ca="1" si="996"/>
        <v>-1.088695343486769E-4</v>
      </c>
      <c r="ER470" s="223">
        <f t="shared" ca="1" si="997"/>
        <v>2.5551368648462702E-5</v>
      </c>
      <c r="ES470" s="223">
        <f t="shared" ca="1" si="998"/>
        <v>6.3223327537452429E-5</v>
      </c>
      <c r="ET470" s="223">
        <f t="shared" ca="1" si="999"/>
        <v>-1.3849659376625562E-4</v>
      </c>
      <c r="EU470" s="223">
        <f t="shared" ca="1" si="1000"/>
        <v>1.8419371883219462E-4</v>
      </c>
      <c r="EV470" s="223">
        <f t="shared" ca="1" si="1001"/>
        <v>-1.9055601781072502E-4</v>
      </c>
      <c r="EW470" s="223">
        <f t="shared" ca="1" si="1002"/>
        <v>1.5622481286297409E-4</v>
      </c>
      <c r="EX470" s="223">
        <f t="shared" ca="1" si="1003"/>
        <v>-8.8531580787136899E-5</v>
      </c>
      <c r="EY470" s="223">
        <f t="shared" ca="1" si="1004"/>
        <v>1.9323059016761629E-6</v>
      </c>
      <c r="EZ470" s="223">
        <f t="shared" ca="1" si="1005"/>
        <v>8.5079615609695575E-5</v>
      </c>
      <c r="FA470" s="223">
        <f t="shared" ca="1" si="1006"/>
        <v>-1.5392266629959039E-4</v>
      </c>
      <c r="FB470" s="223">
        <f t="shared" ca="1" si="1007"/>
        <v>1.8989531647750041E-4</v>
      </c>
      <c r="FC470" s="223">
        <f t="shared" ca="1" si="1008"/>
        <v>-1.8531555642224462E-4</v>
      </c>
      <c r="FD470" s="223">
        <f t="shared" ca="1" si="1009"/>
        <v>1.4116140029433647E-4</v>
      </c>
      <c r="FE470" s="223">
        <f t="shared" ca="1" si="1010"/>
        <v>-6.6862029845135069E-5</v>
      </c>
      <c r="FF470" s="223">
        <f t="shared" ca="1" si="1011"/>
        <v>-2.1715820524477794E-5</v>
      </c>
      <c r="FG470" s="223">
        <f t="shared" ca="1" si="1012"/>
        <v>1.056562270708528E-4</v>
      </c>
      <c r="FH470" s="223">
        <f t="shared" ca="1" si="1013"/>
        <v>-1.6703359866015763E-4</v>
      </c>
      <c r="FI470" s="223">
        <f t="shared" ca="1" si="1014"/>
        <v>1.9274071180793183E-4</v>
      </c>
      <c r="FJ470" s="223">
        <f t="shared" ca="1" si="1015"/>
        <v>-1.7728777657297654E-4</v>
      </c>
      <c r="FK470" s="223">
        <f t="shared" ca="1" si="1016"/>
        <v>1.2397478887186879E-4</v>
      </c>
      <c r="FL470" s="223">
        <f t="shared" ca="1" si="1017"/>
        <v>-4.4186811738902177E-5</v>
      </c>
      <c r="FM470" s="223">
        <f t="shared" ca="1" si="1018"/>
        <v>-4.5037320796790976E-5</v>
      </c>
      <c r="FN470" s="223">
        <f t="shared" ca="1" si="1019"/>
        <v>1.2464367053176636E-4</v>
      </c>
      <c r="FO470" s="223">
        <f t="shared" ca="1" si="1020"/>
        <v>-1.7763219022157671E-4</v>
      </c>
      <c r="FP470" s="223">
        <f t="shared" ca="1" si="1021"/>
        <v>1.9268710742922045E-4</v>
      </c>
      <c r="FQ470" s="223">
        <f t="shared" ca="1" si="1022"/>
        <v>-1.6659342354412651E-4</v>
      </c>
      <c r="FR470" s="223">
        <f t="shared" ca="1" si="1023"/>
        <v>1.0492348122872303E-4</v>
      </c>
      <c r="FS470" s="223">
        <f t="shared" ca="1" si="1024"/>
        <v>-2.0846982854928354E-5</v>
      </c>
      <c r="FT470" s="223">
        <f t="shared" ca="1" si="1025"/>
        <v>-6.7681417843476539E-5</v>
      </c>
      <c r="FU470" s="223">
        <f t="shared" ca="1" si="1026"/>
        <v>1.4175635716924019E-4</v>
      </c>
      <c r="FV470" s="223">
        <f t="shared" ca="1" si="1027"/>
        <v>-1.8555902830155778E-4</v>
      </c>
      <c r="FW470" s="223">
        <f t="shared" ca="1" si="1028"/>
        <v>1.8973530960111727E-4</v>
      </c>
      <c r="FX470" s="223">
        <f t="shared" ca="1" si="1029"/>
        <v>-1.5339335035958958E-4</v>
      </c>
      <c r="FY470" s="223">
        <f t="shared" ca="1" si="1030"/>
        <v>8.429402676484093E-5</v>
      </c>
      <c r="FZ470" s="223">
        <f t="shared" ca="1" si="1031"/>
        <v>2.806404055619868E-6</v>
      </c>
      <c r="GA470" s="223">
        <f t="shared" ca="1" si="1032"/>
        <v>-8.9307523367747568E-5</v>
      </c>
      <c r="GB470" s="223">
        <f t="shared" ca="1" si="1033"/>
        <v>1.5673689624769803E-4</v>
      </c>
      <c r="GC470" s="223">
        <f t="shared" ca="1" si="1034"/>
        <v>-1.906948858770621E-4</v>
      </c>
      <c r="GD470" s="223">
        <f t="shared" ca="1" si="1035"/>
        <v>1.8392971611049525E-4</v>
      </c>
      <c r="GE470" s="223">
        <f t="shared" ca="1" si="1036"/>
        <v>-1.3788609840671132E-4</v>
      </c>
      <c r="GF470" s="223">
        <f t="shared" ca="1" si="1037"/>
        <v>6.2396711677327682E-5</v>
      </c>
      <c r="GG470" s="223">
        <f t="shared" ca="1" si="1038"/>
        <v>2.6417580036952525E-5</v>
      </c>
      <c r="GH470" s="223">
        <f t="shared" ca="1" si="1039"/>
        <v>-1.09590360612895E-4</v>
      </c>
      <c r="GI470" s="223">
        <f t="shared" ca="1" si="1040"/>
        <v>1.6935996651548917E-4</v>
      </c>
      <c r="GJ470" s="223">
        <f t="shared" ca="1" si="1041"/>
        <v>-1.9296251486968505E-4</v>
      </c>
      <c r="GK470" s="223">
        <f t="shared" ca="1" si="1042"/>
        <v>1.7535764848732011E-4</v>
      </c>
      <c r="GL470" s="223">
        <f t="shared" ca="1" si="1043"/>
        <v>-1.2030491118906736E-4</v>
      </c>
      <c r="GM470" s="223">
        <f t="shared" ca="1" si="1044"/>
        <v>3.9560891967167547E-5</v>
      </c>
      <c r="GN470" s="223">
        <f t="shared" ca="1" si="1045"/>
        <v>4.9631411024988533E-5</v>
      </c>
      <c r="GO470" s="223">
        <f t="shared" ca="1" si="1046"/>
        <v>-1.2822485682744287E-4</v>
      </c>
      <c r="GP470" s="223">
        <f t="shared" ca="1" si="1047"/>
        <v>1.7943570524619213E-4</v>
      </c>
      <c r="GQ470" s="223">
        <f t="shared" ca="1" si="1048"/>
        <v>-1.9232780802866059E-4</v>
      </c>
      <c r="GR470" s="223">
        <f t="shared" ca="1" si="1049"/>
        <v>1.641480386075392E-4</v>
      </c>
      <c r="GS470" s="223">
        <f t="shared" ca="1" si="1050"/>
        <v>-1.0091422612701876E-4</v>
      </c>
      <c r="GT470" s="223">
        <f t="shared" ca="1" si="1051"/>
        <v>1.6130039618430196E-5</v>
      </c>
      <c r="GU470" s="223">
        <f t="shared" ca="1" si="1052"/>
        <v>7.2098739394162867E-5</v>
      </c>
      <c r="GV470" s="223">
        <f t="shared" ca="1" si="1053"/>
        <v>-1.4493073184327008E-4</v>
      </c>
      <c r="GW470" s="223">
        <f t="shared" ca="1" si="1054"/>
        <v>1.8681256395077067E-4</v>
      </c>
      <c r="GX470" s="223">
        <f t="shared" ca="1" si="1055"/>
        <v>-1.8880031193566614E-4</v>
      </c>
      <c r="GY470" s="223">
        <f t="shared" ca="1" si="1056"/>
        <v>1.5046948943768854E-4</v>
      </c>
      <c r="GZ470" s="223">
        <f t="shared" ca="1" si="1057"/>
        <v>-8.000569717277832E-5</v>
      </c>
      <c r="HA470" s="223">
        <f t="shared" ca="1" si="1058"/>
        <v>-7.5434235400400137E-6</v>
      </c>
      <c r="HB470" s="223">
        <f t="shared" ca="1" si="1059"/>
        <v>9.3481635613146095E-5</v>
      </c>
      <c r="HC470" s="223">
        <f t="shared" ca="1" si="1060"/>
        <v>-1.5945671375027621E-4</v>
      </c>
      <c r="HD470" s="223">
        <f t="shared" ca="1" si="1061"/>
        <v>1.9137958780791412E-4</v>
      </c>
      <c r="HE470" s="223">
        <f t="shared" ca="1" si="1062"/>
        <v>-1.8243308341533567E-4</v>
      </c>
      <c r="HF470" s="223">
        <f t="shared" ca="1" si="1063"/>
        <v>1.3452773908930685E-4</v>
      </c>
      <c r="HG470" s="223">
        <f t="shared" ca="1" si="1064"/>
        <v>-5.7893808063569091E-5</v>
      </c>
      <c r="HH470" s="223">
        <f t="shared" ca="1" si="1065"/>
        <v>-3.1103426587029986E-5</v>
      </c>
      <c r="HI470" s="223">
        <f t="shared" ca="1" si="1066"/>
        <v>1.1345848101956051E-4</v>
      </c>
      <c r="HJ470" s="223">
        <f t="shared" ca="1" si="1067"/>
        <v>-1.7158431825976849E-4</v>
      </c>
      <c r="HK470" s="223">
        <f t="shared" ca="1" si="1068"/>
        <v>1.9306808452781348E-4</v>
      </c>
      <c r="HL470" s="223">
        <f t="shared" ca="1" si="1069"/>
        <v>-1.7332189151125942E-4</v>
      </c>
      <c r="HM470" s="223">
        <f t="shared" ca="1" si="1070"/>
        <v>1.1656256632625611E-4</v>
      </c>
      <c r="HN470" s="223">
        <f t="shared" ca="1" si="1071"/>
        <v>-3.4911142193378191E-5</v>
      </c>
      <c r="HO470" s="223">
        <f t="shared" ca="1" si="1072"/>
        <v>-5.4195605147022524E-5</v>
      </c>
      <c r="HP470" s="223">
        <f t="shared" ca="1" si="1073"/>
        <v>1.3172880526399449E-4</v>
      </c>
      <c r="HQ470" s="223">
        <f t="shared" ca="1" si="1074"/>
        <v>-1.8113113491149629E-4</v>
      </c>
      <c r="HR470" s="223">
        <f t="shared" ca="1" si="1075"/>
        <v>1.9185265754814436E-4</v>
      </c>
      <c r="HS470" s="223">
        <f t="shared" ca="1" si="1076"/>
        <v>-1.6160377703039092E-4</v>
      </c>
      <c r="HT470" s="223">
        <f t="shared" ca="1" si="1077"/>
        <v>9.6844184068902627E-5</v>
      </c>
      <c r="HU470" s="223">
        <f t="shared" ca="1" si="1078"/>
        <v>-1.1403380249217834E-5</v>
      </c>
      <c r="HV470" s="223">
        <f t="shared" ca="1" si="1079"/>
        <v>-7.6472631360173407E-5</v>
      </c>
      <c r="HW470" s="223">
        <f t="shared" ca="1" si="1080"/>
        <v>1.4801780566374689E-4</v>
      </c>
      <c r="HX470" s="223">
        <f t="shared" ca="1" si="1081"/>
        <v>-1.8795357069682845E-4</v>
      </c>
      <c r="HY470" s="223">
        <f t="shared" ca="1" si="1082"/>
        <v>1.8775158802199844E-4</v>
      </c>
      <c r="HZ470" s="223">
        <f t="shared" ca="1" si="1083"/>
        <v>-1.4745499132177363E-4</v>
      </c>
      <c r="IA470" s="223">
        <f t="shared" ca="1" si="1084"/>
        <v>7.5669175140354486E-5</v>
      </c>
      <c r="IB470" s="223">
        <f t="shared" ca="1" si="1085"/>
        <v>1.2275899148186435E-5</v>
      </c>
      <c r="IC470" s="223">
        <f t="shared" ca="1" si="1086"/>
        <v>-9.7599438016745079E-5</v>
      </c>
      <c r="ID470" s="223">
        <f t="shared" ca="1" si="1087"/>
        <v>1.6208048049097385E-4</v>
      </c>
      <c r="IE470" s="223">
        <f t="shared" ca="1" si="1088"/>
        <v>3.7272532545516073E-5</v>
      </c>
      <c r="IF470" s="223">
        <f t="shared" ca="1" si="1089"/>
        <v>1.8082655985234258E-4</v>
      </c>
      <c r="IG470" s="223">
        <f t="shared" ca="1" si="1090"/>
        <v>-1.3108834529219134E-4</v>
      </c>
      <c r="IH470" s="223">
        <f t="shared" ca="1" si="1091"/>
        <v>5.3356031384632369E-5</v>
      </c>
      <c r="II470" s="223">
        <f t="shared" ca="1" si="1092"/>
        <v>3.5770537595985047E-5</v>
      </c>
      <c r="IJ470" s="223">
        <f t="shared" ca="1" si="1093"/>
        <v>-1.1725825827973674E-4</v>
      </c>
      <c r="IK470" s="223">
        <f t="shared" ca="1" si="1094"/>
        <v>1.7370531402667393E-4</v>
      </c>
      <c r="IL470" s="223">
        <f t="shared" ca="1" si="1095"/>
        <v>-1.9305735719110322E-4</v>
      </c>
      <c r="IM470" s="223">
        <f t="shared" ca="1" si="1096"/>
        <v>1.7118173190868002E-4</v>
      </c>
      <c r="IN470" s="223">
        <f t="shared" ca="1" si="1097"/>
        <v>-1.127500085320273E-4</v>
      </c>
      <c r="IO470" s="223">
        <f t="shared" ca="1" si="1098"/>
        <v>3.0240363252953997E-5</v>
      </c>
      <c r="IP470" s="223">
        <f t="shared" ca="1" si="1099"/>
        <v>5.8727153863009636E-5</v>
      </c>
      <c r="IQ470" s="223">
        <f t="shared" ca="1" si="1100"/>
        <v>-1.3515340519391249E-4</v>
      </c>
      <c r="IR470" s="223">
        <f t="shared" ca="1" si="1101"/>
        <v>1.8271745795405935E-4</v>
      </c>
      <c r="IS470" s="223">
        <f t="shared" ca="1" si="1102"/>
        <v>-1.9126194220055127E-4</v>
      </c>
      <c r="IT470" s="223">
        <f t="shared" ca="1" si="1103"/>
        <v>1.5896217138071413E-4</v>
      </c>
      <c r="IU470" s="223">
        <f t="shared" ca="1" si="1104"/>
        <v>-9.2715806695559496E-5</v>
      </c>
      <c r="IV470" s="223">
        <f t="shared" ca="1" si="1105"/>
        <v>6.6698519101432118E-6</v>
      </c>
      <c r="IW470" s="223">
        <f t="shared" ca="1" si="1106"/>
        <v>8.0800459072548529E-5</v>
      </c>
      <c r="IX470" s="223">
        <f t="shared" ca="1" si="1107"/>
        <v>-1.5101571909284788E-4</v>
      </c>
      <c r="IY470" s="223">
        <f t="shared" ca="1" si="1108"/>
        <v>1.8898136123993538E-4</v>
      </c>
      <c r="IZ470" s="223">
        <f t="shared" ca="1" si="1109"/>
        <v>-1.8658976957219508E-4</v>
      </c>
      <c r="JA470" s="223">
        <f t="shared" ca="1" si="1110"/>
        <v>1.4435167183278393E-4</v>
      </c>
      <c r="JB470" s="223">
        <f t="shared" ca="1" si="1111"/>
        <v>-7.1287072826278886E-5</v>
      </c>
    </row>
    <row r="471" spans="2:262">
      <c r="B471" s="230">
        <v>110</v>
      </c>
      <c r="C471" s="229">
        <f t="shared" si="1112"/>
        <v>2.1484375000000015E-3</v>
      </c>
      <c r="D471" s="226">
        <f t="shared" ca="1" si="855"/>
        <v>39.044435573221811</v>
      </c>
      <c r="E471" s="225">
        <f ca="1">DL361</f>
        <v>-0.15556442677819107</v>
      </c>
      <c r="F471" s="224">
        <v>110</v>
      </c>
      <c r="G471" s="223">
        <f t="shared" ca="1" si="856"/>
        <v>3.8987121401099187E-5</v>
      </c>
      <c r="H471" s="223">
        <f t="shared" ca="1" si="857"/>
        <v>5.3589876803966134E-5</v>
      </c>
      <c r="I471" s="223">
        <f t="shared" ca="1" si="858"/>
        <v>-1.3587647110227866E-4</v>
      </c>
      <c r="J471" s="223">
        <f t="shared" ca="1" si="859"/>
        <v>1.9207187332374772E-4</v>
      </c>
      <c r="K471" s="223">
        <f t="shared" ca="1" si="860"/>
        <v>-2.1138536288738179E-4</v>
      </c>
      <c r="L471" s="223">
        <f t="shared" ca="1" si="861"/>
        <v>1.9010833622266595E-4</v>
      </c>
      <c r="M471" s="223">
        <f t="shared" ca="1" si="862"/>
        <v>-1.3232643807022161E-4</v>
      </c>
      <c r="N471" s="223">
        <f t="shared" ca="1" si="863"/>
        <v>4.9135030202619414E-5</v>
      </c>
      <c r="O471" s="223">
        <f t="shared" ca="1" si="864"/>
        <v>4.3491355629291688E-5</v>
      </c>
      <c r="P471" s="223">
        <f t="shared" ca="1" si="865"/>
        <v>-1.2776646986722675E-4</v>
      </c>
      <c r="Q471" s="223">
        <f t="shared" ca="1" si="866"/>
        <v>1.8750768593101233E-4</v>
      </c>
      <c r="R471" s="223">
        <f t="shared" ca="1" si="867"/>
        <v>-2.1124341105275012E-4</v>
      </c>
      <c r="S471" s="223">
        <f t="shared" ca="1" si="868"/>
        <v>1.94415877738109E-4</v>
      </c>
      <c r="T471" s="223">
        <f t="shared" ca="1" si="869"/>
        <v>-1.4025633272414371E-4</v>
      </c>
      <c r="U471" s="223">
        <f t="shared" ca="1" si="870"/>
        <v>5.9164568412661264E-5</v>
      </c>
      <c r="V471" s="223">
        <f t="shared" ca="1" si="871"/>
        <v>3.3288059969513198E-5</v>
      </c>
      <c r="W471" s="223">
        <f t="shared" ca="1" si="872"/>
        <v>-1.1934866801524335E-4</v>
      </c>
      <c r="X471" s="223">
        <f t="shared" ca="1" si="873"/>
        <v>1.8249177609913541E-4</v>
      </c>
      <c r="Y471" s="223">
        <f t="shared" ca="1" si="874"/>
        <v>-2.1059255533815483E-4</v>
      </c>
      <c r="Z471" s="223">
        <f t="shared" ca="1" si="875"/>
        <v>1.9825505437526093E-4</v>
      </c>
      <c r="AA471" s="223">
        <f t="shared" ca="1" si="876"/>
        <v>-1.4784833758752901E-4</v>
      </c>
      <c r="AB471" s="223">
        <f t="shared" ca="1" si="877"/>
        <v>6.9051573995192157E-5</v>
      </c>
      <c r="AC471" s="223">
        <f t="shared" ca="1" si="878"/>
        <v>2.3004570457579244E-5</v>
      </c>
      <c r="AD471" s="223">
        <f t="shared" ca="1" si="879"/>
        <v>-1.1064334476830188E-4</v>
      </c>
      <c r="AE471" s="223">
        <f t="shared" ca="1" si="880"/>
        <v>1.7703622759424352E-4</v>
      </c>
      <c r="AF471" s="223">
        <f t="shared" ca="1" si="881"/>
        <v>-2.094343637120205E-4</v>
      </c>
      <c r="AG471" s="223">
        <f t="shared" ca="1" si="882"/>
        <v>2.0161661722133153E-4</v>
      </c>
      <c r="AH471" s="223">
        <f t="shared" ca="1" si="883"/>
        <v>-1.5508416285568209E-4</v>
      </c>
      <c r="AI471" s="223">
        <f t="shared" ca="1" si="884"/>
        <v>7.8772228287766482E-5</v>
      </c>
      <c r="AJ471" s="223">
        <f t="shared" ca="1" si="885"/>
        <v>1.2665660920449067E-5</v>
      </c>
      <c r="AK471" s="223">
        <f t="shared" ca="1" si="886"/>
        <v>-1.0167147201260243E-4</v>
      </c>
      <c r="AL471" s="223">
        <f t="shared" ca="1" si="887"/>
        <v>1.7115418331053575E-4</v>
      </c>
      <c r="AM471" s="223">
        <f t="shared" ca="1" si="888"/>
        <v>-2.0777162635942043E-4</v>
      </c>
      <c r="AN471" s="223">
        <f t="shared" ca="1" si="889"/>
        <v>2.0449246797698547E-4</v>
      </c>
      <c r="AO471" s="223">
        <f t="shared" ca="1" si="890"/>
        <v>-1.6194637679174646E-4</v>
      </c>
      <c r="AP471" s="223">
        <f t="shared" ca="1" si="891"/>
        <v>8.830311338276185E-5</v>
      </c>
      <c r="AQ471" s="223">
        <f t="shared" ca="1" si="892"/>
        <v>2.2962386967821815E-6</v>
      </c>
      <c r="AR471" s="223">
        <f t="shared" ca="1" si="893"/>
        <v>-9.2454663775455478E-5</v>
      </c>
      <c r="AS471" s="223">
        <f t="shared" ca="1" si="894"/>
        <v>1.6485981360789704E-4</v>
      </c>
      <c r="AT471" s="223">
        <f t="shared" ca="1" si="895"/>
        <v>-2.0560834896027539E-4</v>
      </c>
      <c r="AU471" s="223">
        <f t="shared" ca="1" si="896"/>
        <v>2.0687567846585815E-4</v>
      </c>
      <c r="AV471" s="223">
        <f t="shared" ca="1" si="897"/>
        <v>-1.6841844772129224E-4</v>
      </c>
      <c r="AW471" s="223">
        <f t="shared" ca="1" si="898"/>
        <v>9.7621268543178952E-5</v>
      </c>
      <c r="AX471" s="223">
        <f t="shared" ca="1" si="899"/>
        <v>-8.0787153670320363E-6</v>
      </c>
      <c r="AY471" s="223">
        <f t="shared" ca="1" si="900"/>
        <v>-8.3015124155201369E-5</v>
      </c>
      <c r="AZ471" s="223">
        <f t="shared" ca="1" si="901"/>
        <v>1.5816828217426272E-4</v>
      </c>
      <c r="BA471" s="223">
        <f t="shared" ca="1" si="902"/>
        <v>-2.0294974303932076E-4</v>
      </c>
      <c r="BB471" s="223">
        <f t="shared" ca="1" si="903"/>
        <v>2.0876050732513776E-4</v>
      </c>
      <c r="BC471" s="223">
        <f t="shared" ca="1" si="904"/>
        <v>-1.7448478385856538E-4</v>
      </c>
      <c r="BD471" s="223">
        <f t="shared" ca="1" si="905"/>
        <v>1.0670424551706485E-4</v>
      </c>
      <c r="BE471" s="223">
        <f t="shared" ca="1" si="906"/>
        <v>-1.8434207097918167E-5</v>
      </c>
      <c r="BF471" s="223">
        <f t="shared" ca="1" si="907"/>
        <v>-7.3375593829588456E-5</v>
      </c>
      <c r="BG471" s="223">
        <f t="shared" ca="1" si="908"/>
        <v>1.5109570949496323E-4</v>
      </c>
      <c r="BH471" s="223">
        <f t="shared" ca="1" si="909"/>
        <v>-1.9980221341108544E-4</v>
      </c>
      <c r="BI471" s="223">
        <f t="shared" ca="1" si="910"/>
        <v>2.1014241383700966E-4</v>
      </c>
      <c r="BJ471" s="223">
        <f t="shared" ca="1" si="911"/>
        <v>-1.8013077086845942E-4</v>
      </c>
      <c r="BK471" s="223">
        <f t="shared" ca="1" si="912"/>
        <v>1.1553016261730944E-4</v>
      </c>
      <c r="BL471" s="223">
        <f t="shared" ca="1" si="913"/>
        <v>-2.8745289209256583E-5</v>
      </c>
      <c r="BM471" s="223">
        <f t="shared" ca="1" si="914"/>
        <v>-6.355929527149987E-5</v>
      </c>
      <c r="BN471" s="223">
        <f t="shared" ca="1" si="915"/>
        <v>1.4365913401707134E-4</v>
      </c>
      <c r="BO471" s="223">
        <f t="shared" ca="1" si="916"/>
        <v>-1.9617334275013671E-4</v>
      </c>
      <c r="BP471" s="223">
        <f t="shared" ca="1" si="917"/>
        <v>2.1101806886764671E-4</v>
      </c>
      <c r="BQ471" s="223">
        <f t="shared" ca="1" si="918"/>
        <v>-1.8534280707373929E-4</v>
      </c>
      <c r="BR471" s="223">
        <f t="shared" ca="1" si="919"/>
        <v>1.2407775743656187E-4</v>
      </c>
      <c r="BS471" s="223">
        <f t="shared" ca="1" si="920"/>
        <v>-3.8987121401099918E-5</v>
      </c>
      <c r="BT471" s="223">
        <f t="shared" ca="1" si="921"/>
        <v>-5.3589876803965511E-5</v>
      </c>
      <c r="BU471" s="223">
        <f t="shared" ca="1" si="922"/>
        <v>1.3587647110227831E-4</v>
      </c>
      <c r="BV471" s="223">
        <f t="shared" ca="1" si="923"/>
        <v>-1.920718733237475E-4</v>
      </c>
      <c r="BW471" s="223">
        <f t="shared" ca="1" si="924"/>
        <v>2.1138536288738173E-4</v>
      </c>
      <c r="BX471" s="223">
        <f t="shared" ca="1" si="925"/>
        <v>-1.90108336222666E-4</v>
      </c>
      <c r="BY471" s="223">
        <f t="shared" ca="1" si="926"/>
        <v>1.3232643807022164E-4</v>
      </c>
      <c r="BZ471" s="223">
        <f t="shared" ca="1" si="927"/>
        <v>-4.9135030202619482E-5</v>
      </c>
      <c r="CA471" s="223">
        <f t="shared" ca="1" si="928"/>
        <v>-4.3491355629291594E-5</v>
      </c>
      <c r="CB471" s="223">
        <f t="shared" ca="1" si="929"/>
        <v>1.2776646986722669E-4</v>
      </c>
      <c r="CC471" s="223">
        <f t="shared" ca="1" si="930"/>
        <v>-1.875076859310123E-4</v>
      </c>
      <c r="CD471" s="223">
        <f t="shared" ca="1" si="931"/>
        <v>2.1124341105275012E-4</v>
      </c>
      <c r="CE471" s="223">
        <f t="shared" ca="1" si="932"/>
        <v>-1.9441587773810873E-4</v>
      </c>
      <c r="CF471" s="223">
        <f t="shared" ca="1" si="933"/>
        <v>1.4025633272414322E-4</v>
      </c>
      <c r="CG471" s="223">
        <f t="shared" ca="1" si="934"/>
        <v>-5.916456841266062E-5</v>
      </c>
      <c r="CH471" s="223">
        <f t="shared" ca="1" si="935"/>
        <v>-3.3288059969513876E-5</v>
      </c>
      <c r="CI471" s="223">
        <f t="shared" ca="1" si="936"/>
        <v>1.1934866801524391E-4</v>
      </c>
      <c r="CJ471" s="223">
        <f t="shared" ca="1" si="937"/>
        <v>-1.8249177609913576E-4</v>
      </c>
      <c r="CK471" s="223">
        <f t="shared" ca="1" si="938"/>
        <v>2.1059255533815492E-4</v>
      </c>
      <c r="CL471" s="223">
        <f t="shared" ca="1" si="939"/>
        <v>-1.9825505437526069E-4</v>
      </c>
      <c r="CM471" s="223">
        <f t="shared" ca="1" si="940"/>
        <v>1.4784833758752853E-4</v>
      </c>
      <c r="CN471" s="223">
        <f t="shared" ca="1" si="941"/>
        <v>-6.9051573995191533E-5</v>
      </c>
      <c r="CO471" s="223">
        <f t="shared" ca="1" si="942"/>
        <v>-2.3004570457579908E-5</v>
      </c>
      <c r="CP471" s="223">
        <f t="shared" ca="1" si="943"/>
        <v>1.1064334476830373E-4</v>
      </c>
      <c r="CQ471" s="223">
        <f t="shared" ca="1" si="944"/>
        <v>-1.7703622759424468E-4</v>
      </c>
      <c r="CR471" s="223">
        <f t="shared" ca="1" si="945"/>
        <v>2.0943436371202083E-4</v>
      </c>
      <c r="CS471" s="223">
        <f t="shared" ca="1" si="946"/>
        <v>-2.0161661722133085E-4</v>
      </c>
      <c r="CT471" s="223">
        <f t="shared" ca="1" si="947"/>
        <v>1.5508416285568062E-4</v>
      </c>
      <c r="CU471" s="223">
        <f t="shared" ca="1" si="948"/>
        <v>-7.8772228287764435E-5</v>
      </c>
      <c r="CV471" s="223">
        <f t="shared" ca="1" si="949"/>
        <v>-1.2665660920451249E-5</v>
      </c>
      <c r="CW471" s="223">
        <f t="shared" ca="1" si="950"/>
        <v>1.0167147201260435E-4</v>
      </c>
      <c r="CX471" s="223">
        <f t="shared" ca="1" si="951"/>
        <v>-1.711541833105335E-4</v>
      </c>
      <c r="CY471" s="223">
        <f t="shared" ca="1" si="952"/>
        <v>2.0777162635942081E-4</v>
      </c>
      <c r="CZ471" s="223">
        <f t="shared" ca="1" si="953"/>
        <v>-2.0449246797698645E-4</v>
      </c>
      <c r="DA471" s="223">
        <f t="shared" ca="1" si="954"/>
        <v>1.6194637679174505E-4</v>
      </c>
      <c r="DB471" s="223">
        <f t="shared" ca="1" si="955"/>
        <v>-8.8303113382765333E-5</v>
      </c>
      <c r="DC471" s="223">
        <f t="shared" ca="1" si="956"/>
        <v>-2.2962386967843363E-6</v>
      </c>
      <c r="DD471" s="223">
        <f t="shared" ca="1" si="957"/>
        <v>9.2454663775452036E-5</v>
      </c>
      <c r="DE471" s="223">
        <f t="shared" ca="1" si="958"/>
        <v>-1.6485981360789842E-4</v>
      </c>
      <c r="DF471" s="223">
        <f t="shared" ca="1" si="959"/>
        <v>2.056083489602745E-4</v>
      </c>
      <c r="DG471" s="223">
        <f t="shared" ca="1" si="960"/>
        <v>-2.0687567846585769E-4</v>
      </c>
      <c r="DH471" s="223">
        <f t="shared" ca="1" si="961"/>
        <v>1.6841844772129454E-4</v>
      </c>
      <c r="DI471" s="223">
        <f t="shared" ca="1" si="962"/>
        <v>-9.7621268543177014E-5</v>
      </c>
      <c r="DJ471" s="223">
        <f t="shared" ca="1" si="963"/>
        <v>8.0787153670358852E-6</v>
      </c>
      <c r="DK471" s="223">
        <f t="shared" ca="1" si="964"/>
        <v>8.3015124155203348E-5</v>
      </c>
      <c r="DL471" s="223">
        <f t="shared" ca="1" si="965"/>
        <v>-1.5816828217426018E-4</v>
      </c>
      <c r="DM471" s="223">
        <f t="shared" ca="1" si="966"/>
        <v>2.0294974303932135E-4</v>
      </c>
      <c r="DN471" s="223">
        <f t="shared" ca="1" si="967"/>
        <v>-2.087605073251379E-4</v>
      </c>
      <c r="DO471" s="223">
        <f t="shared" ca="1" si="968"/>
        <v>1.7448478385856248E-4</v>
      </c>
      <c r="DP471" s="223">
        <f t="shared" ca="1" si="969"/>
        <v>-1.0670424551706557E-4</v>
      </c>
      <c r="DQ471" s="223">
        <f t="shared" ca="1" si="970"/>
        <v>1.8434207097913004E-5</v>
      </c>
      <c r="DR471" s="223">
        <f t="shared" ca="1" si="971"/>
        <v>7.3375593829587657E-5</v>
      </c>
      <c r="DS471" s="223">
        <f t="shared" ca="1" si="972"/>
        <v>-1.5109570949496686E-4</v>
      </c>
      <c r="DT471" s="223">
        <f t="shared" ca="1" si="973"/>
        <v>1.9980221341108517E-4</v>
      </c>
      <c r="DU471" s="223">
        <f t="shared" ca="1" si="974"/>
        <v>-2.1014241383700909E-4</v>
      </c>
      <c r="DV471" s="223">
        <f t="shared" ca="1" si="975"/>
        <v>1.8013077086845988E-4</v>
      </c>
      <c r="DW471" s="223">
        <f t="shared" ca="1" si="976"/>
        <v>-1.1553016261730512E-4</v>
      </c>
      <c r="DX471" s="223">
        <f t="shared" ca="1" si="977"/>
        <v>2.8745289209257396E-5</v>
      </c>
      <c r="DY471" s="223">
        <f t="shared" ca="1" si="978"/>
        <v>6.3559295271504803E-5</v>
      </c>
      <c r="DZ471" s="223">
        <f t="shared" ca="1" si="979"/>
        <v>-1.4365913401707072E-4</v>
      </c>
      <c r="EA471" s="223">
        <f t="shared" ca="1" si="980"/>
        <v>1.9617334275013866E-4</v>
      </c>
      <c r="EB471" s="223">
        <f t="shared" ca="1" si="981"/>
        <v>-2.1101806886764677E-4</v>
      </c>
      <c r="EC471" s="223">
        <f t="shared" ca="1" si="982"/>
        <v>1.853428070737368E-4</v>
      </c>
      <c r="ED471" s="223">
        <f t="shared" ca="1" si="983"/>
        <v>-1.2407775743656255E-4</v>
      </c>
      <c r="EE471" s="223">
        <f t="shared" ca="1" si="984"/>
        <v>3.8987121401106627E-5</v>
      </c>
      <c r="EF471" s="223">
        <f t="shared" ca="1" si="985"/>
        <v>5.3589876803964711E-5</v>
      </c>
      <c r="EG471" s="223">
        <f t="shared" ca="1" si="986"/>
        <v>-1.3587647110227305E-4</v>
      </c>
      <c r="EH471" s="223">
        <f t="shared" ca="1" si="987"/>
        <v>1.9207187332374718E-4</v>
      </c>
      <c r="EI471" s="223">
        <f t="shared" ca="1" si="988"/>
        <v>-2.1138536288738184E-4</v>
      </c>
      <c r="EJ471" s="223">
        <f t="shared" ca="1" si="989"/>
        <v>1.9010833622266638E-4</v>
      </c>
      <c r="EK471" s="223">
        <f t="shared" ca="1" si="990"/>
        <v>-1.3232643807022698E-4</v>
      </c>
      <c r="EL471" s="223">
        <f t="shared" ca="1" si="991"/>
        <v>4.9135030202620308E-5</v>
      </c>
      <c r="EM471" s="223">
        <f t="shared" ca="1" si="992"/>
        <v>4.3491355629284899E-5</v>
      </c>
      <c r="EN471" s="223">
        <f t="shared" ca="1" si="993"/>
        <v>-1.2776646986722602E-4</v>
      </c>
      <c r="EO471" s="223">
        <f t="shared" ca="1" si="994"/>
        <v>1.8750768593100913E-4</v>
      </c>
      <c r="EP471" s="223">
        <f t="shared" ca="1" si="995"/>
        <v>-2.1124341105275006E-4</v>
      </c>
      <c r="EQ471" s="223">
        <f t="shared" ca="1" si="996"/>
        <v>1.9441587773811142E-4</v>
      </c>
      <c r="ER471" s="223">
        <f t="shared" ca="1" si="997"/>
        <v>-1.4025633272414384E-4</v>
      </c>
      <c r="ES471" s="223">
        <f t="shared" ca="1" si="998"/>
        <v>5.9164568412667186E-5</v>
      </c>
      <c r="ET471" s="223">
        <f t="shared" ca="1" si="999"/>
        <v>3.3288059969513076E-5</v>
      </c>
      <c r="EU471" s="223">
        <f t="shared" ca="1" si="1000"/>
        <v>-1.1934866801523823E-4</v>
      </c>
      <c r="EV471" s="223">
        <f t="shared" ca="1" si="1001"/>
        <v>1.8249177609913533E-4</v>
      </c>
      <c r="EW471" s="223">
        <f t="shared" ca="1" si="1002"/>
        <v>-2.1059255533815432E-4</v>
      </c>
      <c r="EX471" s="223">
        <f t="shared" ca="1" si="1003"/>
        <v>1.9825505437526099E-4</v>
      </c>
      <c r="EY471" s="223">
        <f t="shared" ca="1" si="1004"/>
        <v>-1.4784833758753343E-4</v>
      </c>
      <c r="EZ471" s="223">
        <f t="shared" ca="1" si="1005"/>
        <v>6.9051573995192292E-5</v>
      </c>
      <c r="FA471" s="223">
        <f t="shared" ca="1" si="1006"/>
        <v>2.3004570457573105E-5</v>
      </c>
      <c r="FB471" s="223">
        <f t="shared" ca="1" si="1007"/>
        <v>-1.1064334476830302E-4</v>
      </c>
      <c r="FC471" s="223">
        <f t="shared" ca="1" si="1008"/>
        <v>1.77036227594241E-4</v>
      </c>
      <c r="FD471" s="223">
        <f t="shared" ca="1" si="1009"/>
        <v>-2.0943436371202072E-4</v>
      </c>
      <c r="FE471" s="223">
        <f t="shared" ca="1" si="1010"/>
        <v>2.0161661722133291E-4</v>
      </c>
      <c r="FF471" s="223">
        <f t="shared" ca="1" si="1011"/>
        <v>-1.5508416285568119E-4</v>
      </c>
      <c r="FG471" s="223">
        <f t="shared" ca="1" si="1012"/>
        <v>7.8772228287770805E-5</v>
      </c>
      <c r="FH471" s="223">
        <f t="shared" ca="1" si="1013"/>
        <v>1.2665660920450409E-5</v>
      </c>
      <c r="FI471" s="223">
        <f t="shared" ca="1" si="1014"/>
        <v>-1.0167147201259837E-4</v>
      </c>
      <c r="FJ471" s="223">
        <f t="shared" ca="1" si="1015"/>
        <v>1.7115418331053653E-4</v>
      </c>
      <c r="FK471" s="223">
        <f t="shared" ca="1" si="1016"/>
        <v>-2.0777162635941956E-4</v>
      </c>
      <c r="FL471" s="223">
        <f t="shared" ca="1" si="1017"/>
        <v>2.0449246797698515E-4</v>
      </c>
      <c r="FM471" s="223">
        <f t="shared" ca="1" si="1018"/>
        <v>-1.6194637679174946E-4</v>
      </c>
      <c r="FN471" s="223">
        <f t="shared" ca="1" si="1019"/>
        <v>8.830311338276063E-5</v>
      </c>
      <c r="FO471" s="223">
        <f t="shared" ca="1" si="1020"/>
        <v>2.2962386967775058E-6</v>
      </c>
      <c r="FP471" s="223">
        <f t="shared" ca="1" si="1021"/>
        <v>-9.2454663775456671E-5</v>
      </c>
      <c r="FQ471" s="223">
        <f t="shared" ca="1" si="1022"/>
        <v>1.6485981360789411E-4</v>
      </c>
      <c r="FR471" s="223">
        <f t="shared" ca="1" si="1023"/>
        <v>-2.0560834896027572E-4</v>
      </c>
      <c r="FS471" s="223">
        <f t="shared" ca="1" si="1024"/>
        <v>2.068756784658591E-4</v>
      </c>
      <c r="FT471" s="223">
        <f t="shared" ca="1" si="1025"/>
        <v>-1.6841844772129142E-4</v>
      </c>
      <c r="FU471" s="223">
        <f t="shared" ca="1" si="1026"/>
        <v>9.7621268543183045E-5</v>
      </c>
      <c r="FV471" s="223">
        <f t="shared" ca="1" si="1027"/>
        <v>-8.0787153670306946E-6</v>
      </c>
      <c r="FW471" s="223">
        <f t="shared" ca="1" si="1028"/>
        <v>-8.3015124155197059E-5</v>
      </c>
      <c r="FX471" s="223">
        <f t="shared" ca="1" si="1029"/>
        <v>1.5816828217426359E-4</v>
      </c>
      <c r="FY471" s="223">
        <f t="shared" ca="1" si="1030"/>
        <v>-2.0294974303931946E-4</v>
      </c>
      <c r="FZ471" s="223">
        <f t="shared" ca="1" si="1031"/>
        <v>2.0876050732513706E-4</v>
      </c>
      <c r="GA471" s="223">
        <f t="shared" ca="1" si="1032"/>
        <v>-1.7448478385856633E-4</v>
      </c>
      <c r="GB471" s="223">
        <f t="shared" ca="1" si="1033"/>
        <v>1.067042455170611E-4</v>
      </c>
      <c r="GC471" s="223">
        <f t="shared" ca="1" si="1034"/>
        <v>-1.843420709791982E-5</v>
      </c>
      <c r="GD471" s="223">
        <f t="shared" ca="1" si="1035"/>
        <v>-7.3375593829592522E-5</v>
      </c>
      <c r="GE471" s="223">
        <f t="shared" ca="1" si="1036"/>
        <v>1.5109570949496209E-4</v>
      </c>
      <c r="GF471" s="223">
        <f t="shared" ca="1" si="1037"/>
        <v>-1.9980221341108685E-4</v>
      </c>
      <c r="GG471" s="223">
        <f t="shared" ca="1" si="1038"/>
        <v>2.1014241383700988E-4</v>
      </c>
      <c r="GH471" s="223">
        <f t="shared" ca="1" si="1039"/>
        <v>-1.8013077086845715E-4</v>
      </c>
      <c r="GI471" s="223">
        <f t="shared" ca="1" si="1040"/>
        <v>1.1553016261731084E-4</v>
      </c>
      <c r="GJ471" s="223">
        <f t="shared" ca="1" si="1041"/>
        <v>-2.874528920925226E-5</v>
      </c>
      <c r="GK471" s="223">
        <f t="shared" ca="1" si="1042"/>
        <v>-6.3559295271498271E-5</v>
      </c>
      <c r="GL471" s="223">
        <f t="shared" ca="1" si="1043"/>
        <v>1.4365913401707451E-4</v>
      </c>
      <c r="GM471" s="223">
        <f t="shared" ca="1" si="1044"/>
        <v>-1.9617334275013609E-4</v>
      </c>
      <c r="GN471" s="223">
        <f t="shared" ca="1" si="1045"/>
        <v>2.1101806886764644E-4</v>
      </c>
      <c r="GO471" s="223">
        <f t="shared" ca="1" si="1046"/>
        <v>-1.853428070737401E-4</v>
      </c>
      <c r="GP471" s="223">
        <f t="shared" ca="1" si="1047"/>
        <v>1.2407775743656808E-4</v>
      </c>
      <c r="GQ471" s="223">
        <f t="shared" ca="1" si="1048"/>
        <v>-3.8987121401113362E-5</v>
      </c>
      <c r="GR471" s="223">
        <f t="shared" ca="1" si="1049"/>
        <v>-5.3589876803969712E-5</v>
      </c>
      <c r="GS471" s="223">
        <f t="shared" ca="1" si="1050"/>
        <v>1.3587647110227703E-4</v>
      </c>
      <c r="GT471" s="223">
        <f t="shared" ca="1" si="1051"/>
        <v>-1.9207187332374431E-4</v>
      </c>
      <c r="GU471" s="223">
        <f t="shared" ca="1" si="1052"/>
        <v>2.113853628873819E-4</v>
      </c>
      <c r="GV471" s="223">
        <f t="shared" ca="1" si="1053"/>
        <v>-1.9010833622266411E-4</v>
      </c>
      <c r="GW471" s="223">
        <f t="shared" ca="1" si="1054"/>
        <v>1.3232643807022294E-4</v>
      </c>
      <c r="GX471" s="223">
        <f t="shared" ca="1" si="1055"/>
        <v>-4.9135030202626935E-5</v>
      </c>
      <c r="GY471" s="223">
        <f t="shared" ca="1" si="1056"/>
        <v>-4.3491355629278231E-5</v>
      </c>
      <c r="GZ471" s="223">
        <f t="shared" ca="1" si="1057"/>
        <v>1.2776646986723016E-4</v>
      </c>
      <c r="HA471" s="223">
        <f t="shared" ca="1" si="1058"/>
        <v>-1.8750768593101154E-4</v>
      </c>
      <c r="HB471" s="223">
        <f t="shared" ca="1" si="1059"/>
        <v>2.1124341105274979E-4</v>
      </c>
      <c r="HC471" s="223">
        <f t="shared" ca="1" si="1060"/>
        <v>-1.944158777381141E-4</v>
      </c>
      <c r="HD471" s="223">
        <f t="shared" ca="1" si="1061"/>
        <v>1.4025633272413997E-4</v>
      </c>
      <c r="HE471" s="223">
        <f t="shared" ca="1" si="1062"/>
        <v>-5.9164568412662206E-5</v>
      </c>
      <c r="HF471" s="223">
        <f t="shared" ca="1" si="1063"/>
        <v>-3.3288059969506327E-5</v>
      </c>
      <c r="HG471" s="223">
        <f t="shared" ca="1" si="1064"/>
        <v>1.1934866801523262E-4</v>
      </c>
      <c r="HH471" s="223">
        <f t="shared" ca="1" si="1065"/>
        <v>-1.8249177609913796E-4</v>
      </c>
      <c r="HI471" s="223">
        <f t="shared" ca="1" si="1066"/>
        <v>2.1059255533815475E-4</v>
      </c>
      <c r="HJ471" s="223">
        <f t="shared" ca="1" si="1067"/>
        <v>-1.9825505437526337E-4</v>
      </c>
      <c r="HK471" s="223">
        <f t="shared" ca="1" si="1068"/>
        <v>1.4784833758753831E-4</v>
      </c>
      <c r="HL471" s="223">
        <f t="shared" ca="1" si="1069"/>
        <v>-6.9051573995187413E-5</v>
      </c>
      <c r="HM471" s="223">
        <f t="shared" ca="1" si="1070"/>
        <v>-2.3004570457578268E-5</v>
      </c>
      <c r="HN471" s="223">
        <f t="shared" ca="1" si="1071"/>
        <v>1.1064334476829719E-4</v>
      </c>
      <c r="HO471" s="223">
        <f t="shared" ca="1" si="1072"/>
        <v>-1.7703622759423723E-4</v>
      </c>
      <c r="HP471" s="223">
        <f t="shared" ca="1" si="1073"/>
        <v>2.0943436371202143E-4</v>
      </c>
      <c r="HQ471" s="223">
        <f t="shared" ca="1" si="1074"/>
        <v>-2.0161661722133139E-4</v>
      </c>
      <c r="HR471" s="223">
        <f t="shared" ca="1" si="1075"/>
        <v>1.5508416285568583E-4</v>
      </c>
      <c r="HS471" s="223">
        <f t="shared" ca="1" si="1076"/>
        <v>-7.8772228287777148E-5</v>
      </c>
      <c r="HT471" s="223">
        <f t="shared" ca="1" si="1077"/>
        <v>-1.2665660920455586E-5</v>
      </c>
      <c r="HU471" s="223">
        <f t="shared" ca="1" si="1078"/>
        <v>1.0167147201260287E-4</v>
      </c>
      <c r="HV471" s="223">
        <f t="shared" ca="1" si="1079"/>
        <v>-1.7115418331053252E-4</v>
      </c>
      <c r="HW471" s="223">
        <f t="shared" ca="1" si="1080"/>
        <v>2.0777162635941828E-4</v>
      </c>
      <c r="HX471" s="223">
        <f t="shared" ca="1" si="1081"/>
        <v>-2.0449246797698379E-4</v>
      </c>
      <c r="HY471" s="223">
        <f t="shared" ca="1" si="1082"/>
        <v>1.6194637679174613E-4</v>
      </c>
      <c r="HZ471" s="223">
        <f t="shared" ca="1" si="1083"/>
        <v>-8.8303113382766851E-5</v>
      </c>
      <c r="IA471" s="223">
        <f t="shared" ca="1" si="1084"/>
        <v>-2.2962386967706618E-6</v>
      </c>
      <c r="IB471" s="223">
        <f t="shared" ca="1" si="1085"/>
        <v>9.2454663775461333E-5</v>
      </c>
      <c r="IC471" s="223">
        <f t="shared" ca="1" si="1086"/>
        <v>-1.6485981360789736E-4</v>
      </c>
      <c r="ID471" s="223">
        <f t="shared" ca="1" si="1087"/>
        <v>2.0560834896027412E-4</v>
      </c>
      <c r="IE471" s="223">
        <f t="shared" ca="1" si="1088"/>
        <v>6.2785995181876403E-5</v>
      </c>
      <c r="IF471" s="223">
        <f t="shared" ca="1" si="1089"/>
        <v>1.6841844772128831E-4</v>
      </c>
      <c r="IG471" s="223">
        <f t="shared" ca="1" si="1090"/>
        <v>-9.7621268543178464E-5</v>
      </c>
      <c r="IH471" s="223">
        <f t="shared" ca="1" si="1091"/>
        <v>8.0787153670375115E-6</v>
      </c>
      <c r="II471" s="223">
        <f t="shared" ca="1" si="1092"/>
        <v>8.3015124155190784E-5</v>
      </c>
      <c r="IJ471" s="223">
        <f t="shared" ca="1" si="1093"/>
        <v>-1.5816828217426703E-4</v>
      </c>
      <c r="IK471" s="223">
        <f t="shared" ca="1" si="1094"/>
        <v>2.0294974303932089E-4</v>
      </c>
      <c r="IL471" s="223">
        <f t="shared" ca="1" si="1095"/>
        <v>-2.0876050732513814E-4</v>
      </c>
      <c r="IM471" s="223">
        <f t="shared" ca="1" si="1096"/>
        <v>1.7448478385857021E-4</v>
      </c>
      <c r="IN471" s="223">
        <f t="shared" ca="1" si="1097"/>
        <v>-1.0670424551705662E-4</v>
      </c>
      <c r="IO471" s="223">
        <f t="shared" ca="1" si="1098"/>
        <v>1.8434207097914657E-5</v>
      </c>
      <c r="IP471" s="223">
        <f t="shared" ca="1" si="1099"/>
        <v>7.3375593829586125E-5</v>
      </c>
      <c r="IQ471" s="223">
        <f t="shared" ca="1" si="1100"/>
        <v>-1.5109570949495729E-4</v>
      </c>
      <c r="IR471" s="223">
        <f t="shared" ca="1" si="1101"/>
        <v>1.9980221341108856E-4</v>
      </c>
      <c r="IS471" s="223">
        <f t="shared" ca="1" si="1102"/>
        <v>-2.1014241383700928E-4</v>
      </c>
      <c r="IT471" s="223">
        <f t="shared" ca="1" si="1103"/>
        <v>1.8013077086846075E-4</v>
      </c>
      <c r="IU471" s="223">
        <f t="shared" ca="1" si="1104"/>
        <v>-1.1553016261731656E-4</v>
      </c>
      <c r="IV471" s="223">
        <f t="shared" ca="1" si="1105"/>
        <v>2.8745289209247124E-5</v>
      </c>
      <c r="IW471" s="223">
        <f t="shared" ca="1" si="1106"/>
        <v>6.3559295271503231E-5</v>
      </c>
      <c r="IX471" s="223">
        <f t="shared" ca="1" si="1107"/>
        <v>-1.436591340170695E-4</v>
      </c>
      <c r="IY471" s="223">
        <f t="shared" ca="1" si="1108"/>
        <v>1.9617334275013354E-4</v>
      </c>
      <c r="IZ471" s="223">
        <f t="shared" ca="1" si="1109"/>
        <v>-2.1101806886764614E-4</v>
      </c>
      <c r="JA471" s="223">
        <f t="shared" ca="1" si="1110"/>
        <v>1.8534280707373761E-4</v>
      </c>
      <c r="JB471" s="223">
        <f t="shared" ca="1" si="1111"/>
        <v>-1.2407775743656388E-4</v>
      </c>
    </row>
    <row r="472" spans="2:262">
      <c r="B472" s="230">
        <v>111</v>
      </c>
      <c r="C472" s="229">
        <f t="shared" si="1112"/>
        <v>2.1679687500000015E-3</v>
      </c>
      <c r="D472" s="226">
        <f t="shared" ca="1" si="855"/>
        <v>39.046300263644127</v>
      </c>
      <c r="E472" s="225">
        <f ca="1">DM361</f>
        <v>-0.15369973635587417</v>
      </c>
      <c r="F472" s="224">
        <v>111</v>
      </c>
      <c r="G472" s="223">
        <f t="shared" ca="1" si="856"/>
        <v>1.2849228008200952E-4</v>
      </c>
      <c r="H472" s="223">
        <f t="shared" ca="1" si="857"/>
        <v>4.0324699476236835E-5</v>
      </c>
      <c r="I472" s="223">
        <f t="shared" ca="1" si="858"/>
        <v>-2.0222274739598722E-4</v>
      </c>
      <c r="J472" s="223">
        <f t="shared" ca="1" si="859"/>
        <v>3.2942331751292743E-4</v>
      </c>
      <c r="K472" s="223">
        <f t="shared" ca="1" si="860"/>
        <v>-4.0010127385709286E-4</v>
      </c>
      <c r="L472" s="223">
        <f t="shared" ca="1" si="861"/>
        <v>4.0212965814620115E-4</v>
      </c>
      <c r="M472" s="223">
        <f t="shared" ca="1" si="862"/>
        <v>-3.3516043921287325E-4</v>
      </c>
      <c r="N472" s="223">
        <f t="shared" ca="1" si="863"/>
        <v>2.1068422836237596E-4</v>
      </c>
      <c r="O472" s="223">
        <f t="shared" ca="1" si="864"/>
        <v>-5.0058714670635674E-5</v>
      </c>
      <c r="P472" s="223">
        <f t="shared" ca="1" si="865"/>
        <v>-1.1915589774262543E-4</v>
      </c>
      <c r="Q472" s="223">
        <f t="shared" ca="1" si="866"/>
        <v>2.6792568300247795E-4</v>
      </c>
      <c r="R472" s="223">
        <f t="shared" ca="1" si="867"/>
        <v>-3.7072464866616815E-4</v>
      </c>
      <c r="S472" s="223">
        <f t="shared" ca="1" si="868"/>
        <v>4.099144979782713E-4</v>
      </c>
      <c r="T472" s="223">
        <f t="shared" ca="1" si="869"/>
        <v>-3.7877101744593421E-4</v>
      </c>
      <c r="U472" s="223">
        <f t="shared" ca="1" si="870"/>
        <v>2.8263782067537772E-4</v>
      </c>
      <c r="V472" s="223">
        <f t="shared" ca="1" si="871"/>
        <v>-1.380094885384982E-4</v>
      </c>
      <c r="W472" s="223">
        <f t="shared" ca="1" si="872"/>
        <v>-3.0298579072278166E-5</v>
      </c>
      <c r="X472" s="223">
        <f t="shared" ca="1" si="873"/>
        <v>1.934080016821639E-4</v>
      </c>
      <c r="Y472" s="223">
        <f t="shared" ca="1" si="874"/>
        <v>-3.2333238486563742E-4</v>
      </c>
      <c r="Z472" s="223">
        <f t="shared" ca="1" si="875"/>
        <v>3.9777923947594544E-4</v>
      </c>
      <c r="AA472" s="223">
        <f t="shared" ca="1" si="876"/>
        <v>-4.0397493782484337E-4</v>
      </c>
      <c r="AB472" s="223">
        <f t="shared" ca="1" si="877"/>
        <v>3.4085641896245263E-4</v>
      </c>
      <c r="AC472" s="223">
        <f t="shared" ca="1" si="878"/>
        <v>-2.1925358919444544E-4</v>
      </c>
      <c r="AD472" s="223">
        <f t="shared" ca="1" si="879"/>
        <v>6.0031121466697372E-5</v>
      </c>
      <c r="AE472" s="223">
        <f t="shared" ca="1" si="880"/>
        <v>1.0949151541308607E-4</v>
      </c>
      <c r="AF472" s="223">
        <f t="shared" ca="1" si="881"/>
        <v>-2.6022754458151115E-4</v>
      </c>
      <c r="AG472" s="223">
        <f t="shared" ca="1" si="882"/>
        <v>3.6631360450530026E-4</v>
      </c>
      <c r="AH472" s="223">
        <f t="shared" ca="1" si="883"/>
        <v>-4.0954739718983009E-4</v>
      </c>
      <c r="AI472" s="223">
        <f t="shared" ca="1" si="884"/>
        <v>3.8251084736256127E-4</v>
      </c>
      <c r="AJ472" s="223">
        <f t="shared" ca="1" si="885"/>
        <v>-2.8984289945272547E-4</v>
      </c>
      <c r="AK472" s="223">
        <f t="shared" ca="1" si="886"/>
        <v>1.4744356523959762E-4</v>
      </c>
      <c r="AL472" s="223">
        <f t="shared" ca="1" si="887"/>
        <v>2.0254207937225015E-5</v>
      </c>
      <c r="AM472" s="223">
        <f t="shared" ca="1" si="888"/>
        <v>-1.844767542201156E-4</v>
      </c>
      <c r="AN472" s="223">
        <f t="shared" ca="1" si="889"/>
        <v>3.1704668887987965E-4</v>
      </c>
      <c r="AO472" s="223">
        <f t="shared" ca="1" si="890"/>
        <v>-3.9521759775486108E-4</v>
      </c>
      <c r="AP472" s="223">
        <f t="shared" ca="1" si="891"/>
        <v>4.0557687810653578E-4</v>
      </c>
      <c r="AQ472" s="223">
        <f t="shared" ca="1" si="892"/>
        <v>-3.463470795506915E-4</v>
      </c>
      <c r="AR472" s="223">
        <f t="shared" ca="1" si="893"/>
        <v>2.2769087986280277E-4</v>
      </c>
      <c r="AS472" s="223">
        <f t="shared" ca="1" si="894"/>
        <v>-6.9967367759898668E-5</v>
      </c>
      <c r="AT472" s="223">
        <f t="shared" ca="1" si="895"/>
        <v>-9.9761179488810583E-5</v>
      </c>
      <c r="AU472" s="223">
        <f t="shared" ca="1" si="896"/>
        <v>2.52372654818222E-4</v>
      </c>
      <c r="AV472" s="223">
        <f t="shared" ca="1" si="897"/>
        <v>-3.61681906726429E-4</v>
      </c>
      <c r="AW472" s="223">
        <f t="shared" ca="1" si="898"/>
        <v>4.0893360036328577E-4</v>
      </c>
      <c r="AX472" s="223">
        <f t="shared" ca="1" si="899"/>
        <v>-3.8602026704774106E-4</v>
      </c>
      <c r="AY472" s="223">
        <f t="shared" ca="1" si="900"/>
        <v>2.9687338770536902E-4</v>
      </c>
      <c r="AZ472" s="223">
        <f t="shared" ca="1" si="901"/>
        <v>-1.567888274502694E-4</v>
      </c>
      <c r="BA472" s="223">
        <f t="shared" ca="1" si="902"/>
        <v>-1.0197636424661192E-5</v>
      </c>
      <c r="BB472" s="223">
        <f t="shared" ca="1" si="903"/>
        <v>1.754343848593605E-4</v>
      </c>
      <c r="BC472" s="223">
        <f t="shared" ca="1" si="904"/>
        <v>-3.1057001582387978E-4</v>
      </c>
      <c r="BD472" s="223">
        <f t="shared" ca="1" si="905"/>
        <v>3.9241789173102858E-4</v>
      </c>
      <c r="BE472" s="223">
        <f t="shared" ca="1" si="906"/>
        <v>-4.0693451404235422E-4</v>
      </c>
      <c r="BF472" s="223">
        <f t="shared" ca="1" si="907"/>
        <v>3.5162911360896203E-4</v>
      </c>
      <c r="BG472" s="223">
        <f t="shared" ca="1" si="908"/>
        <v>-2.3599101805903876E-4</v>
      </c>
      <c r="BH472" s="223">
        <f t="shared" ca="1" si="909"/>
        <v>7.9861468327009768E-5</v>
      </c>
      <c r="BI472" s="223">
        <f t="shared" ca="1" si="910"/>
        <v>8.9970751160327388E-5</v>
      </c>
      <c r="BJ472" s="223">
        <f t="shared" ca="1" si="911"/>
        <v>-2.4436574520449162E-4</v>
      </c>
      <c r="BK472" s="223">
        <f t="shared" ca="1" si="912"/>
        <v>3.5683234529110069E-4</v>
      </c>
      <c r="BL472" s="223">
        <f t="shared" ca="1" si="913"/>
        <v>-4.0807347722689495E-4</v>
      </c>
      <c r="BM472" s="223">
        <f t="shared" ca="1" si="914"/>
        <v>3.8929716255827878E-4</v>
      </c>
      <c r="BN472" s="223">
        <f t="shared" ca="1" si="915"/>
        <v>-3.0372505053006589E-4</v>
      </c>
      <c r="BO472" s="223">
        <f t="shared" ca="1" si="916"/>
        <v>1.6603964593399692E-4</v>
      </c>
      <c r="BP472" s="223">
        <f t="shared" ca="1" si="917"/>
        <v>1.3492223723519676E-7</v>
      </c>
      <c r="BQ472" s="223">
        <f t="shared" ca="1" si="918"/>
        <v>-1.6628634038506971E-4</v>
      </c>
      <c r="BR472" s="223">
        <f t="shared" ca="1" si="919"/>
        <v>3.0390626700331236E-4</v>
      </c>
      <c r="BS472" s="223">
        <f t="shared" ca="1" si="920"/>
        <v>-3.893818078426676E-4</v>
      </c>
      <c r="BT472" s="223">
        <f t="shared" ca="1" si="921"/>
        <v>4.0804702784317355E-4</v>
      </c>
      <c r="BU472" s="223">
        <f t="shared" ca="1" si="922"/>
        <v>-3.56699339437451E-4</v>
      </c>
      <c r="BV472" s="223">
        <f t="shared" ca="1" si="923"/>
        <v>2.4414900409027801E-4</v>
      </c>
      <c r="BW472" s="223">
        <f t="shared" ca="1" si="924"/>
        <v>-8.9707463331807586E-5</v>
      </c>
      <c r="BX472" s="223">
        <f t="shared" ca="1" si="925"/>
        <v>-8.0126127815556938E-5</v>
      </c>
      <c r="BY472" s="223">
        <f t="shared" ca="1" si="926"/>
        <v>2.3621163880327856E-4</v>
      </c>
      <c r="BZ472" s="223">
        <f t="shared" ca="1" si="927"/>
        <v>-3.5176784139379259E-4</v>
      </c>
      <c r="CA472" s="223">
        <f t="shared" ca="1" si="928"/>
        <v>4.0696754588667147E-4</v>
      </c>
      <c r="CB472" s="223">
        <f t="shared" ca="1" si="929"/>
        <v>-3.9233956001484809E-4</v>
      </c>
      <c r="CC472" s="223">
        <f t="shared" ca="1" si="930"/>
        <v>3.1039376074134227E-4</v>
      </c>
      <c r="CD472" s="223">
        <f t="shared" ca="1" si="931"/>
        <v>-1.7519044834363084E-4</v>
      </c>
      <c r="CE472" s="223">
        <f t="shared" ca="1" si="932"/>
        <v>9.927873222301503E-6</v>
      </c>
      <c r="CF472" s="223">
        <f t="shared" ca="1" si="933"/>
        <v>1.570381312371884E-4</v>
      </c>
      <c r="CG472" s="223">
        <f t="shared" ca="1" si="934"/>
        <v>-2.9705945641128953E-4</v>
      </c>
      <c r="CH472" s="223">
        <f t="shared" ca="1" si="935"/>
        <v>3.861111749131821E-4</v>
      </c>
      <c r="CI472" s="223">
        <f t="shared" ca="1" si="936"/>
        <v>-4.0891374937228157E-4</v>
      </c>
      <c r="CJ472" s="223">
        <f t="shared" ca="1" si="937"/>
        <v>3.6155470292171594E-4</v>
      </c>
      <c r="CK472" s="223">
        <f t="shared" ca="1" si="938"/>
        <v>-2.5215992389076311E-4</v>
      </c>
      <c r="CL472" s="223">
        <f t="shared" ca="1" si="939"/>
        <v>9.9499421915072504E-5</v>
      </c>
      <c r="CM472" s="223">
        <f t="shared" ca="1" si="940"/>
        <v>7.0233239487510718E-5</v>
      </c>
      <c r="CN472" s="223">
        <f t="shared" ca="1" si="941"/>
        <v>-2.2791524734337262E-4</v>
      </c>
      <c r="CO472" s="223">
        <f t="shared" ca="1" si="942"/>
        <v>3.4649144570226967E-4</v>
      </c>
      <c r="CP472" s="223">
        <f t="shared" ca="1" si="943"/>
        <v>-4.0561647251430392E-4</v>
      </c>
      <c r="CQ472" s="223">
        <f t="shared" ca="1" si="944"/>
        <v>3.9514562679098881E-4</v>
      </c>
      <c r="CR472" s="223">
        <f t="shared" ca="1" si="945"/>
        <v>-3.1687550135751067E-4</v>
      </c>
      <c r="CS472" s="223">
        <f t="shared" ca="1" si="946"/>
        <v>1.8423572257797541E-4</v>
      </c>
      <c r="CT472" s="223">
        <f t="shared" ca="1" si="947"/>
        <v>-1.9984688502247799E-5</v>
      </c>
      <c r="CU472" s="223">
        <f t="shared" ca="1" si="948"/>
        <v>-1.4769532819108373E-4</v>
      </c>
      <c r="CV472" s="223">
        <f t="shared" ca="1" si="949"/>
        <v>2.9003370831048506E-4</v>
      </c>
      <c r="CW472" s="223">
        <f t="shared" ca="1" si="950"/>
        <v>-3.8260796304955951E-4</v>
      </c>
      <c r="CX472" s="223">
        <f t="shared" ca="1" si="951"/>
        <v>4.0953415654903776E-4</v>
      </c>
      <c r="CY472" s="223">
        <f t="shared" ca="1" si="952"/>
        <v>-3.6619227937233114E-4</v>
      </c>
      <c r="CZ472" s="223">
        <f t="shared" ca="1" si="953"/>
        <v>2.6001895198197246E-4</v>
      </c>
      <c r="DA472" s="223">
        <f t="shared" ca="1" si="954"/>
        <v>-1.0923144576711007E-4</v>
      </c>
      <c r="DB472" s="223">
        <f t="shared" ca="1" si="955"/>
        <v>-6.0298045282187204E-5</v>
      </c>
      <c r="DC472" s="223">
        <f t="shared" ca="1" si="956"/>
        <v>2.194815682607671E-4</v>
      </c>
      <c r="DD472" s="223">
        <f t="shared" ca="1" si="957"/>
        <v>-3.4100633652000504E-4</v>
      </c>
      <c r="DE472" s="223">
        <f t="shared" ca="1" si="958"/>
        <v>4.0402107094586882E-4</v>
      </c>
      <c r="DF472" s="223">
        <f t="shared" ca="1" si="959"/>
        <v>-3.9771367261699417E-4</v>
      </c>
      <c r="DG472" s="223">
        <f t="shared" ca="1" si="960"/>
        <v>3.2316636802039969E-4</v>
      </c>
      <c r="DH472" s="223">
        <f t="shared" ca="1" si="961"/>
        <v>-1.9317002010205646E-4</v>
      </c>
      <c r="DI472" s="223">
        <f t="shared" ca="1" si="962"/>
        <v>3.0029465753115972E-5</v>
      </c>
      <c r="DJ472" s="223">
        <f t="shared" ca="1" si="963"/>
        <v>1.3826355900195E-4</v>
      </c>
      <c r="DK472" s="223">
        <f t="shared" ca="1" si="964"/>
        <v>-2.828332547488613E-4</v>
      </c>
      <c r="DL472" s="223">
        <f t="shared" ca="1" si="965"/>
        <v>3.7887428245562922E-4</v>
      </c>
      <c r="DM472" s="223">
        <f t="shared" ca="1" si="966"/>
        <v>-4.0990787566335752E-4</v>
      </c>
      <c r="DN472" s="223">
        <f t="shared" ca="1" si="967"/>
        <v>3.7060927528667935E-4</v>
      </c>
      <c r="DO472" s="223">
        <f t="shared" ca="1" si="968"/>
        <v>-2.6772135437923359E-4</v>
      </c>
      <c r="DP472" s="223">
        <f t="shared" ca="1" si="969"/>
        <v>1.1889767268063314E-4</v>
      </c>
      <c r="DQ472" s="223">
        <f t="shared" ca="1" si="970"/>
        <v>5.032652978907492E-5</v>
      </c>
      <c r="DR472" s="223">
        <f t="shared" ca="1" si="971"/>
        <v>-2.1091568168838586E-4</v>
      </c>
      <c r="DS472" s="223">
        <f t="shared" ca="1" si="972"/>
        <v>3.3531581787167537E-4</v>
      </c>
      <c r="DT472" s="223">
        <f t="shared" ca="1" si="973"/>
        <v>-4.0218230219161874E-4</v>
      </c>
      <c r="DU472" s="223">
        <f t="shared" ca="1" si="974"/>
        <v>4.0004215059808725E-4</v>
      </c>
      <c r="DV472" s="223">
        <f t="shared" ca="1" si="975"/>
        <v>-3.2926257134716216E-4</v>
      </c>
      <c r="DW472" s="223">
        <f t="shared" ca="1" si="976"/>
        <v>2.0198795922914071E-4</v>
      </c>
      <c r="DX472" s="223">
        <f t="shared" ca="1" si="977"/>
        <v>-4.0056154376676872E-5</v>
      </c>
      <c r="DY472" s="223">
        <f t="shared" ca="1" si="978"/>
        <v>-1.2874850501489176E-4</v>
      </c>
      <c r="DZ472" s="223">
        <f t="shared" ca="1" si="979"/>
        <v>2.7546243301039363E-4</v>
      </c>
      <c r="EA472" s="223">
        <f t="shared" ca="1" si="980"/>
        <v>-3.7491238216096978E-4</v>
      </c>
      <c r="EB472" s="223">
        <f t="shared" ca="1" si="981"/>
        <v>4.1003468160082058E-4</v>
      </c>
      <c r="EC472" s="223">
        <f t="shared" ca="1" si="982"/>
        <v>-3.7480303003155802E-4</v>
      </c>
      <c r="ED472" s="223">
        <f t="shared" ca="1" si="983"/>
        <v>2.7526249144336313E-4</v>
      </c>
      <c r="EE472" s="223">
        <f t="shared" ca="1" si="984"/>
        <v>-1.2849228008200372E-4</v>
      </c>
      <c r="EF472" s="223">
        <f t="shared" ca="1" si="985"/>
        <v>-4.0324699476247813E-5</v>
      </c>
      <c r="EG472" s="223">
        <f t="shared" ca="1" si="986"/>
        <v>2.0222274739598067E-4</v>
      </c>
      <c r="EH472" s="223">
        <f t="shared" ca="1" si="987"/>
        <v>-3.2942331751292602E-4</v>
      </c>
      <c r="EI472" s="223">
        <f t="shared" ca="1" si="988"/>
        <v>4.0010127385709345E-4</v>
      </c>
      <c r="EJ472" s="223">
        <f t="shared" ca="1" si="989"/>
        <v>-4.0212965814619974E-4</v>
      </c>
      <c r="EK472" s="223">
        <f t="shared" ca="1" si="990"/>
        <v>3.3516043921286582E-4</v>
      </c>
      <c r="EL472" s="223">
        <f t="shared" ca="1" si="991"/>
        <v>-2.1068422836238113E-4</v>
      </c>
      <c r="EM472" s="223">
        <f t="shared" ca="1" si="992"/>
        <v>5.0058714670637381E-5</v>
      </c>
      <c r="EN472" s="223">
        <f t="shared" ca="1" si="993"/>
        <v>1.1915589774262939E-4</v>
      </c>
      <c r="EO472" s="223">
        <f t="shared" ca="1" si="994"/>
        <v>-2.6792568300248434E-4</v>
      </c>
      <c r="EP472" s="223">
        <f t="shared" ca="1" si="995"/>
        <v>3.7072464866616376E-4</v>
      </c>
      <c r="EQ472" s="223">
        <f t="shared" ca="1" si="996"/>
        <v>-4.0991449797827119E-4</v>
      </c>
      <c r="ER472" s="223">
        <f t="shared" ca="1" si="997"/>
        <v>3.7877101744593366E-4</v>
      </c>
      <c r="ES472" s="223">
        <f t="shared" ca="1" si="998"/>
        <v>-2.8263782067537474E-4</v>
      </c>
      <c r="ET472" s="223">
        <f t="shared" ca="1" si="999"/>
        <v>1.3800948853848882E-4</v>
      </c>
      <c r="EU472" s="223">
        <f t="shared" ca="1" si="1000"/>
        <v>3.0298579072270631E-5</v>
      </c>
      <c r="EV472" s="223">
        <f t="shared" ca="1" si="1001"/>
        <v>-1.9340800168215978E-4</v>
      </c>
      <c r="EW472" s="223">
        <f t="shared" ca="1" si="1002"/>
        <v>3.2333238486563823E-4</v>
      </c>
      <c r="EX472" s="223">
        <f t="shared" ca="1" si="1003"/>
        <v>-3.9777923947594712E-4</v>
      </c>
      <c r="EY472" s="223">
        <f t="shared" ca="1" si="1004"/>
        <v>4.0397493782484163E-4</v>
      </c>
      <c r="EZ472" s="223">
        <f t="shared" ca="1" si="1005"/>
        <v>-3.408564189624568E-4</v>
      </c>
      <c r="FA472" s="223">
        <f t="shared" ca="1" si="1006"/>
        <v>2.192535891944469E-4</v>
      </c>
      <c r="FB472" s="223">
        <f t="shared" ca="1" si="1007"/>
        <v>-6.0031121466696207E-5</v>
      </c>
      <c r="FC472" s="223">
        <f t="shared" ca="1" si="1008"/>
        <v>-1.0949151541309285E-4</v>
      </c>
      <c r="FD472" s="223">
        <f t="shared" ca="1" si="1009"/>
        <v>2.6022754458152113E-4</v>
      </c>
      <c r="FE472" s="223">
        <f t="shared" ca="1" si="1010"/>
        <v>-3.663136045052982E-4</v>
      </c>
      <c r="FF472" s="223">
        <f t="shared" ca="1" si="1011"/>
        <v>4.0954739718983019E-4</v>
      </c>
      <c r="FG472" s="223">
        <f t="shared" ca="1" si="1012"/>
        <v>-3.8251084736256084E-4</v>
      </c>
      <c r="FH472" s="223">
        <f t="shared" ca="1" si="1013"/>
        <v>2.8984289945272048E-4</v>
      </c>
      <c r="FI472" s="223">
        <f t="shared" ca="1" si="1014"/>
        <v>-1.4744356523960732E-4</v>
      </c>
      <c r="FJ472" s="223">
        <f t="shared" ca="1" si="1015"/>
        <v>-2.0254207937220353E-5</v>
      </c>
      <c r="FK472" s="223">
        <f t="shared" ca="1" si="1016"/>
        <v>1.8447675422011669E-4</v>
      </c>
      <c r="FL472" s="223">
        <f t="shared" ca="1" si="1017"/>
        <v>-3.170466888798841E-4</v>
      </c>
      <c r="FM472" s="223">
        <f t="shared" ca="1" si="1018"/>
        <v>3.9521759775486449E-4</v>
      </c>
      <c r="FN472" s="223">
        <f t="shared" ca="1" si="1019"/>
        <v>-4.0557687810653729E-4</v>
      </c>
      <c r="FO472" s="223">
        <f t="shared" ca="1" si="1020"/>
        <v>3.4634707955069394E-4</v>
      </c>
      <c r="FP472" s="223">
        <f t="shared" ca="1" si="1021"/>
        <v>-2.2769087986280177E-4</v>
      </c>
      <c r="FQ472" s="223">
        <f t="shared" ca="1" si="1022"/>
        <v>6.9967367759891729E-5</v>
      </c>
      <c r="FR472" s="223">
        <f t="shared" ca="1" si="1023"/>
        <v>9.9761179488823079E-5</v>
      </c>
      <c r="FS472" s="223">
        <f t="shared" ca="1" si="1024"/>
        <v>-2.5237265481821831E-4</v>
      </c>
      <c r="FT472" s="223">
        <f t="shared" ca="1" si="1025"/>
        <v>3.6168190672642689E-4</v>
      </c>
      <c r="FU472" s="223">
        <f t="shared" ca="1" si="1026"/>
        <v>-4.0893360036328583E-4</v>
      </c>
      <c r="FV472" s="223">
        <f t="shared" ca="1" si="1027"/>
        <v>3.8602026704773868E-4</v>
      </c>
      <c r="FW472" s="223">
        <f t="shared" ca="1" si="1028"/>
        <v>-2.9687338770536018E-4</v>
      </c>
      <c r="FX472" s="223">
        <f t="shared" ca="1" si="1029"/>
        <v>1.5678882745027365E-4</v>
      </c>
      <c r="FY472" s="223">
        <f t="shared" ca="1" si="1030"/>
        <v>1.0197636424662384E-5</v>
      </c>
      <c r="FZ472" s="223">
        <f t="shared" ca="1" si="1031"/>
        <v>-1.7543438485936164E-4</v>
      </c>
      <c r="GA472" s="223">
        <f t="shared" ca="1" si="1032"/>
        <v>3.1057001582388824E-4</v>
      </c>
      <c r="GB472" s="223">
        <f t="shared" ca="1" si="1033"/>
        <v>-3.9241789173102555E-4</v>
      </c>
      <c r="GC472" s="223">
        <f t="shared" ca="1" si="1034"/>
        <v>4.0693451404235411E-4</v>
      </c>
      <c r="GD472" s="223">
        <f t="shared" ca="1" si="1035"/>
        <v>-3.5162911360896144E-4</v>
      </c>
      <c r="GE472" s="223">
        <f t="shared" ca="1" si="1036"/>
        <v>2.3599101805903778E-4</v>
      </c>
      <c r="GF472" s="223">
        <f t="shared" ca="1" si="1037"/>
        <v>-7.9861468326997137E-5</v>
      </c>
      <c r="GG472" s="223">
        <f t="shared" ca="1" si="1038"/>
        <v>-8.9970751160317223E-5</v>
      </c>
      <c r="GH472" s="223">
        <f t="shared" ca="1" si="1039"/>
        <v>2.4436574520449259E-4</v>
      </c>
      <c r="GI472" s="223">
        <f t="shared" ca="1" si="1040"/>
        <v>-3.5683234529110123E-4</v>
      </c>
      <c r="GJ472" s="223">
        <f t="shared" ca="1" si="1041"/>
        <v>4.08073477226895E-4</v>
      </c>
      <c r="GK472" s="223">
        <f t="shared" ca="1" si="1042"/>
        <v>-3.8929716255827471E-4</v>
      </c>
      <c r="GL472" s="223">
        <f t="shared" ca="1" si="1043"/>
        <v>3.0372505053007288E-4</v>
      </c>
      <c r="GM472" s="223">
        <f t="shared" ca="1" si="1044"/>
        <v>-1.6603964593399587E-4</v>
      </c>
      <c r="GN472" s="223">
        <f t="shared" ca="1" si="1045"/>
        <v>-1.3492223723633517E-7</v>
      </c>
      <c r="GO472" s="223">
        <f t="shared" ca="1" si="1046"/>
        <v>1.6628634038508153E-4</v>
      </c>
      <c r="GP472" s="223">
        <f t="shared" ca="1" si="1047"/>
        <v>-3.0390626700332104E-4</v>
      </c>
      <c r="GQ472" s="223">
        <f t="shared" ca="1" si="1048"/>
        <v>3.8938180784267167E-4</v>
      </c>
      <c r="GR472" s="223">
        <f t="shared" ca="1" si="1049"/>
        <v>-4.0804702784317116E-4</v>
      </c>
      <c r="GS472" s="223">
        <f t="shared" ca="1" si="1050"/>
        <v>3.566993394374619E-4</v>
      </c>
      <c r="GT472" s="223">
        <f t="shared" ca="1" si="1051"/>
        <v>-2.4414900409028641E-4</v>
      </c>
      <c r="GU472" s="223">
        <f t="shared" ca="1" si="1052"/>
        <v>8.9707463331817778E-5</v>
      </c>
      <c r="GV472" s="223">
        <f t="shared" ca="1" si="1053"/>
        <v>8.0126127815558157E-5</v>
      </c>
      <c r="GW472" s="223">
        <f t="shared" ca="1" si="1054"/>
        <v>-2.3621163880327957E-4</v>
      </c>
      <c r="GX472" s="223">
        <f t="shared" ca="1" si="1055"/>
        <v>3.5176784139379319E-4</v>
      </c>
      <c r="GY472" s="223">
        <f t="shared" ca="1" si="1056"/>
        <v>-4.0696754588667299E-4</v>
      </c>
      <c r="GZ472" s="223">
        <f t="shared" ca="1" si="1057"/>
        <v>3.923395600148443E-4</v>
      </c>
      <c r="HA472" s="223">
        <f t="shared" ca="1" si="1058"/>
        <v>-3.1039376074132628E-4</v>
      </c>
      <c r="HB472" s="223">
        <f t="shared" ca="1" si="1059"/>
        <v>1.7519044834365081E-4</v>
      </c>
      <c r="HC472" s="223">
        <f t="shared" ca="1" si="1060"/>
        <v>-9.9278732223236478E-6</v>
      </c>
      <c r="HD472" s="223">
        <f t="shared" ca="1" si="1061"/>
        <v>-1.570381312371787E-4</v>
      </c>
      <c r="HE472" s="223">
        <f t="shared" ca="1" si="1062"/>
        <v>2.9705945641128237E-4</v>
      </c>
      <c r="HF472" s="223">
        <f t="shared" ca="1" si="1063"/>
        <v>-3.8611117491318253E-4</v>
      </c>
      <c r="HG472" s="223">
        <f t="shared" ca="1" si="1064"/>
        <v>4.0891374937228147E-4</v>
      </c>
      <c r="HH472" s="223">
        <f t="shared" ca="1" si="1065"/>
        <v>-3.6155470292170992E-4</v>
      </c>
      <c r="HI472" s="223">
        <f t="shared" ca="1" si="1066"/>
        <v>2.5215992389075297E-4</v>
      </c>
      <c r="HJ472" s="223">
        <f t="shared" ca="1" si="1067"/>
        <v>-9.9499421915060009E-5</v>
      </c>
      <c r="HK472" s="223">
        <f t="shared" ca="1" si="1068"/>
        <v>-7.0233239487534868E-5</v>
      </c>
      <c r="HL472" s="223">
        <f t="shared" ca="1" si="1069"/>
        <v>2.2791524734335422E-4</v>
      </c>
      <c r="HM472" s="223">
        <f t="shared" ca="1" si="1070"/>
        <v>-3.4649144570226404E-4</v>
      </c>
      <c r="HN472" s="223">
        <f t="shared" ca="1" si="1071"/>
        <v>4.056164725143024E-4</v>
      </c>
      <c r="HO472" s="223">
        <f t="shared" ca="1" si="1072"/>
        <v>-3.9514562679098854E-4</v>
      </c>
      <c r="HP472" s="223">
        <f t="shared" ca="1" si="1073"/>
        <v>3.1687550135750991E-4</v>
      </c>
      <c r="HQ472" s="223">
        <f t="shared" ca="1" si="1074"/>
        <v>-1.842357225779743E-4</v>
      </c>
      <c r="HR472" s="223">
        <f t="shared" ca="1" si="1075"/>
        <v>1.9984688502234951E-5</v>
      </c>
      <c r="HS472" s="223">
        <f t="shared" ca="1" si="1076"/>
        <v>1.4769532819109573E-4</v>
      </c>
      <c r="HT472" s="223">
        <f t="shared" ca="1" si="1077"/>
        <v>-2.9003370831050241E-4</v>
      </c>
      <c r="HU472" s="223">
        <f t="shared" ca="1" si="1078"/>
        <v>3.8260796304955154E-4</v>
      </c>
      <c r="HV472" s="223">
        <f t="shared" ca="1" si="1079"/>
        <v>-4.0953415654903884E-4</v>
      </c>
      <c r="HW472" s="223">
        <f t="shared" ca="1" si="1080"/>
        <v>3.6619227937234106E-4</v>
      </c>
      <c r="HX472" s="223">
        <f t="shared" ca="1" si="1081"/>
        <v>-2.6001895198197154E-4</v>
      </c>
      <c r="HY472" s="223">
        <f t="shared" ca="1" si="1082"/>
        <v>1.0923144576710891E-4</v>
      </c>
      <c r="HZ472" s="223">
        <f t="shared" ca="1" si="1083"/>
        <v>6.0298045282188397E-5</v>
      </c>
      <c r="IA472" s="223">
        <f t="shared" ca="1" si="1084"/>
        <v>-2.1948156826076808E-4</v>
      </c>
      <c r="IB472" s="223">
        <f t="shared" ca="1" si="1085"/>
        <v>3.4100633652001865E-4</v>
      </c>
      <c r="IC472" s="223">
        <f t="shared" ca="1" si="1086"/>
        <v>-4.0402107094587305E-4</v>
      </c>
      <c r="ID472" s="223">
        <f t="shared" ca="1" si="1087"/>
        <v>3.9771367261698815E-4</v>
      </c>
      <c r="IE472" s="223">
        <f t="shared" ca="1" si="1088"/>
        <v>1.2332380027421143E-5</v>
      </c>
      <c r="IF472" s="223">
        <f t="shared" ca="1" si="1089"/>
        <v>1.9317002010207592E-4</v>
      </c>
      <c r="IG472" s="223">
        <f t="shared" ca="1" si="1090"/>
        <v>-3.0029465753114753E-5</v>
      </c>
      <c r="IH472" s="223">
        <f t="shared" ca="1" si="1091"/>
        <v>-1.3826355900195108E-4</v>
      </c>
      <c r="II472" s="223">
        <f t="shared" ca="1" si="1092"/>
        <v>2.8283325474886222E-4</v>
      </c>
      <c r="IJ472" s="223">
        <f t="shared" ca="1" si="1093"/>
        <v>-3.788742824556297E-4</v>
      </c>
      <c r="IK472" s="223">
        <f t="shared" ca="1" si="1094"/>
        <v>4.0990787566335752E-4</v>
      </c>
      <c r="IL472" s="223">
        <f t="shared" ca="1" si="1095"/>
        <v>-3.7060927528666888E-4</v>
      </c>
      <c r="IM472" s="223">
        <f t="shared" ca="1" si="1096"/>
        <v>2.6772135437921505E-4</v>
      </c>
      <c r="IN472" s="223">
        <f t="shared" ca="1" si="1097"/>
        <v>-1.1889767268065426E-4</v>
      </c>
      <c r="IO472" s="223">
        <f t="shared" ca="1" si="1098"/>
        <v>-5.0326529789052938E-5</v>
      </c>
      <c r="IP472" s="223">
        <f t="shared" ca="1" si="1099"/>
        <v>2.1091568168836688E-4</v>
      </c>
      <c r="IQ472" s="223">
        <f t="shared" ca="1" si="1100"/>
        <v>-3.3531581787167608E-4</v>
      </c>
      <c r="IR472" s="223">
        <f t="shared" ca="1" si="1101"/>
        <v>4.021823021916189E-4</v>
      </c>
      <c r="IS472" s="223">
        <f t="shared" ca="1" si="1102"/>
        <v>-4.0004215059808698E-4</v>
      </c>
      <c r="IT472" s="223">
        <f t="shared" ca="1" si="1103"/>
        <v>3.2926257134716146E-4</v>
      </c>
      <c r="IU472" s="223">
        <f t="shared" ca="1" si="1104"/>
        <v>-2.0198795922911941E-4</v>
      </c>
      <c r="IV472" s="223">
        <f t="shared" ca="1" si="1105"/>
        <v>4.0056154376652504E-5</v>
      </c>
      <c r="IW472" s="223">
        <f t="shared" ca="1" si="1106"/>
        <v>1.2874850501491507E-4</v>
      </c>
      <c r="IX472" s="223">
        <f t="shared" ca="1" si="1107"/>
        <v>-2.754624330103772E-4</v>
      </c>
      <c r="IY472" s="223">
        <f t="shared" ca="1" si="1108"/>
        <v>3.7491238216096079E-4</v>
      </c>
      <c r="IZ472" s="223">
        <f t="shared" ca="1" si="1109"/>
        <v>-4.1003468160082058E-4</v>
      </c>
      <c r="JA472" s="223">
        <f t="shared" ca="1" si="1110"/>
        <v>3.7480303003155742E-4</v>
      </c>
      <c r="JB472" s="223">
        <f t="shared" ca="1" si="1111"/>
        <v>-2.7526249144336221E-4</v>
      </c>
    </row>
    <row r="473" spans="2:262">
      <c r="B473" s="230">
        <v>112</v>
      </c>
      <c r="C473" s="229">
        <f t="shared" si="1112"/>
        <v>2.1875000000000015E-3</v>
      </c>
      <c r="D473" s="226">
        <f t="shared" ca="1" si="855"/>
        <v>39.047910002725835</v>
      </c>
      <c r="E473" s="225">
        <f ca="1">DN361</f>
        <v>-0.15208999727416897</v>
      </c>
      <c r="F473" s="224">
        <v>112</v>
      </c>
      <c r="G473" s="223">
        <f t="shared" ca="1" si="856"/>
        <v>8.8627916163576905E-5</v>
      </c>
      <c r="H473" s="223">
        <f t="shared" ca="1" si="857"/>
        <v>6.3942256606850154E-5</v>
      </c>
      <c r="I473" s="223">
        <f t="shared" ca="1" si="858"/>
        <v>-2.0677780044688364E-4</v>
      </c>
      <c r="J473" s="223">
        <f t="shared" ca="1" si="859"/>
        <v>3.181332986143081E-4</v>
      </c>
      <c r="K473" s="223">
        <f t="shared" ca="1" si="860"/>
        <v>-3.8105588595323736E-4</v>
      </c>
      <c r="L473" s="223">
        <f t="shared" ca="1" si="861"/>
        <v>3.8596616893599406E-4</v>
      </c>
      <c r="M473" s="223">
        <f t="shared" ca="1" si="862"/>
        <v>-3.3211660149027938E-4</v>
      </c>
      <c r="N473" s="223">
        <f t="shared" ca="1" si="863"/>
        <v>2.2770529211215974E-4</v>
      </c>
      <c r="O473" s="223">
        <f t="shared" ca="1" si="864"/>
        <v>-8.8627916163577068E-5</v>
      </c>
      <c r="P473" s="223">
        <f t="shared" ca="1" si="865"/>
        <v>-6.3942256606850804E-5</v>
      </c>
      <c r="Q473" s="223">
        <f t="shared" ca="1" si="866"/>
        <v>2.0677780044688393E-4</v>
      </c>
      <c r="R473" s="223">
        <f t="shared" ca="1" si="867"/>
        <v>-3.1813329861430788E-4</v>
      </c>
      <c r="S473" s="223">
        <f t="shared" ca="1" si="868"/>
        <v>3.8105588595323741E-4</v>
      </c>
      <c r="T473" s="223">
        <f t="shared" ca="1" si="869"/>
        <v>-3.8596616893599384E-4</v>
      </c>
      <c r="U473" s="223">
        <f t="shared" ca="1" si="870"/>
        <v>3.3211660149027992E-4</v>
      </c>
      <c r="V473" s="223">
        <f t="shared" ca="1" si="871"/>
        <v>-2.2770529211215947E-4</v>
      </c>
      <c r="W473" s="223">
        <f t="shared" ca="1" si="872"/>
        <v>8.8627916163575401E-5</v>
      </c>
      <c r="X473" s="223">
        <f t="shared" ca="1" si="873"/>
        <v>6.3942256606849774E-5</v>
      </c>
      <c r="Y473" s="223">
        <f t="shared" ca="1" si="874"/>
        <v>-2.0677780044688423E-4</v>
      </c>
      <c r="Z473" s="223">
        <f t="shared" ca="1" si="875"/>
        <v>3.1813329861430886E-4</v>
      </c>
      <c r="AA473" s="223">
        <f t="shared" ca="1" si="876"/>
        <v>-3.8105588595323719E-4</v>
      </c>
      <c r="AB473" s="223">
        <f t="shared" ca="1" si="877"/>
        <v>3.8596616893599395E-4</v>
      </c>
      <c r="AC473" s="223">
        <f t="shared" ca="1" si="878"/>
        <v>-3.3211660149027906E-4</v>
      </c>
      <c r="AD473" s="223">
        <f t="shared" ca="1" si="879"/>
        <v>2.2770529211216034E-4</v>
      </c>
      <c r="AE473" s="223">
        <f t="shared" ca="1" si="880"/>
        <v>-8.862791616357372E-5</v>
      </c>
      <c r="AF473" s="223">
        <f t="shared" ca="1" si="881"/>
        <v>-6.3942256606851455E-5</v>
      </c>
      <c r="AG473" s="223">
        <f t="shared" ca="1" si="882"/>
        <v>2.0677780044688328E-4</v>
      </c>
      <c r="AH473" s="223">
        <f t="shared" ca="1" si="883"/>
        <v>-3.1813329861430989E-4</v>
      </c>
      <c r="AI473" s="223">
        <f t="shared" ca="1" si="884"/>
        <v>3.8105588595323757E-4</v>
      </c>
      <c r="AJ473" s="223">
        <f t="shared" ca="1" si="885"/>
        <v>-3.8596616893599417E-4</v>
      </c>
      <c r="AK473" s="223">
        <f t="shared" ca="1" si="886"/>
        <v>3.3211660149027808E-4</v>
      </c>
      <c r="AL473" s="223">
        <f t="shared" ca="1" si="887"/>
        <v>-2.2770529211215893E-4</v>
      </c>
      <c r="AM473" s="223">
        <f t="shared" ca="1" si="888"/>
        <v>8.8627916163577474E-5</v>
      </c>
      <c r="AN473" s="223">
        <f t="shared" ca="1" si="889"/>
        <v>6.3942256606853163E-5</v>
      </c>
      <c r="AO473" s="223">
        <f t="shared" ca="1" si="890"/>
        <v>-2.0677780044688475E-4</v>
      </c>
      <c r="AP473" s="223">
        <f t="shared" ca="1" si="891"/>
        <v>3.1813329861430766E-4</v>
      </c>
      <c r="AQ473" s="223">
        <f t="shared" ca="1" si="892"/>
        <v>-3.8105588595323795E-4</v>
      </c>
      <c r="AR473" s="223">
        <f t="shared" ca="1" si="893"/>
        <v>3.8596616893599384E-4</v>
      </c>
      <c r="AS473" s="223">
        <f t="shared" ca="1" si="894"/>
        <v>-3.3211660149028014E-4</v>
      </c>
      <c r="AT473" s="223">
        <f t="shared" ca="1" si="895"/>
        <v>2.2770529211215752E-4</v>
      </c>
      <c r="AU473" s="223">
        <f t="shared" ca="1" si="896"/>
        <v>-8.8627916163575794E-5</v>
      </c>
      <c r="AV473" s="223">
        <f t="shared" ca="1" si="897"/>
        <v>-6.3942256606849395E-5</v>
      </c>
      <c r="AW473" s="223">
        <f t="shared" ca="1" si="898"/>
        <v>2.0677780044688624E-4</v>
      </c>
      <c r="AX473" s="223">
        <f t="shared" ca="1" si="899"/>
        <v>-3.1813329861430864E-4</v>
      </c>
      <c r="AY473" s="223">
        <f t="shared" ca="1" si="900"/>
        <v>3.8105588595323709E-4</v>
      </c>
      <c r="AZ473" s="223">
        <f t="shared" ca="1" si="901"/>
        <v>-3.8596616893599362E-4</v>
      </c>
      <c r="BA473" s="223">
        <f t="shared" ca="1" si="902"/>
        <v>3.3211660149027922E-4</v>
      </c>
      <c r="BB473" s="223">
        <f t="shared" ca="1" si="903"/>
        <v>-2.2770529211216063E-4</v>
      </c>
      <c r="BC473" s="223">
        <f t="shared" ca="1" si="904"/>
        <v>8.862791616357948E-5</v>
      </c>
      <c r="BD473" s="223">
        <f t="shared" ca="1" si="905"/>
        <v>6.3942256606856551E-5</v>
      </c>
      <c r="BE473" s="223">
        <f t="shared" ca="1" si="906"/>
        <v>-2.067778004468877E-4</v>
      </c>
      <c r="BF473" s="223">
        <f t="shared" ca="1" si="907"/>
        <v>3.1813329861430967E-4</v>
      </c>
      <c r="BG473" s="223">
        <f t="shared" ca="1" si="908"/>
        <v>-3.8105588595323747E-4</v>
      </c>
      <c r="BH473" s="223">
        <f t="shared" ca="1" si="909"/>
        <v>3.8596616893599427E-4</v>
      </c>
      <c r="BI473" s="223">
        <f t="shared" ca="1" si="910"/>
        <v>-3.3211660149028128E-4</v>
      </c>
      <c r="BJ473" s="223">
        <f t="shared" ca="1" si="911"/>
        <v>2.277052921121547E-4</v>
      </c>
      <c r="BK473" s="223">
        <f t="shared" ca="1" si="912"/>
        <v>-8.8627916163572405E-5</v>
      </c>
      <c r="BL473" s="223">
        <f t="shared" ca="1" si="913"/>
        <v>-6.394225660685281E-5</v>
      </c>
      <c r="BM473" s="223">
        <f t="shared" ca="1" si="914"/>
        <v>2.0677780044688445E-4</v>
      </c>
      <c r="BN473" s="223">
        <f t="shared" ca="1" si="915"/>
        <v>-3.1813329861430745E-4</v>
      </c>
      <c r="BO473" s="223">
        <f t="shared" ca="1" si="916"/>
        <v>3.810558859532366E-4</v>
      </c>
      <c r="BP473" s="223">
        <f t="shared" ca="1" si="917"/>
        <v>-3.8596616893599303E-4</v>
      </c>
      <c r="BQ473" s="223">
        <f t="shared" ca="1" si="918"/>
        <v>3.3211660149027743E-4</v>
      </c>
      <c r="BR473" s="223">
        <f t="shared" ca="1" si="919"/>
        <v>-2.2770529211215782E-4</v>
      </c>
      <c r="BS473" s="223">
        <f t="shared" ca="1" si="920"/>
        <v>8.8627916163576146E-5</v>
      </c>
      <c r="BT473" s="223">
        <f t="shared" ca="1" si="921"/>
        <v>6.3942256606848988E-5</v>
      </c>
      <c r="BU473" s="223">
        <f t="shared" ca="1" si="922"/>
        <v>-2.0677780044689063E-4</v>
      </c>
      <c r="BV473" s="223">
        <f t="shared" ca="1" si="923"/>
        <v>3.1813329861431168E-4</v>
      </c>
      <c r="BW473" s="223">
        <f t="shared" ca="1" si="924"/>
        <v>-3.8105588595323822E-4</v>
      </c>
      <c r="BX473" s="223">
        <f t="shared" ca="1" si="925"/>
        <v>3.8596616893599362E-4</v>
      </c>
      <c r="BY473" s="223">
        <f t="shared" ca="1" si="926"/>
        <v>-3.3211660149027943E-4</v>
      </c>
      <c r="BZ473" s="223">
        <f t="shared" ca="1" si="927"/>
        <v>2.2770529211216096E-4</v>
      </c>
      <c r="CA473" s="223">
        <f t="shared" ca="1" si="928"/>
        <v>-8.8627916163569072E-5</v>
      </c>
      <c r="CB473" s="223">
        <f t="shared" ca="1" si="929"/>
        <v>-6.3942256606856198E-5</v>
      </c>
      <c r="CC473" s="223">
        <f t="shared" ca="1" si="930"/>
        <v>2.0677780044688738E-4</v>
      </c>
      <c r="CD473" s="223">
        <f t="shared" ca="1" si="931"/>
        <v>-3.1813329861430945E-4</v>
      </c>
      <c r="CE473" s="223">
        <f t="shared" ca="1" si="932"/>
        <v>3.8105588595323736E-4</v>
      </c>
      <c r="CF473" s="223">
        <f t="shared" ca="1" si="933"/>
        <v>-3.8596616893599427E-4</v>
      </c>
      <c r="CG473" s="223">
        <f t="shared" ca="1" si="934"/>
        <v>3.3211660149027559E-4</v>
      </c>
      <c r="CH473" s="223">
        <f t="shared" ca="1" si="935"/>
        <v>-2.2770529211215502E-4</v>
      </c>
      <c r="CI473" s="223">
        <f t="shared" ca="1" si="936"/>
        <v>8.8627916163572798E-5</v>
      </c>
      <c r="CJ473" s="223">
        <f t="shared" ca="1" si="937"/>
        <v>6.3942256606852404E-5</v>
      </c>
      <c r="CK473" s="223">
        <f t="shared" ca="1" si="938"/>
        <v>-2.0677780044688412E-4</v>
      </c>
      <c r="CL473" s="223">
        <f t="shared" ca="1" si="939"/>
        <v>3.1813329861430723E-4</v>
      </c>
      <c r="CM473" s="223">
        <f t="shared" ca="1" si="940"/>
        <v>-3.8105588595323904E-4</v>
      </c>
      <c r="CN473" s="223">
        <f t="shared" ca="1" si="941"/>
        <v>3.8596616893599308E-4</v>
      </c>
      <c r="CO473" s="223">
        <f t="shared" ca="1" si="942"/>
        <v>-3.3211660149027759E-4</v>
      </c>
      <c r="CP473" s="223">
        <f t="shared" ca="1" si="943"/>
        <v>2.2770529211215814E-4</v>
      </c>
      <c r="CQ473" s="223">
        <f t="shared" ca="1" si="944"/>
        <v>-8.8627916163576512E-5</v>
      </c>
      <c r="CR473" s="223">
        <f t="shared" ca="1" si="945"/>
        <v>-6.3942256606848609E-5</v>
      </c>
      <c r="CS473" s="223">
        <f t="shared" ca="1" si="946"/>
        <v>2.067778004468903E-4</v>
      </c>
      <c r="CT473" s="223">
        <f t="shared" ca="1" si="947"/>
        <v>-3.1813329861431146E-4</v>
      </c>
      <c r="CU473" s="223">
        <f t="shared" ca="1" si="948"/>
        <v>3.8105588595323817E-4</v>
      </c>
      <c r="CV473" s="223">
        <f t="shared" ca="1" si="949"/>
        <v>-3.8596616893599373E-4</v>
      </c>
      <c r="CW473" s="223">
        <f t="shared" ca="1" si="950"/>
        <v>3.3211660149027965E-4</v>
      </c>
      <c r="CX473" s="223">
        <f t="shared" ca="1" si="951"/>
        <v>-2.2770529211216126E-4</v>
      </c>
      <c r="CY473" s="223">
        <f t="shared" ca="1" si="952"/>
        <v>8.8627916163580252E-5</v>
      </c>
      <c r="CZ473" s="223">
        <f t="shared" ca="1" si="953"/>
        <v>6.3942256606844841E-5</v>
      </c>
      <c r="DA473" s="223">
        <f t="shared" ca="1" si="954"/>
        <v>-2.0677780044689643E-4</v>
      </c>
      <c r="DB473" s="223">
        <f t="shared" ca="1" si="955"/>
        <v>3.1813329861431569E-4</v>
      </c>
      <c r="DC473" s="223">
        <f t="shared" ca="1" si="956"/>
        <v>-3.810558859532398E-4</v>
      </c>
      <c r="DD473" s="223">
        <f t="shared" ca="1" si="957"/>
        <v>3.8596616893599254E-4</v>
      </c>
      <c r="DE473" s="223">
        <f t="shared" ca="1" si="958"/>
        <v>-3.321166014902758E-4</v>
      </c>
      <c r="DF473" s="223">
        <f t="shared" ca="1" si="959"/>
        <v>2.2770529211215532E-4</v>
      </c>
      <c r="DG473" s="223">
        <f t="shared" ca="1" si="960"/>
        <v>-8.8627916163573151E-5</v>
      </c>
      <c r="DH473" s="223">
        <f t="shared" ca="1" si="961"/>
        <v>-6.3942256606852024E-5</v>
      </c>
      <c r="DI473" s="223">
        <f t="shared" ca="1" si="962"/>
        <v>2.0677780044688375E-4</v>
      </c>
      <c r="DJ473" s="223">
        <f t="shared" ca="1" si="963"/>
        <v>-3.1813329861430696E-4</v>
      </c>
      <c r="DK473" s="223">
        <f t="shared" ca="1" si="964"/>
        <v>3.8105588595323644E-4</v>
      </c>
      <c r="DL473" s="223">
        <f t="shared" ca="1" si="965"/>
        <v>-3.8596616893599498E-4</v>
      </c>
      <c r="DM473" s="223">
        <f t="shared" ca="1" si="966"/>
        <v>3.321166014902719E-4</v>
      </c>
      <c r="DN473" s="223">
        <f t="shared" ca="1" si="967"/>
        <v>-2.2770529211214941E-4</v>
      </c>
      <c r="DO473" s="223">
        <f t="shared" ca="1" si="968"/>
        <v>8.8627916163566076E-5</v>
      </c>
      <c r="DP473" s="223">
        <f t="shared" ca="1" si="969"/>
        <v>6.3942256606859234E-5</v>
      </c>
      <c r="DQ473" s="223">
        <f t="shared" ca="1" si="970"/>
        <v>-2.0677780044688998E-4</v>
      </c>
      <c r="DR473" s="223">
        <f t="shared" ca="1" si="971"/>
        <v>3.1813329861431124E-4</v>
      </c>
      <c r="DS473" s="223">
        <f t="shared" ca="1" si="972"/>
        <v>-3.8105588595323812E-4</v>
      </c>
      <c r="DT473" s="223">
        <f t="shared" ca="1" si="973"/>
        <v>3.8596616893599373E-4</v>
      </c>
      <c r="DU473" s="223">
        <f t="shared" ca="1" si="974"/>
        <v>-3.3211660149027987E-4</v>
      </c>
      <c r="DV473" s="223">
        <f t="shared" ca="1" si="975"/>
        <v>2.2770529211216158E-4</v>
      </c>
      <c r="DW473" s="223">
        <f t="shared" ca="1" si="976"/>
        <v>-8.8627916163580645E-5</v>
      </c>
      <c r="DX473" s="223">
        <f t="shared" ca="1" si="977"/>
        <v>-6.3942256606844435E-5</v>
      </c>
      <c r="DY473" s="223">
        <f t="shared" ca="1" si="978"/>
        <v>2.0677780044689613E-4</v>
      </c>
      <c r="DZ473" s="223">
        <f t="shared" ca="1" si="979"/>
        <v>-3.1813329861431547E-4</v>
      </c>
      <c r="EA473" s="223">
        <f t="shared" ca="1" si="980"/>
        <v>3.8105588595323969E-4</v>
      </c>
      <c r="EB473" s="223">
        <f t="shared" ca="1" si="981"/>
        <v>-3.8596616893599254E-4</v>
      </c>
      <c r="EC473" s="223">
        <f t="shared" ca="1" si="982"/>
        <v>3.3211660149027602E-4</v>
      </c>
      <c r="ED473" s="223">
        <f t="shared" ca="1" si="983"/>
        <v>-2.2770529211215565E-4</v>
      </c>
      <c r="EE473" s="223">
        <f t="shared" ca="1" si="984"/>
        <v>8.8627916163573517E-5</v>
      </c>
      <c r="EF473" s="223">
        <f t="shared" ca="1" si="985"/>
        <v>6.3942256606851645E-5</v>
      </c>
      <c r="EG473" s="223">
        <f t="shared" ca="1" si="986"/>
        <v>-2.0677780044688342E-4</v>
      </c>
      <c r="EH473" s="223">
        <f t="shared" ca="1" si="987"/>
        <v>3.1813329861430674E-4</v>
      </c>
      <c r="EI473" s="223">
        <f t="shared" ca="1" si="988"/>
        <v>-3.8105588595323633E-4</v>
      </c>
      <c r="EJ473" s="223">
        <f t="shared" ca="1" si="989"/>
        <v>3.859661689359914E-4</v>
      </c>
      <c r="EK473" s="223">
        <f t="shared" ca="1" si="990"/>
        <v>-3.3211660149027212E-4</v>
      </c>
      <c r="EL473" s="223">
        <f t="shared" ca="1" si="991"/>
        <v>2.2770529211214971E-4</v>
      </c>
      <c r="EM473" s="223">
        <f t="shared" ca="1" si="992"/>
        <v>-8.8627916163566415E-5</v>
      </c>
      <c r="EN473" s="223">
        <f t="shared" ca="1" si="993"/>
        <v>-6.3942256606858855E-5</v>
      </c>
      <c r="EO473" s="223">
        <f t="shared" ca="1" si="994"/>
        <v>2.0677780044688963E-4</v>
      </c>
      <c r="EP473" s="223">
        <f t="shared" ca="1" si="995"/>
        <v>-3.1813329861431102E-4</v>
      </c>
      <c r="EQ473" s="223">
        <f t="shared" ca="1" si="996"/>
        <v>3.8105588595323801E-4</v>
      </c>
      <c r="ER473" s="223">
        <f t="shared" ca="1" si="997"/>
        <v>-3.8596616893599384E-4</v>
      </c>
      <c r="ES473" s="223">
        <f t="shared" ca="1" si="998"/>
        <v>3.3211660149028003E-4</v>
      </c>
      <c r="ET473" s="223">
        <f t="shared" ca="1" si="999"/>
        <v>-2.2770529211216188E-4</v>
      </c>
      <c r="EU473" s="223">
        <f t="shared" ca="1" si="1000"/>
        <v>8.8627916163580998E-5</v>
      </c>
      <c r="EV473" s="223">
        <f t="shared" ca="1" si="1001"/>
        <v>6.394225660686601E-5</v>
      </c>
      <c r="EW473" s="223">
        <f t="shared" ca="1" si="1002"/>
        <v>-2.0677780044689583E-4</v>
      </c>
      <c r="EX473" s="223">
        <f t="shared" ca="1" si="1003"/>
        <v>3.1813329861431525E-4</v>
      </c>
      <c r="EY473" s="223">
        <f t="shared" ca="1" si="1004"/>
        <v>-3.8105588595323963E-4</v>
      </c>
      <c r="EZ473" s="223">
        <f t="shared" ca="1" si="1005"/>
        <v>3.8596616893599265E-4</v>
      </c>
      <c r="FA473" s="223">
        <f t="shared" ca="1" si="1006"/>
        <v>-3.3211660149027624E-4</v>
      </c>
      <c r="FB473" s="223">
        <f t="shared" ca="1" si="1007"/>
        <v>2.2770529211215595E-4</v>
      </c>
      <c r="FC473" s="223">
        <f t="shared" ca="1" si="1008"/>
        <v>-8.8627916163573923E-5</v>
      </c>
      <c r="FD473" s="223">
        <f t="shared" ca="1" si="1009"/>
        <v>-6.3942256606851292E-5</v>
      </c>
      <c r="FE473" s="223">
        <f t="shared" ca="1" si="1010"/>
        <v>2.0677780044688312E-4</v>
      </c>
      <c r="FF473" s="223">
        <f t="shared" ca="1" si="1011"/>
        <v>-3.1813329861430653E-4</v>
      </c>
      <c r="FG473" s="223">
        <f t="shared" ca="1" si="1012"/>
        <v>3.8105588595323627E-4</v>
      </c>
      <c r="FH473" s="223">
        <f t="shared" ca="1" si="1013"/>
        <v>-3.8596616893599145E-4</v>
      </c>
      <c r="FI473" s="223">
        <f t="shared" ca="1" si="1014"/>
        <v>3.3211660149027233E-4</v>
      </c>
      <c r="FJ473" s="223">
        <f t="shared" ca="1" si="1015"/>
        <v>-2.2770529211215004E-4</v>
      </c>
      <c r="FK473" s="223">
        <f t="shared" ca="1" si="1016"/>
        <v>8.8627916163566822E-5</v>
      </c>
      <c r="FL473" s="223">
        <f t="shared" ca="1" si="1017"/>
        <v>6.3942256606858421E-5</v>
      </c>
      <c r="FM473" s="223">
        <f t="shared" ca="1" si="1018"/>
        <v>-2.0677780044688933E-4</v>
      </c>
      <c r="FN473" s="223">
        <f t="shared" ca="1" si="1019"/>
        <v>3.1813329861431075E-4</v>
      </c>
      <c r="FO473" s="223">
        <f t="shared" ca="1" si="1020"/>
        <v>-3.810558859532379E-4</v>
      </c>
      <c r="FP473" s="223">
        <f t="shared" ca="1" si="1021"/>
        <v>3.8596616893599389E-4</v>
      </c>
      <c r="FQ473" s="223">
        <f t="shared" ca="1" si="1022"/>
        <v>-3.3211660149028025E-4</v>
      </c>
      <c r="FR473" s="223">
        <f t="shared" ca="1" si="1023"/>
        <v>2.2770529211216221E-4</v>
      </c>
      <c r="FS473" s="223">
        <f t="shared" ca="1" si="1024"/>
        <v>-8.8627916163559707E-5</v>
      </c>
      <c r="FT473" s="223">
        <f t="shared" ca="1" si="1025"/>
        <v>-6.3942256606865631E-5</v>
      </c>
      <c r="FU473" s="223">
        <f t="shared" ca="1" si="1026"/>
        <v>2.0677780044689551E-4</v>
      </c>
      <c r="FV473" s="223">
        <f t="shared" ca="1" si="1027"/>
        <v>-3.1813329861431504E-4</v>
      </c>
      <c r="FW473" s="223">
        <f t="shared" ca="1" si="1028"/>
        <v>3.8105588595323953E-4</v>
      </c>
      <c r="FX473" s="223">
        <f t="shared" ca="1" si="1029"/>
        <v>-3.859661689359927E-4</v>
      </c>
      <c r="FY473" s="223">
        <f t="shared" ca="1" si="1030"/>
        <v>3.321166014902764E-4</v>
      </c>
      <c r="FZ473" s="223">
        <f t="shared" ca="1" si="1031"/>
        <v>-2.2770529211215627E-4</v>
      </c>
      <c r="GA473" s="223">
        <f t="shared" ca="1" si="1032"/>
        <v>8.8627916163574289E-5</v>
      </c>
      <c r="GB473" s="223">
        <f t="shared" ca="1" si="1033"/>
        <v>6.3942256606850913E-5</v>
      </c>
      <c r="GC473" s="223">
        <f t="shared" ca="1" si="1034"/>
        <v>-2.0677780044688282E-4</v>
      </c>
      <c r="GD473" s="223">
        <f t="shared" ca="1" si="1035"/>
        <v>3.1813329861430631E-4</v>
      </c>
      <c r="GE473" s="223">
        <f t="shared" ca="1" si="1036"/>
        <v>-3.8105588595324121E-4</v>
      </c>
      <c r="GF473" s="223">
        <f t="shared" ca="1" si="1037"/>
        <v>3.8596616893599151E-4</v>
      </c>
      <c r="GG473" s="223">
        <f t="shared" ca="1" si="1038"/>
        <v>-3.3211660149027255E-4</v>
      </c>
      <c r="GH473" s="223">
        <f t="shared" ca="1" si="1039"/>
        <v>2.2770529211215033E-4</v>
      </c>
      <c r="GI473" s="223">
        <f t="shared" ca="1" si="1040"/>
        <v>-8.8627916163567188E-5</v>
      </c>
      <c r="GJ473" s="223">
        <f t="shared" ca="1" si="1041"/>
        <v>-6.3942256606858069E-5</v>
      </c>
      <c r="GK473" s="223">
        <f t="shared" ca="1" si="1042"/>
        <v>2.0677780044690784E-4</v>
      </c>
      <c r="GL473" s="223">
        <f t="shared" ca="1" si="1043"/>
        <v>-3.1813329861431054E-4</v>
      </c>
      <c r="GM473" s="223">
        <f t="shared" ca="1" si="1044"/>
        <v>3.8105588595324289E-4</v>
      </c>
      <c r="GN473" s="223">
        <f t="shared" ca="1" si="1045"/>
        <v>-3.8596616893599395E-4</v>
      </c>
      <c r="GO473" s="223">
        <f t="shared" ca="1" si="1046"/>
        <v>3.321166014902687E-4</v>
      </c>
      <c r="GP473" s="223">
        <f t="shared" ca="1" si="1047"/>
        <v>-2.2770529211216251E-4</v>
      </c>
      <c r="GQ473" s="223">
        <f t="shared" ca="1" si="1048"/>
        <v>8.8627916163560086E-5</v>
      </c>
      <c r="GR473" s="223">
        <f t="shared" ca="1" si="1049"/>
        <v>6.3942256606843351E-5</v>
      </c>
      <c r="GS473" s="223">
        <f t="shared" ca="1" si="1050"/>
        <v>-2.0677780044689518E-4</v>
      </c>
      <c r="GT473" s="223">
        <f t="shared" ca="1" si="1051"/>
        <v>3.1813329861430186E-4</v>
      </c>
      <c r="GU473" s="223">
        <f t="shared" ca="1" si="1052"/>
        <v>-3.8105588595323953E-4</v>
      </c>
      <c r="GV473" s="223">
        <f t="shared" ca="1" si="1053"/>
        <v>3.8596616893598912E-4</v>
      </c>
      <c r="GW473" s="223">
        <f t="shared" ca="1" si="1054"/>
        <v>-3.3211660149027662E-4</v>
      </c>
      <c r="GX473" s="223">
        <f t="shared" ca="1" si="1055"/>
        <v>2.2770529211213849E-4</v>
      </c>
      <c r="GY473" s="223">
        <f t="shared" ca="1" si="1056"/>
        <v>-8.8627916163574628E-5</v>
      </c>
      <c r="GZ473" s="223">
        <f t="shared" ca="1" si="1057"/>
        <v>-6.3942256606872434E-5</v>
      </c>
      <c r="HA473" s="223">
        <f t="shared" ca="1" si="1058"/>
        <v>2.067778004468825E-4</v>
      </c>
      <c r="HB473" s="223">
        <f t="shared" ca="1" si="1059"/>
        <v>-3.1813329861431905E-4</v>
      </c>
      <c r="HC473" s="223">
        <f t="shared" ca="1" si="1060"/>
        <v>3.8105588595323606E-4</v>
      </c>
      <c r="HD473" s="223">
        <f t="shared" ca="1" si="1061"/>
        <v>-3.8596616893599156E-4</v>
      </c>
      <c r="HE473" s="223">
        <f t="shared" ca="1" si="1062"/>
        <v>3.3211660149028448E-4</v>
      </c>
      <c r="HF473" s="223">
        <f t="shared" ca="1" si="1063"/>
        <v>-2.2770529211215066E-4</v>
      </c>
      <c r="HG473" s="223">
        <f t="shared" ca="1" si="1064"/>
        <v>8.8627916163589197E-5</v>
      </c>
      <c r="HH473" s="223">
        <f t="shared" ca="1" si="1065"/>
        <v>6.3942256606857716E-5</v>
      </c>
      <c r="HI473" s="223">
        <f t="shared" ca="1" si="1066"/>
        <v>-2.0677780044690754E-4</v>
      </c>
      <c r="HJ473" s="223">
        <f t="shared" ca="1" si="1067"/>
        <v>3.1813329861431032E-4</v>
      </c>
      <c r="HK473" s="223">
        <f t="shared" ca="1" si="1068"/>
        <v>-3.8105588595324278E-4</v>
      </c>
      <c r="HL473" s="223">
        <f t="shared" ca="1" si="1069"/>
        <v>3.8596616893599406E-4</v>
      </c>
      <c r="HM473" s="223">
        <f t="shared" ca="1" si="1070"/>
        <v>-3.3211660149026892E-4</v>
      </c>
      <c r="HN473" s="223">
        <f t="shared" ca="1" si="1071"/>
        <v>2.2770529211216283E-4</v>
      </c>
      <c r="HO473" s="223">
        <f t="shared" ca="1" si="1072"/>
        <v>-8.8627916163560452E-5</v>
      </c>
      <c r="HP473" s="223">
        <f t="shared" ca="1" si="1073"/>
        <v>-6.3942256606842971E-5</v>
      </c>
      <c r="HQ473" s="223">
        <f t="shared" ca="1" si="1074"/>
        <v>2.0677780044689483E-4</v>
      </c>
      <c r="HR473" s="223">
        <f t="shared" ca="1" si="1075"/>
        <v>-3.1813329861430165E-4</v>
      </c>
      <c r="HS473" s="223">
        <f t="shared" ca="1" si="1076"/>
        <v>3.8105588595323942E-4</v>
      </c>
      <c r="HT473" s="223">
        <f t="shared" ca="1" si="1077"/>
        <v>-3.8596616893598918E-4</v>
      </c>
      <c r="HU473" s="223">
        <f t="shared" ca="1" si="1078"/>
        <v>3.3211660149027678E-4</v>
      </c>
      <c r="HV473" s="223">
        <f t="shared" ca="1" si="1079"/>
        <v>-2.2770529211213882E-4</v>
      </c>
      <c r="HW473" s="223">
        <f t="shared" ca="1" si="1080"/>
        <v>8.8627916163575035E-5</v>
      </c>
      <c r="HX473" s="223">
        <f t="shared" ca="1" si="1081"/>
        <v>6.3942256606872055E-5</v>
      </c>
      <c r="HY473" s="223">
        <f t="shared" ca="1" si="1082"/>
        <v>-2.0677780044688217E-4</v>
      </c>
      <c r="HZ473" s="223">
        <f t="shared" ca="1" si="1083"/>
        <v>3.1813329861431883E-4</v>
      </c>
      <c r="IA473" s="223">
        <f t="shared" ca="1" si="1084"/>
        <v>-3.8105588595323606E-4</v>
      </c>
      <c r="IB473" s="223">
        <f t="shared" ca="1" si="1085"/>
        <v>3.8596616893599167E-4</v>
      </c>
      <c r="IC473" s="223">
        <f t="shared" ca="1" si="1086"/>
        <v>-3.3211660149028469E-4</v>
      </c>
      <c r="ID473" s="223">
        <f t="shared" ca="1" si="1087"/>
        <v>2.2770529211215096E-4</v>
      </c>
      <c r="IE473" s="223">
        <f t="shared" ca="1" si="1088"/>
        <v>-8.8627916163574235E-5</v>
      </c>
      <c r="IF473" s="223">
        <f t="shared" ca="1" si="1089"/>
        <v>-6.3942256606857364E-5</v>
      </c>
      <c r="IG473" s="223">
        <f t="shared" ca="1" si="1090"/>
        <v>2.0677780044690722E-4</v>
      </c>
      <c r="IH473" s="223">
        <f t="shared" ca="1" si="1091"/>
        <v>-3.181332986143101E-4</v>
      </c>
      <c r="II473" s="223">
        <f t="shared" ca="1" si="1092"/>
        <v>3.8105588595324267E-4</v>
      </c>
      <c r="IJ473" s="223">
        <f t="shared" ca="1" si="1093"/>
        <v>-3.8596616893599406E-4</v>
      </c>
      <c r="IK473" s="223">
        <f t="shared" ca="1" si="1094"/>
        <v>3.3211660149026908E-4</v>
      </c>
      <c r="IL473" s="223">
        <f t="shared" ca="1" si="1095"/>
        <v>-2.2770529211216313E-4</v>
      </c>
      <c r="IM473" s="223">
        <f t="shared" ca="1" si="1096"/>
        <v>8.8627916163560832E-5</v>
      </c>
      <c r="IN473" s="223">
        <f t="shared" ca="1" si="1097"/>
        <v>6.3942256606842565E-5</v>
      </c>
      <c r="IO473" s="223">
        <f t="shared" ca="1" si="1098"/>
        <v>-2.0677780044689453E-4</v>
      </c>
      <c r="IP473" s="223">
        <f t="shared" ca="1" si="1099"/>
        <v>3.1813329861430143E-4</v>
      </c>
      <c r="IQ473" s="223">
        <f t="shared" ca="1" si="1100"/>
        <v>-3.8105588595323931E-4</v>
      </c>
      <c r="IR473" s="223">
        <f t="shared" ca="1" si="1101"/>
        <v>3.8596616893598929E-4</v>
      </c>
      <c r="IS473" s="223">
        <f t="shared" ca="1" si="1102"/>
        <v>-3.32116601490277E-4</v>
      </c>
      <c r="IT473" s="223">
        <f t="shared" ca="1" si="1103"/>
        <v>2.2770529211213911E-4</v>
      </c>
      <c r="IU473" s="223">
        <f t="shared" ca="1" si="1104"/>
        <v>-8.8627916163575401E-5</v>
      </c>
      <c r="IV473" s="223">
        <f t="shared" ca="1" si="1105"/>
        <v>-6.394225660687173E-5</v>
      </c>
      <c r="IW473" s="223">
        <f t="shared" ca="1" si="1106"/>
        <v>2.0677780044688179E-4</v>
      </c>
      <c r="IX473" s="223">
        <f t="shared" ca="1" si="1107"/>
        <v>-3.1813329861431861E-4</v>
      </c>
      <c r="IY473" s="223">
        <f t="shared" ca="1" si="1108"/>
        <v>3.8105588595323595E-4</v>
      </c>
      <c r="IZ473" s="223">
        <f t="shared" ca="1" si="1109"/>
        <v>-3.8596616893599167E-4</v>
      </c>
      <c r="JA473" s="223">
        <f t="shared" ca="1" si="1110"/>
        <v>3.3211660149028491E-4</v>
      </c>
      <c r="JB473" s="223">
        <f t="shared" ca="1" si="1111"/>
        <v>-2.2770529211215128E-4</v>
      </c>
    </row>
    <row r="474" spans="2:262">
      <c r="B474" s="230">
        <v>113</v>
      </c>
      <c r="C474" s="229">
        <f t="shared" si="1112"/>
        <v>2.2070312500000015E-3</v>
      </c>
      <c r="D474" s="226">
        <f t="shared" ca="1" si="855"/>
        <v>39.047521548992442</v>
      </c>
      <c r="E474" s="225">
        <f ca="1">DO361</f>
        <v>-0.15247845100755708</v>
      </c>
      <c r="F474" s="224">
        <v>113</v>
      </c>
      <c r="G474" s="223">
        <f t="shared" ca="1" si="856"/>
        <v>8.0012195789401069E-6</v>
      </c>
      <c r="H474" s="223">
        <f t="shared" ca="1" si="857"/>
        <v>6.8341499964857345E-5</v>
      </c>
      <c r="I474" s="223">
        <f t="shared" ca="1" si="858"/>
        <v>-1.3552547423649309E-4</v>
      </c>
      <c r="J474" s="223">
        <f t="shared" ca="1" si="859"/>
        <v>1.8454708307776444E-4</v>
      </c>
      <c r="K474" s="223">
        <f t="shared" ca="1" si="860"/>
        <v>-2.0883672487852803E-4</v>
      </c>
      <c r="L474" s="223">
        <f t="shared" ca="1" si="861"/>
        <v>2.0513923781003194E-4</v>
      </c>
      <c r="M474" s="223">
        <f t="shared" ca="1" si="862"/>
        <v>-1.7395013839188549E-4</v>
      </c>
      <c r="N474" s="223">
        <f t="shared" ca="1" si="863"/>
        <v>1.1944921514183896E-4</v>
      </c>
      <c r="O474" s="223">
        <f t="shared" ca="1" si="864"/>
        <v>-4.8940376715708916E-5</v>
      </c>
      <c r="P474" s="223">
        <f t="shared" ca="1" si="865"/>
        <v>-2.8127177045807468E-5</v>
      </c>
      <c r="Q474" s="223">
        <f t="shared" ca="1" si="866"/>
        <v>1.0142528398628518E-4</v>
      </c>
      <c r="R474" s="223">
        <f t="shared" ca="1" si="867"/>
        <v>-1.6113094211213787E-4</v>
      </c>
      <c r="S474" s="223">
        <f t="shared" ca="1" si="868"/>
        <v>1.9924273333387786E-4</v>
      </c>
      <c r="T474" s="223">
        <f t="shared" ca="1" si="869"/>
        <v>-2.1065312872917857E-4</v>
      </c>
      <c r="U474" s="223">
        <f t="shared" ca="1" si="870"/>
        <v>1.9383297097878393E-4</v>
      </c>
      <c r="V474" s="223">
        <f t="shared" ca="1" si="871"/>
        <v>-1.5103640347071811E-4</v>
      </c>
      <c r="W474" s="223">
        <f t="shared" ca="1" si="872"/>
        <v>8.7998782621372432E-5</v>
      </c>
      <c r="X474" s="223">
        <f t="shared" ca="1" si="873"/>
        <v>-1.3168057513210008E-5</v>
      </c>
      <c r="Y474" s="223">
        <f t="shared" ca="1" si="874"/>
        <v>-6.3427376952439207E-5</v>
      </c>
      <c r="Z474" s="223">
        <f t="shared" ca="1" si="875"/>
        <v>1.3152262940441454E-4</v>
      </c>
      <c r="AA474" s="223">
        <f t="shared" ca="1" si="876"/>
        <v>-1.8199195528381855E-4</v>
      </c>
      <c r="AB474" s="223">
        <f t="shared" ca="1" si="877"/>
        <v>2.0807173804689849E-4</v>
      </c>
      <c r="AC474" s="223">
        <f t="shared" ca="1" si="878"/>
        <v>-2.062669111937504E-4</v>
      </c>
      <c r="AD474" s="223">
        <f t="shared" ca="1" si="879"/>
        <v>1.7681934751640816E-4</v>
      </c>
      <c r="AE474" s="223">
        <f t="shared" ca="1" si="880"/>
        <v>-1.2367544466118313E-4</v>
      </c>
      <c r="AF474" s="223">
        <f t="shared" ca="1" si="881"/>
        <v>5.395725100672582E-5</v>
      </c>
      <c r="AG474" s="223">
        <f t="shared" ca="1" si="882"/>
        <v>2.2991991392793093E-5</v>
      </c>
      <c r="AH474" s="223">
        <f t="shared" ca="1" si="883"/>
        <v>-9.6859975807421115E-5</v>
      </c>
      <c r="AI474" s="223">
        <f t="shared" ca="1" si="884"/>
        <v>1.5774732845446628E-4</v>
      </c>
      <c r="AJ474" s="223">
        <f t="shared" ca="1" si="885"/>
        <v>-1.9749426715945148E-4</v>
      </c>
      <c r="AK474" s="223">
        <f t="shared" ca="1" si="886"/>
        <v>2.1077412968735731E-4</v>
      </c>
      <c r="AL474" s="223">
        <f t="shared" ca="1" si="887"/>
        <v>-1.9580722319847605E-4</v>
      </c>
      <c r="AM474" s="223">
        <f t="shared" ca="1" si="888"/>
        <v>1.5459932872065083E-4</v>
      </c>
      <c r="AN474" s="223">
        <f t="shared" ca="1" si="889"/>
        <v>-9.267289760362959E-5</v>
      </c>
      <c r="AO474" s="223">
        <f t="shared" ca="1" si="890"/>
        <v>1.8326963502017761E-5</v>
      </c>
      <c r="AP474" s="223">
        <f t="shared" ca="1" si="891"/>
        <v>5.8475047659847502E-5</v>
      </c>
      <c r="AQ474" s="223">
        <f t="shared" ca="1" si="892"/>
        <v>-1.2744056025833217E-4</v>
      </c>
      <c r="AR474" s="223">
        <f t="shared" ca="1" si="893"/>
        <v>1.7932720234112737E-4</v>
      </c>
      <c r="AS474" s="223">
        <f t="shared" ca="1" si="894"/>
        <v>-2.0718141658057323E-4</v>
      </c>
      <c r="AT474" s="223">
        <f t="shared" ca="1" si="895"/>
        <v>2.0727033710298215E-4</v>
      </c>
      <c r="AU474" s="223">
        <f t="shared" ca="1" si="896"/>
        <v>-1.7958204727768862E-4</v>
      </c>
      <c r="AV474" s="223">
        <f t="shared" ca="1" si="897"/>
        <v>1.2782717671718554E-4</v>
      </c>
      <c r="AW474" s="223">
        <f t="shared" ca="1" si="898"/>
        <v>-5.8941623467328583E-5</v>
      </c>
      <c r="AX474" s="223">
        <f t="shared" ca="1" si="899"/>
        <v>-1.7842956223890389E-5</v>
      </c>
      <c r="AY474" s="223">
        <f t="shared" ca="1" si="900"/>
        <v>9.2236322800957828E-5</v>
      </c>
      <c r="AZ474" s="223">
        <f t="shared" ca="1" si="901"/>
        <v>-1.5426869370468727E-4</v>
      </c>
      <c r="BA474" s="223">
        <f t="shared" ca="1" si="902"/>
        <v>1.9562683782327458E-4</v>
      </c>
      <c r="BB474" s="223">
        <f t="shared" ca="1" si="903"/>
        <v>-2.1076816819116481E-4</v>
      </c>
      <c r="BC474" s="223">
        <f t="shared" ca="1" si="904"/>
        <v>1.9766352846861603E-4</v>
      </c>
      <c r="BD474" s="223">
        <f t="shared" ca="1" si="905"/>
        <v>-1.580691291158065E-4</v>
      </c>
      <c r="BE474" s="223">
        <f t="shared" ca="1" si="906"/>
        <v>9.7291189897633169E-5</v>
      </c>
      <c r="BF474" s="223">
        <f t="shared" ca="1" si="907"/>
        <v>-2.3474830013302696E-5</v>
      </c>
      <c r="BG474" s="223">
        <f t="shared" ca="1" si="908"/>
        <v>-5.3487495185071236E-5</v>
      </c>
      <c r="BH474" s="223">
        <f t="shared" ca="1" si="909"/>
        <v>1.2328172568405607E-4</v>
      </c>
      <c r="BI474" s="223">
        <f t="shared" ca="1" si="910"/>
        <v>-1.7655442939722193E-4</v>
      </c>
      <c r="BJ474" s="223">
        <f t="shared" ca="1" si="911"/>
        <v>2.0616629677591182E-4</v>
      </c>
      <c r="BK474" s="223">
        <f t="shared" ca="1" si="912"/>
        <v>-2.0814891111147979E-4</v>
      </c>
      <c r="BL474" s="223">
        <f t="shared" ca="1" si="913"/>
        <v>1.8223657352869579E-4</v>
      </c>
      <c r="BM474" s="223">
        <f t="shared" ca="1" si="914"/>
        <v>-1.3190191046169952E-4</v>
      </c>
      <c r="BN474" s="223">
        <f t="shared" ca="1" si="915"/>
        <v>6.3890491697923886E-5</v>
      </c>
      <c r="BO474" s="223">
        <f t="shared" ca="1" si="916"/>
        <v>1.2683173125352528E-5</v>
      </c>
      <c r="BP474" s="223">
        <f t="shared" ca="1" si="917"/>
        <v>-8.7557110082574772E-5</v>
      </c>
      <c r="BQ474" s="223">
        <f t="shared" ca="1" si="918"/>
        <v>1.5069713326229859E-4</v>
      </c>
      <c r="BR474" s="223">
        <f t="shared" ca="1" si="919"/>
        <v>-1.9364157019495162E-4</v>
      </c>
      <c r="BS474" s="223">
        <f t="shared" ca="1" si="920"/>
        <v>2.1063524783158339E-4</v>
      </c>
      <c r="BT474" s="223">
        <f t="shared" ca="1" si="921"/>
        <v>-1.9940076862032306E-4</v>
      </c>
      <c r="BU474" s="223">
        <f t="shared" ca="1" si="922"/>
        <v>1.6144371457816627E-4</v>
      </c>
      <c r="BV474" s="223">
        <f t="shared" ca="1" si="923"/>
        <v>-1.0185087761679435E-4</v>
      </c>
      <c r="BW474" s="223">
        <f t="shared" ca="1" si="924"/>
        <v>2.8608556164768056E-5</v>
      </c>
      <c r="BX474" s="223">
        <f t="shared" ca="1" si="925"/>
        <v>4.846772384321892E-5</v>
      </c>
      <c r="BY474" s="223">
        <f t="shared" ca="1" si="926"/>
        <v>-1.1904863080803094E-4</v>
      </c>
      <c r="BZ474" s="223">
        <f t="shared" ca="1" si="927"/>
        <v>1.7367530666684294E-4</v>
      </c>
      <c r="CA474" s="223">
        <f t="shared" ca="1" si="928"/>
        <v>-2.0502699010312695E-4</v>
      </c>
      <c r="CB474" s="223">
        <f t="shared" ca="1" si="929"/>
        <v>2.0890210399911353E-4</v>
      </c>
      <c r="CC474" s="223">
        <f t="shared" ca="1" si="930"/>
        <v>-1.8478132728207212E-4</v>
      </c>
      <c r="CD474" s="223">
        <f t="shared" ca="1" si="931"/>
        <v>1.3589719142748151E-4</v>
      </c>
      <c r="CE474" s="223">
        <f t="shared" ca="1" si="932"/>
        <v>-6.8800874685339734E-5</v>
      </c>
      <c r="CF474" s="223">
        <f t="shared" ca="1" si="933"/>
        <v>-7.5157501575753518E-6</v>
      </c>
      <c r="CG474" s="223">
        <f t="shared" ca="1" si="934"/>
        <v>8.2825156235051921E-5</v>
      </c>
      <c r="CH474" s="223">
        <f t="shared" ca="1" si="935"/>
        <v>-1.4703479850176142E-4</v>
      </c>
      <c r="CI474" s="223">
        <f t="shared" ca="1" si="936"/>
        <v>1.9153966012546789E-4</v>
      </c>
      <c r="CJ474" s="223">
        <f t="shared" ca="1" si="937"/>
        <v>-2.103754486748675E-4</v>
      </c>
      <c r="CK474" s="223">
        <f t="shared" ca="1" si="938"/>
        <v>2.0101789720508822E-4</v>
      </c>
      <c r="CL474" s="223">
        <f t="shared" ca="1" si="939"/>
        <v>-1.6472105238363345E-4</v>
      </c>
      <c r="CM474" s="223">
        <f t="shared" ca="1" si="940"/>
        <v>1.0634921417572878E-4</v>
      </c>
      <c r="CN474" s="223">
        <f t="shared" ca="1" si="941"/>
        <v>-3.3725049591742578E-5</v>
      </c>
      <c r="CO474" s="223">
        <f t="shared" ca="1" si="942"/>
        <v>-4.3418757356848375E-5</v>
      </c>
      <c r="CP474" s="223">
        <f t="shared" ca="1" si="943"/>
        <v>1.1474382548832209E-4</v>
      </c>
      <c r="CQ474" s="223">
        <f t="shared" ca="1" si="944"/>
        <v>-1.7069156842586589E-4</v>
      </c>
      <c r="CR474" s="223">
        <f t="shared" ca="1" si="945"/>
        <v>2.0376418283795698E-4</v>
      </c>
      <c r="CS474" s="223">
        <f t="shared" ca="1" si="946"/>
        <v>-2.0952946207065102E-4</v>
      </c>
      <c r="CT474" s="223">
        <f t="shared" ca="1" si="947"/>
        <v>1.8721477567331264E-4</v>
      </c>
      <c r="CU474" s="223">
        <f t="shared" ca="1" si="948"/>
        <v>-1.398106130066664E-4</v>
      </c>
      <c r="CV474" s="223">
        <f t="shared" ca="1" si="949"/>
        <v>7.3669814598475549E-5</v>
      </c>
      <c r="CW474" s="223">
        <f t="shared" ca="1" si="950"/>
        <v>2.3437999829292803E-6</v>
      </c>
      <c r="CX474" s="223">
        <f t="shared" ca="1" si="951"/>
        <v>-7.8043311610450698E-5</v>
      </c>
      <c r="CY474" s="223">
        <f t="shared" ca="1" si="952"/>
        <v>1.4328389547659209E-4</v>
      </c>
      <c r="CZ474" s="223">
        <f t="shared" ca="1" si="953"/>
        <v>-1.8932237372685647E-4</v>
      </c>
      <c r="DA474" s="223">
        <f t="shared" ca="1" si="954"/>
        <v>2.0998892721431459E-4</v>
      </c>
      <c r="DB474" s="223">
        <f t="shared" ca="1" si="955"/>
        <v>-2.0251394012512204E-4</v>
      </c>
      <c r="DC474" s="223">
        <f t="shared" ca="1" si="956"/>
        <v>1.6789916838645802E-4</v>
      </c>
      <c r="DD474" s="223">
        <f t="shared" ca="1" si="957"/>
        <v>-1.1078348994469702E-4</v>
      </c>
      <c r="DE474" s="223">
        <f t="shared" ca="1" si="958"/>
        <v>3.8821228309909769E-5</v>
      </c>
      <c r="DF474" s="223">
        <f t="shared" ca="1" si="959"/>
        <v>3.834363703457797E-5</v>
      </c>
      <c r="DG474" s="223">
        <f t="shared" ca="1" si="960"/>
        <v>-1.1036990277868709E-4</v>
      </c>
      <c r="DH474" s="223">
        <f t="shared" ca="1" si="961"/>
        <v>1.676050119666416E-4</v>
      </c>
      <c r="DI474" s="223">
        <f t="shared" ca="1" si="962"/>
        <v>-2.0237863564827899E-4</v>
      </c>
      <c r="DJ474" s="223">
        <f t="shared" ca="1" si="963"/>
        <v>2.1003060742904889E-4</v>
      </c>
      <c r="DK474" s="223">
        <f t="shared" ca="1" si="964"/>
        <v>-1.8953545288409633E-4</v>
      </c>
      <c r="DL474" s="223">
        <f t="shared" ca="1" si="965"/>
        <v>1.4363981790044064E-4</v>
      </c>
      <c r="DM474" s="223">
        <f t="shared" ca="1" si="966"/>
        <v>-7.8494378569994605E-5</v>
      </c>
      <c r="DN474" s="223">
        <f t="shared" ca="1" si="967"/>
        <v>2.8295620091742344E-6</v>
      </c>
      <c r="DO474" s="223">
        <f t="shared" ca="1" si="968"/>
        <v>7.3214456613151607E-5</v>
      </c>
      <c r="DP474" s="223">
        <f t="shared" ca="1" si="969"/>
        <v>-1.3944668359052215E-4</v>
      </c>
      <c r="DQ474" s="223">
        <f t="shared" ca="1" si="970"/>
        <v>1.8699104660952628E-4</v>
      </c>
      <c r="DR474" s="223">
        <f t="shared" ca="1" si="971"/>
        <v>-2.0947591627599888E-4</v>
      </c>
      <c r="DS474" s="223">
        <f t="shared" ca="1" si="972"/>
        <v>2.0388799622010517E-4</v>
      </c>
      <c r="DT474" s="223">
        <f t="shared" ca="1" si="973"/>
        <v>-1.7097614820840815E-4</v>
      </c>
      <c r="DU474" s="223">
        <f t="shared" ca="1" si="974"/>
        <v>1.1515103388177911E-4</v>
      </c>
      <c r="DV474" s="223">
        <f t="shared" ca="1" si="975"/>
        <v>-4.3894022571750516E-5</v>
      </c>
      <c r="DW474" s="223">
        <f t="shared" ca="1" si="976"/>
        <v>-3.3245419939112968E-5</v>
      </c>
      <c r="DX474" s="223">
        <f t="shared" ca="1" si="977"/>
        <v>1.0592949736661989E-4</v>
      </c>
      <c r="DY474" s="223">
        <f t="shared" ca="1" si="978"/>
        <v>-1.6441749651535643E-4</v>
      </c>
      <c r="DZ474" s="223">
        <f t="shared" ca="1" si="979"/>
        <v>2.0087118313590931E-4</v>
      </c>
      <c r="EA474" s="223">
        <f t="shared" ca="1" si="980"/>
        <v>-2.1040523820308081E-4</v>
      </c>
      <c r="EB474" s="223">
        <f t="shared" ca="1" si="981"/>
        <v>1.9174196102525492E-4</v>
      </c>
      <c r="EC474" s="223">
        <f t="shared" ca="1" si="982"/>
        <v>-1.4738249953894162E-4</v>
      </c>
      <c r="ED474" s="223">
        <f t="shared" ca="1" si="983"/>
        <v>8.3271660462945859E-5</v>
      </c>
      <c r="EE474" s="223">
        <f t="shared" ca="1" si="984"/>
        <v>-8.0012195789395241E-6</v>
      </c>
      <c r="EF474" s="223">
        <f t="shared" ca="1" si="985"/>
        <v>-6.834149996486488E-5</v>
      </c>
      <c r="EG474" s="223">
        <f t="shared" ca="1" si="986"/>
        <v>1.3552547423649561E-4</v>
      </c>
      <c r="EH474" s="223">
        <f t="shared" ca="1" si="987"/>
        <v>-1.8454708307776967E-4</v>
      </c>
      <c r="EI474" s="223">
        <f t="shared" ca="1" si="988"/>
        <v>2.0883672487852887E-4</v>
      </c>
      <c r="EJ474" s="223">
        <f t="shared" ca="1" si="989"/>
        <v>-2.0513923781003161E-4</v>
      </c>
      <c r="EK474" s="223">
        <f t="shared" ca="1" si="990"/>
        <v>1.7395013839188045E-4</v>
      </c>
      <c r="EL474" s="223">
        <f t="shared" ca="1" si="991"/>
        <v>-1.1944921514183532E-4</v>
      </c>
      <c r="EM474" s="223">
        <f t="shared" ca="1" si="992"/>
        <v>4.8940376715708984E-5</v>
      </c>
      <c r="EN474" s="223">
        <f t="shared" ca="1" si="993"/>
        <v>2.81271770458148E-5</v>
      </c>
      <c r="EO474" s="223">
        <f t="shared" ca="1" si="994"/>
        <v>-1.0142528398628772E-4</v>
      </c>
      <c r="EP474" s="223">
        <f t="shared" ca="1" si="995"/>
        <v>1.611309421121441E-4</v>
      </c>
      <c r="EQ474" s="223">
        <f t="shared" ca="1" si="996"/>
        <v>-1.9924273333387952E-4</v>
      </c>
      <c r="ER474" s="223">
        <f t="shared" ca="1" si="997"/>
        <v>2.1065312872917857E-4</v>
      </c>
      <c r="ES474" s="223">
        <f t="shared" ca="1" si="998"/>
        <v>-1.9383297097878071E-4</v>
      </c>
      <c r="ET474" s="223">
        <f t="shared" ca="1" si="999"/>
        <v>1.5103640347071556E-4</v>
      </c>
      <c r="EU474" s="223">
        <f t="shared" ca="1" si="1000"/>
        <v>-8.7998782621362295E-5</v>
      </c>
      <c r="EV474" s="223">
        <f t="shared" ca="1" si="1001"/>
        <v>1.3168057513203354E-5</v>
      </c>
      <c r="EW474" s="223">
        <f t="shared" ca="1" si="1002"/>
        <v>6.3427376952441281E-5</v>
      </c>
      <c r="EX474" s="223">
        <f t="shared" ca="1" si="1003"/>
        <v>-1.315226294044221E-4</v>
      </c>
      <c r="EY474" s="223">
        <f t="shared" ca="1" si="1004"/>
        <v>1.8199195528382112E-4</v>
      </c>
      <c r="EZ474" s="223">
        <f t="shared" ca="1" si="1005"/>
        <v>-2.080717380468986E-4</v>
      </c>
      <c r="FA474" s="223">
        <f t="shared" ca="1" si="1006"/>
        <v>2.0626691119374869E-4</v>
      </c>
      <c r="FB474" s="223">
        <f t="shared" ca="1" si="1007"/>
        <v>-1.7681934751640697E-4</v>
      </c>
      <c r="FC474" s="223">
        <f t="shared" ca="1" si="1008"/>
        <v>1.236754446611741E-4</v>
      </c>
      <c r="FD474" s="223">
        <f t="shared" ca="1" si="1009"/>
        <v>-5.3957251006720832E-5</v>
      </c>
      <c r="FE474" s="223">
        <f t="shared" ca="1" si="1010"/>
        <v>-2.2991991392795247E-5</v>
      </c>
      <c r="FF474" s="223">
        <f t="shared" ca="1" si="1011"/>
        <v>9.6859975807428379E-5</v>
      </c>
      <c r="FG474" s="223">
        <f t="shared" ca="1" si="1012"/>
        <v>-1.5774732845446972E-4</v>
      </c>
      <c r="FH474" s="223">
        <f t="shared" ca="1" si="1013"/>
        <v>1.9749426715945118E-4</v>
      </c>
      <c r="FI474" s="223">
        <f t="shared" ca="1" si="1014"/>
        <v>-2.1077412968735723E-4</v>
      </c>
      <c r="FJ474" s="223">
        <f t="shared" ca="1" si="1015"/>
        <v>1.9580722319847524E-4</v>
      </c>
      <c r="FK474" s="223">
        <f t="shared" ca="1" si="1016"/>
        <v>-1.5459932872064527E-4</v>
      </c>
      <c r="FL474" s="223">
        <f t="shared" ca="1" si="1017"/>
        <v>9.2672897603624955E-5</v>
      </c>
      <c r="FM474" s="223">
        <f t="shared" ca="1" si="1018"/>
        <v>-1.8326963502018574E-5</v>
      </c>
      <c r="FN474" s="223">
        <f t="shared" ca="1" si="1019"/>
        <v>-5.8475047659855322E-5</v>
      </c>
      <c r="FO474" s="223">
        <f t="shared" ca="1" si="1020"/>
        <v>1.2744056025833388E-4</v>
      </c>
      <c r="FP474" s="223">
        <f t="shared" ca="1" si="1021"/>
        <v>-1.7932720234113323E-4</v>
      </c>
      <c r="FQ474" s="223">
        <f t="shared" ca="1" si="1022"/>
        <v>2.071814165805742E-4</v>
      </c>
      <c r="FR474" s="223">
        <f t="shared" ca="1" si="1023"/>
        <v>-2.0727033710298177E-4</v>
      </c>
      <c r="FS474" s="223">
        <f t="shared" ca="1" si="1024"/>
        <v>1.7958204727768433E-4</v>
      </c>
      <c r="FT474" s="223">
        <f t="shared" ca="1" si="1025"/>
        <v>-1.2782717671718142E-4</v>
      </c>
      <c r="FU474" s="223">
        <f t="shared" ca="1" si="1026"/>
        <v>5.8941623467329362E-5</v>
      </c>
      <c r="FV474" s="223">
        <f t="shared" ca="1" si="1027"/>
        <v>1.7842956223898534E-5</v>
      </c>
      <c r="FW474" s="223">
        <f t="shared" ca="1" si="1028"/>
        <v>-9.2236322800959766E-5</v>
      </c>
      <c r="FX474" s="223">
        <f t="shared" ca="1" si="1029"/>
        <v>1.5426869370469486E-4</v>
      </c>
      <c r="FY474" s="223">
        <f t="shared" ca="1" si="1030"/>
        <v>-1.9562683782327651E-4</v>
      </c>
      <c r="FZ474" s="223">
        <f t="shared" ca="1" si="1031"/>
        <v>2.1076816819116478E-4</v>
      </c>
      <c r="GA474" s="223">
        <f t="shared" ca="1" si="1032"/>
        <v>-1.9766352846861424E-4</v>
      </c>
      <c r="GB474" s="223">
        <f t="shared" ca="1" si="1033"/>
        <v>1.5806912911580309E-4</v>
      </c>
      <c r="GC474" s="223">
        <f t="shared" ca="1" si="1034"/>
        <v>-9.7291189897623275E-5</v>
      </c>
      <c r="GD474" s="223">
        <f t="shared" ca="1" si="1035"/>
        <v>2.3474830013297553E-5</v>
      </c>
      <c r="GE474" s="223">
        <f t="shared" ca="1" si="1036"/>
        <v>5.3487495185070464E-5</v>
      </c>
      <c r="GF474" s="223">
        <f t="shared" ca="1" si="1037"/>
        <v>-1.2328172568406513E-4</v>
      </c>
      <c r="GG474" s="223">
        <f t="shared" ca="1" si="1038"/>
        <v>1.7655442939722474E-4</v>
      </c>
      <c r="GH474" s="223">
        <f t="shared" ca="1" si="1039"/>
        <v>-2.0616629677591163E-4</v>
      </c>
      <c r="GI474" s="223">
        <f t="shared" ca="1" si="1040"/>
        <v>2.0814891111148087E-4</v>
      </c>
      <c r="GJ474" s="223">
        <f t="shared" ca="1" si="1041"/>
        <v>-1.822365735286872E-4</v>
      </c>
      <c r="GK474" s="223">
        <f t="shared" ca="1" si="1042"/>
        <v>1.3190191046169082E-4</v>
      </c>
      <c r="GL474" s="223">
        <f t="shared" ca="1" si="1043"/>
        <v>-6.3890491697918966E-5</v>
      </c>
      <c r="GM474" s="223">
        <f t="shared" ca="1" si="1044"/>
        <v>-1.2683173125351715E-5</v>
      </c>
      <c r="GN474" s="223">
        <f t="shared" ca="1" si="1045"/>
        <v>8.7557110082574026E-5</v>
      </c>
      <c r="GO474" s="223">
        <f t="shared" ca="1" si="1046"/>
        <v>-1.5069713326231057E-4</v>
      </c>
      <c r="GP474" s="223">
        <f t="shared" ca="1" si="1047"/>
        <v>1.9364157019495601E-4</v>
      </c>
      <c r="GQ474" s="223">
        <f t="shared" ca="1" si="1048"/>
        <v>-2.106352478315836E-4</v>
      </c>
      <c r="GR474" s="223">
        <f t="shared" ca="1" si="1049"/>
        <v>1.9940076862032336E-4</v>
      </c>
      <c r="GS474" s="223">
        <f t="shared" ca="1" si="1050"/>
        <v>-1.6144371457816681E-4</v>
      </c>
      <c r="GT474" s="223">
        <f t="shared" ca="1" si="1051"/>
        <v>1.0185087761677932E-4</v>
      </c>
      <c r="GU474" s="223">
        <f t="shared" ca="1" si="1052"/>
        <v>-2.8608556164757024E-5</v>
      </c>
      <c r="GV474" s="223">
        <f t="shared" ca="1" si="1053"/>
        <v>-4.8467723843223975E-5</v>
      </c>
      <c r="GW474" s="223">
        <f t="shared" ca="1" si="1054"/>
        <v>1.1904863080803522E-4</v>
      </c>
      <c r="GX474" s="223">
        <f t="shared" ca="1" si="1055"/>
        <v>-1.7367530666684245E-4</v>
      </c>
      <c r="GY474" s="223">
        <f t="shared" ca="1" si="1056"/>
        <v>2.0502699010312541E-4</v>
      </c>
      <c r="GZ474" s="223">
        <f t="shared" ca="1" si="1057"/>
        <v>-2.0890210399911202E-4</v>
      </c>
      <c r="HA474" s="223">
        <f t="shared" ca="1" si="1058"/>
        <v>1.8478132728206675E-4</v>
      </c>
      <c r="HB474" s="223">
        <f t="shared" ca="1" si="1059"/>
        <v>-1.3589719142747758E-4</v>
      </c>
      <c r="HC474" s="223">
        <f t="shared" ca="1" si="1060"/>
        <v>6.880087468534052E-5</v>
      </c>
      <c r="HD474" s="223">
        <f t="shared" ca="1" si="1061"/>
        <v>7.515750157568562E-6</v>
      </c>
      <c r="HE474" s="223">
        <f t="shared" ca="1" si="1062"/>
        <v>-8.2825156235067683E-5</v>
      </c>
      <c r="HF474" s="223">
        <f t="shared" ca="1" si="1063"/>
        <v>1.4703479850176944E-4</v>
      </c>
      <c r="HG474" s="223">
        <f t="shared" ca="1" si="1064"/>
        <v>-1.9153966012547006E-4</v>
      </c>
      <c r="HH474" s="223">
        <f t="shared" ca="1" si="1065"/>
        <v>2.1037544867486745E-4</v>
      </c>
      <c r="HI474" s="223">
        <f t="shared" ca="1" si="1066"/>
        <v>-2.0101789720509028E-4</v>
      </c>
      <c r="HJ474" s="223">
        <f t="shared" ca="1" si="1067"/>
        <v>1.6472105238362275E-4</v>
      </c>
      <c r="HK474" s="223">
        <f t="shared" ca="1" si="1068"/>
        <v>-1.0634921417571915E-4</v>
      </c>
      <c r="HL474" s="223">
        <f t="shared" ca="1" si="1069"/>
        <v>3.3725049591737489E-5</v>
      </c>
      <c r="HM474" s="223">
        <f t="shared" ca="1" si="1070"/>
        <v>4.3418757356847561E-5</v>
      </c>
      <c r="HN474" s="223">
        <f t="shared" ca="1" si="1071"/>
        <v>-1.1474382548832141E-4</v>
      </c>
      <c r="HO474" s="223">
        <f t="shared" ca="1" si="1072"/>
        <v>1.7069156842587594E-4</v>
      </c>
      <c r="HP474" s="223">
        <f t="shared" ca="1" si="1073"/>
        <v>-2.0376418283795983E-4</v>
      </c>
      <c r="HQ474" s="223">
        <f t="shared" ca="1" si="1074"/>
        <v>2.0952946207065045E-4</v>
      </c>
      <c r="HR474" s="223">
        <f t="shared" ca="1" si="1075"/>
        <v>-1.8721477567331025E-4</v>
      </c>
      <c r="HS474" s="223">
        <f t="shared" ca="1" si="1076"/>
        <v>1.3981061300667152E-4</v>
      </c>
      <c r="HT474" s="223">
        <f t="shared" ca="1" si="1077"/>
        <v>-7.3669814598481933E-5</v>
      </c>
      <c r="HU474" s="223">
        <f t="shared" ca="1" si="1078"/>
        <v>-2.3437999829464107E-6</v>
      </c>
      <c r="HV474" s="223">
        <f t="shared" ca="1" si="1079"/>
        <v>7.8043311610455509E-5</v>
      </c>
      <c r="HW474" s="223">
        <f t="shared" ca="1" si="1080"/>
        <v>-1.4328389547659589E-4</v>
      </c>
      <c r="HX474" s="223">
        <f t="shared" ca="1" si="1081"/>
        <v>1.8932237372685349E-4</v>
      </c>
      <c r="HY474" s="223">
        <f t="shared" ca="1" si="1082"/>
        <v>-2.0998892721431399E-4</v>
      </c>
      <c r="HZ474" s="223">
        <f t="shared" ca="1" si="1083"/>
        <v>2.025139401251173E-4</v>
      </c>
      <c r="IA474" s="223">
        <f t="shared" ca="1" si="1084"/>
        <v>-1.678991683864549E-4</v>
      </c>
      <c r="IB474" s="223">
        <f t="shared" ca="1" si="1085"/>
        <v>1.1078348994469263E-4</v>
      </c>
      <c r="IC474" s="223">
        <f t="shared" ca="1" si="1086"/>
        <v>-3.8821228309904693E-5</v>
      </c>
      <c r="ID474" s="223">
        <f t="shared" ca="1" si="1087"/>
        <v>-3.8343637034571275E-5</v>
      </c>
      <c r="IE474" s="223">
        <f t="shared" ca="1" si="1088"/>
        <v>-1.2642006855933152E-4</v>
      </c>
      <c r="IF474" s="223">
        <f t="shared" ca="1" si="1089"/>
        <v>-1.6760501196664472E-4</v>
      </c>
      <c r="IG474" s="223">
        <f t="shared" ca="1" si="1090"/>
        <v>2.0237863564828045E-4</v>
      </c>
      <c r="IH474" s="223">
        <f t="shared" ca="1" si="1091"/>
        <v>-2.1003060742904846E-4</v>
      </c>
      <c r="II474" s="223">
        <f t="shared" ca="1" si="1092"/>
        <v>1.8953545288409926E-4</v>
      </c>
      <c r="IJ474" s="223">
        <f t="shared" ca="1" si="1093"/>
        <v>-1.4363981790042809E-4</v>
      </c>
      <c r="IK474" s="223">
        <f t="shared" ca="1" si="1094"/>
        <v>7.8494378569978694E-5</v>
      </c>
      <c r="IL474" s="223">
        <f t="shared" ca="1" si="1095"/>
        <v>-2.8295620091690573E-6</v>
      </c>
      <c r="IM474" s="223">
        <f t="shared" ca="1" si="1096"/>
        <v>-7.3214456613156459E-5</v>
      </c>
      <c r="IN474" s="223">
        <f t="shared" ca="1" si="1097"/>
        <v>1.39446683590517E-4</v>
      </c>
      <c r="IO474" s="223">
        <f t="shared" ca="1" si="1098"/>
        <v>-1.8699104660953422E-4</v>
      </c>
      <c r="IP474" s="223">
        <f t="shared" ca="1" si="1099"/>
        <v>2.094759162760008E-4</v>
      </c>
      <c r="IQ474" s="223">
        <f t="shared" ca="1" si="1100"/>
        <v>-2.0388799622010384E-4</v>
      </c>
      <c r="IR474" s="223">
        <f t="shared" ca="1" si="1101"/>
        <v>1.7097614820840511E-4</v>
      </c>
      <c r="IS474" s="223">
        <f t="shared" ca="1" si="1102"/>
        <v>-1.151510338817848E-4</v>
      </c>
      <c r="IT474" s="223">
        <f t="shared" ca="1" si="1103"/>
        <v>4.3894022571757191E-5</v>
      </c>
      <c r="IU474" s="223">
        <f t="shared" ca="1" si="1104"/>
        <v>3.3245419939129895E-5</v>
      </c>
      <c r="IV474" s="223">
        <f t="shared" ca="1" si="1105"/>
        <v>-1.0592949736662436E-4</v>
      </c>
      <c r="IW474" s="223">
        <f t="shared" ca="1" si="1106"/>
        <v>1.6441749651535968E-4</v>
      </c>
      <c r="IX474" s="223">
        <f t="shared" ca="1" si="1107"/>
        <v>-2.0087118313591088E-4</v>
      </c>
      <c r="IY474" s="223">
        <f t="shared" ca="1" si="1108"/>
        <v>2.1040523820308122E-4</v>
      </c>
      <c r="IZ474" s="223">
        <f t="shared" ca="1" si="1109"/>
        <v>-1.9174196102524782E-4</v>
      </c>
      <c r="JA474" s="223">
        <f t="shared" ca="1" si="1110"/>
        <v>1.4738249953893793E-4</v>
      </c>
      <c r="JB474" s="223">
        <f t="shared" ca="1" si="1111"/>
        <v>-8.3271660462941116E-5</v>
      </c>
    </row>
    <row r="475" spans="2:262">
      <c r="B475" s="230">
        <v>114</v>
      </c>
      <c r="C475" s="229">
        <f t="shared" si="1112"/>
        <v>2.2265625000000015E-3</v>
      </c>
      <c r="D475" s="226">
        <f t="shared" ca="1" si="855"/>
        <v>39.046870572601193</v>
      </c>
      <c r="E475" s="225">
        <f ca="1">DP361</f>
        <v>-0.15312942739881122</v>
      </c>
      <c r="F475" s="224">
        <v>114</v>
      </c>
      <c r="G475" s="223">
        <f t="shared" ca="1" si="856"/>
        <v>5.6787031030469363E-5</v>
      </c>
      <c r="H475" s="223">
        <f t="shared" ca="1" si="857"/>
        <v>1.2533747813541461E-5</v>
      </c>
      <c r="I475" s="223">
        <f t="shared" ca="1" si="858"/>
        <v>-8.0389182767150527E-5</v>
      </c>
      <c r="J475" s="223">
        <f t="shared" ca="1" si="859"/>
        <v>1.3884616806510619E-4</v>
      </c>
      <c r="K475" s="223">
        <f t="shared" ca="1" si="860"/>
        <v>-1.8107038826305943E-4</v>
      </c>
      <c r="L475" s="223">
        <f t="shared" ca="1" si="861"/>
        <v>2.0212533083383146E-4</v>
      </c>
      <c r="M475" s="223">
        <f t="shared" ca="1" si="862"/>
        <v>-1.9954942307643791E-4</v>
      </c>
      <c r="N475" s="223">
        <f t="shared" ca="1" si="863"/>
        <v>1.7364381918280017E-4</v>
      </c>
      <c r="O475" s="223">
        <f t="shared" ca="1" si="864"/>
        <v>-1.2743719173812014E-4</v>
      </c>
      <c r="P475" s="223">
        <f t="shared" ca="1" si="865"/>
        <v>6.6331643946435209E-5</v>
      </c>
      <c r="Q475" s="223">
        <f t="shared" ca="1" si="866"/>
        <v>2.5288603549215562E-6</v>
      </c>
      <c r="R475" s="223">
        <f t="shared" ca="1" si="867"/>
        <v>-7.109371086414056E-5</v>
      </c>
      <c r="S475" s="223">
        <f t="shared" ca="1" si="868"/>
        <v>1.3134686271701809E-4</v>
      </c>
      <c r="T475" s="223">
        <f t="shared" ca="1" si="869"/>
        <v>-1.7624400727909303E-4</v>
      </c>
      <c r="U475" s="223">
        <f t="shared" ca="1" si="870"/>
        <v>2.0053613543838885E-4</v>
      </c>
      <c r="V475" s="223">
        <f t="shared" ca="1" si="871"/>
        <v>-2.0138320907441356E-4</v>
      </c>
      <c r="W475" s="223">
        <f t="shared" ca="1" si="872"/>
        <v>1.7868619522466261E-4</v>
      </c>
      <c r="X475" s="223">
        <f t="shared" ca="1" si="873"/>
        <v>-1.3509864421341715E-4</v>
      </c>
      <c r="Y475" s="223">
        <f t="shared" ca="1" si="874"/>
        <v>7.571645812216903E-5</v>
      </c>
      <c r="Z475" s="223">
        <f t="shared" ca="1" si="875"/>
        <v>-7.4821193497955567E-6</v>
      </c>
      <c r="AA475" s="223">
        <f t="shared" ca="1" si="876"/>
        <v>-6.1626967984585603E-5</v>
      </c>
      <c r="AB475" s="223">
        <f t="shared" ca="1" si="877"/>
        <v>1.2353113127201802E-4</v>
      </c>
      <c r="AC475" s="223">
        <f t="shared" ca="1" si="878"/>
        <v>-1.7099303904444049E-4</v>
      </c>
      <c r="AD475" s="223">
        <f t="shared" ca="1" si="879"/>
        <v>1.9846383092778384E-4</v>
      </c>
      <c r="AE475" s="223">
        <f t="shared" ca="1" si="880"/>
        <v>-2.0273184528264314E-4</v>
      </c>
      <c r="AF475" s="223">
        <f t="shared" ca="1" si="881"/>
        <v>1.8329810057116563E-4</v>
      </c>
      <c r="AG475" s="223">
        <f t="shared" ca="1" si="882"/>
        <v>-1.4243463222156138E-4</v>
      </c>
      <c r="AH475" s="223">
        <f t="shared" ca="1" si="883"/>
        <v>8.4918864718307445E-5</v>
      </c>
      <c r="AI475" s="223">
        <f t="shared" ca="1" si="884"/>
        <v>-1.7475073973642727E-5</v>
      </c>
      <c r="AJ475" s="223">
        <f t="shared" ca="1" si="885"/>
        <v>-5.2011760341272312E-5</v>
      </c>
      <c r="AK475" s="223">
        <f t="shared" ca="1" si="886"/>
        <v>1.1541780251173329E-4</v>
      </c>
      <c r="AL475" s="223">
        <f t="shared" ca="1" si="887"/>
        <v>-1.6533013360150705E-4</v>
      </c>
      <c r="AM475" s="223">
        <f t="shared" ca="1" si="888"/>
        <v>1.9591340966509599E-4</v>
      </c>
      <c r="AN475" s="223">
        <f t="shared" ca="1" si="889"/>
        <v>-2.0359208271837455E-4</v>
      </c>
      <c r="AO475" s="223">
        <f t="shared" ca="1" si="890"/>
        <v>1.8746842473837662E-4</v>
      </c>
      <c r="AP475" s="223">
        <f t="shared" ca="1" si="891"/>
        <v>-1.4942748272488154E-4</v>
      </c>
      <c r="AQ475" s="223">
        <f t="shared" ca="1" si="892"/>
        <v>9.3916694331324112E-5</v>
      </c>
      <c r="AR475" s="223">
        <f t="shared" ca="1" si="893"/>
        <v>-2.7425929613653162E-5</v>
      </c>
      <c r="AS475" s="223">
        <f t="shared" ca="1" si="894"/>
        <v>-4.2271251811601968E-5</v>
      </c>
      <c r="AT475" s="223">
        <f t="shared" ca="1" si="895"/>
        <v>1.0702642215579471E-4</v>
      </c>
      <c r="AU475" s="223">
        <f t="shared" ca="1" si="896"/>
        <v>-1.5926893338551811E-4</v>
      </c>
      <c r="AV475" s="223">
        <f t="shared" ca="1" si="897"/>
        <v>1.9289101583853615E-4</v>
      </c>
      <c r="AW475" s="223">
        <f t="shared" ca="1" si="898"/>
        <v>-2.0396184899427693E-4</v>
      </c>
      <c r="AX475" s="223">
        <f t="shared" ca="1" si="899"/>
        <v>1.9118712105009708E-4</v>
      </c>
      <c r="AY475" s="223">
        <f t="shared" ca="1" si="900"/>
        <v>-1.5606034933401779E-4</v>
      </c>
      <c r="AZ475" s="223">
        <f t="shared" ca="1" si="901"/>
        <v>1.0268827040156581E-4</v>
      </c>
      <c r="BA475" s="223">
        <f t="shared" ca="1" si="902"/>
        <v>-3.7310713786993711E-5</v>
      </c>
      <c r="BB475" s="223">
        <f t="shared" ca="1" si="903"/>
        <v>-3.2428908133793068E-5</v>
      </c>
      <c r="BC475" s="223">
        <f t="shared" ca="1" si="904"/>
        <v>9.8377205774475527E-5</v>
      </c>
      <c r="BD475" s="223">
        <f t="shared" ca="1" si="905"/>
        <v>-1.5282404035869433E-4</v>
      </c>
      <c r="BE475" s="223">
        <f t="shared" ca="1" si="906"/>
        <v>1.8940393065956367E-4</v>
      </c>
      <c r="BF475" s="223">
        <f t="shared" ca="1" si="907"/>
        <v>-2.0384025331100428E-4</v>
      </c>
      <c r="BG475" s="223">
        <f t="shared" ca="1" si="908"/>
        <v>1.9444523084119491E-4</v>
      </c>
      <c r="BH475" s="223">
        <f t="shared" ca="1" si="909"/>
        <v>-1.6231725289233613E-4</v>
      </c>
      <c r="BI475" s="223">
        <f t="shared" ca="1" si="910"/>
        <v>1.1121246143398249E-4</v>
      </c>
      <c r="BJ475" s="223">
        <f t="shared" ca="1" si="911"/>
        <v>-4.710561318279171E-5</v>
      </c>
      <c r="BK475" s="223">
        <f t="shared" ca="1" si="912"/>
        <v>-2.250844037585298E-5</v>
      </c>
      <c r="BL475" s="223">
        <f t="shared" ca="1" si="913"/>
        <v>8.9490990087617563E-5</v>
      </c>
      <c r="BM475" s="223">
        <f t="shared" ca="1" si="914"/>
        <v>-1.4601098083283956E-4</v>
      </c>
      <c r="BN475" s="223">
        <f t="shared" ca="1" si="915"/>
        <v>1.8546055482180962E-4</v>
      </c>
      <c r="BO475" s="223">
        <f t="shared" ca="1" si="916"/>
        <v>-2.0322758860320789E-4</v>
      </c>
      <c r="BP475" s="223">
        <f t="shared" ca="1" si="917"/>
        <v>1.9723490503980551E-4</v>
      </c>
      <c r="BQ475" s="223">
        <f t="shared" ca="1" si="918"/>
        <v>-1.6818311997112123E-4</v>
      </c>
      <c r="BR475" s="223">
        <f t="shared" ca="1" si="919"/>
        <v>1.1946873190574349E-4</v>
      </c>
      <c r="BS475" s="223">
        <f t="shared" ca="1" si="920"/>
        <v>-5.6787031030467912E-5</v>
      </c>
      <c r="BT475" s="223">
        <f t="shared" ca="1" si="921"/>
        <v>-1.2533747813546679E-5</v>
      </c>
      <c r="BU475" s="223">
        <f t="shared" ca="1" si="922"/>
        <v>8.0389182767153536E-5</v>
      </c>
      <c r="BV475" s="223">
        <f t="shared" ca="1" si="923"/>
        <v>-1.3884616806510698E-4</v>
      </c>
      <c r="BW475" s="223">
        <f t="shared" ca="1" si="924"/>
        <v>1.8107038826306157E-4</v>
      </c>
      <c r="BX475" s="223">
        <f t="shared" ca="1" si="925"/>
        <v>-2.0212533083383184E-4</v>
      </c>
      <c r="BY475" s="223">
        <f t="shared" ca="1" si="926"/>
        <v>1.9954942307643658E-4</v>
      </c>
      <c r="BZ475" s="223">
        <f t="shared" ca="1" si="927"/>
        <v>-1.7364381918279789E-4</v>
      </c>
      <c r="CA475" s="223">
        <f t="shared" ca="1" si="928"/>
        <v>1.2743719173811849E-4</v>
      </c>
      <c r="CB475" s="223">
        <f t="shared" ca="1" si="929"/>
        <v>-6.6331643946429761E-5</v>
      </c>
      <c r="CC475" s="223">
        <f t="shared" ca="1" si="930"/>
        <v>-2.5288603549251612E-6</v>
      </c>
      <c r="CD475" s="223">
        <f t="shared" ca="1" si="931"/>
        <v>7.1093710864142566E-5</v>
      </c>
      <c r="CE475" s="223">
        <f t="shared" ca="1" si="932"/>
        <v>-1.3134686271702194E-4</v>
      </c>
      <c r="CF475" s="223">
        <f t="shared" ca="1" si="933"/>
        <v>1.7624400727909482E-4</v>
      </c>
      <c r="CG475" s="223">
        <f t="shared" ca="1" si="934"/>
        <v>-2.0053613543838898E-4</v>
      </c>
      <c r="CH475" s="223">
        <f t="shared" ca="1" si="935"/>
        <v>2.0138320907441275E-4</v>
      </c>
      <c r="CI475" s="223">
        <f t="shared" ca="1" si="936"/>
        <v>-1.7868619522466088E-4</v>
      </c>
      <c r="CJ475" s="223">
        <f t="shared" ca="1" si="937"/>
        <v>1.3509864421341661E-4</v>
      </c>
      <c r="CK475" s="223">
        <f t="shared" ca="1" si="938"/>
        <v>-7.5716458122164341E-5</v>
      </c>
      <c r="CL475" s="223">
        <f t="shared" ca="1" si="939"/>
        <v>7.4821193497934019E-6</v>
      </c>
      <c r="CM475" s="223">
        <f t="shared" ca="1" si="940"/>
        <v>6.162696798459181E-5</v>
      </c>
      <c r="CN475" s="223">
        <f t="shared" ca="1" si="941"/>
        <v>-1.2353113127202089E-4</v>
      </c>
      <c r="CO475" s="223">
        <f t="shared" ca="1" si="942"/>
        <v>1.7099303904444089E-4</v>
      </c>
      <c r="CP475" s="223">
        <f t="shared" ca="1" si="943"/>
        <v>-1.9846383092778533E-4</v>
      </c>
      <c r="CQ475" s="223">
        <f t="shared" ca="1" si="944"/>
        <v>2.027318452826427E-4</v>
      </c>
      <c r="CR475" s="223">
        <f t="shared" ca="1" si="945"/>
        <v>-1.8329810057116533E-4</v>
      </c>
      <c r="CS475" s="223">
        <f t="shared" ca="1" si="946"/>
        <v>1.4243463222155672E-4</v>
      </c>
      <c r="CT475" s="223">
        <f t="shared" ca="1" si="947"/>
        <v>-8.4918864718298907E-5</v>
      </c>
      <c r="CU475" s="223">
        <f t="shared" ca="1" si="948"/>
        <v>1.7475073973642036E-5</v>
      </c>
      <c r="CV475" s="223">
        <f t="shared" ca="1" si="949"/>
        <v>5.2011760341275795E-5</v>
      </c>
      <c r="CW475" s="223">
        <f t="shared" ca="1" si="950"/>
        <v>-1.1541780251174106E-4</v>
      </c>
      <c r="CX475" s="223">
        <f t="shared" ca="1" si="951"/>
        <v>1.6533013360150745E-4</v>
      </c>
      <c r="CY475" s="223">
        <f t="shared" ca="1" si="952"/>
        <v>-1.9591340966509696E-4</v>
      </c>
      <c r="CZ475" s="223">
        <f t="shared" ca="1" si="953"/>
        <v>2.0359208271837395E-4</v>
      </c>
      <c r="DA475" s="223">
        <f t="shared" ca="1" si="954"/>
        <v>-1.8746842473837635E-4</v>
      </c>
      <c r="DB475" s="223">
        <f t="shared" ca="1" si="955"/>
        <v>1.494274827248791E-4</v>
      </c>
      <c r="DC475" s="223">
        <f t="shared" ca="1" si="956"/>
        <v>-9.3916694331318325E-5</v>
      </c>
      <c r="DD475" s="223">
        <f t="shared" ca="1" si="957"/>
        <v>2.742592961365247E-5</v>
      </c>
      <c r="DE475" s="223">
        <f t="shared" ca="1" si="958"/>
        <v>4.2271251811605478E-5</v>
      </c>
      <c r="DF475" s="223">
        <f t="shared" ca="1" si="959"/>
        <v>-1.0702642215580023E-4</v>
      </c>
      <c r="DG475" s="223">
        <f t="shared" ca="1" si="960"/>
        <v>1.5926893338551851E-4</v>
      </c>
      <c r="DH475" s="223">
        <f t="shared" ca="1" si="961"/>
        <v>-1.9289101583853732E-4</v>
      </c>
      <c r="DI475" s="223">
        <f t="shared" ca="1" si="962"/>
        <v>2.0396184899427685E-4</v>
      </c>
      <c r="DJ475" s="223">
        <f t="shared" ca="1" si="963"/>
        <v>-1.9118712105009784E-4</v>
      </c>
      <c r="DK475" s="223">
        <f t="shared" ca="1" si="964"/>
        <v>1.5606034933401546E-4</v>
      </c>
      <c r="DL475" s="223">
        <f t="shared" ca="1" si="965"/>
        <v>-1.0268827040156269E-4</v>
      </c>
      <c r="DM475" s="223">
        <f t="shared" ca="1" si="966"/>
        <v>3.7310713786995879E-5</v>
      </c>
      <c r="DN475" s="223">
        <f t="shared" ca="1" si="967"/>
        <v>3.2428908133796619E-5</v>
      </c>
      <c r="DO475" s="223">
        <f t="shared" ca="1" si="968"/>
        <v>-9.8377205774478671E-5</v>
      </c>
      <c r="DP475" s="223">
        <f t="shared" ca="1" si="969"/>
        <v>1.5282404035869284E-4</v>
      </c>
      <c r="DQ475" s="223">
        <f t="shared" ca="1" si="970"/>
        <v>-1.89403930659565E-4</v>
      </c>
      <c r="DR475" s="223">
        <f t="shared" ca="1" si="971"/>
        <v>2.0384025331100444E-4</v>
      </c>
      <c r="DS475" s="223">
        <f t="shared" ca="1" si="972"/>
        <v>-1.9444523084119209E-4</v>
      </c>
      <c r="DT475" s="223">
        <f t="shared" ca="1" si="973"/>
        <v>1.6231725289233393E-4</v>
      </c>
      <c r="DU475" s="223">
        <f t="shared" ca="1" si="974"/>
        <v>-1.1121246143397946E-4</v>
      </c>
      <c r="DV475" s="223">
        <f t="shared" ca="1" si="975"/>
        <v>4.7105613182782562E-5</v>
      </c>
      <c r="DW475" s="223">
        <f t="shared" ca="1" si="976"/>
        <v>2.2508440375856544E-5</v>
      </c>
      <c r="DX475" s="223">
        <f t="shared" ca="1" si="977"/>
        <v>-8.9490990087620788E-5</v>
      </c>
      <c r="DY475" s="223">
        <f t="shared" ca="1" si="978"/>
        <v>1.4601098083284611E-4</v>
      </c>
      <c r="DZ475" s="223">
        <f t="shared" ca="1" si="979"/>
        <v>-1.854605548218087E-4</v>
      </c>
      <c r="EA475" s="223">
        <f t="shared" ca="1" si="980"/>
        <v>2.0322758860320819E-4</v>
      </c>
      <c r="EB475" s="223">
        <f t="shared" ca="1" si="981"/>
        <v>-1.972349050398031E-4</v>
      </c>
      <c r="EC475" s="223">
        <f t="shared" ca="1" si="982"/>
        <v>1.681831199711225E-4</v>
      </c>
      <c r="ED475" s="223">
        <f t="shared" ca="1" si="983"/>
        <v>-1.1946873190574058E-4</v>
      </c>
      <c r="EE475" s="223">
        <f t="shared" ca="1" si="984"/>
        <v>5.67870310304589E-5</v>
      </c>
      <c r="EF475" s="223">
        <f t="shared" ca="1" si="985"/>
        <v>1.2533747813544483E-5</v>
      </c>
      <c r="EG475" s="223">
        <f t="shared" ca="1" si="986"/>
        <v>-8.0389182767156802E-5</v>
      </c>
      <c r="EH475" s="223">
        <f t="shared" ca="1" si="987"/>
        <v>1.3884616806511386E-4</v>
      </c>
      <c r="EI475" s="223">
        <f t="shared" ca="1" si="988"/>
        <v>-1.8107038826306056E-4</v>
      </c>
      <c r="EJ475" s="223">
        <f t="shared" ca="1" si="989"/>
        <v>2.021253308338323E-4</v>
      </c>
      <c r="EK475" s="223">
        <f t="shared" ca="1" si="990"/>
        <v>-1.9954942307643582E-4</v>
      </c>
      <c r="EL475" s="223">
        <f t="shared" ca="1" si="991"/>
        <v>1.7364381918279909E-4</v>
      </c>
      <c r="EM475" s="223">
        <f t="shared" ca="1" si="992"/>
        <v>-1.2743719173811567E-4</v>
      </c>
      <c r="EN475" s="223">
        <f t="shared" ca="1" si="993"/>
        <v>6.6331643946426359E-5</v>
      </c>
      <c r="EO475" s="223">
        <f t="shared" ca="1" si="994"/>
        <v>2.5288603549229657E-6</v>
      </c>
      <c r="EP475" s="223">
        <f t="shared" ca="1" si="995"/>
        <v>-7.1093710864145968E-5</v>
      </c>
      <c r="EQ475" s="223">
        <f t="shared" ca="1" si="996"/>
        <v>1.3134686271702473E-4</v>
      </c>
      <c r="ER475" s="223">
        <f t="shared" ca="1" si="997"/>
        <v>-1.7624400727909957E-4</v>
      </c>
      <c r="ES475" s="223">
        <f t="shared" ca="1" si="998"/>
        <v>2.0053613543838964E-4</v>
      </c>
      <c r="ET475" s="223">
        <f t="shared" ca="1" si="999"/>
        <v>-2.0138320907441221E-4</v>
      </c>
      <c r="EU475" s="223">
        <f t="shared" ca="1" si="1000"/>
        <v>1.7868619522465635E-4</v>
      </c>
      <c r="EV475" s="223">
        <f t="shared" ca="1" si="1001"/>
        <v>-1.350986442134139E-4</v>
      </c>
      <c r="EW475" s="223">
        <f t="shared" ca="1" si="1002"/>
        <v>7.5716458122161007E-5</v>
      </c>
      <c r="EX475" s="223">
        <f t="shared" ca="1" si="1003"/>
        <v>-7.48211934978401E-6</v>
      </c>
      <c r="EY475" s="223">
        <f t="shared" ca="1" si="1004"/>
        <v>-6.162696798458971E-5</v>
      </c>
      <c r="EZ475" s="223">
        <f t="shared" ca="1" si="1005"/>
        <v>1.2353113127202374E-4</v>
      </c>
      <c r="FA475" s="223">
        <f t="shared" ca="1" si="1006"/>
        <v>-1.7099303904444599E-4</v>
      </c>
      <c r="FB475" s="223">
        <f t="shared" ca="1" si="1007"/>
        <v>1.9846383092778482E-4</v>
      </c>
      <c r="FC475" s="223">
        <f t="shared" ca="1" si="1008"/>
        <v>-2.0273184528264232E-4</v>
      </c>
      <c r="FD475" s="223">
        <f t="shared" ca="1" si="1009"/>
        <v>1.8329810057116121E-4</v>
      </c>
      <c r="FE475" s="223">
        <f t="shared" ca="1" si="1010"/>
        <v>-1.4243463222155832E-4</v>
      </c>
      <c r="FF475" s="223">
        <f t="shared" ca="1" si="1011"/>
        <v>8.4918864718300913E-5</v>
      </c>
      <c r="FG475" s="223">
        <f t="shared" ca="1" si="1012"/>
        <v>-1.7475073973632685E-5</v>
      </c>
      <c r="FH475" s="223">
        <f t="shared" ca="1" si="1013"/>
        <v>-5.201176034127368E-5</v>
      </c>
      <c r="FI475" s="223">
        <f t="shared" ca="1" si="1014"/>
        <v>1.1541780251173925E-4</v>
      </c>
      <c r="FJ475" s="223">
        <f t="shared" ca="1" si="1015"/>
        <v>-1.6533013360151295E-4</v>
      </c>
      <c r="FK475" s="223">
        <f t="shared" ca="1" si="1016"/>
        <v>1.9591340966509637E-4</v>
      </c>
      <c r="FL475" s="223">
        <f t="shared" ca="1" si="1017"/>
        <v>-2.0359208271837409E-4</v>
      </c>
      <c r="FM475" s="223">
        <f t="shared" ca="1" si="1018"/>
        <v>1.8746842473837266E-4</v>
      </c>
      <c r="FN475" s="223">
        <f t="shared" ca="1" si="1019"/>
        <v>-1.4942748272488059E-4</v>
      </c>
      <c r="FO475" s="223">
        <f t="shared" ca="1" si="1020"/>
        <v>9.3916694331320276E-5</v>
      </c>
      <c r="FP475" s="223">
        <f t="shared" ca="1" si="1021"/>
        <v>-2.7425929613643173E-5</v>
      </c>
      <c r="FQ475" s="223">
        <f t="shared" ca="1" si="1022"/>
        <v>-4.2271251811614667E-5</v>
      </c>
      <c r="FR475" s="223">
        <f t="shared" ca="1" si="1023"/>
        <v>1.0702642215579837E-4</v>
      </c>
      <c r="FS475" s="223">
        <f t="shared" ca="1" si="1024"/>
        <v>-1.592689333855244E-4</v>
      </c>
      <c r="FT475" s="223">
        <f t="shared" ca="1" si="1025"/>
        <v>1.9289101583854038E-4</v>
      </c>
      <c r="FU475" s="223">
        <f t="shared" ca="1" si="1026"/>
        <v>-2.0396184899427688E-4</v>
      </c>
      <c r="FV475" s="223">
        <f t="shared" ca="1" si="1027"/>
        <v>1.9118712105009459E-4</v>
      </c>
      <c r="FW475" s="223">
        <f t="shared" ca="1" si="1028"/>
        <v>-1.5606034933400941E-4</v>
      </c>
      <c r="FX475" s="223">
        <f t="shared" ca="1" si="1029"/>
        <v>1.026882704015646E-4</v>
      </c>
      <c r="FY475" s="223">
        <f t="shared" ca="1" si="1030"/>
        <v>-3.7310713786986637E-5</v>
      </c>
      <c r="FZ475" s="223">
        <f t="shared" ca="1" si="1031"/>
        <v>-3.2428908133805889E-5</v>
      </c>
      <c r="GA475" s="223">
        <f t="shared" ca="1" si="1032"/>
        <v>9.8377205774476746E-5</v>
      </c>
      <c r="GB475" s="223">
        <f t="shared" ca="1" si="1033"/>
        <v>-1.5282404035869907E-4</v>
      </c>
      <c r="GC475" s="223">
        <f t="shared" ca="1" si="1034"/>
        <v>1.8940393065956847E-4</v>
      </c>
      <c r="GD475" s="223">
        <f t="shared" ca="1" si="1035"/>
        <v>-2.0384025331100433E-4</v>
      </c>
      <c r="GE475" s="223">
        <f t="shared" ca="1" si="1036"/>
        <v>1.9444523084119274E-4</v>
      </c>
      <c r="GF475" s="223">
        <f t="shared" ca="1" si="1037"/>
        <v>-1.6231725289232827E-4</v>
      </c>
      <c r="GG475" s="223">
        <f t="shared" ca="1" si="1038"/>
        <v>1.1121246143397158E-4</v>
      </c>
      <c r="GH475" s="223">
        <f t="shared" ca="1" si="1039"/>
        <v>-4.7105613182773427E-5</v>
      </c>
      <c r="GI475" s="223">
        <f t="shared" ca="1" si="1040"/>
        <v>-2.2508440375854335E-5</v>
      </c>
      <c r="GJ475" s="223">
        <f t="shared" ca="1" si="1041"/>
        <v>8.9490990087618809E-5</v>
      </c>
      <c r="GK475" s="223">
        <f t="shared" ca="1" si="1042"/>
        <v>-1.460109808328446E-4</v>
      </c>
      <c r="GL475" s="223">
        <f t="shared" ca="1" si="1043"/>
        <v>1.854605548218126E-4</v>
      </c>
      <c r="GM475" s="223">
        <f t="shared" ca="1" si="1044"/>
        <v>-2.0322758860320898E-4</v>
      </c>
      <c r="GN475" s="223">
        <f t="shared" ca="1" si="1045"/>
        <v>1.9723490503980071E-4</v>
      </c>
      <c r="GO475" s="223">
        <f t="shared" ca="1" si="1046"/>
        <v>-1.6818311997112375E-4</v>
      </c>
      <c r="GP475" s="223">
        <f t="shared" ca="1" si="1047"/>
        <v>1.1946873190574235E-4</v>
      </c>
      <c r="GQ475" s="223">
        <f t="shared" ca="1" si="1048"/>
        <v>-5.6787031030461001E-5</v>
      </c>
      <c r="GR475" s="223">
        <f t="shared" ca="1" si="1049"/>
        <v>-1.2533747813553875E-5</v>
      </c>
      <c r="GS475" s="223">
        <f t="shared" ca="1" si="1050"/>
        <v>8.0389182767165462E-5</v>
      </c>
      <c r="GT475" s="223">
        <f t="shared" ca="1" si="1051"/>
        <v>-1.3884616806512074E-4</v>
      </c>
      <c r="GU475" s="223">
        <f t="shared" ca="1" si="1052"/>
        <v>1.8107038826305953E-4</v>
      </c>
      <c r="GV475" s="223">
        <f t="shared" ca="1" si="1053"/>
        <v>-2.02125330833832E-4</v>
      </c>
      <c r="GW475" s="223">
        <f t="shared" ca="1" si="1054"/>
        <v>1.9954942307643628E-4</v>
      </c>
      <c r="GX475" s="223">
        <f t="shared" ca="1" si="1055"/>
        <v>-1.736438191827941E-4</v>
      </c>
      <c r="GY475" s="223">
        <f t="shared" ca="1" si="1056"/>
        <v>1.2743719173810835E-4</v>
      </c>
      <c r="GZ475" s="223">
        <f t="shared" ca="1" si="1057"/>
        <v>-6.6331643946417442E-5</v>
      </c>
      <c r="HA475" s="223">
        <f t="shared" ca="1" si="1058"/>
        <v>-2.5288603549207566E-6</v>
      </c>
      <c r="HB475" s="223">
        <f t="shared" ca="1" si="1059"/>
        <v>7.1093710864143894E-5</v>
      </c>
      <c r="HC475" s="223">
        <f t="shared" ca="1" si="1060"/>
        <v>-1.31346862717023E-4</v>
      </c>
      <c r="HD475" s="223">
        <f t="shared" ca="1" si="1061"/>
        <v>1.7624400727909845E-4</v>
      </c>
      <c r="HE475" s="223">
        <f t="shared" ca="1" si="1062"/>
        <v>-2.0053613543839137E-4</v>
      </c>
      <c r="HF475" s="223">
        <f t="shared" ca="1" si="1063"/>
        <v>2.0138320907441069E-4</v>
      </c>
      <c r="HG475" s="223">
        <f t="shared" ca="1" si="1064"/>
        <v>-1.7868619522465182E-4</v>
      </c>
      <c r="HH475" s="223">
        <f t="shared" ca="1" si="1065"/>
        <v>1.3509864421341555E-4</v>
      </c>
      <c r="HI475" s="223">
        <f t="shared" ca="1" si="1066"/>
        <v>-7.571645812216304E-5</v>
      </c>
      <c r="HJ475" s="223">
        <f t="shared" ca="1" si="1067"/>
        <v>7.4821193497862055E-6</v>
      </c>
      <c r="HK475" s="223">
        <f t="shared" ca="1" si="1068"/>
        <v>6.1626967984598655E-5</v>
      </c>
      <c r="HL475" s="223">
        <f t="shared" ca="1" si="1069"/>
        <v>-1.2353113127203124E-4</v>
      </c>
      <c r="HM475" s="223">
        <f t="shared" ca="1" si="1070"/>
        <v>1.7099303904445114E-4</v>
      </c>
      <c r="HN475" s="223">
        <f t="shared" ca="1" si="1071"/>
        <v>-1.984638309277843E-4</v>
      </c>
      <c r="HO475" s="223">
        <f t="shared" ca="1" si="1072"/>
        <v>2.0273184528264257E-4</v>
      </c>
      <c r="HP475" s="223">
        <f t="shared" ca="1" si="1073"/>
        <v>-1.8329810057116216E-4</v>
      </c>
      <c r="HQ475" s="223">
        <f t="shared" ca="1" si="1074"/>
        <v>1.4243463222155157E-4</v>
      </c>
      <c r="HR475" s="223">
        <f t="shared" ca="1" si="1075"/>
        <v>-8.4918864718292348E-5</v>
      </c>
      <c r="HS475" s="223">
        <f t="shared" ca="1" si="1076"/>
        <v>1.747507397362332E-5</v>
      </c>
      <c r="HT475" s="223">
        <f t="shared" ca="1" si="1077"/>
        <v>5.2011760341271539E-5</v>
      </c>
      <c r="HU475" s="223">
        <f t="shared" ca="1" si="1078"/>
        <v>-1.1541780251173744E-4</v>
      </c>
      <c r="HV475" s="223">
        <f t="shared" ca="1" si="1079"/>
        <v>1.6533013360151168E-4</v>
      </c>
      <c r="HW475" s="223">
        <f t="shared" ca="1" si="1080"/>
        <v>-1.9591340966509897E-4</v>
      </c>
      <c r="HX475" s="223">
        <f t="shared" ca="1" si="1081"/>
        <v>2.0359208271837352E-4</v>
      </c>
      <c r="HY475" s="223">
        <f t="shared" ca="1" si="1082"/>
        <v>-1.8746842473836895E-4</v>
      </c>
      <c r="HZ475" s="223">
        <f t="shared" ca="1" si="1083"/>
        <v>1.4942748272488208E-4</v>
      </c>
      <c r="IA475" s="223">
        <f t="shared" ca="1" si="1084"/>
        <v>-9.3916694331322228E-5</v>
      </c>
      <c r="IB475" s="223">
        <f t="shared" ca="1" si="1085"/>
        <v>2.7425929613645342E-5</v>
      </c>
      <c r="IC475" s="223">
        <f t="shared" ca="1" si="1086"/>
        <v>4.2271251811612498E-5</v>
      </c>
      <c r="ID475" s="223">
        <f t="shared" ca="1" si="1087"/>
        <v>-1.0702642215580638E-4</v>
      </c>
      <c r="IE475" s="223">
        <f t="shared" ca="1" si="1088"/>
        <v>-1.6152765891786435E-4</v>
      </c>
      <c r="IF475" s="223">
        <f t="shared" ca="1" si="1089"/>
        <v>-1.9289101583854344E-4</v>
      </c>
      <c r="IG475" s="223">
        <f t="shared" ca="1" si="1090"/>
        <v>2.0396184899427691E-4</v>
      </c>
      <c r="IH475" s="223">
        <f t="shared" ca="1" si="1091"/>
        <v>-1.9118712105009535E-4</v>
      </c>
      <c r="II475" s="223">
        <f t="shared" ca="1" si="1092"/>
        <v>1.5606034933401082E-4</v>
      </c>
      <c r="IJ475" s="223">
        <f t="shared" ca="1" si="1093"/>
        <v>-1.0268827040155648E-4</v>
      </c>
      <c r="IK475" s="223">
        <f t="shared" ca="1" si="1094"/>
        <v>3.7310713786977407E-5</v>
      </c>
      <c r="IL475" s="223">
        <f t="shared" ca="1" si="1095"/>
        <v>3.2428908133815186E-5</v>
      </c>
      <c r="IM475" s="223">
        <f t="shared" ca="1" si="1096"/>
        <v>-9.8377205774474822E-5</v>
      </c>
      <c r="IN475" s="223">
        <f t="shared" ca="1" si="1097"/>
        <v>1.5282404035869761E-4</v>
      </c>
      <c r="IO475" s="223">
        <f t="shared" ca="1" si="1098"/>
        <v>-1.8940393065956766E-4</v>
      </c>
      <c r="IP475" s="223">
        <f t="shared" ca="1" si="1099"/>
        <v>2.0384025331100469E-4</v>
      </c>
      <c r="IQ475" s="223">
        <f t="shared" ca="1" si="1100"/>
        <v>-1.9444523084118987E-4</v>
      </c>
      <c r="IR475" s="223">
        <f t="shared" ca="1" si="1101"/>
        <v>1.6231725289232257E-4</v>
      </c>
      <c r="IS475" s="223">
        <f t="shared" ca="1" si="1102"/>
        <v>-1.1121246143398315E-4</v>
      </c>
      <c r="IT475" s="223">
        <f t="shared" ca="1" si="1103"/>
        <v>4.7105613182786844E-5</v>
      </c>
      <c r="IU475" s="223">
        <f t="shared" ca="1" si="1104"/>
        <v>2.25084403758637E-5</v>
      </c>
      <c r="IV475" s="223">
        <f t="shared" ca="1" si="1105"/>
        <v>-8.9490990087627239E-5</v>
      </c>
      <c r="IW475" s="223">
        <f t="shared" ca="1" si="1106"/>
        <v>1.4601098083285116E-4</v>
      </c>
      <c r="IX475" s="223">
        <f t="shared" ca="1" si="1107"/>
        <v>-1.8546055482181653E-4</v>
      </c>
      <c r="IY475" s="223">
        <f t="shared" ca="1" si="1108"/>
        <v>2.0322758860320778E-4</v>
      </c>
      <c r="IZ475" s="223">
        <f t="shared" ca="1" si="1109"/>
        <v>-1.9723490503980424E-4</v>
      </c>
      <c r="JA475" s="223">
        <f t="shared" ca="1" si="1110"/>
        <v>1.6818311997111843E-4</v>
      </c>
      <c r="JB475" s="223">
        <f t="shared" ca="1" si="1111"/>
        <v>-1.1946873190573474E-4</v>
      </c>
    </row>
    <row r="476" spans="2:262">
      <c r="B476" s="230">
        <v>115</v>
      </c>
      <c r="C476" s="229">
        <f t="shared" si="1112"/>
        <v>2.2460937500000016E-3</v>
      </c>
      <c r="D476" s="226">
        <f t="shared" ca="1" si="855"/>
        <v>39.047293199530294</v>
      </c>
      <c r="E476" s="225">
        <f ca="1">DQ361</f>
        <v>-0.15270680046970794</v>
      </c>
      <c r="F476" s="224">
        <v>115</v>
      </c>
      <c r="G476" s="223">
        <f t="shared" ca="1" si="856"/>
        <v>1.5283956925030959E-4</v>
      </c>
      <c r="H476" s="223">
        <f t="shared" ca="1" si="857"/>
        <v>-3.8925015039193833E-5</v>
      </c>
      <c r="I476" s="223">
        <f t="shared" ca="1" si="858"/>
        <v>-7.8918771830865014E-5</v>
      </c>
      <c r="J476" s="223">
        <f t="shared" ca="1" si="859"/>
        <v>1.8879621070159032E-4</v>
      </c>
      <c r="K476" s="223">
        <f t="shared" ca="1" si="860"/>
        <v>-2.7961587306981624E-4</v>
      </c>
      <c r="L476" s="223">
        <f t="shared" ca="1" si="861"/>
        <v>3.4221009174024199E-4</v>
      </c>
      <c r="M476" s="223">
        <f t="shared" ca="1" si="862"/>
        <v>-3.7026037851155995E-4</v>
      </c>
      <c r="N476" s="223">
        <f t="shared" ca="1" si="863"/>
        <v>3.6093523536729938E-4</v>
      </c>
      <c r="O476" s="223">
        <f t="shared" ca="1" si="864"/>
        <v>-3.1517597618890212E-4</v>
      </c>
      <c r="P476" s="223">
        <f t="shared" ca="1" si="865"/>
        <v>2.3760170710726626E-4</v>
      </c>
      <c r="Q476" s="223">
        <f t="shared" ca="1" si="866"/>
        <v>-1.3604305712182238E-4</v>
      </c>
      <c r="R476" s="223">
        <f t="shared" ca="1" si="867"/>
        <v>2.0751725915129743E-5</v>
      </c>
      <c r="S476" s="223">
        <f t="shared" ca="1" si="868"/>
        <v>9.6634360017105412E-5</v>
      </c>
      <c r="T476" s="223">
        <f t="shared" ca="1" si="869"/>
        <v>-2.0426582201475658E-4</v>
      </c>
      <c r="U476" s="223">
        <f t="shared" ca="1" si="870"/>
        <v>2.9127794865292265E-4</v>
      </c>
      <c r="V476" s="223">
        <f t="shared" ca="1" si="871"/>
        <v>-3.4888741924780632E-4</v>
      </c>
      <c r="W476" s="223">
        <f t="shared" ca="1" si="872"/>
        <v>3.7127892420741606E-4</v>
      </c>
      <c r="X476" s="223">
        <f t="shared" ca="1" si="873"/>
        <v>-3.5619218354260881E-4</v>
      </c>
      <c r="Y476" s="223">
        <f t="shared" ca="1" si="874"/>
        <v>3.0515010775393361E-4</v>
      </c>
      <c r="Z476" s="223">
        <f t="shared" ca="1" si="875"/>
        <v>-2.2330506970411352E-4</v>
      </c>
      <c r="AA476" s="223">
        <f t="shared" ca="1" si="876"/>
        <v>1.1891880535276244E-4</v>
      </c>
      <c r="AB476" s="223">
        <f t="shared" ca="1" si="877"/>
        <v>-2.5284440657009184E-6</v>
      </c>
      <c r="AC476" s="223">
        <f t="shared" ca="1" si="878"/>
        <v>-1.141171475658924E-4</v>
      </c>
      <c r="AD476" s="223">
        <f t="shared" ca="1" si="879"/>
        <v>2.1924333907111858E-4</v>
      </c>
      <c r="AE476" s="223">
        <f t="shared" ca="1" si="880"/>
        <v>-3.022383101447903E-4</v>
      </c>
      <c r="AF476" s="223">
        <f t="shared" ca="1" si="881"/>
        <v>3.5472424640347445E-4</v>
      </c>
      <c r="AG476" s="223">
        <f t="shared" ca="1" si="882"/>
        <v>-3.7140302645466351E-4</v>
      </c>
      <c r="AH476" s="223">
        <f t="shared" ca="1" si="883"/>
        <v>3.5059103354901516E-4</v>
      </c>
      <c r="AI476" s="223">
        <f t="shared" ca="1" si="884"/>
        <v>-2.943891059813933E-4</v>
      </c>
      <c r="AJ476" s="223">
        <f t="shared" ca="1" si="885"/>
        <v>2.0847047082883064E-4</v>
      </c>
      <c r="AK476" s="223">
        <f t="shared" ca="1" si="886"/>
        <v>-1.0150806776555298E-4</v>
      </c>
      <c r="AL476" s="223">
        <f t="shared" ca="1" si="887"/>
        <v>-1.5700929026950315E-5</v>
      </c>
      <c r="AM476" s="223">
        <f t="shared" ca="1" si="888"/>
        <v>1.313250169107141E-4</v>
      </c>
      <c r="AN476" s="223">
        <f t="shared" ca="1" si="889"/>
        <v>-2.3369267972020975E-4</v>
      </c>
      <c r="AO476" s="223">
        <f t="shared" ca="1" si="890"/>
        <v>3.1247055307456967E-4</v>
      </c>
      <c r="AP476" s="223">
        <f t="shared" ca="1" si="891"/>
        <v>-3.59706511779382E-4</v>
      </c>
      <c r="AQ476" s="223">
        <f t="shared" ca="1" si="892"/>
        <v>3.7063238628011887E-4</v>
      </c>
      <c r="AR476" s="223">
        <f t="shared" ca="1" si="893"/>
        <v>-3.4414527904745259E-4</v>
      </c>
      <c r="AS476" s="223">
        <f t="shared" ca="1" si="894"/>
        <v>2.8291889506710198E-4</v>
      </c>
      <c r="AT476" s="223">
        <f t="shared" ca="1" si="895"/>
        <v>-1.9313364832946217E-4</v>
      </c>
      <c r="AU476" s="223">
        <f t="shared" ca="1" si="896"/>
        <v>8.385278835203709E-5</v>
      </c>
      <c r="AV476" s="223">
        <f t="shared" ca="1" si="897"/>
        <v>3.3892477206336723E-5</v>
      </c>
      <c r="AW476" s="223">
        <f t="shared" ca="1" si="898"/>
        <v>-1.4821651278708488E-4</v>
      </c>
      <c r="AX476" s="223">
        <f t="shared" ca="1" si="899"/>
        <v>2.4757903423478964E-4</v>
      </c>
      <c r="AY476" s="223">
        <f t="shared" ca="1" si="900"/>
        <v>-3.2195002707280162E-4</v>
      </c>
      <c r="AZ476" s="223">
        <f t="shared" ca="1" si="901"/>
        <v>3.6382221266184243E-4</v>
      </c>
      <c r="BA476" s="223">
        <f t="shared" ca="1" si="902"/>
        <v>-3.6896886022346224E-4</v>
      </c>
      <c r="BB476" s="223">
        <f t="shared" ca="1" si="903"/>
        <v>3.3687044842509834E-4</v>
      </c>
      <c r="BC476" s="223">
        <f t="shared" ca="1" si="904"/>
        <v>-2.7076710775382538E-4</v>
      </c>
      <c r="BD476" s="223">
        <f t="shared" ca="1" si="905"/>
        <v>1.7733154995475841E-4</v>
      </c>
      <c r="BE476" s="223">
        <f t="shared" ca="1" si="906"/>
        <v>-6.5995500226744366E-5</v>
      </c>
      <c r="BF476" s="223">
        <f t="shared" ca="1" si="907"/>
        <v>-5.2002375439502669E-5</v>
      </c>
      <c r="BG476" s="223">
        <f t="shared" ca="1" si="908"/>
        <v>1.6475094210191828E-4</v>
      </c>
      <c r="BH476" s="223">
        <f t="shared" ca="1" si="909"/>
        <v>-2.6086894917054352E-4</v>
      </c>
      <c r="BI476" s="223">
        <f t="shared" ca="1" si="910"/>
        <v>3.3065389525632852E-4</v>
      </c>
      <c r="BJ476" s="223">
        <f t="shared" ca="1" si="911"/>
        <v>-3.670614339669389E-4</v>
      </c>
      <c r="BK476" s="223">
        <f t="shared" ca="1" si="912"/>
        <v>3.6641645586467288E-4</v>
      </c>
      <c r="BL476" s="223">
        <f t="shared" ca="1" si="913"/>
        <v>-3.287840673861239E-4</v>
      </c>
      <c r="BM476" s="223">
        <f t="shared" ca="1" si="914"/>
        <v>2.5796301876157595E-4</v>
      </c>
      <c r="BN476" s="223">
        <f t="shared" ca="1" si="915"/>
        <v>-1.6110224434380901E-4</v>
      </c>
      <c r="BO476" s="223">
        <f t="shared" ca="1" si="916"/>
        <v>4.797922316088747E-5</v>
      </c>
      <c r="BP476" s="223">
        <f t="shared" ca="1" si="917"/>
        <v>6.9986995395359525E-5</v>
      </c>
      <c r="BQ476" s="223">
        <f t="shared" ca="1" si="918"/>
        <v>-1.8088847196674529E-4</v>
      </c>
      <c r="BR476" s="223">
        <f t="shared" ca="1" si="919"/>
        <v>2.7353040795831667E-4</v>
      </c>
      <c r="BS476" s="223">
        <f t="shared" ca="1" si="920"/>
        <v>-3.385611892443174E-4</v>
      </c>
      <c r="BT476" s="223">
        <f t="shared" ca="1" si="921"/>
        <v>3.6941637212682595E-4</v>
      </c>
      <c r="BU476" s="223">
        <f t="shared" ca="1" si="922"/>
        <v>-3.6298132216941263E-4</v>
      </c>
      <c r="BV476" s="223">
        <f t="shared" ca="1" si="923"/>
        <v>3.1990561673072822E-4</v>
      </c>
      <c r="BW476" s="223">
        <f t="shared" ca="1" si="924"/>
        <v>-2.4453747426223037E-4</v>
      </c>
      <c r="BX476" s="223">
        <f t="shared" ca="1" si="925"/>
        <v>1.4448482931533579E-4</v>
      </c>
      <c r="BY476" s="223">
        <f t="shared" ca="1" si="926"/>
        <v>-2.9847359943941976E-5</v>
      </c>
      <c r="BZ476" s="223">
        <f t="shared" ca="1" si="927"/>
        <v>-8.7803010549182444E-5</v>
      </c>
      <c r="CA476" s="223">
        <f t="shared" ca="1" si="928"/>
        <v>1.9659022565864575E-4</v>
      </c>
      <c r="CB476" s="223">
        <f t="shared" ca="1" si="929"/>
        <v>-2.8553290803488439E-4</v>
      </c>
      <c r="CC476" s="223">
        <f t="shared" ca="1" si="930"/>
        <v>3.4565285967295929E-4</v>
      </c>
      <c r="CD476" s="223">
        <f t="shared" ca="1" si="931"/>
        <v>-3.7088135388920569E-4</v>
      </c>
      <c r="CE476" s="223">
        <f t="shared" ca="1" si="932"/>
        <v>3.5867173467563963E-4</v>
      </c>
      <c r="CF476" s="223">
        <f t="shared" ca="1" si="933"/>
        <v>-3.1025648542421083E-4</v>
      </c>
      <c r="CG476" s="223">
        <f t="shared" ca="1" si="934"/>
        <v>2.3052281756844194E-4</v>
      </c>
      <c r="CH476" s="223">
        <f t="shared" ca="1" si="935"/>
        <v>-1.2751933767767522E-4</v>
      </c>
      <c r="CI476" s="223">
        <f t="shared" ca="1" si="936"/>
        <v>1.1643591822582E-5</v>
      </c>
      <c r="CJ476" s="223">
        <f t="shared" ca="1" si="937"/>
        <v>1.0540750055994673E-4</v>
      </c>
      <c r="CK476" s="223">
        <f t="shared" ca="1" si="938"/>
        <v>-2.1181837627767331E-4</v>
      </c>
      <c r="CL476" s="223">
        <f t="shared" ca="1" si="939"/>
        <v>2.968475343262738E-4</v>
      </c>
      <c r="CM476" s="223">
        <f t="shared" ca="1" si="940"/>
        <v>-3.5191182208703787E-4</v>
      </c>
      <c r="CN476" s="223">
        <f t="shared" ca="1" si="941"/>
        <v>3.7145284998469686E-4</v>
      </c>
      <c r="CO476" s="223">
        <f t="shared" ca="1" si="942"/>
        <v>-3.5349807555709649E-4</v>
      </c>
      <c r="CP476" s="223">
        <f t="shared" ca="1" si="943"/>
        <v>2.9985991906904827E-4</v>
      </c>
      <c r="CQ476" s="223">
        <f t="shared" ca="1" si="944"/>
        <v>-2.1595281121571718E-4</v>
      </c>
      <c r="CR476" s="223">
        <f t="shared" ca="1" si="945"/>
        <v>1.1024664078617445E-4</v>
      </c>
      <c r="CS476" s="223">
        <f t="shared" ca="1" si="946"/>
        <v>6.5882267313367205E-6</v>
      </c>
      <c r="CT476" s="223">
        <f t="shared" ca="1" si="947"/>
        <v>-1.2275805466925558E-4</v>
      </c>
      <c r="CU476" s="223">
        <f t="shared" ca="1" si="948"/>
        <v>2.265362378751407E-4</v>
      </c>
      <c r="CV476" s="223">
        <f t="shared" ca="1" si="949"/>
        <v>-3.0744702890669163E-4</v>
      </c>
      <c r="CW476" s="223">
        <f t="shared" ca="1" si="950"/>
        <v>3.5732299809787028E-4</v>
      </c>
      <c r="CX476" s="223">
        <f t="shared" ca="1" si="951"/>
        <v>-3.7112948362914768E-4</v>
      </c>
      <c r="CY476" s="223">
        <f t="shared" ca="1" si="952"/>
        <v>3.4747280861176493E-4</v>
      </c>
      <c r="CZ476" s="223">
        <f t="shared" ca="1" si="953"/>
        <v>-2.8874096390421513E-4</v>
      </c>
      <c r="DA476" s="223">
        <f t="shared" ca="1" si="954"/>
        <v>2.0086255562553294E-4</v>
      </c>
      <c r="DB476" s="223">
        <f t="shared" ca="1" si="955"/>
        <v>-9.2708350080544436E-5</v>
      </c>
      <c r="DC476" s="223">
        <f t="shared" ca="1" si="956"/>
        <v>-2.4804173670009731E-5</v>
      </c>
      <c r="DD476" s="223">
        <f t="shared" ca="1" si="957"/>
        <v>1.3981287387254047E-4</v>
      </c>
      <c r="DE476" s="223">
        <f t="shared" ca="1" si="958"/>
        <v>-2.407083538333442E-4</v>
      </c>
      <c r="DF476" s="223">
        <f t="shared" ca="1" si="959"/>
        <v>3.1730585666529983E-4</v>
      </c>
      <c r="DG476" s="223">
        <f t="shared" ca="1" si="960"/>
        <v>-3.6187335170848945E-4</v>
      </c>
      <c r="DH476" s="223">
        <f t="shared" ca="1" si="961"/>
        <v>3.6991203384043189E-4</v>
      </c>
      <c r="DI476" s="223">
        <f t="shared" ca="1" si="962"/>
        <v>-3.4061044923546033E-4</v>
      </c>
      <c r="DJ476" s="223">
        <f t="shared" ca="1" si="963"/>
        <v>2.769264064666148E-4</v>
      </c>
      <c r="DK476" s="223">
        <f t="shared" ca="1" si="964"/>
        <v>-1.8528840454536442E-4</v>
      </c>
      <c r="DL476" s="223">
        <f t="shared" ca="1" si="965"/>
        <v>7.4946716839277794E-5</v>
      </c>
      <c r="DM476" s="223">
        <f t="shared" ca="1" si="966"/>
        <v>4.2960365181722571E-5</v>
      </c>
      <c r="DN476" s="223">
        <f t="shared" ca="1" si="967"/>
        <v>-1.5653087161648558E-4</v>
      </c>
      <c r="DO476" s="223">
        <f t="shared" ca="1" si="968"/>
        <v>2.5430058228358572E-4</v>
      </c>
      <c r="DP476" s="223">
        <f t="shared" ca="1" si="969"/>
        <v>-3.2640026682248009E-4</v>
      </c>
      <c r="DQ476" s="223">
        <f t="shared" ca="1" si="970"/>
        <v>3.6555192071847638E-4</v>
      </c>
      <c r="DR476" s="223">
        <f t="shared" ca="1" si="971"/>
        <v>-3.6780343356172926E-4</v>
      </c>
      <c r="DS476" s="223">
        <f t="shared" ca="1" si="972"/>
        <v>3.3292752945300445E-4</v>
      </c>
      <c r="DT476" s="223">
        <f t="shared" ca="1" si="973"/>
        <v>-2.6444470905996229E-4</v>
      </c>
      <c r="DU476" s="223">
        <f t="shared" ca="1" si="974"/>
        <v>1.6926787746931714E-4</v>
      </c>
      <c r="DV476" s="223">
        <f t="shared" ca="1" si="975"/>
        <v>-5.7004530392609049E-5</v>
      </c>
      <c r="DW476" s="223">
        <f t="shared" ca="1" si="976"/>
        <v>-6.1013061410808195E-5</v>
      </c>
      <c r="DX476" s="223">
        <f t="shared" ca="1" si="977"/>
        <v>1.7287177278024074E-4</v>
      </c>
      <c r="DY476" s="223">
        <f t="shared" ca="1" si="978"/>
        <v>-2.6728017835702137E-4</v>
      </c>
      <c r="DZ476" s="223">
        <f t="shared" ca="1" si="979"/>
        <v>3.3470835014760857E-4</v>
      </c>
      <c r="EA476" s="223">
        <f t="shared" ca="1" si="980"/>
        <v>-3.6834984313288997E-4</v>
      </c>
      <c r="EB476" s="223">
        <f t="shared" ca="1" si="981"/>
        <v>3.6480876259579792E-4</v>
      </c>
      <c r="EC476" s="223">
        <f t="shared" ca="1" si="982"/>
        <v>-3.2444255809107984E-4</v>
      </c>
      <c r="ED476" s="223">
        <f t="shared" ca="1" si="983"/>
        <v>2.5132594118654894E-4</v>
      </c>
      <c r="EE476" s="223">
        <f t="shared" ca="1" si="984"/>
        <v>-1.5283956925031268E-4</v>
      </c>
      <c r="EF476" s="223">
        <f t="shared" ca="1" si="985"/>
        <v>3.8925015039196516E-5</v>
      </c>
      <c r="EG476" s="223">
        <f t="shared" ca="1" si="986"/>
        <v>7.8918771830862981E-5</v>
      </c>
      <c r="EH476" s="223">
        <f t="shared" ca="1" si="987"/>
        <v>-1.8879621070158912E-4</v>
      </c>
      <c r="EI476" s="223">
        <f t="shared" ca="1" si="988"/>
        <v>2.7961587306981581E-4</v>
      </c>
      <c r="EJ476" s="223">
        <f t="shared" ca="1" si="989"/>
        <v>-3.4221009174024194E-4</v>
      </c>
      <c r="EK476" s="223">
        <f t="shared" ca="1" si="990"/>
        <v>3.7026037851156006E-4</v>
      </c>
      <c r="EL476" s="223">
        <f t="shared" ca="1" si="991"/>
        <v>-3.6093523536729905E-4</v>
      </c>
      <c r="EM476" s="223">
        <f t="shared" ca="1" si="992"/>
        <v>3.1517597618890142E-4</v>
      </c>
      <c r="EN476" s="223">
        <f t="shared" ca="1" si="993"/>
        <v>-2.3760170710726425E-4</v>
      </c>
      <c r="EO476" s="223">
        <f t="shared" ca="1" si="994"/>
        <v>1.3604305712181875E-4</v>
      </c>
      <c r="EP476" s="223">
        <f t="shared" ca="1" si="995"/>
        <v>-2.0751725915125839E-5</v>
      </c>
      <c r="EQ476" s="223">
        <f t="shared" ca="1" si="996"/>
        <v>-9.6634360017109179E-5</v>
      </c>
      <c r="ER476" s="223">
        <f t="shared" ca="1" si="997"/>
        <v>2.0426582201476203E-4</v>
      </c>
      <c r="ES476" s="223">
        <f t="shared" ca="1" si="998"/>
        <v>-2.9127794865292672E-4</v>
      </c>
      <c r="ET476" s="223">
        <f t="shared" ca="1" si="999"/>
        <v>3.488874192478086E-4</v>
      </c>
      <c r="EU476" s="223">
        <f t="shared" ca="1" si="1000"/>
        <v>-3.7127892420741563E-4</v>
      </c>
      <c r="EV476" s="223">
        <f t="shared" ca="1" si="1001"/>
        <v>3.5619218354261293E-4</v>
      </c>
      <c r="EW476" s="223">
        <f t="shared" ca="1" si="1002"/>
        <v>-3.0515010775394039E-4</v>
      </c>
      <c r="EX476" s="223">
        <f t="shared" ca="1" si="1003"/>
        <v>2.2330506970412301E-4</v>
      </c>
      <c r="EY476" s="223">
        <f t="shared" ca="1" si="1004"/>
        <v>-1.189188053527737E-4</v>
      </c>
      <c r="EZ476" s="223">
        <f t="shared" ca="1" si="1005"/>
        <v>2.5284440657102154E-6</v>
      </c>
      <c r="FA476" s="223">
        <f t="shared" ca="1" si="1006"/>
        <v>1.1411714756588354E-4</v>
      </c>
      <c r="FB476" s="223">
        <f t="shared" ca="1" si="1007"/>
        <v>-2.1924333907111107E-4</v>
      </c>
      <c r="FC476" s="223">
        <f t="shared" ca="1" si="1008"/>
        <v>3.0223831014478488E-4</v>
      </c>
      <c r="FD476" s="223">
        <f t="shared" ca="1" si="1009"/>
        <v>-3.5472424640347163E-4</v>
      </c>
      <c r="FE476" s="223">
        <f t="shared" ca="1" si="1010"/>
        <v>3.7140302645466373E-4</v>
      </c>
      <c r="FF476" s="223">
        <f t="shared" ca="1" si="1011"/>
        <v>-3.5059103354901646E-4</v>
      </c>
      <c r="FG476" s="223">
        <f t="shared" ca="1" si="1012"/>
        <v>2.9438910598139574E-4</v>
      </c>
      <c r="FH476" s="223">
        <f t="shared" ca="1" si="1013"/>
        <v>-2.0847047082883392E-4</v>
      </c>
      <c r="FI476" s="223">
        <f t="shared" ca="1" si="1014"/>
        <v>1.015080677655568E-4</v>
      </c>
      <c r="FJ476" s="223">
        <f t="shared" ca="1" si="1015"/>
        <v>1.5700929026946358E-5</v>
      </c>
      <c r="FK476" s="223">
        <f t="shared" ca="1" si="1016"/>
        <v>-1.3132501691071031E-4</v>
      </c>
      <c r="FL476" s="223">
        <f t="shared" ca="1" si="1017"/>
        <v>2.3369267972020663E-4</v>
      </c>
      <c r="FM476" s="223">
        <f t="shared" ca="1" si="1018"/>
        <v>-3.124705530745675E-4</v>
      </c>
      <c r="FN476" s="223">
        <f t="shared" ca="1" si="1019"/>
        <v>3.5970651177938092E-4</v>
      </c>
      <c r="FO476" s="223">
        <f t="shared" ca="1" si="1020"/>
        <v>-3.7063238628011876E-4</v>
      </c>
      <c r="FP476" s="223">
        <f t="shared" ca="1" si="1021"/>
        <v>3.4414527904745216E-4</v>
      </c>
      <c r="FQ476" s="223">
        <f t="shared" ca="1" si="1022"/>
        <v>-2.8291889506710112E-4</v>
      </c>
      <c r="FR476" s="223">
        <f t="shared" ca="1" si="1023"/>
        <v>1.9313364832946112E-4</v>
      </c>
      <c r="FS476" s="223">
        <f t="shared" ca="1" si="1024"/>
        <v>-8.3852788352035897E-5</v>
      </c>
      <c r="FT476" s="223">
        <f t="shared" ca="1" si="1025"/>
        <v>-3.3892477206338024E-5</v>
      </c>
      <c r="FU476" s="223">
        <f t="shared" ca="1" si="1026"/>
        <v>1.4821651278708602E-4</v>
      </c>
      <c r="FV476" s="223">
        <f t="shared" ca="1" si="1027"/>
        <v>-2.4757903423479452E-4</v>
      </c>
      <c r="FW476" s="223">
        <f t="shared" ca="1" si="1028"/>
        <v>3.2195002707280493E-4</v>
      </c>
      <c r="FX476" s="223">
        <f t="shared" ca="1" si="1029"/>
        <v>-3.6382221266184378E-4</v>
      </c>
      <c r="FY476" s="223">
        <f t="shared" ca="1" si="1030"/>
        <v>3.6896886022346148E-4</v>
      </c>
      <c r="FZ476" s="223">
        <f t="shared" ca="1" si="1031"/>
        <v>-3.3687044842510447E-4</v>
      </c>
      <c r="GA476" s="223">
        <f t="shared" ca="1" si="1032"/>
        <v>2.7076710775383536E-4</v>
      </c>
      <c r="GB476" s="223">
        <f t="shared" ca="1" si="1033"/>
        <v>-1.773315499547712E-4</v>
      </c>
      <c r="GC476" s="223">
        <f t="shared" ca="1" si="1034"/>
        <v>6.5995500226758704E-5</v>
      </c>
      <c r="GD476" s="223">
        <f t="shared" ca="1" si="1035"/>
        <v>5.2002375439488249E-5</v>
      </c>
      <c r="GE476" s="223">
        <f t="shared" ca="1" si="1036"/>
        <v>-1.6475094210190524E-4</v>
      </c>
      <c r="GF476" s="223">
        <f t="shared" ca="1" si="1037"/>
        <v>2.6086894917053317E-4</v>
      </c>
      <c r="GG476" s="223">
        <f t="shared" ca="1" si="1038"/>
        <v>-3.3065389525633156E-4</v>
      </c>
      <c r="GH476" s="223">
        <f t="shared" ca="1" si="1039"/>
        <v>3.6706143396693825E-4</v>
      </c>
      <c r="GI476" s="223">
        <f t="shared" ca="1" si="1040"/>
        <v>-3.6641645586467012E-4</v>
      </c>
      <c r="GJ476" s="223">
        <f t="shared" ca="1" si="1041"/>
        <v>3.2878406738612575E-4</v>
      </c>
      <c r="GK476" s="223">
        <f t="shared" ca="1" si="1042"/>
        <v>-2.5796301876156364E-4</v>
      </c>
      <c r="GL476" s="223">
        <f t="shared" ca="1" si="1043"/>
        <v>1.6110224434381264E-4</v>
      </c>
      <c r="GM476" s="223">
        <f t="shared" ca="1" si="1044"/>
        <v>-4.7979223160870502E-5</v>
      </c>
      <c r="GN476" s="223">
        <f t="shared" ca="1" si="1045"/>
        <v>-6.9986995395355595E-5</v>
      </c>
      <c r="GO476" s="223">
        <f t="shared" ca="1" si="1046"/>
        <v>1.8088847196676025E-4</v>
      </c>
      <c r="GP476" s="223">
        <f t="shared" ca="1" si="1047"/>
        <v>-2.7353040795831396E-4</v>
      </c>
      <c r="GQ476" s="223">
        <f t="shared" ca="1" si="1048"/>
        <v>3.385611892443071E-4</v>
      </c>
      <c r="GR476" s="223">
        <f t="shared" ca="1" si="1049"/>
        <v>-3.6941637212682552E-4</v>
      </c>
      <c r="GS476" s="223">
        <f t="shared" ca="1" si="1050"/>
        <v>3.62981322169418E-4</v>
      </c>
      <c r="GT476" s="223">
        <f t="shared" ca="1" si="1051"/>
        <v>-3.1990561673073028E-4</v>
      </c>
      <c r="GU476" s="223">
        <f t="shared" ca="1" si="1052"/>
        <v>2.4453747426224928E-4</v>
      </c>
      <c r="GV476" s="223">
        <f t="shared" ca="1" si="1053"/>
        <v>-1.444848293153395E-4</v>
      </c>
      <c r="GW476" s="223">
        <f t="shared" ca="1" si="1054"/>
        <v>2.9847359943966994E-5</v>
      </c>
      <c r="GX476" s="223">
        <f t="shared" ca="1" si="1055"/>
        <v>8.7803010549178568E-5</v>
      </c>
      <c r="GY476" s="223">
        <f t="shared" ca="1" si="1056"/>
        <v>-1.9659022565863337E-4</v>
      </c>
      <c r="GZ476" s="223">
        <f t="shared" ca="1" si="1057"/>
        <v>2.8553290803488862E-4</v>
      </c>
      <c r="HA476" s="223">
        <f t="shared" ca="1" si="1058"/>
        <v>-3.4565285967295392E-4</v>
      </c>
      <c r="HB476" s="223">
        <f t="shared" ca="1" si="1059"/>
        <v>3.7088135388920601E-4</v>
      </c>
      <c r="HC476" s="223">
        <f t="shared" ca="1" si="1060"/>
        <v>-3.5867173467564342E-4</v>
      </c>
      <c r="HD476" s="223">
        <f t="shared" ca="1" si="1061"/>
        <v>3.1025648542420725E-4</v>
      </c>
      <c r="HE476" s="223">
        <f t="shared" ca="1" si="1062"/>
        <v>-2.3052281756845333E-4</v>
      </c>
      <c r="HF476" s="223">
        <f t="shared" ca="1" si="1063"/>
        <v>1.2751933767766907E-4</v>
      </c>
      <c r="HG476" s="223">
        <f t="shared" ca="1" si="1064"/>
        <v>-1.1643591822596555E-5</v>
      </c>
      <c r="HH476" s="223">
        <f t="shared" ca="1" si="1065"/>
        <v>-1.0540750055995301E-4</v>
      </c>
      <c r="HI476" s="223">
        <f t="shared" ca="1" si="1066"/>
        <v>2.1181837627766138E-4</v>
      </c>
      <c r="HJ476" s="223">
        <f t="shared" ca="1" si="1067"/>
        <v>-2.9684753432627776E-4</v>
      </c>
      <c r="HK476" s="223">
        <f t="shared" ca="1" si="1068"/>
        <v>3.5191182208703321E-4</v>
      </c>
      <c r="HL476" s="223">
        <f t="shared" ca="1" si="1069"/>
        <v>-3.7145284998469686E-4</v>
      </c>
      <c r="HM476" s="223">
        <f t="shared" ca="1" si="1070"/>
        <v>3.5349807555710094E-4</v>
      </c>
      <c r="HN476" s="223">
        <f t="shared" ca="1" si="1071"/>
        <v>-2.9985991906903814E-4</v>
      </c>
      <c r="HO476" s="223">
        <f t="shared" ca="1" si="1072"/>
        <v>2.1595281121572049E-4</v>
      </c>
      <c r="HP476" s="223">
        <f t="shared" ca="1" si="1073"/>
        <v>-1.1024664078615813E-4</v>
      </c>
      <c r="HQ476" s="223">
        <f t="shared" ca="1" si="1074"/>
        <v>-6.5882267313327361E-6</v>
      </c>
      <c r="HR476" s="223">
        <f t="shared" ca="1" si="1075"/>
        <v>1.2275805466927173E-4</v>
      </c>
      <c r="HS476" s="223">
        <f t="shared" ca="1" si="1076"/>
        <v>-2.2653623787513756E-4</v>
      </c>
      <c r="HT476" s="223">
        <f t="shared" ca="1" si="1077"/>
        <v>3.0744702890670122E-4</v>
      </c>
      <c r="HU476" s="223">
        <f t="shared" ca="1" si="1078"/>
        <v>-3.5732299809786914E-4</v>
      </c>
      <c r="HV476" s="223">
        <f t="shared" ca="1" si="1079"/>
        <v>3.7112948362914876E-4</v>
      </c>
      <c r="HW476" s="223">
        <f t="shared" ca="1" si="1080"/>
        <v>-3.4747280861176634E-4</v>
      </c>
      <c r="HX476" s="223">
        <f t="shared" ca="1" si="1081"/>
        <v>2.8874096390423096E-4</v>
      </c>
      <c r="HY476" s="223">
        <f t="shared" ca="1" si="1082"/>
        <v>-2.0086255562553628E-4</v>
      </c>
      <c r="HZ476" s="223">
        <f t="shared" ca="1" si="1083"/>
        <v>9.2708350080568776E-5</v>
      </c>
      <c r="IA476" s="223">
        <f t="shared" ca="1" si="1084"/>
        <v>2.4804173670005719E-5</v>
      </c>
      <c r="IB476" s="223">
        <f t="shared" ca="1" si="1085"/>
        <v>-1.3981287387251716E-4</v>
      </c>
      <c r="IC476" s="223">
        <f t="shared" ca="1" si="1086"/>
        <v>2.4070835383334119E-4</v>
      </c>
      <c r="ID476" s="223">
        <f t="shared" ca="1" si="1087"/>
        <v>-3.1730585666528671E-4</v>
      </c>
      <c r="IE476" s="223">
        <f t="shared" ca="1" si="1088"/>
        <v>-1.2044590543299857E-4</v>
      </c>
      <c r="IF476" s="223">
        <f t="shared" ca="1" si="1089"/>
        <v>-3.6991203384043416E-4</v>
      </c>
      <c r="IG476" s="223">
        <f t="shared" ca="1" si="1090"/>
        <v>3.4061044923546196E-4</v>
      </c>
      <c r="IH476" s="223">
        <f t="shared" ca="1" si="1091"/>
        <v>-2.7692640646663155E-4</v>
      </c>
      <c r="II476" s="223">
        <f t="shared" ca="1" si="1092"/>
        <v>1.8528840454536789E-4</v>
      </c>
      <c r="IJ476" s="223">
        <f t="shared" ca="1" si="1093"/>
        <v>-7.4946716839302378E-5</v>
      </c>
      <c r="IK476" s="223">
        <f t="shared" ca="1" si="1094"/>
        <v>-4.2960365181718559E-5</v>
      </c>
      <c r="IL476" s="223">
        <f t="shared" ca="1" si="1095"/>
        <v>1.5653087161648195E-4</v>
      </c>
      <c r="IM476" s="223">
        <f t="shared" ca="1" si="1096"/>
        <v>-2.5430058228359818E-4</v>
      </c>
      <c r="IN476" s="223">
        <f t="shared" ca="1" si="1097"/>
        <v>3.2640026682247814E-4</v>
      </c>
      <c r="IO476" s="223">
        <f t="shared" ca="1" si="1098"/>
        <v>-3.6555192071847941E-4</v>
      </c>
      <c r="IP476" s="223">
        <f t="shared" ca="1" si="1099"/>
        <v>3.678034335617298E-4</v>
      </c>
      <c r="IQ476" s="223">
        <f t="shared" ca="1" si="1100"/>
        <v>-3.3292752945299686E-4</v>
      </c>
      <c r="IR476" s="223">
        <f t="shared" ca="1" si="1101"/>
        <v>2.6444470905996511E-4</v>
      </c>
      <c r="IS476" s="223">
        <f t="shared" ca="1" si="1102"/>
        <v>-1.6926787746930188E-4</v>
      </c>
      <c r="IT476" s="223">
        <f t="shared" ca="1" si="1103"/>
        <v>5.700453039261298E-5</v>
      </c>
      <c r="IU476" s="223">
        <f t="shared" ca="1" si="1104"/>
        <v>6.1013061410825027E-5</v>
      </c>
      <c r="IV476" s="223">
        <f t="shared" ca="1" si="1105"/>
        <v>-1.7287177278023721E-4</v>
      </c>
      <c r="IW476" s="223">
        <f t="shared" ca="1" si="1106"/>
        <v>2.6728017835703325E-4</v>
      </c>
      <c r="IX476" s="223">
        <f t="shared" ca="1" si="1107"/>
        <v>-3.3470835014760684E-4</v>
      </c>
      <c r="IY476" s="223">
        <f t="shared" ca="1" si="1108"/>
        <v>3.6834984313289219E-4</v>
      </c>
      <c r="IZ476" s="223">
        <f t="shared" ca="1" si="1109"/>
        <v>-3.6480876259579873E-4</v>
      </c>
      <c r="JA476" s="223">
        <f t="shared" ca="1" si="1110"/>
        <v>3.2444255809107149E-4</v>
      </c>
      <c r="JB476" s="223">
        <f t="shared" ca="1" si="1111"/>
        <v>-2.5132594118655192E-4</v>
      </c>
    </row>
    <row r="477" spans="2:262">
      <c r="B477" s="230">
        <v>116</v>
      </c>
      <c r="C477" s="229">
        <f t="shared" si="1112"/>
        <v>2.2656250000000016E-3</v>
      </c>
      <c r="D477" s="226">
        <f t="shared" ca="1" si="855"/>
        <v>39.048100356759022</v>
      </c>
      <c r="E477" s="225">
        <f ca="1">DR361</f>
        <v>-0.15189964324098154</v>
      </c>
      <c r="F477" s="224">
        <v>116</v>
      </c>
      <c r="G477" s="223">
        <f t="shared" ca="1" si="856"/>
        <v>1.2142690206140151E-4</v>
      </c>
      <c r="H477" s="223">
        <f t="shared" ca="1" si="857"/>
        <v>-1.2360046959965264E-5</v>
      </c>
      <c r="I477" s="223">
        <f t="shared" ca="1" si="858"/>
        <v>-9.7771247086331833E-5</v>
      </c>
      <c r="J477" s="223">
        <f t="shared" ca="1" si="859"/>
        <v>1.9948254698346689E-4</v>
      </c>
      <c r="K477" s="223">
        <f t="shared" ca="1" si="860"/>
        <v>-2.840145438798181E-4</v>
      </c>
      <c r="L477" s="223">
        <f t="shared" ca="1" si="861"/>
        <v>3.4408739896290045E-4</v>
      </c>
      <c r="M477" s="223">
        <f t="shared" ca="1" si="862"/>
        <v>-3.7452767828974212E-4</v>
      </c>
      <c r="N477" s="223">
        <f t="shared" ca="1" si="863"/>
        <v>3.7271388544428082E-4</v>
      </c>
      <c r="O477" s="223">
        <f t="shared" ca="1" si="864"/>
        <v>-3.3880222304847024E-4</v>
      </c>
      <c r="P477" s="223">
        <f t="shared" ca="1" si="865"/>
        <v>2.7571314069736307E-4</v>
      </c>
      <c r="Q477" s="223">
        <f t="shared" ca="1" si="866"/>
        <v>-1.8887982780096144E-4</v>
      </c>
      <c r="R477" s="223">
        <f t="shared" ca="1" si="867"/>
        <v>8.5780310960424316E-5</v>
      </c>
      <c r="S477" s="223">
        <f t="shared" ca="1" si="868"/>
        <v>2.4706548661596858E-5</v>
      </c>
      <c r="T477" s="223">
        <f t="shared" ca="1" si="869"/>
        <v>-1.3306569690244951E-4</v>
      </c>
      <c r="U477" s="223">
        <f t="shared" ca="1" si="870"/>
        <v>2.2996531667494408E-4</v>
      </c>
      <c r="V477" s="223">
        <f t="shared" ca="1" si="871"/>
        <v>-3.0706047778891998E-4</v>
      </c>
      <c r="W477" s="223">
        <f t="shared" ca="1" si="872"/>
        <v>3.5771179673589924E-4</v>
      </c>
      <c r="X477" s="223">
        <f t="shared" ca="1" si="873"/>
        <v>-3.7755721593872625E-4</v>
      </c>
      <c r="Y477" s="223">
        <f t="shared" ca="1" si="874"/>
        <v>3.6488766122114657E-4</v>
      </c>
      <c r="Z477" s="223">
        <f t="shared" ca="1" si="875"/>
        <v>-3.2079422612828293E-4</v>
      </c>
      <c r="AA477" s="223">
        <f t="shared" ca="1" si="876"/>
        <v>2.4907420768315795E-4</v>
      </c>
      <c r="AB477" s="223">
        <f t="shared" ca="1" si="877"/>
        <v>-1.5590408571682879E-4</v>
      </c>
      <c r="AC477" s="223">
        <f t="shared" ca="1" si="878"/>
        <v>4.9307608572615215E-5</v>
      </c>
      <c r="AD477" s="223">
        <f t="shared" ca="1" si="879"/>
        <v>6.1535206713575035E-5</v>
      </c>
      <c r="AE477" s="223">
        <f t="shared" ca="1" si="880"/>
        <v>-1.6707865131628858E-4</v>
      </c>
      <c r="AF477" s="223">
        <f t="shared" ca="1" si="881"/>
        <v>2.5823339465501284E-4</v>
      </c>
      <c r="AG477" s="223">
        <f t="shared" ca="1" si="882"/>
        <v>-3.2714925144058352E-4</v>
      </c>
      <c r="AH477" s="223">
        <f t="shared" ca="1" si="883"/>
        <v>3.678912343611729E-4</v>
      </c>
      <c r="AI477" s="223">
        <f t="shared" ca="1" si="884"/>
        <v>-3.7695067120445175E-4</v>
      </c>
      <c r="AJ477" s="223">
        <f t="shared" ca="1" si="885"/>
        <v>3.5354736935256639E-4</v>
      </c>
      <c r="AK477" s="223">
        <f t="shared" ca="1" si="886"/>
        <v>-2.9969680544651662E-4</v>
      </c>
      <c r="AL477" s="223">
        <f t="shared" ca="1" si="887"/>
        <v>2.20036553891154E-4</v>
      </c>
      <c r="AM477" s="223">
        <f t="shared" ca="1" si="888"/>
        <v>-1.2142690206140187E-4</v>
      </c>
      <c r="AN477" s="223">
        <f t="shared" ca="1" si="889"/>
        <v>1.2360046959965942E-5</v>
      </c>
      <c r="AO477" s="223">
        <f t="shared" ca="1" si="890"/>
        <v>9.7771247086330505E-5</v>
      </c>
      <c r="AP477" s="223">
        <f t="shared" ca="1" si="891"/>
        <v>-1.9948254698346575E-4</v>
      </c>
      <c r="AQ477" s="223">
        <f t="shared" ca="1" si="892"/>
        <v>2.8401454387981724E-4</v>
      </c>
      <c r="AR477" s="223">
        <f t="shared" ca="1" si="893"/>
        <v>-3.4408739896289937E-4</v>
      </c>
      <c r="AS477" s="223">
        <f t="shared" ca="1" si="894"/>
        <v>3.7452767828974174E-4</v>
      </c>
      <c r="AT477" s="223">
        <f t="shared" ca="1" si="895"/>
        <v>-3.7271388544428126E-4</v>
      </c>
      <c r="AU477" s="223">
        <f t="shared" ca="1" si="896"/>
        <v>3.3880222304846904E-4</v>
      </c>
      <c r="AV477" s="223">
        <f t="shared" ca="1" si="897"/>
        <v>-2.7571314069736123E-4</v>
      </c>
      <c r="AW477" s="223">
        <f t="shared" ca="1" si="898"/>
        <v>1.8887982780096027E-4</v>
      </c>
      <c r="AX477" s="223">
        <f t="shared" ca="1" si="899"/>
        <v>-8.5780310960424316E-5</v>
      </c>
      <c r="AY477" s="223">
        <f t="shared" ca="1" si="900"/>
        <v>-2.4706548661596858E-5</v>
      </c>
      <c r="AZ477" s="223">
        <f t="shared" ca="1" si="901"/>
        <v>1.3306569690244453E-4</v>
      </c>
      <c r="BA477" s="223">
        <f t="shared" ca="1" si="902"/>
        <v>-2.2996531667494408E-4</v>
      </c>
      <c r="BB477" s="223">
        <f t="shared" ca="1" si="903"/>
        <v>3.0706047778892312E-4</v>
      </c>
      <c r="BC477" s="223">
        <f t="shared" ca="1" si="904"/>
        <v>-3.5771179673589924E-4</v>
      </c>
      <c r="BD477" s="223">
        <f t="shared" ca="1" si="905"/>
        <v>3.7755721593872647E-4</v>
      </c>
      <c r="BE477" s="223">
        <f t="shared" ca="1" si="906"/>
        <v>-3.6488766122114657E-4</v>
      </c>
      <c r="BF477" s="223">
        <f t="shared" ca="1" si="907"/>
        <v>3.2079422612828011E-4</v>
      </c>
      <c r="BG477" s="223">
        <f t="shared" ca="1" si="908"/>
        <v>-2.4907420768315996E-4</v>
      </c>
      <c r="BH477" s="223">
        <f t="shared" ca="1" si="909"/>
        <v>1.5590408571682638E-4</v>
      </c>
      <c r="BI477" s="223">
        <f t="shared" ca="1" si="910"/>
        <v>-4.9307608572615215E-5</v>
      </c>
      <c r="BJ477" s="223">
        <f t="shared" ca="1" si="911"/>
        <v>-6.1535206713575035E-5</v>
      </c>
      <c r="BK477" s="223">
        <f t="shared" ca="1" si="912"/>
        <v>1.6707865131628384E-4</v>
      </c>
      <c r="BL477" s="223">
        <f t="shared" ca="1" si="913"/>
        <v>-2.5823339465501284E-4</v>
      </c>
      <c r="BM477" s="223">
        <f t="shared" ca="1" si="914"/>
        <v>3.2714925144058086E-4</v>
      </c>
      <c r="BN477" s="223">
        <f t="shared" ca="1" si="915"/>
        <v>-3.678912343611729E-4</v>
      </c>
      <c r="BO477" s="223">
        <f t="shared" ca="1" si="916"/>
        <v>3.7695067120445207E-4</v>
      </c>
      <c r="BP477" s="223">
        <f t="shared" ca="1" si="917"/>
        <v>-3.5354736935256639E-4</v>
      </c>
      <c r="BQ477" s="223">
        <f t="shared" ca="1" si="918"/>
        <v>2.9969680544651993E-4</v>
      </c>
      <c r="BR477" s="223">
        <f t="shared" ca="1" si="919"/>
        <v>-2.20036553891154E-4</v>
      </c>
      <c r="BS477" s="223">
        <f t="shared" ca="1" si="920"/>
        <v>1.214269020613968E-4</v>
      </c>
      <c r="BT477" s="223">
        <f t="shared" ca="1" si="921"/>
        <v>-1.2360046959965942E-5</v>
      </c>
      <c r="BU477" s="223">
        <f t="shared" ca="1" si="922"/>
        <v>-9.7771247086335709E-5</v>
      </c>
      <c r="BV477" s="223">
        <f t="shared" ca="1" si="923"/>
        <v>1.9948254698346575E-4</v>
      </c>
      <c r="BW477" s="223">
        <f t="shared" ca="1" si="924"/>
        <v>-2.8401454387982076E-4</v>
      </c>
      <c r="BX477" s="223">
        <f t="shared" ca="1" si="925"/>
        <v>3.4408739896289937E-4</v>
      </c>
      <c r="BY477" s="223">
        <f t="shared" ca="1" si="926"/>
        <v>-3.7452767828974245E-4</v>
      </c>
      <c r="BZ477" s="223">
        <f t="shared" ca="1" si="927"/>
        <v>3.7271388544428126E-4</v>
      </c>
      <c r="CA477" s="223">
        <f t="shared" ca="1" si="928"/>
        <v>-3.3880222304846904E-4</v>
      </c>
      <c r="CB477" s="223">
        <f t="shared" ca="1" si="929"/>
        <v>2.7571314069736491E-4</v>
      </c>
      <c r="CC477" s="223">
        <f t="shared" ca="1" si="930"/>
        <v>-1.8887982780096027E-4</v>
      </c>
      <c r="CD477" s="223">
        <f t="shared" ca="1" si="931"/>
        <v>8.5780310960429547E-5</v>
      </c>
      <c r="CE477" s="223">
        <f t="shared" ca="1" si="932"/>
        <v>2.4706548661596858E-5</v>
      </c>
      <c r="CF477" s="223">
        <f t="shared" ca="1" si="933"/>
        <v>-1.3306569690244453E-4</v>
      </c>
      <c r="CG477" s="223">
        <f t="shared" ca="1" si="934"/>
        <v>2.2996531667494408E-4</v>
      </c>
      <c r="CH477" s="223">
        <f t="shared" ca="1" si="935"/>
        <v>-3.0706047778891683E-4</v>
      </c>
      <c r="CI477" s="223">
        <f t="shared" ca="1" si="936"/>
        <v>3.5771179673589924E-4</v>
      </c>
      <c r="CJ477" s="223">
        <f t="shared" ca="1" si="937"/>
        <v>-3.7755721593872647E-4</v>
      </c>
      <c r="CK477" s="223">
        <f t="shared" ca="1" si="938"/>
        <v>3.6488766122114657E-4</v>
      </c>
      <c r="CL477" s="223">
        <f t="shared" ca="1" si="939"/>
        <v>-3.2079422612828011E-4</v>
      </c>
      <c r="CM477" s="223">
        <f t="shared" ca="1" si="940"/>
        <v>2.4907420768315996E-4</v>
      </c>
      <c r="CN477" s="223">
        <f t="shared" ca="1" si="941"/>
        <v>-1.5590408571682638E-4</v>
      </c>
      <c r="CO477" s="223">
        <f t="shared" ca="1" si="942"/>
        <v>4.9307608572615215E-5</v>
      </c>
      <c r="CP477" s="223">
        <f t="shared" ca="1" si="943"/>
        <v>6.1535206713575035E-5</v>
      </c>
      <c r="CQ477" s="223">
        <f t="shared" ca="1" si="944"/>
        <v>-1.6707865131628384E-4</v>
      </c>
      <c r="CR477" s="223">
        <f t="shared" ca="1" si="945"/>
        <v>2.5823339465501284E-4</v>
      </c>
      <c r="CS477" s="223">
        <f t="shared" ca="1" si="946"/>
        <v>-3.2714925144058086E-4</v>
      </c>
      <c r="CT477" s="223">
        <f t="shared" ca="1" si="947"/>
        <v>3.6789123436117052E-4</v>
      </c>
      <c r="CU477" s="223">
        <f t="shared" ca="1" si="948"/>
        <v>-3.7695067120445142E-4</v>
      </c>
      <c r="CV477" s="223">
        <f t="shared" ca="1" si="949"/>
        <v>3.5354736935256639E-4</v>
      </c>
      <c r="CW477" s="223">
        <f t="shared" ca="1" si="950"/>
        <v>-2.9969680544651993E-4</v>
      </c>
      <c r="CX477" s="223">
        <f t="shared" ca="1" si="951"/>
        <v>2.2003655389114528E-4</v>
      </c>
      <c r="CY477" s="223">
        <f t="shared" ca="1" si="952"/>
        <v>-1.214269020613968E-4</v>
      </c>
      <c r="CZ477" s="223">
        <f t="shared" ca="1" si="953"/>
        <v>1.2360046959965942E-5</v>
      </c>
      <c r="DA477" s="223">
        <f t="shared" ca="1" si="954"/>
        <v>9.77712470863253E-5</v>
      </c>
      <c r="DB477" s="223">
        <f t="shared" ca="1" si="955"/>
        <v>-1.9948254698347488E-4</v>
      </c>
      <c r="DC477" s="223">
        <f t="shared" ca="1" si="956"/>
        <v>2.8401454387982076E-4</v>
      </c>
      <c r="DD477" s="223">
        <f t="shared" ca="1" si="957"/>
        <v>-3.4408739896289937E-4</v>
      </c>
      <c r="DE477" s="223">
        <f t="shared" ca="1" si="958"/>
        <v>3.7452767828974109E-4</v>
      </c>
      <c r="DF477" s="223">
        <f t="shared" ca="1" si="959"/>
        <v>-3.7271388544427947E-4</v>
      </c>
      <c r="DG477" s="223">
        <f t="shared" ca="1" si="960"/>
        <v>3.3880222304846904E-4</v>
      </c>
      <c r="DH477" s="223">
        <f t="shared" ca="1" si="961"/>
        <v>-2.7571314069736491E-4</v>
      </c>
      <c r="DI477" s="223">
        <f t="shared" ca="1" si="962"/>
        <v>1.888798278009696E-4</v>
      </c>
      <c r="DJ477" s="223">
        <f t="shared" ca="1" si="963"/>
        <v>-8.5780310960419071E-5</v>
      </c>
      <c r="DK477" s="223">
        <f t="shared" ca="1" si="964"/>
        <v>-2.4706548661596858E-5</v>
      </c>
      <c r="DL477" s="223">
        <f t="shared" ca="1" si="965"/>
        <v>1.3306569690244453E-4</v>
      </c>
      <c r="DM477" s="223">
        <f t="shared" ca="1" si="966"/>
        <v>-2.2996531667493551E-4</v>
      </c>
      <c r="DN477" s="223">
        <f t="shared" ca="1" si="967"/>
        <v>3.0706047778892312E-4</v>
      </c>
      <c r="DO477" s="223">
        <f t="shared" ca="1" si="968"/>
        <v>-3.5771179673589924E-4</v>
      </c>
      <c r="DP477" s="223">
        <f t="shared" ca="1" si="969"/>
        <v>3.7755721593872609E-4</v>
      </c>
      <c r="DQ477" s="223">
        <f t="shared" ca="1" si="970"/>
        <v>-3.648876612211438E-4</v>
      </c>
      <c r="DR477" s="223">
        <f t="shared" ca="1" si="971"/>
        <v>3.2079422612828011E-4</v>
      </c>
      <c r="DS477" s="223">
        <f t="shared" ca="1" si="972"/>
        <v>-2.4907420768315996E-4</v>
      </c>
      <c r="DT477" s="223">
        <f t="shared" ca="1" si="973"/>
        <v>1.5590408571683614E-4</v>
      </c>
      <c r="DU477" s="223">
        <f t="shared" ca="1" si="974"/>
        <v>-4.930760857260459E-5</v>
      </c>
      <c r="DV477" s="223">
        <f t="shared" ca="1" si="975"/>
        <v>-6.1535206713575035E-5</v>
      </c>
      <c r="DW477" s="223">
        <f t="shared" ca="1" si="976"/>
        <v>1.6707865131628384E-4</v>
      </c>
      <c r="DX477" s="223">
        <f t="shared" ca="1" si="977"/>
        <v>-2.5823339465500504E-4</v>
      </c>
      <c r="DY477" s="223">
        <f t="shared" ca="1" si="978"/>
        <v>3.2714925144058617E-4</v>
      </c>
      <c r="DZ477" s="223">
        <f t="shared" ca="1" si="979"/>
        <v>-3.678912343611729E-4</v>
      </c>
      <c r="EA477" s="223">
        <f t="shared" ca="1" si="980"/>
        <v>3.7695067120445207E-4</v>
      </c>
      <c r="EB477" s="223">
        <f t="shared" ca="1" si="981"/>
        <v>-3.5354736935257018E-4</v>
      </c>
      <c r="EC477" s="223">
        <f t="shared" ca="1" si="982"/>
        <v>2.9969680544651332E-4</v>
      </c>
      <c r="ED477" s="223">
        <f t="shared" ca="1" si="983"/>
        <v>-2.20036553891154E-4</v>
      </c>
      <c r="EE477" s="223">
        <f t="shared" ca="1" si="984"/>
        <v>1.2142690206140693E-4</v>
      </c>
      <c r="EF477" s="223">
        <f t="shared" ca="1" si="985"/>
        <v>-1.2360046959955208E-5</v>
      </c>
      <c r="EG477" s="223">
        <f t="shared" ca="1" si="986"/>
        <v>-9.7771247086335709E-5</v>
      </c>
      <c r="EH477" s="223">
        <f t="shared" ca="1" si="987"/>
        <v>1.9948254698346575E-4</v>
      </c>
      <c r="EI477" s="223">
        <f t="shared" ca="1" si="988"/>
        <v>-2.8401454387981371E-4</v>
      </c>
      <c r="EJ477" s="223">
        <f t="shared" ca="1" si="989"/>
        <v>3.4408739896290381E-4</v>
      </c>
      <c r="EK477" s="223">
        <f t="shared" ca="1" si="990"/>
        <v>-3.7452767828974245E-4</v>
      </c>
      <c r="EL477" s="223">
        <f t="shared" ca="1" si="991"/>
        <v>3.7271388544428126E-4</v>
      </c>
      <c r="EM477" s="223">
        <f t="shared" ca="1" si="992"/>
        <v>-3.3880222304847381E-4</v>
      </c>
      <c r="EN477" s="223">
        <f t="shared" ca="1" si="993"/>
        <v>2.7571314069735759E-4</v>
      </c>
      <c r="EO477" s="223">
        <f t="shared" ca="1" si="994"/>
        <v>-1.8887982780096027E-4</v>
      </c>
      <c r="EP477" s="223">
        <f t="shared" ca="1" si="995"/>
        <v>8.5780310960429547E-5</v>
      </c>
      <c r="EQ477" s="223">
        <f t="shared" ca="1" si="996"/>
        <v>2.4706548661586098E-5</v>
      </c>
      <c r="ER477" s="223">
        <f t="shared" ca="1" si="997"/>
        <v>-1.3306569690245455E-4</v>
      </c>
      <c r="ES477" s="223">
        <f t="shared" ca="1" si="998"/>
        <v>2.2996531667494408E-4</v>
      </c>
      <c r="ET477" s="223">
        <f t="shared" ca="1" si="999"/>
        <v>-3.0706047778891683E-4</v>
      </c>
      <c r="EU477" s="223">
        <f t="shared" ca="1" si="1000"/>
        <v>3.577117967359026E-4</v>
      </c>
      <c r="EV477" s="223">
        <f t="shared" ca="1" si="1001"/>
        <v>-3.7755721593872647E-4</v>
      </c>
      <c r="EW477" s="223">
        <f t="shared" ca="1" si="1002"/>
        <v>3.6488766122114657E-4</v>
      </c>
      <c r="EX477" s="223">
        <f t="shared" ca="1" si="1003"/>
        <v>-3.2079422612828575E-4</v>
      </c>
      <c r="EY477" s="223">
        <f t="shared" ca="1" si="1004"/>
        <v>2.4907420768315193E-4</v>
      </c>
      <c r="EZ477" s="223">
        <f t="shared" ca="1" si="1005"/>
        <v>-1.5590408571682638E-4</v>
      </c>
      <c r="FA477" s="223">
        <f t="shared" ca="1" si="1006"/>
        <v>4.9307608572615215E-5</v>
      </c>
      <c r="FB477" s="223">
        <f t="shared" ca="1" si="1007"/>
        <v>6.1535206713564437E-5</v>
      </c>
      <c r="FC477" s="223">
        <f t="shared" ca="1" si="1008"/>
        <v>-1.6707865131629346E-4</v>
      </c>
      <c r="FD477" s="223">
        <f t="shared" ca="1" si="1009"/>
        <v>2.5823339465501284E-4</v>
      </c>
      <c r="FE477" s="223">
        <f t="shared" ca="1" si="1010"/>
        <v>-3.2714925144058086E-4</v>
      </c>
      <c r="FF477" s="223">
        <f t="shared" ca="1" si="1011"/>
        <v>3.6789123436117052E-4</v>
      </c>
      <c r="FG477" s="223">
        <f t="shared" ca="1" si="1012"/>
        <v>-3.7695067120445142E-4</v>
      </c>
      <c r="FH477" s="223">
        <f t="shared" ca="1" si="1013"/>
        <v>3.5354736935256639E-4</v>
      </c>
      <c r="FI477" s="223">
        <f t="shared" ca="1" si="1014"/>
        <v>-2.9969680544651993E-4</v>
      </c>
      <c r="FJ477" s="223">
        <f t="shared" ca="1" si="1015"/>
        <v>2.2003655389116273E-4</v>
      </c>
      <c r="FK477" s="223">
        <f t="shared" ca="1" si="1016"/>
        <v>-1.214269020613968E-4</v>
      </c>
      <c r="FL477" s="223">
        <f t="shared" ca="1" si="1017"/>
        <v>1.2360046959965942E-5</v>
      </c>
      <c r="FM477" s="223">
        <f t="shared" ca="1" si="1018"/>
        <v>9.77712470863253E-5</v>
      </c>
      <c r="FN477" s="223">
        <f t="shared" ca="1" si="1019"/>
        <v>-1.9948254698347488E-4</v>
      </c>
      <c r="FO477" s="223">
        <f t="shared" ca="1" si="1020"/>
        <v>2.8401454387982076E-4</v>
      </c>
      <c r="FP477" s="223">
        <f t="shared" ca="1" si="1021"/>
        <v>-3.4408739896289937E-4</v>
      </c>
      <c r="FQ477" s="223">
        <f t="shared" ca="1" si="1022"/>
        <v>3.7452767828974109E-4</v>
      </c>
      <c r="FR477" s="223">
        <f t="shared" ca="1" si="1023"/>
        <v>-3.7271388544427947E-4</v>
      </c>
      <c r="FS477" s="223">
        <f t="shared" ca="1" si="1024"/>
        <v>3.3880222304846904E-4</v>
      </c>
      <c r="FT477" s="223">
        <f t="shared" ca="1" si="1025"/>
        <v>-2.7571314069736491E-4</v>
      </c>
      <c r="FU477" s="223">
        <f t="shared" ca="1" si="1026"/>
        <v>1.888798278009696E-4</v>
      </c>
      <c r="FV477" s="223">
        <f t="shared" ca="1" si="1027"/>
        <v>-8.5780310960419071E-5</v>
      </c>
      <c r="FW477" s="223">
        <f t="shared" ca="1" si="1028"/>
        <v>-2.4706548661596858E-5</v>
      </c>
      <c r="FX477" s="223">
        <f t="shared" ca="1" si="1029"/>
        <v>1.3306569690244453E-4</v>
      </c>
      <c r="FY477" s="223">
        <f t="shared" ca="1" si="1030"/>
        <v>-2.2996531667493551E-4</v>
      </c>
      <c r="FZ477" s="223">
        <f t="shared" ca="1" si="1031"/>
        <v>3.0706047778892312E-4</v>
      </c>
      <c r="GA477" s="223">
        <f t="shared" ca="1" si="1032"/>
        <v>-3.5771179673589924E-4</v>
      </c>
      <c r="GB477" s="223">
        <f t="shared" ca="1" si="1033"/>
        <v>3.7755721593872609E-4</v>
      </c>
      <c r="GC477" s="223">
        <f t="shared" ca="1" si="1034"/>
        <v>-3.648876612211438E-4</v>
      </c>
      <c r="GD477" s="223">
        <f t="shared" ca="1" si="1035"/>
        <v>3.2079422612828011E-4</v>
      </c>
      <c r="GE477" s="223">
        <f t="shared" ca="1" si="1036"/>
        <v>-2.4907420768315996E-4</v>
      </c>
      <c r="GF477" s="223">
        <f t="shared" ca="1" si="1037"/>
        <v>1.5590408571683614E-4</v>
      </c>
      <c r="GG477" s="223">
        <f t="shared" ca="1" si="1038"/>
        <v>-4.9307608572625867E-5</v>
      </c>
      <c r="GH477" s="223">
        <f t="shared" ca="1" si="1039"/>
        <v>-6.1535206713553839E-5</v>
      </c>
      <c r="GI477" s="223">
        <f t="shared" ca="1" si="1040"/>
        <v>1.6707865131630306E-4</v>
      </c>
      <c r="GJ477" s="223">
        <f t="shared" ca="1" si="1041"/>
        <v>-2.5823339465502065E-4</v>
      </c>
      <c r="GK477" s="223">
        <f t="shared" ca="1" si="1042"/>
        <v>3.2714925144058617E-4</v>
      </c>
      <c r="GL477" s="223">
        <f t="shared" ca="1" si="1043"/>
        <v>-3.678912343611729E-4</v>
      </c>
      <c r="GM477" s="223">
        <f t="shared" ca="1" si="1044"/>
        <v>3.7695067120445207E-4</v>
      </c>
      <c r="GN477" s="223">
        <f t="shared" ca="1" si="1045"/>
        <v>-3.5354736935257018E-4</v>
      </c>
      <c r="GO477" s="223">
        <f t="shared" ca="1" si="1046"/>
        <v>2.9969680544652644E-4</v>
      </c>
      <c r="GP477" s="223">
        <f t="shared" ca="1" si="1047"/>
        <v>-2.2003655389113655E-4</v>
      </c>
      <c r="GQ477" s="223">
        <f t="shared" ca="1" si="1048"/>
        <v>1.2142690206138661E-4</v>
      </c>
      <c r="GR477" s="223">
        <f t="shared" ca="1" si="1049"/>
        <v>-1.2360046959955208E-5</v>
      </c>
      <c r="GS477" s="223">
        <f t="shared" ca="1" si="1050"/>
        <v>-9.7771247086335709E-5</v>
      </c>
      <c r="GT477" s="223">
        <f t="shared" ca="1" si="1051"/>
        <v>1.9948254698346575E-4</v>
      </c>
      <c r="GU477" s="223">
        <f t="shared" ca="1" si="1052"/>
        <v>-2.8401454387981371E-4</v>
      </c>
      <c r="GV477" s="223">
        <f t="shared" ca="1" si="1053"/>
        <v>3.4408739896289492E-4</v>
      </c>
      <c r="GW477" s="223">
        <f t="shared" ca="1" si="1054"/>
        <v>-3.7452767828973963E-4</v>
      </c>
      <c r="GX477" s="223">
        <f t="shared" ca="1" si="1055"/>
        <v>3.7271388544427768E-4</v>
      </c>
      <c r="GY477" s="223">
        <f t="shared" ca="1" si="1056"/>
        <v>-3.3880222304846427E-4</v>
      </c>
      <c r="GZ477" s="223">
        <f t="shared" ca="1" si="1057"/>
        <v>2.7571314069735759E-4</v>
      </c>
      <c r="HA477" s="223">
        <f t="shared" ca="1" si="1058"/>
        <v>-1.8887982780096027E-4</v>
      </c>
      <c r="HB477" s="223">
        <f t="shared" ca="1" si="1059"/>
        <v>8.5780310960429547E-5</v>
      </c>
      <c r="HC477" s="223">
        <f t="shared" ca="1" si="1060"/>
        <v>2.4706548661586098E-5</v>
      </c>
      <c r="HD477" s="223">
        <f t="shared" ca="1" si="1061"/>
        <v>-1.3306569690243447E-4</v>
      </c>
      <c r="HE477" s="223">
        <f t="shared" ca="1" si="1062"/>
        <v>2.2996531667492703E-4</v>
      </c>
      <c r="HF477" s="223">
        <f t="shared" ca="1" si="1063"/>
        <v>-3.0706047778892936E-4</v>
      </c>
      <c r="HG477" s="223">
        <f t="shared" ca="1" si="1064"/>
        <v>3.577117967359026E-4</v>
      </c>
      <c r="HH477" s="223">
        <f t="shared" ca="1" si="1065"/>
        <v>-3.7755721593872647E-4</v>
      </c>
      <c r="HI477" s="223">
        <f t="shared" ca="1" si="1066"/>
        <v>3.6488766122114657E-4</v>
      </c>
      <c r="HJ477" s="223">
        <f t="shared" ca="1" si="1067"/>
        <v>-3.2079422612828575E-4</v>
      </c>
      <c r="HK477" s="223">
        <f t="shared" ca="1" si="1068"/>
        <v>2.4907420768316809E-4</v>
      </c>
      <c r="HL477" s="223">
        <f t="shared" ca="1" si="1069"/>
        <v>-1.559040857168459E-4</v>
      </c>
      <c r="HM477" s="223">
        <f t="shared" ca="1" si="1070"/>
        <v>4.9307608572593937E-5</v>
      </c>
      <c r="HN477" s="223">
        <f t="shared" ca="1" si="1071"/>
        <v>6.1535206713585606E-5</v>
      </c>
      <c r="HO477" s="223">
        <f t="shared" ca="1" si="1072"/>
        <v>-1.6707865131629346E-4</v>
      </c>
      <c r="HP477" s="223">
        <f t="shared" ca="1" si="1073"/>
        <v>2.5823339465501284E-4</v>
      </c>
      <c r="HQ477" s="223">
        <f t="shared" ca="1" si="1074"/>
        <v>-3.2714925144058086E-4</v>
      </c>
      <c r="HR477" s="223">
        <f t="shared" ca="1" si="1075"/>
        <v>3.6789123436117052E-4</v>
      </c>
      <c r="HS477" s="223">
        <f t="shared" ca="1" si="1076"/>
        <v>-3.7695067120445283E-4</v>
      </c>
      <c r="HT477" s="223">
        <f t="shared" ca="1" si="1077"/>
        <v>3.5354736935257392E-4</v>
      </c>
      <c r="HU477" s="223">
        <f t="shared" ca="1" si="1078"/>
        <v>-2.9969680544650681E-4</v>
      </c>
      <c r="HV477" s="223">
        <f t="shared" ca="1" si="1079"/>
        <v>2.2003655389114528E-4</v>
      </c>
      <c r="HW477" s="223">
        <f t="shared" ca="1" si="1080"/>
        <v>-1.214269020613968E-4</v>
      </c>
      <c r="HX477" s="223">
        <f t="shared" ca="1" si="1081"/>
        <v>1.2360046959965942E-5</v>
      </c>
      <c r="HY477" s="223">
        <f t="shared" ca="1" si="1082"/>
        <v>9.77712470863253E-5</v>
      </c>
      <c r="HZ477" s="223">
        <f t="shared" ca="1" si="1083"/>
        <v>-1.9948254698345659E-4</v>
      </c>
      <c r="IA477" s="223">
        <f t="shared" ca="1" si="1084"/>
        <v>2.8401454387980661E-4</v>
      </c>
      <c r="IB477" s="223">
        <f t="shared" ca="1" si="1085"/>
        <v>-3.4408739896290826E-4</v>
      </c>
      <c r="IC477" s="223">
        <f t="shared" ca="1" si="1086"/>
        <v>3.7452767828974386E-4</v>
      </c>
      <c r="ID477" s="223">
        <f t="shared" ca="1" si="1087"/>
        <v>-3.7271388544427947E-4</v>
      </c>
      <c r="IE477" s="223">
        <f t="shared" ca="1" si="1088"/>
        <v>1.0491996411799727E-4</v>
      </c>
      <c r="IF477" s="223">
        <f t="shared" ca="1" si="1089"/>
        <v>-2.7571314069736491E-4</v>
      </c>
      <c r="IG477" s="223">
        <f t="shared" ca="1" si="1090"/>
        <v>1.888798278009696E-4</v>
      </c>
      <c r="IH477" s="223">
        <f t="shared" ca="1" si="1091"/>
        <v>-8.5780310960439996E-5</v>
      </c>
      <c r="II477" s="223">
        <f t="shared" ca="1" si="1092"/>
        <v>-2.4706548661575391E-5</v>
      </c>
      <c r="IJ477" s="223">
        <f t="shared" ca="1" si="1093"/>
        <v>1.3306569690246458E-4</v>
      </c>
      <c r="IK477" s="223">
        <f t="shared" ca="1" si="1094"/>
        <v>-2.2996531667495259E-4</v>
      </c>
      <c r="IL477" s="223">
        <f t="shared" ca="1" si="1095"/>
        <v>3.0706047778892312E-4</v>
      </c>
      <c r="IM477" s="223">
        <f t="shared" ca="1" si="1096"/>
        <v>-3.5771179673589924E-4</v>
      </c>
      <c r="IN477" s="223">
        <f t="shared" ca="1" si="1097"/>
        <v>3.7755721593872609E-4</v>
      </c>
      <c r="IO477" s="223">
        <f t="shared" ca="1" si="1098"/>
        <v>-3.6488766122114939E-4</v>
      </c>
      <c r="IP477" s="223">
        <f t="shared" ca="1" si="1099"/>
        <v>3.2079422612829144E-4</v>
      </c>
      <c r="IQ477" s="223">
        <f t="shared" ca="1" si="1100"/>
        <v>-2.4907420768314386E-4</v>
      </c>
      <c r="IR477" s="223">
        <f t="shared" ca="1" si="1101"/>
        <v>1.559040857168166E-4</v>
      </c>
      <c r="IS477" s="223">
        <f t="shared" ca="1" si="1102"/>
        <v>-4.930760857260459E-5</v>
      </c>
      <c r="IT477" s="223">
        <f t="shared" ca="1" si="1103"/>
        <v>-6.1535206713575035E-5</v>
      </c>
      <c r="IU477" s="223">
        <f t="shared" ca="1" si="1104"/>
        <v>1.6707865131628384E-4</v>
      </c>
      <c r="IV477" s="223">
        <f t="shared" ca="1" si="1105"/>
        <v>-2.5823339465500504E-4</v>
      </c>
      <c r="IW477" s="223">
        <f t="shared" ca="1" si="1106"/>
        <v>3.2714925144057544E-4</v>
      </c>
      <c r="IX477" s="223">
        <f t="shared" ca="1" si="1107"/>
        <v>-3.6789123436116802E-4</v>
      </c>
      <c r="IY477" s="223">
        <f t="shared" ca="1" si="1108"/>
        <v>3.7695067120445066E-4</v>
      </c>
      <c r="IZ477" s="223">
        <f t="shared" ca="1" si="1109"/>
        <v>-3.5354736935256259E-4</v>
      </c>
      <c r="JA477" s="223">
        <f t="shared" ca="1" si="1110"/>
        <v>2.9969680544651332E-4</v>
      </c>
      <c r="JB477" s="223">
        <f t="shared" ca="1" si="1111"/>
        <v>-2.20036553891154E-4</v>
      </c>
    </row>
    <row r="478" spans="2:262">
      <c r="B478" s="230">
        <v>117</v>
      </c>
      <c r="C478" s="229">
        <f t="shared" si="1112"/>
        <v>2.2851562500000016E-3</v>
      </c>
      <c r="D478" s="226">
        <f t="shared" ca="1" si="855"/>
        <v>39.051864407551157</v>
      </c>
      <c r="E478" s="225">
        <f ca="1">DS361</f>
        <v>-0.14813559244884233</v>
      </c>
      <c r="F478" s="224">
        <v>117</v>
      </c>
      <c r="G478" s="223">
        <f t="shared" ca="1" si="856"/>
        <v>3.5977464430898739E-5</v>
      </c>
      <c r="H478" s="223">
        <f t="shared" ca="1" si="857"/>
        <v>2.5084368532637464E-5</v>
      </c>
      <c r="I478" s="223">
        <f t="shared" ca="1" si="858"/>
        <v>-8.4328892465595264E-5</v>
      </c>
      <c r="J478" s="223">
        <f t="shared" ca="1" si="859"/>
        <v>1.3746396789411877E-4</v>
      </c>
      <c r="K478" s="223">
        <f t="shared" ca="1" si="860"/>
        <v>-1.8064007186565365E-4</v>
      </c>
      <c r="L478" s="223">
        <f t="shared" ca="1" si="861"/>
        <v>2.1072918768125158E-4</v>
      </c>
      <c r="M478" s="223">
        <f t="shared" ca="1" si="862"/>
        <v>-2.2555142303775738E-4</v>
      </c>
      <c r="N478" s="223">
        <f t="shared" ca="1" si="863"/>
        <v>2.2403293857853392E-4</v>
      </c>
      <c r="O478" s="223">
        <f t="shared" ca="1" si="864"/>
        <v>-2.062837452658643E-4</v>
      </c>
      <c r="P478" s="223">
        <f t="shared" ca="1" si="865"/>
        <v>1.7358973432123282E-4</v>
      </c>
      <c r="Q478" s="223">
        <f t="shared" ca="1" si="866"/>
        <v>-1.2831951714732255E-4</v>
      </c>
      <c r="R478" s="223">
        <f t="shared" ca="1" si="867"/>
        <v>7.3752824480801185E-5</v>
      </c>
      <c r="S478" s="223">
        <f t="shared" ca="1" si="868"/>
        <v>-1.3842896891494579E-5</v>
      </c>
      <c r="T478" s="223">
        <f t="shared" ca="1" si="869"/>
        <v>-4.7069919070209565E-5</v>
      </c>
      <c r="U478" s="223">
        <f t="shared" ca="1" si="870"/>
        <v>1.0457261972908718E-4</v>
      </c>
      <c r="V478" s="223">
        <f t="shared" ca="1" si="871"/>
        <v>-1.544992569946335E-4</v>
      </c>
      <c r="W478" s="223">
        <f t="shared" ca="1" si="872"/>
        <v>1.9323275242012606E-4</v>
      </c>
      <c r="X478" s="223">
        <f t="shared" ca="1" si="873"/>
        <v>-2.17966946825954E-4</v>
      </c>
      <c r="Y478" s="223">
        <f t="shared" ca="1" si="874"/>
        <v>2.2690990055059711E-4</v>
      </c>
      <c r="Z478" s="223">
        <f t="shared" ca="1" si="875"/>
        <v>-2.1941371565942393E-4</v>
      </c>
      <c r="AA478" s="223">
        <f t="shared" ca="1" si="876"/>
        <v>1.9602147476900113E-4</v>
      </c>
      <c r="AB478" s="223">
        <f t="shared" ca="1" si="877"/>
        <v>-1.5842789586915121E-4</v>
      </c>
      <c r="AC478" s="223">
        <f t="shared" ca="1" si="878"/>
        <v>1.0935655361703893E-4</v>
      </c>
      <c r="AD478" s="223">
        <f t="shared" ca="1" si="879"/>
        <v>-5.2362562158805866E-5</v>
      </c>
      <c r="AE478" s="223">
        <f t="shared" ca="1" si="880"/>
        <v>-8.4249853122726488E-6</v>
      </c>
      <c r="AF478" s="223">
        <f t="shared" ca="1" si="881"/>
        <v>6.8602160556098871E-5</v>
      </c>
      <c r="AG478" s="223">
        <f t="shared" ca="1" si="882"/>
        <v>-1.2380925549937839E-4</v>
      </c>
      <c r="AH478" s="223">
        <f t="shared" ca="1" si="883"/>
        <v>1.7004663379240487E-4</v>
      </c>
      <c r="AI478" s="223">
        <f t="shared" ca="1" si="884"/>
        <v>-2.0396449593702566E-4</v>
      </c>
      <c r="AJ478" s="223">
        <f t="shared" ca="1" si="885"/>
        <v>2.2310556511986928E-4</v>
      </c>
      <c r="AK478" s="223">
        <f t="shared" ca="1" si="886"/>
        <v>-2.2608311167956517E-4</v>
      </c>
      <c r="AL478" s="223">
        <f t="shared" ca="1" si="887"/>
        <v>2.126814187147759E-4</v>
      </c>
      <c r="AM478" s="223">
        <f t="shared" ca="1" si="888"/>
        <v>-1.8387141031387394E-4</v>
      </c>
      <c r="AN478" s="223">
        <f t="shared" ca="1" si="889"/>
        <v>1.4174031017435341E-4</v>
      </c>
      <c r="AO478" s="223">
        <f t="shared" ca="1" si="890"/>
        <v>-8.9340426695050748E-5</v>
      </c>
      <c r="AP478" s="223">
        <f t="shared" ca="1" si="891"/>
        <v>3.0468019738933063E-5</v>
      </c>
      <c r="AQ478" s="223">
        <f t="shared" ca="1" si="892"/>
        <v>3.0611730301917243E-5</v>
      </c>
      <c r="AR478" s="223">
        <f t="shared" ca="1" si="893"/>
        <v>-8.94737257340818E-5</v>
      </c>
      <c r="AS478" s="223">
        <f t="shared" ca="1" si="894"/>
        <v>1.4185354045818688E-4</v>
      </c>
      <c r="AT478" s="223">
        <f t="shared" ca="1" si="895"/>
        <v>-1.8395636854980966E-4</v>
      </c>
      <c r="AU478" s="223">
        <f t="shared" ca="1" si="896"/>
        <v>2.1273194985971656E-4</v>
      </c>
      <c r="AV478" s="223">
        <f t="shared" ca="1" si="897"/>
        <v>-2.2609555485977151E-4</v>
      </c>
      <c r="AW478" s="223">
        <f t="shared" ca="1" si="898"/>
        <v>2.2307901885345853E-4</v>
      </c>
      <c r="AX478" s="223">
        <f t="shared" ca="1" si="899"/>
        <v>-2.0390088344441465E-4</v>
      </c>
      <c r="AY478" s="223">
        <f t="shared" ca="1" si="900"/>
        <v>1.6995056366308472E-4</v>
      </c>
      <c r="AZ478" s="223">
        <f t="shared" ca="1" si="901"/>
        <v>-1.2368768780943753E-4</v>
      </c>
      <c r="BA478" s="223">
        <f t="shared" ca="1" si="902"/>
        <v>6.8463902625544103E-5</v>
      </c>
      <c r="BB478" s="223">
        <f t="shared" ca="1" si="903"/>
        <v>-8.2800536334605424E-6</v>
      </c>
      <c r="BC478" s="223">
        <f t="shared" ca="1" si="904"/>
        <v>-5.2503667594680406E-5</v>
      </c>
      <c r="BD478" s="223">
        <f t="shared" ca="1" si="905"/>
        <v>1.0948361002192586E-4</v>
      </c>
      <c r="BE478" s="223">
        <f t="shared" ca="1" si="906"/>
        <v>-1.585316982773476E-4</v>
      </c>
      <c r="BF478" s="223">
        <f t="shared" ca="1" si="907"/>
        <v>1.9609450291729796E-4</v>
      </c>
      <c r="BG478" s="223">
        <f t="shared" ca="1" si="908"/>
        <v>-2.1945067881414611E-4</v>
      </c>
      <c r="BH478" s="223">
        <f t="shared" ca="1" si="909"/>
        <v>2.26908120809972E-4</v>
      </c>
      <c r="BI478" s="223">
        <f t="shared" ca="1" si="910"/>
        <v>-2.1792655312839675E-4</v>
      </c>
      <c r="BJ478" s="223">
        <f t="shared" ca="1" si="911"/>
        <v>1.9315667120292263E-4</v>
      </c>
      <c r="BK478" s="223">
        <f t="shared" ca="1" si="912"/>
        <v>-1.543930001797958E-4</v>
      </c>
      <c r="BL478" s="223">
        <f t="shared" ca="1" si="913"/>
        <v>1.0444388539635418E-4</v>
      </c>
      <c r="BM478" s="223">
        <f t="shared" ca="1" si="914"/>
        <v>-4.6928033747580416E-5</v>
      </c>
      <c r="BN478" s="223">
        <f t="shared" ca="1" si="915"/>
        <v>-1.3987653914843159E-5</v>
      </c>
      <c r="BO478" s="223">
        <f t="shared" ca="1" si="916"/>
        <v>7.3889965867085581E-5</v>
      </c>
      <c r="BP478" s="223">
        <f t="shared" ca="1" si="917"/>
        <v>-1.2843910729543515E-4</v>
      </c>
      <c r="BQ478" s="223">
        <f t="shared" ca="1" si="918"/>
        <v>1.7368310917986035E-4</v>
      </c>
      <c r="BR478" s="223">
        <f t="shared" ca="1" si="919"/>
        <v>-2.0634414002553651E-4</v>
      </c>
      <c r="BS478" s="223">
        <f t="shared" ca="1" si="920"/>
        <v>2.2405597776764991E-4</v>
      </c>
      <c r="BT478" s="223">
        <f t="shared" ca="1" si="921"/>
        <v>-2.2553543751617619E-4</v>
      </c>
      <c r="BU478" s="223">
        <f t="shared" ca="1" si="922"/>
        <v>2.1067533556593765E-4</v>
      </c>
      <c r="BV478" s="223">
        <f t="shared" ca="1" si="923"/>
        <v>-1.8055225462757115E-4</v>
      </c>
      <c r="BW478" s="223">
        <f t="shared" ca="1" si="924"/>
        <v>1.3734854770497163E-4</v>
      </c>
      <c r="BX478" s="223">
        <f t="shared" ca="1" si="925"/>
        <v>-8.4194231272062699E-5</v>
      </c>
      <c r="BY478" s="223">
        <f t="shared" ca="1" si="926"/>
        <v>2.4940222251148504E-5</v>
      </c>
      <c r="BZ478" s="223">
        <f t="shared" ca="1" si="927"/>
        <v>3.61206527095111E-5</v>
      </c>
      <c r="CA478" s="223">
        <f t="shared" ca="1" si="928"/>
        <v>-9.4564663375820541E-5</v>
      </c>
      <c r="CB478" s="223">
        <f t="shared" ca="1" si="929"/>
        <v>1.4615766575372602E-4</v>
      </c>
      <c r="CC478" s="223">
        <f t="shared" ca="1" si="930"/>
        <v>-1.8716185679612158E-4</v>
      </c>
      <c r="CD478" s="223">
        <f t="shared" ca="1" si="931"/>
        <v>2.1460657026614753E-4</v>
      </c>
      <c r="CE478" s="223">
        <f t="shared" ca="1" si="932"/>
        <v>-2.2650349517379582E-4</v>
      </c>
      <c r="CF478" s="223">
        <f t="shared" ca="1" si="933"/>
        <v>2.2199072466888754E-4</v>
      </c>
      <c r="CG478" s="223">
        <f t="shared" ca="1" si="934"/>
        <v>-2.0139519935512284E-4</v>
      </c>
      <c r="CH478" s="223">
        <f t="shared" ca="1" si="935"/>
        <v>1.6620902114025007E-4</v>
      </c>
      <c r="CI478" s="223">
        <f t="shared" ca="1" si="936"/>
        <v>-1.1898135363340003E-4</v>
      </c>
      <c r="CJ478" s="223">
        <f t="shared" ca="1" si="937"/>
        <v>6.3133740675378689E-5</v>
      </c>
      <c r="CK478" s="223">
        <f t="shared" ca="1" si="938"/>
        <v>-2.712222780732078E-6</v>
      </c>
      <c r="CL478" s="223">
        <f t="shared" ca="1" si="939"/>
        <v>-5.7905789873029215E-5</v>
      </c>
      <c r="CM478" s="223">
        <f t="shared" ca="1" si="940"/>
        <v>1.1432865148194879E-4</v>
      </c>
      <c r="CN478" s="223">
        <f t="shared" ca="1" si="941"/>
        <v>-1.6246864599290595E-4</v>
      </c>
      <c r="CO478" s="223">
        <f t="shared" ca="1" si="942"/>
        <v>1.9883813341836141E-4</v>
      </c>
      <c r="CP478" s="223">
        <f t="shared" ca="1" si="943"/>
        <v>-2.2080222191920874E-4</v>
      </c>
      <c r="CQ478" s="223">
        <f t="shared" ca="1" si="944"/>
        <v>2.2676966010201221E-4</v>
      </c>
      <c r="CR478" s="223">
        <f t="shared" ca="1" si="945"/>
        <v>-2.1630811979056263E-4</v>
      </c>
      <c r="CS478" s="223">
        <f t="shared" ca="1" si="946"/>
        <v>1.9017551728070633E-4</v>
      </c>
      <c r="CT478" s="223">
        <f t="shared" ca="1" si="947"/>
        <v>-1.5026510392025463E-4</v>
      </c>
      <c r="CU478" s="223">
        <f t="shared" ca="1" si="948"/>
        <v>9.9468304084515127E-5</v>
      </c>
      <c r="CV478" s="223">
        <f t="shared" ca="1" si="949"/>
        <v>-4.1465237643571295E-5</v>
      </c>
      <c r="CW478" s="223">
        <f t="shared" ca="1" si="950"/>
        <v>-1.9541896877714574E-5</v>
      </c>
      <c r="CX478" s="223">
        <f t="shared" ca="1" si="951"/>
        <v>7.9133262625551612E-5</v>
      </c>
      <c r="CY478" s="223">
        <f t="shared" ca="1" si="952"/>
        <v>-1.3299159217590724E-4</v>
      </c>
      <c r="CZ478" s="223">
        <f t="shared" ca="1" si="953"/>
        <v>1.7721496435677356E-4</v>
      </c>
      <c r="DA478" s="223">
        <f t="shared" ca="1" si="954"/>
        <v>-2.085994901198015E-4</v>
      </c>
      <c r="DB478" s="223">
        <f t="shared" ca="1" si="955"/>
        <v>2.2487142747241597E-4</v>
      </c>
      <c r="DC478" s="223">
        <f t="shared" ca="1" si="956"/>
        <v>-2.2485190923853988E-4</v>
      </c>
      <c r="DD478" s="223">
        <f t="shared" ca="1" si="957"/>
        <v>2.0854234947261272E-4</v>
      </c>
      <c r="DE478" s="223">
        <f t="shared" ca="1" si="958"/>
        <v>-1.7712434101436041E-4</v>
      </c>
      <c r="DF478" s="223">
        <f t="shared" ca="1" si="959"/>
        <v>1.3287405160625567E-4</v>
      </c>
      <c r="DG478" s="223">
        <f t="shared" ca="1" si="960"/>
        <v>-7.899732039238446E-5</v>
      </c>
      <c r="DH478" s="223">
        <f t="shared" ca="1" si="961"/>
        <v>1.9397401706051578E-5</v>
      </c>
      <c r="DI478" s="223">
        <f t="shared" ca="1" si="962"/>
        <v>4.1607817386547753E-5</v>
      </c>
      <c r="DJ478" s="223">
        <f t="shared" ca="1" si="963"/>
        <v>-9.9598638800348031E-5</v>
      </c>
      <c r="DK478" s="223">
        <f t="shared" ca="1" si="964"/>
        <v>1.5037375113660222E-4</v>
      </c>
      <c r="DL478" s="223">
        <f t="shared" ca="1" si="965"/>
        <v>-1.9025460573833563E-4</v>
      </c>
      <c r="DM478" s="223">
        <f t="shared" ca="1" si="966"/>
        <v>2.1635191969930265E-4</v>
      </c>
      <c r="DN478" s="223">
        <f t="shared" ca="1" si="967"/>
        <v>-2.2677499825183819E-4</v>
      </c>
      <c r="DO478" s="223">
        <f t="shared" ca="1" si="968"/>
        <v>2.2076871157254303E-4</v>
      </c>
      <c r="DP478" s="223">
        <f t="shared" ca="1" si="969"/>
        <v>-1.9876820232839253E-4</v>
      </c>
      <c r="DQ478" s="223">
        <f t="shared" ca="1" si="970"/>
        <v>1.6236736051803165E-4</v>
      </c>
      <c r="DR478" s="223">
        <f t="shared" ca="1" si="971"/>
        <v>-1.142033495389332E-4</v>
      </c>
      <c r="DS478" s="223">
        <f t="shared" ca="1" si="972"/>
        <v>5.776554932054682E-5</v>
      </c>
      <c r="DT478" s="223">
        <f t="shared" ca="1" si="973"/>
        <v>2.8572418135829546E-6</v>
      </c>
      <c r="DU478" s="223">
        <f t="shared" ca="1" si="974"/>
        <v>-6.3273031868801681E-5</v>
      </c>
      <c r="DV478" s="223">
        <f t="shared" ca="1" si="975"/>
        <v>1.1910482563734254E-4</v>
      </c>
      <c r="DW478" s="223">
        <f t="shared" ca="1" si="976"/>
        <v>-1.6630772867120763E-4</v>
      </c>
      <c r="DX478" s="223">
        <f t="shared" ca="1" si="977"/>
        <v>2.0146199126289016E-4</v>
      </c>
      <c r="DY478" s="223">
        <f t="shared" ca="1" si="978"/>
        <v>-2.2202076202211413E-4</v>
      </c>
      <c r="DZ478" s="223">
        <f t="shared" ca="1" si="979"/>
        <v>2.2649460183027037E-4</v>
      </c>
      <c r="EA478" s="223">
        <f t="shared" ca="1" si="980"/>
        <v>-2.1455939052965225E-4</v>
      </c>
      <c r="EB478" s="223">
        <f t="shared" ca="1" si="981"/>
        <v>1.8707980873799724E-4</v>
      </c>
      <c r="EC478" s="223">
        <f t="shared" ca="1" si="982"/>
        <v>-1.4604669358089572E-4</v>
      </c>
      <c r="ED478" s="223">
        <f t="shared" ca="1" si="983"/>
        <v>9.4432806785649172E-5</v>
      </c>
      <c r="EE478" s="223">
        <f t="shared" ca="1" si="984"/>
        <v>-3.5977464430890757E-5</v>
      </c>
      <c r="EF478" s="223">
        <f t="shared" ca="1" si="985"/>
        <v>-2.5084368532638277E-5</v>
      </c>
      <c r="EG478" s="223">
        <f t="shared" ca="1" si="986"/>
        <v>8.4328892465601282E-5</v>
      </c>
      <c r="EH478" s="223">
        <f t="shared" ca="1" si="987"/>
        <v>-1.3746396789411817E-4</v>
      </c>
      <c r="EI478" s="223">
        <f t="shared" ca="1" si="988"/>
        <v>1.8064007186565658E-4</v>
      </c>
      <c r="EJ478" s="223">
        <f t="shared" ca="1" si="989"/>
        <v>-2.1072918768125069E-4</v>
      </c>
      <c r="EK478" s="223">
        <f t="shared" ca="1" si="990"/>
        <v>2.2555142303775776E-4</v>
      </c>
      <c r="EL478" s="223">
        <f t="shared" ca="1" si="991"/>
        <v>-2.2403293857853457E-4</v>
      </c>
      <c r="EM478" s="223">
        <f t="shared" ca="1" si="992"/>
        <v>2.0628374526586362E-4</v>
      </c>
      <c r="EN478" s="223">
        <f t="shared" ca="1" si="993"/>
        <v>-1.7358973432122815E-4</v>
      </c>
      <c r="EO478" s="223">
        <f t="shared" ca="1" si="994"/>
        <v>1.2831951714732253E-4</v>
      </c>
      <c r="EP478" s="223">
        <f t="shared" ca="1" si="995"/>
        <v>-7.3752824480795818E-5</v>
      </c>
      <c r="EQ478" s="223">
        <f t="shared" ca="1" si="996"/>
        <v>1.3842896891495352E-5</v>
      </c>
      <c r="ER478" s="223">
        <f t="shared" ca="1" si="997"/>
        <v>4.7069919070213563E-5</v>
      </c>
      <c r="ES478" s="223">
        <f t="shared" ca="1" si="998"/>
        <v>-1.0457261972908362E-4</v>
      </c>
      <c r="ET478" s="223">
        <f t="shared" ca="1" si="999"/>
        <v>1.5449925699463529E-4</v>
      </c>
      <c r="EU478" s="223">
        <f t="shared" ca="1" si="1000"/>
        <v>-1.932327524201307E-4</v>
      </c>
      <c r="EV478" s="223">
        <f t="shared" ca="1" si="1001"/>
        <v>2.1796694682595425E-4</v>
      </c>
      <c r="EW478" s="223">
        <f t="shared" ca="1" si="1002"/>
        <v>-2.2690990055059717E-4</v>
      </c>
      <c r="EX478" s="223">
        <f t="shared" ca="1" si="1003"/>
        <v>2.1941371565942415E-4</v>
      </c>
      <c r="EY478" s="223">
        <f t="shared" ca="1" si="1004"/>
        <v>-1.9602147476899826E-4</v>
      </c>
      <c r="EZ478" s="223">
        <f t="shared" ca="1" si="1005"/>
        <v>1.5842789586915292E-4</v>
      </c>
      <c r="FA478" s="223">
        <f t="shared" ca="1" si="1006"/>
        <v>-1.0935655361703679E-4</v>
      </c>
      <c r="FB478" s="223">
        <f t="shared" ca="1" si="1007"/>
        <v>5.2362562158797219E-5</v>
      </c>
      <c r="FC478" s="223">
        <f t="shared" ca="1" si="1008"/>
        <v>8.4249853122751018E-6</v>
      </c>
      <c r="FD478" s="223">
        <f t="shared" ca="1" si="1009"/>
        <v>-6.8602160556107368E-5</v>
      </c>
      <c r="FE478" s="223">
        <f t="shared" ca="1" si="1010"/>
        <v>1.2380925549937768E-4</v>
      </c>
      <c r="FF478" s="223">
        <f t="shared" ca="1" si="1011"/>
        <v>-1.7004663379240864E-4</v>
      </c>
      <c r="FG478" s="223">
        <f t="shared" ca="1" si="1012"/>
        <v>2.0396449593702533E-4</v>
      </c>
      <c r="FH478" s="223">
        <f t="shared" ca="1" si="1013"/>
        <v>-2.2310556511986971E-4</v>
      </c>
      <c r="FI478" s="223">
        <f t="shared" ca="1" si="1014"/>
        <v>2.2608311167956552E-4</v>
      </c>
      <c r="FJ478" s="223">
        <f t="shared" ca="1" si="1015"/>
        <v>-2.1268141871477508E-4</v>
      </c>
      <c r="FK478" s="223">
        <f t="shared" ca="1" si="1016"/>
        <v>1.8387141031386871E-4</v>
      </c>
      <c r="FL478" s="223">
        <f t="shared" ca="1" si="1017"/>
        <v>-1.4174031017435149E-4</v>
      </c>
      <c r="FM478" s="223">
        <f t="shared" ca="1" si="1018"/>
        <v>8.9340426695045543E-5</v>
      </c>
      <c r="FN478" s="223">
        <f t="shared" ca="1" si="1019"/>
        <v>-3.0468019738933836E-5</v>
      </c>
      <c r="FO478" s="223">
        <f t="shared" ca="1" si="1020"/>
        <v>-3.0611730301922867E-5</v>
      </c>
      <c r="FP478" s="223">
        <f t="shared" ca="1" si="1021"/>
        <v>8.9473725734078155E-5</v>
      </c>
      <c r="FQ478" s="223">
        <f t="shared" ca="1" si="1022"/>
        <v>-1.4185354045818878E-4</v>
      </c>
      <c r="FR478" s="223">
        <f t="shared" ca="1" si="1023"/>
        <v>1.839563685498073E-4</v>
      </c>
      <c r="FS478" s="223">
        <f t="shared" ca="1" si="1024"/>
        <v>-2.127319498597174E-4</v>
      </c>
      <c r="FT478" s="223">
        <f t="shared" ca="1" si="1025"/>
        <v>2.2609555485977227E-4</v>
      </c>
      <c r="FU478" s="223">
        <f t="shared" ca="1" si="1026"/>
        <v>-2.2307901885345867E-4</v>
      </c>
      <c r="FV478" s="223">
        <f t="shared" ca="1" si="1027"/>
        <v>2.0390088344441216E-4</v>
      </c>
      <c r="FW478" s="223">
        <f t="shared" ca="1" si="1028"/>
        <v>-1.6995056366308738E-4</v>
      </c>
      <c r="FX478" s="223">
        <f t="shared" ca="1" si="1029"/>
        <v>1.2368768780943547E-4</v>
      </c>
      <c r="FY478" s="223">
        <f t="shared" ca="1" si="1030"/>
        <v>-6.8463902625547912E-5</v>
      </c>
      <c r="FZ478" s="223">
        <f t="shared" ca="1" si="1031"/>
        <v>8.2800536334580894E-6</v>
      </c>
      <c r="GA478" s="223">
        <f t="shared" ca="1" si="1032"/>
        <v>5.2503667594689052E-5</v>
      </c>
      <c r="GB478" s="223">
        <f t="shared" ca="1" si="1033"/>
        <v>-1.09483610021928E-4</v>
      </c>
      <c r="GC478" s="223">
        <f t="shared" ca="1" si="1034"/>
        <v>1.5853169827735394E-4</v>
      </c>
      <c r="GD478" s="223">
        <f t="shared" ca="1" si="1035"/>
        <v>-1.9609450291730571E-4</v>
      </c>
      <c r="GE478" s="223">
        <f t="shared" ca="1" si="1036"/>
        <v>2.1945067881414345E-4</v>
      </c>
      <c r="GF478" s="223">
        <f t="shared" ca="1" si="1037"/>
        <v>-2.2690812080997208E-4</v>
      </c>
      <c r="GG478" s="223">
        <f t="shared" ca="1" si="1038"/>
        <v>2.1792655312839607E-4</v>
      </c>
      <c r="GH478" s="223">
        <f t="shared" ca="1" si="1039"/>
        <v>-1.9315667120291794E-4</v>
      </c>
      <c r="GI478" s="223">
        <f t="shared" ca="1" si="1040"/>
        <v>1.5439300017978458E-4</v>
      </c>
      <c r="GJ478" s="223">
        <f t="shared" ca="1" si="1041"/>
        <v>-1.0444388539635773E-4</v>
      </c>
      <c r="GK478" s="223">
        <f t="shared" ca="1" si="1042"/>
        <v>4.692803374757801E-5</v>
      </c>
      <c r="GL478" s="223">
        <f t="shared" ca="1" si="1043"/>
        <v>1.3987653914845598E-5</v>
      </c>
      <c r="GM478" s="223">
        <f t="shared" ca="1" si="1044"/>
        <v>-7.3889965867094011E-5</v>
      </c>
      <c r="GN478" s="223">
        <f t="shared" ca="1" si="1045"/>
        <v>1.284391072954265E-4</v>
      </c>
      <c r="GO478" s="223">
        <f t="shared" ca="1" si="1046"/>
        <v>-1.7368310917985775E-4</v>
      </c>
      <c r="GP478" s="223">
        <f t="shared" ca="1" si="1047"/>
        <v>2.0634414002553751E-4</v>
      </c>
      <c r="GQ478" s="223">
        <f t="shared" ca="1" si="1048"/>
        <v>-2.2405597776765126E-4</v>
      </c>
      <c r="GR478" s="223">
        <f t="shared" ca="1" si="1049"/>
        <v>2.2553543751617451E-4</v>
      </c>
      <c r="GS478" s="223">
        <f t="shared" ca="1" si="1050"/>
        <v>-2.1067533556593914E-4</v>
      </c>
      <c r="GT478" s="223">
        <f t="shared" ca="1" si="1051"/>
        <v>1.8055225462756968E-4</v>
      </c>
      <c r="GU478" s="223">
        <f t="shared" ca="1" si="1052"/>
        <v>-1.373485477049697E-4</v>
      </c>
      <c r="GV478" s="223">
        <f t="shared" ca="1" si="1053"/>
        <v>8.4194231272054446E-5</v>
      </c>
      <c r="GW478" s="223">
        <f t="shared" ca="1" si="1054"/>
        <v>-2.4940222251158885E-5</v>
      </c>
      <c r="GX478" s="223">
        <f t="shared" ca="1" si="1055"/>
        <v>-3.6120652709507157E-5</v>
      </c>
      <c r="GY478" s="223">
        <f t="shared" ca="1" si="1056"/>
        <v>9.4564663375822777E-5</v>
      </c>
      <c r="GZ478" s="223">
        <f t="shared" ca="1" si="1057"/>
        <v>-1.461576657537328E-4</v>
      </c>
      <c r="HA478" s="223">
        <f t="shared" ca="1" si="1058"/>
        <v>1.8716185679613025E-4</v>
      </c>
      <c r="HB478" s="223">
        <f t="shared" ca="1" si="1059"/>
        <v>-2.1460657026614415E-4</v>
      </c>
      <c r="HC478" s="223">
        <f t="shared" ca="1" si="1060"/>
        <v>2.2650349517379557E-4</v>
      </c>
      <c r="HD478" s="223">
        <f t="shared" ca="1" si="1061"/>
        <v>-2.21990724668887E-4</v>
      </c>
      <c r="HE478" s="223">
        <f t="shared" ca="1" si="1062"/>
        <v>2.0139519935511875E-4</v>
      </c>
      <c r="HF478" s="223">
        <f t="shared" ca="1" si="1063"/>
        <v>-1.6620902114025717E-4</v>
      </c>
      <c r="HG478" s="223">
        <f t="shared" ca="1" si="1064"/>
        <v>1.1898135363340345E-4</v>
      </c>
      <c r="HH478" s="223">
        <f t="shared" ca="1" si="1065"/>
        <v>-6.3133740675376331E-5</v>
      </c>
      <c r="HI478" s="223">
        <f t="shared" ca="1" si="1066"/>
        <v>2.712222780723174E-6</v>
      </c>
      <c r="HJ478" s="223">
        <f t="shared" ca="1" si="1067"/>
        <v>5.7905789873044042E-5</v>
      </c>
      <c r="HK478" s="223">
        <f t="shared" ca="1" si="1068"/>
        <v>-1.1432865148193976E-4</v>
      </c>
      <c r="HL478" s="223">
        <f t="shared" ca="1" si="1069"/>
        <v>1.6246864599290316E-4</v>
      </c>
      <c r="HM478" s="223">
        <f t="shared" ca="1" si="1070"/>
        <v>-1.9883813341836258E-4</v>
      </c>
      <c r="HN478" s="223">
        <f t="shared" ca="1" si="1071"/>
        <v>2.2080222191921074E-4</v>
      </c>
      <c r="HO478" s="223">
        <f t="shared" ca="1" si="1072"/>
        <v>-2.2676966010201164E-4</v>
      </c>
      <c r="HP478" s="223">
        <f t="shared" ca="1" si="1073"/>
        <v>2.1630811979056583E-4</v>
      </c>
      <c r="HQ478" s="223">
        <f t="shared" ca="1" si="1074"/>
        <v>-1.9017551728070501E-4</v>
      </c>
      <c r="HR478" s="223">
        <f t="shared" ca="1" si="1075"/>
        <v>1.5026510392025279E-4</v>
      </c>
      <c r="HS478" s="223">
        <f t="shared" ca="1" si="1076"/>
        <v>-9.9468304084501303E-5</v>
      </c>
      <c r="HT478" s="223">
        <f t="shared" ca="1" si="1077"/>
        <v>4.1465237643581575E-5</v>
      </c>
      <c r="HU478" s="223">
        <f t="shared" ca="1" si="1078"/>
        <v>1.9541896877717013E-5</v>
      </c>
      <c r="HV478" s="223">
        <f t="shared" ca="1" si="1079"/>
        <v>-7.9133262625553916E-5</v>
      </c>
      <c r="HW478" s="223">
        <f t="shared" ca="1" si="1080"/>
        <v>1.3299159217590925E-4</v>
      </c>
      <c r="HX478" s="223">
        <f t="shared" ca="1" si="1081"/>
        <v>-1.7721496435678318E-4</v>
      </c>
      <c r="HY478" s="223">
        <f t="shared" ca="1" si="1082"/>
        <v>2.0859949011979741E-4</v>
      </c>
      <c r="HZ478" s="223">
        <f t="shared" ca="1" si="1083"/>
        <v>-2.2487142747241629E-4</v>
      </c>
      <c r="IA478" s="223">
        <f t="shared" ca="1" si="1084"/>
        <v>2.2485190923853955E-4</v>
      </c>
      <c r="IB478" s="223">
        <f t="shared" ca="1" si="1085"/>
        <v>-2.0854234947260665E-4</v>
      </c>
      <c r="IC478" s="223">
        <f t="shared" ca="1" si="1086"/>
        <v>1.7712434101436694E-4</v>
      </c>
      <c r="ID478" s="223">
        <f t="shared" ca="1" si="1087"/>
        <v>-1.3287405160625372E-4</v>
      </c>
      <c r="IE478" s="223">
        <f t="shared" ca="1" si="1088"/>
        <v>1.9588359060050773E-4</v>
      </c>
      <c r="IF478" s="223">
        <f t="shared" ca="1" si="1089"/>
        <v>-1.9397401706049139E-5</v>
      </c>
      <c r="IG478" s="223">
        <f t="shared" ca="1" si="1090"/>
        <v>-4.1607817386562837E-5</v>
      </c>
      <c r="IH478" s="223">
        <f t="shared" ca="1" si="1091"/>
        <v>9.9598638800338639E-5</v>
      </c>
      <c r="II478" s="223">
        <f t="shared" ca="1" si="1092"/>
        <v>-1.5037375113660407E-4</v>
      </c>
      <c r="IJ478" s="223">
        <f t="shared" ca="1" si="1093"/>
        <v>1.9025460573833701E-4</v>
      </c>
      <c r="IK478" s="223">
        <f t="shared" ca="1" si="1094"/>
        <v>-2.1635191969930729E-4</v>
      </c>
      <c r="IL478" s="223">
        <f t="shared" ca="1" si="1095"/>
        <v>2.2677499825183876E-4</v>
      </c>
      <c r="IM478" s="223">
        <f t="shared" ca="1" si="1096"/>
        <v>-2.2076871157254545E-4</v>
      </c>
      <c r="IN478" s="223">
        <f t="shared" ca="1" si="1097"/>
        <v>1.9876820232839136E-4</v>
      </c>
      <c r="IO478" s="223">
        <f t="shared" ca="1" si="1098"/>
        <v>-1.6236736051802994E-4</v>
      </c>
      <c r="IP478" s="223">
        <f t="shared" ca="1" si="1099"/>
        <v>1.1420334953891992E-4</v>
      </c>
      <c r="IQ478" s="223">
        <f t="shared" ca="1" si="1100"/>
        <v>-5.7765549320556931E-5</v>
      </c>
      <c r="IR478" s="223">
        <f t="shared" ca="1" si="1101"/>
        <v>-2.8572418135854077E-6</v>
      </c>
      <c r="IS478" s="223">
        <f t="shared" ca="1" si="1102"/>
        <v>6.3273031868804025E-5</v>
      </c>
      <c r="IT478" s="223">
        <f t="shared" ca="1" si="1103"/>
        <v>-1.1910482563734463E-4</v>
      </c>
      <c r="IU478" s="223">
        <f t="shared" ca="1" si="1104"/>
        <v>1.6630772867121807E-4</v>
      </c>
      <c r="IV478" s="223">
        <f t="shared" ca="1" si="1105"/>
        <v>-2.0146199126288533E-4</v>
      </c>
      <c r="IW478" s="223">
        <f t="shared" ca="1" si="1106"/>
        <v>2.2202076202211464E-4</v>
      </c>
      <c r="IX478" s="223">
        <f t="shared" ca="1" si="1107"/>
        <v>-2.2649460183027021E-4</v>
      </c>
      <c r="IY478" s="223">
        <f t="shared" ca="1" si="1108"/>
        <v>2.1455939052964727E-4</v>
      </c>
      <c r="IZ478" s="223">
        <f t="shared" ca="1" si="1109"/>
        <v>-1.8707980873800315E-4</v>
      </c>
      <c r="JA478" s="223">
        <f t="shared" ca="1" si="1110"/>
        <v>1.4604669358089385E-4</v>
      </c>
      <c r="JB478" s="223">
        <f t="shared" ca="1" si="1111"/>
        <v>-9.443280678564695E-5</v>
      </c>
    </row>
    <row r="479" spans="2:262">
      <c r="B479" s="230">
        <v>118</v>
      </c>
      <c r="C479" s="229">
        <f t="shared" si="1112"/>
        <v>2.3046875000000016E-3</v>
      </c>
      <c r="D479" s="226">
        <f t="shared" ca="1" si="855"/>
        <v>39.054422811096451</v>
      </c>
      <c r="E479" s="225">
        <f ca="1">DT361</f>
        <v>-0.14557718890355489</v>
      </c>
      <c r="F479" s="224">
        <v>118</v>
      </c>
      <c r="G479" s="223">
        <f t="shared" ca="1" si="856"/>
        <v>7.3167594304095871E-5</v>
      </c>
      <c r="H479" s="223">
        <f t="shared" ca="1" si="857"/>
        <v>-2.6508976960897568E-5</v>
      </c>
      <c r="I479" s="223">
        <f t="shared" ca="1" si="858"/>
        <v>-2.1738522019526158E-5</v>
      </c>
      <c r="J479" s="223">
        <f t="shared" ca="1" si="859"/>
        <v>6.8683068475294194E-5</v>
      </c>
      <c r="K479" s="223">
        <f t="shared" ca="1" si="860"/>
        <v>-1.1151092395314644E-4</v>
      </c>
      <c r="L479" s="223">
        <f t="shared" ca="1" si="861"/>
        <v>1.4765509413900953E-4</v>
      </c>
      <c r="M479" s="223">
        <f t="shared" ca="1" si="862"/>
        <v>-1.7494918806329764E-4</v>
      </c>
      <c r="N479" s="223">
        <f t="shared" ca="1" si="863"/>
        <v>1.9175726614580751E-4</v>
      </c>
      <c r="O479" s="223">
        <f t="shared" ca="1" si="864"/>
        <v>-1.9707189431385699E-4</v>
      </c>
      <c r="P479" s="223">
        <f t="shared" ca="1" si="865"/>
        <v>1.9057452707557925E-4</v>
      </c>
      <c r="Q479" s="223">
        <f t="shared" ca="1" si="866"/>
        <v>-1.726546003383066E-4</v>
      </c>
      <c r="R479" s="223">
        <f t="shared" ca="1" si="867"/>
        <v>1.4438618959636236E-4</v>
      </c>
      <c r="S479" s="223">
        <f t="shared" ca="1" si="868"/>
        <v>-1.0746363253798183E-4</v>
      </c>
      <c r="T479" s="223">
        <f t="shared" ca="1" si="869"/>
        <v>6.4099974690950547E-5</v>
      </c>
      <c r="U479" s="223">
        <f t="shared" ca="1" si="870"/>
        <v>-1.6894325020420765E-5</v>
      </c>
      <c r="V479" s="223">
        <f t="shared" ca="1" si="871"/>
        <v>-3.1323928148081176E-5</v>
      </c>
      <c r="W479" s="223">
        <f t="shared" ca="1" si="872"/>
        <v>7.7664703573338811E-5</v>
      </c>
      <c r="X479" s="223">
        <f t="shared" ca="1" si="873"/>
        <v>-1.1935045132437603E-4</v>
      </c>
      <c r="Y479" s="223">
        <f t="shared" ca="1" si="874"/>
        <v>1.5388263216169895E-4</v>
      </c>
      <c r="Z479" s="223">
        <f t="shared" ca="1" si="875"/>
        <v>-1.7919147371699961E-4</v>
      </c>
      <c r="AA479" s="223">
        <f t="shared" ca="1" si="876"/>
        <v>1.9376002746125738E-4</v>
      </c>
      <c r="AB479" s="223">
        <f t="shared" ca="1" si="877"/>
        <v>-1.9671509079750637E-4</v>
      </c>
      <c r="AC479" s="223">
        <f t="shared" ca="1" si="878"/>
        <v>1.8787954463590973E-4</v>
      </c>
      <c r="AD479" s="223">
        <f t="shared" ca="1" si="879"/>
        <v>-1.6778296946807787E-4</v>
      </c>
      <c r="AE479" s="223">
        <f t="shared" ca="1" si="880"/>
        <v>1.3762990363973168E-4</v>
      </c>
      <c r="AF479" s="223">
        <f t="shared" ca="1" si="881"/>
        <v>-9.9227646341310555E-5</v>
      </c>
      <c r="AG479" s="223">
        <f t="shared" ca="1" si="882"/>
        <v>5.4877932624278874E-5</v>
      </c>
      <c r="AH479" s="223">
        <f t="shared" ca="1" si="883"/>
        <v>-7.2389731712020036E-6</v>
      </c>
      <c r="AI479" s="223">
        <f t="shared" ca="1" si="884"/>
        <v>-4.0833872190076069E-5</v>
      </c>
      <c r="AJ479" s="223">
        <f t="shared" ca="1" si="885"/>
        <v>8.6459237597849984E-5</v>
      </c>
      <c r="AK479" s="223">
        <f t="shared" ca="1" si="886"/>
        <v>-1.2690245300450085E-4</v>
      </c>
      <c r="AL479" s="223">
        <f t="shared" ca="1" si="887"/>
        <v>1.5973945344498322E-4</v>
      </c>
      <c r="AM479" s="223">
        <f t="shared" ca="1" si="888"/>
        <v>-1.8300207141519682E-4</v>
      </c>
      <c r="AN479" s="223">
        <f t="shared" ca="1" si="889"/>
        <v>1.9529600389917929E-4</v>
      </c>
      <c r="AO479" s="223">
        <f t="shared" ca="1" si="890"/>
        <v>-1.9588438339721758E-4</v>
      </c>
      <c r="AP479" s="223">
        <f t="shared" ca="1" si="891"/>
        <v>1.847319439169073E-4</v>
      </c>
      <c r="AQ479" s="223">
        <f t="shared" ca="1" si="892"/>
        <v>-1.6250713472834694E-4</v>
      </c>
      <c r="AR479" s="223">
        <f t="shared" ca="1" si="893"/>
        <v>1.30542055190277E-4</v>
      </c>
      <c r="AS479" s="223">
        <f t="shared" ca="1" si="894"/>
        <v>-9.0752612053286486E-5</v>
      </c>
      <c r="AT479" s="223">
        <f t="shared" ca="1" si="895"/>
        <v>4.5523684811176073E-5</v>
      </c>
      <c r="AU479" s="223">
        <f t="shared" ca="1" si="896"/>
        <v>2.4338179984467376E-6</v>
      </c>
      <c r="AV479" s="223">
        <f t="shared" ca="1" si="897"/>
        <v>-5.0245443857337567E-5</v>
      </c>
      <c r="AW479" s="223">
        <f t="shared" ca="1" si="898"/>
        <v>9.5045483746054345E-5</v>
      </c>
      <c r="AX479" s="223">
        <f t="shared" ca="1" si="899"/>
        <v>-1.3414873555999356E-4</v>
      </c>
      <c r="AY479" s="223">
        <f t="shared" ca="1" si="900"/>
        <v>1.6521144839339413E-4</v>
      </c>
      <c r="AZ479" s="223">
        <f t="shared" ca="1" si="901"/>
        <v>-1.8637180109426748E-4</v>
      </c>
      <c r="BA479" s="223">
        <f t="shared" ca="1" si="902"/>
        <v>1.9636149515779829E-4</v>
      </c>
      <c r="BB479" s="223">
        <f t="shared" ca="1" si="903"/>
        <v>-1.9458177335987957E-4</v>
      </c>
      <c r="BC479" s="223">
        <f t="shared" ca="1" si="904"/>
        <v>1.811393077644028E-4</v>
      </c>
      <c r="BD479" s="223">
        <f t="shared" ca="1" si="905"/>
        <v>-1.5683980606711142E-4</v>
      </c>
      <c r="BE479" s="223">
        <f t="shared" ca="1" si="906"/>
        <v>1.2313971949573524E-4</v>
      </c>
      <c r="BF479" s="223">
        <f t="shared" ca="1" si="907"/>
        <v>-8.2058946773838561E-5</v>
      </c>
      <c r="BG479" s="223">
        <f t="shared" ca="1" si="908"/>
        <v>3.605976645396204E-5</v>
      </c>
      <c r="BH479" s="223">
        <f t="shared" ca="1" si="909"/>
        <v>1.210074588735997E-5</v>
      </c>
      <c r="BI479" s="223">
        <f t="shared" ca="1" si="910"/>
        <v>-5.9535969849371011E-5</v>
      </c>
      <c r="BJ479" s="223">
        <f t="shared" ca="1" si="911"/>
        <v>1.034027569989109E-4</v>
      </c>
      <c r="BK479" s="223">
        <f t="shared" ca="1" si="912"/>
        <v>-1.4107184206148282E-4</v>
      </c>
      <c r="BL479" s="223">
        <f t="shared" ca="1" si="913"/>
        <v>1.7028543449181446E-4</v>
      </c>
      <c r="BM479" s="223">
        <f t="shared" ca="1" si="914"/>
        <v>-1.892925447802594E-4</v>
      </c>
      <c r="BN479" s="223">
        <f t="shared" ca="1" si="915"/>
        <v>1.9695393437534628E-4</v>
      </c>
      <c r="BO479" s="223">
        <f t="shared" ca="1" si="916"/>
        <v>-1.928103987871661E-4</v>
      </c>
      <c r="BP479" s="223">
        <f t="shared" ca="1" si="917"/>
        <v>1.77110291153562E-4</v>
      </c>
      <c r="BQ479" s="223">
        <f t="shared" ca="1" si="918"/>
        <v>-1.5079463657551739E-4</v>
      </c>
      <c r="BR479" s="223">
        <f t="shared" ca="1" si="919"/>
        <v>1.1544072943116488E-4</v>
      </c>
      <c r="BS479" s="223">
        <f t="shared" ca="1" si="920"/>
        <v>-7.3167594304092429E-5</v>
      </c>
      <c r="BT479" s="223">
        <f t="shared" ca="1" si="921"/>
        <v>2.6508976960897893E-5</v>
      </c>
      <c r="BU479" s="223">
        <f t="shared" ca="1" si="922"/>
        <v>2.1738522019527568E-5</v>
      </c>
      <c r="BV479" s="223">
        <f t="shared" ca="1" si="923"/>
        <v>-6.8683068475296837E-5</v>
      </c>
      <c r="BW479" s="223">
        <f t="shared" ca="1" si="924"/>
        <v>1.1151092395314991E-4</v>
      </c>
      <c r="BX479" s="223">
        <f t="shared" ca="1" si="925"/>
        <v>-1.4765509413901002E-4</v>
      </c>
      <c r="BY479" s="223">
        <f t="shared" ca="1" si="926"/>
        <v>1.7494918806329861E-4</v>
      </c>
      <c r="BZ479" s="223">
        <f t="shared" ca="1" si="927"/>
        <v>-1.9175726614580833E-4</v>
      </c>
      <c r="CA479" s="223">
        <f t="shared" ca="1" si="928"/>
        <v>1.9707189431385699E-4</v>
      </c>
      <c r="CB479" s="223">
        <f t="shared" ca="1" si="929"/>
        <v>-1.9057452707557903E-4</v>
      </c>
      <c r="CC479" s="223">
        <f t="shared" ca="1" si="930"/>
        <v>1.7265460033830525E-4</v>
      </c>
      <c r="CD479" s="223">
        <f t="shared" ca="1" si="931"/>
        <v>-1.4438618959635902E-4</v>
      </c>
      <c r="CE479" s="223">
        <f t="shared" ca="1" si="932"/>
        <v>1.0746363253798122E-4</v>
      </c>
      <c r="CF479" s="223">
        <f t="shared" ca="1" si="933"/>
        <v>-6.4099974690948555E-5</v>
      </c>
      <c r="CG479" s="223">
        <f t="shared" ca="1" si="934"/>
        <v>1.6894325020417269E-5</v>
      </c>
      <c r="CH479" s="223">
        <f t="shared" ca="1" si="935"/>
        <v>3.1323928148086042E-5</v>
      </c>
      <c r="CI479" s="223">
        <f t="shared" ca="1" si="936"/>
        <v>-7.7664703573339475E-5</v>
      </c>
      <c r="CJ479" s="223">
        <f t="shared" ca="1" si="937"/>
        <v>1.1935045132437773E-4</v>
      </c>
      <c r="CK479" s="223">
        <f t="shared" ca="1" si="938"/>
        <v>-1.5388263216170115E-4</v>
      </c>
      <c r="CL479" s="223">
        <f t="shared" ca="1" si="939"/>
        <v>1.7919147371699934E-4</v>
      </c>
      <c r="CM479" s="223">
        <f t="shared" ca="1" si="940"/>
        <v>-1.9376002746125778E-4</v>
      </c>
      <c r="CN479" s="223">
        <f t="shared" ca="1" si="941"/>
        <v>1.9671509079750613E-4</v>
      </c>
      <c r="CO479" s="223">
        <f t="shared" ca="1" si="942"/>
        <v>-1.8787954463590827E-4</v>
      </c>
      <c r="CP479" s="223">
        <f t="shared" ca="1" si="943"/>
        <v>1.6778296946807673E-4</v>
      </c>
      <c r="CQ479" s="223">
        <f t="shared" ca="1" si="944"/>
        <v>-1.3762990363973417E-4</v>
      </c>
      <c r="CR479" s="223">
        <f t="shared" ca="1" si="945"/>
        <v>9.9227646341311138E-5</v>
      </c>
      <c r="CS479" s="223">
        <f t="shared" ca="1" si="946"/>
        <v>-5.4877932624279524E-5</v>
      </c>
      <c r="CT479" s="223">
        <f t="shared" ca="1" si="947"/>
        <v>7.2389731711998759E-6</v>
      </c>
      <c r="CU479" s="223">
        <f t="shared" ca="1" si="948"/>
        <v>4.0833872190078143E-5</v>
      </c>
      <c r="CV479" s="223">
        <f t="shared" ca="1" si="949"/>
        <v>-8.645923759785443E-5</v>
      </c>
      <c r="CW479" s="223">
        <f t="shared" ca="1" si="950"/>
        <v>1.2690245300450462E-4</v>
      </c>
      <c r="CX479" s="223">
        <f t="shared" ca="1" si="951"/>
        <v>-1.5973945344498119E-4</v>
      </c>
      <c r="CY479" s="223">
        <f t="shared" ca="1" si="952"/>
        <v>1.8300207141519654E-4</v>
      </c>
      <c r="CZ479" s="223">
        <f t="shared" ca="1" si="953"/>
        <v>-1.9529600389917921E-4</v>
      </c>
      <c r="DA479" s="223">
        <f t="shared" ca="1" si="954"/>
        <v>1.9588438339721736E-4</v>
      </c>
      <c r="DB479" s="223">
        <f t="shared" ca="1" si="955"/>
        <v>-1.847319439169066E-4</v>
      </c>
      <c r="DC479" s="223">
        <f t="shared" ca="1" si="956"/>
        <v>1.6250713472834414E-4</v>
      </c>
      <c r="DD479" s="223">
        <f t="shared" ca="1" si="957"/>
        <v>-1.3054205519027332E-4</v>
      </c>
      <c r="DE479" s="223">
        <f t="shared" ca="1" si="958"/>
        <v>9.0752612053279628E-5</v>
      </c>
      <c r="DF479" s="223">
        <f t="shared" ca="1" si="959"/>
        <v>-4.5523684811179461E-5</v>
      </c>
      <c r="DG479" s="223">
        <f t="shared" ca="1" si="960"/>
        <v>-2.4338179984460736E-6</v>
      </c>
      <c r="DH479" s="223">
        <f t="shared" ca="1" si="961"/>
        <v>5.0245443857339613E-5</v>
      </c>
      <c r="DI479" s="223">
        <f t="shared" ca="1" si="962"/>
        <v>-9.5045483746056242E-5</v>
      </c>
      <c r="DJ479" s="223">
        <f t="shared" ca="1" si="963"/>
        <v>1.3414873555999717E-4</v>
      </c>
      <c r="DK479" s="223">
        <f t="shared" ca="1" si="964"/>
        <v>-1.6521144839339835E-4</v>
      </c>
      <c r="DL479" s="223">
        <f t="shared" ca="1" si="965"/>
        <v>1.8637180109427E-4</v>
      </c>
      <c r="DM479" s="223">
        <f t="shared" ca="1" si="966"/>
        <v>-1.96361495157798E-4</v>
      </c>
      <c r="DN479" s="223">
        <f t="shared" ca="1" si="967"/>
        <v>1.9458177335987921E-4</v>
      </c>
      <c r="DO479" s="223">
        <f t="shared" ca="1" si="968"/>
        <v>-1.8113930776440196E-4</v>
      </c>
      <c r="DP479" s="223">
        <f t="shared" ca="1" si="969"/>
        <v>1.5683980606711012E-4</v>
      </c>
      <c r="DQ479" s="223">
        <f t="shared" ca="1" si="970"/>
        <v>-1.2313971949573358E-4</v>
      </c>
      <c r="DR479" s="223">
        <f t="shared" ca="1" si="971"/>
        <v>8.2058946773831541E-5</v>
      </c>
      <c r="DS479" s="223">
        <f t="shared" ca="1" si="972"/>
        <v>-3.6059766453954437E-5</v>
      </c>
      <c r="DT479" s="223">
        <f t="shared" ca="1" si="973"/>
        <v>-1.2100745887356487E-5</v>
      </c>
      <c r="DU479" s="223">
        <f t="shared" ca="1" si="974"/>
        <v>5.9535969849367664E-5</v>
      </c>
      <c r="DV479" s="223">
        <f t="shared" ca="1" si="975"/>
        <v>-1.0340275699891269E-4</v>
      </c>
      <c r="DW479" s="223">
        <f t="shared" ca="1" si="976"/>
        <v>1.4107184206148431E-4</v>
      </c>
      <c r="DX479" s="223">
        <f t="shared" ca="1" si="977"/>
        <v>-1.7028543449181555E-4</v>
      </c>
      <c r="DY479" s="223">
        <f t="shared" ca="1" si="978"/>
        <v>1.8929254478026154E-4</v>
      </c>
      <c r="DZ479" s="223">
        <f t="shared" ca="1" si="979"/>
        <v>-1.9695393437534655E-4</v>
      </c>
      <c r="EA479" s="223">
        <f t="shared" ca="1" si="980"/>
        <v>1.9281039878716683E-4</v>
      </c>
      <c r="EB479" s="223">
        <f t="shared" ca="1" si="981"/>
        <v>-1.7711029115356352E-4</v>
      </c>
      <c r="EC479" s="223">
        <f t="shared" ca="1" si="982"/>
        <v>1.5079463657551603E-4</v>
      </c>
      <c r="ED479" s="223">
        <f t="shared" ca="1" si="983"/>
        <v>-1.1544072943116316E-4</v>
      </c>
      <c r="EE479" s="223">
        <f t="shared" ca="1" si="984"/>
        <v>7.316759430409045E-5</v>
      </c>
      <c r="EF479" s="223">
        <f t="shared" ca="1" si="985"/>
        <v>-2.6508976960890249E-5</v>
      </c>
      <c r="EG479" s="223">
        <f t="shared" ca="1" si="986"/>
        <v>-2.1738522019535252E-5</v>
      </c>
      <c r="EH479" s="223">
        <f t="shared" ca="1" si="987"/>
        <v>6.8683068475293598E-5</v>
      </c>
      <c r="EI479" s="223">
        <f t="shared" ca="1" si="988"/>
        <v>-1.1151092395314706E-4</v>
      </c>
      <c r="EJ479" s="223">
        <f t="shared" ca="1" si="989"/>
        <v>1.476550941390114E-4</v>
      </c>
      <c r="EK479" s="223">
        <f t="shared" ca="1" si="990"/>
        <v>-1.7494918806329961E-4</v>
      </c>
      <c r="EL479" s="223">
        <f t="shared" ca="1" si="991"/>
        <v>1.9175726614580882E-4</v>
      </c>
      <c r="EM479" s="223">
        <f t="shared" ca="1" si="992"/>
        <v>-1.9707189431385691E-4</v>
      </c>
      <c r="EN479" s="223">
        <f t="shared" ca="1" si="993"/>
        <v>1.9057452707557705E-4</v>
      </c>
      <c r="EO479" s="223">
        <f t="shared" ca="1" si="994"/>
        <v>-1.7265460033830693E-4</v>
      </c>
      <c r="EP479" s="223">
        <f t="shared" ca="1" si="995"/>
        <v>1.4438618959636138E-4</v>
      </c>
      <c r="EQ479" s="223">
        <f t="shared" ca="1" si="996"/>
        <v>-1.0746363253797946E-4</v>
      </c>
      <c r="ER479" s="223">
        <f t="shared" ca="1" si="997"/>
        <v>6.4099974690946522E-5</v>
      </c>
      <c r="ES479" s="223">
        <f t="shared" ca="1" si="998"/>
        <v>-1.6894325020415127E-5</v>
      </c>
      <c r="ET479" s="223">
        <f t="shared" ca="1" si="999"/>
        <v>-3.1323928148088129E-5</v>
      </c>
      <c r="EU479" s="223">
        <f t="shared" ca="1" si="1000"/>
        <v>7.7664703573346563E-5</v>
      </c>
      <c r="EV479" s="223">
        <f t="shared" ca="1" si="1001"/>
        <v>-1.1935045132437498E-4</v>
      </c>
      <c r="EW479" s="223">
        <f t="shared" ca="1" si="1002"/>
        <v>1.5388263216169898E-4</v>
      </c>
      <c r="EX479" s="223">
        <f t="shared" ca="1" si="1003"/>
        <v>-1.7919147371700021E-4</v>
      </c>
      <c r="EY479" s="223">
        <f t="shared" ca="1" si="1004"/>
        <v>1.9376002746125816E-4</v>
      </c>
      <c r="EZ479" s="223">
        <f t="shared" ca="1" si="1005"/>
        <v>-1.9671509079750605E-4</v>
      </c>
      <c r="FA479" s="223">
        <f t="shared" ca="1" si="1006"/>
        <v>1.8787954463590762E-4</v>
      </c>
      <c r="FB479" s="223">
        <f t="shared" ca="1" si="1007"/>
        <v>-1.6778296946807269E-4</v>
      </c>
      <c r="FC479" s="223">
        <f t="shared" ca="1" si="1008"/>
        <v>1.3762990363973265E-4</v>
      </c>
      <c r="FD479" s="223">
        <f t="shared" ca="1" si="1009"/>
        <v>-9.9227646341309294E-5</v>
      </c>
      <c r="FE479" s="223">
        <f t="shared" ca="1" si="1010"/>
        <v>5.4877932624277498E-5</v>
      </c>
      <c r="FF479" s="223">
        <f t="shared" ca="1" si="1011"/>
        <v>-7.2389731711977481E-6</v>
      </c>
      <c r="FG479" s="223">
        <f t="shared" ca="1" si="1012"/>
        <v>-4.0833872190080243E-5</v>
      </c>
      <c r="FH479" s="223">
        <f t="shared" ca="1" si="1013"/>
        <v>8.6459237597856341E-5</v>
      </c>
      <c r="FI479" s="223">
        <f t="shared" ca="1" si="1014"/>
        <v>-1.2690245300450622E-4</v>
      </c>
      <c r="FJ479" s="223">
        <f t="shared" ca="1" si="1015"/>
        <v>1.5973945344498899E-4</v>
      </c>
      <c r="FK479" s="223">
        <f t="shared" ca="1" si="1016"/>
        <v>-1.8300207141519736E-4</v>
      </c>
      <c r="FL479" s="223">
        <f t="shared" ca="1" si="1017"/>
        <v>1.952960038991795E-4</v>
      </c>
      <c r="FM479" s="223">
        <f t="shared" ca="1" si="1018"/>
        <v>-1.9588438339721714E-4</v>
      </c>
      <c r="FN479" s="223">
        <f t="shared" ca="1" si="1019"/>
        <v>1.8473194391690586E-4</v>
      </c>
      <c r="FO479" s="223">
        <f t="shared" ca="1" si="1020"/>
        <v>-1.6250713472834295E-4</v>
      </c>
      <c r="FP479" s="223">
        <f t="shared" ca="1" si="1021"/>
        <v>1.3054205519027174E-4</v>
      </c>
      <c r="FQ479" s="223">
        <f t="shared" ca="1" si="1022"/>
        <v>-9.0752612053277731E-5</v>
      </c>
      <c r="FR479" s="223">
        <f t="shared" ca="1" si="1023"/>
        <v>4.5523684811177401E-5</v>
      </c>
      <c r="FS479" s="223">
        <f t="shared" ca="1" si="1024"/>
        <v>2.4338179984482013E-6</v>
      </c>
      <c r="FT479" s="223">
        <f t="shared" ca="1" si="1025"/>
        <v>-5.0245443857341659E-5</v>
      </c>
      <c r="FU479" s="223">
        <f t="shared" ca="1" si="1026"/>
        <v>9.5045483746058058E-5</v>
      </c>
      <c r="FV479" s="223">
        <f t="shared" ca="1" si="1027"/>
        <v>-1.3414873555999874E-4</v>
      </c>
      <c r="FW479" s="223">
        <f t="shared" ca="1" si="1028"/>
        <v>1.6521144839339949E-4</v>
      </c>
      <c r="FX479" s="223">
        <f t="shared" ca="1" si="1029"/>
        <v>-1.8637180109427068E-4</v>
      </c>
      <c r="FY479" s="223">
        <f t="shared" ca="1" si="1030"/>
        <v>1.9636149515779819E-4</v>
      </c>
      <c r="FZ479" s="223">
        <f t="shared" ca="1" si="1031"/>
        <v>-1.9458177335987886E-4</v>
      </c>
      <c r="GA479" s="223">
        <f t="shared" ca="1" si="1032"/>
        <v>1.8113930776440112E-4</v>
      </c>
      <c r="GB479" s="223">
        <f t="shared" ca="1" si="1033"/>
        <v>-1.5683980606711565E-4</v>
      </c>
      <c r="GC479" s="223">
        <f t="shared" ca="1" si="1034"/>
        <v>1.2313971949573193E-4</v>
      </c>
      <c r="GD479" s="223">
        <f t="shared" ca="1" si="1035"/>
        <v>-8.205894677383978E-5</v>
      </c>
      <c r="GE479" s="223">
        <f t="shared" ca="1" si="1036"/>
        <v>3.6059766453952336E-5</v>
      </c>
      <c r="GF479" s="223">
        <f t="shared" ca="1" si="1037"/>
        <v>1.2100745887358614E-5</v>
      </c>
      <c r="GG479" s="223">
        <f t="shared" ca="1" si="1038"/>
        <v>-5.9535969849380376E-5</v>
      </c>
      <c r="GH479" s="223">
        <f t="shared" ca="1" si="1039"/>
        <v>1.0340275699891452E-4</v>
      </c>
      <c r="GI479" s="223">
        <f t="shared" ca="1" si="1040"/>
        <v>-1.4107184206147796E-4</v>
      </c>
      <c r="GJ479" s="223">
        <f t="shared" ca="1" si="1041"/>
        <v>1.702854344918166E-4</v>
      </c>
      <c r="GK479" s="223">
        <f t="shared" ca="1" si="1042"/>
        <v>-1.8929254478025899E-4</v>
      </c>
      <c r="GL479" s="223">
        <f t="shared" ca="1" si="1043"/>
        <v>1.9695393437534664E-4</v>
      </c>
      <c r="GM479" s="223">
        <f t="shared" ca="1" si="1044"/>
        <v>-1.9281039878716639E-4</v>
      </c>
      <c r="GN479" s="223">
        <f t="shared" ca="1" si="1045"/>
        <v>1.7711029115355766E-4</v>
      </c>
      <c r="GO479" s="223">
        <f t="shared" ca="1" si="1046"/>
        <v>-1.5079463657551468E-4</v>
      </c>
      <c r="GP479" s="223">
        <f t="shared" ca="1" si="1047"/>
        <v>1.1544072943117051E-4</v>
      </c>
      <c r="GQ479" s="223">
        <f t="shared" ca="1" si="1048"/>
        <v>-7.3167594304088498E-5</v>
      </c>
      <c r="GR479" s="223">
        <f t="shared" ca="1" si="1049"/>
        <v>2.6508976960899248E-5</v>
      </c>
      <c r="GS479" s="223">
        <f t="shared" ca="1" si="1050"/>
        <v>2.1738522019537366E-5</v>
      </c>
      <c r="GT479" s="223">
        <f t="shared" ca="1" si="1051"/>
        <v>-6.868306847529559E-5</v>
      </c>
      <c r="GU479" s="223">
        <f t="shared" ca="1" si="1052"/>
        <v>1.1151092395315805E-4</v>
      </c>
      <c r="GV479" s="223">
        <f t="shared" ca="1" si="1053"/>
        <v>-1.4765509413901281E-4</v>
      </c>
      <c r="GW479" s="223">
        <f t="shared" ca="1" si="1054"/>
        <v>1.7494918806330574E-4</v>
      </c>
      <c r="GX479" s="223">
        <f t="shared" ca="1" si="1055"/>
        <v>-1.917572661458093E-4</v>
      </c>
      <c r="GY479" s="223">
        <f t="shared" ca="1" si="1056"/>
        <v>1.9707189431385702E-4</v>
      </c>
      <c r="GZ479" s="223">
        <f t="shared" ca="1" si="1057"/>
        <v>-1.9057452707557654E-4</v>
      </c>
      <c r="HA479" s="223">
        <f t="shared" ca="1" si="1058"/>
        <v>1.726546003383059E-4</v>
      </c>
      <c r="HB479" s="223">
        <f t="shared" ca="1" si="1059"/>
        <v>-1.4438618959635233E-4</v>
      </c>
      <c r="HC479" s="223">
        <f t="shared" ca="1" si="1060"/>
        <v>1.0746363253797767E-4</v>
      </c>
      <c r="HD479" s="223">
        <f t="shared" ca="1" si="1061"/>
        <v>-6.4099974690933945E-5</v>
      </c>
      <c r="HE479" s="223">
        <f t="shared" ca="1" si="1062"/>
        <v>1.6894325020413013E-5</v>
      </c>
      <c r="HF479" s="223">
        <f t="shared" ca="1" si="1063"/>
        <v>3.1323928148079171E-5</v>
      </c>
      <c r="HG479" s="223">
        <f t="shared" ca="1" si="1064"/>
        <v>-7.7664703573348528E-5</v>
      </c>
      <c r="HH479" s="223">
        <f t="shared" ca="1" si="1065"/>
        <v>1.1935045132437666E-4</v>
      </c>
      <c r="HI479" s="223">
        <f t="shared" ca="1" si="1066"/>
        <v>-1.538826321617073E-4</v>
      </c>
      <c r="HJ479" s="223">
        <f t="shared" ca="1" si="1067"/>
        <v>1.791914737170011E-4</v>
      </c>
      <c r="HK479" s="223">
        <f t="shared" ca="1" si="1068"/>
        <v>-1.937600274612606E-4</v>
      </c>
      <c r="HL479" s="223">
        <f t="shared" ca="1" si="1069"/>
        <v>1.9671509079750588E-4</v>
      </c>
      <c r="HM479" s="223">
        <f t="shared" ca="1" si="1070"/>
        <v>-1.8787954463591038E-4</v>
      </c>
      <c r="HN479" s="223">
        <f t="shared" ca="1" si="1071"/>
        <v>1.6778296946807158E-4</v>
      </c>
      <c r="HO479" s="223">
        <f t="shared" ca="1" si="1072"/>
        <v>-1.3762990363973116E-4</v>
      </c>
      <c r="HP479" s="223">
        <f t="shared" ca="1" si="1073"/>
        <v>9.9227646341297775E-5</v>
      </c>
      <c r="HQ479" s="223">
        <f t="shared" ca="1" si="1074"/>
        <v>-5.4877932624275438E-5</v>
      </c>
      <c r="HR479" s="223">
        <f t="shared" ca="1" si="1075"/>
        <v>7.2389731711844396E-6</v>
      </c>
      <c r="HS479" s="223">
        <f t="shared" ca="1" si="1076"/>
        <v>4.0833872190082303E-5</v>
      </c>
      <c r="HT479" s="223">
        <f t="shared" ca="1" si="1077"/>
        <v>-8.6459237597848155E-5</v>
      </c>
      <c r="HU479" s="223">
        <f t="shared" ca="1" si="1078"/>
        <v>1.2690245300450787E-4</v>
      </c>
      <c r="HV479" s="223">
        <f t="shared" ca="1" si="1079"/>
        <v>-1.5973945344498368E-4</v>
      </c>
      <c r="HW479" s="223">
        <f t="shared" ca="1" si="1080"/>
        <v>1.8300207141520232E-4</v>
      </c>
      <c r="HX479" s="223">
        <f t="shared" ca="1" si="1081"/>
        <v>-1.9529600389917978E-4</v>
      </c>
      <c r="HY479" s="223">
        <f t="shared" ca="1" si="1082"/>
        <v>1.9588438339721568E-4</v>
      </c>
      <c r="HZ479" s="223">
        <f t="shared" ca="1" si="1083"/>
        <v>-1.8473194391690513E-4</v>
      </c>
      <c r="IA479" s="223">
        <f t="shared" ca="1" si="1084"/>
        <v>1.6250713472834807E-4</v>
      </c>
      <c r="IB479" s="223">
        <f t="shared" ca="1" si="1085"/>
        <v>-1.3054205519027012E-4</v>
      </c>
      <c r="IC479" s="223">
        <f t="shared" ca="1" si="1086"/>
        <v>9.0752612053285808E-5</v>
      </c>
      <c r="ID479" s="223">
        <f t="shared" ca="1" si="1087"/>
        <v>-4.5523684811164431E-5</v>
      </c>
      <c r="IE479" s="223">
        <f t="shared" ca="1" si="1088"/>
        <v>2.4767512552858085E-4</v>
      </c>
      <c r="IF479" s="223">
        <f t="shared" ca="1" si="1089"/>
        <v>5.0245443857354561E-5</v>
      </c>
      <c r="IG479" s="223">
        <f t="shared" ca="1" si="1090"/>
        <v>-9.5045483746059956E-5</v>
      </c>
      <c r="IH479" s="223">
        <f t="shared" ca="1" si="1091"/>
        <v>1.341487355599921E-4</v>
      </c>
      <c r="II479" s="223">
        <f t="shared" ca="1" si="1092"/>
        <v>-1.6521144839340063E-4</v>
      </c>
      <c r="IJ479" s="223">
        <f t="shared" ca="1" si="1093"/>
        <v>1.8637180109426773E-4</v>
      </c>
      <c r="IK479" s="223">
        <f t="shared" ca="1" si="1094"/>
        <v>-1.9636149515779935E-4</v>
      </c>
      <c r="IL479" s="223">
        <f t="shared" ca="1" si="1095"/>
        <v>1.9458177335987856E-4</v>
      </c>
      <c r="IM479" s="223">
        <f t="shared" ca="1" si="1096"/>
        <v>-1.8113930776439587E-4</v>
      </c>
      <c r="IN479" s="223">
        <f t="shared" ca="1" si="1097"/>
        <v>1.5683980606710757E-4</v>
      </c>
      <c r="IO479" s="223">
        <f t="shared" ca="1" si="1098"/>
        <v>-1.2313971949573903E-4</v>
      </c>
      <c r="IP479" s="223">
        <f t="shared" ca="1" si="1099"/>
        <v>8.2058946773827665E-5</v>
      </c>
      <c r="IQ479" s="223">
        <f t="shared" ca="1" si="1100"/>
        <v>-3.6059766453961281E-5</v>
      </c>
      <c r="IR479" s="223">
        <f t="shared" ca="1" si="1101"/>
        <v>-1.2100745887371923E-5</v>
      </c>
      <c r="IS479" s="223">
        <f t="shared" ca="1" si="1102"/>
        <v>5.953596984937173E-5</v>
      </c>
      <c r="IT479" s="223">
        <f t="shared" ca="1" si="1103"/>
        <v>-1.0340275699892588E-4</v>
      </c>
      <c r="IU479" s="223">
        <f t="shared" ca="1" si="1104"/>
        <v>1.4107184206148726E-4</v>
      </c>
      <c r="IV479" s="223">
        <f t="shared" ca="1" si="1105"/>
        <v>-1.7028543449181205E-4</v>
      </c>
      <c r="IW479" s="223">
        <f t="shared" ca="1" si="1106"/>
        <v>1.8929254478026271E-4</v>
      </c>
      <c r="IX479" s="223">
        <f t="shared" ca="1" si="1107"/>
        <v>-1.9695393437534631E-4</v>
      </c>
      <c r="IY479" s="223">
        <f t="shared" ca="1" si="1108"/>
        <v>1.9281039878716363E-4</v>
      </c>
      <c r="IZ479" s="223">
        <f t="shared" ca="1" si="1109"/>
        <v>-1.7711029115356167E-4</v>
      </c>
      <c r="JA479" s="223">
        <f t="shared" ca="1" si="1110"/>
        <v>1.5079463657550609E-4</v>
      </c>
      <c r="JB479" s="223">
        <f t="shared" ca="1" si="1111"/>
        <v>-1.1544072943115971E-4</v>
      </c>
    </row>
    <row r="480" spans="2:262">
      <c r="B480" s="230">
        <v>119</v>
      </c>
      <c r="C480" s="229">
        <f t="shared" si="1112"/>
        <v>2.3242187500000016E-3</v>
      </c>
      <c r="D480" s="226">
        <f t="shared" ca="1" si="855"/>
        <v>39.059129279838089</v>
      </c>
      <c r="E480" s="225">
        <f ca="1">DU361</f>
        <v>-0.14087072016191668</v>
      </c>
      <c r="F480" s="224">
        <v>119</v>
      </c>
      <c r="G480" s="223">
        <f t="shared" ca="1" si="856"/>
        <v>1.7036719110751587E-4</v>
      </c>
      <c r="H480" s="223">
        <f t="shared" ca="1" si="857"/>
        <v>-1.027754716021906E-4</v>
      </c>
      <c r="I480" s="223">
        <f t="shared" ca="1" si="858"/>
        <v>3.0189302008427427E-5</v>
      </c>
      <c r="J480" s="223">
        <f t="shared" ca="1" si="859"/>
        <v>4.3863939054192421E-5</v>
      </c>
      <c r="K480" s="223">
        <f t="shared" ca="1" si="860"/>
        <v>-1.1578557954253895E-4</v>
      </c>
      <c r="L480" s="223">
        <f t="shared" ca="1" si="861"/>
        <v>1.8208053412060901E-4</v>
      </c>
      <c r="M480" s="223">
        <f t="shared" ca="1" si="862"/>
        <v>-2.3952715041752383E-4</v>
      </c>
      <c r="N480" s="223">
        <f t="shared" ca="1" si="863"/>
        <v>2.853337676082642E-4</v>
      </c>
      <c r="O480" s="223">
        <f t="shared" ca="1" si="864"/>
        <v>-3.1727437923708009E-4</v>
      </c>
      <c r="P480" s="223">
        <f t="shared" ca="1" si="865"/>
        <v>3.3379680764827804E-4</v>
      </c>
      <c r="Q480" s="223">
        <f t="shared" ca="1" si="866"/>
        <v>-3.3409813320789145E-4</v>
      </c>
      <c r="R480" s="223">
        <f t="shared" ca="1" si="867"/>
        <v>3.1816371277739342E-4</v>
      </c>
      <c r="S480" s="223">
        <f t="shared" ca="1" si="868"/>
        <v>-2.8676789130784746E-4</v>
      </c>
      <c r="T480" s="223">
        <f t="shared" ca="1" si="869"/>
        <v>2.4143637197405319E-4</v>
      </c>
      <c r="U480" s="223">
        <f t="shared" ca="1" si="870"/>
        <v>-1.8437207349987031E-4</v>
      </c>
      <c r="V480" s="223">
        <f t="shared" ca="1" si="871"/>
        <v>1.1834807769283413E-4</v>
      </c>
      <c r="W480" s="223">
        <f t="shared" ca="1" si="872"/>
        <v>-4.6572869481856835E-5</v>
      </c>
      <c r="X480" s="223">
        <f t="shared" ca="1" si="873"/>
        <v>-2.746558178192592E-5</v>
      </c>
      <c r="Y480" s="223">
        <f t="shared" ca="1" si="874"/>
        <v>1.0016932277660417E-4</v>
      </c>
      <c r="Z480" s="223">
        <f t="shared" ca="1" si="875"/>
        <v>-1.6800526141337095E-4</v>
      </c>
      <c r="AA480" s="223">
        <f t="shared" ca="1" si="876"/>
        <v>2.2767686006080757E-4</v>
      </c>
      <c r="AB480" s="223">
        <f t="shared" ca="1" si="877"/>
        <v>-2.762843332302585E-4</v>
      </c>
      <c r="AC480" s="223">
        <f t="shared" ca="1" si="878"/>
        <v>3.1146556479726562E-4</v>
      </c>
      <c r="AD480" s="223">
        <f t="shared" ca="1" si="879"/>
        <v>-3.3151089678243426E-4</v>
      </c>
      <c r="AE480" s="223">
        <f t="shared" ca="1" si="880"/>
        <v>3.3544621144594131E-4</v>
      </c>
      <c r="AF480" s="223">
        <f t="shared" ca="1" si="881"/>
        <v>-3.2308026925988533E-4</v>
      </c>
      <c r="AG480" s="223">
        <f t="shared" ca="1" si="882"/>
        <v>2.9501400233464058E-4</v>
      </c>
      <c r="AH480" s="223">
        <f t="shared" ca="1" si="883"/>
        <v>-2.5261131167831448E-4</v>
      </c>
      <c r="AI480" s="223">
        <f t="shared" ca="1" si="884"/>
        <v>1.9793278741807871E-4</v>
      </c>
      <c r="AJ480" s="223">
        <f t="shared" ca="1" si="885"/>
        <v>-1.3363557289824724E-4</v>
      </c>
      <c r="AK480" s="223">
        <f t="shared" ca="1" si="886"/>
        <v>6.2844238833403436E-5</v>
      </c>
      <c r="AL480" s="223">
        <f t="shared" ca="1" si="887"/>
        <v>1.1001057517448309E-5</v>
      </c>
      <c r="AM480" s="223">
        <f t="shared" ca="1" si="888"/>
        <v>-8.4311749338304704E-5</v>
      </c>
      <c r="AN480" s="223">
        <f t="shared" ca="1" si="889"/>
        <v>1.5352524931586413E-4</v>
      </c>
      <c r="AO480" s="223">
        <f t="shared" ca="1" si="890"/>
        <v>-2.1527807620606905E-4</v>
      </c>
      <c r="AP480" s="223">
        <f t="shared" ca="1" si="891"/>
        <v>2.665693056938489E-4</v>
      </c>
      <c r="AQ480" s="223">
        <f t="shared" ca="1" si="892"/>
        <v>-3.0490640253069408E-4</v>
      </c>
      <c r="AR480" s="223">
        <f t="shared" ca="1" si="893"/>
        <v>3.2842634712931671E-4</v>
      </c>
      <c r="AS480" s="223">
        <f t="shared" ca="1" si="894"/>
        <v>-3.3598617037900011E-4</v>
      </c>
      <c r="AT480" s="223">
        <f t="shared" ca="1" si="895"/>
        <v>3.2721849707524034E-4</v>
      </c>
      <c r="AU480" s="223">
        <f t="shared" ca="1" si="896"/>
        <v>-3.0254939878963504E-4</v>
      </c>
      <c r="AV480" s="223">
        <f t="shared" ca="1" si="897"/>
        <v>2.6317768860660811E-4</v>
      </c>
      <c r="AW480" s="223">
        <f t="shared" ca="1" si="898"/>
        <v>-2.1101666391453054E-4</v>
      </c>
      <c r="AX480" s="223">
        <f t="shared" ca="1" si="899"/>
        <v>1.4860112830345482E-4</v>
      </c>
      <c r="AY480" s="223">
        <f t="shared" ca="1" si="900"/>
        <v>-7.8964210909092842E-5</v>
      </c>
      <c r="AZ480" s="223">
        <f t="shared" ca="1" si="901"/>
        <v>5.4899692581724898E-6</v>
      </c>
      <c r="BA480" s="223">
        <f t="shared" ca="1" si="902"/>
        <v>6.8251061511012342E-5</v>
      </c>
      <c r="BB480" s="223">
        <f t="shared" ca="1" si="903"/>
        <v>-1.386753814455339E-4</v>
      </c>
      <c r="BC480" s="223">
        <f t="shared" ca="1" si="904"/>
        <v>2.0236066860961394E-4</v>
      </c>
      <c r="BD480" s="223">
        <f t="shared" ca="1" si="905"/>
        <v>-2.5621208935131527E-4</v>
      </c>
      <c r="BE480" s="223">
        <f t="shared" ca="1" si="906"/>
        <v>2.9761269403377961E-4</v>
      </c>
      <c r="BF480" s="223">
        <f t="shared" ca="1" si="907"/>
        <v>-3.2455058963921316E-4</v>
      </c>
      <c r="BG480" s="223">
        <f t="shared" ca="1" si="908"/>
        <v>3.3571670919870335E-4</v>
      </c>
      <c r="BH480" s="223">
        <f t="shared" ca="1" si="909"/>
        <v>-3.305684268701859E-4</v>
      </c>
      <c r="BI480" s="223">
        <f t="shared" ca="1" si="910"/>
        <v>3.0935592724274979E-4</v>
      </c>
      <c r="BJ480" s="223">
        <f t="shared" ca="1" si="911"/>
        <v>-2.731100474313997E-4</v>
      </c>
      <c r="BK480" s="223">
        <f t="shared" ca="1" si="912"/>
        <v>2.235921827847355E-4</v>
      </c>
      <c r="BL480" s="223">
        <f t="shared" ca="1" si="913"/>
        <v>-1.6320869057466207E-4</v>
      </c>
      <c r="BM480" s="223">
        <f t="shared" ca="1" si="914"/>
        <v>9.4893951284258872E-5</v>
      </c>
      <c r="BN480" s="223">
        <f t="shared" ca="1" si="915"/>
        <v>-2.1967770216976259E-5</v>
      </c>
      <c r="BO480" s="223">
        <f t="shared" ca="1" si="916"/>
        <v>-5.2025950898448284E-5</v>
      </c>
      <c r="BP480" s="223">
        <f t="shared" ca="1" si="917"/>
        <v>1.2349143243476818E-4</v>
      </c>
      <c r="BQ480" s="223">
        <f t="shared" ca="1" si="918"/>
        <v>-1.8895575643778484E-4</v>
      </c>
      <c r="BR480" s="223">
        <f t="shared" ca="1" si="919"/>
        <v>2.4523763564399977E-4</v>
      </c>
      <c r="BS480" s="223">
        <f t="shared" ca="1" si="920"/>
        <v>-2.8960201048914235E-4</v>
      </c>
      <c r="BT480" s="223">
        <f t="shared" ca="1" si="921"/>
        <v>3.198929613513972E-4</v>
      </c>
      <c r="BU480" s="223">
        <f t="shared" ca="1" si="922"/>
        <v>-3.3463847706063595E-4</v>
      </c>
      <c r="BV480" s="223">
        <f t="shared" ca="1" si="923"/>
        <v>3.3312198837042752E-4</v>
      </c>
      <c r="BW480" s="223">
        <f t="shared" ca="1" si="924"/>
        <v>-3.1541719017075422E-4</v>
      </c>
      <c r="BX480" s="223">
        <f t="shared" ca="1" si="925"/>
        <v>2.8238446023031994E-4</v>
      </c>
      <c r="BY480" s="223">
        <f t="shared" ca="1" si="926"/>
        <v>-2.3562904850225349E-4</v>
      </c>
      <c r="BZ480" s="223">
        <f t="shared" ca="1" si="927"/>
        <v>1.7742306881488192E-4</v>
      </c>
      <c r="CA480" s="223">
        <f t="shared" ca="1" si="928"/>
        <v>-1.1059508381904356E-4</v>
      </c>
      <c r="CB480" s="223">
        <f t="shared" ca="1" si="929"/>
        <v>3.8392648893187468E-5</v>
      </c>
      <c r="CC480" s="223">
        <f t="shared" ca="1" si="930"/>
        <v>3.5675505213234677E-5</v>
      </c>
      <c r="CD480" s="223">
        <f t="shared" ca="1" si="931"/>
        <v>-1.0800998174670413E-4</v>
      </c>
      <c r="CE480" s="223">
        <f t="shared" ca="1" si="932"/>
        <v>1.7509563329811979E-4</v>
      </c>
      <c r="CF480" s="223">
        <f t="shared" ca="1" si="933"/>
        <v>-2.3367238299213769E-4</v>
      </c>
      <c r="CG480" s="223">
        <f t="shared" ca="1" si="934"/>
        <v>2.8089365033510152E-4</v>
      </c>
      <c r="CH480" s="223">
        <f t="shared" ca="1" si="935"/>
        <v>-3.1446468290036883E-4</v>
      </c>
      <c r="CI480" s="223">
        <f t="shared" ca="1" si="936"/>
        <v>3.3275407152046034E-4</v>
      </c>
      <c r="CJ480" s="223">
        <f t="shared" ca="1" si="937"/>
        <v>-3.3487302982264367E-4</v>
      </c>
      <c r="CK480" s="223">
        <f t="shared" ca="1" si="938"/>
        <v>3.2071858546035788E-4</v>
      </c>
      <c r="CL480" s="223">
        <f t="shared" ca="1" si="939"/>
        <v>-2.9097858413058755E-4</v>
      </c>
      <c r="CM480" s="223">
        <f t="shared" ca="1" si="940"/>
        <v>2.4709826320325575E-4</v>
      </c>
      <c r="CN480" s="223">
        <f t="shared" ca="1" si="941"/>
        <v>-1.9121001934189327E-4</v>
      </c>
      <c r="CO480" s="223">
        <f t="shared" ca="1" si="942"/>
        <v>1.2602978310993199E-4</v>
      </c>
      <c r="CP480" s="223">
        <f t="shared" ca="1" si="943"/>
        <v>-5.4725036315406671E-5</v>
      </c>
      <c r="CQ480" s="223">
        <f t="shared" ca="1" si="944"/>
        <v>-1.9239114111166801E-5</v>
      </c>
      <c r="CR480" s="223">
        <f t="shared" ca="1" si="945"/>
        <v>9.2268325552046182E-5</v>
      </c>
      <c r="CS480" s="223">
        <f t="shared" ca="1" si="946"/>
        <v>-1.6081368944127327E-4</v>
      </c>
      <c r="CT480" s="223">
        <f t="shared" ca="1" si="947"/>
        <v>2.2154419310236394E-4</v>
      </c>
      <c r="CU480" s="223">
        <f t="shared" ca="1" si="948"/>
        <v>-2.7150859277402599E-4</v>
      </c>
      <c r="CV480" s="223">
        <f t="shared" ca="1" si="949"/>
        <v>3.0827883148438394E-4</v>
      </c>
      <c r="CW480" s="223">
        <f t="shared" ca="1" si="950"/>
        <v>-3.3006803227617911E-4</v>
      </c>
      <c r="CX480" s="223">
        <f t="shared" ca="1" si="951"/>
        <v>3.358173328146049E-4</v>
      </c>
      <c r="CY480" s="223">
        <f t="shared" ca="1" si="952"/>
        <v>-3.2524734158595703E-4</v>
      </c>
      <c r="CZ480" s="223">
        <f t="shared" ca="1" si="953"/>
        <v>2.9887171513497059E-4</v>
      </c>
      <c r="DA480" s="223">
        <f t="shared" ca="1" si="954"/>
        <v>-2.5797219654496241E-4</v>
      </c>
      <c r="DB480" s="223">
        <f t="shared" ca="1" si="955"/>
        <v>2.0453632818429073E-4</v>
      </c>
      <c r="DC480" s="223">
        <f t="shared" ca="1" si="956"/>
        <v>-1.4116086561439463E-4</v>
      </c>
      <c r="DD480" s="223">
        <f t="shared" ca="1" si="957"/>
        <v>7.09255863318044E-5</v>
      </c>
      <c r="DE480" s="223">
        <f t="shared" ca="1" si="958"/>
        <v>2.756374298048148E-6</v>
      </c>
      <c r="DF480" s="223">
        <f t="shared" ca="1" si="959"/>
        <v>-7.63043868793825E-5</v>
      </c>
      <c r="DG480" s="223">
        <f t="shared" ca="1" si="960"/>
        <v>1.4614433132094704E-4</v>
      </c>
      <c r="DH480" s="223">
        <f t="shared" ca="1" si="961"/>
        <v>-2.0888228384644195E-4</v>
      </c>
      <c r="DI480" s="223">
        <f t="shared" ca="1" si="962"/>
        <v>2.6146944723160842E-4</v>
      </c>
      <c r="DJ480" s="223">
        <f t="shared" ca="1" si="963"/>
        <v>-3.0135030936131297E-4</v>
      </c>
      <c r="DK480" s="223">
        <f t="shared" ca="1" si="964"/>
        <v>3.265868302315979E-4</v>
      </c>
      <c r="DL480" s="223">
        <f t="shared" ca="1" si="965"/>
        <v>-3.3595262243769105E-4</v>
      </c>
      <c r="DM480" s="223">
        <f t="shared" ca="1" si="966"/>
        <v>3.2899254837737282E-4</v>
      </c>
      <c r="DN480" s="223">
        <f t="shared" ca="1" si="967"/>
        <v>-3.0604483799951494E-4</v>
      </c>
      <c r="DO480" s="223">
        <f t="shared" ca="1" si="968"/>
        <v>2.682246522694784E-4</v>
      </c>
      <c r="DP480" s="223">
        <f t="shared" ca="1" si="969"/>
        <v>-2.1736989109683353E-4</v>
      </c>
      <c r="DQ480" s="223">
        <f t="shared" ca="1" si="970"/>
        <v>1.5595187922936936E-4</v>
      </c>
      <c r="DR480" s="223">
        <f t="shared" ca="1" si="971"/>
        <v>-8.6955270398381132E-5</v>
      </c>
      <c r="DS480" s="223">
        <f t="shared" ca="1" si="972"/>
        <v>1.3733005862184313E-5</v>
      </c>
      <c r="DT480" s="223">
        <f t="shared" ca="1" si="973"/>
        <v>6.0156624255251398E-5</v>
      </c>
      <c r="DU480" s="223">
        <f t="shared" ca="1" si="974"/>
        <v>-1.3112289870575452E-4</v>
      </c>
      <c r="DV480" s="223">
        <f t="shared" ca="1" si="975"/>
        <v>1.9571715887279213E-4</v>
      </c>
      <c r="DW480" s="223">
        <f t="shared" ca="1" si="976"/>
        <v>-2.50800398888791E-4</v>
      </c>
      <c r="DX480" s="223">
        <f t="shared" ca="1" si="977"/>
        <v>2.9369580794782075E-4</v>
      </c>
      <c r="DY480" s="223">
        <f t="shared" ca="1" si="978"/>
        <v>-3.2231885190736067E-4</v>
      </c>
      <c r="DZ480" s="223">
        <f t="shared" ca="1" si="979"/>
        <v>3.3527857276735026E-4</v>
      </c>
      <c r="EA480" s="223">
        <f t="shared" ca="1" si="980"/>
        <v>-3.319451833034005E-4</v>
      </c>
      <c r="EB480" s="223">
        <f t="shared" ca="1" si="981"/>
        <v>3.1248067204296502E-4</v>
      </c>
      <c r="EC480" s="223">
        <f t="shared" ca="1" si="982"/>
        <v>-2.7783093131298443E-4</v>
      </c>
      <c r="ED480" s="223">
        <f t="shared" ca="1" si="983"/>
        <v>2.2967979090237007E-4</v>
      </c>
      <c r="EE480" s="223">
        <f t="shared" ca="1" si="984"/>
        <v>-1.7036719110750909E-4</v>
      </c>
      <c r="EF480" s="223">
        <f t="shared" ca="1" si="985"/>
        <v>1.0277547160218595E-4</v>
      </c>
      <c r="EG480" s="223">
        <f t="shared" ca="1" si="986"/>
        <v>-3.0189302008425557E-5</v>
      </c>
      <c r="EH480" s="223">
        <f t="shared" ca="1" si="987"/>
        <v>-4.3863939054210338E-5</v>
      </c>
      <c r="EI480" s="223">
        <f t="shared" ca="1" si="988"/>
        <v>1.1578557954255307E-4</v>
      </c>
      <c r="EJ480" s="223">
        <f t="shared" ca="1" si="989"/>
        <v>-1.8208053412061914E-4</v>
      </c>
      <c r="EK480" s="223">
        <f t="shared" ca="1" si="990"/>
        <v>2.3952715041752979E-4</v>
      </c>
      <c r="EL480" s="223">
        <f t="shared" ca="1" si="991"/>
        <v>-2.8533376760826745E-4</v>
      </c>
      <c r="EM480" s="223">
        <f t="shared" ca="1" si="992"/>
        <v>3.1727437923708134E-4</v>
      </c>
      <c r="EN480" s="223">
        <f t="shared" ca="1" si="993"/>
        <v>-3.337968076482802E-4</v>
      </c>
      <c r="EO480" s="223">
        <f t="shared" ca="1" si="994"/>
        <v>3.3409813320788972E-4</v>
      </c>
      <c r="EP480" s="223">
        <f t="shared" ca="1" si="995"/>
        <v>-3.1816371277738914E-4</v>
      </c>
      <c r="EQ480" s="223">
        <f t="shared" ca="1" si="996"/>
        <v>2.8676789130784182E-4</v>
      </c>
      <c r="ER480" s="223">
        <f t="shared" ca="1" si="997"/>
        <v>-2.4143637197404896E-4</v>
      </c>
      <c r="ES480" s="223">
        <f t="shared" ca="1" si="998"/>
        <v>1.8437207349986722E-4</v>
      </c>
      <c r="ET480" s="223">
        <f t="shared" ca="1" si="999"/>
        <v>-1.1834807769283292E-4</v>
      </c>
      <c r="EU480" s="223">
        <f t="shared" ca="1" si="1000"/>
        <v>4.6572869481839E-5</v>
      </c>
      <c r="EV480" s="223">
        <f t="shared" ca="1" si="1001"/>
        <v>2.7465581781941506E-5</v>
      </c>
      <c r="EW480" s="223">
        <f t="shared" ca="1" si="1002"/>
        <v>-1.0016932277661454E-4</v>
      </c>
      <c r="EX480" s="223">
        <f t="shared" ca="1" si="1003"/>
        <v>1.6800526141337829E-4</v>
      </c>
      <c r="EY480" s="223">
        <f t="shared" ca="1" si="1004"/>
        <v>-2.2767686006081205E-4</v>
      </c>
      <c r="EZ480" s="223">
        <f t="shared" ca="1" si="1005"/>
        <v>2.7628433323025926E-4</v>
      </c>
      <c r="FA480" s="223">
        <f t="shared" ca="1" si="1006"/>
        <v>-3.1146556479727327E-4</v>
      </c>
      <c r="FB480" s="223">
        <f t="shared" ca="1" si="1007"/>
        <v>3.3151089678243675E-4</v>
      </c>
      <c r="FC480" s="223">
        <f t="shared" ca="1" si="1008"/>
        <v>-3.3544621144594066E-4</v>
      </c>
      <c r="FD480" s="223">
        <f t="shared" ca="1" si="1009"/>
        <v>3.2308026925988235E-4</v>
      </c>
      <c r="FE480" s="223">
        <f t="shared" ca="1" si="1010"/>
        <v>-2.9501400233463766E-4</v>
      </c>
      <c r="FF480" s="223">
        <f t="shared" ca="1" si="1011"/>
        <v>2.5261131167831361E-4</v>
      </c>
      <c r="FG480" s="223">
        <f t="shared" ca="1" si="1012"/>
        <v>-1.9793278741806223E-4</v>
      </c>
      <c r="FH480" s="223">
        <f t="shared" ca="1" si="1013"/>
        <v>1.336355728982329E-4</v>
      </c>
      <c r="FI480" s="223">
        <f t="shared" ca="1" si="1014"/>
        <v>-6.2844238833388068E-5</v>
      </c>
      <c r="FJ480" s="223">
        <f t="shared" ca="1" si="1015"/>
        <v>-1.1001057517459124E-5</v>
      </c>
      <c r="FK480" s="223">
        <f t="shared" ca="1" si="1016"/>
        <v>8.431174933831064E-5</v>
      </c>
      <c r="FL480" s="223">
        <f t="shared" ca="1" si="1017"/>
        <v>-1.5352524931586955E-4</v>
      </c>
      <c r="FM480" s="223">
        <f t="shared" ca="1" si="1018"/>
        <v>2.1527807620607005E-4</v>
      </c>
      <c r="FN480" s="223">
        <f t="shared" ca="1" si="1019"/>
        <v>-2.6656930569386137E-4</v>
      </c>
      <c r="FO480" s="223">
        <f t="shared" ca="1" si="1020"/>
        <v>3.0490640253070064E-4</v>
      </c>
      <c r="FP480" s="223">
        <f t="shared" ca="1" si="1021"/>
        <v>-3.2842634712931904E-4</v>
      </c>
      <c r="FQ480" s="223">
        <f t="shared" ca="1" si="1022"/>
        <v>3.35986170379E-4</v>
      </c>
      <c r="FR480" s="223">
        <f t="shared" ca="1" si="1023"/>
        <v>-3.2721849707523893E-4</v>
      </c>
      <c r="FS480" s="223">
        <f t="shared" ca="1" si="1024"/>
        <v>3.0254939878963445E-4</v>
      </c>
      <c r="FT480" s="223">
        <f t="shared" ca="1" si="1025"/>
        <v>-2.6317768860659543E-4</v>
      </c>
      <c r="FU480" s="223">
        <f t="shared" ca="1" si="1026"/>
        <v>2.1101666391451835E-4</v>
      </c>
      <c r="FV480" s="223">
        <f t="shared" ca="1" si="1027"/>
        <v>-1.4860112830344507E-4</v>
      </c>
      <c r="FW480" s="223">
        <f t="shared" ca="1" si="1028"/>
        <v>7.8964210909082271E-5</v>
      </c>
      <c r="FX480" s="223">
        <f t="shared" ca="1" si="1029"/>
        <v>-5.4899692581615936E-6</v>
      </c>
      <c r="FY480" s="223">
        <f t="shared" ca="1" si="1030"/>
        <v>-6.8251061511013616E-5</v>
      </c>
      <c r="FZ480" s="223">
        <f t="shared" ca="1" si="1031"/>
        <v>1.3867538144555249E-4</v>
      </c>
      <c r="GA480" s="223">
        <f t="shared" ca="1" si="1032"/>
        <v>-2.0236066860963023E-4</v>
      </c>
      <c r="GB480" s="223">
        <f t="shared" ca="1" si="1033"/>
        <v>2.5621208935132226E-4</v>
      </c>
      <c r="GC480" s="223">
        <f t="shared" ca="1" si="1034"/>
        <v>-2.9761269403378465E-4</v>
      </c>
      <c r="GD480" s="223">
        <f t="shared" ca="1" si="1035"/>
        <v>3.2455058963921598E-4</v>
      </c>
      <c r="GE480" s="223">
        <f t="shared" ca="1" si="1036"/>
        <v>-3.3571670919870341E-4</v>
      </c>
      <c r="GF480" s="223">
        <f t="shared" ca="1" si="1037"/>
        <v>3.3056842687018563E-4</v>
      </c>
      <c r="GG480" s="223">
        <f t="shared" ca="1" si="1038"/>
        <v>-3.0935592724274925E-4</v>
      </c>
      <c r="GH480" s="223">
        <f t="shared" ca="1" si="1039"/>
        <v>2.7311004743140453E-4</v>
      </c>
      <c r="GI480" s="223">
        <f t="shared" ca="1" si="1040"/>
        <v>-2.2359218278474168E-4</v>
      </c>
      <c r="GJ480" s="223">
        <f t="shared" ca="1" si="1041"/>
        <v>1.6320869057463586E-4</v>
      </c>
      <c r="GK480" s="223">
        <f t="shared" ca="1" si="1042"/>
        <v>-9.4893951284230141E-5</v>
      </c>
      <c r="GL480" s="223">
        <f t="shared" ca="1" si="1043"/>
        <v>2.1967770216955903E-5</v>
      </c>
      <c r="GM480" s="223">
        <f t="shared" ca="1" si="1044"/>
        <v>5.202595089846845E-5</v>
      </c>
      <c r="GN480" s="223">
        <f t="shared" ca="1" si="1045"/>
        <v>-1.2349143243478718E-4</v>
      </c>
      <c r="GO480" s="223">
        <f t="shared" ca="1" si="1046"/>
        <v>1.8895575643779381E-4</v>
      </c>
      <c r="GP480" s="223">
        <f t="shared" ca="1" si="1047"/>
        <v>-2.4523763564400719E-4</v>
      </c>
      <c r="GQ480" s="223">
        <f t="shared" ca="1" si="1048"/>
        <v>2.8960201048914788E-4</v>
      </c>
      <c r="GR480" s="223">
        <f t="shared" ca="1" si="1049"/>
        <v>-3.1989296135139764E-4</v>
      </c>
      <c r="GS480" s="223">
        <f t="shared" ca="1" si="1050"/>
        <v>3.3463847706063606E-4</v>
      </c>
      <c r="GT480" s="223">
        <f t="shared" ca="1" si="1051"/>
        <v>-3.3312198837042741E-4</v>
      </c>
      <c r="GU480" s="223">
        <f t="shared" ca="1" si="1052"/>
        <v>3.1541719017075704E-4</v>
      </c>
      <c r="GV480" s="223">
        <f t="shared" ca="1" si="1053"/>
        <v>-2.8238446023032439E-4</v>
      </c>
      <c r="GW480" s="223">
        <f t="shared" ca="1" si="1054"/>
        <v>2.356290485022321E-4</v>
      </c>
      <c r="GX480" s="223">
        <f t="shared" ca="1" si="1055"/>
        <v>-1.7742306881485644E-4</v>
      </c>
      <c r="GY480" s="223">
        <f t="shared" ca="1" si="1056"/>
        <v>1.1059508381902429E-4</v>
      </c>
      <c r="GZ480" s="223">
        <f t="shared" ca="1" si="1057"/>
        <v>-3.8392648893167166E-5</v>
      </c>
      <c r="HA480" s="223">
        <f t="shared" ca="1" si="1058"/>
        <v>-3.5675505213255033E-5</v>
      </c>
      <c r="HB480" s="223">
        <f t="shared" ca="1" si="1059"/>
        <v>1.080099817467144E-4</v>
      </c>
      <c r="HC480" s="223">
        <f t="shared" ca="1" si="1060"/>
        <v>-1.7509563329812906E-4</v>
      </c>
      <c r="HD480" s="223">
        <f t="shared" ca="1" si="1061"/>
        <v>2.3367238299214549E-4</v>
      </c>
      <c r="HE480" s="223">
        <f t="shared" ca="1" si="1062"/>
        <v>-2.8089365033510223E-4</v>
      </c>
      <c r="HF480" s="223">
        <f t="shared" ca="1" si="1063"/>
        <v>3.1446468290036931E-4</v>
      </c>
      <c r="HG480" s="223">
        <f t="shared" ca="1" si="1064"/>
        <v>-3.3275407152046055E-4</v>
      </c>
      <c r="HH480" s="223">
        <f t="shared" ca="1" si="1065"/>
        <v>3.3487302982264437E-4</v>
      </c>
      <c r="HI480" s="223">
        <f t="shared" ca="1" si="1066"/>
        <v>-3.2071858546036031E-4</v>
      </c>
      <c r="HJ480" s="223">
        <f t="shared" ca="1" si="1067"/>
        <v>2.9097858413057258E-4</v>
      </c>
      <c r="HK480" s="223">
        <f t="shared" ca="1" si="1068"/>
        <v>-2.4709826320324187E-4</v>
      </c>
      <c r="HL480" s="223">
        <f t="shared" ca="1" si="1069"/>
        <v>1.912100193418765E-4</v>
      </c>
      <c r="HM480" s="223">
        <f t="shared" ca="1" si="1070"/>
        <v>-1.2602978310991307E-4</v>
      </c>
      <c r="HN480" s="223">
        <f t="shared" ca="1" si="1071"/>
        <v>5.472503631539591E-5</v>
      </c>
      <c r="HO480" s="223">
        <f t="shared" ca="1" si="1072"/>
        <v>1.9239114111177643E-5</v>
      </c>
      <c r="HP480" s="223">
        <f t="shared" ca="1" si="1073"/>
        <v>-9.2268325552056658E-5</v>
      </c>
      <c r="HQ480" s="223">
        <f t="shared" ca="1" si="1074"/>
        <v>1.6081368944128284E-4</v>
      </c>
      <c r="HR480" s="223">
        <f t="shared" ca="1" si="1075"/>
        <v>-2.2154419310237212E-4</v>
      </c>
      <c r="HS480" s="223">
        <f t="shared" ca="1" si="1076"/>
        <v>2.7150859277402112E-4</v>
      </c>
      <c r="HT480" s="223">
        <f t="shared" ca="1" si="1077"/>
        <v>-3.0827883148438063E-4</v>
      </c>
      <c r="HU480" s="223">
        <f t="shared" ca="1" si="1078"/>
        <v>3.3006803227617759E-4</v>
      </c>
      <c r="HV480" s="223">
        <f t="shared" ca="1" si="1079"/>
        <v>-3.3581733281460392E-4</v>
      </c>
      <c r="HW480" s="223">
        <f t="shared" ca="1" si="1080"/>
        <v>3.2524734158594949E-4</v>
      </c>
      <c r="HX480" s="223">
        <f t="shared" ca="1" si="1081"/>
        <v>-2.9887171513495693E-4</v>
      </c>
      <c r="HY480" s="223">
        <f t="shared" ca="1" si="1082"/>
        <v>2.5797219654494322E-4</v>
      </c>
      <c r="HZ480" s="223">
        <f t="shared" ca="1" si="1083"/>
        <v>-2.0453632818428214E-4</v>
      </c>
      <c r="IA480" s="223">
        <f t="shared" ca="1" si="1084"/>
        <v>1.4116086561438473E-4</v>
      </c>
      <c r="IB480" s="223">
        <f t="shared" ca="1" si="1085"/>
        <v>-7.0925586331793748E-5</v>
      </c>
      <c r="IC480" s="223">
        <f t="shared" ca="1" si="1086"/>
        <v>-2.7563742980590172E-6</v>
      </c>
      <c r="ID480" s="223">
        <f t="shared" ca="1" si="1087"/>
        <v>7.6304386879393098E-5</v>
      </c>
      <c r="IE480" s="223">
        <f t="shared" ca="1" si="1088"/>
        <v>2.8985050754538969E-4</v>
      </c>
      <c r="IF480" s="223">
        <f t="shared" ca="1" si="1089"/>
        <v>2.0888228384643553E-4</v>
      </c>
      <c r="IG480" s="223">
        <f t="shared" ca="1" si="1090"/>
        <v>-2.6146944723160322E-4</v>
      </c>
      <c r="IH480" s="223">
        <f t="shared" ca="1" si="1091"/>
        <v>3.0135030936130934E-4</v>
      </c>
      <c r="II480" s="223">
        <f t="shared" ca="1" si="1092"/>
        <v>-3.2658683023160495E-4</v>
      </c>
      <c r="IJ480" s="223">
        <f t="shared" ca="1" si="1093"/>
        <v>3.359526224376916E-4</v>
      </c>
      <c r="IK480" s="223">
        <f t="shared" ca="1" si="1094"/>
        <v>-3.2899254837736669E-4</v>
      </c>
      <c r="IL480" s="223">
        <f t="shared" ca="1" si="1095"/>
        <v>3.0604483799951039E-4</v>
      </c>
      <c r="IM480" s="223">
        <f t="shared" ca="1" si="1096"/>
        <v>-2.6822465226947185E-4</v>
      </c>
      <c r="IN480" s="223">
        <f t="shared" ca="1" si="1097"/>
        <v>2.1736989109682523E-4</v>
      </c>
      <c r="IO480" s="223">
        <f t="shared" ca="1" si="1098"/>
        <v>-1.5595187922935971E-4</v>
      </c>
      <c r="IP480" s="223">
        <f t="shared" ca="1" si="1099"/>
        <v>8.6955270398370615E-5</v>
      </c>
      <c r="IQ480" s="223">
        <f t="shared" ca="1" si="1100"/>
        <v>-1.3733005862173471E-5</v>
      </c>
      <c r="IR480" s="223">
        <f t="shared" ca="1" si="1101"/>
        <v>-6.0156624255262105E-5</v>
      </c>
      <c r="IS480" s="223">
        <f t="shared" ca="1" si="1102"/>
        <v>1.3112289870574696E-4</v>
      </c>
      <c r="IT480" s="223">
        <f t="shared" ca="1" si="1103"/>
        <v>-1.9571715887278543E-4</v>
      </c>
      <c r="IU480" s="223">
        <f t="shared" ca="1" si="1104"/>
        <v>2.5080039888878547E-4</v>
      </c>
      <c r="IV480" s="223">
        <f t="shared" ca="1" si="1105"/>
        <v>-2.9369580794783528E-4</v>
      </c>
      <c r="IW480" s="223">
        <f t="shared" ca="1" si="1106"/>
        <v>3.2231885190736912E-4</v>
      </c>
      <c r="IX480" s="223">
        <f t="shared" ca="1" si="1107"/>
        <v>-3.3527857276735226E-4</v>
      </c>
      <c r="IY480" s="223">
        <f t="shared" ca="1" si="1108"/>
        <v>3.3194518330339877E-4</v>
      </c>
      <c r="IZ480" s="223">
        <f t="shared" ca="1" si="1109"/>
        <v>-3.1248067204296107E-4</v>
      </c>
      <c r="JA480" s="223">
        <f t="shared" ca="1" si="1110"/>
        <v>2.778309313129783E-4</v>
      </c>
      <c r="JB480" s="223">
        <f t="shared" ca="1" si="1111"/>
        <v>-2.2967979090236215E-4</v>
      </c>
    </row>
    <row r="481" spans="2:262">
      <c r="B481" s="230">
        <v>120</v>
      </c>
      <c r="C481" s="229">
        <f t="shared" si="1112"/>
        <v>2.3437500000000016E-3</v>
      </c>
      <c r="D481" s="226">
        <f t="shared" ca="1" si="855"/>
        <v>39.059945212721466</v>
      </c>
      <c r="E481" s="225">
        <f ca="1">DV361</f>
        <v>-0.14005478727853662</v>
      </c>
      <c r="F481" s="224">
        <v>120</v>
      </c>
      <c r="G481" s="223">
        <f t="shared" ca="1" si="856"/>
        <v>1.5141920667408932E-4</v>
      </c>
      <c r="H481" s="223">
        <f t="shared" ca="1" si="857"/>
        <v>-8.3662752950558741E-5</v>
      </c>
      <c r="I481" s="223">
        <f t="shared" ca="1" si="858"/>
        <v>1.2691186549750261E-5</v>
      </c>
      <c r="J481" s="223">
        <f t="shared" ca="1" si="859"/>
        <v>5.8768095032865072E-5</v>
      </c>
      <c r="K481" s="223">
        <f t="shared" ca="1" si="860"/>
        <v>-1.2796895168089479E-4</v>
      </c>
      <c r="L481" s="223">
        <f t="shared" ca="1" si="861"/>
        <v>1.9225203328164379E-4</v>
      </c>
      <c r="M481" s="223">
        <f t="shared" ca="1" si="862"/>
        <v>-2.4914697705956038E-4</v>
      </c>
      <c r="N481" s="223">
        <f t="shared" ca="1" si="863"/>
        <v>2.964673422323126E-4</v>
      </c>
      <c r="O481" s="223">
        <f t="shared" ca="1" si="864"/>
        <v>-3.3239463370387807E-4</v>
      </c>
      <c r="P481" s="223">
        <f t="shared" ca="1" si="865"/>
        <v>3.5554818581126174E-4</v>
      </c>
      <c r="Q481" s="223">
        <f t="shared" ca="1" si="866"/>
        <v>-3.6503822053163845E-4</v>
      </c>
      <c r="R481" s="223">
        <f t="shared" ca="1" si="867"/>
        <v>3.6050004115277643E-4</v>
      </c>
      <c r="S481" s="223">
        <f t="shared" ca="1" si="868"/>
        <v>-3.4210804736316595E-4</v>
      </c>
      <c r="T481" s="223">
        <f t="shared" ca="1" si="869"/>
        <v>3.1056903316979153E-4</v>
      </c>
      <c r="U481" s="223">
        <f t="shared" ca="1" si="870"/>
        <v>-2.670950252008237E-4</v>
      </c>
      <c r="V481" s="223">
        <f t="shared" ca="1" si="871"/>
        <v>2.1335670520200239E-4</v>
      </c>
      <c r="W481" s="223">
        <f t="shared" ca="1" si="872"/>
        <v>-1.5141920667408661E-4</v>
      </c>
      <c r="X481" s="223">
        <f t="shared" ca="1" si="873"/>
        <v>8.3662752950557453E-5</v>
      </c>
      <c r="Y481" s="223">
        <f t="shared" ca="1" si="874"/>
        <v>-1.2691186549748282E-5</v>
      </c>
      <c r="Z481" s="223">
        <f t="shared" ca="1" si="875"/>
        <v>-5.8768095032865749E-5</v>
      </c>
      <c r="AA481" s="223">
        <f t="shared" ca="1" si="876"/>
        <v>1.2796895168089664E-4</v>
      </c>
      <c r="AB481" s="223">
        <f t="shared" ca="1" si="877"/>
        <v>-1.9225203328164544E-4</v>
      </c>
      <c r="AC481" s="223">
        <f t="shared" ca="1" si="878"/>
        <v>2.4914697705956282E-4</v>
      </c>
      <c r="AD481" s="223">
        <f t="shared" ca="1" si="879"/>
        <v>-2.9646734223231526E-4</v>
      </c>
      <c r="AE481" s="223">
        <f t="shared" ca="1" si="880"/>
        <v>3.3239463370387834E-4</v>
      </c>
      <c r="AF481" s="223">
        <f t="shared" ca="1" si="881"/>
        <v>-3.5554818581126212E-4</v>
      </c>
      <c r="AG481" s="223">
        <f t="shared" ca="1" si="882"/>
        <v>3.6503822053163856E-4</v>
      </c>
      <c r="AH481" s="223">
        <f t="shared" ca="1" si="883"/>
        <v>-3.605000411527761E-4</v>
      </c>
      <c r="AI481" s="223">
        <f t="shared" ca="1" si="884"/>
        <v>3.4210804736316443E-4</v>
      </c>
      <c r="AJ481" s="223">
        <f t="shared" ca="1" si="885"/>
        <v>-3.1056903316979185E-4</v>
      </c>
      <c r="AK481" s="223">
        <f t="shared" ca="1" si="886"/>
        <v>2.670950252008224E-4</v>
      </c>
      <c r="AL481" s="223">
        <f t="shared" ca="1" si="887"/>
        <v>-2.1335670520200079E-4</v>
      </c>
      <c r="AM481" s="223">
        <f t="shared" ca="1" si="888"/>
        <v>1.5141920667408482E-4</v>
      </c>
      <c r="AN481" s="223">
        <f t="shared" ca="1" si="889"/>
        <v>-8.3662752950552994E-5</v>
      </c>
      <c r="AO481" s="223">
        <f t="shared" ca="1" si="890"/>
        <v>1.2691186549748906E-5</v>
      </c>
      <c r="AP481" s="223">
        <f t="shared" ca="1" si="891"/>
        <v>5.8768095032867674E-5</v>
      </c>
      <c r="AQ481" s="223">
        <f t="shared" ca="1" si="892"/>
        <v>-1.2796895168089848E-4</v>
      </c>
      <c r="AR481" s="223">
        <f t="shared" ca="1" si="893"/>
        <v>1.9225203328164709E-4</v>
      </c>
      <c r="AS481" s="223">
        <f t="shared" ca="1" si="894"/>
        <v>-2.4914697705956423E-4</v>
      </c>
      <c r="AT481" s="223">
        <f t="shared" ca="1" si="895"/>
        <v>2.9646734223231336E-4</v>
      </c>
      <c r="AU481" s="223">
        <f t="shared" ca="1" si="896"/>
        <v>-3.3239463370387916E-4</v>
      </c>
      <c r="AV481" s="223">
        <f t="shared" ca="1" si="897"/>
        <v>3.5554818581126261E-4</v>
      </c>
      <c r="AW481" s="223">
        <f t="shared" ca="1" si="898"/>
        <v>-3.6503822053163856E-4</v>
      </c>
      <c r="AX481" s="223">
        <f t="shared" ca="1" si="899"/>
        <v>3.6050004115277588E-4</v>
      </c>
      <c r="AY481" s="223">
        <f t="shared" ca="1" si="900"/>
        <v>-3.4210804736316367E-4</v>
      </c>
      <c r="AZ481" s="223">
        <f t="shared" ca="1" si="901"/>
        <v>3.1056903316978806E-4</v>
      </c>
      <c r="BA481" s="223">
        <f t="shared" ca="1" si="902"/>
        <v>-2.6709502520081752E-4</v>
      </c>
      <c r="BB481" s="223">
        <f t="shared" ca="1" si="903"/>
        <v>2.1335670520199499E-4</v>
      </c>
      <c r="BC481" s="223">
        <f t="shared" ca="1" si="904"/>
        <v>-1.5141920667408775E-4</v>
      </c>
      <c r="BD481" s="223">
        <f t="shared" ca="1" si="905"/>
        <v>8.3662752950556152E-5</v>
      </c>
      <c r="BE481" s="223">
        <f t="shared" ca="1" si="906"/>
        <v>-1.2691186549746927E-5</v>
      </c>
      <c r="BF481" s="223">
        <f t="shared" ca="1" si="907"/>
        <v>-5.8768095032869625E-5</v>
      </c>
      <c r="BG481" s="223">
        <f t="shared" ca="1" si="908"/>
        <v>1.2796895168090038E-4</v>
      </c>
      <c r="BH481" s="223">
        <f t="shared" ca="1" si="909"/>
        <v>-1.9225203328164883E-4</v>
      </c>
      <c r="BI481" s="223">
        <f t="shared" ca="1" si="910"/>
        <v>2.4914697705956564E-4</v>
      </c>
      <c r="BJ481" s="223">
        <f t="shared" ca="1" si="911"/>
        <v>-2.9646734223231754E-4</v>
      </c>
      <c r="BK481" s="223">
        <f t="shared" ca="1" si="912"/>
        <v>3.3239463370388208E-4</v>
      </c>
      <c r="BL481" s="223">
        <f t="shared" ca="1" si="913"/>
        <v>-3.5554818581126423E-4</v>
      </c>
      <c r="BM481" s="223">
        <f t="shared" ca="1" si="914"/>
        <v>3.6503822053163845E-4</v>
      </c>
      <c r="BN481" s="223">
        <f t="shared" ca="1" si="915"/>
        <v>-3.6050004115277632E-4</v>
      </c>
      <c r="BO481" s="223">
        <f t="shared" ca="1" si="916"/>
        <v>3.4210804736316486E-4</v>
      </c>
      <c r="BP481" s="223">
        <f t="shared" ca="1" si="917"/>
        <v>-3.1056903316978979E-4</v>
      </c>
      <c r="BQ481" s="223">
        <f t="shared" ca="1" si="918"/>
        <v>2.6709502520081969E-4</v>
      </c>
      <c r="BR481" s="223">
        <f t="shared" ca="1" si="919"/>
        <v>-2.133567052019976E-4</v>
      </c>
      <c r="BS481" s="223">
        <f t="shared" ca="1" si="920"/>
        <v>1.5141920667408125E-4</v>
      </c>
      <c r="BT481" s="223">
        <f t="shared" ca="1" si="921"/>
        <v>-8.3662752950549172E-5</v>
      </c>
      <c r="BU481" s="223">
        <f t="shared" ca="1" si="922"/>
        <v>1.2691186549739799E-5</v>
      </c>
      <c r="BV481" s="223">
        <f t="shared" ca="1" si="923"/>
        <v>5.8768095032876673E-5</v>
      </c>
      <c r="BW481" s="223">
        <f t="shared" ca="1" si="924"/>
        <v>-1.2796895168090702E-4</v>
      </c>
      <c r="BX481" s="223">
        <f t="shared" ca="1" si="925"/>
        <v>1.9225203328164604E-4</v>
      </c>
      <c r="BY481" s="223">
        <f t="shared" ca="1" si="926"/>
        <v>-2.4914697705956325E-4</v>
      </c>
      <c r="BZ481" s="223">
        <f t="shared" ca="1" si="927"/>
        <v>2.9646734223231569E-4</v>
      </c>
      <c r="CA481" s="223">
        <f t="shared" ca="1" si="928"/>
        <v>-3.3239463370388078E-4</v>
      </c>
      <c r="CB481" s="223">
        <f t="shared" ca="1" si="929"/>
        <v>3.5554818581126348E-4</v>
      </c>
      <c r="CC481" s="223">
        <f t="shared" ca="1" si="930"/>
        <v>-3.6503822053163867E-4</v>
      </c>
      <c r="CD481" s="223">
        <f t="shared" ca="1" si="931"/>
        <v>3.6050004115277518E-4</v>
      </c>
      <c r="CE481" s="223">
        <f t="shared" ca="1" si="932"/>
        <v>-3.4210804736316237E-4</v>
      </c>
      <c r="CF481" s="223">
        <f t="shared" ca="1" si="933"/>
        <v>3.10569033169786E-4</v>
      </c>
      <c r="CG481" s="223">
        <f t="shared" ca="1" si="934"/>
        <v>-2.6709502520081481E-4</v>
      </c>
      <c r="CH481" s="223">
        <f t="shared" ca="1" si="935"/>
        <v>2.1335670520200022E-4</v>
      </c>
      <c r="CI481" s="223">
        <f t="shared" ca="1" si="936"/>
        <v>-1.5141920667408417E-4</v>
      </c>
      <c r="CJ481" s="223">
        <f t="shared" ca="1" si="937"/>
        <v>8.3662752950552317E-5</v>
      </c>
      <c r="CK481" s="223">
        <f t="shared" ca="1" si="938"/>
        <v>-1.2691186549743024E-5</v>
      </c>
      <c r="CL481" s="223">
        <f t="shared" ca="1" si="939"/>
        <v>-5.8768095032873501E-5</v>
      </c>
      <c r="CM481" s="223">
        <f t="shared" ca="1" si="940"/>
        <v>1.2796895168090401E-4</v>
      </c>
      <c r="CN481" s="223">
        <f t="shared" ca="1" si="941"/>
        <v>-1.9225203328165213E-4</v>
      </c>
      <c r="CO481" s="223">
        <f t="shared" ca="1" si="942"/>
        <v>2.4914697705956092E-4</v>
      </c>
      <c r="CP481" s="223">
        <f t="shared" ca="1" si="943"/>
        <v>-2.9646734223231987E-4</v>
      </c>
      <c r="CQ481" s="223">
        <f t="shared" ca="1" si="944"/>
        <v>3.3239463370387943E-4</v>
      </c>
      <c r="CR481" s="223">
        <f t="shared" ca="1" si="945"/>
        <v>-3.5554818581126516E-4</v>
      </c>
      <c r="CS481" s="223">
        <f t="shared" ca="1" si="946"/>
        <v>3.6503822053163856E-4</v>
      </c>
      <c r="CT481" s="223">
        <f t="shared" ca="1" si="947"/>
        <v>-3.6050004115277404E-4</v>
      </c>
      <c r="CU481" s="223">
        <f t="shared" ca="1" si="948"/>
        <v>3.4210804736316345E-4</v>
      </c>
      <c r="CV481" s="223">
        <f t="shared" ca="1" si="949"/>
        <v>-3.1056903316978226E-4</v>
      </c>
      <c r="CW481" s="223">
        <f t="shared" ca="1" si="950"/>
        <v>2.6709502520081698E-4</v>
      </c>
      <c r="CX481" s="223">
        <f t="shared" ca="1" si="951"/>
        <v>-2.1335670520198597E-4</v>
      </c>
      <c r="CY481" s="223">
        <f t="shared" ca="1" si="952"/>
        <v>1.5141920667407767E-4</v>
      </c>
      <c r="CZ481" s="223">
        <f t="shared" ca="1" si="953"/>
        <v>-8.3662752950555447E-5</v>
      </c>
      <c r="DA481" s="223">
        <f t="shared" ca="1" si="954"/>
        <v>1.2691186549735868E-5</v>
      </c>
      <c r="DB481" s="223">
        <f t="shared" ca="1" si="955"/>
        <v>5.876809503287033E-5</v>
      </c>
      <c r="DC481" s="223">
        <f t="shared" ca="1" si="956"/>
        <v>-1.2796895168091073E-4</v>
      </c>
      <c r="DD481" s="223">
        <f t="shared" ca="1" si="957"/>
        <v>1.9225203328164942E-4</v>
      </c>
      <c r="DE481" s="223">
        <f t="shared" ca="1" si="958"/>
        <v>-2.4914697705957377E-4</v>
      </c>
      <c r="DF481" s="223">
        <f t="shared" ca="1" si="959"/>
        <v>2.9646734223231797E-4</v>
      </c>
      <c r="DG481" s="223">
        <f t="shared" ca="1" si="960"/>
        <v>-3.3239463370388669E-4</v>
      </c>
      <c r="DH481" s="223">
        <f t="shared" ca="1" si="961"/>
        <v>3.555481858112644E-4</v>
      </c>
      <c r="DI481" s="223">
        <f t="shared" ca="1" si="962"/>
        <v>-3.6503822053163851E-4</v>
      </c>
      <c r="DJ481" s="223">
        <f t="shared" ca="1" si="963"/>
        <v>3.6050004115277458E-4</v>
      </c>
      <c r="DK481" s="223">
        <f t="shared" ca="1" si="964"/>
        <v>-3.4210804736316464E-4</v>
      </c>
      <c r="DL481" s="223">
        <f t="shared" ca="1" si="965"/>
        <v>3.1056903316978394E-4</v>
      </c>
      <c r="DM481" s="223">
        <f t="shared" ca="1" si="966"/>
        <v>-2.670950252008192E-4</v>
      </c>
      <c r="DN481" s="223">
        <f t="shared" ca="1" si="967"/>
        <v>2.133567052019886E-4</v>
      </c>
      <c r="DO481" s="223">
        <f t="shared" ca="1" si="968"/>
        <v>-1.5141920667408062E-4</v>
      </c>
      <c r="DP481" s="223">
        <f t="shared" ca="1" si="969"/>
        <v>8.3662752950538371E-5</v>
      </c>
      <c r="DQ481" s="223">
        <f t="shared" ca="1" si="970"/>
        <v>-1.2691186549739067E-5</v>
      </c>
      <c r="DR481" s="223">
        <f t="shared" ca="1" si="971"/>
        <v>-5.876809503288765E-5</v>
      </c>
      <c r="DS481" s="223">
        <f t="shared" ca="1" si="972"/>
        <v>1.279689516809077E-4</v>
      </c>
      <c r="DT481" s="223">
        <f t="shared" ca="1" si="973"/>
        <v>-1.9225203328164663E-4</v>
      </c>
      <c r="DU481" s="223">
        <f t="shared" ca="1" si="974"/>
        <v>2.4914697705957144E-4</v>
      </c>
      <c r="DV481" s="223">
        <f t="shared" ca="1" si="975"/>
        <v>-2.9646734223231607E-4</v>
      </c>
      <c r="DW481" s="223">
        <f t="shared" ca="1" si="976"/>
        <v>3.3239463370388534E-4</v>
      </c>
      <c r="DX481" s="223">
        <f t="shared" ca="1" si="977"/>
        <v>-3.5554818581126369E-4</v>
      </c>
      <c r="DY481" s="223">
        <f t="shared" ca="1" si="978"/>
        <v>3.650382205316391E-4</v>
      </c>
      <c r="DZ481" s="223">
        <f t="shared" ca="1" si="979"/>
        <v>-3.6050004115277507E-4</v>
      </c>
      <c r="EA481" s="223">
        <f t="shared" ca="1" si="980"/>
        <v>3.4210804736315841E-4</v>
      </c>
      <c r="EB481" s="223">
        <f t="shared" ca="1" si="981"/>
        <v>-3.1056903316978562E-4</v>
      </c>
      <c r="EC481" s="223">
        <f t="shared" ca="1" si="982"/>
        <v>2.6709502520080722E-4</v>
      </c>
      <c r="ED481" s="223">
        <f t="shared" ca="1" si="983"/>
        <v>-2.133567052019912E-4</v>
      </c>
      <c r="EE481" s="223">
        <f t="shared" ca="1" si="984"/>
        <v>1.5141920667408352E-4</v>
      </c>
      <c r="EF481" s="223">
        <f t="shared" ca="1" si="985"/>
        <v>-8.3662752950541515E-5</v>
      </c>
      <c r="EG481" s="223">
        <f t="shared" ca="1" si="986"/>
        <v>1.2691186549742292E-5</v>
      </c>
      <c r="EH481" s="223">
        <f t="shared" ca="1" si="987"/>
        <v>5.8768095032884479E-5</v>
      </c>
      <c r="EI481" s="223">
        <f t="shared" ca="1" si="988"/>
        <v>-1.2796895168090466E-4</v>
      </c>
      <c r="EJ481" s="223">
        <f t="shared" ca="1" si="989"/>
        <v>1.9225203328166159E-4</v>
      </c>
      <c r="EK481" s="223">
        <f t="shared" ca="1" si="990"/>
        <v>-2.49146977059569E-4</v>
      </c>
      <c r="EL481" s="223">
        <f t="shared" ca="1" si="991"/>
        <v>2.9646734223232632E-4</v>
      </c>
      <c r="EM481" s="223">
        <f t="shared" ca="1" si="992"/>
        <v>-3.3239463370388403E-4</v>
      </c>
      <c r="EN481" s="223">
        <f t="shared" ca="1" si="993"/>
        <v>3.555481858112677E-4</v>
      </c>
      <c r="EO481" s="223">
        <f t="shared" ca="1" si="994"/>
        <v>-3.65038220531639E-4</v>
      </c>
      <c r="EP481" s="223">
        <f t="shared" ca="1" si="995"/>
        <v>3.6050004115277567E-4</v>
      </c>
      <c r="EQ481" s="223">
        <f t="shared" ca="1" si="996"/>
        <v>-3.4210804736315955E-4</v>
      </c>
      <c r="ER481" s="223">
        <f t="shared" ca="1" si="997"/>
        <v>3.1056903316978735E-4</v>
      </c>
      <c r="ES481" s="223">
        <f t="shared" ca="1" si="998"/>
        <v>-2.6709502520080939E-4</v>
      </c>
      <c r="ET481" s="223">
        <f t="shared" ca="1" si="999"/>
        <v>2.1335670520199383E-4</v>
      </c>
      <c r="EU481" s="223">
        <f t="shared" ca="1" si="1000"/>
        <v>-1.5141920667406756E-4</v>
      </c>
      <c r="EV481" s="223">
        <f t="shared" ca="1" si="1001"/>
        <v>8.3662752950544619E-5</v>
      </c>
      <c r="EW481" s="223">
        <f t="shared" ca="1" si="1002"/>
        <v>-1.2691186549724755E-5</v>
      </c>
      <c r="EX481" s="223">
        <f t="shared" ca="1" si="1003"/>
        <v>-5.8768095032881281E-5</v>
      </c>
      <c r="EY481" s="223">
        <f t="shared" ca="1" si="1004"/>
        <v>1.2796895168092111E-4</v>
      </c>
      <c r="EZ481" s="223">
        <f t="shared" ca="1" si="1005"/>
        <v>-1.922520332816588E-4</v>
      </c>
      <c r="FA481" s="223">
        <f t="shared" ca="1" si="1006"/>
        <v>2.4914697705956672E-4</v>
      </c>
      <c r="FB481" s="223">
        <f t="shared" ca="1" si="1007"/>
        <v>-2.9646734223232448E-4</v>
      </c>
      <c r="FC481" s="223">
        <f t="shared" ca="1" si="1008"/>
        <v>3.3239463370388268E-4</v>
      </c>
      <c r="FD481" s="223">
        <f t="shared" ca="1" si="1009"/>
        <v>-3.5554818581126694E-4</v>
      </c>
      <c r="FE481" s="223">
        <f t="shared" ca="1" si="1010"/>
        <v>3.6503822053163889E-4</v>
      </c>
      <c r="FF481" s="223">
        <f t="shared" ca="1" si="1011"/>
        <v>-3.6050004115277274E-4</v>
      </c>
      <c r="FG481" s="223">
        <f t="shared" ca="1" si="1012"/>
        <v>3.4210804736316069E-4</v>
      </c>
      <c r="FH481" s="223">
        <f t="shared" ca="1" si="1013"/>
        <v>-3.1056903316977814E-4</v>
      </c>
      <c r="FI481" s="223">
        <f t="shared" ca="1" si="1014"/>
        <v>2.6709502520081161E-4</v>
      </c>
      <c r="FJ481" s="223">
        <f t="shared" ca="1" si="1015"/>
        <v>-2.1335670520199643E-4</v>
      </c>
      <c r="FK481" s="223">
        <f t="shared" ca="1" si="1016"/>
        <v>1.5141920667407048E-4</v>
      </c>
      <c r="FL481" s="223">
        <f t="shared" ca="1" si="1017"/>
        <v>-8.3662752950547777E-5</v>
      </c>
      <c r="FM481" s="223">
        <f t="shared" ca="1" si="1018"/>
        <v>1.2691186549727981E-5</v>
      </c>
      <c r="FN481" s="223">
        <f t="shared" ca="1" si="1019"/>
        <v>5.8768095032878082E-5</v>
      </c>
      <c r="FO481" s="223">
        <f t="shared" ca="1" si="1020"/>
        <v>-1.279689516809181E-4</v>
      </c>
      <c r="FP481" s="223">
        <f t="shared" ca="1" si="1021"/>
        <v>1.9225203328165609E-4</v>
      </c>
      <c r="FQ481" s="223">
        <f t="shared" ca="1" si="1022"/>
        <v>-2.4914697705957951E-4</v>
      </c>
      <c r="FR481" s="223">
        <f t="shared" ca="1" si="1023"/>
        <v>2.9646734223232258E-4</v>
      </c>
      <c r="FS481" s="223">
        <f t="shared" ca="1" si="1024"/>
        <v>-3.3239463370389E-4</v>
      </c>
      <c r="FT481" s="223">
        <f t="shared" ca="1" si="1025"/>
        <v>3.5554818581126624E-4</v>
      </c>
      <c r="FU481" s="223">
        <f t="shared" ca="1" si="1026"/>
        <v>-3.6503822053163878E-4</v>
      </c>
      <c r="FV481" s="223">
        <f t="shared" ca="1" si="1027"/>
        <v>3.6050004115277328E-4</v>
      </c>
      <c r="FW481" s="223">
        <f t="shared" ca="1" si="1028"/>
        <v>-3.4210804736316183E-4</v>
      </c>
      <c r="FX481" s="223">
        <f t="shared" ca="1" si="1029"/>
        <v>3.1056903316979071E-4</v>
      </c>
      <c r="FY481" s="223">
        <f t="shared" ca="1" si="1030"/>
        <v>-2.6709502520081384E-4</v>
      </c>
      <c r="FZ481" s="223">
        <f t="shared" ca="1" si="1031"/>
        <v>2.133567052019822E-4</v>
      </c>
      <c r="GA481" s="223">
        <f t="shared" ca="1" si="1032"/>
        <v>-1.5141920667405452E-4</v>
      </c>
      <c r="GB481" s="223">
        <f t="shared" ca="1" si="1033"/>
        <v>8.3662752950550921E-5</v>
      </c>
      <c r="GC481" s="223">
        <f t="shared" ca="1" si="1034"/>
        <v>-1.2691186549731179E-5</v>
      </c>
      <c r="GD481" s="223">
        <f t="shared" ca="1" si="1035"/>
        <v>-5.8768095032895402E-5</v>
      </c>
      <c r="GE481" s="223">
        <f t="shared" ca="1" si="1036"/>
        <v>1.279689516809345E-4</v>
      </c>
      <c r="GF481" s="223">
        <f t="shared" ca="1" si="1037"/>
        <v>-1.9225203328165338E-4</v>
      </c>
      <c r="GG481" s="223">
        <f t="shared" ca="1" si="1038"/>
        <v>2.4914697705957718E-4</v>
      </c>
      <c r="GH481" s="223">
        <f t="shared" ca="1" si="1039"/>
        <v>-2.9646734223233282E-4</v>
      </c>
      <c r="GI481" s="223">
        <f t="shared" ca="1" si="1040"/>
        <v>3.3239463370388002E-4</v>
      </c>
      <c r="GJ481" s="223">
        <f t="shared" ca="1" si="1041"/>
        <v>-3.5554818581126548E-4</v>
      </c>
      <c r="GK481" s="223">
        <f t="shared" ca="1" si="1042"/>
        <v>3.6503822053163943E-4</v>
      </c>
      <c r="GL481" s="223">
        <f t="shared" ca="1" si="1043"/>
        <v>-3.6050004115277046E-4</v>
      </c>
      <c r="GM481" s="223">
        <f t="shared" ca="1" si="1044"/>
        <v>3.4210804736316291E-4</v>
      </c>
      <c r="GN481" s="223">
        <f t="shared" ca="1" si="1045"/>
        <v>-3.1056903316978144E-4</v>
      </c>
      <c r="GO481" s="223">
        <f t="shared" ca="1" si="1046"/>
        <v>2.6709502520080191E-4</v>
      </c>
      <c r="GP481" s="223">
        <f t="shared" ca="1" si="1047"/>
        <v>-2.1335670520196797E-4</v>
      </c>
      <c r="GQ481" s="223">
        <f t="shared" ca="1" si="1048"/>
        <v>1.5141920667407634E-4</v>
      </c>
      <c r="GR481" s="223">
        <f t="shared" ca="1" si="1049"/>
        <v>-8.3662752950533845E-5</v>
      </c>
      <c r="GS481" s="223">
        <f t="shared" ca="1" si="1050"/>
        <v>1.2691186549713669E-5</v>
      </c>
      <c r="GT481" s="223">
        <f t="shared" ca="1" si="1051"/>
        <v>5.876809503287174E-5</v>
      </c>
      <c r="GU481" s="223">
        <f t="shared" ca="1" si="1052"/>
        <v>-1.2796895168091209E-4</v>
      </c>
      <c r="GV481" s="223">
        <f t="shared" ca="1" si="1053"/>
        <v>1.9225203328166826E-4</v>
      </c>
      <c r="GW481" s="223">
        <f t="shared" ca="1" si="1054"/>
        <v>-2.4914697705958998E-4</v>
      </c>
      <c r="GX481" s="223">
        <f t="shared" ca="1" si="1055"/>
        <v>2.9646734223231878E-4</v>
      </c>
      <c r="GY481" s="223">
        <f t="shared" ca="1" si="1056"/>
        <v>-3.3239463370388734E-4</v>
      </c>
      <c r="GZ481" s="223">
        <f t="shared" ca="1" si="1057"/>
        <v>3.5554818581126949E-4</v>
      </c>
      <c r="HA481" s="223">
        <f t="shared" ca="1" si="1058"/>
        <v>-3.6503822053163856E-4</v>
      </c>
      <c r="HB481" s="223">
        <f t="shared" ca="1" si="1059"/>
        <v>3.6050004115277437E-4</v>
      </c>
      <c r="HC481" s="223">
        <f t="shared" ca="1" si="1060"/>
        <v>-3.4210804736315684E-4</v>
      </c>
      <c r="HD481" s="223">
        <f t="shared" ca="1" si="1061"/>
        <v>3.1056903316977223E-4</v>
      </c>
      <c r="HE481" s="223">
        <f t="shared" ca="1" si="1062"/>
        <v>-2.6709502520081823E-4</v>
      </c>
      <c r="HF481" s="223">
        <f t="shared" ca="1" si="1063"/>
        <v>2.1335670520198743E-4</v>
      </c>
      <c r="HG481" s="223">
        <f t="shared" ca="1" si="1064"/>
        <v>-1.514192066740604E-4</v>
      </c>
      <c r="HH481" s="223">
        <f t="shared" ca="1" si="1065"/>
        <v>8.3662752950516755E-5</v>
      </c>
      <c r="HI481" s="223">
        <f t="shared" ca="1" si="1066"/>
        <v>-1.2691186549737684E-5</v>
      </c>
      <c r="HJ481" s="223">
        <f t="shared" ca="1" si="1067"/>
        <v>-5.8768095032889087E-5</v>
      </c>
      <c r="HK481" s="223">
        <f t="shared" ca="1" si="1068"/>
        <v>1.2796895168092851E-4</v>
      </c>
      <c r="HL481" s="223">
        <f t="shared" ca="1" si="1069"/>
        <v>-1.9225203328164791E-4</v>
      </c>
      <c r="HM481" s="223">
        <f t="shared" ca="1" si="1070"/>
        <v>2.4914697705957247E-4</v>
      </c>
      <c r="HN481" s="223">
        <f t="shared" ca="1" si="1071"/>
        <v>-2.9646734223232903E-4</v>
      </c>
      <c r="HO481" s="223">
        <f t="shared" ca="1" si="1072"/>
        <v>3.3239463370389461E-4</v>
      </c>
      <c r="HP481" s="223">
        <f t="shared" ca="1" si="1073"/>
        <v>-3.5554818581126396E-4</v>
      </c>
      <c r="HQ481" s="223">
        <f t="shared" ca="1" si="1074"/>
        <v>3.6503822053163916E-4</v>
      </c>
      <c r="HR481" s="223">
        <f t="shared" ca="1" si="1075"/>
        <v>-3.6050004115277149E-4</v>
      </c>
      <c r="HS481" s="223">
        <f t="shared" ca="1" si="1076"/>
        <v>3.4210804736315066E-4</v>
      </c>
      <c r="HT481" s="223">
        <f t="shared" ca="1" si="1077"/>
        <v>-3.1056903316978486E-4</v>
      </c>
      <c r="HU481" s="223">
        <f t="shared" ca="1" si="1078"/>
        <v>2.670950252008063E-4</v>
      </c>
      <c r="HV481" s="223">
        <f t="shared" ca="1" si="1079"/>
        <v>-2.133567052019732E-4</v>
      </c>
      <c r="HW481" s="223">
        <f t="shared" ca="1" si="1080"/>
        <v>1.5141920667408222E-4</v>
      </c>
      <c r="HX481" s="223">
        <f t="shared" ca="1" si="1081"/>
        <v>-8.3662752950540106E-5</v>
      </c>
      <c r="HY481" s="223">
        <f t="shared" ca="1" si="1082"/>
        <v>1.269118654972012E-5</v>
      </c>
      <c r="HZ481" s="223">
        <f t="shared" ca="1" si="1083"/>
        <v>5.876809503290638E-5</v>
      </c>
      <c r="IA481" s="223">
        <f t="shared" ca="1" si="1084"/>
        <v>-1.2796895168090602E-4</v>
      </c>
      <c r="IB481" s="223">
        <f t="shared" ca="1" si="1085"/>
        <v>1.9225203328166279E-4</v>
      </c>
      <c r="IC481" s="223">
        <f t="shared" ca="1" si="1086"/>
        <v>-2.4914697705958526E-4</v>
      </c>
      <c r="ID481" s="223">
        <f t="shared" ca="1" si="1087"/>
        <v>2.9646734223233928E-4</v>
      </c>
      <c r="IE481" s="223">
        <f t="shared" ca="1" si="1088"/>
        <v>1.6214080941177728E-5</v>
      </c>
      <c r="IF481" s="223">
        <f t="shared" ca="1" si="1089"/>
        <v>3.5554818581126803E-4</v>
      </c>
      <c r="IG481" s="223">
        <f t="shared" ca="1" si="1090"/>
        <v>-3.6503822053163975E-4</v>
      </c>
      <c r="IH481" s="223">
        <f t="shared" ca="1" si="1091"/>
        <v>3.605000411527754E-4</v>
      </c>
      <c r="II481" s="223">
        <f t="shared" ca="1" si="1092"/>
        <v>-3.4210804736315906E-4</v>
      </c>
      <c r="IJ481" s="223">
        <f t="shared" ca="1" si="1093"/>
        <v>3.1056903316977564E-4</v>
      </c>
      <c r="IK481" s="223">
        <f t="shared" ca="1" si="1094"/>
        <v>-2.6709502520079432E-4</v>
      </c>
      <c r="IL481" s="223">
        <f t="shared" ca="1" si="1095"/>
        <v>2.1335670520199266E-4</v>
      </c>
      <c r="IM481" s="223">
        <f t="shared" ca="1" si="1096"/>
        <v>-1.5141920667406626E-4</v>
      </c>
      <c r="IN481" s="223">
        <f t="shared" ca="1" si="1097"/>
        <v>8.3662752950523057E-5</v>
      </c>
      <c r="IO481" s="223">
        <f t="shared" ca="1" si="1098"/>
        <v>-1.2691186549702556E-5</v>
      </c>
      <c r="IP481" s="223">
        <f t="shared" ca="1" si="1099"/>
        <v>-5.8768095032882663E-5</v>
      </c>
      <c r="IQ481" s="223">
        <f t="shared" ca="1" si="1100"/>
        <v>1.2796895168092244E-4</v>
      </c>
      <c r="IR481" s="223">
        <f t="shared" ca="1" si="1101"/>
        <v>-1.9225203328167772E-4</v>
      </c>
      <c r="IS481" s="223">
        <f t="shared" ca="1" si="1102"/>
        <v>2.4914697705956775E-4</v>
      </c>
      <c r="IT481" s="223">
        <f t="shared" ca="1" si="1103"/>
        <v>-2.9646734223232529E-4</v>
      </c>
      <c r="IU481" s="223">
        <f t="shared" ca="1" si="1104"/>
        <v>3.3239463370389195E-4</v>
      </c>
      <c r="IV481" s="223">
        <f t="shared" ca="1" si="1105"/>
        <v>-3.5554818581127204E-4</v>
      </c>
      <c r="IW481" s="223">
        <f t="shared" ca="1" si="1106"/>
        <v>3.6503822053163894E-4</v>
      </c>
      <c r="IX481" s="223">
        <f t="shared" ca="1" si="1107"/>
        <v>-3.6050004115277252E-4</v>
      </c>
      <c r="IY481" s="223">
        <f t="shared" ca="1" si="1108"/>
        <v>3.4210804736315293E-4</v>
      </c>
      <c r="IZ481" s="223">
        <f t="shared" ca="1" si="1109"/>
        <v>-3.1056903316976643E-4</v>
      </c>
      <c r="JA481" s="223">
        <f t="shared" ca="1" si="1110"/>
        <v>2.6709502520081064E-4</v>
      </c>
      <c r="JB481" s="223">
        <f t="shared" ca="1" si="1111"/>
        <v>-2.1335670520197843E-4</v>
      </c>
    </row>
    <row r="482" spans="2:262">
      <c r="B482" s="230">
        <v>121</v>
      </c>
      <c r="C482" s="229">
        <f t="shared" si="1112"/>
        <v>2.3632812500000017E-3</v>
      </c>
      <c r="D482" s="226">
        <f t="shared" ca="1" si="855"/>
        <v>39.062168938014914</v>
      </c>
      <c r="E482" s="225">
        <f ca="1">DW361</f>
        <v>-0.13783106198508913</v>
      </c>
      <c r="F482" s="224">
        <v>121</v>
      </c>
      <c r="G482" s="223">
        <f t="shared" ca="1" si="856"/>
        <v>-2.1636886106041171E-4</v>
      </c>
      <c r="H482" s="223">
        <f t="shared" ca="1" si="857"/>
        <v>1.8354272388359572E-4</v>
      </c>
      <c r="I482" s="223">
        <f t="shared" ca="1" si="858"/>
        <v>-1.4531222347093558E-4</v>
      </c>
      <c r="J482" s="223">
        <f t="shared" ca="1" si="859"/>
        <v>1.0280304601988084E-4</v>
      </c>
      <c r="K482" s="223">
        <f t="shared" ca="1" si="860"/>
        <v>-5.7266862154804448E-5</v>
      </c>
      <c r="L482" s="223">
        <f t="shared" ca="1" si="861"/>
        <v>1.0044471841916085E-5</v>
      </c>
      <c r="M482" s="223">
        <f t="shared" ca="1" si="862"/>
        <v>3.7473675083914563E-5</v>
      </c>
      <c r="N482" s="223">
        <f t="shared" ca="1" si="863"/>
        <v>-8.3888420318573221E-5</v>
      </c>
      <c r="O482" s="223">
        <f t="shared" ca="1" si="864"/>
        <v>1.2783309490651813E-4</v>
      </c>
      <c r="P482" s="223">
        <f t="shared" ca="1" si="865"/>
        <v>-1.6801376041897871E-4</v>
      </c>
      <c r="Q482" s="223">
        <f t="shared" ca="1" si="866"/>
        <v>2.0324730860250468E-4</v>
      </c>
      <c r="R482" s="223">
        <f t="shared" ca="1" si="867"/>
        <v>-2.3249629766456881E-4</v>
      </c>
      <c r="S482" s="223">
        <f t="shared" ca="1" si="868"/>
        <v>2.5489949945170303E-4</v>
      </c>
      <c r="T482" s="223">
        <f t="shared" ca="1" si="869"/>
        <v>-2.6979725806722146E-4</v>
      </c>
      <c r="U482" s="223">
        <f t="shared" ca="1" si="870"/>
        <v>2.7675091325124246E-4</v>
      </c>
      <c r="V482" s="223">
        <f t="shared" ca="1" si="871"/>
        <v>-2.7555571660711959E-4</v>
      </c>
      <c r="W482" s="223">
        <f t="shared" ca="1" si="872"/>
        <v>2.6624686035967352E-4</v>
      </c>
      <c r="X482" s="223">
        <f t="shared" ca="1" si="873"/>
        <v>-2.4909844113015395E-4</v>
      </c>
      <c r="Y482" s="223">
        <f t="shared" ca="1" si="874"/>
        <v>2.2461538923928352E-4</v>
      </c>
      <c r="Z482" s="223">
        <f t="shared" ca="1" si="875"/>
        <v>-1.9351860117775734E-4</v>
      </c>
      <c r="AA482" s="223">
        <f t="shared" ca="1" si="876"/>
        <v>1.5672371301436952E-4</v>
      </c>
      <c r="AB482" s="223">
        <f t="shared" ca="1" si="877"/>
        <v>-1.1531413975272247E-4</v>
      </c>
      <c r="AC482" s="223">
        <f t="shared" ca="1" si="878"/>
        <v>7.0509174484971405E-5</v>
      </c>
      <c r="AD482" s="223">
        <f t="shared" ca="1" si="879"/>
        <v>-2.3628086653963761E-5</v>
      </c>
      <c r="AE482" s="223">
        <f t="shared" ca="1" si="880"/>
        <v>-2.394872345981336E-5</v>
      </c>
      <c r="AF482" s="223">
        <f t="shared" ca="1" si="881"/>
        <v>7.0820370231383057E-5</v>
      </c>
      <c r="AG482" s="223">
        <f t="shared" ca="1" si="882"/>
        <v>-1.1560673136956471E-4</v>
      </c>
      <c r="AH482" s="223">
        <f t="shared" ca="1" si="883"/>
        <v>1.569890852248097E-4</v>
      </c>
      <c r="AI482" s="223">
        <f t="shared" ca="1" si="884"/>
        <v>-1.9374894017262941E-4</v>
      </c>
      <c r="AJ482" s="223">
        <f t="shared" ca="1" si="885"/>
        <v>2.2480391275247889E-4</v>
      </c>
      <c r="AK482" s="223">
        <f t="shared" ca="1" si="886"/>
        <v>-2.492395981405139E-4</v>
      </c>
      <c r="AL482" s="223">
        <f t="shared" ca="1" si="887"/>
        <v>2.663364945392264E-4</v>
      </c>
      <c r="AM482" s="223">
        <f t="shared" ca="1" si="888"/>
        <v>-2.7559118870297431E-4</v>
      </c>
      <c r="AN482" s="223">
        <f t="shared" ca="1" si="889"/>
        <v>2.7673117879763821E-4</v>
      </c>
      <c r="AO482" s="223">
        <f t="shared" ca="1" si="890"/>
        <v>-2.6972289813952479E-4</v>
      </c>
      <c r="AP482" s="223">
        <f t="shared" ca="1" si="891"/>
        <v>2.5477270355680874E-4</v>
      </c>
      <c r="AQ482" s="223">
        <f t="shared" ca="1" si="892"/>
        <v>-2.3232079927149353E-4</v>
      </c>
      <c r="AR482" s="223">
        <f t="shared" ca="1" si="893"/>
        <v>2.0302827521145441E-4</v>
      </c>
      <c r="AS482" s="223">
        <f t="shared" ca="1" si="894"/>
        <v>-1.677576414057763E-4</v>
      </c>
      <c r="AT482" s="223">
        <f t="shared" ca="1" si="895"/>
        <v>1.2754743162257095E-4</v>
      </c>
      <c r="AU482" s="223">
        <f t="shared" ca="1" si="896"/>
        <v>-8.3581624037926448E-5</v>
      </c>
      <c r="AV482" s="223">
        <f t="shared" ca="1" si="897"/>
        <v>3.715477933568315E-5</v>
      </c>
      <c r="AW482" s="223">
        <f t="shared" ca="1" si="898"/>
        <v>1.0366077263239997E-5</v>
      </c>
      <c r="AX482" s="223">
        <f t="shared" ca="1" si="899"/>
        <v>-5.7581707669172709E-5</v>
      </c>
      <c r="AY482" s="223">
        <f t="shared" ca="1" si="900"/>
        <v>1.0310186109079098E-4</v>
      </c>
      <c r="AZ482" s="223">
        <f t="shared" ca="1" si="901"/>
        <v>-1.4558620957371338E-4</v>
      </c>
      <c r="BA482" s="223">
        <f t="shared" ca="1" si="902"/>
        <v>1.8378381357547684E-4</v>
      </c>
      <c r="BB482" s="223">
        <f t="shared" ca="1" si="903"/>
        <v>-2.1656995552406984E-4</v>
      </c>
      <c r="BC482" s="223">
        <f t="shared" ca="1" si="904"/>
        <v>2.4297925680659478E-4</v>
      </c>
      <c r="BD482" s="223">
        <f t="shared" ca="1" si="905"/>
        <v>-2.6223410306756395E-4</v>
      </c>
      <c r="BE482" s="223">
        <f t="shared" ca="1" si="906"/>
        <v>2.7376754084218382E-4</v>
      </c>
      <c r="BF482" s="223">
        <f t="shared" ca="1" si="907"/>
        <v>-2.7723997133964487E-4</v>
      </c>
      <c r="BG482" s="223">
        <f t="shared" ca="1" si="908"/>
        <v>2.7254914983282195E-4</v>
      </c>
      <c r="BH482" s="223">
        <f t="shared" ca="1" si="909"/>
        <v>-2.5983319622514269E-4</v>
      </c>
      <c r="BI482" s="223">
        <f t="shared" ca="1" si="910"/>
        <v>2.394665281493588E-4</v>
      </c>
      <c r="BJ482" s="223">
        <f t="shared" ca="1" si="911"/>
        <v>-2.1204883634699174E-4</v>
      </c>
      <c r="BK482" s="223">
        <f t="shared" ca="1" si="912"/>
        <v>1.7838742694520105E-4</v>
      </c>
      <c r="BL482" s="223">
        <f t="shared" ca="1" si="913"/>
        <v>-1.3947345055780855E-4</v>
      </c>
      <c r="BM482" s="223">
        <f t="shared" ca="1" si="914"/>
        <v>9.6452718137688561E-5</v>
      </c>
      <c r="BN482" s="223">
        <f t="shared" ca="1" si="915"/>
        <v>-5.0591962899612438E-5</v>
      </c>
      <c r="BO482" s="223">
        <f t="shared" ca="1" si="916"/>
        <v>3.2415417214216592E-6</v>
      </c>
      <c r="BP482" s="223">
        <f t="shared" ca="1" si="917"/>
        <v>4.4204325729629249E-5</v>
      </c>
      <c r="BQ482" s="223">
        <f t="shared" ca="1" si="918"/>
        <v>-9.0348609397993137E-5</v>
      </c>
      <c r="BR482" s="223">
        <f t="shared" ca="1" si="919"/>
        <v>1.3383260399191146E-4</v>
      </c>
      <c r="BS482" s="223">
        <f t="shared" ca="1" si="920"/>
        <v>-1.7337593567385415E-4</v>
      </c>
      <c r="BT482" s="223">
        <f t="shared" ca="1" si="921"/>
        <v>2.0781426230351806E-4</v>
      </c>
      <c r="BU482" s="223">
        <f t="shared" ca="1" si="922"/>
        <v>-2.3613355716055529E-4</v>
      </c>
      <c r="BV482" s="223">
        <f t="shared" ca="1" si="923"/>
        <v>2.5749996667261843E-4</v>
      </c>
      <c r="BW482" s="223">
        <f t="shared" ca="1" si="924"/>
        <v>-2.712843629962986E-4</v>
      </c>
      <c r="BX482" s="223">
        <f t="shared" ca="1" si="925"/>
        <v>2.7708086850734078E-4</v>
      </c>
      <c r="BY482" s="223">
        <f t="shared" ca="1" si="926"/>
        <v>-2.7471880675168702E-4</v>
      </c>
      <c r="BZ482" s="223">
        <f t="shared" ca="1" si="927"/>
        <v>2.6426772796506881E-4</v>
      </c>
      <c r="CA482" s="223">
        <f t="shared" ca="1" si="928"/>
        <v>-2.4603536118612541E-4</v>
      </c>
      <c r="CB482" s="223">
        <f t="shared" ca="1" si="929"/>
        <v>2.2055855326248215E-4</v>
      </c>
      <c r="CC482" s="223">
        <f t="shared" ca="1" si="930"/>
        <v>-1.8858746154822752E-4</v>
      </c>
      <c r="CD482" s="223">
        <f t="shared" ca="1" si="931"/>
        <v>1.5106346573421758E-4</v>
      </c>
      <c r="CE482" s="223">
        <f t="shared" ca="1" si="932"/>
        <v>-1.0909144919120398E-4</v>
      </c>
      <c r="CF482" s="223">
        <f t="shared" ca="1" si="933"/>
        <v>6.3907265993580145E-5</v>
      </c>
      <c r="CG482" s="223">
        <f t="shared" ca="1" si="934"/>
        <v>-1.6841351548158758E-5</v>
      </c>
      <c r="CH482" s="223">
        <f t="shared" ca="1" si="935"/>
        <v>-3.0720451697561493E-5</v>
      </c>
      <c r="CI482" s="223">
        <f t="shared" ca="1" si="936"/>
        <v>7.7377699991544493E-5</v>
      </c>
      <c r="CJ482" s="223">
        <f t="shared" ca="1" si="937"/>
        <v>-1.2175658394474147E-4</v>
      </c>
      <c r="CK482" s="223">
        <f t="shared" ca="1" si="938"/>
        <v>1.6255037995726072E-4</v>
      </c>
      <c r="CL482" s="223">
        <f t="shared" ca="1" si="939"/>
        <v>-1.9855792632269767E-4</v>
      </c>
      <c r="CM482" s="223">
        <f t="shared" ca="1" si="940"/>
        <v>2.2871899109246313E-4</v>
      </c>
      <c r="CN482" s="223">
        <f t="shared" ca="1" si="941"/>
        <v>-2.5214549030362534E-4</v>
      </c>
      <c r="CO482" s="223">
        <f t="shared" ca="1" si="942"/>
        <v>2.6814763735825492E-4</v>
      </c>
      <c r="CP482" s="223">
        <f t="shared" ca="1" si="943"/>
        <v>-2.7625425359338433E-4</v>
      </c>
      <c r="CQ482" s="223">
        <f t="shared" ca="1" si="944"/>
        <v>2.7622664200256046E-4</v>
      </c>
      <c r="CR482" s="223">
        <f t="shared" ca="1" si="945"/>
        <v>-2.6806561560120809E-4</v>
      </c>
      <c r="CS482" s="223">
        <f t="shared" ca="1" si="946"/>
        <v>2.5201147348763512E-4</v>
      </c>
      <c r="CT482" s="223">
        <f t="shared" ca="1" si="947"/>
        <v>-2.2853692530452026E-4</v>
      </c>
      <c r="CU482" s="223">
        <f t="shared" ca="1" si="948"/>
        <v>1.9833317243806773E-4</v>
      </c>
      <c r="CV482" s="223">
        <f t="shared" ca="1" si="949"/>
        <v>-1.622895557900761E-4</v>
      </c>
      <c r="CW482" s="223">
        <f t="shared" ca="1" si="950"/>
        <v>1.2146736938832099E-4</v>
      </c>
      <c r="CX482" s="223">
        <f t="shared" ca="1" si="951"/>
        <v>-7.7068610886161522E-5</v>
      </c>
      <c r="CY482" s="223">
        <f t="shared" ca="1" si="952"/>
        <v>3.0400589083880302E-5</v>
      </c>
      <c r="CZ482" s="223">
        <f t="shared" ca="1" si="953"/>
        <v>1.7162569406560554E-5</v>
      </c>
      <c r="DA482" s="223">
        <f t="shared" ca="1" si="954"/>
        <v>-6.4220380928330009E-5</v>
      </c>
      <c r="DB482" s="223">
        <f t="shared" ca="1" si="955"/>
        <v>1.0938724162222425E-4</v>
      </c>
      <c r="DC482" s="223">
        <f t="shared" ca="1" si="956"/>
        <v>-1.5133322613761861E-4</v>
      </c>
      <c r="DD482" s="223">
        <f t="shared" ca="1" si="957"/>
        <v>1.888232469057457E-4</v>
      </c>
      <c r="DE482" s="223">
        <f t="shared" ca="1" si="958"/>
        <v>-2.2075342094140708E-4</v>
      </c>
      <c r="DF482" s="223">
        <f t="shared" ca="1" si="959"/>
        <v>2.4618357336315093E-4</v>
      </c>
      <c r="DG482" s="223">
        <f t="shared" ca="1" si="960"/>
        <v>-2.6436492057485225E-4</v>
      </c>
      <c r="DH482" s="223">
        <f t="shared" ca="1" si="961"/>
        <v>2.7476211798550809E-4</v>
      </c>
      <c r="DI482" s="223">
        <f t="shared" ca="1" si="962"/>
        <v>-2.7706902307825395E-4</v>
      </c>
      <c r="DJ482" s="223">
        <f t="shared" ca="1" si="963"/>
        <v>2.7121770968959103E-4</v>
      </c>
      <c r="DK482" s="223">
        <f t="shared" ca="1" si="964"/>
        <v>-2.5738046807592186E-4</v>
      </c>
      <c r="DL482" s="223">
        <f t="shared" ca="1" si="965"/>
        <v>2.3596473187602053E-4</v>
      </c>
      <c r="DM482" s="223">
        <f t="shared" ca="1" si="966"/>
        <v>-2.0760108134357575E-4</v>
      </c>
      <c r="DN482" s="223">
        <f t="shared" ca="1" si="967"/>
        <v>1.731246760911564E-4</v>
      </c>
      <c r="DO482" s="223">
        <f t="shared" ca="1" si="968"/>
        <v>-1.3355066405331076E-4</v>
      </c>
      <c r="DP482" s="223">
        <f t="shared" ca="1" si="969"/>
        <v>9.0044290744690022E-5</v>
      </c>
      <c r="DQ482" s="223">
        <f t="shared" ca="1" si="970"/>
        <v>-4.3886588937729442E-5</v>
      </c>
      <c r="DR482" s="223">
        <f t="shared" ca="1" si="971"/>
        <v>-3.5633409825878206E-6</v>
      </c>
      <c r="DS482" s="223">
        <f t="shared" ca="1" si="972"/>
        <v>5.0908349342433475E-5</v>
      </c>
      <c r="DT482" s="223">
        <f t="shared" ca="1" si="973"/>
        <v>-9.6754375853462857E-5</v>
      </c>
      <c r="DU482" s="223">
        <f t="shared" ca="1" si="974"/>
        <v>1.3975149732097918E-4</v>
      </c>
      <c r="DV482" s="223">
        <f t="shared" ca="1" si="975"/>
        <v>-1.7863367574802886E-4</v>
      </c>
      <c r="DW482" s="223">
        <f t="shared" ca="1" si="976"/>
        <v>2.1225603646359684E-4</v>
      </c>
      <c r="DX482" s="223">
        <f t="shared" ca="1" si="977"/>
        <v>-2.3962857863131775E-4</v>
      </c>
      <c r="DY482" s="223">
        <f t="shared" ca="1" si="978"/>
        <v>2.5994532554215208E-4</v>
      </c>
      <c r="DZ482" s="223">
        <f t="shared" ca="1" si="979"/>
        <v>-2.7260805636908364E-4</v>
      </c>
      <c r="EA482" s="223">
        <f t="shared" ca="1" si="980"/>
        <v>2.7724392060897131E-4</v>
      </c>
      <c r="EB482" s="223">
        <f t="shared" ca="1" si="981"/>
        <v>-2.7371641655946305E-4</v>
      </c>
      <c r="EC482" s="223">
        <f t="shared" ca="1" si="982"/>
        <v>2.6212941057274664E-4</v>
      </c>
      <c r="ED482" s="223">
        <f t="shared" ca="1" si="983"/>
        <v>-2.4282407874037042E-4</v>
      </c>
      <c r="EE482" s="223">
        <f t="shared" ca="1" si="984"/>
        <v>2.163688610604097E-4</v>
      </c>
      <c r="EF482" s="223">
        <f t="shared" ca="1" si="985"/>
        <v>-1.8354272388360204E-4</v>
      </c>
      <c r="EG482" s="223">
        <f t="shared" ca="1" si="986"/>
        <v>1.4531222347093922E-4</v>
      </c>
      <c r="EH482" s="223">
        <f t="shared" ca="1" si="987"/>
        <v>-1.0280304601988114E-4</v>
      </c>
      <c r="EI482" s="223">
        <f t="shared" ca="1" si="988"/>
        <v>5.7266862154800924E-5</v>
      </c>
      <c r="EJ482" s="223">
        <f t="shared" ca="1" si="989"/>
        <v>-1.0044471841923769E-5</v>
      </c>
      <c r="EK482" s="223">
        <f t="shared" ca="1" si="990"/>
        <v>-3.7473675083910836E-5</v>
      </c>
      <c r="EL482" s="223">
        <f t="shared" ca="1" si="991"/>
        <v>8.3888420318573356E-5</v>
      </c>
      <c r="EM482" s="223">
        <f t="shared" ca="1" si="992"/>
        <v>-1.2783309490652179E-4</v>
      </c>
      <c r="EN482" s="223">
        <f t="shared" ca="1" si="993"/>
        <v>1.6801376041897256E-4</v>
      </c>
      <c r="EO482" s="223">
        <f t="shared" ca="1" si="994"/>
        <v>-2.0324730860250275E-4</v>
      </c>
      <c r="EP482" s="223">
        <f t="shared" ca="1" si="995"/>
        <v>2.3249629766456943E-4</v>
      </c>
      <c r="EQ482" s="223">
        <f t="shared" ca="1" si="996"/>
        <v>-2.5489949945170498E-4</v>
      </c>
      <c r="ER482" s="223">
        <f t="shared" ca="1" si="997"/>
        <v>2.6979725806721994E-4</v>
      </c>
      <c r="ES482" s="223">
        <f t="shared" ca="1" si="998"/>
        <v>-2.7675091325124224E-4</v>
      </c>
      <c r="ET482" s="223">
        <f t="shared" ca="1" si="999"/>
        <v>2.7555571660711943E-4</v>
      </c>
      <c r="EU482" s="223">
        <f t="shared" ca="1" si="1000"/>
        <v>-2.6624686035967211E-4</v>
      </c>
      <c r="EV482" s="223">
        <f t="shared" ca="1" si="1001"/>
        <v>2.4909844113015688E-4</v>
      </c>
      <c r="EW482" s="223">
        <f t="shared" ca="1" si="1002"/>
        <v>-2.2461538923928518E-4</v>
      </c>
      <c r="EX482" s="223">
        <f t="shared" ca="1" si="1003"/>
        <v>1.935186011777565E-4</v>
      </c>
      <c r="EY482" s="223">
        <f t="shared" ca="1" si="1004"/>
        <v>-1.5672371301436532E-4</v>
      </c>
      <c r="EZ482" s="223">
        <f t="shared" ca="1" si="1005"/>
        <v>1.1531413975272678E-4</v>
      </c>
      <c r="FA482" s="223">
        <f t="shared" ca="1" si="1006"/>
        <v>-7.0509174484972219E-5</v>
      </c>
      <c r="FB482" s="223">
        <f t="shared" ca="1" si="1007"/>
        <v>2.3628086653960644E-5</v>
      </c>
      <c r="FC482" s="223">
        <f t="shared" ca="1" si="1008"/>
        <v>2.3948723459820407E-5</v>
      </c>
      <c r="FD482" s="223">
        <f t="shared" ca="1" si="1009"/>
        <v>-7.0820370231378449E-5</v>
      </c>
      <c r="FE482" s="223">
        <f t="shared" ca="1" si="1010"/>
        <v>1.1560673136956398E-4</v>
      </c>
      <c r="FF482" s="223">
        <f t="shared" ca="1" si="1011"/>
        <v>-1.5698908522481227E-4</v>
      </c>
      <c r="FG482" s="223">
        <f t="shared" ca="1" si="1012"/>
        <v>1.9374894017263445E-4</v>
      </c>
      <c r="FH482" s="223">
        <f t="shared" ca="1" si="1013"/>
        <v>-2.2480391275247612E-4</v>
      </c>
      <c r="FI482" s="223">
        <f t="shared" ca="1" si="1014"/>
        <v>2.4923959814051352E-4</v>
      </c>
      <c r="FJ482" s="223">
        <f t="shared" ca="1" si="1015"/>
        <v>-2.6633649453922727E-4</v>
      </c>
      <c r="FK482" s="223">
        <f t="shared" ca="1" si="1016"/>
        <v>2.7559118870297333E-4</v>
      </c>
      <c r="FL482" s="223">
        <f t="shared" ca="1" si="1017"/>
        <v>-2.7673117879763848E-4</v>
      </c>
      <c r="FM482" s="223">
        <f t="shared" ca="1" si="1018"/>
        <v>2.6972289813952495E-4</v>
      </c>
      <c r="FN482" s="223">
        <f t="shared" ca="1" si="1019"/>
        <v>-2.5477270355680755E-4</v>
      </c>
      <c r="FO482" s="223">
        <f t="shared" ca="1" si="1020"/>
        <v>2.3232079927149827E-4</v>
      </c>
      <c r="FP482" s="223">
        <f t="shared" ca="1" si="1021"/>
        <v>-2.0302827521145766E-4</v>
      </c>
      <c r="FQ482" s="223">
        <f t="shared" ca="1" si="1022"/>
        <v>1.6775764140577692E-4</v>
      </c>
      <c r="FR482" s="223">
        <f t="shared" ca="1" si="1023"/>
        <v>-1.2754743162256813E-4</v>
      </c>
      <c r="FS482" s="223">
        <f t="shared" ca="1" si="1024"/>
        <v>8.3581624037934755E-5</v>
      </c>
      <c r="FT482" s="223">
        <f t="shared" ca="1" si="1025"/>
        <v>-3.7154779335687852E-5</v>
      </c>
      <c r="FU482" s="223">
        <f t="shared" ca="1" si="1026"/>
        <v>-1.0366077263239184E-5</v>
      </c>
      <c r="FV482" s="223">
        <f t="shared" ca="1" si="1027"/>
        <v>5.7581707669179607E-5</v>
      </c>
      <c r="FW482" s="223">
        <f t="shared" ca="1" si="1028"/>
        <v>-1.0310186109078291E-4</v>
      </c>
      <c r="FX482" s="223">
        <f t="shared" ca="1" si="1029"/>
        <v>1.4558620957372612E-4</v>
      </c>
      <c r="FY482" s="223">
        <f t="shared" ca="1" si="1030"/>
        <v>-1.8378381357547627E-4</v>
      </c>
      <c r="FZ482" s="223">
        <f t="shared" ca="1" si="1031"/>
        <v>2.1656995552406442E-4</v>
      </c>
      <c r="GA482" s="223">
        <f t="shared" ca="1" si="1032"/>
        <v>-2.4297925680659817E-4</v>
      </c>
      <c r="GB482" s="223">
        <f t="shared" ca="1" si="1033"/>
        <v>2.6223410306756368E-4</v>
      </c>
      <c r="GC482" s="223">
        <f t="shared" ca="1" si="1034"/>
        <v>-2.7376754084218116E-4</v>
      </c>
      <c r="GD482" s="223">
        <f t="shared" ca="1" si="1035"/>
        <v>2.7723997133964476E-4</v>
      </c>
      <c r="GE482" s="223">
        <f t="shared" ca="1" si="1036"/>
        <v>-2.7254914983282353E-4</v>
      </c>
      <c r="GF482" s="223">
        <f t="shared" ca="1" si="1037"/>
        <v>2.5983319622513743E-4</v>
      </c>
      <c r="GG482" s="223">
        <f t="shared" ca="1" si="1038"/>
        <v>-2.3946652814935918E-4</v>
      </c>
      <c r="GH482" s="223">
        <f t="shared" ca="1" si="1039"/>
        <v>2.1204883634699733E-4</v>
      </c>
      <c r="GI482" s="223">
        <f t="shared" ca="1" si="1040"/>
        <v>-1.7838742694519565E-4</v>
      </c>
      <c r="GJ482" s="223">
        <f t="shared" ca="1" si="1041"/>
        <v>1.3947345055780928E-4</v>
      </c>
      <c r="GK482" s="223">
        <f t="shared" ca="1" si="1042"/>
        <v>-9.6452718137704106E-5</v>
      </c>
      <c r="GL482" s="223">
        <f t="shared" ca="1" si="1043"/>
        <v>5.0591962899605513E-5</v>
      </c>
      <c r="GM482" s="223">
        <f t="shared" ca="1" si="1044"/>
        <v>-3.2415417214303599E-6</v>
      </c>
      <c r="GN482" s="223">
        <f t="shared" ca="1" si="1045"/>
        <v>-4.4204325729643981E-5</v>
      </c>
      <c r="GO482" s="223">
        <f t="shared" ca="1" si="1046"/>
        <v>9.0348609397992378E-5</v>
      </c>
      <c r="GP482" s="223">
        <f t="shared" ca="1" si="1047"/>
        <v>-1.3383260399190384E-4</v>
      </c>
      <c r="GQ482" s="223">
        <f t="shared" ca="1" si="1048"/>
        <v>1.7337593567386581E-4</v>
      </c>
      <c r="GR482" s="223">
        <f t="shared" ca="1" si="1049"/>
        <v>-2.0781426230351752E-4</v>
      </c>
      <c r="GS482" s="223">
        <f t="shared" ca="1" si="1050"/>
        <v>2.3613355716055074E-4</v>
      </c>
      <c r="GT482" s="223">
        <f t="shared" ca="1" si="1051"/>
        <v>-2.5749996667262103E-4</v>
      </c>
      <c r="GU482" s="223">
        <f t="shared" ca="1" si="1052"/>
        <v>2.7128436299629844E-4</v>
      </c>
      <c r="GV482" s="223">
        <f t="shared" ca="1" si="1053"/>
        <v>-2.7708086850734018E-4</v>
      </c>
      <c r="GW482" s="223">
        <f t="shared" ca="1" si="1054"/>
        <v>2.7471880675168604E-4</v>
      </c>
      <c r="GX482" s="223">
        <f t="shared" ca="1" si="1055"/>
        <v>-2.6426772796507141E-4</v>
      </c>
      <c r="GY482" s="223">
        <f t="shared" ca="1" si="1056"/>
        <v>2.4603536118611853E-4</v>
      </c>
      <c r="GZ482" s="223">
        <f t="shared" ca="1" si="1057"/>
        <v>-2.2055855326248266E-4</v>
      </c>
      <c r="HA482" s="223">
        <f t="shared" ca="1" si="1058"/>
        <v>1.8858746154823389E-4</v>
      </c>
      <c r="HB482" s="223">
        <f t="shared" ca="1" si="1059"/>
        <v>-1.5106346573421167E-4</v>
      </c>
      <c r="HC482" s="223">
        <f t="shared" ca="1" si="1060"/>
        <v>1.0909144919120473E-4</v>
      </c>
      <c r="HD482" s="223">
        <f t="shared" ca="1" si="1061"/>
        <v>-6.3907265993596259E-5</v>
      </c>
      <c r="HE482" s="223">
        <f t="shared" ca="1" si="1062"/>
        <v>1.6841351548151697E-5</v>
      </c>
      <c r="HF482" s="223">
        <f t="shared" ca="1" si="1063"/>
        <v>3.0720451697552846E-5</v>
      </c>
      <c r="HG482" s="223">
        <f t="shared" ca="1" si="1064"/>
        <v>-7.7377699991558832E-5</v>
      </c>
      <c r="HH482" s="223">
        <f t="shared" ca="1" si="1065"/>
        <v>1.2175658394474072E-4</v>
      </c>
      <c r="HI482" s="223">
        <f t="shared" ca="1" si="1066"/>
        <v>-1.6255037995725364E-4</v>
      </c>
      <c r="HJ482" s="223">
        <f t="shared" ca="1" si="1067"/>
        <v>1.985579263227026E-4</v>
      </c>
      <c r="HK482" s="223">
        <f t="shared" ca="1" si="1068"/>
        <v>-2.287189910924627E-4</v>
      </c>
      <c r="HL482" s="223">
        <f t="shared" ca="1" si="1069"/>
        <v>2.5214549030361851E-4</v>
      </c>
      <c r="HM482" s="223">
        <f t="shared" ca="1" si="1070"/>
        <v>-2.6814763735825471E-4</v>
      </c>
      <c r="HN482" s="223">
        <f t="shared" ca="1" si="1071"/>
        <v>2.7625425359338422E-4</v>
      </c>
      <c r="HO482" s="223">
        <f t="shared" ca="1" si="1072"/>
        <v>-2.7622664200255921E-4</v>
      </c>
      <c r="HP482" s="223">
        <f t="shared" ca="1" si="1073"/>
        <v>2.680656156012083E-4</v>
      </c>
      <c r="HQ482" s="223">
        <f t="shared" ca="1" si="1074"/>
        <v>-2.5201147348764206E-4</v>
      </c>
      <c r="HR482" s="223">
        <f t="shared" ca="1" si="1075"/>
        <v>2.285369253045118E-4</v>
      </c>
      <c r="HS482" s="223">
        <f t="shared" ca="1" si="1076"/>
        <v>-1.9833317243806827E-4</v>
      </c>
      <c r="HT482" s="223">
        <f t="shared" ca="1" si="1077"/>
        <v>1.6228955579008955E-4</v>
      </c>
      <c r="HU482" s="223">
        <f t="shared" ca="1" si="1078"/>
        <v>-1.2146736938832172E-4</v>
      </c>
      <c r="HV482" s="223">
        <f t="shared" ca="1" si="1079"/>
        <v>7.7068610886162322E-5</v>
      </c>
      <c r="HW482" s="223">
        <f t="shared" ca="1" si="1080"/>
        <v>-3.0400589083896755E-5</v>
      </c>
      <c r="HX482" s="223">
        <f t="shared" ca="1" si="1081"/>
        <v>-1.7162569406559741E-5</v>
      </c>
      <c r="HY482" s="223">
        <f t="shared" ca="1" si="1082"/>
        <v>6.4220380928329209E-5</v>
      </c>
      <c r="HZ482" s="223">
        <f t="shared" ca="1" si="1083"/>
        <v>-1.0938724162223798E-4</v>
      </c>
      <c r="IA482" s="223">
        <f t="shared" ca="1" si="1084"/>
        <v>1.5133322613761793E-4</v>
      </c>
      <c r="IB482" s="223">
        <f t="shared" ca="1" si="1085"/>
        <v>-1.8882324690573359E-4</v>
      </c>
      <c r="IC482" s="223">
        <f t="shared" ca="1" si="1086"/>
        <v>2.2075342094141613E-4</v>
      </c>
      <c r="ID482" s="223">
        <f t="shared" ca="1" si="1087"/>
        <v>-2.4618357336315055E-4</v>
      </c>
      <c r="IE482" s="223">
        <f t="shared" ca="1" si="1088"/>
        <v>2.4449895718722689E-4</v>
      </c>
      <c r="IF482" s="223">
        <f t="shared" ca="1" si="1089"/>
        <v>-2.7476211798550798E-4</v>
      </c>
      <c r="IG482" s="223">
        <f t="shared" ca="1" si="1090"/>
        <v>2.7706902307825395E-4</v>
      </c>
      <c r="IH482" s="223">
        <f t="shared" ca="1" si="1091"/>
        <v>-2.7121770968958794E-4</v>
      </c>
      <c r="II482" s="223">
        <f t="shared" ca="1" si="1092"/>
        <v>2.5738046807592213E-4</v>
      </c>
      <c r="IJ482" s="223">
        <f t="shared" ca="1" si="1093"/>
        <v>-2.3596473187602923E-4</v>
      </c>
      <c r="IK482" s="223">
        <f t="shared" ca="1" si="1094"/>
        <v>2.076010813435658E-4</v>
      </c>
      <c r="IL482" s="223">
        <f t="shared" ca="1" si="1095"/>
        <v>-1.7312467609115705E-4</v>
      </c>
      <c r="IM482" s="223">
        <f t="shared" ca="1" si="1096"/>
        <v>1.3355066405332526E-4</v>
      </c>
      <c r="IN482" s="223">
        <f t="shared" ca="1" si="1097"/>
        <v>-9.0044290744690795E-5</v>
      </c>
      <c r="IO482" s="223">
        <f t="shared" ca="1" si="1098"/>
        <v>4.3886588937730255E-5</v>
      </c>
      <c r="IP482" s="223">
        <f t="shared" ca="1" si="1099"/>
        <v>3.563340982602769E-6</v>
      </c>
      <c r="IQ482" s="223">
        <f t="shared" ca="1" si="1100"/>
        <v>-5.0908349342432662E-5</v>
      </c>
      <c r="IR482" s="223">
        <f t="shared" ca="1" si="1101"/>
        <v>9.6754375853447326E-5</v>
      </c>
      <c r="IS482" s="223">
        <f t="shared" ca="1" si="1102"/>
        <v>-1.3975149732099211E-4</v>
      </c>
      <c r="IT482" s="223">
        <f t="shared" ca="1" si="1103"/>
        <v>1.7863367574802821E-4</v>
      </c>
      <c r="IU482" s="223">
        <f t="shared" ca="1" si="1104"/>
        <v>-2.1225603646358619E-4</v>
      </c>
      <c r="IV482" s="223">
        <f t="shared" ca="1" si="1105"/>
        <v>2.3962857863131732E-4</v>
      </c>
      <c r="IW482" s="223">
        <f t="shared" ca="1" si="1106"/>
        <v>-2.5994532554215175E-4</v>
      </c>
      <c r="IX482" s="223">
        <f t="shared" ca="1" si="1107"/>
        <v>2.726080563690864E-4</v>
      </c>
      <c r="IY482" s="223">
        <f t="shared" ca="1" si="1108"/>
        <v>-2.7724392060897131E-4</v>
      </c>
      <c r="IZ482" s="223">
        <f t="shared" ca="1" si="1109"/>
        <v>2.7371641655946565E-4</v>
      </c>
      <c r="JA482" s="223">
        <f t="shared" ca="1" si="1110"/>
        <v>-2.6212941057274176E-4</v>
      </c>
      <c r="JB482" s="223">
        <f t="shared" ca="1" si="1111"/>
        <v>2.428240787403708E-4</v>
      </c>
    </row>
    <row r="483" spans="2:262">
      <c r="B483" s="230">
        <v>122</v>
      </c>
      <c r="C483" s="229">
        <f t="shared" si="1112"/>
        <v>2.3828125000000017E-3</v>
      </c>
      <c r="D483" s="226">
        <f t="shared" ca="1" si="855"/>
        <v>39.060162640054877</v>
      </c>
      <c r="E483" s="225">
        <f ca="1">DX361</f>
        <v>-0.13983735994512653</v>
      </c>
      <c r="F483" s="224">
        <v>122</v>
      </c>
      <c r="G483" s="223">
        <f t="shared" ca="1" si="856"/>
        <v>1.6524637597649077E-4</v>
      </c>
      <c r="H483" s="223">
        <f t="shared" ca="1" si="857"/>
        <v>-1.1663560967418033E-4</v>
      </c>
      <c r="I483" s="223">
        <f t="shared" ca="1" si="858"/>
        <v>6.5500034653749373E-5</v>
      </c>
      <c r="J483" s="223">
        <f t="shared" ca="1" si="859"/>
        <v>-1.2946581688556E-5</v>
      </c>
      <c r="K483" s="223">
        <f t="shared" ca="1" si="860"/>
        <v>-3.988712567242988E-5</v>
      </c>
      <c r="L483" s="223">
        <f t="shared" ca="1" si="861"/>
        <v>9.1857397218918197E-5</v>
      </c>
      <c r="M483" s="223">
        <f t="shared" ca="1" si="862"/>
        <v>-1.4183923351848503E-4</v>
      </c>
      <c r="N483" s="223">
        <f t="shared" ca="1" si="863"/>
        <v>1.8875067875687228E-4</v>
      </c>
      <c r="O483" s="223">
        <f t="shared" ca="1" si="864"/>
        <v>-2.3157624181392771E-4</v>
      </c>
      <c r="P483" s="223">
        <f t="shared" ca="1" si="865"/>
        <v>2.6938887857964921E-4</v>
      </c>
      <c r="Q483" s="223">
        <f t="shared" ca="1" si="866"/>
        <v>-3.0137005965955949E-4</v>
      </c>
      <c r="R483" s="223">
        <f t="shared" ca="1" si="867"/>
        <v>3.2682748906419389E-4</v>
      </c>
      <c r="S483" s="223">
        <f t="shared" ca="1" si="868"/>
        <v>-3.4521009032658316E-4</v>
      </c>
      <c r="T483" s="223">
        <f t="shared" ca="1" si="869"/>
        <v>3.5611993564355895E-4</v>
      </c>
      <c r="U483" s="223">
        <f t="shared" ca="1" si="870"/>
        <v>-3.5932085981097317E-4</v>
      </c>
      <c r="V483" s="223">
        <f t="shared" ca="1" si="871"/>
        <v>3.5474357248716643E-4</v>
      </c>
      <c r="W483" s="223">
        <f t="shared" ca="1" si="872"/>
        <v>-3.4248715811961423E-4</v>
      </c>
      <c r="X483" s="223">
        <f t="shared" ca="1" si="873"/>
        <v>3.2281693106586494E-4</v>
      </c>
      <c r="Y483" s="223">
        <f t="shared" ca="1" si="874"/>
        <v>-2.9615869233893388E-4</v>
      </c>
      <c r="Z483" s="223">
        <f t="shared" ca="1" si="875"/>
        <v>2.6308951230125501E-4</v>
      </c>
      <c r="AA483" s="223">
        <f t="shared" ca="1" si="876"/>
        <v>-2.2432523883404783E-4</v>
      </c>
      <c r="AB483" s="223">
        <f t="shared" ca="1" si="877"/>
        <v>1.8070500139250788E-4</v>
      </c>
      <c r="AC483" s="223">
        <f t="shared" ca="1" si="878"/>
        <v>-1.3317304638718917E-4</v>
      </c>
      <c r="AD483" s="223">
        <f t="shared" ca="1" si="879"/>
        <v>8.2758297100811952E-5</v>
      </c>
      <c r="AE483" s="223">
        <f t="shared" ca="1" si="880"/>
        <v>-3.0552080606430102E-5</v>
      </c>
      <c r="AF483" s="223">
        <f t="shared" ca="1" si="881"/>
        <v>-2.2315496167949492E-5</v>
      </c>
      <c r="AG483" s="223">
        <f t="shared" ca="1" si="882"/>
        <v>7.470000984151958E-5</v>
      </c>
      <c r="AH483" s="223">
        <f t="shared" ca="1" si="883"/>
        <v>-1.2546749389078882E-4</v>
      </c>
      <c r="AI483" s="223">
        <f t="shared" ca="1" si="884"/>
        <v>1.7351898560032087E-4</v>
      </c>
      <c r="AJ483" s="223">
        <f t="shared" ca="1" si="885"/>
        <v>-2.178143152867155E-4</v>
      </c>
      <c r="AK483" s="223">
        <f t="shared" ca="1" si="886"/>
        <v>2.5739462283104269E-4</v>
      </c>
      <c r="AL483" s="223">
        <f t="shared" ca="1" si="887"/>
        <v>-2.9140311410470846E-4</v>
      </c>
      <c r="AM483" s="223">
        <f t="shared" ca="1" si="888"/>
        <v>3.191036079748862E-4</v>
      </c>
      <c r="AN483" s="223">
        <f t="shared" ca="1" si="889"/>
        <v>-3.3989647240282694E-4</v>
      </c>
      <c r="AO483" s="223">
        <f t="shared" ca="1" si="890"/>
        <v>3.5333160466665162E-4</v>
      </c>
      <c r="AP483" s="223">
        <f t="shared" ca="1" si="891"/>
        <v>-3.5911817472600191E-4</v>
      </c>
      <c r="AQ483" s="223">
        <f t="shared" ca="1" si="892"/>
        <v>3.5713092081412562E-4</v>
      </c>
      <c r="AR483" s="223">
        <f t="shared" ca="1" si="893"/>
        <v>-3.4741286097684897E-4</v>
      </c>
      <c r="AS483" s="223">
        <f t="shared" ca="1" si="894"/>
        <v>3.3017436186179278E-4</v>
      </c>
      <c r="AT483" s="223">
        <f t="shared" ca="1" si="895"/>
        <v>-3.0578858491574505E-4</v>
      </c>
      <c r="AU483" s="223">
        <f t="shared" ca="1" si="896"/>
        <v>2.7478340856625886E-4</v>
      </c>
      <c r="AV483" s="223">
        <f t="shared" ca="1" si="897"/>
        <v>-2.3783000124784822E-4</v>
      </c>
      <c r="AW483" s="223">
        <f t="shared" ca="1" si="898"/>
        <v>1.9572829263228087E-4</v>
      </c>
      <c r="AX483" s="223">
        <f t="shared" ca="1" si="899"/>
        <v>-1.4938965756687794E-4</v>
      </c>
      <c r="AY483" s="223">
        <f t="shared" ca="1" si="900"/>
        <v>9.9817187561385555E-5</v>
      </c>
      <c r="AZ483" s="223">
        <f t="shared" ca="1" si="901"/>
        <v>-4.8083976886074021E-5</v>
      </c>
      <c r="BA483" s="223">
        <f t="shared" ca="1" si="902"/>
        <v>-4.6901066785977699E-6</v>
      </c>
      <c r="BB483" s="223">
        <f t="shared" ca="1" si="903"/>
        <v>5.7362663597469683E-5</v>
      </c>
      <c r="BC483" s="223">
        <f t="shared" ca="1" si="904"/>
        <v>-1.0879349208065998E-4</v>
      </c>
      <c r="BD483" s="223">
        <f t="shared" ca="1" si="905"/>
        <v>1.5786927000898695E-4</v>
      </c>
      <c r="BE483" s="223">
        <f t="shared" ca="1" si="906"/>
        <v>-2.0352765499569487E-4</v>
      </c>
      <c r="BF483" s="223">
        <f t="shared" ca="1" si="907"/>
        <v>2.4478028089092808E-4</v>
      </c>
      <c r="BG483" s="223">
        <f t="shared" ca="1" si="908"/>
        <v>-2.8073415292407936E-4</v>
      </c>
      <c r="BH483" s="223">
        <f t="shared" ca="1" si="909"/>
        <v>3.1061097834379195E-4</v>
      </c>
      <c r="BI483" s="223">
        <f t="shared" ca="1" si="910"/>
        <v>-3.3376401410563735E-4</v>
      </c>
      <c r="BJ483" s="223">
        <f t="shared" ca="1" si="911"/>
        <v>3.496920669059089E-4</v>
      </c>
      <c r="BK483" s="223">
        <f t="shared" ca="1" si="912"/>
        <v>-3.5805034250307815E-4</v>
      </c>
      <c r="BL483" s="223">
        <f t="shared" ca="1" si="913"/>
        <v>3.5865790947186931E-4</v>
      </c>
      <c r="BM483" s="223">
        <f t="shared" ca="1" si="914"/>
        <v>-3.5150161582221727E-4</v>
      </c>
      <c r="BN483" s="223">
        <f t="shared" ca="1" si="915"/>
        <v>3.367363737001352E-4</v>
      </c>
      <c r="BO483" s="223">
        <f t="shared" ca="1" si="916"/>
        <v>-3.1468180600757495E-4</v>
      </c>
      <c r="BP483" s="223">
        <f t="shared" ca="1" si="917"/>
        <v>2.8581532753183946E-4</v>
      </c>
      <c r="BQ483" s="223">
        <f t="shared" ca="1" si="918"/>
        <v>-2.5076181035719666E-4</v>
      </c>
      <c r="BR483" s="223">
        <f t="shared" ca="1" si="919"/>
        <v>2.1028005727132486E-4</v>
      </c>
      <c r="BS483" s="223">
        <f t="shared" ca="1" si="920"/>
        <v>-1.6524637597649023E-4</v>
      </c>
      <c r="BT483" s="223">
        <f t="shared" ca="1" si="921"/>
        <v>1.166356096741805E-4</v>
      </c>
      <c r="BU483" s="223">
        <f t="shared" ca="1" si="922"/>
        <v>-6.5500034653750457E-5</v>
      </c>
      <c r="BV483" s="223">
        <f t="shared" ca="1" si="923"/>
        <v>1.2946581688557762E-5</v>
      </c>
      <c r="BW483" s="223">
        <f t="shared" ca="1" si="924"/>
        <v>3.9887125672427467E-5</v>
      </c>
      <c r="BX483" s="223">
        <f t="shared" ca="1" si="925"/>
        <v>-9.1857397218914619E-5</v>
      </c>
      <c r="BY483" s="223">
        <f t="shared" ca="1" si="926"/>
        <v>1.4183923351849102E-4</v>
      </c>
      <c r="BZ483" s="223">
        <f t="shared" ca="1" si="927"/>
        <v>-1.8875067875687672E-4</v>
      </c>
      <c r="CA483" s="223">
        <f t="shared" ca="1" si="928"/>
        <v>2.3157624181393072E-4</v>
      </c>
      <c r="CB483" s="223">
        <f t="shared" ca="1" si="929"/>
        <v>-2.6938887857965181E-4</v>
      </c>
      <c r="CC483" s="223">
        <f t="shared" ca="1" si="930"/>
        <v>3.0137005965956166E-4</v>
      </c>
      <c r="CD483" s="223">
        <f t="shared" ca="1" si="931"/>
        <v>-3.2682748906419449E-4</v>
      </c>
      <c r="CE483" s="223">
        <f t="shared" ca="1" si="932"/>
        <v>3.4521009032658354E-4</v>
      </c>
      <c r="CF483" s="223">
        <f t="shared" ca="1" si="933"/>
        <v>-3.5611993564355917E-4</v>
      </c>
      <c r="CG483" s="223">
        <f t="shared" ca="1" si="934"/>
        <v>3.5932085981097317E-4</v>
      </c>
      <c r="CH483" s="223">
        <f t="shared" ca="1" si="935"/>
        <v>-3.5474357248716664E-4</v>
      </c>
      <c r="CI483" s="223">
        <f t="shared" ca="1" si="936"/>
        <v>3.4248715811961461E-4</v>
      </c>
      <c r="CJ483" s="223">
        <f t="shared" ca="1" si="937"/>
        <v>-3.2281693106586657E-4</v>
      </c>
      <c r="CK483" s="223">
        <f t="shared" ca="1" si="938"/>
        <v>2.9615869233893589E-4</v>
      </c>
      <c r="CL483" s="223">
        <f t="shared" ca="1" si="939"/>
        <v>-2.6308951230125056E-4</v>
      </c>
      <c r="CM483" s="223">
        <f t="shared" ca="1" si="940"/>
        <v>2.2432523883404476E-4</v>
      </c>
      <c r="CN483" s="223">
        <f t="shared" ca="1" si="941"/>
        <v>-1.8070500139251108E-4</v>
      </c>
      <c r="CO483" s="223">
        <f t="shared" ca="1" si="942"/>
        <v>1.3317304638719733E-4</v>
      </c>
      <c r="CP483" s="223">
        <f t="shared" ca="1" si="943"/>
        <v>-8.275829710082049E-5</v>
      </c>
      <c r="CQ483" s="223">
        <f t="shared" ca="1" si="944"/>
        <v>3.0552080606438911E-5</v>
      </c>
      <c r="CR483" s="223">
        <f t="shared" ca="1" si="945"/>
        <v>2.2315496167961093E-5</v>
      </c>
      <c r="CS483" s="223">
        <f t="shared" ca="1" si="946"/>
        <v>-7.4700009841530964E-5</v>
      </c>
      <c r="CT483" s="223">
        <f t="shared" ca="1" si="947"/>
        <v>1.2546749389079974E-4</v>
      </c>
      <c r="CU483" s="223">
        <f t="shared" ca="1" si="948"/>
        <v>-1.7351898560032661E-4</v>
      </c>
      <c r="CV483" s="223">
        <f t="shared" ca="1" si="949"/>
        <v>2.1781431528672073E-4</v>
      </c>
      <c r="CW483" s="223">
        <f t="shared" ca="1" si="950"/>
        <v>-2.5739462283104719E-4</v>
      </c>
      <c r="CX483" s="223">
        <f t="shared" ca="1" si="951"/>
        <v>2.9140311410471225E-4</v>
      </c>
      <c r="CY483" s="223">
        <f t="shared" ca="1" si="952"/>
        <v>-3.1910360797488918E-4</v>
      </c>
      <c r="CZ483" s="223">
        <f t="shared" ca="1" si="953"/>
        <v>3.3989647240282905E-4</v>
      </c>
      <c r="DA483" s="223">
        <f t="shared" ca="1" si="954"/>
        <v>-3.5333160466665287E-4</v>
      </c>
      <c r="DB483" s="223">
        <f t="shared" ca="1" si="955"/>
        <v>3.5911817472600196E-4</v>
      </c>
      <c r="DC483" s="223">
        <f t="shared" ca="1" si="956"/>
        <v>-3.5713092081412546E-4</v>
      </c>
      <c r="DD483" s="223">
        <f t="shared" ca="1" si="957"/>
        <v>3.4741286097684859E-4</v>
      </c>
      <c r="DE483" s="223">
        <f t="shared" ca="1" si="958"/>
        <v>-3.3017436186179229E-4</v>
      </c>
      <c r="DF483" s="223">
        <f t="shared" ca="1" si="959"/>
        <v>3.0578858491574429E-4</v>
      </c>
      <c r="DG483" s="223">
        <f t="shared" ca="1" si="960"/>
        <v>-2.7478340856625799E-4</v>
      </c>
      <c r="DH483" s="223">
        <f t="shared" ca="1" si="961"/>
        <v>2.3783000124785102E-4</v>
      </c>
      <c r="DI483" s="223">
        <f t="shared" ca="1" si="962"/>
        <v>-1.957282926322797E-4</v>
      </c>
      <c r="DJ483" s="223">
        <f t="shared" ca="1" si="963"/>
        <v>1.4938965756687667E-4</v>
      </c>
      <c r="DK483" s="223">
        <f t="shared" ca="1" si="964"/>
        <v>-9.9817187561393998E-5</v>
      </c>
      <c r="DL483" s="223">
        <f t="shared" ca="1" si="965"/>
        <v>4.8083976886082721E-5</v>
      </c>
      <c r="DM483" s="223">
        <f t="shared" ca="1" si="966"/>
        <v>4.6901066785889336E-6</v>
      </c>
      <c r="DN483" s="223">
        <f t="shared" ca="1" si="967"/>
        <v>-5.7362663597460982E-5</v>
      </c>
      <c r="DO483" s="223">
        <f t="shared" ca="1" si="968"/>
        <v>1.087934920806516E-4</v>
      </c>
      <c r="DP483" s="223">
        <f t="shared" ca="1" si="969"/>
        <v>-1.5786927000897906E-4</v>
      </c>
      <c r="DQ483" s="223">
        <f t="shared" ca="1" si="970"/>
        <v>2.0352765499568758E-4</v>
      </c>
      <c r="DR483" s="223">
        <f t="shared" ca="1" si="971"/>
        <v>-2.4478028089093659E-4</v>
      </c>
      <c r="DS483" s="223">
        <f t="shared" ca="1" si="972"/>
        <v>2.8073415292408663E-4</v>
      </c>
      <c r="DT483" s="223">
        <f t="shared" ca="1" si="973"/>
        <v>-3.106109783437978E-4</v>
      </c>
      <c r="DU483" s="223">
        <f t="shared" ca="1" si="974"/>
        <v>3.3376401410564169E-4</v>
      </c>
      <c r="DV483" s="223">
        <f t="shared" ca="1" si="975"/>
        <v>-3.4969206690591161E-4</v>
      </c>
      <c r="DW483" s="223">
        <f t="shared" ca="1" si="976"/>
        <v>3.5805034250307907E-4</v>
      </c>
      <c r="DX483" s="223">
        <f t="shared" ca="1" si="977"/>
        <v>-3.586579094718692E-4</v>
      </c>
      <c r="DY483" s="223">
        <f t="shared" ca="1" si="978"/>
        <v>3.5150161582221705E-4</v>
      </c>
      <c r="DZ483" s="223">
        <f t="shared" ca="1" si="979"/>
        <v>-3.3673637370013472E-4</v>
      </c>
      <c r="EA483" s="223">
        <f t="shared" ca="1" si="980"/>
        <v>3.146818060075743E-4</v>
      </c>
      <c r="EB483" s="223">
        <f t="shared" ca="1" si="981"/>
        <v>-2.8581532753183859E-4</v>
      </c>
      <c r="EC483" s="223">
        <f t="shared" ca="1" si="982"/>
        <v>2.5076181035719569E-4</v>
      </c>
      <c r="ED483" s="223">
        <f t="shared" ca="1" si="983"/>
        <v>-2.1028005727132372E-4</v>
      </c>
      <c r="EE483" s="223">
        <f t="shared" ca="1" si="984"/>
        <v>1.6524637597648895E-4</v>
      </c>
      <c r="EF483" s="223">
        <f t="shared" ca="1" si="985"/>
        <v>-1.1663560967417917E-4</v>
      </c>
      <c r="EG483" s="223">
        <f t="shared" ca="1" si="986"/>
        <v>6.5500034653749101E-5</v>
      </c>
      <c r="EH483" s="223">
        <f t="shared" ca="1" si="987"/>
        <v>-1.2946581688556353E-5</v>
      </c>
      <c r="EI483" s="223">
        <f t="shared" ca="1" si="988"/>
        <v>-3.988712567242885E-5</v>
      </c>
      <c r="EJ483" s="223">
        <f t="shared" ca="1" si="989"/>
        <v>9.1857397218915947E-5</v>
      </c>
      <c r="EK483" s="223">
        <f t="shared" ca="1" si="990"/>
        <v>-1.4183923351848297E-4</v>
      </c>
      <c r="EL483" s="223">
        <f t="shared" ca="1" si="991"/>
        <v>1.8875067875686924E-4</v>
      </c>
      <c r="EM483" s="223">
        <f t="shared" ca="1" si="992"/>
        <v>-2.3157624181392402E-4</v>
      </c>
      <c r="EN483" s="223">
        <f t="shared" ca="1" si="993"/>
        <v>2.6938887857964601E-4</v>
      </c>
      <c r="EO483" s="223">
        <f t="shared" ca="1" si="994"/>
        <v>-3.0137005965955689E-4</v>
      </c>
      <c r="EP483" s="223">
        <f t="shared" ca="1" si="995"/>
        <v>3.268274890641908E-4</v>
      </c>
      <c r="EQ483" s="223">
        <f t="shared" ca="1" si="996"/>
        <v>-3.4521009032658674E-4</v>
      </c>
      <c r="ER483" s="223">
        <f t="shared" ca="1" si="997"/>
        <v>3.5611993564356069E-4</v>
      </c>
      <c r="ES483" s="223">
        <f t="shared" ca="1" si="998"/>
        <v>-3.5932085981097307E-4</v>
      </c>
      <c r="ET483" s="223">
        <f t="shared" ca="1" si="999"/>
        <v>3.547435724871648E-4</v>
      </c>
      <c r="EU483" s="223">
        <f t="shared" ca="1" si="1000"/>
        <v>-3.4248715811961109E-4</v>
      </c>
      <c r="EV483" s="223">
        <f t="shared" ca="1" si="1001"/>
        <v>3.2281693106586142E-4</v>
      </c>
      <c r="EW483" s="223">
        <f t="shared" ca="1" si="1002"/>
        <v>-2.9615869233892938E-4</v>
      </c>
      <c r="EX483" s="223">
        <f t="shared" ca="1" si="1003"/>
        <v>2.6308951230124964E-4</v>
      </c>
      <c r="EY483" s="223">
        <f t="shared" ca="1" si="1004"/>
        <v>-2.2432523883404362E-4</v>
      </c>
      <c r="EZ483" s="223">
        <f t="shared" ca="1" si="1005"/>
        <v>1.8070500139250102E-4</v>
      </c>
      <c r="FA483" s="223">
        <f t="shared" ca="1" si="1006"/>
        <v>-1.3317304638718651E-4</v>
      </c>
      <c r="FB483" s="223">
        <f t="shared" ca="1" si="1007"/>
        <v>8.2758297100809215E-5</v>
      </c>
      <c r="FC483" s="223">
        <f t="shared" ca="1" si="1008"/>
        <v>-3.055208060642731E-5</v>
      </c>
      <c r="FD483" s="223">
        <f t="shared" ca="1" si="1009"/>
        <v>-2.2315496167952338E-5</v>
      </c>
      <c r="FE483" s="223">
        <f t="shared" ca="1" si="1010"/>
        <v>7.4700009841522372E-5</v>
      </c>
      <c r="FF483" s="223">
        <f t="shared" ca="1" si="1011"/>
        <v>-1.2546749389079147E-4</v>
      </c>
      <c r="FG483" s="223">
        <f t="shared" ca="1" si="1012"/>
        <v>1.7351898560031892E-4</v>
      </c>
      <c r="FH483" s="223">
        <f t="shared" ca="1" si="1013"/>
        <v>-2.1781431528671369E-4</v>
      </c>
      <c r="FI483" s="223">
        <f t="shared" ca="1" si="1014"/>
        <v>2.5739462283104106E-4</v>
      </c>
      <c r="FJ483" s="223">
        <f t="shared" ca="1" si="1015"/>
        <v>-2.914031141047071E-4</v>
      </c>
      <c r="FK483" s="223">
        <f t="shared" ca="1" si="1016"/>
        <v>3.1910360797488511E-4</v>
      </c>
      <c r="FL483" s="223">
        <f t="shared" ca="1" si="1017"/>
        <v>-3.3989647240282618E-4</v>
      </c>
      <c r="FM483" s="223">
        <f t="shared" ca="1" si="1018"/>
        <v>3.5333160466665124E-4</v>
      </c>
      <c r="FN483" s="223">
        <f t="shared" ca="1" si="1019"/>
        <v>-3.5911817472600164E-4</v>
      </c>
      <c r="FO483" s="223">
        <f t="shared" ca="1" si="1020"/>
        <v>3.5713092081412644E-4</v>
      </c>
      <c r="FP483" s="223">
        <f t="shared" ca="1" si="1021"/>
        <v>-3.4741286097685086E-4</v>
      </c>
      <c r="FQ483" s="223">
        <f t="shared" ca="1" si="1022"/>
        <v>3.3017436186178763E-4</v>
      </c>
      <c r="FR483" s="223">
        <f t="shared" ca="1" si="1023"/>
        <v>-3.0578858491573822E-4</v>
      </c>
      <c r="FS483" s="223">
        <f t="shared" ca="1" si="1024"/>
        <v>2.7478340856625051E-4</v>
      </c>
      <c r="FT483" s="223">
        <f t="shared" ca="1" si="1025"/>
        <v>-2.3783000124784232E-4</v>
      </c>
      <c r="FU483" s="223">
        <f t="shared" ca="1" si="1026"/>
        <v>1.9572829263228708E-4</v>
      </c>
      <c r="FV483" s="223">
        <f t="shared" ca="1" si="1027"/>
        <v>-1.4938965756688467E-4</v>
      </c>
      <c r="FW483" s="223">
        <f t="shared" ca="1" si="1028"/>
        <v>9.9817187561402468E-5</v>
      </c>
      <c r="FX483" s="223">
        <f t="shared" ca="1" si="1029"/>
        <v>-4.8083976886091449E-5</v>
      </c>
      <c r="FY483" s="223">
        <f t="shared" ca="1" si="1030"/>
        <v>-4.6901066785801516E-6</v>
      </c>
      <c r="FZ483" s="223">
        <f t="shared" ca="1" si="1031"/>
        <v>5.7362663597452281E-5</v>
      </c>
      <c r="GA483" s="223">
        <f t="shared" ca="1" si="1032"/>
        <v>-1.087934920806432E-4</v>
      </c>
      <c r="GB483" s="223">
        <f t="shared" ca="1" si="1033"/>
        <v>1.5786927000897114E-4</v>
      </c>
      <c r="GC483" s="223">
        <f t="shared" ca="1" si="1034"/>
        <v>-2.0352765499568034E-4</v>
      </c>
      <c r="GD483" s="223">
        <f t="shared" ca="1" si="1035"/>
        <v>2.447802808909451E-4</v>
      </c>
      <c r="GE483" s="223">
        <f t="shared" ca="1" si="1036"/>
        <v>-2.8073415292409384E-4</v>
      </c>
      <c r="GF483" s="223">
        <f t="shared" ca="1" si="1037"/>
        <v>3.1061097834380366E-4</v>
      </c>
      <c r="GG483" s="223">
        <f t="shared" ca="1" si="1038"/>
        <v>-3.3376401410564597E-4</v>
      </c>
      <c r="GH483" s="223">
        <f t="shared" ca="1" si="1039"/>
        <v>3.4969206690591427E-4</v>
      </c>
      <c r="GI483" s="223">
        <f t="shared" ca="1" si="1040"/>
        <v>-3.5805034250308015E-4</v>
      </c>
      <c r="GJ483" s="223">
        <f t="shared" ca="1" si="1041"/>
        <v>3.5865790947186849E-4</v>
      </c>
      <c r="GK483" s="223">
        <f t="shared" ca="1" si="1042"/>
        <v>-3.5150161582221456E-4</v>
      </c>
      <c r="GL483" s="223">
        <f t="shared" ca="1" si="1043"/>
        <v>3.3673637370013065E-4</v>
      </c>
      <c r="GM483" s="223">
        <f t="shared" ca="1" si="1044"/>
        <v>-3.1468180600756866E-4</v>
      </c>
      <c r="GN483" s="223">
        <f t="shared" ca="1" si="1045"/>
        <v>2.8581532753183155E-4</v>
      </c>
      <c r="GO483" s="223">
        <f t="shared" ca="1" si="1046"/>
        <v>-2.5076181035718734E-4</v>
      </c>
      <c r="GP483" s="223">
        <f t="shared" ca="1" si="1047"/>
        <v>2.1028005727131429E-4</v>
      </c>
      <c r="GQ483" s="223">
        <f t="shared" ca="1" si="1048"/>
        <v>-1.6524637597647865E-4</v>
      </c>
      <c r="GR483" s="223">
        <f t="shared" ca="1" si="1049"/>
        <v>1.1663560967416819E-4</v>
      </c>
      <c r="GS483" s="223">
        <f t="shared" ca="1" si="1050"/>
        <v>-6.5500034653737663E-5</v>
      </c>
      <c r="GT483" s="223">
        <f t="shared" ca="1" si="1051"/>
        <v>1.2946581688544725E-5</v>
      </c>
      <c r="GU483" s="223">
        <f t="shared" ca="1" si="1052"/>
        <v>3.9887125672440424E-5</v>
      </c>
      <c r="GV483" s="223">
        <f t="shared" ca="1" si="1053"/>
        <v>-9.1857397218927196E-5</v>
      </c>
      <c r="GW483" s="223">
        <f t="shared" ca="1" si="1054"/>
        <v>1.4183923351849368E-4</v>
      </c>
      <c r="GX483" s="223">
        <f t="shared" ca="1" si="1055"/>
        <v>-1.8875067875687911E-4</v>
      </c>
      <c r="GY483" s="223">
        <f t="shared" ca="1" si="1056"/>
        <v>2.3157624181393291E-4</v>
      </c>
      <c r="GZ483" s="223">
        <f t="shared" ca="1" si="1057"/>
        <v>-2.6938887857965365E-4</v>
      </c>
      <c r="HA483" s="223">
        <f t="shared" ca="1" si="1058"/>
        <v>3.0137005965956317E-4</v>
      </c>
      <c r="HB483" s="223">
        <f t="shared" ca="1" si="1059"/>
        <v>-3.2682748906419563E-4</v>
      </c>
      <c r="HC483" s="223">
        <f t="shared" ca="1" si="1060"/>
        <v>3.452100903265843E-4</v>
      </c>
      <c r="HD483" s="223">
        <f t="shared" ca="1" si="1061"/>
        <v>-3.5611993564355949E-4</v>
      </c>
      <c r="HE483" s="223">
        <f t="shared" ca="1" si="1062"/>
        <v>3.5932085981097317E-4</v>
      </c>
      <c r="HF483" s="223">
        <f t="shared" ca="1" si="1063"/>
        <v>-3.5474357248716621E-4</v>
      </c>
      <c r="HG483" s="223">
        <f t="shared" ca="1" si="1064"/>
        <v>3.424871581196138E-4</v>
      </c>
      <c r="HH483" s="223">
        <f t="shared" ca="1" si="1065"/>
        <v>-3.2281693106586532E-4</v>
      </c>
      <c r="HI483" s="223">
        <f t="shared" ca="1" si="1066"/>
        <v>2.9615869233893432E-4</v>
      </c>
      <c r="HJ483" s="223">
        <f t="shared" ca="1" si="1067"/>
        <v>-2.6308951230125566E-4</v>
      </c>
      <c r="HK483" s="223">
        <f t="shared" ca="1" si="1068"/>
        <v>2.2432523883405054E-4</v>
      </c>
      <c r="HL483" s="223">
        <f t="shared" ca="1" si="1069"/>
        <v>-1.8070500139250864E-4</v>
      </c>
      <c r="HM483" s="223">
        <f t="shared" ca="1" si="1070"/>
        <v>1.3317304638719475E-4</v>
      </c>
      <c r="HN483" s="223">
        <f t="shared" ca="1" si="1071"/>
        <v>-8.2758297100817766E-5</v>
      </c>
      <c r="HO483" s="223">
        <f t="shared" ca="1" si="1072"/>
        <v>3.0552080606436065E-5</v>
      </c>
      <c r="HP483" s="223">
        <f t="shared" ca="1" si="1073"/>
        <v>2.2315496167943529E-5</v>
      </c>
      <c r="HQ483" s="223">
        <f t="shared" ca="1" si="1074"/>
        <v>-7.4700009841513726E-5</v>
      </c>
      <c r="HR483" s="223">
        <f t="shared" ca="1" si="1075"/>
        <v>1.2546749389078323E-4</v>
      </c>
      <c r="HS483" s="223">
        <f t="shared" ca="1" si="1076"/>
        <v>-1.7351898560031122E-4</v>
      </c>
      <c r="HT483" s="223">
        <f t="shared" ca="1" si="1077"/>
        <v>2.1781431528670669E-4</v>
      </c>
      <c r="HU483" s="223">
        <f t="shared" ca="1" si="1078"/>
        <v>-2.5739462283103488E-4</v>
      </c>
      <c r="HV483" s="223">
        <f t="shared" ca="1" si="1079"/>
        <v>2.9140311410470195E-4</v>
      </c>
      <c r="HW483" s="223">
        <f t="shared" ca="1" si="1080"/>
        <v>-3.191036079748811E-4</v>
      </c>
      <c r="HX483" s="223">
        <f t="shared" ca="1" si="1081"/>
        <v>3.3989647240282331E-4</v>
      </c>
      <c r="HY483" s="223">
        <f t="shared" ca="1" si="1082"/>
        <v>-3.5333160466664962E-4</v>
      </c>
      <c r="HZ483" s="223">
        <f t="shared" ca="1" si="1083"/>
        <v>3.5911817472600131E-4</v>
      </c>
      <c r="IA483" s="223">
        <f t="shared" ca="1" si="1084"/>
        <v>-3.5713092081412741E-4</v>
      </c>
      <c r="IB483" s="223">
        <f t="shared" ca="1" si="1085"/>
        <v>3.4741286097685314E-4</v>
      </c>
      <c r="IC483" s="223">
        <f t="shared" ca="1" si="1086"/>
        <v>-3.3017436186178308E-4</v>
      </c>
      <c r="ID483" s="223">
        <f t="shared" ca="1" si="1087"/>
        <v>3.0578858491573209E-4</v>
      </c>
      <c r="IE483" s="223">
        <f t="shared" ca="1" si="1088"/>
        <v>-4.9222734287969092E-4</v>
      </c>
      <c r="IF483" s="223">
        <f t="shared" ca="1" si="1089"/>
        <v>2.3783000124783359E-4</v>
      </c>
      <c r="IG483" s="223">
        <f t="shared" ca="1" si="1090"/>
        <v>-1.9572829263226019E-4</v>
      </c>
      <c r="IH483" s="223">
        <f t="shared" ca="1" si="1091"/>
        <v>1.4938965756685553E-4</v>
      </c>
      <c r="II483" s="223">
        <f t="shared" ca="1" si="1092"/>
        <v>-9.9817187561371677E-5</v>
      </c>
      <c r="IJ483" s="223">
        <f t="shared" ca="1" si="1093"/>
        <v>4.8083976886059682E-5</v>
      </c>
      <c r="IK483" s="223">
        <f t="shared" ca="1" si="1094"/>
        <v>4.6901066786121898E-6</v>
      </c>
      <c r="IL483" s="223">
        <f t="shared" ca="1" si="1095"/>
        <v>-5.7362663597483913E-5</v>
      </c>
      <c r="IM483" s="223">
        <f t="shared" ca="1" si="1096"/>
        <v>1.0879349208067375E-4</v>
      </c>
      <c r="IN483" s="223">
        <f t="shared" ca="1" si="1097"/>
        <v>-1.5786927000899993E-4</v>
      </c>
      <c r="IO483" s="223">
        <f t="shared" ca="1" si="1098"/>
        <v>2.0352765499570677E-4</v>
      </c>
      <c r="IP483" s="223">
        <f t="shared" ca="1" si="1099"/>
        <v>-2.4478028089093865E-4</v>
      </c>
      <c r="IQ483" s="223">
        <f t="shared" ca="1" si="1100"/>
        <v>2.8073415292408836E-4</v>
      </c>
      <c r="IR483" s="223">
        <f t="shared" ca="1" si="1101"/>
        <v>-3.1061097834379921E-4</v>
      </c>
      <c r="IS483" s="223">
        <f t="shared" ca="1" si="1102"/>
        <v>3.3376401410564272E-4</v>
      </c>
      <c r="IT483" s="223">
        <f t="shared" ca="1" si="1103"/>
        <v>-3.4969206690591221E-4</v>
      </c>
      <c r="IU483" s="223">
        <f t="shared" ca="1" si="1104"/>
        <v>3.5805034250307934E-4</v>
      </c>
      <c r="IV483" s="223">
        <f t="shared" ca="1" si="1105"/>
        <v>-3.5865790947186904E-4</v>
      </c>
      <c r="IW483" s="223">
        <f t="shared" ca="1" si="1106"/>
        <v>3.515016158222164E-4</v>
      </c>
      <c r="IX483" s="223">
        <f t="shared" ca="1" si="1107"/>
        <v>-3.3673637370013379E-4</v>
      </c>
      <c r="IY483" s="223">
        <f t="shared" ca="1" si="1108"/>
        <v>3.1468180600757289E-4</v>
      </c>
      <c r="IZ483" s="223">
        <f t="shared" ca="1" si="1109"/>
        <v>-2.8581532753183691E-4</v>
      </c>
      <c r="JA483" s="223">
        <f t="shared" ca="1" si="1110"/>
        <v>2.5076181035719363E-4</v>
      </c>
      <c r="JB483" s="223">
        <f t="shared" ca="1" si="1111"/>
        <v>-2.1028005727132142E-4</v>
      </c>
    </row>
    <row r="484" spans="2:262">
      <c r="B484" s="230">
        <v>123</v>
      </c>
      <c r="C484" s="229">
        <f t="shared" si="1112"/>
        <v>2.4023437500000017E-3</v>
      </c>
      <c r="D484" s="226">
        <f t="shared" ca="1" si="855"/>
        <v>39.061024609620098</v>
      </c>
      <c r="E484" s="225">
        <f ca="1">DY361</f>
        <v>-0.13897539037990589</v>
      </c>
      <c r="F484" s="224">
        <v>123</v>
      </c>
      <c r="G484" s="223">
        <f t="shared" ca="1" si="856"/>
        <v>1.922542438730139E-4</v>
      </c>
      <c r="H484" s="223">
        <f t="shared" ca="1" si="857"/>
        <v>-1.5869932563613142E-4</v>
      </c>
      <c r="I484" s="223">
        <f t="shared" ca="1" si="858"/>
        <v>1.227574218239399E-4</v>
      </c>
      <c r="J484" s="223">
        <f t="shared" ca="1" si="859"/>
        <v>-8.4969132124591154E-5</v>
      </c>
      <c r="K484" s="223">
        <f t="shared" ca="1" si="860"/>
        <v>4.5902827588601146E-5</v>
      </c>
      <c r="L484" s="223">
        <f t="shared" ca="1" si="861"/>
        <v>-6.1461017992087434E-6</v>
      </c>
      <c r="M484" s="223">
        <f t="shared" ca="1" si="862"/>
        <v>-3.3703067082052314E-5</v>
      </c>
      <c r="N484" s="223">
        <f t="shared" ca="1" si="863"/>
        <v>7.3045310463496318E-5</v>
      </c>
      <c r="O484" s="223">
        <f t="shared" ca="1" si="864"/>
        <v>-1.1128888438480596E-4</v>
      </c>
      <c r="P484" s="223">
        <f t="shared" ca="1" si="865"/>
        <v>1.4785856989698844E-4</v>
      </c>
      <c r="Q484" s="223">
        <f t="shared" ca="1" si="866"/>
        <v>-1.822043248907818E-4</v>
      </c>
      <c r="R484" s="223">
        <f t="shared" ca="1" si="867"/>
        <v>2.1380955724196028E-4</v>
      </c>
      <c r="S484" s="223">
        <f t="shared" ca="1" si="868"/>
        <v>-2.4219889483773394E-4</v>
      </c>
      <c r="T484" s="223">
        <f t="shared" ca="1" si="869"/>
        <v>2.6694533561579176E-4</v>
      </c>
      <c r="U484" s="223">
        <f t="shared" ca="1" si="870"/>
        <v>-2.8767667007277971E-4</v>
      </c>
      <c r="V484" s="223">
        <f t="shared" ca="1" si="871"/>
        <v>3.0408107964168755E-4</v>
      </c>
      <c r="W484" s="223">
        <f t="shared" ca="1" si="872"/>
        <v>-3.1591182673333071E-4</v>
      </c>
      <c r="X484" s="223">
        <f t="shared" ca="1" si="873"/>
        <v>3.2299096589936082E-4</v>
      </c>
      <c r="Y484" s="223">
        <f t="shared" ca="1" si="874"/>
        <v>-3.2521202029744045E-4</v>
      </c>
      <c r="Z484" s="223">
        <f t="shared" ca="1" si="875"/>
        <v>3.2254158320205883E-4</v>
      </c>
      <c r="AA484" s="223">
        <f t="shared" ca="1" si="876"/>
        <v>-3.150198204727809E-4</v>
      </c>
      <c r="AB484" s="223">
        <f t="shared" ca="1" si="877"/>
        <v>3.0275986642232933E-4</v>
      </c>
      <c r="AC484" s="223">
        <f t="shared" ca="1" si="878"/>
        <v>-2.8594612217122266E-4</v>
      </c>
      <c r="AD484" s="223">
        <f t="shared" ca="1" si="879"/>
        <v>2.6483148208327286E-4</v>
      </c>
      <c r="AE484" s="223">
        <f t="shared" ca="1" si="880"/>
        <v>-2.3973352999896106E-4</v>
      </c>
      <c r="AF484" s="223">
        <f t="shared" ca="1" si="881"/>
        <v>2.110297624788796E-4</v>
      </c>
      <c r="AG484" s="223">
        <f t="shared" ca="1" si="882"/>
        <v>-1.7915191090406862E-4</v>
      </c>
      <c r="AH484" s="223">
        <f t="shared" ca="1" si="883"/>
        <v>1.4457944783419571E-4</v>
      </c>
      <c r="AI484" s="223">
        <f t="shared" ca="1" si="884"/>
        <v>-1.0783237529397743E-4</v>
      </c>
      <c r="AJ484" s="223">
        <f t="shared" ca="1" si="885"/>
        <v>6.9463403458684697E-5</v>
      </c>
      <c r="AK484" s="223">
        <f t="shared" ca="1" si="886"/>
        <v>-3.0049637378653691E-5</v>
      </c>
      <c r="AL484" s="223">
        <f t="shared" ca="1" si="887"/>
        <v>-9.8161032178277062E-6</v>
      </c>
      <c r="AM484" s="223">
        <f t="shared" ca="1" si="888"/>
        <v>4.9534200485058815E-5</v>
      </c>
      <c r="AN484" s="223">
        <f t="shared" ca="1" si="889"/>
        <v>-8.8507257270437523E-5</v>
      </c>
      <c r="AO484" s="223">
        <f t="shared" ca="1" si="890"/>
        <v>1.2614908252368096E-4</v>
      </c>
      <c r="AP484" s="223">
        <f t="shared" ca="1" si="891"/>
        <v>-1.6189350815587692E-4</v>
      </c>
      <c r="AQ484" s="223">
        <f t="shared" ca="1" si="892"/>
        <v>1.9520290473451729E-4</v>
      </c>
      <c r="AR484" s="223">
        <f t="shared" ca="1" si="893"/>
        <v>-2.2557626793057937E-4</v>
      </c>
      <c r="AS484" s="223">
        <f t="shared" ca="1" si="894"/>
        <v>2.5255675408999365E-4</v>
      </c>
      <c r="AT484" s="223">
        <f t="shared" ca="1" si="895"/>
        <v>-2.7573855158741884E-4</v>
      </c>
      <c r="AU484" s="223">
        <f t="shared" ca="1" si="896"/>
        <v>2.9477298461081145E-4</v>
      </c>
      <c r="AV484" s="223">
        <f t="shared" ca="1" si="897"/>
        <v>-3.0937375757020318E-4</v>
      </c>
      <c r="AW484" s="223">
        <f t="shared" ca="1" si="898"/>
        <v>3.1932126124984859E-4</v>
      </c>
      <c r="AX484" s="223">
        <f t="shared" ca="1" si="899"/>
        <v>-3.2446587593524168E-4</v>
      </c>
      <c r="AY484" s="223">
        <f t="shared" ca="1" si="900"/>
        <v>3.2473022183289414E-4</v>
      </c>
      <c r="AZ484" s="223">
        <f t="shared" ca="1" si="901"/>
        <v>-3.2011032293445134E-4</v>
      </c>
      <c r="BA484" s="223">
        <f t="shared" ca="1" si="902"/>
        <v>3.1067566681955926E-4</v>
      </c>
      <c r="BB484" s="223">
        <f t="shared" ca="1" si="903"/>
        <v>-2.9656815949799184E-4</v>
      </c>
      <c r="BC484" s="223">
        <f t="shared" ca="1" si="904"/>
        <v>2.7799999101116313E-4</v>
      </c>
      <c r="BD484" s="223">
        <f t="shared" ca="1" si="905"/>
        <v>-2.5525044389641707E-4</v>
      </c>
      <c r="BE484" s="223">
        <f t="shared" ca="1" si="906"/>
        <v>2.2866169251770316E-4</v>
      </c>
      <c r="BF484" s="223">
        <f t="shared" ca="1" si="907"/>
        <v>-1.9863365644462333E-4</v>
      </c>
      <c r="BG484" s="223">
        <f t="shared" ca="1" si="908"/>
        <v>1.656179852898961E-4</v>
      </c>
      <c r="BH484" s="223">
        <f t="shared" ca="1" si="909"/>
        <v>-1.3011126547876883E-4</v>
      </c>
      <c r="BI484" s="223">
        <f t="shared" ca="1" si="910"/>
        <v>9.2647551126931089E-5</v>
      </c>
      <c r="BJ484" s="223">
        <f t="shared" ca="1" si="911"/>
        <v>-5.3790331369564477E-5</v>
      </c>
      <c r="BK484" s="223">
        <f t="shared" ca="1" si="912"/>
        <v>1.4124054960229471E-5</v>
      </c>
      <c r="BL484" s="223">
        <f t="shared" ca="1" si="913"/>
        <v>2.5754660382423344E-5</v>
      </c>
      <c r="BM484" s="223">
        <f t="shared" ca="1" si="914"/>
        <v>-6.5246001660420098E-5</v>
      </c>
      <c r="BN484" s="223">
        <f t="shared" ca="1" si="915"/>
        <v>1.0375598234228854E-4</v>
      </c>
      <c r="BO484" s="223">
        <f t="shared" ca="1" si="916"/>
        <v>-1.4070537647340174E-4</v>
      </c>
      <c r="BP484" s="223">
        <f t="shared" ca="1" si="917"/>
        <v>1.7553843077342717E-4</v>
      </c>
      <c r="BQ484" s="223">
        <f t="shared" ca="1" si="918"/>
        <v>-2.0773122368298851E-4</v>
      </c>
      <c r="BR484" s="223">
        <f t="shared" ca="1" si="919"/>
        <v>2.3679954563160608E-4</v>
      </c>
      <c r="BS484" s="223">
        <f t="shared" ca="1" si="920"/>
        <v>-2.6230618200029571E-4</v>
      </c>
      <c r="BT484" s="223">
        <f t="shared" ca="1" si="921"/>
        <v>2.8386748923642479E-4</v>
      </c>
      <c r="BU484" s="223">
        <f t="shared" ca="1" si="922"/>
        <v>-3.011591652098515E-4</v>
      </c>
      <c r="BV484" s="223">
        <f t="shared" ca="1" si="923"/>
        <v>3.1392112701879337E-4</v>
      </c>
      <c r="BW484" s="223">
        <f t="shared" ca="1" si="924"/>
        <v>-3.2196142287877562E-4</v>
      </c>
      <c r="BX484" s="223">
        <f t="shared" ca="1" si="925"/>
        <v>3.2515911925613968E-4</v>
      </c>
      <c r="BY484" s="223">
        <f t="shared" ca="1" si="926"/>
        <v>-3.2346611982094349E-4</v>
      </c>
      <c r="BZ484" s="223">
        <f t="shared" ca="1" si="927"/>
        <v>3.1690788886054279E-4</v>
      </c>
      <c r="CA484" s="223">
        <f t="shared" ca="1" si="928"/>
        <v>-3.0558306827299729E-4</v>
      </c>
      <c r="CB484" s="223">
        <f t="shared" ca="1" si="929"/>
        <v>2.8966199390111682E-4</v>
      </c>
      <c r="CC484" s="223">
        <f t="shared" ca="1" si="930"/>
        <v>-2.6938413352283678E-4</v>
      </c>
      <c r="CD484" s="223">
        <f t="shared" ca="1" si="931"/>
        <v>2.45054485032922E-4</v>
      </c>
      <c r="CE484" s="223">
        <f t="shared" ca="1" si="932"/>
        <v>-2.170389889907646E-4</v>
      </c>
      <c r="CF484" s="223">
        <f t="shared" ca="1" si="933"/>
        <v>1.8575902453374225E-4</v>
      </c>
      <c r="CG484" s="223">
        <f t="shared" ca="1" si="934"/>
        <v>-1.516850714427458E-4</v>
      </c>
      <c r="CH484" s="223">
        <f t="shared" ca="1" si="935"/>
        <v>1.1532963368839425E-4</v>
      </c>
      <c r="CI484" s="223">
        <f t="shared" ca="1" si="936"/>
        <v>-7.7239530894257386E-5</v>
      </c>
      <c r="CJ484" s="223">
        <f t="shared" ca="1" si="937"/>
        <v>3.7987673660707418E-5</v>
      </c>
      <c r="CK484" s="223">
        <f t="shared" ca="1" si="938"/>
        <v>1.835553543724311E-6</v>
      </c>
      <c r="CL484" s="223">
        <f t="shared" ca="1" si="939"/>
        <v>-4.1631172314311266E-5</v>
      </c>
      <c r="CM484" s="223">
        <f t="shared" ca="1" si="940"/>
        <v>8.0800619502906519E-5</v>
      </c>
      <c r="CN484" s="223">
        <f t="shared" ca="1" si="941"/>
        <v>-1.1875475016473499E-4</v>
      </c>
      <c r="CO484" s="223">
        <f t="shared" ca="1" si="942"/>
        <v>1.5492269884685855E-4</v>
      </c>
      <c r="CP484" s="223">
        <f t="shared" ca="1" si="943"/>
        <v>-1.8876046593589333E-4</v>
      </c>
      <c r="CQ484" s="223">
        <f t="shared" ca="1" si="944"/>
        <v>2.1975909991850818E-4</v>
      </c>
      <c r="CR484" s="223">
        <f t="shared" ca="1" si="945"/>
        <v>-2.4745235248601255E-4</v>
      </c>
      <c r="CS484" s="223">
        <f t="shared" ca="1" si="946"/>
        <v>2.714236913428505E-4</v>
      </c>
      <c r="CT484" s="223">
        <f t="shared" ca="1" si="947"/>
        <v>-2.9131256524000905E-4</v>
      </c>
      <c r="CU484" s="223">
        <f t="shared" ca="1" si="948"/>
        <v>3.0681982700147192E-4</v>
      </c>
      <c r="CV484" s="223">
        <f t="shared" ca="1" si="949"/>
        <v>-3.1771223297615144E-4</v>
      </c>
      <c r="CW484" s="223">
        <f t="shared" ca="1" si="950"/>
        <v>3.2382595123949882E-4</v>
      </c>
      <c r="CX484" s="223">
        <f t="shared" ca="1" si="951"/>
        <v>-3.2506902577817472E-4</v>
      </c>
      <c r="CY484" s="223">
        <f t="shared" ca="1" si="952"/>
        <v>3.2142275959405776E-4</v>
      </c>
      <c r="CZ484" s="223">
        <f t="shared" ca="1" si="953"/>
        <v>-3.1294199592451426E-4</v>
      </c>
      <c r="DA484" s="223">
        <f t="shared" ca="1" si="954"/>
        <v>2.997542933490504E-4</v>
      </c>
      <c r="DB484" s="223">
        <f t="shared" ca="1" si="955"/>
        <v>-2.8205800718953934E-4</v>
      </c>
      <c r="DC484" s="223">
        <f t="shared" ca="1" si="956"/>
        <v>2.6011930606158532E-4</v>
      </c>
      <c r="DD484" s="223">
        <f t="shared" ca="1" si="957"/>
        <v>-2.3426816845074504E-4</v>
      </c>
      <c r="DE484" s="223">
        <f t="shared" ca="1" si="958"/>
        <v>2.0489341952897665E-4</v>
      </c>
      <c r="DF484" s="223">
        <f t="shared" ca="1" si="959"/>
        <v>-1.7243688286218276E-4</v>
      </c>
      <c r="DG484" s="223">
        <f t="shared" ca="1" si="960"/>
        <v>1.3738673497244697E-4</v>
      </c>
      <c r="DH484" s="223">
        <f t="shared" ca="1" si="961"/>
        <v>-1.0027016270878124E-4</v>
      </c>
      <c r="DI484" s="223">
        <f t="shared" ca="1" si="962"/>
        <v>6.1645433866266519E-5</v>
      </c>
      <c r="DJ484" s="223">
        <f t="shared" ca="1" si="963"/>
        <v>-2.2093500318674531E-5</v>
      </c>
      <c r="DK484" s="223">
        <f t="shared" ca="1" si="964"/>
        <v>-1.7790740038415751E-5</v>
      </c>
      <c r="DL484" s="223">
        <f t="shared" ca="1" si="965"/>
        <v>5.7407391105643166E-5</v>
      </c>
      <c r="DM484" s="223">
        <f t="shared" ca="1" si="966"/>
        <v>-9.6160581575694234E-5</v>
      </c>
      <c r="DN484" s="223">
        <f t="shared" ca="1" si="967"/>
        <v>1.3346742739234673E-4</v>
      </c>
      <c r="DO484" s="223">
        <f t="shared" ca="1" si="968"/>
        <v>-1.6876679886917555E-4</v>
      </c>
      <c r="DP484" s="223">
        <f t="shared" ca="1" si="969"/>
        <v>2.0152776060244093E-4</v>
      </c>
      <c r="DQ484" s="223">
        <f t="shared" ca="1" si="970"/>
        <v>-2.312575572337E-4</v>
      </c>
      <c r="DR484" s="223">
        <f t="shared" ca="1" si="971"/>
        <v>2.575090249490199E-4</v>
      </c>
      <c r="DS484" s="223">
        <f t="shared" ca="1" si="972"/>
        <v>-2.7988731723904291E-4</v>
      </c>
      <c r="DT484" s="223">
        <f t="shared" ca="1" si="973"/>
        <v>2.9805584375796246E-4</v>
      </c>
      <c r="DU484" s="223">
        <f t="shared" ca="1" si="974"/>
        <v>-3.1174133295560583E-4</v>
      </c>
      <c r="DV484" s="223">
        <f t="shared" ca="1" si="975"/>
        <v>3.207379423359613E-4</v>
      </c>
      <c r="DW484" s="223">
        <f t="shared" ca="1" si="976"/>
        <v>-3.2491035451988207E-4</v>
      </c>
      <c r="DX484" s="223">
        <f t="shared" ca="1" si="977"/>
        <v>3.2419581254442594E-4</v>
      </c>
      <c r="DY484" s="223">
        <f t="shared" ca="1" si="978"/>
        <v>-3.1860506378600438E-4</v>
      </c>
      <c r="DZ484" s="223">
        <f t="shared" ca="1" si="979"/>
        <v>3.082221983098215E-4</v>
      </c>
      <c r="EA484" s="223">
        <f t="shared" ca="1" si="980"/>
        <v>-2.9320338407704671E-4</v>
      </c>
      <c r="EB484" s="223">
        <f t="shared" ca="1" si="981"/>
        <v>2.737745180332881E-4</v>
      </c>
      <c r="EC484" s="223">
        <f t="shared" ca="1" si="982"/>
        <v>-2.5022782840827064E-4</v>
      </c>
      <c r="ED484" s="223">
        <f t="shared" ca="1" si="983"/>
        <v>2.2291747933129557E-4</v>
      </c>
      <c r="EE484" s="223">
        <f t="shared" ca="1" si="984"/>
        <v>-1.9225424387301401E-4</v>
      </c>
      <c r="EF484" s="223">
        <f t="shared" ca="1" si="985"/>
        <v>1.5869932563612084E-4</v>
      </c>
      <c r="EG484" s="223">
        <f t="shared" ca="1" si="986"/>
        <v>-1.2275742182393432E-4</v>
      </c>
      <c r="EH484" s="223">
        <f t="shared" ca="1" si="987"/>
        <v>8.4969132124591438E-5</v>
      </c>
      <c r="EI484" s="223">
        <f t="shared" ca="1" si="988"/>
        <v>-4.590282758858941E-5</v>
      </c>
      <c r="EJ484" s="223">
        <f t="shared" ca="1" si="989"/>
        <v>6.1461017992026719E-6</v>
      </c>
      <c r="EK484" s="223">
        <f t="shared" ca="1" si="990"/>
        <v>3.370306708205142E-5</v>
      </c>
      <c r="EL484" s="223">
        <f t="shared" ca="1" si="991"/>
        <v>-7.3045310463507837E-5</v>
      </c>
      <c r="EM484" s="223">
        <f t="shared" ca="1" si="992"/>
        <v>1.1128888438481161E-4</v>
      </c>
      <c r="EN484" s="223">
        <f t="shared" ca="1" si="993"/>
        <v>-1.4785856989698765E-4</v>
      </c>
      <c r="EO484" s="223">
        <f t="shared" ca="1" si="994"/>
        <v>1.8220432489079067E-4</v>
      </c>
      <c r="EP484" s="223">
        <f t="shared" ca="1" si="995"/>
        <v>-2.1380955724196484E-4</v>
      </c>
      <c r="EQ484" s="223">
        <f t="shared" ca="1" si="996"/>
        <v>2.4219889483773337E-4</v>
      </c>
      <c r="ER484" s="223">
        <f t="shared" ca="1" si="997"/>
        <v>-2.6694533561579783E-4</v>
      </c>
      <c r="ES484" s="223">
        <f t="shared" ca="1" si="998"/>
        <v>2.8767667007278253E-4</v>
      </c>
      <c r="ET484" s="223">
        <f t="shared" ca="1" si="999"/>
        <v>-3.0408107964168717E-4</v>
      </c>
      <c r="EU484" s="223">
        <f t="shared" ca="1" si="1000"/>
        <v>3.1591182673333326E-4</v>
      </c>
      <c r="EV484" s="223">
        <f t="shared" ca="1" si="1001"/>
        <v>-3.2299096589936147E-4</v>
      </c>
      <c r="EW484" s="223">
        <f t="shared" ca="1" si="1002"/>
        <v>3.2521202029744045E-4</v>
      </c>
      <c r="EX484" s="223">
        <f t="shared" ca="1" si="1003"/>
        <v>-3.2254158320205748E-4</v>
      </c>
      <c r="EY484" s="223">
        <f t="shared" ca="1" si="1004"/>
        <v>3.1501982047277938E-4</v>
      </c>
      <c r="EZ484" s="223">
        <f t="shared" ca="1" si="1005"/>
        <v>-3.0275986642233047E-4</v>
      </c>
      <c r="FA484" s="223">
        <f t="shared" ca="1" si="1006"/>
        <v>2.8594612217121762E-4</v>
      </c>
      <c r="FB484" s="223">
        <f t="shared" ca="1" si="1007"/>
        <v>-2.6483148208326939E-4</v>
      </c>
      <c r="FC484" s="223">
        <f t="shared" ca="1" si="1008"/>
        <v>2.3973352999896323E-4</v>
      </c>
      <c r="FD484" s="223">
        <f t="shared" ca="1" si="1009"/>
        <v>-2.1102976247887147E-4</v>
      </c>
      <c r="FE484" s="223">
        <f t="shared" ca="1" si="1010"/>
        <v>1.7915191090406361E-4</v>
      </c>
      <c r="FF484" s="223">
        <f t="shared" ca="1" si="1011"/>
        <v>-1.4457944783419853E-4</v>
      </c>
      <c r="FG484" s="223">
        <f t="shared" ca="1" si="1012"/>
        <v>1.0783237529396734E-4</v>
      </c>
      <c r="FH484" s="223">
        <f t="shared" ca="1" si="1013"/>
        <v>-6.9463403458678774E-5</v>
      </c>
      <c r="FI484" s="223">
        <f t="shared" ca="1" si="1014"/>
        <v>3.0049637378656889E-5</v>
      </c>
      <c r="FJ484" s="223">
        <f t="shared" ca="1" si="1015"/>
        <v>9.8161032178383856E-6</v>
      </c>
      <c r="FK484" s="223">
        <f t="shared" ca="1" si="1016"/>
        <v>-4.9534200485064779E-5</v>
      </c>
      <c r="FL484" s="223">
        <f t="shared" ca="1" si="1017"/>
        <v>8.8507257270434446E-5</v>
      </c>
      <c r="FM484" s="223">
        <f t="shared" ca="1" si="1018"/>
        <v>-1.261490825236908E-4</v>
      </c>
      <c r="FN484" s="223">
        <f t="shared" ca="1" si="1019"/>
        <v>1.6189350815588215E-4</v>
      </c>
      <c r="FO484" s="223">
        <f t="shared" ca="1" si="1020"/>
        <v>-1.9520290473451474E-4</v>
      </c>
      <c r="FP484" s="223">
        <f t="shared" ca="1" si="1021"/>
        <v>2.2557626793058707E-4</v>
      </c>
      <c r="FQ484" s="223">
        <f t="shared" ca="1" si="1022"/>
        <v>-2.5255675408999745E-4</v>
      </c>
      <c r="FR484" s="223">
        <f t="shared" ca="1" si="1023"/>
        <v>2.7573855158741716E-4</v>
      </c>
      <c r="FS484" s="223">
        <f t="shared" ca="1" si="1024"/>
        <v>-2.9477298461081595E-4</v>
      </c>
      <c r="FT484" s="223">
        <f t="shared" ca="1" si="1025"/>
        <v>3.0937375757021077E-4</v>
      </c>
      <c r="FU484" s="223">
        <f t="shared" ca="1" si="1026"/>
        <v>-3.19321261249848E-4</v>
      </c>
      <c r="FV484" s="223">
        <f t="shared" ca="1" si="1027"/>
        <v>3.2446587593524211E-4</v>
      </c>
      <c r="FW484" s="223">
        <f t="shared" ca="1" si="1028"/>
        <v>-3.2473022183289273E-4</v>
      </c>
      <c r="FX484" s="223">
        <f t="shared" ca="1" si="1029"/>
        <v>3.2011032293445194E-4</v>
      </c>
      <c r="FY484" s="223">
        <f t="shared" ca="1" si="1030"/>
        <v>-3.1067566681955742E-4</v>
      </c>
      <c r="FZ484" s="223">
        <f t="shared" ca="1" si="1031"/>
        <v>2.965681594979817E-4</v>
      </c>
      <c r="GA484" s="223">
        <f t="shared" ca="1" si="1032"/>
        <v>-2.7799999101116475E-4</v>
      </c>
      <c r="GB484" s="223">
        <f t="shared" ca="1" si="1033"/>
        <v>2.5525044389641333E-4</v>
      </c>
      <c r="GC484" s="223">
        <f t="shared" ca="1" si="1034"/>
        <v>-2.2866169251768568E-4</v>
      </c>
      <c r="GD484" s="223">
        <f t="shared" ca="1" si="1035"/>
        <v>1.9863365644462588E-4</v>
      </c>
      <c r="GE484" s="223">
        <f t="shared" ca="1" si="1036"/>
        <v>-1.6561798528989086E-4</v>
      </c>
      <c r="GF484" s="223">
        <f t="shared" ca="1" si="1037"/>
        <v>1.3011126547874636E-4</v>
      </c>
      <c r="GG484" s="223">
        <f t="shared" ca="1" si="1038"/>
        <v>-9.2647551126934138E-5</v>
      </c>
      <c r="GH484" s="223">
        <f t="shared" ca="1" si="1039"/>
        <v>5.3790331369558486E-5</v>
      </c>
      <c r="GI484" s="223">
        <f t="shared" ca="1" si="1040"/>
        <v>-1.4124054960204941E-5</v>
      </c>
      <c r="GJ484" s="223">
        <f t="shared" ca="1" si="1041"/>
        <v>-2.5754660382420146E-5</v>
      </c>
      <c r="GK484" s="223">
        <f t="shared" ca="1" si="1042"/>
        <v>6.5246001660426034E-5</v>
      </c>
      <c r="GL484" s="223">
        <f t="shared" ca="1" si="1043"/>
        <v>-1.0375598234231181E-4</v>
      </c>
      <c r="GM484" s="223">
        <f t="shared" ca="1" si="1044"/>
        <v>1.4070537647339887E-4</v>
      </c>
      <c r="GN484" s="223">
        <f t="shared" ca="1" si="1045"/>
        <v>-1.7553843077343229E-4</v>
      </c>
      <c r="GO484" s="223">
        <f t="shared" ca="1" si="1046"/>
        <v>2.077312236830074E-4</v>
      </c>
      <c r="GP484" s="223">
        <f t="shared" ca="1" si="1047"/>
        <v>-2.3679954563160388E-4</v>
      </c>
      <c r="GQ484" s="223">
        <f t="shared" ca="1" si="1048"/>
        <v>2.6230618200029929E-4</v>
      </c>
      <c r="GR484" s="223">
        <f t="shared" ca="1" si="1049"/>
        <v>-2.8386748923643677E-4</v>
      </c>
      <c r="GS484" s="223">
        <f t="shared" ca="1" si="1050"/>
        <v>3.0115916520985031E-4</v>
      </c>
      <c r="GT484" s="223">
        <f t="shared" ca="1" si="1051"/>
        <v>-3.1392112701879494E-4</v>
      </c>
      <c r="GU484" s="223">
        <f t="shared" ca="1" si="1052"/>
        <v>3.2196142287877909E-4</v>
      </c>
      <c r="GV484" s="223">
        <f t="shared" ca="1" si="1053"/>
        <v>-3.2515911925613957E-4</v>
      </c>
      <c r="GW484" s="223">
        <f t="shared" ca="1" si="1054"/>
        <v>3.2346611982094289E-4</v>
      </c>
      <c r="GX484" s="223">
        <f t="shared" ca="1" si="1055"/>
        <v>-3.1690788886053732E-4</v>
      </c>
      <c r="GY484" s="223">
        <f t="shared" ca="1" si="1056"/>
        <v>3.0558306827299837E-4</v>
      </c>
      <c r="GZ484" s="223">
        <f t="shared" ca="1" si="1057"/>
        <v>-2.8966199390111406E-4</v>
      </c>
      <c r="HA484" s="223">
        <f t="shared" ca="1" si="1058"/>
        <v>2.6938413352282301E-4</v>
      </c>
      <c r="HB484" s="223">
        <f t="shared" ca="1" si="1059"/>
        <v>-2.4505448503292406E-4</v>
      </c>
      <c r="HC484" s="223">
        <f t="shared" ca="1" si="1060"/>
        <v>2.1703898899076007E-4</v>
      </c>
      <c r="HD484" s="223">
        <f t="shared" ca="1" si="1061"/>
        <v>-1.8575902453372208E-4</v>
      </c>
      <c r="HE484" s="223">
        <f t="shared" ca="1" si="1062"/>
        <v>1.5168507144274862E-4</v>
      </c>
      <c r="HF484" s="223">
        <f t="shared" ca="1" si="1063"/>
        <v>-1.1532963368838857E-4</v>
      </c>
      <c r="HG484" s="223">
        <f t="shared" ca="1" si="1064"/>
        <v>7.723953089423352E-5</v>
      </c>
      <c r="HH484" s="223">
        <f t="shared" ca="1" si="1065"/>
        <v>-3.798767366071059E-5</v>
      </c>
      <c r="HI484" s="223">
        <f t="shared" ca="1" si="1066"/>
        <v>-1.8355535437304096E-6</v>
      </c>
      <c r="HJ484" s="223">
        <f t="shared" ca="1" si="1067"/>
        <v>4.1631172314335633E-5</v>
      </c>
      <c r="HK484" s="223">
        <f t="shared" ca="1" si="1068"/>
        <v>-8.0800619502894471E-5</v>
      </c>
      <c r="HL484" s="223">
        <f t="shared" ca="1" si="1069"/>
        <v>1.1875475016474062E-4</v>
      </c>
      <c r="HM484" s="223">
        <f t="shared" ca="1" si="1070"/>
        <v>-1.5492269884688012E-4</v>
      </c>
      <c r="HN484" s="223">
        <f t="shared" ca="1" si="1071"/>
        <v>1.8876046593588319E-4</v>
      </c>
      <c r="HO484" s="223">
        <f t="shared" ca="1" si="1072"/>
        <v>-2.1975909991851268E-4</v>
      </c>
      <c r="HP484" s="223">
        <f t="shared" ca="1" si="1073"/>
        <v>2.4745235248602849E-4</v>
      </c>
      <c r="HQ484" s="223">
        <f t="shared" ca="1" si="1074"/>
        <v>-2.7142369134284367E-4</v>
      </c>
      <c r="HR484" s="223">
        <f t="shared" ca="1" si="1075"/>
        <v>2.9131256524001176E-4</v>
      </c>
      <c r="HS484" s="223">
        <f t="shared" ca="1" si="1076"/>
        <v>-3.0681982700148005E-4</v>
      </c>
      <c r="HT484" s="223">
        <f t="shared" ca="1" si="1077"/>
        <v>3.1771223297614873E-4</v>
      </c>
      <c r="HU484" s="223">
        <f t="shared" ca="1" si="1078"/>
        <v>-3.238259512394993E-4</v>
      </c>
      <c r="HV484" s="223">
        <f t="shared" ca="1" si="1079"/>
        <v>3.2506902577817396E-4</v>
      </c>
      <c r="HW484" s="223">
        <f t="shared" ca="1" si="1080"/>
        <v>-3.2142275959405966E-4</v>
      </c>
      <c r="HX484" s="223">
        <f t="shared" ca="1" si="1081"/>
        <v>3.1294199592451263E-4</v>
      </c>
      <c r="HY484" s="223">
        <f t="shared" ca="1" si="1082"/>
        <v>-2.9975429334904086E-4</v>
      </c>
      <c r="HZ484" s="223">
        <f t="shared" ca="1" si="1083"/>
        <v>2.8205800718954558E-4</v>
      </c>
      <c r="IA484" s="223">
        <f t="shared" ca="1" si="1084"/>
        <v>-2.6011930606158169E-4</v>
      </c>
      <c r="IB484" s="223">
        <f t="shared" ca="1" si="1085"/>
        <v>2.3426816845072802E-4</v>
      </c>
      <c r="IC484" s="223">
        <f t="shared" ca="1" si="1086"/>
        <v>-2.048934195289863E-4</v>
      </c>
      <c r="ID484" s="223">
        <f t="shared" ca="1" si="1087"/>
        <v>1.7243688286217761E-4</v>
      </c>
      <c r="IE484" s="223">
        <f t="shared" ca="1" si="1088"/>
        <v>-3.9834650443410294E-4</v>
      </c>
      <c r="IF484" s="223">
        <f t="shared" ca="1" si="1089"/>
        <v>1.0027016270879305E-4</v>
      </c>
      <c r="IG484" s="223">
        <f t="shared" ca="1" si="1090"/>
        <v>-6.1645433866260583E-5</v>
      </c>
      <c r="IH484" s="223">
        <f t="shared" ca="1" si="1091"/>
        <v>2.2093500318650055E-5</v>
      </c>
      <c r="II484" s="223">
        <f t="shared" ca="1" si="1092"/>
        <v>1.7790740038403337E-5</v>
      </c>
      <c r="IJ484" s="223">
        <f t="shared" ca="1" si="1093"/>
        <v>-5.7407391105649156E-5</v>
      </c>
      <c r="IK484" s="223">
        <f t="shared" ca="1" si="1094"/>
        <v>9.6160581575717639E-5</v>
      </c>
      <c r="IL484" s="223">
        <f t="shared" ca="1" si="1095"/>
        <v>-1.334674273923354E-4</v>
      </c>
      <c r="IM484" s="223">
        <f t="shared" ca="1" si="1096"/>
        <v>1.687667988691807E-4</v>
      </c>
      <c r="IN484" s="223">
        <f t="shared" ca="1" si="1097"/>
        <v>-2.015277606024602E-4</v>
      </c>
      <c r="IO484" s="223">
        <f t="shared" ca="1" si="1098"/>
        <v>2.3125755723369128E-4</v>
      </c>
      <c r="IP484" s="223">
        <f t="shared" ca="1" si="1099"/>
        <v>-2.5750902494902359E-4</v>
      </c>
      <c r="IQ484" s="223">
        <f t="shared" ca="1" si="1100"/>
        <v>2.7988731723905538E-4</v>
      </c>
      <c r="IR484" s="223">
        <f t="shared" ca="1" si="1101"/>
        <v>-2.9805584375795747E-4</v>
      </c>
      <c r="IS484" s="223">
        <f t="shared" ca="1" si="1102"/>
        <v>3.1174133295560757E-4</v>
      </c>
      <c r="IT484" s="223">
        <f t="shared" ca="1" si="1103"/>
        <v>-3.2073794233596537E-4</v>
      </c>
      <c r="IU484" s="223">
        <f t="shared" ca="1" si="1104"/>
        <v>3.2491035451988153E-4</v>
      </c>
      <c r="IV484" s="223">
        <f t="shared" ca="1" si="1105"/>
        <v>-3.241958125444254E-4</v>
      </c>
      <c r="IW484" s="223">
        <f t="shared" ca="1" si="1106"/>
        <v>3.1860506378599945E-4</v>
      </c>
      <c r="IX484" s="223">
        <f t="shared" ca="1" si="1107"/>
        <v>-3.0822219830982552E-4</v>
      </c>
      <c r="IY484" s="223">
        <f t="shared" ca="1" si="1108"/>
        <v>2.9320338407704411E-4</v>
      </c>
      <c r="IZ484" s="223">
        <f t="shared" ca="1" si="1109"/>
        <v>-2.7377451803327487E-4</v>
      </c>
      <c r="JA484" s="223">
        <f t="shared" ca="1" si="1110"/>
        <v>2.5022782840827855E-4</v>
      </c>
      <c r="JB484" s="223">
        <f t="shared" ca="1" si="1111"/>
        <v>-2.2291747933129118E-4</v>
      </c>
    </row>
    <row r="485" spans="2:262">
      <c r="B485" s="230">
        <v>124</v>
      </c>
      <c r="C485" s="229">
        <f t="shared" si="1112"/>
        <v>2.4218750000000017E-3</v>
      </c>
      <c r="D485" s="226">
        <f t="shared" ca="1" si="855"/>
        <v>39.059673536750573</v>
      </c>
      <c r="E485" s="225">
        <f ca="1">DZ361</f>
        <v>-0.14032646324943013</v>
      </c>
      <c r="F485" s="224">
        <v>124</v>
      </c>
      <c r="G485" s="223">
        <f t="shared" ca="1" si="856"/>
        <v>1.7832628483461621E-4</v>
      </c>
      <c r="H485" s="223">
        <f t="shared" ca="1" si="857"/>
        <v>-1.4753186289168368E-4</v>
      </c>
      <c r="I485" s="223">
        <f t="shared" ca="1" si="858"/>
        <v>1.1531662845998413E-4</v>
      </c>
      <c r="J485" s="223">
        <f t="shared" ca="1" si="859"/>
        <v>-8.1990831857733825E-5</v>
      </c>
      <c r="K485" s="223">
        <f t="shared" ca="1" si="860"/>
        <v>4.7875418723945638E-5</v>
      </c>
      <c r="L485" s="223">
        <f t="shared" ca="1" si="861"/>
        <v>-1.3298939136479189E-5</v>
      </c>
      <c r="M485" s="223">
        <f t="shared" ca="1" si="862"/>
        <v>-2.1405616504810584E-5</v>
      </c>
      <c r="N485" s="223">
        <f t="shared" ca="1" si="863"/>
        <v>5.5904024357658779E-5</v>
      </c>
      <c r="O485" s="223">
        <f t="shared" ca="1" si="864"/>
        <v>-8.9864045895694382E-5</v>
      </c>
      <c r="P485" s="223">
        <f t="shared" ca="1" si="865"/>
        <v>1.2295862754706997E-4</v>
      </c>
      <c r="Q485" s="223">
        <f t="shared" ca="1" si="866"/>
        <v>-1.5486905039914528E-4</v>
      </c>
      <c r="R485" s="223">
        <f t="shared" ca="1" si="867"/>
        <v>1.8528799963584108E-4</v>
      </c>
      <c r="S485" s="223">
        <f t="shared" ca="1" si="868"/>
        <v>-2.1392252414731996E-4</v>
      </c>
      <c r="T485" s="223">
        <f t="shared" ca="1" si="869"/>
        <v>2.4049685780931301E-4</v>
      </c>
      <c r="U485" s="223">
        <f t="shared" ca="1" si="870"/>
        <v>-2.6475507526164678E-4</v>
      </c>
      <c r="V485" s="223">
        <f t="shared" ca="1" si="871"/>
        <v>2.8646355660936476E-4</v>
      </c>
      <c r="W485" s="223">
        <f t="shared" ca="1" si="872"/>
        <v>-3.054132373100254E-4</v>
      </c>
      <c r="X485" s="223">
        <f t="shared" ca="1" si="873"/>
        <v>3.21421621579532E-4</v>
      </c>
      <c r="Y485" s="223">
        <f t="shared" ca="1" si="874"/>
        <v>-3.3433453992629642E-4</v>
      </c>
      <c r="Z485" s="223">
        <f t="shared" ca="1" si="875"/>
        <v>3.4402763388771999E-4</v>
      </c>
      <c r="AA485" s="223">
        <f t="shared" ca="1" si="876"/>
        <v>-3.504075536701701E-4</v>
      </c>
      <c r="AB485" s="223">
        <f t="shared" ca="1" si="877"/>
        <v>3.5341285715852287E-4</v>
      </c>
      <c r="AC485" s="223">
        <f t="shared" ca="1" si="878"/>
        <v>-3.5301460163731919E-4</v>
      </c>
      <c r="AD485" s="223">
        <f t="shared" ca="1" si="879"/>
        <v>3.4921662252493683E-4</v>
      </c>
      <c r="AE485" s="223">
        <f t="shared" ca="1" si="880"/>
        <v>-3.4205549643641559E-4</v>
      </c>
      <c r="AF485" s="223">
        <f t="shared" ca="1" si="881"/>
        <v>3.3160018893065566E-4</v>
      </c>
      <c r="AG485" s="223">
        <f t="shared" ca="1" si="882"/>
        <v>-3.1795139033439297E-4</v>
      </c>
      <c r="AH485" s="223">
        <f t="shared" ca="1" si="883"/>
        <v>3.012405460392978E-4</v>
      </c>
      <c r="AI485" s="223">
        <f t="shared" ca="1" si="884"/>
        <v>-2.8162859061101362E-4</v>
      </c>
      <c r="AJ485" s="223">
        <f t="shared" ca="1" si="885"/>
        <v>2.593043979012944E-4</v>
      </c>
      <c r="AK485" s="223">
        <f t="shared" ca="1" si="886"/>
        <v>-2.3448296208958627E-4</v>
      </c>
      <c r="AL485" s="223">
        <f t="shared" ca="1" si="887"/>
        <v>2.0740332717152589E-4</v>
      </c>
      <c r="AM485" s="223">
        <f t="shared" ca="1" si="888"/>
        <v>-1.7832628483461192E-4</v>
      </c>
      <c r="AN485" s="223">
        <f t="shared" ca="1" si="889"/>
        <v>1.4753186289168162E-4</v>
      </c>
      <c r="AO485" s="223">
        <f t="shared" ca="1" si="890"/>
        <v>-1.1531662845997989E-4</v>
      </c>
      <c r="AP485" s="223">
        <f t="shared" ca="1" si="891"/>
        <v>8.1990831857731914E-5</v>
      </c>
      <c r="AQ485" s="223">
        <f t="shared" ca="1" si="892"/>
        <v>-4.7875418723941193E-5</v>
      </c>
      <c r="AR485" s="223">
        <f t="shared" ca="1" si="893"/>
        <v>1.3298939136477834E-5</v>
      </c>
      <c r="AS485" s="223">
        <f t="shared" ca="1" si="894"/>
        <v>2.1405616504814433E-5</v>
      </c>
      <c r="AT485" s="223">
        <f t="shared" ca="1" si="895"/>
        <v>-5.590402435766008E-5</v>
      </c>
      <c r="AU485" s="223">
        <f t="shared" ca="1" si="896"/>
        <v>8.9864045895698096E-5</v>
      </c>
      <c r="AV485" s="223">
        <f t="shared" ca="1" si="897"/>
        <v>-1.2295862754707122E-4</v>
      </c>
      <c r="AW485" s="223">
        <f t="shared" ca="1" si="898"/>
        <v>1.5486905039914311E-4</v>
      </c>
      <c r="AX485" s="223">
        <f t="shared" ca="1" si="899"/>
        <v>-1.8528799963584542E-4</v>
      </c>
      <c r="AY485" s="223">
        <f t="shared" ca="1" si="900"/>
        <v>2.1392252414732202E-4</v>
      </c>
      <c r="AZ485" s="223">
        <f t="shared" ca="1" si="901"/>
        <v>-2.4049685780931307E-4</v>
      </c>
      <c r="BA485" s="223">
        <f t="shared" ca="1" si="902"/>
        <v>2.647550752616452E-4</v>
      </c>
      <c r="BB485" s="223">
        <f t="shared" ca="1" si="903"/>
        <v>-2.8646355660936774E-4</v>
      </c>
      <c r="BC485" s="223">
        <f t="shared" ca="1" si="904"/>
        <v>3.0541323731002665E-4</v>
      </c>
      <c r="BD485" s="223">
        <f t="shared" ca="1" si="905"/>
        <v>-3.2142162157953205E-4</v>
      </c>
      <c r="BE485" s="223">
        <f t="shared" ca="1" si="906"/>
        <v>3.3433453992629892E-4</v>
      </c>
      <c r="BF485" s="223">
        <f t="shared" ca="1" si="907"/>
        <v>-3.4402763388772118E-4</v>
      </c>
      <c r="BG485" s="223">
        <f t="shared" ca="1" si="908"/>
        <v>3.5040755367017043E-4</v>
      </c>
      <c r="BH485" s="223">
        <f t="shared" ca="1" si="909"/>
        <v>-3.5341285715852276E-4</v>
      </c>
      <c r="BI485" s="223">
        <f t="shared" ca="1" si="910"/>
        <v>3.5301460163731876E-4</v>
      </c>
      <c r="BJ485" s="223">
        <f t="shared" ca="1" si="911"/>
        <v>-3.492166225249364E-4</v>
      </c>
      <c r="BK485" s="223">
        <f t="shared" ca="1" si="912"/>
        <v>3.4205549643641494E-4</v>
      </c>
      <c r="BL485" s="223">
        <f t="shared" ca="1" si="913"/>
        <v>-3.3160018893065653E-4</v>
      </c>
      <c r="BM485" s="223">
        <f t="shared" ca="1" si="914"/>
        <v>3.1795139033438961E-4</v>
      </c>
      <c r="BN485" s="223">
        <f t="shared" ca="1" si="915"/>
        <v>-3.012405460392965E-4</v>
      </c>
      <c r="BO485" s="223">
        <f t="shared" ca="1" si="916"/>
        <v>2.8162859061101205E-4</v>
      </c>
      <c r="BP485" s="223">
        <f t="shared" ca="1" si="917"/>
        <v>-2.5930439790129603E-4</v>
      </c>
      <c r="BQ485" s="223">
        <f t="shared" ca="1" si="918"/>
        <v>2.3448296208958055E-4</v>
      </c>
      <c r="BR485" s="223">
        <f t="shared" ca="1" si="919"/>
        <v>-2.0740332717152381E-4</v>
      </c>
      <c r="BS485" s="223">
        <f t="shared" ca="1" si="920"/>
        <v>1.7832628483461401E-4</v>
      </c>
      <c r="BT485" s="223">
        <f t="shared" ca="1" si="921"/>
        <v>-1.4753186289167468E-4</v>
      </c>
      <c r="BU485" s="223">
        <f t="shared" ca="1" si="922"/>
        <v>1.1531662845997745E-4</v>
      </c>
      <c r="BV485" s="223">
        <f t="shared" ca="1" si="923"/>
        <v>-8.199083185772938E-5</v>
      </c>
      <c r="BW485" s="223">
        <f t="shared" ca="1" si="924"/>
        <v>4.7875418723943605E-5</v>
      </c>
      <c r="BX485" s="223">
        <f t="shared" ca="1" si="925"/>
        <v>-1.3298939136470217E-5</v>
      </c>
      <c r="BY485" s="223">
        <f t="shared" ca="1" si="926"/>
        <v>-2.1405616504817035E-5</v>
      </c>
      <c r="BZ485" s="223">
        <f t="shared" ca="1" si="927"/>
        <v>5.5904024357662655E-5</v>
      </c>
      <c r="CA485" s="223">
        <f t="shared" ca="1" si="928"/>
        <v>-8.9864045895695765E-5</v>
      </c>
      <c r="CB485" s="223">
        <f t="shared" ca="1" si="929"/>
        <v>1.2295862754707837E-4</v>
      </c>
      <c r="CC485" s="223">
        <f t="shared" ca="1" si="930"/>
        <v>-1.5486905039914999E-4</v>
      </c>
      <c r="CD485" s="223">
        <f t="shared" ca="1" si="931"/>
        <v>1.8528799963584336E-4</v>
      </c>
      <c r="CE485" s="223">
        <f t="shared" ca="1" si="932"/>
        <v>-2.1392252414732007E-4</v>
      </c>
      <c r="CF485" s="223">
        <f t="shared" ca="1" si="933"/>
        <v>2.4049685780931868E-4</v>
      </c>
      <c r="CG485" s="223">
        <f t="shared" ca="1" si="934"/>
        <v>-2.6475507526165025E-4</v>
      </c>
      <c r="CH485" s="223">
        <f t="shared" ca="1" si="935"/>
        <v>2.8646355660936633E-4</v>
      </c>
      <c r="CI485" s="223">
        <f t="shared" ca="1" si="936"/>
        <v>-3.054132373100305E-4</v>
      </c>
      <c r="CJ485" s="223">
        <f t="shared" ca="1" si="937"/>
        <v>3.2142162157953525E-4</v>
      </c>
      <c r="CK485" s="223">
        <f t="shared" ca="1" si="938"/>
        <v>-3.3433453992629816E-4</v>
      </c>
      <c r="CL485" s="223">
        <f t="shared" ca="1" si="939"/>
        <v>3.4402763388772064E-4</v>
      </c>
      <c r="CM485" s="223">
        <f t="shared" ca="1" si="940"/>
        <v>-3.5040755367017146E-4</v>
      </c>
      <c r="CN485" s="223">
        <f t="shared" ca="1" si="941"/>
        <v>3.5341285715852265E-4</v>
      </c>
      <c r="CO485" s="223">
        <f t="shared" ca="1" si="942"/>
        <v>-3.5301460163731887E-4</v>
      </c>
      <c r="CP485" s="223">
        <f t="shared" ca="1" si="943"/>
        <v>3.492166225249352E-4</v>
      </c>
      <c r="CQ485" s="223">
        <f t="shared" ca="1" si="944"/>
        <v>-3.4205549643641554E-4</v>
      </c>
      <c r="CR485" s="223">
        <f t="shared" ca="1" si="945"/>
        <v>3.3160018893065387E-4</v>
      </c>
      <c r="CS485" s="223">
        <f t="shared" ca="1" si="946"/>
        <v>-3.1795139033438625E-4</v>
      </c>
      <c r="CT485" s="223">
        <f t="shared" ca="1" si="947"/>
        <v>3.0124054603929774E-4</v>
      </c>
      <c r="CU485" s="223">
        <f t="shared" ca="1" si="948"/>
        <v>-2.8162859061100739E-4</v>
      </c>
      <c r="CV485" s="223">
        <f t="shared" ca="1" si="949"/>
        <v>2.5930439790129765E-4</v>
      </c>
      <c r="CW485" s="223">
        <f t="shared" ca="1" si="950"/>
        <v>-2.3448296208958239E-4</v>
      </c>
      <c r="CX485" s="223">
        <f t="shared" ca="1" si="951"/>
        <v>2.0740332717151763E-4</v>
      </c>
      <c r="CY485" s="223">
        <f t="shared" ca="1" si="952"/>
        <v>-1.7832628483461613E-4</v>
      </c>
      <c r="CZ485" s="223">
        <f t="shared" ca="1" si="953"/>
        <v>1.475318628916769E-4</v>
      </c>
      <c r="DA485" s="223">
        <f t="shared" ca="1" si="954"/>
        <v>-1.1531662845997027E-4</v>
      </c>
      <c r="DB485" s="223">
        <f t="shared" ca="1" si="955"/>
        <v>8.1990831857731738E-5</v>
      </c>
      <c r="DC485" s="223">
        <f t="shared" ca="1" si="956"/>
        <v>-4.7875418723936043E-5</v>
      </c>
      <c r="DD485" s="223">
        <f t="shared" ca="1" si="957"/>
        <v>1.3298939136462574E-5</v>
      </c>
      <c r="DE485" s="223">
        <f t="shared" ca="1" si="958"/>
        <v>2.1405616504814649E-5</v>
      </c>
      <c r="DF485" s="223">
        <f t="shared" ca="1" si="959"/>
        <v>-5.5904024357670217E-5</v>
      </c>
      <c r="DG485" s="223">
        <f t="shared" ca="1" si="960"/>
        <v>8.9864045895693434E-5</v>
      </c>
      <c r="DH485" s="223">
        <f t="shared" ca="1" si="961"/>
        <v>-1.2295862754707612E-4</v>
      </c>
      <c r="DI485" s="223">
        <f t="shared" ca="1" si="962"/>
        <v>1.5486905039915685E-4</v>
      </c>
      <c r="DJ485" s="223">
        <f t="shared" ca="1" si="963"/>
        <v>-1.852879996358413E-4</v>
      </c>
      <c r="DK485" s="223">
        <f t="shared" ca="1" si="964"/>
        <v>2.1392252414732614E-4</v>
      </c>
      <c r="DL485" s="223">
        <f t="shared" ca="1" si="965"/>
        <v>-2.4049685780932426E-4</v>
      </c>
      <c r="DM485" s="223">
        <f t="shared" ca="1" si="966"/>
        <v>2.6475507526164862E-4</v>
      </c>
      <c r="DN485" s="223">
        <f t="shared" ca="1" si="967"/>
        <v>-2.8646355660937083E-4</v>
      </c>
      <c r="DO485" s="223">
        <f t="shared" ca="1" si="968"/>
        <v>3.0541323731003435E-4</v>
      </c>
      <c r="DP485" s="223">
        <f t="shared" ca="1" si="969"/>
        <v>-3.2142162157953422E-4</v>
      </c>
      <c r="DQ485" s="223">
        <f t="shared" ca="1" si="970"/>
        <v>3.3433453992630065E-4</v>
      </c>
      <c r="DR485" s="223">
        <f t="shared" ca="1" si="971"/>
        <v>-3.440276338877201E-4</v>
      </c>
      <c r="DS485" s="223">
        <f t="shared" ca="1" si="972"/>
        <v>3.5040755367017113E-4</v>
      </c>
      <c r="DT485" s="223">
        <f t="shared" ca="1" si="973"/>
        <v>-3.534128571585233E-4</v>
      </c>
      <c r="DU485" s="223">
        <f t="shared" ca="1" si="974"/>
        <v>3.5301460163731898E-4</v>
      </c>
      <c r="DV485" s="223">
        <f t="shared" ca="1" si="975"/>
        <v>-3.4921662252493553E-4</v>
      </c>
      <c r="DW485" s="223">
        <f t="shared" ca="1" si="976"/>
        <v>3.4205549643641104E-4</v>
      </c>
      <c r="DX485" s="223">
        <f t="shared" ca="1" si="977"/>
        <v>-3.3160018893065469E-4</v>
      </c>
      <c r="DY485" s="223">
        <f t="shared" ca="1" si="978"/>
        <v>3.1795139033438734E-4</v>
      </c>
      <c r="DZ485" s="223">
        <f t="shared" ca="1" si="979"/>
        <v>-3.0124054603929899E-4</v>
      </c>
      <c r="EA485" s="223">
        <f t="shared" ca="1" si="980"/>
        <v>2.8162859061100891E-4</v>
      </c>
      <c r="EB485" s="223">
        <f t="shared" ca="1" si="981"/>
        <v>-2.5930439790128567E-4</v>
      </c>
      <c r="EC485" s="223">
        <f t="shared" ca="1" si="982"/>
        <v>2.3448296208958421E-4</v>
      </c>
      <c r="ED485" s="223">
        <f t="shared" ca="1" si="983"/>
        <v>-2.0740332717151958E-4</v>
      </c>
      <c r="EE485" s="223">
        <f t="shared" ca="1" si="984"/>
        <v>1.7832628483460084E-4</v>
      </c>
      <c r="EF485" s="223">
        <f t="shared" ca="1" si="985"/>
        <v>-1.475318628916791E-4</v>
      </c>
      <c r="EG485" s="223">
        <f t="shared" ca="1" si="986"/>
        <v>1.1531662845997254E-4</v>
      </c>
      <c r="EH485" s="223">
        <f t="shared" ca="1" si="987"/>
        <v>-8.1990831857714554E-5</v>
      </c>
      <c r="EI485" s="223">
        <f t="shared" ca="1" si="988"/>
        <v>4.7875418723938455E-5</v>
      </c>
      <c r="EJ485" s="223">
        <f t="shared" ca="1" si="989"/>
        <v>-1.3298939136465013E-5</v>
      </c>
      <c r="EK485" s="223">
        <f t="shared" ca="1" si="990"/>
        <v>-2.1405616504812183E-5</v>
      </c>
      <c r="EL485" s="223">
        <f t="shared" ca="1" si="991"/>
        <v>5.5904024357667805E-5</v>
      </c>
      <c r="EM485" s="223">
        <f t="shared" ca="1" si="992"/>
        <v>-8.9864045895710483E-5</v>
      </c>
      <c r="EN485" s="223">
        <f t="shared" ca="1" si="993"/>
        <v>1.2295862754707382E-4</v>
      </c>
      <c r="EO485" s="223">
        <f t="shared" ca="1" si="994"/>
        <v>-1.5486905039915468E-4</v>
      </c>
      <c r="EP485" s="223">
        <f t="shared" ca="1" si="995"/>
        <v>1.8528799963585637E-4</v>
      </c>
      <c r="EQ485" s="223">
        <f t="shared" ca="1" si="996"/>
        <v>-2.1392252414732425E-4</v>
      </c>
      <c r="ER485" s="223">
        <f t="shared" ca="1" si="997"/>
        <v>2.404968578093225E-4</v>
      </c>
      <c r="ES485" s="223">
        <f t="shared" ca="1" si="998"/>
        <v>-2.6475507526164705E-4</v>
      </c>
      <c r="ET485" s="223">
        <f t="shared" ca="1" si="999"/>
        <v>2.8646355660936937E-4</v>
      </c>
      <c r="EU485" s="223">
        <f t="shared" ca="1" si="1000"/>
        <v>-3.0541323731003315E-4</v>
      </c>
      <c r="EV485" s="223">
        <f t="shared" ca="1" si="1001"/>
        <v>3.2142162157953319E-4</v>
      </c>
      <c r="EW485" s="223">
        <f t="shared" ca="1" si="1002"/>
        <v>-3.3433453992629978E-4</v>
      </c>
      <c r="EX485" s="223">
        <f t="shared" ca="1" si="1003"/>
        <v>3.4402763388772416E-4</v>
      </c>
      <c r="EY485" s="223">
        <f t="shared" ca="1" si="1004"/>
        <v>-3.5040755367017081E-4</v>
      </c>
      <c r="EZ485" s="223">
        <f t="shared" ca="1" si="1005"/>
        <v>3.5341285715852325E-4</v>
      </c>
      <c r="FA485" s="223">
        <f t="shared" ca="1" si="1006"/>
        <v>-3.53014601637318E-4</v>
      </c>
      <c r="FB485" s="223">
        <f t="shared" ca="1" si="1007"/>
        <v>3.4921662252493596E-4</v>
      </c>
      <c r="FC485" s="223">
        <f t="shared" ca="1" si="1008"/>
        <v>-3.4205549643641169E-4</v>
      </c>
      <c r="FD485" s="223">
        <f t="shared" ca="1" si="1009"/>
        <v>3.316001889306555E-4</v>
      </c>
      <c r="FE485" s="223">
        <f t="shared" ca="1" si="1010"/>
        <v>-3.1795139033438842E-4</v>
      </c>
      <c r="FF485" s="223">
        <f t="shared" ca="1" si="1011"/>
        <v>3.0124054603928978E-4</v>
      </c>
      <c r="FG485" s="223">
        <f t="shared" ca="1" si="1012"/>
        <v>-2.8162859061101037E-4</v>
      </c>
      <c r="FH485" s="223">
        <f t="shared" ca="1" si="1013"/>
        <v>2.5930439790128735E-4</v>
      </c>
      <c r="FI485" s="223">
        <f t="shared" ca="1" si="1014"/>
        <v>-2.3448296208957096E-4</v>
      </c>
      <c r="FJ485" s="223">
        <f t="shared" ca="1" si="1015"/>
        <v>2.0740332717152156E-4</v>
      </c>
      <c r="FK485" s="223">
        <f t="shared" ca="1" si="1016"/>
        <v>-1.7832628483460293E-4</v>
      </c>
      <c r="FL485" s="223">
        <f t="shared" ca="1" si="1017"/>
        <v>1.4753186289166302E-4</v>
      </c>
      <c r="FM485" s="223">
        <f t="shared" ca="1" si="1018"/>
        <v>-1.1531662845997483E-4</v>
      </c>
      <c r="FN485" s="223">
        <f t="shared" ca="1" si="1019"/>
        <v>8.1990831857716871E-5</v>
      </c>
      <c r="FO485" s="223">
        <f t="shared" ca="1" si="1020"/>
        <v>-4.7875418723940867E-5</v>
      </c>
      <c r="FP485" s="223">
        <f t="shared" ca="1" si="1021"/>
        <v>1.3298939136467452E-5</v>
      </c>
      <c r="FQ485" s="223">
        <f t="shared" ca="1" si="1022"/>
        <v>2.1405616504829855E-5</v>
      </c>
      <c r="FR485" s="223">
        <f t="shared" ca="1" si="1023"/>
        <v>-5.5904024357665419E-5</v>
      </c>
      <c r="FS485" s="223">
        <f t="shared" ca="1" si="1024"/>
        <v>8.986404589568869E-5</v>
      </c>
      <c r="FT485" s="223">
        <f t="shared" ca="1" si="1025"/>
        <v>-1.2295862754709041E-4</v>
      </c>
      <c r="FU485" s="223">
        <f t="shared" ca="1" si="1026"/>
        <v>1.5486905039915249E-4</v>
      </c>
      <c r="FV485" s="223">
        <f t="shared" ca="1" si="1027"/>
        <v>-1.8528799963583718E-4</v>
      </c>
      <c r="FW485" s="223">
        <f t="shared" ca="1" si="1028"/>
        <v>2.1392252414733831E-4</v>
      </c>
      <c r="FX485" s="223">
        <f t="shared" ca="1" si="1029"/>
        <v>-2.4049685780932066E-4</v>
      </c>
      <c r="FY485" s="223">
        <f t="shared" ca="1" si="1030"/>
        <v>2.6475507526164542E-4</v>
      </c>
      <c r="FZ485" s="223">
        <f t="shared" ca="1" si="1031"/>
        <v>-2.8646355660937977E-4</v>
      </c>
      <c r="GA485" s="223">
        <f t="shared" ca="1" si="1032"/>
        <v>3.0541323731003191E-4</v>
      </c>
      <c r="GB485" s="223">
        <f t="shared" ca="1" si="1033"/>
        <v>-3.2142162157953221E-4</v>
      </c>
      <c r="GC485" s="223">
        <f t="shared" ca="1" si="1034"/>
        <v>3.3433453992630558E-4</v>
      </c>
      <c r="GD485" s="223">
        <f t="shared" ca="1" si="1035"/>
        <v>-3.4402763388772357E-4</v>
      </c>
      <c r="GE485" s="223">
        <f t="shared" ca="1" si="1036"/>
        <v>3.5040755367017048E-4</v>
      </c>
      <c r="GF485" s="223">
        <f t="shared" ca="1" si="1037"/>
        <v>-3.534128571585239E-4</v>
      </c>
      <c r="GG485" s="223">
        <f t="shared" ca="1" si="1038"/>
        <v>3.5301460163731811E-4</v>
      </c>
      <c r="GH485" s="223">
        <f t="shared" ca="1" si="1039"/>
        <v>-3.4921662252493634E-4</v>
      </c>
      <c r="GI485" s="223">
        <f t="shared" ca="1" si="1040"/>
        <v>3.4205549643640714E-4</v>
      </c>
      <c r="GJ485" s="223">
        <f t="shared" ca="1" si="1041"/>
        <v>-3.3160018893064937E-4</v>
      </c>
      <c r="GK485" s="223">
        <f t="shared" ca="1" si="1042"/>
        <v>3.1795139033438945E-4</v>
      </c>
      <c r="GL485" s="223">
        <f t="shared" ca="1" si="1043"/>
        <v>-3.0124054603930159E-4</v>
      </c>
      <c r="GM485" s="223">
        <f t="shared" ca="1" si="1044"/>
        <v>2.8162859061099969E-4</v>
      </c>
      <c r="GN485" s="223">
        <f t="shared" ca="1" si="1045"/>
        <v>-2.5930439790128898E-4</v>
      </c>
      <c r="GO485" s="223">
        <f t="shared" ca="1" si="1046"/>
        <v>2.3448296208958782E-4</v>
      </c>
      <c r="GP485" s="223">
        <f t="shared" ca="1" si="1047"/>
        <v>-2.0740332717150725E-4</v>
      </c>
      <c r="GQ485" s="223">
        <f t="shared" ca="1" si="1048"/>
        <v>1.7832628483460504E-4</v>
      </c>
      <c r="GR485" s="223">
        <f t="shared" ca="1" si="1049"/>
        <v>-1.4753186289168349E-4</v>
      </c>
      <c r="GS485" s="223">
        <f t="shared" ca="1" si="1050"/>
        <v>1.1531662845995814E-4</v>
      </c>
      <c r="GT485" s="223">
        <f t="shared" ca="1" si="1051"/>
        <v>-8.1990831857719256E-5</v>
      </c>
      <c r="GU485" s="223">
        <f t="shared" ca="1" si="1052"/>
        <v>4.7875418723943253E-5</v>
      </c>
      <c r="GV485" s="223">
        <f t="shared" ca="1" si="1053"/>
        <v>-1.329893913644978E-5</v>
      </c>
      <c r="GW485" s="223">
        <f t="shared" ca="1" si="1054"/>
        <v>-2.1405616504827389E-5</v>
      </c>
      <c r="GX485" s="223">
        <f t="shared" ca="1" si="1055"/>
        <v>5.5904024357663007E-5</v>
      </c>
      <c r="GY485" s="223">
        <f t="shared" ca="1" si="1056"/>
        <v>-8.9864045895725255E-5</v>
      </c>
      <c r="GZ485" s="223">
        <f t="shared" ca="1" si="1057"/>
        <v>1.229586275470881E-4</v>
      </c>
      <c r="HA485" s="223">
        <f t="shared" ca="1" si="1058"/>
        <v>-1.5486905039915032E-4</v>
      </c>
      <c r="HB485" s="223">
        <f t="shared" ca="1" si="1059"/>
        <v>1.8528799963586935E-4</v>
      </c>
      <c r="HC485" s="223">
        <f t="shared" ca="1" si="1060"/>
        <v>-2.1392252414733636E-4</v>
      </c>
      <c r="HD485" s="223">
        <f t="shared" ca="1" si="1061"/>
        <v>2.4049685780931889E-4</v>
      </c>
      <c r="HE485" s="223">
        <f t="shared" ca="1" si="1062"/>
        <v>-2.6475507526164385E-4</v>
      </c>
      <c r="HF485" s="223">
        <f t="shared" ca="1" si="1063"/>
        <v>2.8646355660937831E-4</v>
      </c>
      <c r="HG485" s="223">
        <f t="shared" ca="1" si="1064"/>
        <v>-3.0541323731003071E-4</v>
      </c>
      <c r="HH485" s="223">
        <f t="shared" ca="1" si="1065"/>
        <v>3.2142162157953118E-4</v>
      </c>
      <c r="HI485" s="223">
        <f t="shared" ca="1" si="1066"/>
        <v>-3.3433453992630477E-4</v>
      </c>
      <c r="HJ485" s="223">
        <f t="shared" ca="1" si="1067"/>
        <v>3.4402763388772302E-4</v>
      </c>
      <c r="HK485" s="223">
        <f t="shared" ca="1" si="1068"/>
        <v>-3.5040755367017021E-4</v>
      </c>
      <c r="HL485" s="223">
        <f t="shared" ca="1" si="1069"/>
        <v>3.5341285715852384E-4</v>
      </c>
      <c r="HM485" s="223">
        <f t="shared" ca="1" si="1070"/>
        <v>-3.5301460163731822E-4</v>
      </c>
      <c r="HN485" s="223">
        <f t="shared" ca="1" si="1071"/>
        <v>3.4921662252493672E-4</v>
      </c>
      <c r="HO485" s="223">
        <f t="shared" ca="1" si="1072"/>
        <v>-3.4205549643640779E-4</v>
      </c>
      <c r="HP485" s="223">
        <f t="shared" ca="1" si="1073"/>
        <v>3.3160018893065019E-4</v>
      </c>
      <c r="HQ485" s="223">
        <f t="shared" ca="1" si="1074"/>
        <v>-3.1795139033439053E-4</v>
      </c>
      <c r="HR485" s="223">
        <f t="shared" ca="1" si="1075"/>
        <v>3.0124054603928175E-4</v>
      </c>
      <c r="HS485" s="223">
        <f t="shared" ca="1" si="1076"/>
        <v>-2.8162859061100115E-4</v>
      </c>
      <c r="HT485" s="223">
        <f t="shared" ca="1" si="1077"/>
        <v>2.5930439790129061E-4</v>
      </c>
      <c r="HU485" s="223">
        <f t="shared" ca="1" si="1078"/>
        <v>-2.3448296208955952E-4</v>
      </c>
      <c r="HV485" s="223">
        <f t="shared" ca="1" si="1079"/>
        <v>2.074033271715092E-4</v>
      </c>
      <c r="HW485" s="223">
        <f t="shared" ca="1" si="1080"/>
        <v>-1.7832628483460713E-4</v>
      </c>
      <c r="HX485" s="223">
        <f t="shared" ca="1" si="1081"/>
        <v>1.4753186289164917E-4</v>
      </c>
      <c r="HY485" s="223">
        <f t="shared" ca="1" si="1082"/>
        <v>-1.1531662845996041E-4</v>
      </c>
      <c r="HZ485" s="223">
        <f t="shared" ca="1" si="1083"/>
        <v>8.1990831857721628E-5</v>
      </c>
      <c r="IA485" s="223">
        <f t="shared" ca="1" si="1084"/>
        <v>-4.7875418723945665E-5</v>
      </c>
      <c r="IB485" s="223">
        <f t="shared" ca="1" si="1085"/>
        <v>1.3298939136452192E-5</v>
      </c>
      <c r="IC485" s="223">
        <f t="shared" ca="1" si="1086"/>
        <v>2.1405616504824976E-5</v>
      </c>
      <c r="ID485" s="223">
        <f t="shared" ca="1" si="1087"/>
        <v>-5.5904024357660649E-5</v>
      </c>
      <c r="IE485" s="223">
        <f t="shared" ca="1" si="1088"/>
        <v>-1.5965361649825522E-4</v>
      </c>
      <c r="IF485" s="223">
        <f t="shared" ca="1" si="1089"/>
        <v>-1.2295862754708585E-4</v>
      </c>
      <c r="IG485" s="223">
        <f t="shared" ca="1" si="1090"/>
        <v>1.548690503991481E-4</v>
      </c>
      <c r="IH485" s="223">
        <f t="shared" ca="1" si="1091"/>
        <v>-1.8528799963586729E-4</v>
      </c>
      <c r="II485" s="223">
        <f t="shared" ca="1" si="1092"/>
        <v>2.1392252414733441E-4</v>
      </c>
      <c r="IJ485" s="223">
        <f t="shared" ca="1" si="1093"/>
        <v>-2.404968578093171E-4</v>
      </c>
      <c r="IK485" s="223">
        <f t="shared" ca="1" si="1094"/>
        <v>2.6475507526166884E-4</v>
      </c>
      <c r="IL485" s="223">
        <f t="shared" ca="1" si="1095"/>
        <v>-2.864635566093769E-4</v>
      </c>
      <c r="IM485" s="223">
        <f t="shared" ca="1" si="1096"/>
        <v>3.0541323731002947E-4</v>
      </c>
      <c r="IN485" s="223">
        <f t="shared" ca="1" si="1097"/>
        <v>-3.2142162157954696E-4</v>
      </c>
      <c r="IO485" s="223">
        <f t="shared" ca="1" si="1098"/>
        <v>3.3433453992630401E-4</v>
      </c>
      <c r="IP485" s="223">
        <f t="shared" ca="1" si="1099"/>
        <v>-3.4402763388772248E-4</v>
      </c>
      <c r="IQ485" s="223">
        <f t="shared" ca="1" si="1100"/>
        <v>3.5040755367017525E-4</v>
      </c>
      <c r="IR485" s="223">
        <f t="shared" ca="1" si="1101"/>
        <v>-3.5341285715852374E-4</v>
      </c>
      <c r="IS485" s="223">
        <f t="shared" ca="1" si="1102"/>
        <v>3.5301460163731838E-4</v>
      </c>
      <c r="IT485" s="223">
        <f t="shared" ca="1" si="1103"/>
        <v>-3.492166225249371E-4</v>
      </c>
      <c r="IU485" s="223">
        <f t="shared" ca="1" si="1104"/>
        <v>3.4205549643640844E-4</v>
      </c>
      <c r="IV485" s="223">
        <f t="shared" ca="1" si="1105"/>
        <v>-3.3160018893065111E-4</v>
      </c>
      <c r="IW485" s="223">
        <f t="shared" ca="1" si="1106"/>
        <v>3.1795139033439156E-4</v>
      </c>
      <c r="IX485" s="223">
        <f t="shared" ca="1" si="1107"/>
        <v>-3.0124054603928305E-4</v>
      </c>
      <c r="IY485" s="223">
        <f t="shared" ca="1" si="1108"/>
        <v>2.8162859061100262E-4</v>
      </c>
      <c r="IZ485" s="223">
        <f t="shared" ca="1" si="1109"/>
        <v>-2.5930439790129223E-4</v>
      </c>
      <c r="JA485" s="223">
        <f t="shared" ca="1" si="1110"/>
        <v>2.3448296208956136E-4</v>
      </c>
      <c r="JB485" s="223">
        <f t="shared" ca="1" si="1111"/>
        <v>-2.0740332717151118E-4</v>
      </c>
    </row>
    <row r="486" spans="2:262">
      <c r="B486" s="230">
        <v>125</v>
      </c>
      <c r="C486" s="229">
        <f t="shared" si="1112"/>
        <v>2.4414062500000017E-3</v>
      </c>
      <c r="D486" s="226">
        <f t="shared" ca="1" si="855"/>
        <v>39.062614920476882</v>
      </c>
      <c r="E486" s="225">
        <f ca="1">EA361</f>
        <v>-0.13738507952311749</v>
      </c>
      <c r="F486" s="224">
        <v>125</v>
      </c>
      <c r="G486" s="223">
        <f t="shared" ca="1" si="856"/>
        <v>2.0211123202699968E-4</v>
      </c>
      <c r="H486" s="223">
        <f t="shared" ca="1" si="857"/>
        <v>-1.8330078503202646E-4</v>
      </c>
      <c r="I486" s="223">
        <f t="shared" ca="1" si="858"/>
        <v>1.6349701520130459E-4</v>
      </c>
      <c r="J486" s="223">
        <f t="shared" ca="1" si="859"/>
        <v>-1.4280724087939694E-4</v>
      </c>
      <c r="K486" s="223">
        <f t="shared" ca="1" si="860"/>
        <v>1.2134358174597037E-4</v>
      </c>
      <c r="L486" s="223">
        <f t="shared" ca="1" si="861"/>
        <v>-9.9222351229537119E-5</v>
      </c>
      <c r="M486" s="223">
        <f t="shared" ca="1" si="862"/>
        <v>7.6563426194906046E-5</v>
      </c>
      <c r="N486" s="223">
        <f t="shared" ca="1" si="863"/>
        <v>-5.3489597320068965E-5</v>
      </c>
      <c r="O486" s="223">
        <f t="shared" ca="1" si="864"/>
        <v>3.0125903682875588E-5</v>
      </c>
      <c r="P486" s="223">
        <f t="shared" ca="1" si="865"/>
        <v>-6.5989551634374594E-6</v>
      </c>
      <c r="Q486" s="223">
        <f t="shared" ca="1" si="866"/>
        <v>-1.6963753665782066E-5</v>
      </c>
      <c r="R486" s="223">
        <f t="shared" ca="1" si="867"/>
        <v>4.0434534444101523E-5</v>
      </c>
      <c r="S486" s="223">
        <f t="shared" ca="1" si="868"/>
        <v>-6.3686196976916684E-5</v>
      </c>
      <c r="T486" s="223">
        <f t="shared" ca="1" si="869"/>
        <v>8.6592738490372763E-5</v>
      </c>
      <c r="U486" s="223">
        <f t="shared" ca="1" si="870"/>
        <v>-1.0903002645132997E-4</v>
      </c>
      <c r="V486" s="223">
        <f t="shared" ca="1" si="871"/>
        <v>1.3087647125229816E-4</v>
      </c>
      <c r="W486" s="223">
        <f t="shared" ca="1" si="872"/>
        <v>-1.5201368511606991E-4</v>
      </c>
      <c r="X486" s="223">
        <f t="shared" ca="1" si="873"/>
        <v>1.7232712364933576E-4</v>
      </c>
      <c r="Y486" s="223">
        <f t="shared" ca="1" si="874"/>
        <v>-1.9170670656867055E-4</v>
      </c>
      <c r="Z486" s="223">
        <f t="shared" ca="1" si="875"/>
        <v>2.1004741423514021E-4</v>
      </c>
      <c r="AA486" s="223">
        <f t="shared" ca="1" si="876"/>
        <v>-2.2724985676480974E-4</v>
      </c>
      <c r="AB486" s="223">
        <f t="shared" ca="1" si="877"/>
        <v>2.4322081263114946E-4</v>
      </c>
      <c r="AC486" s="223">
        <f t="shared" ca="1" si="878"/>
        <v>-2.5787373384055244E-4</v>
      </c>
      <c r="AD486" s="223">
        <f t="shared" ca="1" si="879"/>
        <v>2.7112921494341512E-4</v>
      </c>
      <c r="AE486" s="223">
        <f t="shared" ca="1" si="880"/>
        <v>-2.8291542333915649E-4</v>
      </c>
      <c r="AF486" s="223">
        <f t="shared" ca="1" si="881"/>
        <v>2.9316848854328944E-4</v>
      </c>
      <c r="AG486" s="223">
        <f t="shared" ca="1" si="882"/>
        <v>-3.0183284830711876E-4</v>
      </c>
      <c r="AH486" s="223">
        <f t="shared" ca="1" si="883"/>
        <v>3.0886154971438481E-4</v>
      </c>
      <c r="AI486" s="223">
        <f t="shared" ca="1" si="884"/>
        <v>-3.1421650362317461E-4</v>
      </c>
      <c r="AJ486" s="223">
        <f t="shared" ca="1" si="885"/>
        <v>3.1786869107428928E-4</v>
      </c>
      <c r="AK486" s="223">
        <f t="shared" ca="1" si="886"/>
        <v>-3.1979832054749587E-4</v>
      </c>
      <c r="AL486" s="223">
        <f t="shared" ca="1" si="887"/>
        <v>3.199949352134917E-4</v>
      </c>
      <c r="AM486" s="223">
        <f t="shared" ca="1" si="888"/>
        <v>-3.1845746960036599E-4</v>
      </c>
      <c r="AN486" s="223">
        <f t="shared" ca="1" si="889"/>
        <v>3.1519425536748712E-4</v>
      </c>
      <c r="AO486" s="223">
        <f t="shared" ca="1" si="890"/>
        <v>-3.1022297615551522E-4</v>
      </c>
      <c r="AP486" s="223">
        <f t="shared" ca="1" si="891"/>
        <v>3.0357057175722503E-4</v>
      </c>
      <c r="AQ486" s="223">
        <f t="shared" ca="1" si="892"/>
        <v>-2.9527309212843273E-4</v>
      </c>
      <c r="AR486" s="223">
        <f t="shared" ca="1" si="893"/>
        <v>2.8537550203016411E-4</v>
      </c>
      <c r="AS486" s="223">
        <f t="shared" ca="1" si="894"/>
        <v>-2.7393143736071106E-4</v>
      </c>
      <c r="AT486" s="223">
        <f t="shared" ca="1" si="895"/>
        <v>2.6100291449806276E-4</v>
      </c>
      <c r="AU486" s="223">
        <f t="shared" ca="1" si="896"/>
        <v>-2.466599942277761E-4</v>
      </c>
      <c r="AV486" s="223">
        <f t="shared" ca="1" si="897"/>
        <v>2.3098040207749818E-4</v>
      </c>
      <c r="AW486" s="223">
        <f t="shared" ca="1" si="898"/>
        <v>-2.1404910711561505E-4</v>
      </c>
      <c r="AX486" s="223">
        <f t="shared" ca="1" si="899"/>
        <v>1.9595786149649696E-4</v>
      </c>
      <c r="AY486" s="223">
        <f t="shared" ca="1" si="900"/>
        <v>-1.7680470324762677E-4</v>
      </c>
      <c r="AZ486" s="223">
        <f t="shared" ca="1" si="901"/>
        <v>1.5669342499303492E-4</v>
      </c>
      <c r="BA486" s="223">
        <f t="shared" ca="1" si="902"/>
        <v>-1.3573301149208514E-4</v>
      </c>
      <c r="BB486" s="223">
        <f t="shared" ca="1" si="903"/>
        <v>1.1403704904158808E-4</v>
      </c>
      <c r="BC486" s="223">
        <f t="shared" ca="1" si="904"/>
        <v>-9.1723109941865889E-5</v>
      </c>
      <c r="BD486" s="223">
        <f t="shared" ca="1" si="905"/>
        <v>6.8912115362238188E-5</v>
      </c>
      <c r="BE486" s="223">
        <f t="shared" ca="1" si="906"/>
        <v>-4.572768005873623E-5</v>
      </c>
      <c r="BF486" s="223">
        <f t="shared" ca="1" si="907"/>
        <v>2.2295442495030013E-5</v>
      </c>
      <c r="BG486" s="223">
        <f t="shared" ca="1" si="908"/>
        <v>1.2576160032923256E-6</v>
      </c>
      <c r="BH486" s="223">
        <f t="shared" ca="1" si="909"/>
        <v>-2.4803859371520641E-5</v>
      </c>
      <c r="BI486" s="223">
        <f t="shared" ca="1" si="910"/>
        <v>4.8215688476752413E-5</v>
      </c>
      <c r="BJ486" s="223">
        <f t="shared" ca="1" si="911"/>
        <v>-7.1366232588595066E-5</v>
      </c>
      <c r="BK486" s="223">
        <f t="shared" ca="1" si="912"/>
        <v>9.4130036902682727E-5</v>
      </c>
      <c r="BL486" s="223">
        <f t="shared" ca="1" si="913"/>
        <v>-1.1638374239112174E-4</v>
      </c>
      <c r="BM486" s="223">
        <f t="shared" ca="1" si="914"/>
        <v>1.3800675429575087E-4</v>
      </c>
      <c r="BN486" s="223">
        <f t="shared" ca="1" si="915"/>
        <v>-1.5888189564158451E-4</v>
      </c>
      <c r="BO486" s="223">
        <f t="shared" ca="1" si="916"/>
        <v>1.7889604222898515E-4</v>
      </c>
      <c r="BP486" s="223">
        <f t="shared" ca="1" si="917"/>
        <v>-1.9794073566353293E-4</v>
      </c>
      <c r="BQ486" s="223">
        <f t="shared" ca="1" si="918"/>
        <v>2.1591277110141608E-4</v>
      </c>
      <c r="BR486" s="223">
        <f t="shared" ca="1" si="919"/>
        <v>-2.3271475652545241E-4</v>
      </c>
      <c r="BS486" s="223">
        <f t="shared" ca="1" si="920"/>
        <v>2.4825564052086103E-4</v>
      </c>
      <c r="BT486" s="223">
        <f t="shared" ca="1" si="921"/>
        <v>-2.6245120569076799E-4</v>
      </c>
      <c r="BU486" s="223">
        <f t="shared" ca="1" si="922"/>
        <v>2.7522452503757648E-4</v>
      </c>
      <c r="BV486" s="223">
        <f t="shared" ca="1" si="923"/>
        <v>-2.8650637883702833E-4</v>
      </c>
      <c r="BW486" s="223">
        <f t="shared" ca="1" si="924"/>
        <v>2.9623562974590359E-4</v>
      </c>
      <c r="BX486" s="223">
        <f t="shared" ca="1" si="925"/>
        <v>-3.0435955411055467E-4</v>
      </c>
      <c r="BY486" s="223">
        <f t="shared" ca="1" si="926"/>
        <v>3.1083412768097133E-4</v>
      </c>
      <c r="BZ486" s="223">
        <f t="shared" ca="1" si="927"/>
        <v>-3.156242641820016E-4</v>
      </c>
      <c r="CA486" s="223">
        <f t="shared" ca="1" si="928"/>
        <v>3.1870400544891633E-4</v>
      </c>
      <c r="CB486" s="223">
        <f t="shared" ca="1" si="929"/>
        <v>-3.2005666209695331E-4</v>
      </c>
      <c r="CC486" s="223">
        <f t="shared" ca="1" si="930"/>
        <v>3.1967490396253952E-4</v>
      </c>
      <c r="CD486" s="223">
        <f t="shared" ca="1" si="931"/>
        <v>-3.1756079982608171E-4</v>
      </c>
      <c r="CE486" s="223">
        <f t="shared" ca="1" si="932"/>
        <v>3.1372580620106651E-4</v>
      </c>
      <c r="CF486" s="223">
        <f t="shared" ca="1" si="933"/>
        <v>-3.0819070525022184E-4</v>
      </c>
      <c r="CG486" s="223">
        <f t="shared" ca="1" si="934"/>
        <v>3.0098549216517605E-4</v>
      </c>
      <c r="CH486" s="223">
        <f t="shared" ca="1" si="935"/>
        <v>-2.9214921261991545E-4</v>
      </c>
      <c r="CI486" s="223">
        <f t="shared" ca="1" si="936"/>
        <v>2.817297511788943E-4</v>
      </c>
      <c r="CJ486" s="223">
        <f t="shared" ca="1" si="937"/>
        <v>-2.6978357180643575E-4</v>
      </c>
      <c r="CK486" s="223">
        <f t="shared" ca="1" si="938"/>
        <v>2.5637541188359823E-4</v>
      </c>
      <c r="CL486" s="223">
        <f t="shared" ca="1" si="939"/>
        <v>-2.4157793139072614E-4</v>
      </c>
      <c r="CM486" s="223">
        <f t="shared" ca="1" si="940"/>
        <v>2.2547131915670268E-4</v>
      </c>
      <c r="CN486" s="223">
        <f t="shared" ca="1" si="941"/>
        <v>-2.081428583087432E-4</v>
      </c>
      <c r="CO486" s="223">
        <f t="shared" ca="1" si="942"/>
        <v>1.8968645327756598E-4</v>
      </c>
      <c r="CP486" s="223">
        <f t="shared" ca="1" si="943"/>
        <v>-1.7020212092114635E-4</v>
      </c>
      <c r="CQ486" s="223">
        <f t="shared" ca="1" si="944"/>
        <v>1.4979544852469729E-4</v>
      </c>
      <c r="CR486" s="223">
        <f t="shared" ca="1" si="945"/>
        <v>-1.2857702161402272E-4</v>
      </c>
      <c r="CS486" s="223">
        <f t="shared" ca="1" si="946"/>
        <v>1.0666182468297175E-4</v>
      </c>
      <c r="CT486" s="223">
        <f t="shared" ca="1" si="947"/>
        <v>-8.4168618082503782E-5</v>
      </c>
      <c r="CU486" s="223">
        <f t="shared" ca="1" si="948"/>
        <v>6.1219294448074942E-5</v>
      </c>
      <c r="CV486" s="223">
        <f t="shared" ca="1" si="949"/>
        <v>-3.7938218152814364E-5</v>
      </c>
      <c r="CW486" s="223">
        <f t="shared" ca="1" si="950"/>
        <v>1.4451551366317065E-5</v>
      </c>
      <c r="CX486" s="223">
        <f t="shared" ca="1" si="951"/>
        <v>9.1134296291545645E-6</v>
      </c>
      <c r="CY486" s="223">
        <f t="shared" ca="1" si="952"/>
        <v>-3.2629024159854404E-5</v>
      </c>
      <c r="CZ486" s="223">
        <f t="shared" ca="1" si="953"/>
        <v>5.5967799181567821E-5</v>
      </c>
      <c r="DA486" s="223">
        <f t="shared" ca="1" si="954"/>
        <v>-7.9003279850319597E-5</v>
      </c>
      <c r="DB486" s="223">
        <f t="shared" ca="1" si="955"/>
        <v>1.016106349005113E-4</v>
      </c>
      <c r="DC486" s="223">
        <f t="shared" ca="1" si="956"/>
        <v>-1.2366735311636546E-4</v>
      </c>
      <c r="DD486" s="223">
        <f t="shared" ca="1" si="957"/>
        <v>1.4505390723081854E-4</v>
      </c>
      <c r="DE486" s="223">
        <f t="shared" ca="1" si="958"/>
        <v>-1.6565440165413725E-4</v>
      </c>
      <c r="DF486" s="223">
        <f t="shared" ca="1" si="959"/>
        <v>1.8535720052216076E-4</v>
      </c>
      <c r="DG486" s="223">
        <f t="shared" ca="1" si="960"/>
        <v>-2.0405553266072116E-4</v>
      </c>
      <c r="DH486" s="223">
        <f t="shared" ca="1" si="961"/>
        <v>2.2164807018788709E-4</v>
      </c>
      <c r="DI486" s="223">
        <f t="shared" ca="1" si="962"/>
        <v>-2.380394776185231E-4</v>
      </c>
      <c r="DJ486" s="223">
        <f t="shared" ca="1" si="963"/>
        <v>2.5314092849559346E-4</v>
      </c>
      <c r="DK486" s="223">
        <f t="shared" ca="1" si="964"/>
        <v>-2.6687058674835286E-4</v>
      </c>
      <c r="DL486" s="223">
        <f t="shared" ca="1" si="965"/>
        <v>2.7915405016915604E-4</v>
      </c>
      <c r="DM486" s="223">
        <f t="shared" ca="1" si="966"/>
        <v>-2.8992475360545419E-4</v>
      </c>
      <c r="DN486" s="223">
        <f t="shared" ca="1" si="967"/>
        <v>2.9912432968212411E-4</v>
      </c>
      <c r="DO486" s="223">
        <f t="shared" ca="1" si="968"/>
        <v>-3.0670292509933091E-4</v>
      </c>
      <c r="DP486" s="223">
        <f t="shared" ca="1" si="969"/>
        <v>3.1261947079187937E-4</v>
      </c>
      <c r="DQ486" s="223">
        <f t="shared" ca="1" si="970"/>
        <v>-3.1684190448603652E-4</v>
      </c>
      <c r="DR486" s="223">
        <f t="shared" ca="1" si="971"/>
        <v>3.1934734444777113E-4</v>
      </c>
      <c r="DS486" s="223">
        <f t="shared" ca="1" si="972"/>
        <v>-3.2012221348085251E-4</v>
      </c>
      <c r="DT486" s="223">
        <f t="shared" ca="1" si="973"/>
        <v>3.1916231250285389E-4</v>
      </c>
      <c r="DU486" s="223">
        <f t="shared" ca="1" si="974"/>
        <v>-3.1647284330034317E-4</v>
      </c>
      <c r="DV486" s="223">
        <f t="shared" ca="1" si="975"/>
        <v>3.1206838033995157E-4</v>
      </c>
      <c r="DW486" s="223">
        <f t="shared" ca="1" si="976"/>
        <v>-3.0597279178808096E-4</v>
      </c>
      <c r="DX486" s="223">
        <f t="shared" ca="1" si="977"/>
        <v>2.9821911016722231E-4</v>
      </c>
      <c r="DY486" s="223">
        <f t="shared" ca="1" si="978"/>
        <v>-2.8884935334988238E-4</v>
      </c>
      <c r="DZ486" s="223">
        <f t="shared" ca="1" si="979"/>
        <v>2.7791429686007459E-4</v>
      </c>
      <c r="EA486" s="223">
        <f t="shared" ca="1" si="980"/>
        <v>-2.6547319871635924E-4</v>
      </c>
      <c r="EB486" s="223">
        <f t="shared" ca="1" si="981"/>
        <v>2.5159347830750633E-4</v>
      </c>
      <c r="EC486" s="223">
        <f t="shared" ca="1" si="982"/>
        <v>-2.3635035104098691E-4</v>
      </c>
      <c r="ED486" s="223">
        <f t="shared" ca="1" si="983"/>
        <v>2.1982642074416266E-4</v>
      </c>
      <c r="EE486" s="223">
        <f t="shared" ca="1" si="984"/>
        <v>-2.0211123202698873E-4</v>
      </c>
      <c r="EF486" s="223">
        <f t="shared" ca="1" si="985"/>
        <v>1.8330078503201382E-4</v>
      </c>
      <c r="EG486" s="223">
        <f t="shared" ca="1" si="986"/>
        <v>-1.6349701520129015E-4</v>
      </c>
      <c r="EH486" s="223">
        <f t="shared" ca="1" si="987"/>
        <v>1.4280724087938084E-4</v>
      </c>
      <c r="EI486" s="223">
        <f t="shared" ca="1" si="988"/>
        <v>-1.2134358174595267E-4</v>
      </c>
      <c r="EJ486" s="223">
        <f t="shared" ca="1" si="989"/>
        <v>9.9222351229517333E-5</v>
      </c>
      <c r="EK486" s="223">
        <f t="shared" ca="1" si="990"/>
        <v>-7.6563426194884714E-5</v>
      </c>
      <c r="EL486" s="223">
        <f t="shared" ca="1" si="991"/>
        <v>5.3489597320064114E-5</v>
      </c>
      <c r="EM486" s="223">
        <f t="shared" ca="1" si="992"/>
        <v>-3.0125903682869597E-5</v>
      </c>
      <c r="EN486" s="223">
        <f t="shared" ca="1" si="993"/>
        <v>6.5989551634303037E-6</v>
      </c>
      <c r="EO486" s="223">
        <f t="shared" ca="1" si="994"/>
        <v>1.696375366579036E-5</v>
      </c>
      <c r="EP486" s="223">
        <f t="shared" ca="1" si="995"/>
        <v>-4.0434534444112012E-5</v>
      </c>
      <c r="EQ486" s="223">
        <f t="shared" ca="1" si="996"/>
        <v>6.3686196976927038E-5</v>
      </c>
      <c r="ER486" s="223">
        <f t="shared" ca="1" si="997"/>
        <v>-8.6592738490385136E-5</v>
      </c>
      <c r="ES486" s="223">
        <f t="shared" ca="1" si="998"/>
        <v>1.0903002645134203E-4</v>
      </c>
      <c r="ET486" s="223">
        <f t="shared" ca="1" si="999"/>
        <v>-1.3087647125231195E-4</v>
      </c>
      <c r="EU486" s="223">
        <f t="shared" ca="1" si="1000"/>
        <v>1.5201368511608523E-4</v>
      </c>
      <c r="EV486" s="223">
        <f t="shared" ca="1" si="1001"/>
        <v>-1.7232712364935048E-4</v>
      </c>
      <c r="EW486" s="223">
        <f t="shared" ca="1" si="1002"/>
        <v>1.917067065686863E-4</v>
      </c>
      <c r="EX486" s="223">
        <f t="shared" ca="1" si="1003"/>
        <v>-2.1004741423515506E-4</v>
      </c>
      <c r="EY486" s="223">
        <f t="shared" ca="1" si="1004"/>
        <v>2.2724985676482519E-4</v>
      </c>
      <c r="EZ486" s="223">
        <f t="shared" ca="1" si="1005"/>
        <v>-2.4322081263115187E-4</v>
      </c>
      <c r="FA486" s="223">
        <f t="shared" ca="1" si="1006"/>
        <v>2.5787373384055466E-4</v>
      </c>
      <c r="FB486" s="223">
        <f t="shared" ca="1" si="1007"/>
        <v>-2.7112921494341956E-4</v>
      </c>
      <c r="FC486" s="223">
        <f t="shared" ca="1" si="1008"/>
        <v>2.829154233391604E-4</v>
      </c>
      <c r="FD486" s="223">
        <f t="shared" ca="1" si="1009"/>
        <v>-2.9316848854329274E-4</v>
      </c>
      <c r="FE486" s="223">
        <f t="shared" ca="1" si="1010"/>
        <v>3.0183284830712304E-4</v>
      </c>
      <c r="FF486" s="223">
        <f t="shared" ca="1" si="1011"/>
        <v>-3.0886154971438817E-4</v>
      </c>
      <c r="FG486" s="223">
        <f t="shared" ca="1" si="1012"/>
        <v>3.1421650362317704E-4</v>
      </c>
      <c r="FH486" s="223">
        <f t="shared" ca="1" si="1013"/>
        <v>-3.178686910742908E-4</v>
      </c>
      <c r="FI486" s="223">
        <f t="shared" ca="1" si="1014"/>
        <v>3.1979832054749668E-4</v>
      </c>
      <c r="FJ486" s="223">
        <f t="shared" ca="1" si="1015"/>
        <v>-3.1999493521349127E-4</v>
      </c>
      <c r="FK486" s="223">
        <f t="shared" ca="1" si="1016"/>
        <v>3.184574696003642E-4</v>
      </c>
      <c r="FL486" s="223">
        <f t="shared" ca="1" si="1017"/>
        <v>-3.1519425536748327E-4</v>
      </c>
      <c r="FM486" s="223">
        <f t="shared" ca="1" si="1018"/>
        <v>3.102229761555098E-4</v>
      </c>
      <c r="FN486" s="223">
        <f t="shared" ca="1" si="1019"/>
        <v>-3.0357057175722384E-4</v>
      </c>
      <c r="FO486" s="223">
        <f t="shared" ca="1" si="1020"/>
        <v>2.9527309212843127E-4</v>
      </c>
      <c r="FP486" s="223">
        <f t="shared" ca="1" si="1021"/>
        <v>-2.8537550203016032E-4</v>
      </c>
      <c r="FQ486" s="223">
        <f t="shared" ca="1" si="1022"/>
        <v>2.7393143736070678E-4</v>
      </c>
      <c r="FR486" s="223">
        <f t="shared" ca="1" si="1023"/>
        <v>-2.6100291449805799E-4</v>
      </c>
      <c r="FS486" s="223">
        <f t="shared" ca="1" si="1024"/>
        <v>2.4665999422776786E-4</v>
      </c>
      <c r="FT486" s="223">
        <f t="shared" ca="1" si="1025"/>
        <v>-2.3098040207748926E-4</v>
      </c>
      <c r="FU486" s="223">
        <f t="shared" ca="1" si="1026"/>
        <v>2.1404910711560551E-4</v>
      </c>
      <c r="FV486" s="223">
        <f t="shared" ca="1" si="1027"/>
        <v>-1.959578614964868E-4</v>
      </c>
      <c r="FW486" s="223">
        <f t="shared" ca="1" si="1028"/>
        <v>1.7680470324761603E-4</v>
      </c>
      <c r="FX486" s="223">
        <f t="shared" ca="1" si="1029"/>
        <v>-1.566934249930237E-4</v>
      </c>
      <c r="FY486" s="223">
        <f t="shared" ca="1" si="1030"/>
        <v>1.3573301149206524E-4</v>
      </c>
      <c r="FZ486" s="223">
        <f t="shared" ca="1" si="1031"/>
        <v>-1.1403704904156754E-4</v>
      </c>
      <c r="GA486" s="223">
        <f t="shared" ca="1" si="1032"/>
        <v>9.1723109941844856E-5</v>
      </c>
      <c r="GB486" s="223">
        <f t="shared" ca="1" si="1033"/>
        <v>-6.8912115362216707E-5</v>
      </c>
      <c r="GC486" s="223">
        <f t="shared" ca="1" si="1034"/>
        <v>4.5727680058714519E-5</v>
      </c>
      <c r="GD486" s="223">
        <f t="shared" ca="1" si="1035"/>
        <v>-2.229544249500814E-5</v>
      </c>
      <c r="GE486" s="223">
        <f t="shared" ca="1" si="1036"/>
        <v>-1.2576160033143078E-6</v>
      </c>
      <c r="GF486" s="223">
        <f t="shared" ca="1" si="1037"/>
        <v>2.4803859371551622E-5</v>
      </c>
      <c r="GG486" s="223">
        <f t="shared" ca="1" si="1038"/>
        <v>-4.8215688476783123E-5</v>
      </c>
      <c r="GH486" s="223">
        <f t="shared" ca="1" si="1039"/>
        <v>7.1366232588625342E-5</v>
      </c>
      <c r="GI486" s="223">
        <f t="shared" ca="1" si="1040"/>
        <v>-9.4130036902677645E-5</v>
      </c>
      <c r="GJ486" s="223">
        <f t="shared" ca="1" si="1041"/>
        <v>1.1638374239111676E-4</v>
      </c>
      <c r="GK486" s="223">
        <f t="shared" ca="1" si="1042"/>
        <v>-1.3800675429574607E-4</v>
      </c>
      <c r="GL486" s="223">
        <f t="shared" ca="1" si="1043"/>
        <v>1.5888189564157988E-4</v>
      </c>
      <c r="GM486" s="223">
        <f t="shared" ca="1" si="1044"/>
        <v>-1.7889604222898824E-4</v>
      </c>
      <c r="GN486" s="223">
        <f t="shared" ca="1" si="1045"/>
        <v>1.9794073566353591E-4</v>
      </c>
      <c r="GO486" s="223">
        <f t="shared" ca="1" si="1046"/>
        <v>-2.1591277110141884E-4</v>
      </c>
      <c r="GP486" s="223">
        <f t="shared" ca="1" si="1047"/>
        <v>2.3271475652545499E-4</v>
      </c>
      <c r="GQ486" s="223">
        <f t="shared" ca="1" si="1048"/>
        <v>-2.4825564052086341E-4</v>
      </c>
      <c r="GR486" s="223">
        <f t="shared" ca="1" si="1049"/>
        <v>2.6245120569077016E-4</v>
      </c>
      <c r="GS486" s="223">
        <f t="shared" ca="1" si="1050"/>
        <v>-2.7522452503757843E-4</v>
      </c>
      <c r="GT486" s="223">
        <f t="shared" ca="1" si="1051"/>
        <v>2.8650637883703407E-4</v>
      </c>
      <c r="GU486" s="223">
        <f t="shared" ca="1" si="1052"/>
        <v>-2.9623562974590847E-4</v>
      </c>
      <c r="GV486" s="223">
        <f t="shared" ca="1" si="1053"/>
        <v>3.0435955411055868E-4</v>
      </c>
      <c r="GW486" s="223">
        <f t="shared" ca="1" si="1054"/>
        <v>-3.1083412768097442E-4</v>
      </c>
      <c r="GX486" s="223">
        <f t="shared" ca="1" si="1055"/>
        <v>3.1562426418200377E-4</v>
      </c>
      <c r="GY486" s="223">
        <f t="shared" ca="1" si="1056"/>
        <v>-3.1870400544891758E-4</v>
      </c>
      <c r="GZ486" s="223">
        <f t="shared" ca="1" si="1057"/>
        <v>3.2005666209695358E-4</v>
      </c>
      <c r="HA486" s="223">
        <f t="shared" ca="1" si="1058"/>
        <v>-3.1967490396253838E-4</v>
      </c>
      <c r="HB486" s="223">
        <f t="shared" ca="1" si="1059"/>
        <v>3.1756079982607889E-4</v>
      </c>
      <c r="HC486" s="223">
        <f t="shared" ca="1" si="1060"/>
        <v>-3.1372580620106212E-4</v>
      </c>
      <c r="HD486" s="223">
        <f t="shared" ca="1" si="1061"/>
        <v>3.0819070525021594E-4</v>
      </c>
      <c r="HE486" s="223">
        <f t="shared" ca="1" si="1062"/>
        <v>-3.0098549216516857E-4</v>
      </c>
      <c r="HF486" s="223">
        <f t="shared" ca="1" si="1063"/>
        <v>2.921492126199065E-4</v>
      </c>
      <c r="HG486" s="223">
        <f t="shared" ca="1" si="1064"/>
        <v>-2.8172975117888384E-4</v>
      </c>
      <c r="HH486" s="223">
        <f t="shared" ca="1" si="1065"/>
        <v>2.6978357180641906E-4</v>
      </c>
      <c r="HI486" s="223">
        <f t="shared" ca="1" si="1066"/>
        <v>-2.5637541188357964E-4</v>
      </c>
      <c r="HJ486" s="223">
        <f t="shared" ca="1" si="1067"/>
        <v>2.4157793139070575E-4</v>
      </c>
      <c r="HK486" s="223">
        <f t="shared" ca="1" si="1068"/>
        <v>-2.2547131915668061E-4</v>
      </c>
      <c r="HL486" s="223">
        <f t="shared" ca="1" si="1069"/>
        <v>2.0814285830874724E-4</v>
      </c>
      <c r="HM486" s="223">
        <f t="shared" ca="1" si="1070"/>
        <v>-1.8968645327757026E-4</v>
      </c>
      <c r="HN486" s="223">
        <f t="shared" ca="1" si="1071"/>
        <v>1.7020212092115085E-4</v>
      </c>
      <c r="HO486" s="223">
        <f t="shared" ca="1" si="1072"/>
        <v>-1.4979544852470201E-4</v>
      </c>
      <c r="HP486" s="223">
        <f t="shared" ca="1" si="1073"/>
        <v>1.2857702161402762E-4</v>
      </c>
      <c r="HQ486" s="223">
        <f t="shared" ca="1" si="1074"/>
        <v>-1.066618246829768E-4</v>
      </c>
      <c r="HR486" s="223">
        <f t="shared" ca="1" si="1075"/>
        <v>8.4168618082508919E-5</v>
      </c>
      <c r="HS486" s="223">
        <f t="shared" ca="1" si="1076"/>
        <v>-6.1219294448062339E-5</v>
      </c>
      <c r="HT486" s="223">
        <f t="shared" ca="1" si="1077"/>
        <v>3.7938218152801625E-5</v>
      </c>
      <c r="HU486" s="223">
        <f t="shared" ca="1" si="1078"/>
        <v>-1.4451551366304245E-5</v>
      </c>
      <c r="HV486" s="223">
        <f t="shared" ca="1" si="1079"/>
        <v>-9.1134296291674394E-6</v>
      </c>
      <c r="HW486" s="223">
        <f t="shared" ca="1" si="1080"/>
        <v>3.262902415986717E-5</v>
      </c>
      <c r="HX486" s="223">
        <f t="shared" ca="1" si="1081"/>
        <v>-5.5967799181580479E-5</v>
      </c>
      <c r="HY486" s="223">
        <f t="shared" ca="1" si="1082"/>
        <v>7.9003279850332051E-5</v>
      </c>
      <c r="HZ486" s="223">
        <f t="shared" ca="1" si="1083"/>
        <v>-1.0161063490052348E-4</v>
      </c>
      <c r="IA486" s="223">
        <f t="shared" ca="1" si="1084"/>
        <v>1.2366735311637733E-4</v>
      </c>
      <c r="IB486" s="223">
        <f t="shared" ca="1" si="1085"/>
        <v>-1.4505390723083001E-4</v>
      </c>
      <c r="IC486" s="223">
        <f t="shared" ca="1" si="1086"/>
        <v>1.6565440165414825E-4</v>
      </c>
      <c r="ID486" s="223">
        <f t="shared" ca="1" si="1087"/>
        <v>-1.8535720052217122E-4</v>
      </c>
      <c r="IE486" s="223">
        <f t="shared" ca="1" si="1088"/>
        <v>1.2509385852713158E-4</v>
      </c>
      <c r="IF486" s="223">
        <f t="shared" ca="1" si="1089"/>
        <v>-2.2164807018789639E-4</v>
      </c>
      <c r="IG486" s="223">
        <f t="shared" ca="1" si="1090"/>
        <v>2.3803947761854389E-4</v>
      </c>
      <c r="IH486" s="223">
        <f t="shared" ca="1" si="1091"/>
        <v>-2.5314092849561249E-4</v>
      </c>
      <c r="II486" s="223">
        <f t="shared" ca="1" si="1092"/>
        <v>2.6687058674837005E-4</v>
      </c>
      <c r="IJ486" s="223">
        <f t="shared" ca="1" si="1093"/>
        <v>-2.7915405016917122E-4</v>
      </c>
      <c r="IK486" s="223">
        <f t="shared" ca="1" si="1094"/>
        <v>2.8992475360546742E-4</v>
      </c>
      <c r="IL486" s="223">
        <f t="shared" ca="1" si="1095"/>
        <v>-2.9912432968213522E-4</v>
      </c>
      <c r="IM486" s="223">
        <f t="shared" ca="1" si="1096"/>
        <v>3.067029250993398E-4</v>
      </c>
      <c r="IN486" s="223">
        <f t="shared" ca="1" si="1097"/>
        <v>-3.1261947079187823E-4</v>
      </c>
      <c r="IO486" s="223">
        <f t="shared" ca="1" si="1098"/>
        <v>3.1684190448603582E-4</v>
      </c>
      <c r="IP486" s="223">
        <f t="shared" ca="1" si="1099"/>
        <v>-3.1934734444777075E-4</v>
      </c>
      <c r="IQ486" s="223">
        <f t="shared" ca="1" si="1100"/>
        <v>3.2012221348085257E-4</v>
      </c>
      <c r="IR486" s="223">
        <f t="shared" ca="1" si="1101"/>
        <v>-3.1916231250285427E-4</v>
      </c>
      <c r="IS486" s="223">
        <f t="shared" ca="1" si="1102"/>
        <v>3.1647284330034399E-4</v>
      </c>
      <c r="IT486" s="223">
        <f t="shared" ca="1" si="1103"/>
        <v>-3.1206838033995276E-4</v>
      </c>
      <c r="IU486" s="223">
        <f t="shared" ca="1" si="1104"/>
        <v>3.0597279178807716E-4</v>
      </c>
      <c r="IV486" s="223">
        <f t="shared" ca="1" si="1105"/>
        <v>-2.9821911016721765E-4</v>
      </c>
      <c r="IW486" s="223">
        <f t="shared" ca="1" si="1106"/>
        <v>2.888493533498768E-4</v>
      </c>
      <c r="IX486" s="223">
        <f t="shared" ca="1" si="1107"/>
        <v>-2.7791429686006819E-4</v>
      </c>
      <c r="IY486" s="223">
        <f t="shared" ca="1" si="1108"/>
        <v>2.6547319871635203E-4</v>
      </c>
      <c r="IZ486" s="223">
        <f t="shared" ca="1" si="1109"/>
        <v>-2.5159347830749836E-4</v>
      </c>
      <c r="JA486" s="223">
        <f t="shared" ca="1" si="1110"/>
        <v>2.3635035104097821E-4</v>
      </c>
      <c r="JB486" s="223">
        <f t="shared" ca="1" si="1111"/>
        <v>-2.1982642074415331E-4</v>
      </c>
    </row>
    <row r="487" spans="2:262">
      <c r="B487" s="230">
        <v>126</v>
      </c>
      <c r="C487" s="229">
        <f t="shared" si="1112"/>
        <v>2.4609375000000018E-3</v>
      </c>
      <c r="D487" s="226">
        <f t="shared" ca="1" si="855"/>
        <v>39.064337244301548</v>
      </c>
      <c r="E487" s="225">
        <f ca="1">EB361</f>
        <v>-0.13566275569845251</v>
      </c>
      <c r="F487" s="224">
        <v>126</v>
      </c>
      <c r="G487" s="223">
        <f t="shared" ca="1" si="856"/>
        <v>1.906456751171981E-4</v>
      </c>
      <c r="H487" s="223">
        <f t="shared" ca="1" si="857"/>
        <v>-1.7611996151749789E-4</v>
      </c>
      <c r="I487" s="223">
        <f t="shared" ca="1" si="858"/>
        <v>1.6116995950421535E-4</v>
      </c>
      <c r="J487" s="223">
        <f t="shared" ca="1" si="859"/>
        <v>-1.4583168494166593E-4</v>
      </c>
      <c r="K487" s="223">
        <f t="shared" ca="1" si="860"/>
        <v>1.3014208907674509E-4</v>
      </c>
      <c r="L487" s="223">
        <f t="shared" ca="1" si="861"/>
        <v>-1.141389695201376E-4</v>
      </c>
      <c r="M487" s="223">
        <f t="shared" ca="1" si="862"/>
        <v>9.7860879188563736E-5</v>
      </c>
      <c r="N487" s="223">
        <f t="shared" ca="1" si="863"/>
        <v>-8.1347033427422769E-5</v>
      </c>
      <c r="O487" s="223">
        <f t="shared" ca="1" si="864"/>
        <v>6.4637215537596531E-5</v>
      </c>
      <c r="P487" s="223">
        <f t="shared" ca="1" si="865"/>
        <v>-4.7771680933989994E-5</v>
      </c>
      <c r="Q487" s="223">
        <f t="shared" ca="1" si="866"/>
        <v>3.0791060166708432E-5</v>
      </c>
      <c r="R487" s="223">
        <f t="shared" ca="1" si="867"/>
        <v>-1.3736261038505704E-5</v>
      </c>
      <c r="S487" s="223">
        <f t="shared" ca="1" si="868"/>
        <v>-3.3516299456931727E-6</v>
      </c>
      <c r="T487" s="223">
        <f t="shared" ca="1" si="869"/>
        <v>2.043144655978227E-5</v>
      </c>
      <c r="U487" s="223">
        <f t="shared" ca="1" si="870"/>
        <v>-3.7462042029527985E-5</v>
      </c>
      <c r="V487" s="223">
        <f t="shared" ca="1" si="871"/>
        <v>5.440238815873722E-5</v>
      </c>
      <c r="W487" s="223">
        <f t="shared" ca="1" si="872"/>
        <v>-7.1211674169785623E-5</v>
      </c>
      <c r="X487" s="223">
        <f t="shared" ca="1" si="873"/>
        <v>8.7849405020352982E-5</v>
      </c>
      <c r="Y487" s="223">
        <f t="shared" ca="1" si="874"/>
        <v>-1.0427549895952487E-4</v>
      </c>
      <c r="Z487" s="223">
        <f t="shared" ca="1" si="875"/>
        <v>1.2045038408825064E-4</v>
      </c>
      <c r="AA487" s="223">
        <f t="shared" ca="1" si="876"/>
        <v>-1.3633509369149791E-4</v>
      </c>
      <c r="AB487" s="223">
        <f t="shared" ca="1" si="877"/>
        <v>1.5189136011250075E-4</v>
      </c>
      <c r="AC487" s="223">
        <f t="shared" ca="1" si="878"/>
        <v>-1.6708170694288078E-4</v>
      </c>
      <c r="AD487" s="223">
        <f t="shared" ca="1" si="879"/>
        <v>1.8186953930660619E-4</v>
      </c>
      <c r="AE487" s="223">
        <f t="shared" ca="1" si="880"/>
        <v>-1.9621923202025183E-4</v>
      </c>
      <c r="AF487" s="223">
        <f t="shared" ca="1" si="881"/>
        <v>2.1009621541718564E-4</v>
      </c>
      <c r="AG487" s="223">
        <f t="shared" ca="1" si="882"/>
        <v>-2.2346705862892439E-4</v>
      </c>
      <c r="AH487" s="223">
        <f t="shared" ca="1" si="883"/>
        <v>2.3629955012301979E-4</v>
      </c>
      <c r="AI487" s="223">
        <f t="shared" ca="1" si="884"/>
        <v>-2.485627753034765E-4</v>
      </c>
      <c r="AJ487" s="223">
        <f t="shared" ca="1" si="885"/>
        <v>2.6022719098669919E-4</v>
      </c>
      <c r="AK487" s="223">
        <f t="shared" ca="1" si="886"/>
        <v>-2.7126469657362507E-4</v>
      </c>
      <c r="AL487" s="223">
        <f t="shared" ca="1" si="887"/>
        <v>2.8164870174652369E-4</v>
      </c>
      <c r="AM487" s="223">
        <f t="shared" ca="1" si="888"/>
        <v>-2.913541905274023E-4</v>
      </c>
      <c r="AN487" s="223">
        <f t="shared" ca="1" si="889"/>
        <v>3.003577815436872E-4</v>
      </c>
      <c r="AO487" s="223">
        <f t="shared" ca="1" si="890"/>
        <v>-3.0863778435599878E-4</v>
      </c>
      <c r="AP487" s="223">
        <f t="shared" ca="1" si="891"/>
        <v>3.1617425171231962E-4</v>
      </c>
      <c r="AQ487" s="223">
        <f t="shared" ca="1" si="892"/>
        <v>-3.2294902760266988E-4</v>
      </c>
      <c r="AR487" s="223">
        <f t="shared" ca="1" si="893"/>
        <v>3.289457909985333E-4</v>
      </c>
      <c r="AS487" s="223">
        <f t="shared" ca="1" si="894"/>
        <v>-3.3415009517163285E-4</v>
      </c>
      <c r="AT487" s="223">
        <f t="shared" ca="1" si="895"/>
        <v>3.3854940249737218E-4</v>
      </c>
      <c r="AU487" s="223">
        <f t="shared" ca="1" si="896"/>
        <v>-3.4213311465906989E-4</v>
      </c>
      <c r="AV487" s="223">
        <f t="shared" ca="1" si="897"/>
        <v>3.448925981802316E-4</v>
      </c>
      <c r="AW487" s="223">
        <f t="shared" ca="1" si="898"/>
        <v>-3.4682120522335467E-4</v>
      </c>
      <c r="AX487" s="223">
        <f t="shared" ca="1" si="899"/>
        <v>3.4791428960514396E-4</v>
      </c>
      <c r="AY487" s="223">
        <f t="shared" ca="1" si="900"/>
        <v>-3.4816921798958212E-4</v>
      </c>
      <c r="AZ487" s="223">
        <f t="shared" ca="1" si="901"/>
        <v>3.4758537623186166E-4</v>
      </c>
      <c r="BA487" s="223">
        <f t="shared" ca="1" si="902"/>
        <v>-3.4616417085791477E-4</v>
      </c>
      <c r="BB487" s="223">
        <f t="shared" ca="1" si="903"/>
        <v>3.4390902567597176E-4</v>
      </c>
      <c r="BC487" s="223">
        <f t="shared" ca="1" si="904"/>
        <v>-3.408253735283028E-4</v>
      </c>
      <c r="BD487" s="223">
        <f t="shared" ca="1" si="905"/>
        <v>3.3692064320302501E-4</v>
      </c>
      <c r="BE487" s="223">
        <f t="shared" ca="1" si="906"/>
        <v>-3.322042415375107E-4</v>
      </c>
      <c r="BF487" s="223">
        <f t="shared" ca="1" si="907"/>
        <v>3.2668753075647456E-4</v>
      </c>
      <c r="BG487" s="223">
        <f t="shared" ca="1" si="908"/>
        <v>-3.2038380109940121E-4</v>
      </c>
      <c r="BH487" s="223">
        <f t="shared" ca="1" si="909"/>
        <v>3.133082388031688E-4</v>
      </c>
      <c r="BI487" s="223">
        <f t="shared" ca="1" si="910"/>
        <v>-3.0547788951710317E-4</v>
      </c>
      <c r="BJ487" s="223">
        <f t="shared" ca="1" si="911"/>
        <v>2.9691161723848826E-4</v>
      </c>
      <c r="BK487" s="223">
        <f t="shared" ca="1" si="912"/>
        <v>-2.8763005886755437E-4</v>
      </c>
      <c r="BL487" s="223">
        <f t="shared" ca="1" si="913"/>
        <v>2.7765557449139643E-4</v>
      </c>
      <c r="BM487" s="223">
        <f t="shared" ca="1" si="914"/>
        <v>-2.6701219351652665E-4</v>
      </c>
      <c r="BN487" s="223">
        <f t="shared" ca="1" si="915"/>
        <v>2.5572555677997591E-4</v>
      </c>
      <c r="BO487" s="223">
        <f t="shared" ca="1" si="916"/>
        <v>-2.4382285477822206E-4</v>
      </c>
      <c r="BP487" s="223">
        <f t="shared" ca="1" si="917"/>
        <v>2.3133276216295474E-4</v>
      </c>
      <c r="BQ487" s="223">
        <f t="shared" ca="1" si="918"/>
        <v>-2.1828536866127254E-4</v>
      </c>
      <c r="BR487" s="223">
        <f t="shared" ca="1" si="919"/>
        <v>2.0471210658695285E-4</v>
      </c>
      <c r="BS487" s="223">
        <f t="shared" ca="1" si="920"/>
        <v>-1.9064567511720257E-4</v>
      </c>
      <c r="BT487" s="223">
        <f t="shared" ca="1" si="921"/>
        <v>1.761199615174977E-4</v>
      </c>
      <c r="BU487" s="223">
        <f t="shared" ca="1" si="922"/>
        <v>-1.6116995950421896E-4</v>
      </c>
      <c r="BV487" s="223">
        <f t="shared" ca="1" si="923"/>
        <v>1.458316849416646E-4</v>
      </c>
      <c r="BW487" s="223">
        <f t="shared" ca="1" si="924"/>
        <v>-1.3014208907674774E-4</v>
      </c>
      <c r="BX487" s="223">
        <f t="shared" ca="1" si="925"/>
        <v>1.1413896952013507E-4</v>
      </c>
      <c r="BY487" s="223">
        <f t="shared" ca="1" si="926"/>
        <v>-9.7860879188564726E-5</v>
      </c>
      <c r="BZ487" s="223">
        <f t="shared" ca="1" si="927"/>
        <v>8.1347033427418987E-5</v>
      </c>
      <c r="CA487" s="223">
        <f t="shared" ca="1" si="928"/>
        <v>-6.4637215537597561E-5</v>
      </c>
      <c r="CB487" s="223">
        <f t="shared" ca="1" si="929"/>
        <v>4.777168093399471E-5</v>
      </c>
      <c r="CC487" s="223">
        <f t="shared" ca="1" si="930"/>
        <v>-3.0791060166706995E-5</v>
      </c>
      <c r="CD487" s="223">
        <f t="shared" ca="1" si="931"/>
        <v>1.37362610385092E-5</v>
      </c>
      <c r="CE487" s="223">
        <f t="shared" ca="1" si="932"/>
        <v>3.3516299456946364E-6</v>
      </c>
      <c r="CF487" s="223">
        <f t="shared" ca="1" si="933"/>
        <v>-2.0431446559781267E-5</v>
      </c>
      <c r="CG487" s="223">
        <f t="shared" ca="1" si="934"/>
        <v>3.7462042029531888E-5</v>
      </c>
      <c r="CH487" s="223">
        <f t="shared" ca="1" si="935"/>
        <v>-5.440238815873619E-5</v>
      </c>
      <c r="CI487" s="223">
        <f t="shared" ca="1" si="936"/>
        <v>7.1211674169779796E-5</v>
      </c>
      <c r="CJ487" s="223">
        <f t="shared" ca="1" si="937"/>
        <v>-8.7849405020352006E-5</v>
      </c>
      <c r="CK487" s="223">
        <f t="shared" ca="1" si="938"/>
        <v>1.0427549895952155E-4</v>
      </c>
      <c r="CL487" s="223">
        <f t="shared" ca="1" si="939"/>
        <v>-1.2045038408824274E-4</v>
      </c>
      <c r="CM487" s="223">
        <f t="shared" ca="1" si="940"/>
        <v>1.3633509369150607E-4</v>
      </c>
      <c r="CN487" s="223">
        <f t="shared" ca="1" si="941"/>
        <v>-1.518913601125043E-4</v>
      </c>
      <c r="CO487" s="223">
        <f t="shared" ca="1" si="942"/>
        <v>1.6708170694287985E-4</v>
      </c>
      <c r="CP487" s="223">
        <f t="shared" ca="1" si="943"/>
        <v>-1.8186953930660109E-4</v>
      </c>
      <c r="CQ487" s="223">
        <f t="shared" ca="1" si="944"/>
        <v>1.9621923202024273E-4</v>
      </c>
      <c r="CR487" s="223">
        <f t="shared" ca="1" si="945"/>
        <v>-2.1009621541718878E-4</v>
      </c>
      <c r="CS487" s="223">
        <f t="shared" ca="1" si="946"/>
        <v>2.2346705862892361E-4</v>
      </c>
      <c r="CT487" s="223">
        <f t="shared" ca="1" si="947"/>
        <v>-2.3629955012301903E-4</v>
      </c>
      <c r="CU487" s="223">
        <f t="shared" ca="1" si="948"/>
        <v>2.4856277530347232E-4</v>
      </c>
      <c r="CV487" s="223">
        <f t="shared" ca="1" si="949"/>
        <v>-2.6022719098670516E-4</v>
      </c>
      <c r="CW487" s="223">
        <f t="shared" ca="1" si="950"/>
        <v>2.7126469657362746E-4</v>
      </c>
      <c r="CX487" s="223">
        <f t="shared" ca="1" si="951"/>
        <v>-2.816487017465231E-4</v>
      </c>
      <c r="CY487" s="223">
        <f t="shared" ca="1" si="952"/>
        <v>2.91354190527399E-4</v>
      </c>
      <c r="CZ487" s="223">
        <f t="shared" ca="1" si="953"/>
        <v>-3.0035778154368167E-4</v>
      </c>
      <c r="DA487" s="223">
        <f t="shared" ca="1" si="954"/>
        <v>3.0863778435600057E-4</v>
      </c>
      <c r="DB487" s="223">
        <f t="shared" ca="1" si="955"/>
        <v>-3.1617425171231919E-4</v>
      </c>
      <c r="DC487" s="223">
        <f t="shared" ca="1" si="956"/>
        <v>3.2294902760266945E-4</v>
      </c>
      <c r="DD487" s="223">
        <f t="shared" ca="1" si="957"/>
        <v>-3.2894579099853135E-4</v>
      </c>
      <c r="DE487" s="223">
        <f t="shared" ca="1" si="958"/>
        <v>3.3415009517163529E-4</v>
      </c>
      <c r="DF487" s="223">
        <f t="shared" ca="1" si="959"/>
        <v>-3.3854940249737311E-4</v>
      </c>
      <c r="DG487" s="223">
        <f t="shared" ca="1" si="960"/>
        <v>3.4213311465906973E-4</v>
      </c>
      <c r="DH487" s="223">
        <f t="shared" ca="1" si="961"/>
        <v>-3.4489259818023144E-4</v>
      </c>
      <c r="DI487" s="223">
        <f t="shared" ca="1" si="962"/>
        <v>3.468212052233537E-4</v>
      </c>
      <c r="DJ487" s="223">
        <f t="shared" ca="1" si="963"/>
        <v>-3.4791428960514429E-4</v>
      </c>
      <c r="DK487" s="223">
        <f t="shared" ca="1" si="964"/>
        <v>3.4816921798958212E-4</v>
      </c>
      <c r="DL487" s="223">
        <f t="shared" ca="1" si="965"/>
        <v>-3.4758537623186172E-4</v>
      </c>
      <c r="DM487" s="223">
        <f t="shared" ca="1" si="966"/>
        <v>3.4616417085791586E-4</v>
      </c>
      <c r="DN487" s="223">
        <f t="shared" ca="1" si="967"/>
        <v>-3.4390902567597344E-4</v>
      </c>
      <c r="DO487" s="223">
        <f t="shared" ca="1" si="968"/>
        <v>3.4082537352830096E-4</v>
      </c>
      <c r="DP487" s="223">
        <f t="shared" ca="1" si="969"/>
        <v>-3.3692064320302534E-4</v>
      </c>
      <c r="DQ487" s="223">
        <f t="shared" ca="1" si="970"/>
        <v>3.3220424153751103E-4</v>
      </c>
      <c r="DR487" s="223">
        <f t="shared" ca="1" si="971"/>
        <v>-3.266875307564783E-4</v>
      </c>
      <c r="DS487" s="223">
        <f t="shared" ca="1" si="972"/>
        <v>3.2038380109939774E-4</v>
      </c>
      <c r="DT487" s="223">
        <f t="shared" ca="1" si="973"/>
        <v>-3.1330823880316923E-4</v>
      </c>
      <c r="DU487" s="223">
        <f t="shared" ca="1" si="974"/>
        <v>3.0547788951710365E-4</v>
      </c>
      <c r="DV487" s="223">
        <f t="shared" ca="1" si="975"/>
        <v>-2.969116172384888E-4</v>
      </c>
      <c r="DW487" s="223">
        <f t="shared" ca="1" si="976"/>
        <v>2.8763005886756055E-4</v>
      </c>
      <c r="DX487" s="223">
        <f t="shared" ca="1" si="977"/>
        <v>-2.7765557449139106E-4</v>
      </c>
      <c r="DY487" s="223">
        <f t="shared" ca="1" si="978"/>
        <v>2.670121935165273E-4</v>
      </c>
      <c r="DZ487" s="223">
        <f t="shared" ca="1" si="979"/>
        <v>-2.5572555677997661E-4</v>
      </c>
      <c r="EA487" s="223">
        <f t="shared" ca="1" si="980"/>
        <v>2.4382285477822984E-4</v>
      </c>
      <c r="EB487" s="223">
        <f t="shared" ca="1" si="981"/>
        <v>-2.313327621629481E-4</v>
      </c>
      <c r="EC487" s="223">
        <f t="shared" ca="1" si="982"/>
        <v>2.1828536866127336E-4</v>
      </c>
      <c r="ED487" s="223">
        <f t="shared" ca="1" si="983"/>
        <v>-2.0471210658695366E-4</v>
      </c>
      <c r="EE487" s="223">
        <f t="shared" ca="1" si="984"/>
        <v>1.9064567511720344E-4</v>
      </c>
      <c r="EF487" s="223">
        <f t="shared" ca="1" si="985"/>
        <v>-1.7611996151750713E-4</v>
      </c>
      <c r="EG487" s="223">
        <f t="shared" ca="1" si="986"/>
        <v>1.6116995950421113E-4</v>
      </c>
      <c r="EH487" s="223">
        <f t="shared" ca="1" si="987"/>
        <v>-1.4583168494166555E-4</v>
      </c>
      <c r="EI487" s="223">
        <f t="shared" ca="1" si="988"/>
        <v>1.3014208907674869E-4</v>
      </c>
      <c r="EJ487" s="223">
        <f t="shared" ca="1" si="989"/>
        <v>-1.141389695201454E-4</v>
      </c>
      <c r="EK487" s="223">
        <f t="shared" ca="1" si="990"/>
        <v>9.7860879188556215E-5</v>
      </c>
      <c r="EL487" s="223">
        <f t="shared" ca="1" si="991"/>
        <v>-8.1347033427419963E-5</v>
      </c>
      <c r="EM487" s="223">
        <f t="shared" ca="1" si="992"/>
        <v>6.4637215537598536E-5</v>
      </c>
      <c r="EN487" s="223">
        <f t="shared" ca="1" si="993"/>
        <v>-4.7771680933995713E-5</v>
      </c>
      <c r="EO487" s="223">
        <f t="shared" ca="1" si="994"/>
        <v>3.0791060166717864E-5</v>
      </c>
      <c r="EP487" s="223">
        <f t="shared" ca="1" si="995"/>
        <v>-1.3736261038500337E-5</v>
      </c>
      <c r="EQ487" s="223">
        <f t="shared" ca="1" si="996"/>
        <v>-3.3516299456935793E-6</v>
      </c>
      <c r="ER487" s="223">
        <f t="shared" ca="1" si="997"/>
        <v>2.0431446559780264E-5</v>
      </c>
      <c r="ES487" s="223">
        <f t="shared" ca="1" si="998"/>
        <v>-3.7462042029521046E-5</v>
      </c>
      <c r="ET487" s="223">
        <f t="shared" ca="1" si="999"/>
        <v>5.4402388158744945E-5</v>
      </c>
      <c r="EU487" s="223">
        <f t="shared" ca="1" si="1000"/>
        <v>-7.1211674169788442E-5</v>
      </c>
      <c r="EV487" s="223">
        <f t="shared" ca="1" si="1001"/>
        <v>8.784940502035103E-5</v>
      </c>
      <c r="EW487" s="223">
        <f t="shared" ca="1" si="1002"/>
        <v>-1.0427549895952059E-4</v>
      </c>
      <c r="EX487" s="223">
        <f t="shared" ca="1" si="1003"/>
        <v>1.2045038408824175E-4</v>
      </c>
      <c r="EY487" s="223">
        <f t="shared" ca="1" si="1004"/>
        <v>-1.3633509369150514E-4</v>
      </c>
      <c r="EZ487" s="223">
        <f t="shared" ca="1" si="1005"/>
        <v>1.5189136011250337E-4</v>
      </c>
      <c r="FA487" s="223">
        <f t="shared" ca="1" si="1006"/>
        <v>-1.6708170694287893E-4</v>
      </c>
      <c r="FB487" s="223">
        <f t="shared" ca="1" si="1007"/>
        <v>1.8186953930660028E-4</v>
      </c>
      <c r="FC487" s="223">
        <f t="shared" ca="1" si="1008"/>
        <v>-1.9621923202024197E-4</v>
      </c>
      <c r="FD487" s="223">
        <f t="shared" ca="1" si="1009"/>
        <v>2.1009621541718794E-4</v>
      </c>
      <c r="FE487" s="223">
        <f t="shared" ca="1" si="1010"/>
        <v>-2.2346705862892282E-4</v>
      </c>
      <c r="FF487" s="223">
        <f t="shared" ca="1" si="1011"/>
        <v>2.3629955012301827E-4</v>
      </c>
      <c r="FG487" s="223">
        <f t="shared" ca="1" si="1012"/>
        <v>-2.4856277530347157E-4</v>
      </c>
      <c r="FH487" s="223">
        <f t="shared" ca="1" si="1013"/>
        <v>2.6022719098670445E-4</v>
      </c>
      <c r="FI487" s="223">
        <f t="shared" ca="1" si="1014"/>
        <v>-2.7126469657362686E-4</v>
      </c>
      <c r="FJ487" s="223">
        <f t="shared" ca="1" si="1015"/>
        <v>2.816487017465225E-4</v>
      </c>
      <c r="FK487" s="223">
        <f t="shared" ca="1" si="1016"/>
        <v>-2.9135419052739845E-4</v>
      </c>
      <c r="FL487" s="223">
        <f t="shared" ca="1" si="1017"/>
        <v>3.0035778154368113E-4</v>
      </c>
      <c r="FM487" s="223">
        <f t="shared" ca="1" si="1018"/>
        <v>-3.0863778435600019E-4</v>
      </c>
      <c r="FN487" s="223">
        <f t="shared" ca="1" si="1019"/>
        <v>3.1617425171231875E-4</v>
      </c>
      <c r="FO487" s="223">
        <f t="shared" ca="1" si="1020"/>
        <v>-3.2294902760266907E-4</v>
      </c>
      <c r="FP487" s="223">
        <f t="shared" ca="1" si="1021"/>
        <v>3.2894579099853103E-4</v>
      </c>
      <c r="FQ487" s="223">
        <f t="shared" ca="1" si="1022"/>
        <v>-3.3415009517163502E-4</v>
      </c>
      <c r="FR487" s="223">
        <f t="shared" ca="1" si="1023"/>
        <v>3.3854940249736828E-4</v>
      </c>
      <c r="FS487" s="223">
        <f t="shared" ca="1" si="1024"/>
        <v>-3.4213311465906951E-4</v>
      </c>
      <c r="FT487" s="223">
        <f t="shared" ca="1" si="1025"/>
        <v>3.4489259818023404E-4</v>
      </c>
      <c r="FU487" s="223">
        <f t="shared" ca="1" si="1026"/>
        <v>-3.4682120522335359E-4</v>
      </c>
      <c r="FV487" s="223">
        <f t="shared" ca="1" si="1027"/>
        <v>3.4791428960514429E-4</v>
      </c>
      <c r="FW487" s="223">
        <f t="shared" ca="1" si="1028"/>
        <v>-3.4816921798958234E-4</v>
      </c>
      <c r="FX487" s="223">
        <f t="shared" ca="1" si="1029"/>
        <v>3.4758537623186183E-4</v>
      </c>
      <c r="FY487" s="223">
        <f t="shared" ca="1" si="1030"/>
        <v>-3.4616417085791391E-4</v>
      </c>
      <c r="FZ487" s="223">
        <f t="shared" ca="1" si="1031"/>
        <v>3.439090256759736E-4</v>
      </c>
      <c r="GA487" s="223">
        <f t="shared" ca="1" si="1032"/>
        <v>-3.4082537352830112E-4</v>
      </c>
      <c r="GB487" s="223">
        <f t="shared" ca="1" si="1033"/>
        <v>3.3692064320303054E-4</v>
      </c>
      <c r="GC487" s="223">
        <f t="shared" ca="1" si="1034"/>
        <v>-3.3220424153751135E-4</v>
      </c>
      <c r="GD487" s="223">
        <f t="shared" ca="1" si="1035"/>
        <v>3.266875307564718E-4</v>
      </c>
      <c r="GE487" s="223">
        <f t="shared" ca="1" si="1036"/>
        <v>-3.2038380109940587E-4</v>
      </c>
      <c r="GF487" s="223">
        <f t="shared" ca="1" si="1037"/>
        <v>3.1330823880316972E-4</v>
      </c>
      <c r="GG487" s="223">
        <f t="shared" ca="1" si="1038"/>
        <v>-3.0547788951709466E-4</v>
      </c>
      <c r="GH487" s="223">
        <f t="shared" ca="1" si="1039"/>
        <v>2.9691161723848934E-4</v>
      </c>
      <c r="GI487" s="223">
        <f t="shared" ca="1" si="1040"/>
        <v>-2.8763005886754998E-4</v>
      </c>
      <c r="GJ487" s="223">
        <f t="shared" ca="1" si="1041"/>
        <v>2.7765557449140364E-4</v>
      </c>
      <c r="GK487" s="223">
        <f t="shared" ca="1" si="1042"/>
        <v>-2.6701219351652795E-4</v>
      </c>
      <c r="GL487" s="223">
        <f t="shared" ca="1" si="1043"/>
        <v>2.5572555677996387E-4</v>
      </c>
      <c r="GM487" s="223">
        <f t="shared" ca="1" si="1044"/>
        <v>-2.438228547782306E-4</v>
      </c>
      <c r="GN487" s="223">
        <f t="shared" ca="1" si="1045"/>
        <v>2.3133276216294888E-4</v>
      </c>
      <c r="GO487" s="223">
        <f t="shared" ca="1" si="1046"/>
        <v>-2.1828536866128957E-4</v>
      </c>
      <c r="GP487" s="223">
        <f t="shared" ca="1" si="1047"/>
        <v>2.047121065869545E-4</v>
      </c>
      <c r="GQ487" s="223">
        <f t="shared" ca="1" si="1048"/>
        <v>-1.9064567511718771E-4</v>
      </c>
      <c r="GR487" s="223">
        <f t="shared" ca="1" si="1049"/>
        <v>1.76119961517508E-4</v>
      </c>
      <c r="GS487" s="223">
        <f t="shared" ca="1" si="1050"/>
        <v>-1.6116995950421205E-4</v>
      </c>
      <c r="GT487" s="223">
        <f t="shared" ca="1" si="1051"/>
        <v>1.4583168494168445E-4</v>
      </c>
      <c r="GU487" s="223">
        <f t="shared" ca="1" si="1052"/>
        <v>-1.3014208907674964E-4</v>
      </c>
      <c r="GV487" s="223">
        <f t="shared" ca="1" si="1053"/>
        <v>1.1413896952012766E-4</v>
      </c>
      <c r="GW487" s="223">
        <f t="shared" ca="1" si="1054"/>
        <v>-9.7860879188576178E-5</v>
      </c>
      <c r="GX487" s="223">
        <f t="shared" ca="1" si="1055"/>
        <v>8.134703342742098E-5</v>
      </c>
      <c r="GY487" s="223">
        <f t="shared" ca="1" si="1056"/>
        <v>-6.4637215537619001E-5</v>
      </c>
      <c r="GZ487" s="223">
        <f t="shared" ca="1" si="1057"/>
        <v>4.7771680933996716E-5</v>
      </c>
      <c r="HA487" s="223">
        <f t="shared" ca="1" si="1058"/>
        <v>-3.0791060166699162E-5</v>
      </c>
      <c r="HB487" s="223">
        <f t="shared" ca="1" si="1059"/>
        <v>1.3736261038521126E-5</v>
      </c>
      <c r="HC487" s="223">
        <f t="shared" ca="1" si="1060"/>
        <v>3.3516299456925764E-6</v>
      </c>
      <c r="HD487" s="223">
        <f t="shared" ca="1" si="1061"/>
        <v>-2.0431446559798994E-5</v>
      </c>
      <c r="HE487" s="223">
        <f t="shared" ca="1" si="1062"/>
        <v>3.7462042029520016E-5</v>
      </c>
      <c r="HF487" s="223">
        <f t="shared" ca="1" si="1063"/>
        <v>-5.4402388158743996E-5</v>
      </c>
      <c r="HG487" s="223">
        <f t="shared" ca="1" si="1064"/>
        <v>7.1211674169768113E-5</v>
      </c>
      <c r="HH487" s="223">
        <f t="shared" ca="1" si="1065"/>
        <v>-8.7849405020350027E-5</v>
      </c>
      <c r="HI487" s="223">
        <f t="shared" ca="1" si="1066"/>
        <v>1.0427549895953848E-4</v>
      </c>
      <c r="HJ487" s="223">
        <f t="shared" ca="1" si="1067"/>
        <v>-1.2045038408824081E-4</v>
      </c>
      <c r="HK487" s="223">
        <f t="shared" ca="1" si="1068"/>
        <v>1.3633509369150417E-4</v>
      </c>
      <c r="HL487" s="223">
        <f t="shared" ca="1" si="1069"/>
        <v>-1.5189136011248467E-4</v>
      </c>
      <c r="HM487" s="223">
        <f t="shared" ca="1" si="1070"/>
        <v>1.6708170694287807E-4</v>
      </c>
      <c r="HN487" s="223">
        <f t="shared" ca="1" si="1071"/>
        <v>-1.8186953930661627E-4</v>
      </c>
      <c r="HO487" s="223">
        <f t="shared" ca="1" si="1072"/>
        <v>1.9621923202024105E-4</v>
      </c>
      <c r="HP487" s="223">
        <f t="shared" ca="1" si="1073"/>
        <v>-2.1009621541718713E-4</v>
      </c>
      <c r="HQ487" s="223">
        <f t="shared" ca="1" si="1074"/>
        <v>2.2346705862890686E-4</v>
      </c>
      <c r="HR487" s="223">
        <f t="shared" ca="1" si="1075"/>
        <v>-2.3629955012301752E-4</v>
      </c>
      <c r="HS487" s="223">
        <f t="shared" ca="1" si="1076"/>
        <v>2.4856277530348474E-4</v>
      </c>
      <c r="HT487" s="223">
        <f t="shared" ca="1" si="1077"/>
        <v>-2.6022719098669057E-4</v>
      </c>
      <c r="HU487" s="223">
        <f t="shared" ca="1" si="1078"/>
        <v>2.7126469657362621E-4</v>
      </c>
      <c r="HV487" s="223">
        <f t="shared" ca="1" si="1079"/>
        <v>-2.8164870174651025E-4</v>
      </c>
      <c r="HW487" s="223">
        <f t="shared" ca="1" si="1080"/>
        <v>2.9135419052739786E-4</v>
      </c>
      <c r="HX487" s="223">
        <f t="shared" ca="1" si="1081"/>
        <v>-3.0035778154369067E-4</v>
      </c>
      <c r="HY487" s="223">
        <f t="shared" ca="1" si="1082"/>
        <v>3.0863778435599048E-4</v>
      </c>
      <c r="HZ487" s="223">
        <f t="shared" ca="1" si="1083"/>
        <v>-3.1617425171231832E-4</v>
      </c>
      <c r="IA487" s="223">
        <f t="shared" ca="1" si="1084"/>
        <v>3.2294902760267611E-4</v>
      </c>
      <c r="IB487" s="223">
        <f t="shared" ca="1" si="1085"/>
        <v>-3.2894579099853065E-4</v>
      </c>
      <c r="IC487" s="223">
        <f t="shared" ca="1" si="1086"/>
        <v>3.3415009517163475E-4</v>
      </c>
      <c r="ID487" s="223">
        <f t="shared" ca="1" si="1087"/>
        <v>-3.3854940249736801E-4</v>
      </c>
      <c r="IE487" s="223">
        <f t="shared" ca="1" si="1088"/>
        <v>3.6883514740860651E-4</v>
      </c>
      <c r="IF487" s="223">
        <f t="shared" ca="1" si="1089"/>
        <v>-3.4489259818023388E-4</v>
      </c>
      <c r="IG487" s="223">
        <f t="shared" ca="1" si="1090"/>
        <v>3.4682120522335348E-4</v>
      </c>
      <c r="IH487" s="223">
        <f t="shared" ca="1" si="1091"/>
        <v>-3.4791428960514429E-4</v>
      </c>
      <c r="II487" s="223">
        <f t="shared" ca="1" si="1092"/>
        <v>3.4816921798958234E-4</v>
      </c>
      <c r="IJ487" s="223">
        <f t="shared" ca="1" si="1093"/>
        <v>-3.4758537623186183E-4</v>
      </c>
      <c r="IK487" s="223">
        <f t="shared" ca="1" si="1094"/>
        <v>3.4616417085791401E-4</v>
      </c>
      <c r="IL487" s="223">
        <f t="shared" ca="1" si="1095"/>
        <v>-3.4390902567597376E-4</v>
      </c>
      <c r="IM487" s="223">
        <f t="shared" ca="1" si="1096"/>
        <v>3.4082537352830139E-4</v>
      </c>
      <c r="IN487" s="223">
        <f t="shared" ca="1" si="1097"/>
        <v>-3.3692064320303087E-4</v>
      </c>
      <c r="IO487" s="223">
        <f t="shared" ca="1" si="1098"/>
        <v>3.3220424153751168E-4</v>
      </c>
      <c r="IP487" s="223">
        <f t="shared" ca="1" si="1099"/>
        <v>-3.2668753075647218E-4</v>
      </c>
      <c r="IQ487" s="223">
        <f t="shared" ca="1" si="1100"/>
        <v>3.2038380109940625E-4</v>
      </c>
      <c r="IR487" s="223">
        <f t="shared" ca="1" si="1101"/>
        <v>-3.133082388031701E-4</v>
      </c>
      <c r="IS487" s="223">
        <f t="shared" ca="1" si="1102"/>
        <v>3.0547788951709514E-4</v>
      </c>
      <c r="IT487" s="223">
        <f t="shared" ca="1" si="1103"/>
        <v>-2.9691161723848983E-4</v>
      </c>
      <c r="IU487" s="223">
        <f t="shared" ca="1" si="1104"/>
        <v>2.8763005886755057E-4</v>
      </c>
      <c r="IV487" s="223">
        <f t="shared" ca="1" si="1105"/>
        <v>-2.7765557449140423E-4</v>
      </c>
      <c r="IW487" s="223">
        <f t="shared" ca="1" si="1106"/>
        <v>2.670121935165286E-4</v>
      </c>
      <c r="IX487" s="223">
        <f t="shared" ca="1" si="1107"/>
        <v>-2.5572555677996452E-4</v>
      </c>
      <c r="IY487" s="223">
        <f t="shared" ca="1" si="1108"/>
        <v>2.4382285477823131E-4</v>
      </c>
      <c r="IZ487" s="223">
        <f t="shared" ca="1" si="1109"/>
        <v>-2.3133276216294961E-4</v>
      </c>
      <c r="JA487" s="223">
        <f t="shared" ca="1" si="1110"/>
        <v>2.1828536866129035E-4</v>
      </c>
      <c r="JB487" s="223">
        <f t="shared" ca="1" si="1111"/>
        <v>-2.0471210658695531E-4</v>
      </c>
    </row>
    <row r="488" spans="2:262">
      <c r="B488" s="230">
        <v>127</v>
      </c>
      <c r="C488" s="229">
        <f t="shared" si="1112"/>
        <v>2.4804687500000018E-3</v>
      </c>
      <c r="D488" s="226">
        <f t="shared" ca="1" si="855"/>
        <v>39.068939380084807</v>
      </c>
      <c r="E488" s="225">
        <f ca="1">EC361</f>
        <v>-0.13106061991519516</v>
      </c>
      <c r="F488" s="224">
        <v>127</v>
      </c>
      <c r="G488" s="223">
        <f t="shared" ca="1" si="856"/>
        <v>2.1123322433639537E-4</v>
      </c>
      <c r="H488" s="223">
        <f t="shared" ca="1" si="857"/>
        <v>-2.0542754850479949E-4</v>
      </c>
      <c r="I488" s="223">
        <f t="shared" ca="1" si="858"/>
        <v>1.9949813079941488E-4</v>
      </c>
      <c r="J488" s="223">
        <f t="shared" ca="1" si="859"/>
        <v>-1.9344854287975274E-4</v>
      </c>
      <c r="K488" s="223">
        <f t="shared" ca="1" si="860"/>
        <v>1.8728242879136682E-4</v>
      </c>
      <c r="L488" s="223">
        <f t="shared" ca="1" si="861"/>
        <v>-1.8100350277081709E-4</v>
      </c>
      <c r="M488" s="223">
        <f t="shared" ca="1" si="862"/>
        <v>1.7461554700835605E-4</v>
      </c>
      <c r="N488" s="223">
        <f t="shared" ca="1" si="863"/>
        <v>-1.6812240936967302E-4</v>
      </c>
      <c r="O488" s="223">
        <f t="shared" ca="1" si="864"/>
        <v>1.6152800107808752E-4</v>
      </c>
      <c r="P488" s="223">
        <f t="shared" ca="1" si="865"/>
        <v>-1.5483629435857359E-4</v>
      </c>
      <c r="Q488" s="223">
        <f t="shared" ca="1" si="866"/>
        <v>1.4805132004504001E-4</v>
      </c>
      <c r="R488" s="223">
        <f t="shared" ca="1" si="867"/>
        <v>-1.4117716515230471E-4</v>
      </c>
      <c r="S488" s="223">
        <f t="shared" ca="1" si="868"/>
        <v>1.342179704142379E-4</v>
      </c>
      <c r="T488" s="223">
        <f t="shared" ca="1" si="869"/>
        <v>-1.2717792778952673E-4</v>
      </c>
      <c r="U488" s="223">
        <f t="shared" ca="1" si="870"/>
        <v>1.2006127793660415E-4</v>
      </c>
      <c r="V488" s="223">
        <f t="shared" ca="1" si="871"/>
        <v>-1.128723076592329E-4</v>
      </c>
      <c r="W488" s="223">
        <f t="shared" ca="1" si="872"/>
        <v>1.0561534732429519E-4</v>
      </c>
      <c r="X488" s="223">
        <f t="shared" ca="1" si="873"/>
        <v>-9.8294768253341522E-5</v>
      </c>
      <c r="Y488" s="223">
        <f t="shared" ca="1" si="874"/>
        <v>9.0914980089470157E-5</v>
      </c>
      <c r="Z488" s="223">
        <f t="shared" ca="1" si="875"/>
        <v>-8.3480428141122998E-5</v>
      </c>
      <c r="AA488" s="223">
        <f t="shared" ca="1" si="876"/>
        <v>7.5995590704397878E-5</v>
      </c>
      <c r="AB488" s="223">
        <f t="shared" ca="1" si="877"/>
        <v>-6.8464976365490573E-5</v>
      </c>
      <c r="AC488" s="223">
        <f t="shared" ca="1" si="878"/>
        <v>6.0893121284891108E-5</v>
      </c>
      <c r="AD488" s="223">
        <f t="shared" ca="1" si="879"/>
        <v>-5.3284586464965634E-5</v>
      </c>
      <c r="AE488" s="223">
        <f t="shared" ca="1" si="880"/>
        <v>4.5643955002597127E-5</v>
      </c>
      <c r="AF488" s="223">
        <f t="shared" ca="1" si="881"/>
        <v>-3.797582932847242E-5</v>
      </c>
      <c r="AG488" s="223">
        <f t="shared" ca="1" si="882"/>
        <v>3.0284828434767966E-5</v>
      </c>
      <c r="AH488" s="223">
        <f t="shared" ca="1" si="883"/>
        <v>-2.2575585092837102E-5</v>
      </c>
      <c r="AI488" s="223">
        <f t="shared" ca="1" si="884"/>
        <v>1.4852743062601832E-5</v>
      </c>
      <c r="AJ488" s="223">
        <f t="shared" ca="1" si="885"/>
        <v>-7.1209542953254597E-6</v>
      </c>
      <c r="AK488" s="223">
        <f t="shared" ca="1" si="886"/>
        <v>-6.1512386854877996E-7</v>
      </c>
      <c r="AL488" s="223">
        <f t="shared" ca="1" si="887"/>
        <v>8.350831504805561E-6</v>
      </c>
      <c r="AM488" s="223">
        <f t="shared" ca="1" si="888"/>
        <v>-1.6081508912421574E-5</v>
      </c>
      <c r="AN488" s="223">
        <f t="shared" ca="1" si="889"/>
        <v>2.3802499420395081E-5</v>
      </c>
      <c r="AO488" s="223">
        <f t="shared" ca="1" si="890"/>
        <v>-3.1509152192750521E-5</v>
      </c>
      <c r="AP488" s="223">
        <f t="shared" ca="1" si="891"/>
        <v>3.919682503002815E-5</v>
      </c>
      <c r="AQ488" s="223">
        <f t="shared" ca="1" si="892"/>
        <v>-4.6860887165571361E-5</v>
      </c>
      <c r="AR488" s="223">
        <f t="shared" ca="1" si="893"/>
        <v>5.4496722054927474E-5</v>
      </c>
      <c r="AS488" s="223">
        <f t="shared" ca="1" si="894"/>
        <v>-6.2099730156681376E-5</v>
      </c>
      <c r="AT488" s="223">
        <f t="shared" ca="1" si="895"/>
        <v>6.9665331703047385E-5</v>
      </c>
      <c r="AU488" s="223">
        <f t="shared" ca="1" si="896"/>
        <v>-7.7188969458554389E-5</v>
      </c>
      <c r="AV488" s="223">
        <f t="shared" ca="1" si="897"/>
        <v>8.4666111465132309E-5</v>
      </c>
      <c r="AW488" s="223">
        <f t="shared" ca="1" si="898"/>
        <v>-9.2092253772037833E-5</v>
      </c>
      <c r="AX488" s="223">
        <f t="shared" ca="1" si="899"/>
        <v>9.9462923148822241E-5</v>
      </c>
      <c r="AY488" s="223">
        <f t="shared" ca="1" si="900"/>
        <v>-1.0677367977986004E-4</v>
      </c>
      <c r="AZ488" s="223">
        <f t="shared" ca="1" si="901"/>
        <v>1.140201199387235E-4</v>
      </c>
      <c r="BA488" s="223">
        <f t="shared" ca="1" si="902"/>
        <v>-1.2119787864082279E-4</v>
      </c>
      <c r="BB488" s="223">
        <f t="shared" ca="1" si="903"/>
        <v>1.2830263227271759E-4</v>
      </c>
      <c r="BC488" s="223">
        <f t="shared" ca="1" si="904"/>
        <v>-1.3533010119646751E-4</v>
      </c>
      <c r="BD488" s="223">
        <f t="shared" ca="1" si="905"/>
        <v>1.4227605232757507E-4</v>
      </c>
      <c r="BE488" s="223">
        <f t="shared" ca="1" si="906"/>
        <v>-1.4913630168480476E-4</v>
      </c>
      <c r="BF488" s="223">
        <f t="shared" ca="1" si="907"/>
        <v>1.5590671691046503E-4</v>
      </c>
      <c r="BG488" s="223">
        <f t="shared" ca="1" si="908"/>
        <v>-1.6258321975958612E-4</v>
      </c>
      <c r="BH488" s="223">
        <f t="shared" ca="1" si="909"/>
        <v>1.6916178855650219E-4</v>
      </c>
      <c r="BI488" s="223">
        <f t="shared" ca="1" si="910"/>
        <v>-1.7563846061735853E-4</v>
      </c>
      <c r="BJ488" s="223">
        <f t="shared" ca="1" si="911"/>
        <v>1.8200933463708398E-4</v>
      </c>
      <c r="BK488" s="223">
        <f t="shared" ca="1" si="912"/>
        <v>-1.8827057303939148E-4</v>
      </c>
      <c r="BL488" s="223">
        <f t="shared" ca="1" si="913"/>
        <v>1.9441840428839025E-4</v>
      </c>
      <c r="BM488" s="223">
        <f t="shared" ca="1" si="914"/>
        <v>-2.0044912516041803E-4</v>
      </c>
      <c r="BN488" s="223">
        <f t="shared" ca="1" si="915"/>
        <v>2.0635910297472478E-4</v>
      </c>
      <c r="BO488" s="223">
        <f t="shared" ca="1" si="916"/>
        <v>-2.121447777816634E-4</v>
      </c>
      <c r="BP488" s="223">
        <f t="shared" ca="1" si="917"/>
        <v>2.1780266450707053E-4</v>
      </c>
      <c r="BQ488" s="223">
        <f t="shared" ca="1" si="918"/>
        <v>-2.2332935505154481E-4</v>
      </c>
      <c r="BR488" s="223">
        <f t="shared" ca="1" si="919"/>
        <v>2.2872152034335855E-4</v>
      </c>
      <c r="BS488" s="223">
        <f t="shared" ca="1" si="920"/>
        <v>-2.3397591234376592E-4</v>
      </c>
      <c r="BT488" s="223">
        <f t="shared" ca="1" si="921"/>
        <v>2.3908936600350032E-4</v>
      </c>
      <c r="BU488" s="223">
        <f t="shared" ca="1" si="922"/>
        <v>-2.4405880116928143E-4</v>
      </c>
      <c r="BV488" s="223">
        <f t="shared" ca="1" si="923"/>
        <v>2.4888122443918453E-4</v>
      </c>
      <c r="BW488" s="223">
        <f t="shared" ca="1" si="924"/>
        <v>-2.5355373096575397E-4</v>
      </c>
      <c r="BX488" s="223">
        <f t="shared" ca="1" si="925"/>
        <v>2.5807350620577423E-4</v>
      </c>
      <c r="BY488" s="223">
        <f t="shared" ca="1" si="926"/>
        <v>-2.6243782761564612E-4</v>
      </c>
      <c r="BZ488" s="223">
        <f t="shared" ca="1" si="927"/>
        <v>2.6664406629134477E-4</v>
      </c>
      <c r="CA488" s="223">
        <f t="shared" ca="1" si="928"/>
        <v>-2.7068968855197337E-4</v>
      </c>
      <c r="CB488" s="223">
        <f t="shared" ca="1" si="929"/>
        <v>2.7457225746595768E-4</v>
      </c>
      <c r="CC488" s="223">
        <f t="shared" ca="1" si="930"/>
        <v>-2.7828943431896255E-4</v>
      </c>
      <c r="CD488" s="223">
        <f t="shared" ca="1" si="931"/>
        <v>2.8183898002264579E-4</v>
      </c>
      <c r="CE488" s="223">
        <f t="shared" ca="1" si="932"/>
        <v>-2.8521875646340174E-4</v>
      </c>
      <c r="CF488" s="223">
        <f t="shared" ca="1" si="933"/>
        <v>2.8842672779028035E-4</v>
      </c>
      <c r="CG488" s="223">
        <f t="shared" ca="1" si="934"/>
        <v>-2.9146096164130809E-4</v>
      </c>
      <c r="CH488" s="223">
        <f t="shared" ca="1" si="935"/>
        <v>2.9431963030747052E-4</v>
      </c>
      <c r="CI488" s="223">
        <f t="shared" ca="1" si="936"/>
        <v>-2.9700101183365848E-4</v>
      </c>
      <c r="CJ488" s="223">
        <f t="shared" ca="1" si="937"/>
        <v>2.9950349105589783E-4</v>
      </c>
      <c r="CK488" s="223">
        <f t="shared" ca="1" si="938"/>
        <v>-3.0182556057428201E-4</v>
      </c>
      <c r="CL488" s="223">
        <f t="shared" ca="1" si="939"/>
        <v>3.0396582166095846E-4</v>
      </c>
      <c r="CM488" s="223">
        <f t="shared" ca="1" si="940"/>
        <v>-3.0592298510268533E-4</v>
      </c>
      <c r="CN488" s="223">
        <f t="shared" ca="1" si="941"/>
        <v>3.0769587197737916E-4</v>
      </c>
      <c r="CO488" s="223">
        <f t="shared" ca="1" si="942"/>
        <v>-3.092834143642875E-4</v>
      </c>
      <c r="CP488" s="223">
        <f t="shared" ca="1" si="943"/>
        <v>3.1068465598723115E-4</v>
      </c>
      <c r="CQ488" s="223">
        <f t="shared" ca="1" si="944"/>
        <v>-3.118987527906586E-4</v>
      </c>
      <c r="CR488" s="223">
        <f t="shared" ca="1" si="945"/>
        <v>3.1292497344804799E-4</v>
      </c>
      <c r="CS488" s="223">
        <f t="shared" ca="1" si="946"/>
        <v>-3.1376269980245284E-4</v>
      </c>
      <c r="CT488" s="223">
        <f t="shared" ca="1" si="947"/>
        <v>3.1441142723883796E-4</v>
      </c>
      <c r="CU488" s="223">
        <f t="shared" ca="1" si="948"/>
        <v>-3.1487076498805627E-4</v>
      </c>
      <c r="CV488" s="223">
        <f t="shared" ca="1" si="949"/>
        <v>3.151404363622212E-4</v>
      </c>
      <c r="CW488" s="223">
        <f t="shared" ca="1" si="950"/>
        <v>-3.1522027892138182E-4</v>
      </c>
      <c r="CX488" s="223">
        <f t="shared" ca="1" si="951"/>
        <v>3.1511024457136518E-4</v>
      </c>
      <c r="CY488" s="223">
        <f t="shared" ca="1" si="952"/>
        <v>-3.1481039959275028E-4</v>
      </c>
      <c r="CZ488" s="223">
        <f t="shared" ca="1" si="953"/>
        <v>3.1432092460093877E-4</v>
      </c>
      <c r="DA488" s="223">
        <f t="shared" ca="1" si="954"/>
        <v>-3.1364211443736544E-4</v>
      </c>
      <c r="DB488" s="223">
        <f t="shared" ca="1" si="955"/>
        <v>3.1277437799188734E-4</v>
      </c>
      <c r="DC488" s="223">
        <f t="shared" ca="1" si="956"/>
        <v>-3.1171823795649641E-4</v>
      </c>
      <c r="DD488" s="223">
        <f t="shared" ca="1" si="957"/>
        <v>3.1047433051045357E-4</v>
      </c>
      <c r="DE488" s="223">
        <f t="shared" ca="1" si="958"/>
        <v>-3.0904340493709726E-4</v>
      </c>
      <c r="DF488" s="223">
        <f t="shared" ca="1" si="959"/>
        <v>3.074263231724806E-4</v>
      </c>
      <c r="DG488" s="223">
        <f t="shared" ca="1" si="960"/>
        <v>-3.0562405928619943E-4</v>
      </c>
      <c r="DH488" s="223">
        <f t="shared" ca="1" si="961"/>
        <v>3.0363769889461947E-4</v>
      </c>
      <c r="DI488" s="223">
        <f t="shared" ca="1" si="962"/>
        <v>-3.0146843850697514E-4</v>
      </c>
      <c r="DJ488" s="223">
        <f t="shared" ca="1" si="963"/>
        <v>2.9911758480459998E-4</v>
      </c>
      <c r="DK488" s="223">
        <f t="shared" ca="1" si="964"/>
        <v>-2.9658655385387107E-4</v>
      </c>
      <c r="DL488" s="223">
        <f t="shared" ca="1" si="965"/>
        <v>2.9387687025318011E-4</v>
      </c>
      <c r="DM488" s="223">
        <f t="shared" ca="1" si="966"/>
        <v>-2.9099016621461909E-4</v>
      </c>
      <c r="DN488" s="223">
        <f t="shared" ca="1" si="967"/>
        <v>2.879281805807466E-4</v>
      </c>
      <c r="DO488" s="223">
        <f t="shared" ca="1" si="968"/>
        <v>-2.8469275777722776E-4</v>
      </c>
      <c r="DP488" s="223">
        <f t="shared" ca="1" si="969"/>
        <v>2.8128584670176414E-4</v>
      </c>
      <c r="DQ488" s="223">
        <f t="shared" ca="1" si="970"/>
        <v>-2.7770949955021067E-4</v>
      </c>
      <c r="DR488" s="223">
        <f t="shared" ca="1" si="971"/>
        <v>2.7396587058034678E-4</v>
      </c>
      <c r="DS488" s="223">
        <f t="shared" ca="1" si="972"/>
        <v>-2.7005721481429784E-4</v>
      </c>
      <c r="DT488" s="223">
        <f t="shared" ca="1" si="973"/>
        <v>2.6598588668012521E-4</v>
      </c>
      <c r="DU488" s="223">
        <f t="shared" ca="1" si="974"/>
        <v>-2.6175433859367908E-4</v>
      </c>
      <c r="DV488" s="223">
        <f t="shared" ca="1" si="975"/>
        <v>2.5736511948127927E-4</v>
      </c>
      <c r="DW488" s="223">
        <f t="shared" ca="1" si="976"/>
        <v>-2.5282087324441597E-4</v>
      </c>
      <c r="DX488" s="223">
        <f t="shared" ca="1" si="977"/>
        <v>2.4812433716708083E-4</v>
      </c>
      <c r="DY488" s="223">
        <f t="shared" ca="1" si="978"/>
        <v>-2.4327834026701393E-4</v>
      </c>
      <c r="DZ488" s="223">
        <f t="shared" ca="1" si="979"/>
        <v>2.3828580159152184E-4</v>
      </c>
      <c r="EA488" s="223">
        <f t="shared" ca="1" si="980"/>
        <v>-2.3314972845924276E-4</v>
      </c>
      <c r="EB488" s="223">
        <f t="shared" ca="1" si="981"/>
        <v>2.2787321464855768E-4</v>
      </c>
      <c r="EC488" s="223">
        <f t="shared" ca="1" si="982"/>
        <v>-2.22459438534109E-4</v>
      </c>
      <c r="ED488" s="223">
        <f t="shared" ca="1" si="983"/>
        <v>2.1691166117216888E-4</v>
      </c>
      <c r="EE488" s="223">
        <f t="shared" ca="1" si="984"/>
        <v>-2.1123322433638778E-4</v>
      </c>
      <c r="EF488" s="223">
        <f t="shared" ca="1" si="985"/>
        <v>2.0542754850479871E-4</v>
      </c>
      <c r="EG488" s="223">
        <f t="shared" ca="1" si="986"/>
        <v>-1.9949813079940765E-4</v>
      </c>
      <c r="EH488" s="223">
        <f t="shared" ca="1" si="987"/>
        <v>1.9344854287975242E-4</v>
      </c>
      <c r="EI488" s="223">
        <f t="shared" ca="1" si="988"/>
        <v>-1.8728242879135923E-4</v>
      </c>
      <c r="EJ488" s="223">
        <f t="shared" ca="1" si="989"/>
        <v>1.8100350277081766E-4</v>
      </c>
      <c r="EK488" s="223">
        <f t="shared" ca="1" si="990"/>
        <v>-1.7461554700834916E-4</v>
      </c>
      <c r="EL488" s="223">
        <f t="shared" ca="1" si="991"/>
        <v>1.6812240936967362E-4</v>
      </c>
      <c r="EM488" s="223">
        <f t="shared" ca="1" si="992"/>
        <v>-1.6152800107808042E-4</v>
      </c>
      <c r="EN488" s="223">
        <f t="shared" ca="1" si="993"/>
        <v>1.5483629435857418E-4</v>
      </c>
      <c r="EO488" s="223">
        <f t="shared" ca="1" si="994"/>
        <v>-1.4805132004503269E-4</v>
      </c>
      <c r="EP488" s="223">
        <f t="shared" ca="1" si="995"/>
        <v>1.4117716515230734E-4</v>
      </c>
      <c r="EQ488" s="223">
        <f t="shared" ca="1" si="996"/>
        <v>-1.3421797041423243E-4</v>
      </c>
      <c r="ER488" s="223">
        <f t="shared" ca="1" si="997"/>
        <v>1.2717792778952941E-4</v>
      </c>
      <c r="ES488" s="223">
        <f t="shared" ca="1" si="998"/>
        <v>-1.200612779365986E-4</v>
      </c>
      <c r="ET488" s="223">
        <f t="shared" ca="1" si="999"/>
        <v>1.1287230765923565E-4</v>
      </c>
      <c r="EU488" s="223">
        <f t="shared" ca="1" si="1000"/>
        <v>-1.0561534732428951E-4</v>
      </c>
      <c r="EV488" s="223">
        <f t="shared" ca="1" si="1001"/>
        <v>9.8294768253344301E-5</v>
      </c>
      <c r="EW488" s="223">
        <f t="shared" ca="1" si="1002"/>
        <v>-9.0914980089464397E-5</v>
      </c>
      <c r="EX488" s="223">
        <f t="shared" ca="1" si="1003"/>
        <v>8.3480428141125804E-5</v>
      </c>
      <c r="EY488" s="223">
        <f t="shared" ca="1" si="1004"/>
        <v>-7.599559070439201E-5</v>
      </c>
      <c r="EZ488" s="223">
        <f t="shared" ca="1" si="1005"/>
        <v>6.8464976365493433E-5</v>
      </c>
      <c r="FA488" s="223">
        <f t="shared" ca="1" si="1006"/>
        <v>-6.0893121284885199E-5</v>
      </c>
      <c r="FB488" s="223">
        <f t="shared" ca="1" si="1007"/>
        <v>5.3284586464972953E-5</v>
      </c>
      <c r="FC488" s="223">
        <f t="shared" ca="1" si="1008"/>
        <v>-4.5643955002595582E-5</v>
      </c>
      <c r="FD488" s="223">
        <f t="shared" ca="1" si="1009"/>
        <v>3.7975829328479793E-5</v>
      </c>
      <c r="FE488" s="223">
        <f t="shared" ca="1" si="1010"/>
        <v>-3.0284828434766449E-5</v>
      </c>
      <c r="FF488" s="223">
        <f t="shared" ca="1" si="1011"/>
        <v>2.2575585092844501E-5</v>
      </c>
      <c r="FG488" s="223">
        <f t="shared" ca="1" si="1012"/>
        <v>-1.4852743062600287E-5</v>
      </c>
      <c r="FH488" s="223">
        <f t="shared" ca="1" si="1013"/>
        <v>7.1209542953328594E-6</v>
      </c>
      <c r="FI488" s="223">
        <f t="shared" ca="1" si="1014"/>
        <v>6.1512386855032495E-7</v>
      </c>
      <c r="FJ488" s="223">
        <f t="shared" ca="1" si="1015"/>
        <v>-8.3508315047981614E-6</v>
      </c>
      <c r="FK488" s="223">
        <f t="shared" ca="1" si="1016"/>
        <v>1.6081508912423119E-5</v>
      </c>
      <c r="FL488" s="223">
        <f t="shared" ca="1" si="1017"/>
        <v>-2.3802499420405571E-5</v>
      </c>
      <c r="FM488" s="223">
        <f t="shared" ca="1" si="1018"/>
        <v>3.1509152192752066E-5</v>
      </c>
      <c r="FN488" s="223">
        <f t="shared" ca="1" si="1019"/>
        <v>-3.9196825030038586E-5</v>
      </c>
      <c r="FO488" s="223">
        <f t="shared" ca="1" si="1020"/>
        <v>4.6860887165590606E-5</v>
      </c>
      <c r="FP488" s="223">
        <f t="shared" ca="1" si="1021"/>
        <v>-5.4496722054937828E-5</v>
      </c>
      <c r="FQ488" s="223">
        <f t="shared" ca="1" si="1022"/>
        <v>6.2099730156682921E-5</v>
      </c>
      <c r="FR488" s="223">
        <f t="shared" ca="1" si="1023"/>
        <v>-6.9665331703040175E-5</v>
      </c>
      <c r="FS488" s="223">
        <f t="shared" ca="1" si="1024"/>
        <v>7.718896945856889E-5</v>
      </c>
      <c r="FT488" s="223">
        <f t="shared" ca="1" si="1025"/>
        <v>-8.4666111465142447E-5</v>
      </c>
      <c r="FU488" s="223">
        <f t="shared" ca="1" si="1026"/>
        <v>9.209225377203931E-5</v>
      </c>
      <c r="FV488" s="223">
        <f t="shared" ca="1" si="1027"/>
        <v>-9.9462923148815194E-5</v>
      </c>
      <c r="FW488" s="223">
        <f t="shared" ca="1" si="1028"/>
        <v>1.0677367977987835E-4</v>
      </c>
      <c r="FX488" s="223">
        <f t="shared" ca="1" si="1029"/>
        <v>-1.1402011993873328E-4</v>
      </c>
      <c r="FY488" s="223">
        <f t="shared" ca="1" si="1030"/>
        <v>1.2119787864082423E-4</v>
      </c>
      <c r="FZ488" s="223">
        <f t="shared" ca="1" si="1031"/>
        <v>-1.2830263227270262E-4</v>
      </c>
      <c r="GA488" s="223">
        <f t="shared" ca="1" si="1032"/>
        <v>1.35330101196477E-4</v>
      </c>
      <c r="GB488" s="223">
        <f t="shared" ca="1" si="1033"/>
        <v>-1.4227605232757645E-4</v>
      </c>
      <c r="GC488" s="223">
        <f t="shared" ca="1" si="1034"/>
        <v>1.4913630168479825E-4</v>
      </c>
      <c r="GD488" s="223">
        <f t="shared" ca="1" si="1035"/>
        <v>-1.5590671691045085E-4</v>
      </c>
      <c r="GE488" s="223">
        <f t="shared" ca="1" si="1036"/>
        <v>1.6258321975959515E-4</v>
      </c>
      <c r="GF488" s="223">
        <f t="shared" ca="1" si="1037"/>
        <v>-1.6916178855650349E-4</v>
      </c>
      <c r="GG488" s="223">
        <f t="shared" ca="1" si="1038"/>
        <v>1.7563846061735235E-4</v>
      </c>
      <c r="GH488" s="223">
        <f t="shared" ca="1" si="1039"/>
        <v>-1.8200933463707062E-4</v>
      </c>
      <c r="GI488" s="223">
        <f t="shared" ca="1" si="1040"/>
        <v>1.8827057303939991E-4</v>
      </c>
      <c r="GJ488" s="223">
        <f t="shared" ca="1" si="1041"/>
        <v>-1.9441840428839147E-4</v>
      </c>
      <c r="GK488" s="223">
        <f t="shared" ca="1" si="1042"/>
        <v>2.0044912516041231E-4</v>
      </c>
      <c r="GL488" s="223">
        <f t="shared" ca="1" si="1043"/>
        <v>-2.0635910297471237E-4</v>
      </c>
      <c r="GM488" s="223">
        <f t="shared" ca="1" si="1044"/>
        <v>2.1214477778167115E-4</v>
      </c>
      <c r="GN488" s="223">
        <f t="shared" ca="1" si="1045"/>
        <v>-2.1780266450707167E-4</v>
      </c>
      <c r="GO488" s="223">
        <f t="shared" ca="1" si="1046"/>
        <v>2.2332935505153958E-4</v>
      </c>
      <c r="GP488" s="223">
        <f t="shared" ca="1" si="1047"/>
        <v>-2.2872152034337194E-4</v>
      </c>
      <c r="GQ488" s="223">
        <f t="shared" ca="1" si="1048"/>
        <v>2.3397591234377297E-4</v>
      </c>
      <c r="GR488" s="223">
        <f t="shared" ca="1" si="1049"/>
        <v>-2.3908936600350132E-4</v>
      </c>
      <c r="GS488" s="223">
        <f t="shared" ca="1" si="1050"/>
        <v>2.4405880116927674E-4</v>
      </c>
      <c r="GT488" s="223">
        <f t="shared" ca="1" si="1051"/>
        <v>-2.4888122443919651E-4</v>
      </c>
      <c r="GU488" s="223">
        <f t="shared" ca="1" si="1052"/>
        <v>2.535537309657602E-4</v>
      </c>
      <c r="GV488" s="223">
        <f t="shared" ca="1" si="1053"/>
        <v>-2.580735062057751E-4</v>
      </c>
      <c r="GW488" s="223">
        <f t="shared" ca="1" si="1054"/>
        <v>2.62437827615642E-4</v>
      </c>
      <c r="GX488" s="223">
        <f t="shared" ca="1" si="1055"/>
        <v>-2.6664406629135518E-4</v>
      </c>
      <c r="GY488" s="223">
        <f t="shared" ca="1" si="1056"/>
        <v>2.7068968855197874E-4</v>
      </c>
      <c r="GZ488" s="223">
        <f t="shared" ca="1" si="1057"/>
        <v>-2.7457225746595849E-4</v>
      </c>
      <c r="HA488" s="223">
        <f t="shared" ca="1" si="1058"/>
        <v>2.7828943431895903E-4</v>
      </c>
      <c r="HB488" s="223">
        <f t="shared" ca="1" si="1059"/>
        <v>-2.8183898002265452E-4</v>
      </c>
      <c r="HC488" s="223">
        <f t="shared" ca="1" si="1060"/>
        <v>2.8521875646340619E-4</v>
      </c>
      <c r="HD488" s="223">
        <f t="shared" ca="1" si="1061"/>
        <v>-2.88426727790281E-4</v>
      </c>
      <c r="HE488" s="223">
        <f t="shared" ca="1" si="1062"/>
        <v>2.9146096164130527E-4</v>
      </c>
      <c r="HF488" s="223">
        <f t="shared" ca="1" si="1063"/>
        <v>-2.9431963030747746E-4</v>
      </c>
      <c r="HG488" s="223">
        <f t="shared" ca="1" si="1064"/>
        <v>2.9700101183365902E-4</v>
      </c>
      <c r="HH488" s="223">
        <f t="shared" ca="1" si="1065"/>
        <v>-2.9950349105589555E-4</v>
      </c>
      <c r="HI488" s="223">
        <f t="shared" ca="1" si="1066"/>
        <v>3.018255605742773E-4</v>
      </c>
      <c r="HJ488" s="223">
        <f t="shared" ca="1" si="1067"/>
        <v>-3.0396582166096361E-4</v>
      </c>
      <c r="HK488" s="223">
        <f t="shared" ca="1" si="1068"/>
        <v>3.0592298510268571E-4</v>
      </c>
      <c r="HL488" s="223">
        <f t="shared" ca="1" si="1069"/>
        <v>-3.0769587197737954E-4</v>
      </c>
      <c r="HM488" s="223">
        <f t="shared" ca="1" si="1070"/>
        <v>3.0928341436428435E-4</v>
      </c>
      <c r="HN488" s="223">
        <f t="shared" ca="1" si="1071"/>
        <v>-3.106846559872344E-4</v>
      </c>
      <c r="HO488" s="223">
        <f t="shared" ca="1" si="1072"/>
        <v>3.1189875279065887E-4</v>
      </c>
      <c r="HP488" s="223">
        <f t="shared" ca="1" si="1073"/>
        <v>-3.1292497344804815E-4</v>
      </c>
      <c r="HQ488" s="223">
        <f t="shared" ca="1" si="1074"/>
        <v>3.1376269980245121E-4</v>
      </c>
      <c r="HR488" s="223">
        <f t="shared" ca="1" si="1075"/>
        <v>-3.1441142723883937E-4</v>
      </c>
      <c r="HS488" s="223">
        <f t="shared" ca="1" si="1076"/>
        <v>3.1487076498805633E-4</v>
      </c>
      <c r="HT488" s="223">
        <f t="shared" ca="1" si="1077"/>
        <v>-3.1514043636222125E-4</v>
      </c>
      <c r="HU488" s="223">
        <f t="shared" ca="1" si="1078"/>
        <v>3.1522027892138188E-4</v>
      </c>
      <c r="HV488" s="223">
        <f t="shared" ca="1" si="1079"/>
        <v>-3.1511024457136518E-4</v>
      </c>
      <c r="HW488" s="223">
        <f t="shared" ca="1" si="1080"/>
        <v>3.1481039959275017E-4</v>
      </c>
      <c r="HX488" s="223">
        <f t="shared" ca="1" si="1081"/>
        <v>-3.1432092460094001E-4</v>
      </c>
      <c r="HY488" s="223">
        <f t="shared" ca="1" si="1082"/>
        <v>3.1364211443736349E-4</v>
      </c>
      <c r="HZ488" s="223">
        <f t="shared" ca="1" si="1083"/>
        <v>-3.1277437799188718E-4</v>
      </c>
      <c r="IA488" s="223">
        <f t="shared" ca="1" si="1084"/>
        <v>3.117182379564962E-4</v>
      </c>
      <c r="IB488" s="223">
        <f t="shared" ca="1" si="1085"/>
        <v>-3.1047433051045639E-4</v>
      </c>
      <c r="IC488" s="223">
        <f t="shared" ca="1" si="1086"/>
        <v>3.0904340493709346E-4</v>
      </c>
      <c r="ID488" s="223">
        <f t="shared" ca="1" si="1087"/>
        <v>-3.0742632317248023E-4</v>
      </c>
      <c r="IE488" s="223">
        <f t="shared" ca="1" si="1088"/>
        <v>3.4890948420245353E-4</v>
      </c>
      <c r="IF488" s="223">
        <f t="shared" ca="1" si="1089"/>
        <v>-3.0363769889462392E-4</v>
      </c>
      <c r="IG488" s="223">
        <f t="shared" ca="1" si="1090"/>
        <v>3.014684385069695E-4</v>
      </c>
      <c r="IH488" s="223">
        <f t="shared" ca="1" si="1091"/>
        <v>-2.991175848045995E-4</v>
      </c>
      <c r="II488" s="223">
        <f t="shared" ca="1" si="1092"/>
        <v>2.9658655385387053E-4</v>
      </c>
      <c r="IJ488" s="223">
        <f t="shared" ca="1" si="1093"/>
        <v>-2.9387687025318602E-4</v>
      </c>
      <c r="IK488" s="223">
        <f t="shared" ca="1" si="1094"/>
        <v>2.909901662146116E-4</v>
      </c>
      <c r="IL488" s="223">
        <f t="shared" ca="1" si="1095"/>
        <v>-2.8792818058074601E-4</v>
      </c>
      <c r="IM488" s="223">
        <f t="shared" ca="1" si="1096"/>
        <v>2.8469275777722711E-4</v>
      </c>
      <c r="IN488" s="223">
        <f t="shared" ca="1" si="1097"/>
        <v>-2.8128584670177145E-4</v>
      </c>
      <c r="IO488" s="223">
        <f t="shared" ca="1" si="1098"/>
        <v>2.7770949955020145E-4</v>
      </c>
      <c r="IP488" s="223">
        <f t="shared" ca="1" si="1099"/>
        <v>-2.7396587058034602E-4</v>
      </c>
      <c r="IQ488" s="223">
        <f t="shared" ca="1" si="1100"/>
        <v>2.7005721481429703E-4</v>
      </c>
      <c r="IR488" s="223">
        <f t="shared" ca="1" si="1101"/>
        <v>-2.6598588668013404E-4</v>
      </c>
      <c r="IS488" s="223">
        <f t="shared" ca="1" si="1102"/>
        <v>2.6175433859366824E-4</v>
      </c>
      <c r="IT488" s="223">
        <f t="shared" ca="1" si="1103"/>
        <v>-2.573651194812784E-4</v>
      </c>
      <c r="IU488" s="223">
        <f t="shared" ca="1" si="1104"/>
        <v>2.5282087324441505E-4</v>
      </c>
      <c r="IV488" s="223">
        <f t="shared" ca="1" si="1105"/>
        <v>-2.4812433716709097E-4</v>
      </c>
      <c r="IW488" s="223">
        <f t="shared" ca="1" si="1106"/>
        <v>2.4327834026700157E-4</v>
      </c>
      <c r="IX488" s="223">
        <f t="shared" ca="1" si="1107"/>
        <v>-2.3828580159152081E-4</v>
      </c>
      <c r="IY488" s="223">
        <f t="shared" ca="1" si="1108"/>
        <v>2.3314972845924173E-4</v>
      </c>
      <c r="IZ488" s="223">
        <f t="shared" ca="1" si="1109"/>
        <v>-2.2787321464856898E-4</v>
      </c>
      <c r="JA488" s="223">
        <f t="shared" ca="1" si="1110"/>
        <v>2.2245943853409521E-4</v>
      </c>
      <c r="JB488" s="223">
        <f t="shared" ca="1" si="1111"/>
        <v>-2.1691166117216774E-4</v>
      </c>
    </row>
    <row r="489" spans="2:262">
      <c r="B489" s="230">
        <v>128</v>
      </c>
      <c r="C489" s="229">
        <f t="shared" si="1112"/>
        <v>2.5000000000000018E-3</v>
      </c>
      <c r="D489" s="226">
        <f t="shared" ca="1" si="855"/>
        <v>39.071257927197969</v>
      </c>
      <c r="E489" s="225">
        <f ca="1">ED361</f>
        <v>-0.12874207280203301</v>
      </c>
      <c r="F489" s="224">
        <v>128</v>
      </c>
      <c r="G489" s="223">
        <f t="shared" ca="1" si="856"/>
        <v>2.0219299156624398E-4</v>
      </c>
      <c r="H489" s="223">
        <f t="shared" ca="1" si="857"/>
        <v>-2.0219299156624393E-4</v>
      </c>
      <c r="I489" s="223">
        <f t="shared" ca="1" si="858"/>
        <v>2.021929915662439E-4</v>
      </c>
      <c r="J489" s="223">
        <f t="shared" ca="1" si="859"/>
        <v>-2.0219299156624387E-4</v>
      </c>
      <c r="K489" s="223">
        <f t="shared" ca="1" si="860"/>
        <v>2.0219299156624385E-4</v>
      </c>
      <c r="L489" s="223">
        <f t="shared" ca="1" si="861"/>
        <v>-2.0219299156624379E-4</v>
      </c>
      <c r="M489" s="223">
        <f t="shared" ca="1" si="862"/>
        <v>2.0219299156624376E-4</v>
      </c>
      <c r="N489" s="223">
        <f t="shared" ca="1" si="863"/>
        <v>-2.0219299156624374E-4</v>
      </c>
      <c r="O489" s="223">
        <f t="shared" ca="1" si="864"/>
        <v>2.0219299156624371E-4</v>
      </c>
      <c r="P489" s="223">
        <f t="shared" ca="1" si="865"/>
        <v>-2.0219299156624366E-4</v>
      </c>
      <c r="Q489" s="223">
        <f t="shared" ca="1" si="866"/>
        <v>2.0219299156624265E-4</v>
      </c>
      <c r="R489" s="223">
        <f t="shared" ca="1" si="867"/>
        <v>-2.021929915662436E-4</v>
      </c>
      <c r="S489" s="223">
        <f t="shared" ca="1" si="868"/>
        <v>2.0219299156624455E-4</v>
      </c>
      <c r="T489" s="223">
        <f t="shared" ca="1" si="869"/>
        <v>-2.0219299156624352E-4</v>
      </c>
      <c r="U489" s="223">
        <f t="shared" ca="1" si="870"/>
        <v>2.0219299156624252E-4</v>
      </c>
      <c r="V489" s="223">
        <f t="shared" ca="1" si="871"/>
        <v>-2.0219299156624347E-4</v>
      </c>
      <c r="W489" s="223">
        <f t="shared" ca="1" si="872"/>
        <v>2.0219299156624441E-4</v>
      </c>
      <c r="X489" s="223">
        <f t="shared" ca="1" si="873"/>
        <v>-2.0219299156624338E-4</v>
      </c>
      <c r="Y489" s="223">
        <f t="shared" ca="1" si="874"/>
        <v>2.0219299156624238E-4</v>
      </c>
      <c r="Z489" s="223">
        <f t="shared" ca="1" si="875"/>
        <v>-2.0219299156624333E-4</v>
      </c>
      <c r="AA489" s="223">
        <f t="shared" ca="1" si="876"/>
        <v>2.0219299156624428E-4</v>
      </c>
      <c r="AB489" s="223">
        <f t="shared" ca="1" si="877"/>
        <v>-2.021929915662413E-4</v>
      </c>
      <c r="AC489" s="223">
        <f t="shared" ca="1" si="878"/>
        <v>2.0219299156624225E-4</v>
      </c>
      <c r="AD489" s="223">
        <f t="shared" ca="1" si="879"/>
        <v>-2.0219299156624319E-4</v>
      </c>
      <c r="AE489" s="223">
        <f t="shared" ca="1" si="880"/>
        <v>2.0219299156624414E-4</v>
      </c>
      <c r="AF489" s="223">
        <f t="shared" ca="1" si="881"/>
        <v>-2.0219299156624509E-4</v>
      </c>
      <c r="AG489" s="223">
        <f t="shared" ca="1" si="882"/>
        <v>2.0219299156624211E-4</v>
      </c>
      <c r="AH489" s="223">
        <f t="shared" ca="1" si="883"/>
        <v>-2.0219299156624306E-4</v>
      </c>
      <c r="AI489" s="223">
        <f t="shared" ca="1" si="884"/>
        <v>2.0219299156624401E-4</v>
      </c>
      <c r="AJ489" s="223">
        <f t="shared" ca="1" si="885"/>
        <v>-2.0219299156624103E-4</v>
      </c>
      <c r="AK489" s="223">
        <f t="shared" ca="1" si="886"/>
        <v>2.0219299156624197E-4</v>
      </c>
      <c r="AL489" s="223">
        <f t="shared" ca="1" si="887"/>
        <v>-2.0219299156624292E-4</v>
      </c>
      <c r="AM489" s="223">
        <f t="shared" ca="1" si="888"/>
        <v>2.0219299156624387E-4</v>
      </c>
      <c r="AN489" s="223">
        <f t="shared" ca="1" si="889"/>
        <v>-2.0219299156624482E-4</v>
      </c>
      <c r="AO489" s="223">
        <f t="shared" ca="1" si="890"/>
        <v>2.0219299156624184E-4</v>
      </c>
      <c r="AP489" s="223">
        <f t="shared" ca="1" si="891"/>
        <v>-2.0219299156624279E-4</v>
      </c>
      <c r="AQ489" s="223">
        <f t="shared" ca="1" si="892"/>
        <v>2.0219299156624374E-4</v>
      </c>
      <c r="AR489" s="223">
        <f t="shared" ca="1" si="893"/>
        <v>-2.0219299156624076E-4</v>
      </c>
      <c r="AS489" s="223">
        <f t="shared" ca="1" si="894"/>
        <v>2.021929915662417E-4</v>
      </c>
      <c r="AT489" s="223">
        <f t="shared" ca="1" si="895"/>
        <v>-2.0219299156624265E-4</v>
      </c>
      <c r="AU489" s="223">
        <f t="shared" ca="1" si="896"/>
        <v>2.0219299156623967E-4</v>
      </c>
      <c r="AV489" s="223">
        <f t="shared" ca="1" si="897"/>
        <v>-2.0219299156624455E-4</v>
      </c>
      <c r="AW489" s="223">
        <f t="shared" ca="1" si="898"/>
        <v>2.0219299156624157E-4</v>
      </c>
      <c r="AX489" s="223">
        <f t="shared" ca="1" si="899"/>
        <v>-2.0219299156623859E-4</v>
      </c>
      <c r="AY489" s="223">
        <f t="shared" ca="1" si="900"/>
        <v>2.0219299156624347E-4</v>
      </c>
      <c r="AZ489" s="223">
        <f t="shared" ca="1" si="901"/>
        <v>-2.0219299156624048E-4</v>
      </c>
      <c r="BA489" s="223">
        <f t="shared" ca="1" si="902"/>
        <v>2.0219299156624536E-4</v>
      </c>
      <c r="BB489" s="223">
        <f t="shared" ca="1" si="903"/>
        <v>-2.0219299156624238E-4</v>
      </c>
      <c r="BC489" s="223">
        <f t="shared" ca="1" si="904"/>
        <v>2.021929915662394E-4</v>
      </c>
      <c r="BD489" s="223">
        <f t="shared" ca="1" si="905"/>
        <v>-2.0219299156624428E-4</v>
      </c>
      <c r="BE489" s="223">
        <f t="shared" ca="1" si="906"/>
        <v>2.021929915662413E-4</v>
      </c>
      <c r="BF489" s="223">
        <f t="shared" ca="1" si="907"/>
        <v>-2.0219299156624618E-4</v>
      </c>
      <c r="BG489" s="223">
        <f t="shared" ca="1" si="908"/>
        <v>2.0219299156624319E-4</v>
      </c>
      <c r="BH489" s="223">
        <f t="shared" ca="1" si="909"/>
        <v>-2.0219299156624021E-4</v>
      </c>
      <c r="BI489" s="223">
        <f t="shared" ca="1" si="910"/>
        <v>2.0219299156624509E-4</v>
      </c>
      <c r="BJ489" s="223">
        <f t="shared" ca="1" si="911"/>
        <v>-2.0219299156624211E-4</v>
      </c>
      <c r="BK489" s="223">
        <f t="shared" ca="1" si="912"/>
        <v>2.0219299156623913E-4</v>
      </c>
      <c r="BL489" s="223">
        <f t="shared" ca="1" si="913"/>
        <v>-2.0219299156624401E-4</v>
      </c>
      <c r="BM489" s="223">
        <f t="shared" ca="1" si="914"/>
        <v>2.0219299156624103E-4</v>
      </c>
      <c r="BN489" s="223">
        <f t="shared" ca="1" si="915"/>
        <v>-2.0219299156623804E-4</v>
      </c>
      <c r="BO489" s="223">
        <f t="shared" ca="1" si="916"/>
        <v>2.0219299156624292E-4</v>
      </c>
      <c r="BP489" s="223">
        <f t="shared" ca="1" si="917"/>
        <v>-2.0219299156623994E-4</v>
      </c>
      <c r="BQ489" s="223">
        <f t="shared" ca="1" si="918"/>
        <v>2.0219299156624482E-4</v>
      </c>
      <c r="BR489" s="223">
        <f t="shared" ca="1" si="919"/>
        <v>-2.0219299156624184E-4</v>
      </c>
      <c r="BS489" s="223">
        <f t="shared" ca="1" si="920"/>
        <v>2.0219299156623886E-4</v>
      </c>
      <c r="BT489" s="223">
        <f t="shared" ca="1" si="921"/>
        <v>-2.0219299156624374E-4</v>
      </c>
      <c r="BU489" s="223">
        <f t="shared" ca="1" si="922"/>
        <v>2.0219299156624076E-4</v>
      </c>
      <c r="BV489" s="223">
        <f t="shared" ca="1" si="923"/>
        <v>-2.0219299156624563E-4</v>
      </c>
      <c r="BW489" s="223">
        <f t="shared" ca="1" si="924"/>
        <v>2.0219299156624265E-4</v>
      </c>
      <c r="BX489" s="223">
        <f t="shared" ca="1" si="925"/>
        <v>-2.0219299156623967E-4</v>
      </c>
      <c r="BY489" s="223">
        <f t="shared" ca="1" si="926"/>
        <v>2.0219299156624455E-4</v>
      </c>
      <c r="BZ489" s="223">
        <f t="shared" ca="1" si="927"/>
        <v>-2.0219299156624157E-4</v>
      </c>
      <c r="CA489" s="223">
        <f t="shared" ca="1" si="928"/>
        <v>2.0219299156623859E-4</v>
      </c>
      <c r="CB489" s="223">
        <f t="shared" ca="1" si="929"/>
        <v>-2.0219299156624347E-4</v>
      </c>
      <c r="CC489" s="223">
        <f t="shared" ca="1" si="930"/>
        <v>2.0219299156624048E-4</v>
      </c>
      <c r="CD489" s="223">
        <f t="shared" ca="1" si="931"/>
        <v>-2.021929915662375E-4</v>
      </c>
      <c r="CE489" s="223">
        <f t="shared" ca="1" si="932"/>
        <v>2.0219299156624238E-4</v>
      </c>
      <c r="CF489" s="223">
        <f t="shared" ca="1" si="933"/>
        <v>-2.021929915662394E-4</v>
      </c>
      <c r="CG489" s="223">
        <f t="shared" ca="1" si="934"/>
        <v>2.0219299156624428E-4</v>
      </c>
      <c r="CH489" s="223">
        <f t="shared" ca="1" si="935"/>
        <v>-2.021929915662413E-4</v>
      </c>
      <c r="CI489" s="223">
        <f t="shared" ca="1" si="936"/>
        <v>2.0219299156623832E-4</v>
      </c>
      <c r="CJ489" s="223">
        <f t="shared" ca="1" si="937"/>
        <v>-2.0219299156623533E-4</v>
      </c>
      <c r="CK489" s="223">
        <f t="shared" ca="1" si="938"/>
        <v>2.0219299156624807E-4</v>
      </c>
      <c r="CL489" s="223">
        <f t="shared" ca="1" si="939"/>
        <v>-2.0219299156624509E-4</v>
      </c>
      <c r="CM489" s="223">
        <f t="shared" ca="1" si="940"/>
        <v>2.0219299156624211E-4</v>
      </c>
      <c r="CN489" s="223">
        <f t="shared" ca="1" si="941"/>
        <v>-2.0219299156623913E-4</v>
      </c>
      <c r="CO489" s="223">
        <f t="shared" ca="1" si="942"/>
        <v>2.0219299156623615E-4</v>
      </c>
      <c r="CP489" s="223">
        <f t="shared" ca="1" si="943"/>
        <v>-2.0219299156623314E-4</v>
      </c>
      <c r="CQ489" s="223">
        <f t="shared" ca="1" si="944"/>
        <v>2.0219299156624591E-4</v>
      </c>
      <c r="CR489" s="223">
        <f t="shared" ca="1" si="945"/>
        <v>-2.0219299156624292E-4</v>
      </c>
      <c r="CS489" s="223">
        <f t="shared" ca="1" si="946"/>
        <v>2.0219299156623994E-4</v>
      </c>
      <c r="CT489" s="223">
        <f t="shared" ca="1" si="947"/>
        <v>-2.0219299156623696E-4</v>
      </c>
      <c r="CU489" s="223">
        <f t="shared" ca="1" si="948"/>
        <v>2.0219299156623395E-4</v>
      </c>
      <c r="CV489" s="223">
        <f t="shared" ca="1" si="949"/>
        <v>-2.0219299156624672E-4</v>
      </c>
      <c r="CW489" s="223">
        <f t="shared" ca="1" si="950"/>
        <v>2.0219299156624374E-4</v>
      </c>
      <c r="CX489" s="223">
        <f t="shared" ca="1" si="951"/>
        <v>-2.0219299156624076E-4</v>
      </c>
      <c r="CY489" s="223">
        <f t="shared" ca="1" si="952"/>
        <v>2.0219299156623777E-4</v>
      </c>
      <c r="CZ489" s="223">
        <f t="shared" ca="1" si="953"/>
        <v>-2.0219299156623479E-4</v>
      </c>
      <c r="DA489" s="223">
        <f t="shared" ca="1" si="954"/>
        <v>2.0219299156624753E-4</v>
      </c>
      <c r="DB489" s="223">
        <f t="shared" ca="1" si="955"/>
        <v>-2.0219299156624455E-4</v>
      </c>
      <c r="DC489" s="223">
        <f t="shared" ca="1" si="956"/>
        <v>2.0219299156624157E-4</v>
      </c>
      <c r="DD489" s="223">
        <f t="shared" ca="1" si="957"/>
        <v>-2.0219299156623859E-4</v>
      </c>
      <c r="DE489" s="223">
        <f t="shared" ca="1" si="958"/>
        <v>2.0219299156623561E-4</v>
      </c>
      <c r="DF489" s="223">
        <f t="shared" ca="1" si="959"/>
        <v>-2.0219299156624834E-4</v>
      </c>
      <c r="DG489" s="223">
        <f t="shared" ca="1" si="960"/>
        <v>2.0219299156624536E-4</v>
      </c>
      <c r="DH489" s="223">
        <f t="shared" ca="1" si="961"/>
        <v>-2.0219299156624238E-4</v>
      </c>
      <c r="DI489" s="223">
        <f t="shared" ca="1" si="962"/>
        <v>2.021929915662394E-4</v>
      </c>
      <c r="DJ489" s="223">
        <f t="shared" ca="1" si="963"/>
        <v>-2.0219299156623642E-4</v>
      </c>
      <c r="DK489" s="223">
        <f t="shared" ca="1" si="964"/>
        <v>2.0219299156623341E-4</v>
      </c>
      <c r="DL489" s="223">
        <f t="shared" ca="1" si="965"/>
        <v>-2.0219299156624618E-4</v>
      </c>
      <c r="DM489" s="223">
        <f t="shared" ca="1" si="966"/>
        <v>2.0219299156624319E-4</v>
      </c>
      <c r="DN489" s="223">
        <f t="shared" ca="1" si="967"/>
        <v>-2.0219299156624021E-4</v>
      </c>
      <c r="DO489" s="223">
        <f t="shared" ca="1" si="968"/>
        <v>2.0219299156623723E-4</v>
      </c>
      <c r="DP489" s="223">
        <f t="shared" ca="1" si="969"/>
        <v>-2.0219299156623422E-4</v>
      </c>
      <c r="DQ489" s="223">
        <f t="shared" ca="1" si="970"/>
        <v>2.0219299156624699E-4</v>
      </c>
      <c r="DR489" s="223">
        <f t="shared" ca="1" si="971"/>
        <v>-2.0219299156624401E-4</v>
      </c>
      <c r="DS489" s="223">
        <f t="shared" ca="1" si="972"/>
        <v>2.0219299156624103E-4</v>
      </c>
      <c r="DT489" s="223">
        <f t="shared" ca="1" si="973"/>
        <v>-2.0219299156623804E-4</v>
      </c>
      <c r="DU489" s="223">
        <f t="shared" ca="1" si="974"/>
        <v>2.0219299156623506E-4</v>
      </c>
      <c r="DV489" s="223">
        <f t="shared" ca="1" si="975"/>
        <v>-2.0219299156623205E-4</v>
      </c>
      <c r="DW489" s="223">
        <f t="shared" ca="1" si="976"/>
        <v>2.0219299156624482E-4</v>
      </c>
      <c r="DX489" s="223">
        <f t="shared" ca="1" si="977"/>
        <v>-2.0219299156624184E-4</v>
      </c>
      <c r="DY489" s="223">
        <f t="shared" ca="1" si="978"/>
        <v>2.0219299156623886E-4</v>
      </c>
      <c r="DZ489" s="223">
        <f t="shared" ca="1" si="979"/>
        <v>-2.0219299156623588E-4</v>
      </c>
      <c r="EA489" s="223">
        <f t="shared" ca="1" si="980"/>
        <v>2.0219299156623287E-4</v>
      </c>
      <c r="EB489" s="223">
        <f t="shared" ca="1" si="981"/>
        <v>-2.0219299156624563E-4</v>
      </c>
      <c r="EC489" s="223">
        <f t="shared" ca="1" si="982"/>
        <v>2.0219299156624265E-4</v>
      </c>
      <c r="ED489" s="223">
        <f t="shared" ca="1" si="983"/>
        <v>-2.0219299156623967E-4</v>
      </c>
      <c r="EE489" s="223">
        <f t="shared" ca="1" si="984"/>
        <v>2.0219299156623669E-4</v>
      </c>
      <c r="EF489" s="223">
        <f t="shared" ca="1" si="985"/>
        <v>-2.0219299156623368E-4</v>
      </c>
      <c r="EG489" s="223">
        <f t="shared" ca="1" si="986"/>
        <v>2.0219299156624645E-4</v>
      </c>
      <c r="EH489" s="223">
        <f t="shared" ca="1" si="987"/>
        <v>-2.0219299156624347E-4</v>
      </c>
      <c r="EI489" s="223">
        <f t="shared" ca="1" si="988"/>
        <v>2.0219299156624048E-4</v>
      </c>
      <c r="EJ489" s="223">
        <f t="shared" ca="1" si="989"/>
        <v>-2.021929915662375E-4</v>
      </c>
      <c r="EK489" s="223">
        <f t="shared" ca="1" si="990"/>
        <v>2.0219299156623449E-4</v>
      </c>
      <c r="EL489" s="223">
        <f t="shared" ca="1" si="991"/>
        <v>-2.0219299156624726E-4</v>
      </c>
      <c r="EM489" s="223">
        <f t="shared" ca="1" si="992"/>
        <v>2.0219299156624428E-4</v>
      </c>
      <c r="EN489" s="223">
        <f t="shared" ca="1" si="993"/>
        <v>-2.021929915662413E-4</v>
      </c>
      <c r="EO489" s="223">
        <f t="shared" ca="1" si="994"/>
        <v>2.0219299156623832E-4</v>
      </c>
      <c r="EP489" s="223">
        <f t="shared" ca="1" si="995"/>
        <v>-2.0219299156623533E-4</v>
      </c>
      <c r="EQ489" s="223">
        <f t="shared" ca="1" si="996"/>
        <v>2.0219299156623233E-4</v>
      </c>
      <c r="ER489" s="223">
        <f t="shared" ca="1" si="997"/>
        <v>-2.0219299156624509E-4</v>
      </c>
      <c r="ES489" s="223">
        <f t="shared" ca="1" si="998"/>
        <v>2.0219299156624211E-4</v>
      </c>
      <c r="ET489" s="223">
        <f t="shared" ca="1" si="999"/>
        <v>-2.0219299156623913E-4</v>
      </c>
      <c r="EU489" s="223">
        <f t="shared" ca="1" si="1000"/>
        <v>2.0219299156623615E-4</v>
      </c>
      <c r="EV489" s="223">
        <f t="shared" ca="1" si="1001"/>
        <v>-2.0219299156623314E-4</v>
      </c>
      <c r="EW489" s="223">
        <f t="shared" ca="1" si="1002"/>
        <v>2.0219299156624591E-4</v>
      </c>
      <c r="EX489" s="223">
        <f t="shared" ca="1" si="1003"/>
        <v>-2.0219299156624292E-4</v>
      </c>
      <c r="EY489" s="223">
        <f t="shared" ca="1" si="1004"/>
        <v>2.0219299156623994E-4</v>
      </c>
      <c r="EZ489" s="223">
        <f t="shared" ca="1" si="1005"/>
        <v>-2.0219299156623696E-4</v>
      </c>
      <c r="FA489" s="223">
        <f t="shared" ca="1" si="1006"/>
        <v>2.0219299156623395E-4</v>
      </c>
      <c r="FB489" s="223">
        <f t="shared" ca="1" si="1007"/>
        <v>-2.0219299156623097E-4</v>
      </c>
      <c r="FC489" s="223">
        <f t="shared" ca="1" si="1008"/>
        <v>2.0219299156624374E-4</v>
      </c>
      <c r="FD489" s="223">
        <f t="shared" ca="1" si="1009"/>
        <v>-2.0219299156624076E-4</v>
      </c>
      <c r="FE489" s="223">
        <f t="shared" ca="1" si="1010"/>
        <v>2.0219299156623777E-4</v>
      </c>
      <c r="FF489" s="223">
        <f t="shared" ca="1" si="1011"/>
        <v>-2.0219299156623479E-4</v>
      </c>
      <c r="FG489" s="223">
        <f t="shared" ca="1" si="1012"/>
        <v>2.0219299156623178E-4</v>
      </c>
      <c r="FH489" s="223">
        <f t="shared" ca="1" si="1013"/>
        <v>-2.0219299156624455E-4</v>
      </c>
      <c r="FI489" s="223">
        <f t="shared" ca="1" si="1014"/>
        <v>2.0219299156624157E-4</v>
      </c>
      <c r="FJ489" s="223">
        <f t="shared" ca="1" si="1015"/>
        <v>-2.0219299156623859E-4</v>
      </c>
      <c r="FK489" s="223">
        <f t="shared" ca="1" si="1016"/>
        <v>2.0219299156623561E-4</v>
      </c>
      <c r="FL489" s="223">
        <f t="shared" ca="1" si="1017"/>
        <v>-2.021929915662326E-4</v>
      </c>
      <c r="FM489" s="223">
        <f t="shared" ca="1" si="1018"/>
        <v>2.0219299156622961E-4</v>
      </c>
      <c r="FN489" s="223">
        <f t="shared" ca="1" si="1019"/>
        <v>-2.0219299156622663E-4</v>
      </c>
      <c r="FO489" s="223">
        <f t="shared" ca="1" si="1020"/>
        <v>2.0219299156622365E-4</v>
      </c>
      <c r="FP489" s="223">
        <f t="shared" ca="1" si="1021"/>
        <v>-2.0219299156625214E-4</v>
      </c>
      <c r="FQ489" s="223">
        <f t="shared" ca="1" si="1022"/>
        <v>2.0219299156624916E-4</v>
      </c>
      <c r="FR489" s="223">
        <f t="shared" ca="1" si="1023"/>
        <v>-2.0219299156624618E-4</v>
      </c>
      <c r="FS489" s="223">
        <f t="shared" ca="1" si="1024"/>
        <v>2.0219299156624319E-4</v>
      </c>
      <c r="FT489" s="223">
        <f t="shared" ca="1" si="1025"/>
        <v>-2.0219299156624021E-4</v>
      </c>
      <c r="FU489" s="223">
        <f t="shared" ca="1" si="1026"/>
        <v>2.0219299156623723E-4</v>
      </c>
      <c r="FV489" s="223">
        <f t="shared" ca="1" si="1027"/>
        <v>-2.0219299156623422E-4</v>
      </c>
      <c r="FW489" s="223">
        <f t="shared" ca="1" si="1028"/>
        <v>2.0219299156623124E-4</v>
      </c>
      <c r="FX489" s="223">
        <f t="shared" ca="1" si="1029"/>
        <v>-2.0219299156622826E-4</v>
      </c>
      <c r="FY489" s="223">
        <f t="shared" ca="1" si="1030"/>
        <v>2.0219299156622528E-4</v>
      </c>
      <c r="FZ489" s="223">
        <f t="shared" ca="1" si="1031"/>
        <v>-2.021929915662223E-4</v>
      </c>
      <c r="GA489" s="223">
        <f t="shared" ca="1" si="1032"/>
        <v>2.0219299156625078E-4</v>
      </c>
      <c r="GB489" s="223">
        <f t="shared" ca="1" si="1033"/>
        <v>-2.021929915662478E-4</v>
      </c>
      <c r="GC489" s="223">
        <f t="shared" ca="1" si="1034"/>
        <v>2.0219299156624482E-4</v>
      </c>
      <c r="GD489" s="223">
        <f t="shared" ca="1" si="1035"/>
        <v>-2.0219299156624184E-4</v>
      </c>
      <c r="GE489" s="223">
        <f t="shared" ca="1" si="1036"/>
        <v>2.0219299156623886E-4</v>
      </c>
      <c r="GF489" s="223">
        <f t="shared" ca="1" si="1037"/>
        <v>-2.0219299156623588E-4</v>
      </c>
      <c r="GG489" s="223">
        <f t="shared" ca="1" si="1038"/>
        <v>2.0219299156623287E-4</v>
      </c>
      <c r="GH489" s="223">
        <f t="shared" ca="1" si="1039"/>
        <v>-2.0219299156622989E-4</v>
      </c>
      <c r="GI489" s="223">
        <f t="shared" ca="1" si="1040"/>
        <v>2.021929915662269E-4</v>
      </c>
      <c r="GJ489" s="223">
        <f t="shared" ca="1" si="1041"/>
        <v>-2.0219299156622392E-4</v>
      </c>
      <c r="GK489" s="223">
        <f t="shared" ca="1" si="1042"/>
        <v>2.0219299156625241E-4</v>
      </c>
      <c r="GL489" s="223">
        <f t="shared" ca="1" si="1043"/>
        <v>-2.0219299156624943E-4</v>
      </c>
      <c r="GM489" s="223">
        <f t="shared" ca="1" si="1044"/>
        <v>2.0219299156624645E-4</v>
      </c>
      <c r="GN489" s="223">
        <f t="shared" ca="1" si="1045"/>
        <v>-2.0219299156624347E-4</v>
      </c>
      <c r="GO489" s="223">
        <f t="shared" ca="1" si="1046"/>
        <v>2.0219299156624048E-4</v>
      </c>
      <c r="GP489" s="223">
        <f t="shared" ca="1" si="1047"/>
        <v>-2.021929915662375E-4</v>
      </c>
      <c r="GQ489" s="223">
        <f t="shared" ca="1" si="1048"/>
        <v>2.0219299156623449E-4</v>
      </c>
      <c r="GR489" s="223">
        <f t="shared" ca="1" si="1049"/>
        <v>-2.0219299156623151E-4</v>
      </c>
      <c r="GS489" s="223">
        <f t="shared" ca="1" si="1050"/>
        <v>2.0219299156622853E-4</v>
      </c>
      <c r="GT489" s="223">
        <f t="shared" ca="1" si="1051"/>
        <v>-2.0219299156622555E-4</v>
      </c>
      <c r="GU489" s="223">
        <f t="shared" ca="1" si="1052"/>
        <v>2.0219299156622257E-4</v>
      </c>
      <c r="GV489" s="223">
        <f t="shared" ca="1" si="1053"/>
        <v>-2.0219299156625106E-4</v>
      </c>
      <c r="GW489" s="223">
        <f t="shared" ca="1" si="1054"/>
        <v>2.0219299156624807E-4</v>
      </c>
      <c r="GX489" s="223">
        <f t="shared" ca="1" si="1055"/>
        <v>-2.0219299156624509E-4</v>
      </c>
      <c r="GY489" s="223">
        <f t="shared" ca="1" si="1056"/>
        <v>2.0219299156624211E-4</v>
      </c>
      <c r="GZ489" s="223">
        <f t="shared" ca="1" si="1057"/>
        <v>-2.0219299156623913E-4</v>
      </c>
      <c r="HA489" s="223">
        <f t="shared" ca="1" si="1058"/>
        <v>2.0219299156623615E-4</v>
      </c>
      <c r="HB489" s="223">
        <f t="shared" ca="1" si="1059"/>
        <v>-2.0219299156623314E-4</v>
      </c>
      <c r="HC489" s="223">
        <f t="shared" ca="1" si="1060"/>
        <v>2.0219299156623016E-4</v>
      </c>
      <c r="HD489" s="223">
        <f t="shared" ca="1" si="1061"/>
        <v>-2.0219299156622718E-4</v>
      </c>
      <c r="HE489" s="223">
        <f t="shared" ca="1" si="1062"/>
        <v>2.0219299156622419E-4</v>
      </c>
      <c r="HF489" s="223">
        <f t="shared" ca="1" si="1063"/>
        <v>-2.0219299156625268E-4</v>
      </c>
      <c r="HG489" s="223">
        <f t="shared" ca="1" si="1064"/>
        <v>2.021929915662497E-4</v>
      </c>
      <c r="HH489" s="223">
        <f t="shared" ca="1" si="1065"/>
        <v>-2.0219299156624672E-4</v>
      </c>
      <c r="HI489" s="223">
        <f t="shared" ca="1" si="1066"/>
        <v>2.0219299156624374E-4</v>
      </c>
      <c r="HJ489" s="223">
        <f t="shared" ca="1" si="1067"/>
        <v>-2.0219299156624076E-4</v>
      </c>
      <c r="HK489" s="223">
        <f t="shared" ca="1" si="1068"/>
        <v>2.0219299156623777E-4</v>
      </c>
      <c r="HL489" s="223">
        <f t="shared" ca="1" si="1069"/>
        <v>-2.0219299156623479E-4</v>
      </c>
      <c r="HM489" s="223">
        <f t="shared" ca="1" si="1070"/>
        <v>2.0219299156623178E-4</v>
      </c>
      <c r="HN489" s="223">
        <f t="shared" ca="1" si="1071"/>
        <v>-2.021929915662288E-4</v>
      </c>
      <c r="HO489" s="223">
        <f t="shared" ca="1" si="1072"/>
        <v>2.0219299156622582E-4</v>
      </c>
      <c r="HP489" s="223">
        <f t="shared" ca="1" si="1073"/>
        <v>-2.0219299156622284E-4</v>
      </c>
      <c r="HQ489" s="223">
        <f t="shared" ca="1" si="1074"/>
        <v>2.0219299156625133E-4</v>
      </c>
      <c r="HR489" s="223">
        <f t="shared" ca="1" si="1075"/>
        <v>-2.0219299156624834E-4</v>
      </c>
      <c r="HS489" s="223">
        <f t="shared" ca="1" si="1076"/>
        <v>2.0219299156624536E-4</v>
      </c>
      <c r="HT489" s="223">
        <f t="shared" ca="1" si="1077"/>
        <v>-2.0219299156624238E-4</v>
      </c>
      <c r="HU489" s="223">
        <f t="shared" ca="1" si="1078"/>
        <v>2.021929915662394E-4</v>
      </c>
      <c r="HV489" s="223">
        <f t="shared" ca="1" si="1079"/>
        <v>-2.0219299156623642E-4</v>
      </c>
      <c r="HW489" s="223">
        <f t="shared" ca="1" si="1080"/>
        <v>2.0219299156623341E-4</v>
      </c>
      <c r="HX489" s="223">
        <f t="shared" ca="1" si="1081"/>
        <v>-2.0219299156623043E-4</v>
      </c>
      <c r="HY489" s="223">
        <f t="shared" ca="1" si="1082"/>
        <v>2.0219299156622745E-4</v>
      </c>
      <c r="HZ489" s="223">
        <f t="shared" ca="1" si="1083"/>
        <v>-2.0219299156622446E-4</v>
      </c>
      <c r="IA489" s="223">
        <f t="shared" ca="1" si="1084"/>
        <v>2.0219299156622148E-4</v>
      </c>
      <c r="IB489" s="223">
        <f t="shared" ca="1" si="1085"/>
        <v>-2.0219299156624997E-4</v>
      </c>
      <c r="IC489" s="223">
        <f t="shared" ca="1" si="1086"/>
        <v>2.0219299156624699E-4</v>
      </c>
      <c r="ID489" s="223">
        <f t="shared" ca="1" si="1087"/>
        <v>-2.0219299156624401E-4</v>
      </c>
      <c r="IE489" s="223">
        <f t="shared" ca="1" si="1088"/>
        <v>2.021929915662394E-4</v>
      </c>
      <c r="IF489" s="223">
        <f t="shared" ca="1" si="1089"/>
        <v>-2.0219299156623804E-4</v>
      </c>
      <c r="IG489" s="223">
        <f t="shared" ca="1" si="1090"/>
        <v>2.0219299156623506E-4</v>
      </c>
      <c r="IH489" s="223">
        <f t="shared" ca="1" si="1091"/>
        <v>-2.0219299156623205E-4</v>
      </c>
      <c r="II489" s="223">
        <f t="shared" ca="1" si="1092"/>
        <v>2.0219299156622907E-4</v>
      </c>
      <c r="IJ489" s="223">
        <f t="shared" ca="1" si="1093"/>
        <v>-2.0219299156622609E-4</v>
      </c>
      <c r="IK489" s="223">
        <f t="shared" ca="1" si="1094"/>
        <v>2.0219299156622311E-4</v>
      </c>
      <c r="IL489" s="223">
        <f t="shared" ca="1" si="1095"/>
        <v>-2.0219299156622013E-4</v>
      </c>
      <c r="IM489" s="223">
        <f t="shared" ca="1" si="1096"/>
        <v>2.0219299156624862E-4</v>
      </c>
      <c r="IN489" s="223">
        <f t="shared" ca="1" si="1097"/>
        <v>-2.0219299156624563E-4</v>
      </c>
      <c r="IO489" s="223">
        <f t="shared" ca="1" si="1098"/>
        <v>2.0219299156624265E-4</v>
      </c>
      <c r="IP489" s="223">
        <f t="shared" ca="1" si="1099"/>
        <v>-2.0219299156623967E-4</v>
      </c>
      <c r="IQ489" s="223">
        <f t="shared" ca="1" si="1100"/>
        <v>2.0219299156623669E-4</v>
      </c>
      <c r="IR489" s="223">
        <f t="shared" ca="1" si="1101"/>
        <v>-2.0219299156623368E-4</v>
      </c>
      <c r="IS489" s="223">
        <f t="shared" ca="1" si="1102"/>
        <v>2.021929915662307E-4</v>
      </c>
      <c r="IT489" s="223">
        <f t="shared" ca="1" si="1103"/>
        <v>-2.0219299156622772E-4</v>
      </c>
      <c r="IU489" s="223">
        <f t="shared" ca="1" si="1104"/>
        <v>2.0219299156622474E-4</v>
      </c>
      <c r="IV489" s="223">
        <f t="shared" ca="1" si="1105"/>
        <v>-2.0219299156622175E-4</v>
      </c>
      <c r="IW489" s="223">
        <f t="shared" ca="1" si="1106"/>
        <v>2.0219299156625024E-4</v>
      </c>
      <c r="IX489" s="223">
        <f t="shared" ca="1" si="1107"/>
        <v>-2.0219299156624726E-4</v>
      </c>
      <c r="IY489" s="223">
        <f t="shared" ca="1" si="1108"/>
        <v>2.0219299156624428E-4</v>
      </c>
      <c r="IZ489" s="223">
        <f t="shared" ca="1" si="1109"/>
        <v>-2.021929915662413E-4</v>
      </c>
      <c r="JA489" s="223">
        <f t="shared" ca="1" si="1110"/>
        <v>2.0219299156623832E-4</v>
      </c>
      <c r="JB489" s="223">
        <f t="shared" ca="1" si="1111"/>
        <v>-2.0219299156623533E-4</v>
      </c>
    </row>
    <row r="490" spans="2:262">
      <c r="B490" s="230">
        <v>129</v>
      </c>
      <c r="C490" s="229">
        <f t="shared" si="1112"/>
        <v>2.5195312500000018E-3</v>
      </c>
      <c r="D490" s="226">
        <f t="shared" ref="D490:D553" ca="1" si="1113">Vo_set2+E490</f>
        <v>39.073696597456397</v>
      </c>
      <c r="E490" s="225">
        <f ca="1">EE361</f>
        <v>-0.12630340254360523</v>
      </c>
      <c r="F490" s="224">
        <v>129</v>
      </c>
      <c r="G490" s="223">
        <f t="shared" ref="G490:G553" ca="1" si="1114">2*IMREAL(K229)*COS(2*PI()*B229*1/Nt_load2)-2*IMAGINARY(K229)*SIN(2*PI()*B229*1/Nt_load2)</f>
        <v>2.1961426790547518E-4</v>
      </c>
      <c r="H490" s="223">
        <f t="shared" ref="H490:H553" ca="1" si="1115">2*IMREAL(K229)*COS(2*PI()*B229*2/Nt_load2)-2*IMAGINARY(K229)*SIN(2*PI()*B229*2/Nt_load2)</f>
        <v>-2.2493484976758246E-4</v>
      </c>
      <c r="I490" s="223">
        <f t="shared" ref="I490:I553" ca="1" si="1116">2*IMREAL(K229)*COS(2*PI()*B229*3/Nt_load2)-2*IMAGINARY(K229)*SIN(2*PI()*B229*3/Nt_load2)</f>
        <v>2.3011993928704578E-4</v>
      </c>
      <c r="J490" s="223">
        <f t="shared" ref="J490:J553" ca="1" si="1117">2*IMREAL(K229)*COS(2*PI()*B229*4/Nt_load2)-2*IMAGINARY(K229)*SIN(2*PI()*B229*4/Nt_load2)</f>
        <v>-2.3516641315982092E-4</v>
      </c>
      <c r="K490" s="223">
        <f t="shared" ref="K490:K553" ca="1" si="1118">2*IMREAL(K229)*COS(2*PI()*B229*5/Nt_load2)-2*IMAGINARY(K229)*SIN(2*PI()*B229*5/Nt_load2)</f>
        <v>2.4007123157874719E-4</v>
      </c>
      <c r="L490" s="223">
        <f t="shared" ref="L490:L553" ca="1" si="1119">2*IMREAL(K229)*COS(2*PI()*B229*6/Nt_load2)-2*IMAGINARY(K229)*SIN(2*PI()*B229*6/Nt_load2)</f>
        <v>-2.4483144006461267E-4</v>
      </c>
      <c r="M490" s="223">
        <f t="shared" ref="M490:M553" ca="1" si="1120">2*IMREAL(K229)*COS(2*PI()*B229*7/Nt_load2)-2*IMAGINARY(K229)*SIN(2*PI()*B229*7/Nt_load2)</f>
        <v>2.4944417124581975E-4</v>
      </c>
      <c r="N490" s="223">
        <f t="shared" ref="N490:N553" ca="1" si="1121">2*IMREAL(K229)*COS(2*PI()*B229*8/Nt_load2)-2*IMAGINARY(K229)*SIN(2*PI()*B229*8/Nt_load2)</f>
        <v>-2.5390664658558664E-4</v>
      </c>
      <c r="O490" s="223">
        <f t="shared" ref="O490:O553" ca="1" si="1122">2*IMREAL(K229)*COS(2*PI()*B229*9/Nt_load2)-2*IMAGINARY(K229)*SIN(2*PI()*B229*9/Nt_load2)</f>
        <v>2.5821617805563146E-4</v>
      </c>
      <c r="P490" s="223">
        <f t="shared" ref="P490:P553" ca="1" si="1123">2*IMREAL(K229)*COS(2*PI()*B229*10/Nt_load2)-2*IMAGINARY(K229)*SIN(2*PI()*B229*10/Nt_load2)</f>
        <v>-2.6237016975534042E-4</v>
      </c>
      <c r="Q490" s="223">
        <f t="shared" ref="Q490:Q553" ca="1" si="1124">2*IMREAL(K229)*COS(2*PI()*B229*11/Nt_load2)-2*IMAGINARY(K229)*SIN(2*PI()*B229*11/Nt_load2)</f>
        <v>2.6636611947544129E-4</v>
      </c>
      <c r="R490" s="223">
        <f t="shared" ref="R490:R553" ca="1" si="1125">2*IMREAL(K229)*COS(2*PI()*B229*12/Nt_load2)-2*IMAGINARY(K229)*SIN(2*PI()*B229*12/Nt_load2)</f>
        <v>-2.7020162020524201E-4</v>
      </c>
      <c r="S490" s="223">
        <f t="shared" ref="S490:S553" ca="1" si="1126">2*IMREAL(K229)*COS(2*PI()*B229*13/Nt_load2)-2*IMAGINARY(K229)*SIN(2*PI()*B229*13/Nt_load2)</f>
        <v>2.7387436158251926E-4</v>
      </c>
      <c r="T490" s="223">
        <f t="shared" ref="T490:T553" ca="1" si="1127">2*IMREAL(K229)*COS(2*PI()*B229*14/Nt_load2)-2*IMAGINARY(K229)*SIN(2*PI()*B229*14/Nt_load2)</f>
        <v>-2.7738213128520125E-4</v>
      </c>
      <c r="U490" s="223">
        <f t="shared" ref="U490:U553" ca="1" si="1128">2*IMREAL(K229)*COS(2*PI()*B229*15/Nt_load2)-2*IMAGINARY(K229)*SIN(2*PI()*B229*15/Nt_load2)</f>
        <v>2.8072281636398299E-4</v>
      </c>
      <c r="V490" s="223">
        <f t="shared" ref="V490:V553" ca="1" si="1129">2*IMREAL(K229)*COS(2*PI()*B229*16/Nt_load2)-2*IMAGINARY(K229)*SIN(2*PI()*B229*16/Nt_load2)</f>
        <v>-2.8389440451508932E-4</v>
      </c>
      <c r="W490" s="223">
        <f t="shared" ref="W490:W553" ca="1" si="1130">2*IMREAL(K229)*COS(2*PI()*B229*17/Nt_load2)-2*IMAGINARY(K229)*SIN(2*PI()*B229*17/Nt_load2)</f>
        <v>2.8689498529241124E-4</v>
      </c>
      <c r="X490" s="223">
        <f t="shared" ref="X490:X553" ca="1" si="1131">2*IMREAL(K229)*COS(2*PI()*B229*18/Nt_load2)-2*IMAGINARY(K229)*SIN(2*PI()*B229*18/Nt_load2)</f>
        <v>-2.8972275125828753E-4</v>
      </c>
      <c r="Y490" s="223">
        <f t="shared" ref="Y490:Y553" ca="1" si="1132">2*IMREAL(K229)*COS(2*PI()*B229*19/Nt_load2)-2*IMAGINARY(K229)*SIN(2*PI()*B229*19/Nt_load2)</f>
        <v>2.9237599907223726E-4</v>
      </c>
      <c r="Z490" s="223">
        <f t="shared" ref="Z490:Z553" ca="1" si="1133">2*IMREAL(K229)*COS(2*PI()*B229*20/Nt_load2)-2*IMAGINARY(K229)*SIN(2*PI()*B229*20/Nt_load2)</f>
        <v>-2.9485313051698869E-4</v>
      </c>
      <c r="AA490" s="223">
        <f t="shared" ref="AA490:AA553" ca="1" si="1134">2*IMREAL(K229)*COS(2*PI()*B229*21/Nt_load2)-2*IMAGINARY(K229)*SIN(2*PI()*B229*21/Nt_load2)</f>
        <v>2.9715265346118606E-4</v>
      </c>
      <c r="AB490" s="223">
        <f t="shared" ref="AB490:AB553" ca="1" si="1135">2*IMREAL(K229)*COS(2*PI()*B229*22/Nt_load2)-2*IMAGINARY(K229)*SIN(2*PI()*B229*22/Nt_load2)</f>
        <v>-2.9927318275819049E-4</v>
      </c>
      <c r="AC490" s="223">
        <f t="shared" ref="AC490:AC553" ca="1" si="1136">2*IMREAL(K229)*COS(2*PI()*B229*23/Nt_load2)-2*IMAGINARY(K229)*SIN(2*PI()*B229*23/Nt_load2)</f>
        <v>3.0121344108044771E-4</v>
      </c>
      <c r="AD490" s="223">
        <f t="shared" ref="AD490:AD553" ca="1" si="1137">2*IMREAL(K229)*COS(2*PI()*B229*24/Nt_load2)-2*IMAGINARY(K229)*SIN(2*PI()*B229*24/Nt_load2)</f>
        <v>-3.0297225968889391E-4</v>
      </c>
      <c r="AE490" s="223">
        <f t="shared" ref="AE490:AE553" ca="1" si="1138">2*IMREAL(K229)*COS(2*PI()*B229*25/Nt_load2)-2*IMAGINARY(K229)*SIN(2*PI()*B229*25/Nt_load2)</f>
        <v>3.0454857913696514E-4</v>
      </c>
      <c r="AF490" s="223">
        <f t="shared" ref="AF490:AF553" ca="1" si="1139">2*IMREAL(K229)*COS(2*PI()*B229*26/Nt_load2)-2*IMAGINARY(K229)*SIN(2*PI()*B229*26/Nt_load2)</f>
        <v>-3.0594144990876997E-4</v>
      </c>
      <c r="AG490" s="223">
        <f t="shared" ref="AG490:AG553" ca="1" si="1140">2*IMREAL(K229)*COS(2*PI()*B229*27/Nt_load2)-2*IMAGINARY(K229)*SIN(2*PI()*B229*27/Nt_load2)</f>
        <v>3.0715003299103667E-4</v>
      </c>
      <c r="AH490" s="223">
        <f t="shared" ref="AH490:AH553" ca="1" si="1141">2*IMREAL(K229)*COS(2*PI()*B229*28/Nt_load2)-2*IMAGINARY(K229)*SIN(2*PI()*B229*28/Nt_load2)</f>
        <v>-3.0817360037850973E-4</v>
      </c>
      <c r="AI490" s="223">
        <f t="shared" ref="AI490:AI553" ca="1" si="1142">2*IMREAL(K229)*COS(2*PI()*B229*29/Nt_load2)-2*IMAGINARY(K229)*SIN(2*PI()*B229*29/Nt_load2)</f>
        <v>3.0901153551246736E-4</v>
      </c>
      <c r="AJ490" s="223">
        <f t="shared" ref="AJ490:AJ553" ca="1" si="1143">2*IMREAL(K229)*COS(2*PI()*B229*30/Nt_load2)-2*IMAGINARY(K229)*SIN(2*PI()*B229*30/Nt_load2)</f>
        <v>-3.0966333365211831E-4</v>
      </c>
      <c r="AK490" s="223">
        <f t="shared" ref="AK490:AK553" ca="1" si="1144">2*IMREAL(K229)*COS(2*PI()*B229*31/Nt_load2)-2*IMAGINARY(K229)*SIN(2*PI()*B229*31/Nt_load2)</f>
        <v>3.1012860217863477E-4</v>
      </c>
      <c r="AL490" s="223">
        <f t="shared" ref="AL490:AL553" ca="1" si="1145">2*IMREAL(K229)*COS(2*PI()*B229*32/Nt_load2)-2*IMAGINARY(K229)*SIN(2*PI()*B229*32/Nt_load2)</f>
        <v>-3.1040706083165434E-4</v>
      </c>
      <c r="AM490" s="223">
        <f t="shared" ref="AM490:AM553" ca="1" si="1146">2*IMREAL(K229)*COS(2*PI()*B229*33/Nt_load2)-2*IMAGINARY(K229)*SIN(2*PI()*B229*33/Nt_load2)</f>
        <v>3.1049854187809652E-4</v>
      </c>
      <c r="AN490" s="223">
        <f t="shared" ref="AN490:AN553" ca="1" si="1147">2*IMREAL(K229)*COS(2*PI()*B229*34/Nt_load2)-2*IMAGINARY(K229)*SIN(2*PI()*B229*34/Nt_load2)</f>
        <v>-3.1040299021319962E-4</v>
      </c>
      <c r="AO490" s="223">
        <f t="shared" ref="AO490:AO553" ca="1" si="1148">2*IMREAL(K229)*COS(2*PI()*B229*35/Nt_load2)-2*IMAGINARY(K229)*SIN(2*PI()*B229*35/Nt_load2)</f>
        <v>3.1012046339371358E-4</v>
      </c>
      <c r="AP490" s="223">
        <f t="shared" ref="AP490:AP553" ca="1" si="1149">2*IMREAL(K229)*COS(2*PI()*B229*36/Nt_load2)-2*IMAGINARY(K229)*SIN(2*PI()*B229*36/Nt_load2)</f>
        <v>-3.0965113160323046E-4</v>
      </c>
      <c r="AQ490" s="223">
        <f t="shared" ref="AQ490:AQ553" ca="1" si="1150">2*IMREAL(K229)*COS(2*PI()*B229*37/Nt_load2)-2*IMAGINARY(K229)*SIN(2*PI()*B229*37/Nt_load2)</f>
        <v>3.0899527754967081E-4</v>
      </c>
      <c r="AR490" s="223">
        <f t="shared" ref="AR490:AR553" ca="1" si="1151">2*IMREAL(K229)*COS(2*PI()*B229*38/Nt_load2)-2*IMAGINARY(K229)*SIN(2*PI()*B229*38/Nt_load2)</f>
        <v>-3.0815329629499324E-4</v>
      </c>
      <c r="AS490" s="223">
        <f t="shared" ref="AS490:AS553" ca="1" si="1152">2*IMREAL(K229)*COS(2*PI()*B229*39/Nt_load2)-2*IMAGINARY(K229)*SIN(2*PI()*B229*39/Nt_load2)</f>
        <v>3.0712569501722107E-4</v>
      </c>
      <c r="AT490" s="223">
        <f t="shared" ref="AT490:AT553" ca="1" si="1153">2*IMREAL(K229)*COS(2*PI()*B229*40/Nt_load2)-2*IMAGINARY(K229)*SIN(2*PI()*B229*40/Nt_load2)</f>
        <v>-3.0591309270494062E-4</v>
      </c>
      <c r="AU490" s="223">
        <f t="shared" ref="AU490:AU553" ca="1" si="1154">2*IMREAL(K229)*COS(2*PI()*B229*41/Nt_load2)-2*IMAGINARY(K229)*SIN(2*PI()*B229*41/Nt_load2)</f>
        <v>3.045162197844412E-4</v>
      </c>
      <c r="AV490" s="223">
        <f t="shared" ref="AV490:AV553" ca="1" si="1155">2*IMREAL(K229)*COS(2*PI()*B229*42/Nt_load2)-2*IMAGINARY(K229)*SIN(2*PI()*B229*42/Nt_load2)</f>
        <v>-3.0293591767973846E-4</v>
      </c>
      <c r="AW490" s="223">
        <f t="shared" ref="AW490:AW553" ca="1" si="1156">2*IMREAL(K229)*COS(2*PI()*B229*43/Nt_load2)-2*IMAGINARY(K229)*SIN(2*PI()*B229*43/Nt_load2)</f>
        <v>3.0117313830572891E-4</v>
      </c>
      <c r="AX490" s="223">
        <f t="shared" ref="AX490:AX553" ca="1" si="1157">2*IMREAL(K229)*COS(2*PI()*B229*44/Nt_load2)-2*IMAGINARY(K229)*SIN(2*PI()*B229*44/Nt_load2)</f>
        <v>-2.9922894349479527E-4</v>
      </c>
      <c r="AY490" s="223">
        <f t="shared" ref="AY490:AY553" ca="1" si="1158">2*IMREAL(K229)*COS(2*PI()*B229*45/Nt_load2)-2*IMAGINARY(K229)*SIN(2*PI()*B229*45/Nt_load2)</f>
        <v>2.9710450435718901E-4</v>
      </c>
      <c r="AZ490" s="223">
        <f t="shared" ref="AZ490:AZ553" ca="1" si="1159">2*IMREAL(K229)*COS(2*PI()*B229*46/Nt_load2)-2*IMAGINARY(K229)*SIN(2*PI()*B229*46/Nt_load2)</f>
        <v>-2.9480110057561085E-4</v>
      </c>
      <c r="BA490" s="223">
        <f t="shared" ref="BA490:BA553" ca="1" si="1160">2*IMREAL(K229)*COS(2*PI()*B229*47/Nt_load2)-2*IMAGINARY(K229)*SIN(2*PI()*B229*47/Nt_load2)</f>
        <v>2.9232011963436903E-4</v>
      </c>
      <c r="BB490" s="223">
        <f t="shared" ref="BB490:BB553" ca="1" si="1161">2*IMREAL(K229)*COS(2*PI()*B229*48/Nt_load2)-2*IMAGINARY(K229)*SIN(2*PI()*B229*48/Nt_load2)</f>
        <v>-2.8966305598361266E-4</v>
      </c>
      <c r="BC490" s="223">
        <f t="shared" ref="BC490:BC553" ca="1" si="1162">2*IMREAL(K229)*COS(2*PI()*B229*49/Nt_load2)-2*IMAGINARY(K229)*SIN(2*PI()*B229*49/Nt_load2)</f>
        <v>2.8683151013913436E-4</v>
      </c>
      <c r="BD490" s="223">
        <f t="shared" ref="BD490:BD553" ca="1" si="1163">2*IMREAL(K229)*COS(2*PI()*B229*50/Nt_load2)-2*IMAGINARY(K229)*SIN(2*PI()*B229*50/Nt_load2)</f>
        <v>-2.8382718771826601E-4</v>
      </c>
      <c r="BE490" s="223">
        <f t="shared" ref="BE490:BE553" ca="1" si="1164">2*IMREAL(K229)*COS(2*PI()*B229*51/Nt_load2)-2*IMAGINARY(K229)*SIN(2*PI()*B229*51/Nt_load2)</f>
        <v>2.8065189841249818E-4</v>
      </c>
      <c r="BF490" s="223">
        <f t="shared" ref="BF490:BF553" ca="1" si="1165">2*IMREAL(K229)*COS(2*PI()*B229*52/Nt_load2)-2*IMAGINARY(K229)*SIN(2*PI()*B229*52/Nt_load2)</f>
        <v>-2.7730755489737704E-4</v>
      </c>
      <c r="BG490" s="223">
        <f t="shared" ref="BG490:BG553" ca="1" si="1166">2*IMREAL(K229)*COS(2*PI()*B229*53/Nt_load2)-2*IMAGINARY(K229)*SIN(2*PI()*B229*53/Nt_load2)</f>
        <v>2.7379617168038706E-4</v>
      </c>
      <c r="BH490" s="223">
        <f t="shared" ref="BH490:BH553" ca="1" si="1167">2*IMREAL(K229)*COS(2*PI()*B229*54/Nt_load2)-2*IMAGINARY(K229)*SIN(2*PI()*B229*54/Nt_load2)</f>
        <v>-2.7011986388747114E-4</v>
      </c>
      <c r="BI490" s="223">
        <f t="shared" ref="BI490:BI553" ca="1" si="1168">2*IMREAL(K229)*COS(2*PI()*B229*55/Nt_load2)-2*IMAGINARY(K229)*SIN(2*PI()*B229*55/Nt_load2)</f>
        <v>2.6628084598898154E-4</v>
      </c>
      <c r="BJ490" s="223">
        <f t="shared" ref="BJ490:BJ553" ca="1" si="1169">2*IMREAL(K229)*COS(2*PI()*B229*56/Nt_load2)-2*IMAGINARY(K229)*SIN(2*PI()*B229*56/Nt_load2)</f>
        <v>-2.6228143046575029E-4</v>
      </c>
      <c r="BK490" s="223">
        <f t="shared" ref="BK490:BK553" ca="1" si="1170">2*IMREAL(K229)*COS(2*PI()*B229*57/Nt_load2)-2*IMAGINARY(K229)*SIN(2*PI()*B229*57/Nt_load2)</f>
        <v>2.581240264161408E-4</v>
      </c>
      <c r="BL490" s="223">
        <f t="shared" ref="BL490:BL553" ca="1" si="1171">2*IMREAL(K229)*COS(2*PI()*B229*58/Nt_load2)-2*IMAGINARY(K229)*SIN(2*PI()*B229*58/Nt_load2)</f>
        <v>-2.5381113810490219E-4</v>
      </c>
      <c r="BM490" s="223">
        <f t="shared" ref="BM490:BM553" ca="1" si="1172">2*IMREAL(K229)*COS(2*PI()*B229*59/Nt_load2)-2*IMAGINARY(K229)*SIN(2*PI()*B229*59/Nt_load2)</f>
        <v>2.4934536345467401E-4</v>
      </c>
      <c r="BN490" s="223">
        <f t="shared" ref="BN490:BN553" ca="1" si="1173">2*IMREAL(K229)*COS(2*PI()*B229*60/Nt_load2)-2*IMAGINARY(K229)*SIN(2*PI()*B229*60/Nt_load2)</f>
        <v>-2.4472939248112427E-4</v>
      </c>
      <c r="BO490" s="223">
        <f t="shared" ref="BO490:BO553" ca="1" si="1174">2*IMREAL(K229)*COS(2*PI()*B229*61/Nt_load2)-2*IMAGINARY(K229)*SIN(2*PI()*B229*61/Nt_load2)</f>
        <v>2.3996600567256527E-4</v>
      </c>
      <c r="BP490" s="223">
        <f t="shared" ref="BP490:BP553" ca="1" si="1175">2*IMREAL(K229)*COS(2*PI()*B229*62/Nt_load2)-2*IMAGINARY(K229)*SIN(2*PI()*B229*62/Nt_load2)</f>
        <v>-2.3505807231510173E-4</v>
      </c>
      <c r="BQ490" s="223">
        <f t="shared" ref="BQ490:BQ553" ca="1" si="1176">2*IMREAL(K229)*COS(2*PI()*B229*63/Nt_load2)-2*IMAGINARY(K229)*SIN(2*PI()*B229*63/Nt_load2)</f>
        <v>2.3000854876425729E-4</v>
      </c>
      <c r="BR490" s="223">
        <f t="shared" ref="BR490:BR553" ca="1" si="1177">2*IMREAL(K229)*COS(2*PI()*B229*64/Nt_load2)-2*IMAGINARY(K229)*SIN(2*PI()*B229*64/Nt_load2)</f>
        <v>-2.2482047666421085E-4</v>
      </c>
      <c r="BS490" s="223">
        <f t="shared" ref="BS490:BS553" ca="1" si="1178">2*IMREAL(K229)*COS(2*PI()*B229*65/Nt_load2)-2*IMAGINARY(K229)*SIN(2*PI()*B229*65/Nt_load2)</f>
        <v>2.1949698111560086E-4</v>
      </c>
      <c r="BT490" s="223">
        <f t="shared" ref="BT490:BT553" ca="1" si="1179">2*IMREAL(K229)*COS(2*PI()*B229*66/Nt_load2)-2*IMAGINARY(K229)*SIN(2*PI()*B229*66/Nt_load2)</f>
        <v>-2.1404126879308758E-4</v>
      </c>
      <c r="BU490" s="223">
        <f t="shared" ref="BU490:BU553" ca="1" si="1180">2*IMREAL(K229)*COS(2*PI()*B229*67/Nt_load2)-2*IMAGINARY(K229)*SIN(2*PI()*B229*67/Nt_load2)</f>
        <v>2.0845662601377834E-4</v>
      </c>
      <c r="BV490" s="223">
        <f t="shared" ref="BV490:BV553" ca="1" si="1181">2*IMREAL(K229)*COS(2*PI()*B229*68/Nt_load2)-2*IMAGINARY(K229)*SIN(2*PI()*B229*68/Nt_load2)</f>
        <v>-2.0274641675764726E-4</v>
      </c>
      <c r="BW490" s="223">
        <f t="shared" ref="BW490:BW553" ca="1" si="1182">2*IMREAL(K229)*COS(2*PI()*B229*69/Nt_load2)-2*IMAGINARY(K229)*SIN(2*PI()*B229*69/Nt_load2)</f>
        <v>1.9691408064123815E-4</v>
      </c>
      <c r="BX490" s="223">
        <f t="shared" ref="BX490:BX553" ca="1" si="1183">2*IMREAL(K229)*COS(2*PI()*B229*70/Nt_load2)-2*IMAGINARY(K229)*SIN(2*PI()*B229*70/Nt_load2)</f>
        <v>-1.9096313084574238E-4</v>
      </c>
      <c r="BY490" s="223">
        <f t="shared" ref="BY490:BY553" ca="1" si="1184">2*IMREAL(K229)*COS(2*PI()*B229*71/Nt_load2)-2*IMAGINARY(K229)*SIN(2*PI()*B229*71/Nt_load2)</f>
        <v>1.8489715200080363E-4</v>
      </c>
      <c r="BZ490" s="223">
        <f t="shared" ref="BZ490:BZ553" ca="1" si="1185">2*IMREAL(K229)*COS(2*PI()*B229*72/Nt_load2)-2*IMAGINARY(K229)*SIN(2*PI()*B229*72/Nt_load2)</f>
        <v>-1.7871979802524236E-4</v>
      </c>
      <c r="CA490" s="223">
        <f t="shared" ref="CA490:CA553" ca="1" si="1186">2*IMREAL(K229)*COS(2*PI()*B229*73/Nt_load2)-2*IMAGINARY(K229)*SIN(2*PI()*B229*73/Nt_load2)</f>
        <v>1.7243478992611433E-4</v>
      </c>
      <c r="CB490" s="223">
        <f t="shared" ref="CB490:CB553" ca="1" si="1187">2*IMREAL(K229)*COS(2*PI()*B229*74/Nt_load2)-2*IMAGINARY(K229)*SIN(2*PI()*B229*74/Nt_load2)</f>
        <v>-1.6604591355728687E-4</v>
      </c>
      <c r="CC490" s="223">
        <f t="shared" ref="CC490:CC553" ca="1" si="1188">2*IMREAL(K229)*COS(2*PI()*B229*75/Nt_load2)-2*IMAGINARY(K229)*SIN(2*PI()*B229*75/Nt_load2)</f>
        <v>1.5955701733898903E-4</v>
      </c>
      <c r="CD490" s="223">
        <f t="shared" ref="CD490:CD553" ca="1" si="1189">2*IMREAL(K229)*COS(2*PI()*B229*76/Nt_load2)-2*IMAGINARY(K229)*SIN(2*PI()*B229*76/Nt_load2)</f>
        <v>-1.5297200993967498E-4</v>
      </c>
      <c r="CE490" s="223">
        <f t="shared" ref="CE490:CE553" ca="1" si="1190">2*IMREAL(K229)*COS(2*PI()*B229*77/Nt_load2)-2*IMAGINARY(K229)*SIN(2*PI()*B229*77/Nt_load2)</f>
        <v>1.4629485792155757E-4</v>
      </c>
      <c r="CF490" s="223">
        <f t="shared" ref="CF490:CF553" ca="1" si="1191">2*IMREAL(K229)*COS(2*PI()*B229*78/Nt_load2)-2*IMAGINARY(K229)*SIN(2*PI()*B229*78/Nt_load2)</f>
        <v>-1.3952958335134523E-4</v>
      </c>
      <c r="CG490" s="223">
        <f t="shared" ref="CG490:CG553" ca="1" si="1192">2*IMREAL(K229)*COS(2*PI()*B229*79/Nt_load2)-2*IMAGINARY(K229)*SIN(2*PI()*B229*79/Nt_load2)</f>
        <v>1.3268026137746916E-4</v>
      </c>
      <c r="CH490" s="223">
        <f t="shared" ref="CH490:CH553" ca="1" si="1193">2*IMREAL(K229)*COS(2*PI()*B229*80/Nt_load2)-2*IMAGINARY(K229)*SIN(2*PI()*B229*80/Nt_load2)</f>
        <v>-1.2575101777538187E-4</v>
      </c>
      <c r="CI490" s="223">
        <f t="shared" ref="CI490:CI553" ca="1" si="1194">2*IMREAL(K229)*COS(2*PI()*B229*81/Nt_load2)-2*IMAGINARY(K229)*SIN(2*PI()*B229*81/Nt_load2)</f>
        <v>1.1874602646231208E-4</v>
      </c>
      <c r="CJ490" s="223">
        <f t="shared" ref="CJ490:CJ553" ca="1" si="1195">2*IMREAL(K229)*COS(2*PI()*B229*82/Nt_load2)-2*IMAGINARY(K229)*SIN(2*PI()*B229*82/Nt_load2)</f>
        <v>-1.1166950698310127E-4</v>
      </c>
      <c r="CK490" s="223">
        <f t="shared" ref="CK490:CK553" ca="1" si="1196">2*IMREAL(K229)*COS(2*PI()*B229*83/Nt_load2)-2*IMAGINARY(K229)*SIN(2*PI()*B229*83/Nt_load2)</f>
        <v>1.0452572196847565E-4</v>
      </c>
      <c r="CL490" s="223">
        <f t="shared" ref="CL490:CL553" ca="1" si="1197">2*IMREAL(K229)*COS(2*PI()*B229*84/Nt_load2)-2*IMAGINARY(K229)*SIN(2*PI()*B229*84/Nt_load2)</f>
        <v>-9.7318974567404661E-5</v>
      </c>
      <c r="CM490" s="223">
        <f t="shared" ref="CM490:CM553" ca="1" si="1198">2*IMREAL(K229)*COS(2*PI()*B229*85/Nt_load2)-2*IMAGINARY(K229)*SIN(2*PI()*B229*85/Nt_load2)</f>
        <v>9.0053605855045101E-5</v>
      </c>
      <c r="CN490" s="223">
        <f t="shared" ref="CN490:CN553" ca="1" si="1199">2*IMREAL(K229)*COS(2*PI()*B229*86/Nt_load2)-2*IMAGINARY(K229)*SIN(2*PI()*B229*86/Nt_load2)</f>
        <v>-8.2733992217839624E-5</v>
      </c>
      <c r="CO490" s="223">
        <f t="shared" ref="CO490:CO553" ca="1" si="1200">2*IMREAL(K229)*COS(2*PI()*B229*87/Nt_load2)-2*IMAGINARY(K229)*SIN(2*PI()*B229*87/Nt_load2)</f>
        <v>7.5364542717362471E-5</v>
      </c>
      <c r="CP490" s="223">
        <f t="shared" ref="CP490:CP553" ca="1" si="1201">2*IMREAL(K229)*COS(2*PI()*B229*88/Nt_load2)-2*IMAGINARY(K229)*SIN(2*PI()*B229*88/Nt_load2)</f>
        <v>-6.7949696434397086E-5</v>
      </c>
      <c r="CQ490" s="223">
        <f t="shared" ref="CQ490:CQ553" ca="1" si="1202">2*IMREAL(K229)*COS(2*PI()*B229*89/Nt_load2)-2*IMAGINARY(K229)*SIN(2*PI()*B229*89/Nt_load2)</f>
        <v>6.0493919795102447E-5</v>
      </c>
      <c r="CR490" s="223">
        <f t="shared" ref="CR490:CR553" ca="1" si="1203">2*IMREAL(K229)*COS(2*PI()*B229*90/Nt_load2)-2*IMAGINARY(K229)*SIN(2*PI()*B229*90/Nt_load2)</f>
        <v>-5.3001703880536515E-5</v>
      </c>
      <c r="CS490" s="223">
        <f t="shared" ref="CS490:CS553" ca="1" si="1204">2*IMREAL(K229)*COS(2*PI()*B229*91/Nt_load2)-2*IMAGINARY(K229)*SIN(2*PI()*B229*91/Nt_load2)</f>
        <v>4.5477561721414295E-5</v>
      </c>
      <c r="CT490" s="223">
        <f t="shared" ref="CT490:CT553" ca="1" si="1205">2*IMREAL(K229)*COS(2*PI()*B229*92/Nt_load2)-2*IMAGINARY(K229)*SIN(2*PI()*B229*92/Nt_load2)</f>
        <v>-3.7926025579626717E-5</v>
      </c>
      <c r="CU490" s="223">
        <f t="shared" ref="CU490:CU553" ca="1" si="1206">2*IMREAL(K229)*COS(2*PI()*B229*93/Nt_load2)-2*IMAGINARY(K229)*SIN(2*PI()*B229*93/Nt_load2)</f>
        <v>3.03516442181753E-5</v>
      </c>
      <c r="CV490" s="223">
        <f t="shared" ref="CV490:CV553" ca="1" si="1207">2*IMREAL(K229)*COS(2*PI()*B229*94/Nt_load2)-2*IMAGINARY(K229)*SIN(2*PI()*B229*94/Nt_load2)</f>
        <v>-2.2758980161167997E-5</v>
      </c>
      <c r="CW490" s="223">
        <f t="shared" ref="CW490:CW553" ca="1" si="1208">2*IMREAL(K229)*COS(2*PI()*B229*95/Nt_load2)-2*IMAGINARY(K229)*SIN(2*PI()*B229*95/Nt_load2)</f>
        <v>1.5152606945524648E-5</v>
      </c>
      <c r="CX490" s="223">
        <f t="shared" ref="CX490:CX553" ca="1" si="1209">2*IMREAL(K229)*COS(2*PI()*B229*96/Nt_load2)-2*IMAGINARY(K229)*SIN(2*PI()*B229*96/Nt_load2)</f>
        <v>-7.5371063660498172E-6</v>
      </c>
      <c r="CY490" s="223">
        <f t="shared" ref="CY490:CY553" ca="1" si="1210">2*IMREAL(K229)*COS(2*PI()*B229*97/Nt_load2)-2*IMAGINARY(K229)*SIN(2*PI()*B229*97/Nt_load2)</f>
        <v>-8.2934284451714139E-8</v>
      </c>
      <c r="CZ490" s="223">
        <f t="shared" ref="CZ490:CZ553" ca="1" si="1211">2*IMREAL(K229)*COS(2*PI()*B229*98/Nt_load2)-2*IMAGINARY(K229)*SIN(2*PI()*B229*98/Nt_load2)</f>
        <v>7.7029249784591174E-6</v>
      </c>
      <c r="DA490" s="223">
        <f t="shared" ref="DA490:DA553" ca="1" si="1212">2*IMREAL(K229)*COS(2*PI()*B229*99/Nt_load2)-2*IMAGINARY(K229)*SIN(2*PI()*B229*99/Nt_load2)</f>
        <v>-1.5318275718490389E-5</v>
      </c>
      <c r="DB490" s="223">
        <f t="shared" ref="DB490:DB553" ca="1" si="1213">2*IMREAL(K229)*COS(2*PI()*B229*100/Nt_load2)-2*IMAGINARY(K229)*SIN(2*PI()*B229*100/Nt_load2)</f>
        <v>2.2924399302015998E-5</v>
      </c>
      <c r="DC490" s="223">
        <f t="shared" ref="DC490:DC553" ca="1" si="1214">2*IMREAL(K229)*COS(2*PI()*B229*101/Nt_load2)-2*IMAGINARY(K229)*SIN(2*PI()*B229*101/Nt_load2)</f>
        <v>-3.0516714084600604E-5</v>
      </c>
      <c r="DD490" s="223">
        <f t="shared" ref="DD490:DD553" ca="1" si="1215">2*IMREAL(K229)*COS(2*PI()*B229*102/Nt_load2)-2*IMAGINARY(K229)*SIN(2*PI()*B229*102/Nt_load2)</f>
        <v>3.809064673971412E-5</v>
      </c>
      <c r="DE490" s="223">
        <f t="shared" ref="DE490:DE553" ca="1" si="1216">2*IMREAL(K229)*COS(2*PI()*B229*103/Nt_load2)-2*IMAGINARY(K229)*SIN(2*PI()*B229*103/Nt_load2)</f>
        <v>-4.564163501353258E-5</v>
      </c>
      <c r="DF490" s="223">
        <f t="shared" ref="DF490:DF553" ca="1" si="1217">2*IMREAL(K229)*COS(2*PI()*B229*104/Nt_load2)-2*IMAGINARY(K229)*SIN(2*PI()*B229*104/Nt_load2)</f>
        <v>5.316513047306956E-5</v>
      </c>
      <c r="DG490" s="223">
        <f t="shared" ref="DG490:DG553" ca="1" si="1218">2*IMREAL(K229)*COS(2*PI()*B229*105/Nt_load2)-2*IMAGINARY(K229)*SIN(2*PI()*B229*105/Nt_load2)</f>
        <v>-6.0656601245981845E-5</v>
      </c>
      <c r="DH490" s="223">
        <f t="shared" ref="DH490:DH553" ca="1" si="1219">2*IMREAL(K229)*COS(2*PI()*B229*106/Nt_load2)-2*IMAGINARY(K229)*SIN(2*PI()*B229*106/Nt_load2)</f>
        <v>6.8111534750382673E-5</v>
      </c>
      <c r="DI490" s="223">
        <f t="shared" ref="DI490:DI553" ca="1" si="1220">2*IMREAL(K229)*COS(2*PI()*B229*107/Nt_load2)-2*IMAGINARY(K229)*SIN(2*PI()*B229*107/Nt_load2)</f>
        <v>-7.5525440413121505E-5</v>
      </c>
      <c r="DJ490" s="223">
        <f t="shared" ref="DJ490:DJ553" ca="1" si="1221">2*IMREAL(K229)*COS(2*PI()*B229*108/Nt_load2)-2*IMAGINARY(K229)*SIN(2*PI()*B229*108/Nt_load2)</f>
        <v>8.2893852374633584E-5</v>
      </c>
      <c r="DK490" s="223">
        <f t="shared" ref="DK490:DK553" ca="1" si="1222">2*IMREAL(K229)*COS(2*PI()*B229*109/Nt_load2)-2*IMAGINARY(K229)*SIN(2*PI()*B229*109/Nt_load2)</f>
        <v>-9.0212332179075922E-5</v>
      </c>
      <c r="DL490" s="223">
        <f t="shared" ref="DL490:DL553" ca="1" si="1223">2*IMREAL(K229)*COS(2*PI()*B229*110/Nt_load2)-2*IMAGINARY(K229)*SIN(2*PI()*B229*110/Nt_load2)</f>
        <v>9.7476471447869919E-5</v>
      </c>
      <c r="DM490" s="223">
        <f t="shared" ref="DM490:DM553" ca="1" si="1224">2*IMREAL(K229)*COS(2*PI()*B229*111/Nt_load2)-2*IMAGINARY(K229)*SIN(2*PI()*B229*111/Nt_load2)</f>
        <v>-1.0468189453514375E-4</v>
      </c>
      <c r="DN490" s="223">
        <f t="shared" ref="DN490:DN553" ca="1" si="1225">2*IMREAL(K229)*COS(2*PI()*B229*112/Nt_load2)-2*IMAGINARY(K229)*SIN(2*PI()*B229*112/Nt_load2)</f>
        <v>1.118242611634577E-4</v>
      </c>
      <c r="DO490" s="223">
        <f t="shared" ref="DO490:DO553" ca="1" si="1226">2*IMREAL(K229)*COS(2*PI()*B229*113/Nt_load2)-2*IMAGINARY(K229)*SIN(2*PI()*B229*113/Nt_load2)</f>
        <v>-1.1889926903822527E-4</v>
      </c>
      <c r="DP490" s="223">
        <f t="shared" ref="DP490:DP553" ca="1" si="1227">2*IMREAL(K229)*COS(2*PI()*B229*114/Nt_load2)-2*IMAGINARY(K229)*SIN(2*PI()*B229*114/Nt_load2)</f>
        <v>1.2590265643925414E-4</v>
      </c>
      <c r="DQ490" s="223">
        <f t="shared" ref="DQ490:DQ553" ca="1" si="1228">2*IMREAL(K229)*COS(2*PI()*B229*115/Nt_load2)-2*IMAGINARY(K229)*SIN(2*PI()*B229*115/Nt_load2)</f>
        <v>-1.3283020478783162E-4</v>
      </c>
      <c r="DR490" s="223">
        <f t="shared" ref="DR490:DR553" ca="1" si="1229">2*IMREAL(K229)*COS(2*PI()*B229*116/Nt_load2)-2*IMAGINARY(K229)*SIN(2*PI()*B229*116/Nt_load2)</f>
        <v>1.3967774118790223E-4</v>
      </c>
      <c r="DS490" s="223">
        <f t="shared" ref="DS490:DS553" ca="1" si="1230">2*IMREAL(K229)*COS(2*PI()*B229*117/Nt_load2)-2*IMAGINARY(K229)*SIN(2*PI()*B229*117/Nt_load2)</f>
        <v>-1.4644114093956834E-4</v>
      </c>
      <c r="DT490" s="223">
        <f t="shared" ref="DT490:DT553" ca="1" si="1231">2*IMREAL(K229)*COS(2*PI()*B229*118/Nt_load2)-2*IMAGINARY(K229)*SIN(2*PI()*B229*118/Nt_load2)</f>
        <v>1.5311633002371941E-4</v>
      </c>
      <c r="DU490" s="223">
        <f t="shared" ref="DU490:DU553" ca="1" si="1232">2*IMREAL(K229)*COS(2*PI()*B229*119/Nt_load2)-2*IMAGINARY(K229)*SIN(2*PI()*B229*119/Nt_load2)</f>
        <v>-1.596992875560525E-4</v>
      </c>
      <c r="DV490" s="223">
        <f t="shared" ref="DV490:DV553" ca="1" si="1233">2*IMREAL(K229)*COS(2*PI()*B229*120/Nt_load2)-2*IMAGINARY(K229)*SIN(2*PI()*B229*120/Nt_load2)</f>
        <v>1.6618604820910275E-4</v>
      </c>
      <c r="DW490" s="223">
        <f t="shared" ref="DW490:DW553" ca="1" si="1234">2*IMREAL(K229)*COS(2*PI()*B229*121/Nt_load2)-2*IMAGINARY(K229)*SIN(2*PI()*B229*121/Nt_load2)</f>
        <v>-1.7257270460080838E-4</v>
      </c>
      <c r="DX490" s="223">
        <f t="shared" ref="DX490:DX553" ca="1" si="1235">2*IMREAL(K229)*COS(2*PI()*B229*122/Nt_load2)-2*IMAGINARY(K229)*SIN(2*PI()*B229*122/Nt_load2)</f>
        <v>1.7885540964817146E-4</v>
      </c>
      <c r="DY490" s="223">
        <f t="shared" ref="DY490:DY553" ca="1" si="1236">2*IMREAL(K229)*COS(2*PI()*B229*123/Nt_load2)-2*IMAGINARY(K229)*SIN(2*PI()*B229*123/Nt_load2)</f>
        <v>-1.8503037888459702E-4</v>
      </c>
      <c r="DZ490" s="223">
        <f t="shared" ref="DZ490:DZ553" ca="1" si="1237">2*IMREAL(K229)*COS(2*PI()*B229*124/Nt_load2)-2*IMAGINARY(K229)*SIN(2*PI()*B229*124/Nt_load2)</f>
        <v>1.9109389273949995E-4</v>
      </c>
      <c r="EA490" s="223">
        <f t="shared" ref="EA490:EA553" ca="1" si="1238">2*IMREAL(K229)*COS(2*PI()*B229*125/Nt_load2)-2*IMAGINARY(K229)*SIN(2*PI()*B229*125/Nt_load2)</f>
        <v>-1.9704229877889171E-4</v>
      </c>
      <c r="EB490" s="223">
        <f t="shared" ref="EB490:EB553" ca="1" si="1239">2*IMREAL(K229)*COS(2*PI()*B229*126/Nt_load2)-2*IMAGINARY(K229)*SIN(2*PI()*B229*126/Nt_load2)</f>
        <v>2.0287201390538503E-4</v>
      </c>
      <c r="EC490" s="223">
        <f t="shared" ref="EC490:EC553" ca="1" si="1240">2*IMREAL(K229)*COS(2*PI()*B229*127/Nt_load2)-2*IMAGINARY(K229)*SIN(2*PI()*B229*127/Nt_load2)</f>
        <v>-2.0857952651657494E-4</v>
      </c>
      <c r="ED490" s="223">
        <f t="shared" ref="ED490:ED553" ca="1" si="1241">2*IMREAL(K229)*COS(2*PI()*B229*128/Nt_load2)-2*IMAGINARY(K229)*SIN(2*PI()*B229*128/Nt_load2)</f>
        <v>2.1416139862028206E-4</v>
      </c>
      <c r="EE490" s="223">
        <f t="shared" ref="EE490:EE553" ca="1" si="1242">2*IMREAL(K229)*COS(2*PI()*B229*129/Nt_load2)-2*IMAGINARY(K229)*SIN(2*PI()*B229*129/Nt_load2)</f>
        <v>-2.196142679054707E-4</v>
      </c>
      <c r="EF490" s="223">
        <f t="shared" ref="EF490:EF553" ca="1" si="1243">2*IMREAL(K229)*COS(2*PI()*B229*130/Nt_load2)-2*IMAGINARY(K229)*SIN(2*PI()*B229*130/Nt_load2)</f>
        <v>2.2493484976757945E-4</v>
      </c>
      <c r="EG490" s="223">
        <f t="shared" ref="EG490:EG553" ca="1" si="1244">2*IMREAL(K229)*COS(2*PI()*B229*131/Nt_load2)-2*IMAGINARY(K229)*SIN(2*PI()*B229*131/Nt_load2)</f>
        <v>-2.3011993928704396E-4</v>
      </c>
      <c r="EH490" s="223">
        <f t="shared" ref="EH490:EH553" ca="1" si="1245">2*IMREAL(K229)*COS(2*PI()*B229*132/Nt_load2)-2*IMAGINARY(K229)*SIN(2*PI()*B229*132/Nt_load2)</f>
        <v>2.3516641315982062E-4</v>
      </c>
      <c r="EI490" s="223">
        <f t="shared" ref="EI490:EI553" ca="1" si="1246">2*IMREAL(K229)*COS(2*PI()*B229*133/Nt_load2)-2*IMAGINARY(K229)*SIN(2*PI()*B229*133/Nt_load2)</f>
        <v>-2.400712315787371E-4</v>
      </c>
      <c r="EJ490" s="223">
        <f t="shared" ref="EJ490:EJ553" ca="1" si="1247">2*IMREAL(K229)*COS(2*PI()*B229*134/Nt_load2)-2*IMAGINARY(K229)*SIN(2*PI()*B229*134/Nt_load2)</f>
        <v>2.4483144006460356E-4</v>
      </c>
      <c r="EK490" s="223">
        <f t="shared" ref="EK490:EK553" ca="1" si="1248">2*IMREAL(K229)*COS(2*PI()*B229*135/Nt_load2)-2*IMAGINARY(K229)*SIN(2*PI()*B229*135/Nt_load2)</f>
        <v>-2.4944417124581221E-4</v>
      </c>
      <c r="EL490" s="223">
        <f t="shared" ref="EL490:EL553" ca="1" si="1249">2*IMREAL(K229)*COS(2*PI()*B229*136/Nt_load2)-2*IMAGINARY(K229)*SIN(2*PI()*B229*136/Nt_load2)</f>
        <v>2.5390664658558063E-4</v>
      </c>
      <c r="EM490" s="223">
        <f t="shared" ref="EM490:EM553" ca="1" si="1250">2*IMREAL(K229)*COS(2*PI()*B229*137/Nt_load2)-2*IMAGINARY(K229)*SIN(2*PI()*B229*137/Nt_load2)</f>
        <v>-2.5821617805562691E-4</v>
      </c>
      <c r="EN490" s="223">
        <f t="shared" ref="EN490:EN553" ca="1" si="1251">2*IMREAL(K229)*COS(2*PI()*B229*138/Nt_load2)-2*IMAGINARY(K229)*SIN(2*PI()*B229*138/Nt_load2)</f>
        <v>2.6237016975533717E-4</v>
      </c>
      <c r="EO490" s="223">
        <f t="shared" ref="EO490:EO553" ca="1" si="1252">2*IMREAL(K229)*COS(2*PI()*B229*139/Nt_load2)-2*IMAGINARY(K229)*SIN(2*PI()*B229*139/Nt_load2)</f>
        <v>-2.6636611947543934E-4</v>
      </c>
      <c r="EP490" s="223">
        <f t="shared" ref="EP490:EP553" ca="1" si="1253">2*IMREAL(K229)*COS(2*PI()*B229*140/Nt_load2)-2*IMAGINARY(K229)*SIN(2*PI()*B229*140/Nt_load2)</f>
        <v>2.7020162020524011E-4</v>
      </c>
      <c r="EQ490" s="223">
        <f t="shared" ref="EQ490:EQ553" ca="1" si="1254">2*IMREAL(K229)*COS(2*PI()*B229*141/Nt_load2)-2*IMAGINARY(K229)*SIN(2*PI()*B229*141/Nt_load2)</f>
        <v>-2.738743615825185E-4</v>
      </c>
      <c r="ER490" s="223">
        <f t="shared" ref="ER490:ER553" ca="1" si="1255">2*IMREAL(K229)*COS(2*PI()*B229*142/Nt_load2)-2*IMAGINARY(K229)*SIN(2*PI()*B229*142/Nt_load2)</f>
        <v>2.7738213128519361E-4</v>
      </c>
      <c r="ES490" s="223">
        <f t="shared" ref="ES490:ES553" ca="1" si="1256">2*IMREAL(K229)*COS(2*PI()*B229*143/Nt_load2)-2*IMAGINARY(K229)*SIN(2*PI()*B229*143/Nt_load2)</f>
        <v>-2.8072281636397665E-4</v>
      </c>
      <c r="ET490" s="223">
        <f t="shared" ref="ET490:ET553" ca="1" si="1257">2*IMREAL(K229)*COS(2*PI()*B229*144/Nt_load2)-2*IMAGINARY(K229)*SIN(2*PI()*B229*144/Nt_load2)</f>
        <v>2.8389440451508417E-4</v>
      </c>
      <c r="EU490" s="223">
        <f t="shared" ref="EU490:EU553" ca="1" si="1258">2*IMREAL(K229)*COS(2*PI()*B229*145/Nt_load2)-2*IMAGINARY(K229)*SIN(2*PI()*B229*145/Nt_load2)</f>
        <v>-2.8689498529240723E-4</v>
      </c>
      <c r="EV490" s="223">
        <f t="shared" ref="EV490:EV553" ca="1" si="1259">2*IMREAL(K229)*COS(2*PI()*B229*146/Nt_load2)-2*IMAGINARY(K229)*SIN(2*PI()*B229*146/Nt_load2)</f>
        <v>2.8972275125828455E-4</v>
      </c>
      <c r="EW490" s="223">
        <f t="shared" ref="EW490:EW553" ca="1" si="1260">2*IMREAL(K229)*COS(2*PI()*B229*147/Nt_load2)-2*IMAGINARY(K229)*SIN(2*PI()*B229*147/Nt_load2)</f>
        <v>-2.9237599907223525E-4</v>
      </c>
      <c r="EX490" s="223">
        <f t="shared" ref="EX490:EX553" ca="1" si="1261">2*IMREAL(K229)*COS(2*PI()*B229*148/Nt_load2)-2*IMAGINARY(K229)*SIN(2*PI()*B229*148/Nt_load2)</f>
        <v>2.9485313051698749E-4</v>
      </c>
      <c r="EY490" s="223">
        <f t="shared" ref="EY490:EY553" ca="1" si="1262">2*IMREAL(K229)*COS(2*PI()*B229*149/Nt_load2)-2*IMAGINARY(K229)*SIN(2*PI()*B229*149/Nt_load2)</f>
        <v>-2.9715265346118492E-4</v>
      </c>
      <c r="EZ490" s="223">
        <f t="shared" ref="EZ490:EZ553" ca="1" si="1263">2*IMREAL(K229)*COS(2*PI()*B229*150/Nt_load2)-2*IMAGINARY(K229)*SIN(2*PI()*B229*150/Nt_load2)</f>
        <v>2.992731827581906E-4</v>
      </c>
      <c r="FA490" s="223">
        <f t="shared" ref="FA490:FA553" ca="1" si="1264">2*IMREAL(K229)*COS(2*PI()*B229*151/Nt_load2)-2*IMAGINARY(K229)*SIN(2*PI()*B229*151/Nt_load2)</f>
        <v>-3.0121344108044354E-4</v>
      </c>
      <c r="FB490" s="223">
        <f t="shared" ref="FB490:FB553" ca="1" si="1265">2*IMREAL(K229)*COS(2*PI()*B229*152/Nt_load2)-2*IMAGINARY(K229)*SIN(2*PI()*B229*152/Nt_load2)</f>
        <v>3.0297225968889017E-4</v>
      </c>
      <c r="FC490" s="223">
        <f t="shared" ref="FC490:FC553" ca="1" si="1266">2*IMREAL(K229)*COS(2*PI()*B229*153/Nt_load2)-2*IMAGINARY(K229)*SIN(2*PI()*B229*153/Nt_load2)</f>
        <v>-3.0454857913696264E-4</v>
      </c>
      <c r="FD490" s="223">
        <f t="shared" ref="FD490:FD553" ca="1" si="1267">2*IMREAL(K229)*COS(2*PI()*B229*154/Nt_load2)-2*IMAGINARY(K229)*SIN(2*PI()*B229*154/Nt_load2)</f>
        <v>3.059414499087678E-4</v>
      </c>
      <c r="FE490" s="223">
        <f t="shared" ref="FE490:FE553" ca="1" si="1268">2*IMREAL(K229)*COS(2*PI()*B229*155/Nt_load2)-2*IMAGINARY(K229)*SIN(2*PI()*B229*155/Nt_load2)</f>
        <v>-3.0715003299103548E-4</v>
      </c>
      <c r="FF490" s="223">
        <f t="shared" ref="FF490:FF553" ca="1" si="1269">2*IMREAL(K229)*COS(2*PI()*B229*156/Nt_load2)-2*IMAGINARY(K229)*SIN(2*PI()*B229*156/Nt_load2)</f>
        <v>3.081736003785087E-4</v>
      </c>
      <c r="FG490" s="223">
        <f t="shared" ref="FG490:FG553" ca="1" si="1270">2*IMREAL(K229)*COS(2*PI()*B229*157/Nt_load2)-2*IMAGINARY(K229)*SIN(2*PI()*B229*157/Nt_load2)</f>
        <v>-3.0901153551246693E-4</v>
      </c>
      <c r="FH490" s="223">
        <f t="shared" ref="FH490:FH553" ca="1" si="1271">2*IMREAL(K229)*COS(2*PI()*B229*158/Nt_load2)-2*IMAGINARY(K229)*SIN(2*PI()*B229*158/Nt_load2)</f>
        <v>3.0966333365211798E-4</v>
      </c>
      <c r="FI490" s="223">
        <f t="shared" ref="FI490:FI553" ca="1" si="1272">2*IMREAL(K229)*COS(2*PI()*B229*159/Nt_load2)-2*IMAGINARY(K229)*SIN(2*PI()*B229*159/Nt_load2)</f>
        <v>-3.1012860217863477E-4</v>
      </c>
      <c r="FJ490" s="223">
        <f t="shared" ref="FJ490:FJ553" ca="1" si="1273">2*IMREAL(K229)*COS(2*PI()*B229*160/Nt_load2)-2*IMAGINARY(K229)*SIN(2*PI()*B229*160/Nt_load2)</f>
        <v>3.1040706083165391E-4</v>
      </c>
      <c r="FK490" s="223">
        <f t="shared" ref="FK490:FK553" ca="1" si="1274">2*IMREAL(K229)*COS(2*PI()*B229*161/Nt_load2)-2*IMAGINARY(K229)*SIN(2*PI()*B229*161/Nt_load2)</f>
        <v>-3.1049854187809652E-4</v>
      </c>
      <c r="FL490" s="223">
        <f t="shared" ref="FL490:FL553" ca="1" si="1275">2*IMREAL(K229)*COS(2*PI()*B229*162/Nt_load2)-2*IMAGINARY(K229)*SIN(2*PI()*B229*162/Nt_load2)</f>
        <v>3.1040299021319994E-4</v>
      </c>
      <c r="FM490" s="223">
        <f t="shared" ref="FM490:FM553" ca="1" si="1276">2*IMREAL(K229)*COS(2*PI()*B229*163/Nt_load2)-2*IMAGINARY(K229)*SIN(2*PI()*B229*163/Nt_load2)</f>
        <v>-3.1012046339371337E-4</v>
      </c>
      <c r="FN490" s="223">
        <f t="shared" ref="FN490:FN553" ca="1" si="1277">2*IMREAL(K229)*COS(2*PI()*B229*164/Nt_load2)-2*IMAGINARY(K229)*SIN(2*PI()*B229*164/Nt_load2)</f>
        <v>3.0965113160323106E-4</v>
      </c>
      <c r="FO490" s="223">
        <f t="shared" ref="FO490:FO553" ca="1" si="1278">2*IMREAL(K229)*COS(2*PI()*B229*165/Nt_load2)-2*IMAGINARY(K229)*SIN(2*PI()*B229*165/Nt_load2)</f>
        <v>-3.089952775496733E-4</v>
      </c>
      <c r="FP490" s="223">
        <f t="shared" ref="FP490:FP553" ca="1" si="1279">2*IMREAL(K229)*COS(2*PI()*B229*166/Nt_load2)-2*IMAGINARY(K229)*SIN(2*PI()*B229*166/Nt_load2)</f>
        <v>3.0815329629499378E-4</v>
      </c>
      <c r="FQ490" s="223">
        <f t="shared" ref="FQ490:FQ553" ca="1" si="1280">2*IMREAL(K229)*COS(2*PI()*B229*167/Nt_load2)-2*IMAGINARY(K229)*SIN(2*PI()*B229*167/Nt_load2)</f>
        <v>-3.0712569501722422E-4</v>
      </c>
      <c r="FR490" s="223">
        <f t="shared" ref="FR490:FR553" ca="1" si="1281">2*IMREAL(K229)*COS(2*PI()*B229*168/Nt_load2)-2*IMAGINARY(K229)*SIN(2*PI()*B229*168/Nt_load2)</f>
        <v>3.0591309270494045E-4</v>
      </c>
      <c r="FS490" s="223">
        <f t="shared" ref="FS490:FS553" ca="1" si="1282">2*IMREAL(K229)*COS(2*PI()*B229*169/Nt_load2)-2*IMAGINARY(K229)*SIN(2*PI()*B229*169/Nt_load2)</f>
        <v>-3.0451621978444451E-4</v>
      </c>
      <c r="FT490" s="223">
        <f t="shared" ref="FT490:FT553" ca="1" si="1283">2*IMREAL(K229)*COS(2*PI()*B229*170/Nt_load2)-2*IMAGINARY(K229)*SIN(2*PI()*B229*170/Nt_load2)</f>
        <v>3.0293591767973835E-4</v>
      </c>
      <c r="FU490" s="223">
        <f t="shared" ref="FU490:FU553" ca="1" si="1284">2*IMREAL(K229)*COS(2*PI()*B229*171/Nt_load2)-2*IMAGINARY(K229)*SIN(2*PI()*B229*171/Nt_load2)</f>
        <v>-3.0117313830573309E-4</v>
      </c>
      <c r="FV490" s="223">
        <f t="shared" ref="FV490:FV553" ca="1" si="1285">2*IMREAL(K229)*COS(2*PI()*B229*172/Nt_load2)-2*IMAGINARY(K229)*SIN(2*PI()*B229*172/Nt_load2)</f>
        <v>2.9922894349479278E-4</v>
      </c>
      <c r="FW490" s="223">
        <f t="shared" ref="FW490:FW553" ca="1" si="1286">2*IMREAL(K229)*COS(2*PI()*B229*173/Nt_load2)-2*IMAGINARY(K229)*SIN(2*PI()*B229*173/Nt_load2)</f>
        <v>-2.9710450435719139E-4</v>
      </c>
      <c r="FX490" s="223">
        <f t="shared" ref="FX490:FX553" ca="1" si="1287">2*IMREAL(K229)*COS(2*PI()*B229*174/Nt_load2)-2*IMAGINARY(K229)*SIN(2*PI()*B229*174/Nt_load2)</f>
        <v>2.9480110057561899E-4</v>
      </c>
      <c r="FY490" s="223">
        <f t="shared" ref="FY490:FY553" ca="1" si="1288">2*IMREAL(K229)*COS(2*PI()*B229*175/Nt_load2)-2*IMAGINARY(K229)*SIN(2*PI()*B229*175/Nt_load2)</f>
        <v>-2.9232011963437179E-4</v>
      </c>
      <c r="FZ490" s="223">
        <f t="shared" ref="FZ490:FZ553" ca="1" si="1289">2*IMREAL(K229)*COS(2*PI()*B229*176/Nt_load2)-2*IMAGINARY(K229)*SIN(2*PI()*B229*176/Nt_load2)</f>
        <v>2.8966305598362199E-4</v>
      </c>
      <c r="GA490" s="223">
        <f t="shared" ref="GA490:GA553" ca="1" si="1290">2*IMREAL(K229)*COS(2*PI()*B229*177/Nt_load2)-2*IMAGINARY(K229)*SIN(2*PI()*B229*177/Nt_load2)</f>
        <v>-2.8683151013913415E-4</v>
      </c>
      <c r="GB490" s="223">
        <f t="shared" ref="GB490:GB553" ca="1" si="1291">2*IMREAL(K229)*COS(2*PI()*B229*178/Nt_load2)-2*IMAGINARY(K229)*SIN(2*PI()*B229*178/Nt_load2)</f>
        <v>2.838271877182729E-4</v>
      </c>
      <c r="GC490" s="223">
        <f t="shared" ref="GC490:GC553" ca="1" si="1292">2*IMREAL(K229)*COS(2*PI()*B229*179/Nt_load2)-2*IMAGINARY(K229)*SIN(2*PI()*B229*179/Nt_load2)</f>
        <v>-2.8065189841249791E-4</v>
      </c>
      <c r="GD490" s="223">
        <f t="shared" ref="GD490:GD553" ca="1" si="1293">2*IMREAL(K229)*COS(2*PI()*B229*180/Nt_load2)-2*IMAGINARY(K229)*SIN(2*PI()*B229*180/Nt_load2)</f>
        <v>2.7730755489738468E-4</v>
      </c>
      <c r="GE490" s="223">
        <f t="shared" ref="GE490:GE553" ca="1" si="1294">2*IMREAL(K229)*COS(2*PI()*B229*181/Nt_load2)-2*IMAGINARY(K229)*SIN(2*PI()*B229*181/Nt_load2)</f>
        <v>-2.7379617168038267E-4</v>
      </c>
      <c r="GF490" s="223">
        <f t="shared" ref="GF490:GF553" ca="1" si="1295">2*IMREAL(K229)*COS(2*PI()*B229*182/Nt_load2)-2*IMAGINARY(K229)*SIN(2*PI()*B229*182/Nt_load2)</f>
        <v>2.7011986388747521E-4</v>
      </c>
      <c r="GG490" s="223">
        <f t="shared" ref="GG490:GG553" ca="1" si="1296">2*IMREAL(K229)*COS(2*PI()*B229*183/Nt_load2)-2*IMAGINARY(K229)*SIN(2*PI()*B229*183/Nt_load2)</f>
        <v>-2.6628084598899487E-4</v>
      </c>
      <c r="GH490" s="223">
        <f t="shared" ref="GH490:GH553" ca="1" si="1297">2*IMREAL(K229)*COS(2*PI()*B229*184/Nt_load2)-2*IMAGINARY(K229)*SIN(2*PI()*B229*184/Nt_load2)</f>
        <v>2.6228143046575468E-4</v>
      </c>
      <c r="GI490" s="223">
        <f t="shared" ref="GI490:GI553" ca="1" si="1298">2*IMREAL(K229)*COS(2*PI()*B229*185/Nt_load2)-2*IMAGINARY(K229)*SIN(2*PI()*B229*185/Nt_load2)</f>
        <v>-2.5812402641615516E-4</v>
      </c>
      <c r="GJ490" s="223">
        <f t="shared" ref="GJ490:GJ553" ca="1" si="1299">2*IMREAL(K229)*COS(2*PI()*B229*186/Nt_load2)-2*IMAGINARY(K229)*SIN(2*PI()*B229*186/Nt_load2)</f>
        <v>2.5381113810490186E-4</v>
      </c>
      <c r="GK490" s="223">
        <f t="shared" ref="GK490:GK553" ca="1" si="1300">2*IMREAL(K229)*COS(2*PI()*B229*187/Nt_load2)-2*IMAGINARY(K229)*SIN(2*PI()*B229*187/Nt_load2)</f>
        <v>-2.4934536345468415E-4</v>
      </c>
      <c r="GL490" s="223">
        <f t="shared" ref="GL490:GL553" ca="1" si="1301">2*IMREAL(K229)*COS(2*PI()*B229*188/Nt_load2)-2*IMAGINARY(K229)*SIN(2*PI()*B229*188/Nt_load2)</f>
        <v>2.4472939248112394E-4</v>
      </c>
      <c r="GM490" s="223">
        <f t="shared" ref="GM490:GM553" ca="1" si="1302">2*IMREAL(K229)*COS(2*PI()*B229*189/Nt_load2)-2*IMAGINARY(K229)*SIN(2*PI()*B229*189/Nt_load2)</f>
        <v>-2.3996600567257611E-4</v>
      </c>
      <c r="GN490" s="223">
        <f t="shared" ref="GN490:GN553" ca="1" si="1303">2*IMREAL(K229)*COS(2*PI()*B229*190/Nt_load2)-2*IMAGINARY(K229)*SIN(2*PI()*B229*190/Nt_load2)</f>
        <v>2.3505807231509555E-4</v>
      </c>
      <c r="GO490" s="223">
        <f t="shared" ref="GO490:GO553" ca="1" si="1304">2*IMREAL(K229)*COS(2*PI()*B229*191/Nt_load2)-2*IMAGINARY(K229)*SIN(2*PI()*B229*191/Nt_load2)</f>
        <v>-2.3000854876426282E-4</v>
      </c>
      <c r="GP490" s="223">
        <f t="shared" ref="GP490:GP553" ca="1" si="1305">2*IMREAL(K229)*COS(2*PI()*B229*192/Nt_load2)-2*IMAGINARY(K229)*SIN(2*PI()*B229*192/Nt_load2)</f>
        <v>2.2482047666420432E-4</v>
      </c>
      <c r="GQ490" s="223">
        <f t="shared" ref="GQ490:GQ553" ca="1" si="1306">2*IMREAL(K229)*COS(2*PI()*B229*193/Nt_load2)-2*IMAGINARY(K229)*SIN(2*PI()*B229*193/Nt_load2)</f>
        <v>-2.1949698111560669E-4</v>
      </c>
      <c r="GR490" s="223">
        <f t="shared" ref="GR490:GR553" ca="1" si="1307">2*IMREAL(K229)*COS(2*PI()*B229*194/Nt_load2)-2*IMAGINARY(K229)*SIN(2*PI()*B229*194/Nt_load2)</f>
        <v>2.1404126879310631E-4</v>
      </c>
      <c r="GS490" s="223">
        <f t="shared" ref="GS490:GS553" ca="1" si="1308">2*IMREAL(K229)*COS(2*PI()*B229*195/Nt_load2)-2*IMAGINARY(K229)*SIN(2*PI()*B229*195/Nt_load2)</f>
        <v>-2.0845662601377788E-4</v>
      </c>
      <c r="GT490" s="223">
        <f t="shared" ref="GT490:GT553" ca="1" si="1309">2*IMREAL(K229)*COS(2*PI()*B229*196/Nt_load2)-2*IMAGINARY(K229)*SIN(2*PI()*B229*196/Nt_load2)</f>
        <v>2.0274641675766019E-4</v>
      </c>
      <c r="GU490" s="223">
        <f t="shared" ref="GU490:GU553" ca="1" si="1310">2*IMREAL(K229)*COS(2*PI()*B229*197/Nt_load2)-2*IMAGINARY(K229)*SIN(2*PI()*B229*197/Nt_load2)</f>
        <v>-1.9691408064123768E-4</v>
      </c>
      <c r="GV490" s="223">
        <f t="shared" ref="GV490:GV553" ca="1" si="1311">2*IMREAL(K229)*COS(2*PI()*B229*198/Nt_load2)-2*IMAGINARY(K229)*SIN(2*PI()*B229*198/Nt_load2)</f>
        <v>1.9096313084575588E-4</v>
      </c>
      <c r="GW490" s="223">
        <f t="shared" ref="GW490:GW553" ca="1" si="1312">2*IMREAL(K229)*COS(2*PI()*B229*199/Nt_load2)-2*IMAGINARY(K229)*SIN(2*PI()*B229*199/Nt_load2)</f>
        <v>-1.8489715200079604E-4</v>
      </c>
      <c r="GX490" s="223">
        <f t="shared" ref="GX490:GX553" ca="1" si="1313">2*IMREAL(K229)*COS(2*PI()*B229*200/Nt_load2)-2*IMAGINARY(K229)*SIN(2*PI()*B229*200/Nt_load2)</f>
        <v>1.7871979802524905E-4</v>
      </c>
      <c r="GY490" s="223">
        <f t="shared" ref="GY490:GY553" ca="1" si="1314">2*IMREAL(K229)*COS(2*PI()*B229*201/Nt_load2)-2*IMAGINARY(K229)*SIN(2*PI()*B229*201/Nt_load2)</f>
        <v>-1.7243478992610647E-4</v>
      </c>
      <c r="GZ490" s="223">
        <f t="shared" ref="GZ490:GZ553" ca="1" si="1315">2*IMREAL(K229)*COS(2*PI()*B229*202/Nt_load2)-2*IMAGINARY(K229)*SIN(2*PI()*B229*202/Nt_load2)</f>
        <v>1.6604591355729381E-4</v>
      </c>
      <c r="HA490" s="223">
        <f t="shared" ref="HA490:HA553" ca="1" si="1316">2*IMREAL(K229)*COS(2*PI()*B229*203/Nt_load2)-2*IMAGINARY(K229)*SIN(2*PI()*B229*203/Nt_load2)</f>
        <v>-1.595570173390112E-4</v>
      </c>
      <c r="HB490" s="223">
        <f t="shared" ref="HB490:HB553" ca="1" si="1317">2*IMREAL(K229)*COS(2*PI()*B229*204/Nt_load2)-2*IMAGINARY(K229)*SIN(2*PI()*B229*204/Nt_load2)</f>
        <v>1.5297200993967446E-4</v>
      </c>
      <c r="HC490" s="223">
        <f t="shared" ref="HC490:HC553" ca="1" si="1318">2*IMREAL(K229)*COS(2*PI()*B229*205/Nt_load2)-2*IMAGINARY(K229)*SIN(2*PI()*B229*205/Nt_load2)</f>
        <v>-1.4629485792157259E-4</v>
      </c>
      <c r="HD490" s="223">
        <f t="shared" ref="HD490:HD553" ca="1" si="1319">2*IMREAL(K229)*COS(2*PI()*B229*206/Nt_load2)-2*IMAGINARY(K229)*SIN(2*PI()*B229*206/Nt_load2)</f>
        <v>1.3952958335134466E-4</v>
      </c>
      <c r="HE490" s="223">
        <f t="shared" ref="HE490:HE553" ca="1" si="1320">2*IMREAL(K229)*COS(2*PI()*B229*207/Nt_load2)-2*IMAGINARY(K229)*SIN(2*PI()*B229*207/Nt_load2)</f>
        <v>-1.3268026137748453E-4</v>
      </c>
      <c r="HF490" s="223">
        <f t="shared" ref="HF490:HF553" ca="1" si="1321">2*IMREAL(K229)*COS(2*PI()*B229*208/Nt_load2)-2*IMAGINARY(K229)*SIN(2*PI()*B229*208/Nt_load2)</f>
        <v>1.2575101777537325E-4</v>
      </c>
      <c r="HG490" s="223">
        <f t="shared" ref="HG490:HG553" ca="1" si="1322">2*IMREAL(K229)*COS(2*PI()*B229*209/Nt_load2)-2*IMAGINARY(K229)*SIN(2*PI()*B229*209/Nt_load2)</f>
        <v>-1.1874602646231967E-4</v>
      </c>
      <c r="HH490" s="223">
        <f t="shared" ref="HH490:HH553" ca="1" si="1323">2*IMREAL(K229)*COS(2*PI()*B229*210/Nt_load2)-2*IMAGINARY(K229)*SIN(2*PI()*B229*210/Nt_load2)</f>
        <v>1.1166950698309249E-4</v>
      </c>
      <c r="HI490" s="223">
        <f t="shared" ref="HI490:HI553" ca="1" si="1324">2*IMREAL(K229)*COS(2*PI()*B229*211/Nt_load2)-2*IMAGINARY(K229)*SIN(2*PI()*B229*211/Nt_load2)</f>
        <v>-1.045257219684834E-4</v>
      </c>
      <c r="HJ490" s="223">
        <f t="shared" ref="HJ490:HJ553" ca="1" si="1325">2*IMREAL(K229)*COS(2*PI()*B229*212/Nt_load2)-2*IMAGINARY(K229)*SIN(2*PI()*B229*212/Nt_load2)</f>
        <v>9.7318974567429231E-5</v>
      </c>
      <c r="HK490" s="223">
        <f t="shared" ref="HK490:HK553" ca="1" si="1326">2*IMREAL(K229)*COS(2*PI()*B229*213/Nt_load2)-2*IMAGINARY(K229)*SIN(2*PI()*B229*213/Nt_load2)</f>
        <v>-9.0053605855052962E-5</v>
      </c>
      <c r="HL490" s="223">
        <f t="shared" ref="HL490:HL553" ca="1" si="1327">2*IMREAL(K229)*COS(2*PI()*B229*214/Nt_load2)-2*IMAGINARY(K229)*SIN(2*PI()*B229*214/Nt_load2)</f>
        <v>8.2733992217864588E-5</v>
      </c>
      <c r="HM490" s="223">
        <f t="shared" ref="HM490:HM553" ca="1" si="1328">2*IMREAL(K229)*COS(2*PI()*B229*215/Nt_load2)-2*IMAGINARY(K229)*SIN(2*PI()*B229*215/Nt_load2)</f>
        <v>-7.5364542717353336E-5</v>
      </c>
      <c r="HN490" s="223">
        <f t="shared" ref="HN490:HN553" ca="1" si="1329">2*IMREAL(K229)*COS(2*PI()*B229*216/Nt_load2)-2*IMAGINARY(K229)*SIN(2*PI()*B229*216/Nt_load2)</f>
        <v>6.7949696434405123E-5</v>
      </c>
      <c r="HO490" s="223">
        <f t="shared" ref="HO490:HO553" ca="1" si="1330">2*IMREAL(K229)*COS(2*PI()*B229*217/Nt_load2)-2*IMAGINARY(K229)*SIN(2*PI()*B229*217/Nt_load2)</f>
        <v>-6.049391979509315E-5</v>
      </c>
      <c r="HP490" s="223">
        <f t="shared" ref="HP490:HP553" ca="1" si="1331">2*IMREAL(K229)*COS(2*PI()*B229*218/Nt_load2)-2*IMAGINARY(K229)*SIN(2*PI()*B229*218/Nt_load2)</f>
        <v>5.3001703880544592E-5</v>
      </c>
      <c r="HQ490" s="223">
        <f t="shared" ref="HQ490:HQ553" ca="1" si="1332">2*IMREAL(K229)*COS(2*PI()*B229*219/Nt_load2)-2*IMAGINARY(K229)*SIN(2*PI()*B229*219/Nt_load2)</f>
        <v>-4.5477561721405025E-5</v>
      </c>
      <c r="HR490" s="223">
        <f t="shared" ref="HR490:HR553" ca="1" si="1333">2*IMREAL(K229)*COS(2*PI()*B229*220/Nt_load2)-2*IMAGINARY(K229)*SIN(2*PI()*B229*220/Nt_load2)</f>
        <v>3.7926025579634848E-5</v>
      </c>
      <c r="HS490" s="223">
        <f t="shared" ref="HS490:HS553" ca="1" si="1334">2*IMREAL(K229)*COS(2*PI()*B229*221/Nt_load2)-2*IMAGINARY(K229)*SIN(2*PI()*B229*221/Nt_load2)</f>
        <v>-3.0351644218201104E-5</v>
      </c>
      <c r="HT490" s="223">
        <f t="shared" ref="HT490:HT553" ca="1" si="1335">2*IMREAL(K229)*COS(2*PI()*B229*222/Nt_load2)-2*IMAGINARY(K229)*SIN(2*PI()*B229*222/Nt_load2)</f>
        <v>2.275898016117621E-5</v>
      </c>
      <c r="HU490" s="223">
        <f t="shared" ref="HU490:HU553" ca="1" si="1336">2*IMREAL(K229)*COS(2*PI()*B229*223/Nt_load2)-2*IMAGINARY(K229)*SIN(2*PI()*B229*223/Nt_load2)</f>
        <v>-1.5152606945550534E-5</v>
      </c>
      <c r="HV490" s="223">
        <f t="shared" ref="HV490:HV553" ca="1" si="1337">2*IMREAL(K229)*COS(2*PI()*B229*224/Nt_load2)-2*IMAGINARY(K229)*SIN(2*PI()*B229*224/Nt_load2)</f>
        <v>7.53710636605803E-6</v>
      </c>
      <c r="HW490" s="223">
        <f t="shared" ref="HW490:HW553" ca="1" si="1338">2*IMREAL(K229)*COS(2*PI()*B229*225/Nt_load2)-2*IMAGINARY(K229)*SIN(2*PI()*B229*225/Nt_load2)</f>
        <v>8.2934284443528412E-8</v>
      </c>
      <c r="HX490" s="223">
        <f t="shared" ref="HX490:HX553" ca="1" si="1339">2*IMREAL(K229)*COS(2*PI()*B229*226/Nt_load2)-2*IMAGINARY(K229)*SIN(2*PI()*B229*226/Nt_load2)</f>
        <v>-7.7029249784685229E-6</v>
      </c>
      <c r="HY490" s="223">
        <f t="shared" ref="HY490:HY553" ca="1" si="1340">2*IMREAL(K229)*COS(2*PI()*B229*227/Nt_load2)-2*IMAGINARY(K229)*SIN(2*PI()*B229*227/Nt_load2)</f>
        <v>1.5318275718482149E-5</v>
      </c>
      <c r="HZ490" s="223">
        <f t="shared" ref="HZ490:HZ553" ca="1" si="1341">2*IMREAL(K229)*COS(2*PI()*B229*228/Nt_load2)-2*IMAGINARY(K229)*SIN(2*PI()*B229*228/Nt_load2)</f>
        <v>-2.2924399302025431E-5</v>
      </c>
      <c r="IA490" s="223">
        <f t="shared" ref="IA490:IA553" ca="1" si="1342">2*IMREAL(K229)*COS(2*PI()*B229*229/Nt_load2)-2*IMAGINARY(K229)*SIN(2*PI()*B229*229/Nt_load2)</f>
        <v>3.0516714084592473E-5</v>
      </c>
      <c r="IB490" s="223">
        <f t="shared" ref="IB490:IB553" ca="1" si="1343">2*IMREAL(K229)*COS(2*PI()*B229*230/Nt_load2)-2*IMAGINARY(K229)*SIN(2*PI()*B229*230/Nt_load2)</f>
        <v>-3.8090646739688425E-5</v>
      </c>
      <c r="IC490" s="223">
        <f t="shared" ref="IC490:IC553" ca="1" si="1344">2*IMREAL(K229)*COS(2*PI()*B229*231/Nt_load2)-2*IMAGINARY(K229)*SIN(2*PI()*B229*231/Nt_load2)</f>
        <v>4.5641635013524449E-5</v>
      </c>
      <c r="ID490" s="223">
        <f t="shared" ref="ID490:ID553" ca="1" si="1345">2*IMREAL(K229)*COS(2*PI()*B229*232/Nt_load2)-2*IMAGINARY(K229)*SIN(2*PI()*B229*232/Nt_load2)</f>
        <v>-5.3165130473044054E-5</v>
      </c>
      <c r="IE490" s="223">
        <f t="shared" ref="IE490:IE553" ca="1" si="1346">2*IMREAL(K229)*COS(2*PI()*B229*233/Nt_load2)-2*IMAGINARY(K229)*SIN(2*PI()*B229*223/Nt_load2)</f>
        <v>1.810944675138812E-5</v>
      </c>
      <c r="IF490" s="223">
        <f t="shared" ref="IF490:IF553" ca="1" si="1347">2*IMREAL(K229)*COS(2*PI()*B229*234/Nt_load2)-2*IMAGINARY(K229)*SIN(2*PI()*B229*234/Nt_load2)</f>
        <v>-6.811153475037465E-5</v>
      </c>
      <c r="IG490" s="223">
        <f t="shared" ref="IG490:IG553" ca="1" si="1348">2*IMREAL(K229)*COS(2*PI()*B229*235/Nt_load2)-2*IMAGINARY(K229)*SIN(2*PI()*B229*235/Nt_load2)</f>
        <v>7.552544041313064E-5</v>
      </c>
      <c r="IH490" s="223">
        <f t="shared" ref="IH490:IH553" ca="1" si="1349">2*IMREAL(K229)*COS(2*PI()*B229*236/Nt_load2)-2*IMAGINARY(K229)*SIN(2*PI()*B229*236/Nt_load2)</f>
        <v>-8.2893852374625642E-5</v>
      </c>
      <c r="II490" s="223">
        <f t="shared" ref="II490:II553" ca="1" si="1350">2*IMREAL(K229)*COS(2*PI()*B229*237/Nt_load2)-2*IMAGINARY(K229)*SIN(2*PI()*B229*237/Nt_load2)</f>
        <v>9.0212332179084948E-5</v>
      </c>
      <c r="IJ490" s="223">
        <f t="shared" ref="IJ490:IJ553" ca="1" si="1351">2*IMREAL(K229)*COS(2*PI()*B229*238/Nt_load2)-2*IMAGINARY(K229)*SIN(2*PI()*B229*238/Nt_load2)</f>
        <v>-9.7476471447862099E-5</v>
      </c>
      <c r="IK490" s="223">
        <f t="shared" ref="IK490:IK553" ca="1" si="1352">2*IMREAL(K229)*COS(2*PI()*B229*239/Nt_load2)-2*IMAGINARY(K229)*SIN(2*PI()*B229*239/Nt_load2)</f>
        <v>1.0468189453511941E-4</v>
      </c>
      <c r="IL490" s="223">
        <f t="shared" ref="IL490:IL553" ca="1" si="1353">2*IMREAL(K229)*COS(2*PI()*B229*240/Nt_load2)-2*IMAGINARY(K229)*SIN(2*PI()*B229*240/Nt_load2)</f>
        <v>-1.1182426116345007E-4</v>
      </c>
      <c r="IM490" s="223">
        <f t="shared" ref="IM490:IM553" ca="1" si="1354">2*IMREAL(K229)*COS(2*PI()*B229*241/Nt_load2)-2*IMAGINARY(K229)*SIN(2*PI()*B229*241/Nt_load2)</f>
        <v>1.1889926903820137E-4</v>
      </c>
      <c r="IN490" s="223">
        <f t="shared" ref="IN490:IN553" ca="1" si="1355">2*IMREAL(K229)*COS(2*PI()*B229*242/Nt_load2)-2*IMAGINARY(K229)*SIN(2*PI()*B229*242/Nt_load2)</f>
        <v>-1.2590265643924666E-4</v>
      </c>
      <c r="IO490" s="223">
        <f t="shared" ref="IO490:IO553" ca="1" si="1356">2*IMREAL(K229)*COS(2*PI()*B229*243/Nt_load2)-2*IMAGINARY(K229)*SIN(2*PI()*B229*243/Nt_load2)</f>
        <v>1.3283020478782416E-4</v>
      </c>
      <c r="IP490" s="223">
        <f t="shared" ref="IP490:IP553" ca="1" si="1357">2*IMREAL(K229)*COS(2*PI()*B229*244/Nt_load2)-2*IMAGINARY(K229)*SIN(2*PI()*B229*244/Nt_load2)</f>
        <v>-1.3967774118791063E-4</v>
      </c>
      <c r="IQ490" s="223">
        <f t="shared" ref="IQ490:IQ553" ca="1" si="1358">2*IMREAL(K229)*COS(2*PI()*B229*245/Nt_load2)-2*IMAGINARY(K229)*SIN(2*PI()*B229*245/Nt_load2)</f>
        <v>1.4644114093956113E-4</v>
      </c>
      <c r="IR490" s="223">
        <f t="shared" ref="IR490:IR553" ca="1" si="1359">2*IMREAL(K229)*COS(2*PI()*B229*246/Nt_load2)-2*IMAGINARY(K229)*SIN(2*PI()*B229*246/Nt_load2)</f>
        <v>-1.5311633002372763E-4</v>
      </c>
      <c r="IS490" s="223">
        <f t="shared" ref="IS490:IS553" ca="1" si="1360">2*IMREAL(K229)*COS(2*PI()*B229*247/Nt_load2)-2*IMAGINARY(K229)*SIN(2*PI()*B229*247/Nt_load2)</f>
        <v>1.5969928755604545E-4</v>
      </c>
      <c r="IT490" s="223">
        <f t="shared" ref="IT490:IT553" ca="1" si="1361">2*IMREAL(K229)*COS(2*PI()*B229*248/Nt_load2)-2*IMAGINARY(K229)*SIN(2*PI()*B229*248/Nt_load2)</f>
        <v>-1.661860482090809E-4</v>
      </c>
      <c r="IU490" s="223">
        <f t="shared" ref="IU490:IU553" ca="1" si="1362">2*IMREAL(K229)*COS(2*PI()*B229*249/Nt_load2)-2*IMAGINARY(K229)*SIN(2*PI()*B229*249/Nt_load2)</f>
        <v>1.7257270460080152E-4</v>
      </c>
      <c r="IV490" s="223">
        <f t="shared" ref="IV490:IV553" ca="1" si="1363">2*IMREAL(K229)*COS(2*PI()*B229*250/Nt_load2)-2*IMAGINARY(K229)*SIN(2*PI()*B229*250/Nt_load2)</f>
        <v>-1.7885540964815032E-4</v>
      </c>
      <c r="IW490" s="223">
        <f t="shared" ref="IW490:IW553" ca="1" si="1364">2*IMREAL(K229)*COS(2*PI()*B229*251/Nt_load2)-2*IMAGINARY(K229)*SIN(2*PI()*B229*251/Nt_load2)</f>
        <v>1.8503037888459038E-4</v>
      </c>
      <c r="IX490" s="223">
        <f t="shared" ref="IX490:IX553" ca="1" si="1365">2*IMREAL(K229)*COS(2*PI()*B229*252/Nt_load2)-2*IMAGINARY(K229)*SIN(2*PI()*B229*252/Nt_load2)</f>
        <v>-1.910938927394935E-4</v>
      </c>
      <c r="IY490" s="223">
        <f t="shared" ref="IY490:IY553" ca="1" si="1366">2*IMREAL(K229)*COS(2*PI()*B229*253/Nt_load2)-2*IMAGINARY(K229)*SIN(2*PI()*B229*253/Nt_load2)</f>
        <v>1.9704229877889898E-4</v>
      </c>
      <c r="IZ490" s="223">
        <f t="shared" ref="IZ490:IZ553" ca="1" si="1367">2*IMREAL(K229)*COS(2*PI()*B229*254/Nt_load2)-2*IMAGINARY(K229)*SIN(2*PI()*B229*254/Nt_load2)</f>
        <v>-2.0287201390537882E-4</v>
      </c>
      <c r="JA490" s="223">
        <f t="shared" ref="JA490:JA553" ca="1" si="1368">2*IMREAL(K229)*COS(2*PI()*B229*255/Nt_load2)-2*IMAGINARY(K229)*SIN(2*PI()*B229*255/Nt_load2)</f>
        <v>2.0857952651658193E-4</v>
      </c>
      <c r="JB490" s="223">
        <f t="shared" ref="JB490:JB553" ca="1" si="1369">2*IMREAL(K229)*COS(2*PI()*B229*256/Nt_load2)-2*IMAGINARY(K229)*SIN(2*PI()*B229*256/Nt_load2)</f>
        <v>-2.141613986202761E-4</v>
      </c>
    </row>
    <row r="491" spans="2:262">
      <c r="B491" s="230">
        <v>130</v>
      </c>
      <c r="C491" s="229">
        <f t="shared" ref="C491:C554" si="1370">C490+Div_Nt_load2</f>
        <v>2.5390625000000018E-3</v>
      </c>
      <c r="D491" s="226">
        <f t="shared" ca="1" si="1113"/>
        <v>39.073691922498462</v>
      </c>
      <c r="E491" s="225">
        <f ca="1">EF361</f>
        <v>-0.12630807750153794</v>
      </c>
      <c r="F491" s="224">
        <v>130</v>
      </c>
      <c r="G491" s="223">
        <f t="shared" ca="1" si="1114"/>
        <v>2.1295836378335299E-4</v>
      </c>
      <c r="H491" s="223">
        <f t="shared" ca="1" si="1115"/>
        <v>-2.2557015612383182E-4</v>
      </c>
      <c r="I491" s="223">
        <f t="shared" ca="1" si="1116"/>
        <v>2.3763853020059616E-4</v>
      </c>
      <c r="J491" s="223">
        <f t="shared" ca="1" si="1117"/>
        <v>-2.4913441224343034E-4</v>
      </c>
      <c r="K491" s="223">
        <f t="shared" ca="1" si="1118"/>
        <v>2.6003010766557282E-4</v>
      </c>
      <c r="L491" s="223">
        <f t="shared" ca="1" si="1119"/>
        <v>-2.7029936778240153E-4</v>
      </c>
      <c r="M491" s="223">
        <f t="shared" ca="1" si="1120"/>
        <v>2.7991745304681358E-4</v>
      </c>
      <c r="N491" s="223">
        <f t="shared" ca="1" si="1121"/>
        <v>-2.8886119264896336E-4</v>
      </c>
      <c r="O491" s="223">
        <f t="shared" ca="1" si="1122"/>
        <v>2.9710904033676956E-4</v>
      </c>
      <c r="P491" s="223">
        <f t="shared" ca="1" si="1123"/>
        <v>-3.0464112632272542E-4</v>
      </c>
      <c r="Q491" s="223">
        <f t="shared" ca="1" si="1124"/>
        <v>3.1143930515195871E-4</v>
      </c>
      <c r="R491" s="223">
        <f t="shared" ca="1" si="1125"/>
        <v>-3.1748719941622006E-4</v>
      </c>
      <c r="S491" s="223">
        <f t="shared" ca="1" si="1126"/>
        <v>3.2277023920849329E-4</v>
      </c>
      <c r="T491" s="223">
        <f t="shared" ca="1" si="1127"/>
        <v>-3.2727569722317874E-4</v>
      </c>
      <c r="U491" s="223">
        <f t="shared" ca="1" si="1128"/>
        <v>3.3099271941728877E-4</v>
      </c>
      <c r="V491" s="223">
        <f t="shared" ca="1" si="1129"/>
        <v>-3.3391235115878424E-4</v>
      </c>
      <c r="W491" s="223">
        <f t="shared" ca="1" si="1130"/>
        <v>3.3602755879907041E-4</v>
      </c>
      <c r="X491" s="223">
        <f t="shared" ca="1" si="1131"/>
        <v>-3.3733324661767159E-4</v>
      </c>
      <c r="Y491" s="223">
        <f t="shared" ca="1" si="1132"/>
        <v>3.3782626909826803E-4</v>
      </c>
      <c r="Z491" s="223">
        <f t="shared" ca="1" si="1133"/>
        <v>-3.3750543850652036E-4</v>
      </c>
      <c r="AA491" s="223">
        <f t="shared" ca="1" si="1134"/>
        <v>3.3637152775142537E-4</v>
      </c>
      <c r="AB491" s="223">
        <f t="shared" ca="1" si="1135"/>
        <v>-3.3442726852331143E-4</v>
      </c>
      <c r="AC491" s="223">
        <f t="shared" ca="1" si="1136"/>
        <v>3.3167734471295496E-4</v>
      </c>
      <c r="AD491" s="223">
        <f t="shared" ca="1" si="1137"/>
        <v>-3.2812838112768157E-4</v>
      </c>
      <c r="AE491" s="223">
        <f t="shared" ca="1" si="1138"/>
        <v>3.2378892753161996E-4</v>
      </c>
      <c r="AF491" s="223">
        <f t="shared" ca="1" si="1139"/>
        <v>-3.1866943804857278E-4</v>
      </c>
      <c r="AG491" s="223">
        <f t="shared" ca="1" si="1140"/>
        <v>3.1278224597712192E-4</v>
      </c>
      <c r="AH491" s="223">
        <f t="shared" ca="1" si="1141"/>
        <v>-3.0614153407862324E-4</v>
      </c>
      <c r="AI491" s="223">
        <f t="shared" ca="1" si="1142"/>
        <v>2.9876330040969572E-4</v>
      </c>
      <c r="AJ491" s="223">
        <f t="shared" ca="1" si="1143"/>
        <v>-2.906653197815089E-4</v>
      </c>
      <c r="AK491" s="223">
        <f t="shared" ca="1" si="1144"/>
        <v>2.8186710093869088E-4</v>
      </c>
      <c r="AL491" s="223">
        <f t="shared" ca="1" si="1145"/>
        <v>-2.7238983956107187E-4</v>
      </c>
      <c r="AM491" s="223">
        <f t="shared" ca="1" si="1146"/>
        <v>2.622563672014183E-4</v>
      </c>
      <c r="AN491" s="223">
        <f t="shared" ca="1" si="1147"/>
        <v>-2.5149109628222867E-4</v>
      </c>
      <c r="AO491" s="223">
        <f t="shared" ca="1" si="1148"/>
        <v>2.4011996128407991E-4</v>
      </c>
      <c r="AP491" s="223">
        <f t="shared" ca="1" si="1149"/>
        <v>-2.2817035626716977E-4</v>
      </c>
      <c r="AQ491" s="223">
        <f t="shared" ca="1" si="1150"/>
        <v>2.1567106887665274E-4</v>
      </c>
      <c r="AR491" s="223">
        <f t="shared" ca="1" si="1151"/>
        <v>-2.0265221099065732E-4</v>
      </c>
      <c r="AS491" s="223">
        <f t="shared" ca="1" si="1152"/>
        <v>1.8914514617814434E-4</v>
      </c>
      <c r="AT491" s="223">
        <f t="shared" ca="1" si="1153"/>
        <v>-1.751824141413339E-4</v>
      </c>
      <c r="AU491" s="223">
        <f t="shared" ca="1" si="1154"/>
        <v>1.6079765232468571E-4</v>
      </c>
      <c r="AV491" s="223">
        <f t="shared" ca="1" si="1155"/>
        <v>-1.460255148793806E-4</v>
      </c>
      <c r="AW491" s="223">
        <f t="shared" ca="1" si="1156"/>
        <v>1.3090158917840661E-4</v>
      </c>
      <c r="AX491" s="223">
        <f t="shared" ca="1" si="1157"/>
        <v>-1.1546231008347687E-4</v>
      </c>
      <c r="AY491" s="223">
        <f t="shared" ca="1" si="1158"/>
        <v>9.974487217025217E-5</v>
      </c>
      <c r="AZ491" s="223">
        <f t="shared" ca="1" si="1159"/>
        <v>-8.3787140123341088E-5</v>
      </c>
      <c r="BA491" s="223">
        <f t="shared" ca="1" si="1160"/>
        <v>6.7627557516995387E-5</v>
      </c>
      <c r="BB491" s="223">
        <f t="shared" ca="1" si="1161"/>
        <v>-5.1305054201116872E-5</v>
      </c>
      <c r="BC491" s="223">
        <f t="shared" ca="1" si="1162"/>
        <v>3.4858952515875877E-5</v>
      </c>
      <c r="BD491" s="223">
        <f t="shared" ca="1" si="1163"/>
        <v>-1.8328872560740504E-5</v>
      </c>
      <c r="BE491" s="223">
        <f t="shared" ca="1" si="1164"/>
        <v>1.7546367461771038E-6</v>
      </c>
      <c r="BF491" s="223">
        <f t="shared" ca="1" si="1165"/>
        <v>1.4823826141986273E-5</v>
      </c>
      <c r="BG491" s="223">
        <f t="shared" ca="1" si="1166"/>
        <v>-3.1366577134559772E-5</v>
      </c>
      <c r="BH491" s="223">
        <f t="shared" ca="1" si="1167"/>
        <v>4.7833763295428519E-5</v>
      </c>
      <c r="BI491" s="223">
        <f t="shared" ca="1" si="1168"/>
        <v>-6.4185713730775744E-5</v>
      </c>
      <c r="BJ491" s="223">
        <f t="shared" ca="1" si="1169"/>
        <v>8.038303515974101E-5</v>
      </c>
      <c r="BK491" s="223">
        <f t="shared" ca="1" si="1170"/>
        <v>-9.6386706816293356E-5</v>
      </c>
      <c r="BL491" s="223">
        <f t="shared" ca="1" si="1171"/>
        <v>1.1215817445363763E-4</v>
      </c>
      <c r="BM491" s="223">
        <f t="shared" ca="1" si="1172"/>
        <v>-1.2765944322482725E-4</v>
      </c>
      <c r="BN491" s="223">
        <f t="shared" ca="1" si="1173"/>
        <v>1.4285316921564177E-4</v>
      </c>
      <c r="BO491" s="223">
        <f t="shared" ca="1" si="1174"/>
        <v>-1.5770274940935601E-4</v>
      </c>
      <c r="BP491" s="223">
        <f t="shared" ca="1" si="1175"/>
        <v>1.7217240986662204E-4</v>
      </c>
      <c r="BQ491" s="223">
        <f t="shared" ca="1" si="1176"/>
        <v>-1.8622729190798896E-4</v>
      </c>
      <c r="BR491" s="223">
        <f t="shared" ca="1" si="1177"/>
        <v>1.9983353609156533E-4</v>
      </c>
      <c r="BS491" s="223">
        <f t="shared" ca="1" si="1178"/>
        <v>-2.129583637833467E-4</v>
      </c>
      <c r="BT491" s="223">
        <f t="shared" ca="1" si="1179"/>
        <v>2.2557015612382448E-4</v>
      </c>
      <c r="BU491" s="223">
        <f t="shared" ca="1" si="1180"/>
        <v>-2.3763853020059467E-4</v>
      </c>
      <c r="BV491" s="223">
        <f t="shared" ca="1" si="1181"/>
        <v>2.4913441224342768E-4</v>
      </c>
      <c r="BW491" s="223">
        <f t="shared" ca="1" si="1182"/>
        <v>-2.6003010766556918E-4</v>
      </c>
      <c r="BX491" s="223">
        <f t="shared" ca="1" si="1183"/>
        <v>2.7029936778239698E-4</v>
      </c>
      <c r="BY491" s="223">
        <f t="shared" ca="1" si="1184"/>
        <v>-2.799174530468087E-4</v>
      </c>
      <c r="BZ491" s="223">
        <f t="shared" ca="1" si="1185"/>
        <v>2.888611926489626E-4</v>
      </c>
      <c r="CA491" s="223">
        <f t="shared" ca="1" si="1186"/>
        <v>-2.9710904033676766E-4</v>
      </c>
      <c r="CB491" s="223">
        <f t="shared" ca="1" si="1187"/>
        <v>3.046411263227232E-4</v>
      </c>
      <c r="CC491" s="223">
        <f t="shared" ca="1" si="1188"/>
        <v>-3.1143930515195627E-4</v>
      </c>
      <c r="CD491" s="223">
        <f t="shared" ca="1" si="1189"/>
        <v>3.1748719941621713E-4</v>
      </c>
      <c r="CE491" s="223">
        <f t="shared" ca="1" si="1190"/>
        <v>-3.2277023920849004E-4</v>
      </c>
      <c r="CF491" s="223">
        <f t="shared" ca="1" si="1191"/>
        <v>3.2727569722317836E-4</v>
      </c>
      <c r="CG491" s="223">
        <f t="shared" ca="1" si="1192"/>
        <v>-3.3099271941728795E-4</v>
      </c>
      <c r="CH491" s="223">
        <f t="shared" ca="1" si="1193"/>
        <v>3.3391235115878327E-4</v>
      </c>
      <c r="CI491" s="223">
        <f t="shared" ca="1" si="1194"/>
        <v>-3.3602755879906954E-4</v>
      </c>
      <c r="CJ491" s="223">
        <f t="shared" ca="1" si="1195"/>
        <v>3.3733324661767159E-4</v>
      </c>
      <c r="CK491" s="223">
        <f t="shared" ca="1" si="1196"/>
        <v>-3.3782626909826792E-4</v>
      </c>
      <c r="CL491" s="223">
        <f t="shared" ca="1" si="1197"/>
        <v>3.3750543850652047E-4</v>
      </c>
      <c r="CM491" s="223">
        <f t="shared" ca="1" si="1198"/>
        <v>-3.3637152775142689E-4</v>
      </c>
      <c r="CN491" s="223">
        <f t="shared" ca="1" si="1199"/>
        <v>3.344272685233123E-4</v>
      </c>
      <c r="CO491" s="223">
        <f t="shared" ca="1" si="1200"/>
        <v>-3.3167734471295523E-4</v>
      </c>
      <c r="CP491" s="223">
        <f t="shared" ca="1" si="1201"/>
        <v>3.2812838112768422E-4</v>
      </c>
      <c r="CQ491" s="223">
        <f t="shared" ca="1" si="1202"/>
        <v>-3.237889275316204E-4</v>
      </c>
      <c r="CR491" s="223">
        <f t="shared" ca="1" si="1203"/>
        <v>3.1866943804857804E-4</v>
      </c>
      <c r="CS491" s="223">
        <f t="shared" ca="1" si="1204"/>
        <v>-3.127822459771243E-4</v>
      </c>
      <c r="CT491" s="223">
        <f t="shared" ca="1" si="1205"/>
        <v>3.0614153407862189E-4</v>
      </c>
      <c r="CU491" s="223">
        <f t="shared" ca="1" si="1206"/>
        <v>-2.9876330040970087E-4</v>
      </c>
      <c r="CV491" s="223">
        <f t="shared" ca="1" si="1207"/>
        <v>2.9066531978150966E-4</v>
      </c>
      <c r="CW491" s="223">
        <f t="shared" ca="1" si="1208"/>
        <v>-2.8186710093869961E-4</v>
      </c>
      <c r="CX491" s="223">
        <f t="shared" ca="1" si="1209"/>
        <v>2.7238983956107561E-4</v>
      </c>
      <c r="CY491" s="223">
        <f t="shared" ca="1" si="1210"/>
        <v>-2.6225636720141624E-4</v>
      </c>
      <c r="CZ491" s="223">
        <f t="shared" ca="1" si="1211"/>
        <v>2.514910962822361E-4</v>
      </c>
      <c r="DA491" s="223">
        <f t="shared" ca="1" si="1212"/>
        <v>-2.4011996128408099E-4</v>
      </c>
      <c r="DB491" s="223">
        <f t="shared" ca="1" si="1213"/>
        <v>2.2817035626718153E-4</v>
      </c>
      <c r="DC491" s="223">
        <f t="shared" ca="1" si="1214"/>
        <v>-2.1567106887665754E-4</v>
      </c>
      <c r="DD491" s="223">
        <f t="shared" ca="1" si="1215"/>
        <v>2.0265221099065469E-4</v>
      </c>
      <c r="DE491" s="223">
        <f t="shared" ca="1" si="1216"/>
        <v>-1.891451461781535E-4</v>
      </c>
      <c r="DF491" s="223">
        <f t="shared" ca="1" si="1217"/>
        <v>1.751824141413352E-4</v>
      </c>
      <c r="DG491" s="223">
        <f t="shared" ca="1" si="1218"/>
        <v>-1.6079765232469969E-4</v>
      </c>
      <c r="DH491" s="223">
        <f t="shared" ca="1" si="1219"/>
        <v>1.4602551487938626E-4</v>
      </c>
      <c r="DI491" s="223">
        <f t="shared" ca="1" si="1220"/>
        <v>-1.3090158917840355E-4</v>
      </c>
      <c r="DJ491" s="223">
        <f t="shared" ca="1" si="1221"/>
        <v>1.1546231008348278E-4</v>
      </c>
      <c r="DK491" s="223">
        <f t="shared" ca="1" si="1222"/>
        <v>-9.9744872170248999E-5</v>
      </c>
      <c r="DL491" s="223">
        <f t="shared" ca="1" si="1223"/>
        <v>8.3787140123356483E-5</v>
      </c>
      <c r="DM491" s="223">
        <f t="shared" ca="1" si="1224"/>
        <v>-6.7627557517001567E-5</v>
      </c>
      <c r="DN491" s="223">
        <f t="shared" ca="1" si="1225"/>
        <v>5.1305054201132566E-5</v>
      </c>
      <c r="DO491" s="223">
        <f t="shared" ca="1" si="1226"/>
        <v>-3.4858952515882138E-5</v>
      </c>
      <c r="DP491" s="223">
        <f t="shared" ca="1" si="1227"/>
        <v>1.8328872560737197E-5</v>
      </c>
      <c r="DQ491" s="223">
        <f t="shared" ca="1" si="1228"/>
        <v>-1.7546367461930416E-6</v>
      </c>
      <c r="DR491" s="223">
        <f t="shared" ca="1" si="1229"/>
        <v>-1.4823826141979984E-5</v>
      </c>
      <c r="DS491" s="223">
        <f t="shared" ca="1" si="1230"/>
        <v>3.1366577134543997E-5</v>
      </c>
      <c r="DT491" s="223">
        <f t="shared" ca="1" si="1231"/>
        <v>-4.7833763295422257E-5</v>
      </c>
      <c r="DU491" s="223">
        <f t="shared" ca="1" si="1232"/>
        <v>6.4185713730778983E-5</v>
      </c>
      <c r="DV491" s="223">
        <f t="shared" ca="1" si="1233"/>
        <v>-8.0383035159734898E-5</v>
      </c>
      <c r="DW491" s="223">
        <f t="shared" ca="1" si="1234"/>
        <v>9.6386706816287352E-5</v>
      </c>
      <c r="DX491" s="223">
        <f t="shared" ca="1" si="1235"/>
        <v>-1.1215817445362264E-4</v>
      </c>
      <c r="DY491" s="223">
        <f t="shared" ca="1" si="1236"/>
        <v>1.2765944322482142E-4</v>
      </c>
      <c r="DZ491" s="223">
        <f t="shared" ca="1" si="1237"/>
        <v>-1.4285316921564477E-4</v>
      </c>
      <c r="EA491" s="223">
        <f t="shared" ca="1" si="1238"/>
        <v>1.5770274940935046E-4</v>
      </c>
      <c r="EB491" s="223">
        <f t="shared" ca="1" si="1239"/>
        <v>-1.7217240986661664E-4</v>
      </c>
      <c r="EC491" s="223">
        <f t="shared" ca="1" si="1240"/>
        <v>1.8622729190797567E-4</v>
      </c>
      <c r="ED491" s="223">
        <f t="shared" ca="1" si="1241"/>
        <v>-1.9983353609156026E-4</v>
      </c>
      <c r="EE491" s="223">
        <f t="shared" ca="1" si="1242"/>
        <v>2.1295836378334927E-4</v>
      </c>
      <c r="EF491" s="223">
        <f t="shared" ca="1" si="1243"/>
        <v>-2.2557015612381976E-4</v>
      </c>
      <c r="EG491" s="223">
        <f t="shared" ca="1" si="1244"/>
        <v>2.376385302005902E-4</v>
      </c>
      <c r="EH491" s="223">
        <f t="shared" ca="1" si="1245"/>
        <v>-2.4913441224341701E-4</v>
      </c>
      <c r="EI491" s="223">
        <f t="shared" ca="1" si="1246"/>
        <v>2.6003010766556517E-4</v>
      </c>
      <c r="EJ491" s="223">
        <f t="shared" ca="1" si="1247"/>
        <v>-2.7029936778239899E-4</v>
      </c>
      <c r="EK491" s="223">
        <f t="shared" ca="1" si="1248"/>
        <v>2.7991745304680523E-4</v>
      </c>
      <c r="EL491" s="223">
        <f t="shared" ca="1" si="1249"/>
        <v>-2.8886119264895941E-4</v>
      </c>
      <c r="EM491" s="223">
        <f t="shared" ca="1" si="1250"/>
        <v>2.9710904033676013E-4</v>
      </c>
      <c r="EN491" s="223">
        <f t="shared" ca="1" si="1251"/>
        <v>-3.0464112632272054E-4</v>
      </c>
      <c r="EO491" s="223">
        <f t="shared" ca="1" si="1252"/>
        <v>3.1143930515195757E-4</v>
      </c>
      <c r="EP491" s="223">
        <f t="shared" ca="1" si="1253"/>
        <v>-3.1748719941621491E-4</v>
      </c>
      <c r="EQ491" s="223">
        <f t="shared" ca="1" si="1254"/>
        <v>3.2277023920849102E-4</v>
      </c>
      <c r="ER491" s="223">
        <f t="shared" ca="1" si="1255"/>
        <v>-3.272756972231744E-4</v>
      </c>
      <c r="ES491" s="223">
        <f t="shared" ca="1" si="1256"/>
        <v>3.3099271941728671E-4</v>
      </c>
      <c r="ET491" s="223">
        <f t="shared" ca="1" si="1257"/>
        <v>-3.3391235115878376E-4</v>
      </c>
      <c r="EU491" s="223">
        <f t="shared" ca="1" si="1258"/>
        <v>3.3602755879906889E-4</v>
      </c>
      <c r="EV491" s="223">
        <f t="shared" ca="1" si="1259"/>
        <v>-3.3733324661767115E-4</v>
      </c>
      <c r="EW491" s="223">
        <f t="shared" ca="1" si="1260"/>
        <v>3.3782626909826792E-4</v>
      </c>
      <c r="EX491" s="223">
        <f t="shared" ca="1" si="1261"/>
        <v>-3.375054385065208E-4</v>
      </c>
      <c r="EY491" s="223">
        <f t="shared" ca="1" si="1262"/>
        <v>3.3637152775142743E-4</v>
      </c>
      <c r="EZ491" s="223">
        <f t="shared" ca="1" si="1263"/>
        <v>-3.3442726852331322E-4</v>
      </c>
      <c r="FA491" s="223">
        <f t="shared" ca="1" si="1264"/>
        <v>3.3167734471295642E-4</v>
      </c>
      <c r="FB491" s="223">
        <f t="shared" ca="1" si="1265"/>
        <v>-3.2812838112768569E-4</v>
      </c>
      <c r="FC491" s="223">
        <f t="shared" ca="1" si="1266"/>
        <v>3.2378892753162218E-4</v>
      </c>
      <c r="FD491" s="223">
        <f t="shared" ca="1" si="1267"/>
        <v>-3.1866943804858015E-4</v>
      </c>
      <c r="FE491" s="223">
        <f t="shared" ca="1" si="1268"/>
        <v>3.1278224597712669E-4</v>
      </c>
      <c r="FF491" s="223">
        <f t="shared" ca="1" si="1269"/>
        <v>-3.0614153407862454E-4</v>
      </c>
      <c r="FG491" s="223">
        <f t="shared" ca="1" si="1270"/>
        <v>2.987633004097038E-4</v>
      </c>
      <c r="FH491" s="223">
        <f t="shared" ca="1" si="1271"/>
        <v>-2.9066531978151291E-4</v>
      </c>
      <c r="FI491" s="223">
        <f t="shared" ca="1" si="1272"/>
        <v>2.8186710093870302E-4</v>
      </c>
      <c r="FJ491" s="223">
        <f t="shared" ca="1" si="1273"/>
        <v>-2.7238983956107935E-4</v>
      </c>
      <c r="FK491" s="223">
        <f t="shared" ca="1" si="1274"/>
        <v>2.6225636720143234E-4</v>
      </c>
      <c r="FL491" s="223">
        <f t="shared" ca="1" si="1275"/>
        <v>-2.5149109628224033E-4</v>
      </c>
      <c r="FM491" s="223">
        <f t="shared" ca="1" si="1276"/>
        <v>2.4011996128408544E-4</v>
      </c>
      <c r="FN491" s="223">
        <f t="shared" ca="1" si="1277"/>
        <v>-2.2817035626717199E-4</v>
      </c>
      <c r="FO491" s="223">
        <f t="shared" ca="1" si="1278"/>
        <v>2.1567106887667722E-4</v>
      </c>
      <c r="FP491" s="223">
        <f t="shared" ca="1" si="1279"/>
        <v>-2.026522109906751E-4</v>
      </c>
      <c r="FQ491" s="223">
        <f t="shared" ca="1" si="1280"/>
        <v>1.8914514617815871E-4</v>
      </c>
      <c r="FR491" s="223">
        <f t="shared" ca="1" si="1281"/>
        <v>-1.751824141413406E-4</v>
      </c>
      <c r="FS491" s="223">
        <f t="shared" ca="1" si="1282"/>
        <v>1.6079765232468834E-4</v>
      </c>
      <c r="FT491" s="223">
        <f t="shared" ca="1" si="1283"/>
        <v>-1.4602551487940922E-4</v>
      </c>
      <c r="FU491" s="223">
        <f t="shared" ca="1" si="1284"/>
        <v>1.3090158917842707E-4</v>
      </c>
      <c r="FV491" s="223">
        <f t="shared" ca="1" si="1285"/>
        <v>-1.154623100834887E-4</v>
      </c>
      <c r="FW491" s="223">
        <f t="shared" ca="1" si="1286"/>
        <v>9.9744872170255003E-5</v>
      </c>
      <c r="FX491" s="223">
        <f t="shared" ca="1" si="1287"/>
        <v>-8.3787140123343988E-5</v>
      </c>
      <c r="FY491" s="223">
        <f t="shared" ca="1" si="1288"/>
        <v>6.7627557517026531E-5</v>
      </c>
      <c r="FZ491" s="223">
        <f t="shared" ca="1" si="1289"/>
        <v>-5.1305054201138827E-5</v>
      </c>
      <c r="GA491" s="223">
        <f t="shared" ca="1" si="1290"/>
        <v>3.4858952515888373E-5</v>
      </c>
      <c r="GB491" s="223">
        <f t="shared" ca="1" si="1291"/>
        <v>-1.8328872560743485E-5</v>
      </c>
      <c r="GC491" s="223">
        <f t="shared" ca="1" si="1292"/>
        <v>1.7546367461801124E-6</v>
      </c>
      <c r="GD491" s="223">
        <f t="shared" ca="1" si="1293"/>
        <v>1.4823826141954533E-5</v>
      </c>
      <c r="GE491" s="223">
        <f t="shared" ca="1" si="1294"/>
        <v>-3.1366577134537708E-5</v>
      </c>
      <c r="GF491" s="223">
        <f t="shared" ca="1" si="1295"/>
        <v>4.783376329541605E-5</v>
      </c>
      <c r="GG491" s="223">
        <f t="shared" ca="1" si="1296"/>
        <v>-6.4185713730772803E-5</v>
      </c>
      <c r="GH491" s="223">
        <f t="shared" ca="1" si="1297"/>
        <v>8.0383035159747448E-5</v>
      </c>
      <c r="GI491" s="223">
        <f t="shared" ca="1" si="1298"/>
        <v>-9.638670681626293E-5</v>
      </c>
      <c r="GJ491" s="223">
        <f t="shared" ca="1" si="1299"/>
        <v>1.1215817445361669E-4</v>
      </c>
      <c r="GK491" s="223">
        <f t="shared" ca="1" si="1300"/>
        <v>-1.2765944322481562E-4</v>
      </c>
      <c r="GL491" s="223">
        <f t="shared" ca="1" si="1301"/>
        <v>1.4285316921563906E-4</v>
      </c>
      <c r="GM491" s="223">
        <f t="shared" ca="1" si="1302"/>
        <v>-1.5770274940936187E-4</v>
      </c>
      <c r="GN491" s="223">
        <f t="shared" ca="1" si="1303"/>
        <v>1.7217240986659469E-4</v>
      </c>
      <c r="GO491" s="223">
        <f t="shared" ca="1" si="1304"/>
        <v>-1.8622729190797044E-4</v>
      </c>
      <c r="GP491" s="223">
        <f t="shared" ca="1" si="1305"/>
        <v>1.9983353609155519E-4</v>
      </c>
      <c r="GQ491" s="223">
        <f t="shared" ca="1" si="1306"/>
        <v>-2.1295836378334442E-4</v>
      </c>
      <c r="GR491" s="223">
        <f t="shared" ca="1" si="1307"/>
        <v>2.2557015612382941E-4</v>
      </c>
      <c r="GS491" s="223">
        <f t="shared" ca="1" si="1308"/>
        <v>-2.3763853020057209E-4</v>
      </c>
      <c r="GT491" s="223">
        <f t="shared" ca="1" si="1309"/>
        <v>2.4913441224341272E-4</v>
      </c>
      <c r="GU491" s="223">
        <f t="shared" ca="1" si="1310"/>
        <v>-2.6003010766556116E-4</v>
      </c>
      <c r="GV491" s="223">
        <f t="shared" ca="1" si="1311"/>
        <v>2.7029936778239525E-4</v>
      </c>
      <c r="GW491" s="223">
        <f t="shared" ca="1" si="1312"/>
        <v>-2.7991745304681244E-4</v>
      </c>
      <c r="GX491" s="223">
        <f t="shared" ca="1" si="1313"/>
        <v>2.8886119264894612E-4</v>
      </c>
      <c r="GY491" s="223">
        <f t="shared" ca="1" si="1314"/>
        <v>-2.9710904033675709E-4</v>
      </c>
      <c r="GZ491" s="223">
        <f t="shared" ca="1" si="1315"/>
        <v>3.0464112632271777E-4</v>
      </c>
      <c r="HA491" s="223">
        <f t="shared" ca="1" si="1316"/>
        <v>-3.1143930515195508E-4</v>
      </c>
      <c r="HB491" s="223">
        <f t="shared" ca="1" si="1317"/>
        <v>3.1748719941621935E-4</v>
      </c>
      <c r="HC491" s="223">
        <f t="shared" ca="1" si="1318"/>
        <v>-3.2277023920848353E-4</v>
      </c>
      <c r="HD491" s="223">
        <f t="shared" ca="1" si="1319"/>
        <v>3.2727569722317289E-4</v>
      </c>
      <c r="HE491" s="223">
        <f t="shared" ca="1" si="1320"/>
        <v>-3.3099271941728541E-4</v>
      </c>
      <c r="HF491" s="223">
        <f t="shared" ca="1" si="1321"/>
        <v>3.3391235115878278E-4</v>
      </c>
      <c r="HG491" s="223">
        <f t="shared" ca="1" si="1322"/>
        <v>-3.3602755879907019E-4</v>
      </c>
      <c r="HH491" s="223">
        <f t="shared" ca="1" si="1323"/>
        <v>3.3733324661766985E-4</v>
      </c>
      <c r="HI491" s="223">
        <f t="shared" ca="1" si="1324"/>
        <v>-3.3782626909826792E-4</v>
      </c>
      <c r="HJ491" s="223">
        <f t="shared" ca="1" si="1325"/>
        <v>3.3750543850652107E-4</v>
      </c>
      <c r="HK491" s="223">
        <f t="shared" ca="1" si="1326"/>
        <v>-3.3637152775142624E-4</v>
      </c>
      <c r="HL491" s="223">
        <f t="shared" ca="1" si="1327"/>
        <v>3.3442726852331143E-4</v>
      </c>
      <c r="HM491" s="223">
        <f t="shared" ca="1" si="1328"/>
        <v>-3.3167734471296125E-4</v>
      </c>
      <c r="HN491" s="223">
        <f t="shared" ca="1" si="1329"/>
        <v>3.2812838112768715E-4</v>
      </c>
      <c r="HO491" s="223">
        <f t="shared" ca="1" si="1330"/>
        <v>-3.2378892753162397E-4</v>
      </c>
      <c r="HP491" s="223">
        <f t="shared" ca="1" si="1331"/>
        <v>3.1866943804857587E-4</v>
      </c>
      <c r="HQ491" s="223">
        <f t="shared" ca="1" si="1332"/>
        <v>-3.1278224597712181E-4</v>
      </c>
      <c r="HR491" s="223">
        <f t="shared" ca="1" si="1333"/>
        <v>3.0614153407863528E-4</v>
      </c>
      <c r="HS491" s="223">
        <f t="shared" ca="1" si="1334"/>
        <v>-2.9876330040970673E-4</v>
      </c>
      <c r="HT491" s="223">
        <f t="shared" ca="1" si="1335"/>
        <v>2.9066531978151611E-4</v>
      </c>
      <c r="HU491" s="223">
        <f t="shared" ca="1" si="1336"/>
        <v>-2.8186710093869598E-4</v>
      </c>
      <c r="HV491" s="223">
        <f t="shared" ca="1" si="1337"/>
        <v>2.7238983956109442E-4</v>
      </c>
      <c r="HW491" s="223">
        <f t="shared" ca="1" si="1338"/>
        <v>-2.6225636720143624E-4</v>
      </c>
      <c r="HX491" s="223">
        <f t="shared" ca="1" si="1339"/>
        <v>2.514910962822445E-4</v>
      </c>
      <c r="HY491" s="223">
        <f t="shared" ca="1" si="1340"/>
        <v>-2.4011996128408983E-4</v>
      </c>
      <c r="HZ491" s="223">
        <f t="shared" ca="1" si="1341"/>
        <v>2.2817035626717663E-4</v>
      </c>
      <c r="IA491" s="223">
        <f t="shared" ca="1" si="1342"/>
        <v>-2.1567106887668202E-4</v>
      </c>
      <c r="IB491" s="223">
        <f t="shared" ca="1" si="1343"/>
        <v>2.0265221099068011E-4</v>
      </c>
      <c r="IC491" s="223">
        <f t="shared" ca="1" si="1344"/>
        <v>-1.8914514617816391E-4</v>
      </c>
      <c r="ID491" s="223">
        <f t="shared" ca="1" si="1345"/>
        <v>1.7518241414134599E-4</v>
      </c>
      <c r="IE491" s="223">
        <f t="shared" ca="1" si="1346"/>
        <v>-1.866218878759227E-4</v>
      </c>
      <c r="IF491" s="223">
        <f t="shared" ca="1" si="1347"/>
        <v>1.4602551487941491E-4</v>
      </c>
      <c r="IG491" s="223">
        <f t="shared" ca="1" si="1348"/>
        <v>-1.3090158917843287E-4</v>
      </c>
      <c r="IH491" s="223">
        <f t="shared" ca="1" si="1349"/>
        <v>1.1546231008349458E-4</v>
      </c>
      <c r="II491" s="223">
        <f t="shared" ca="1" si="1350"/>
        <v>-9.9744872170261006E-5</v>
      </c>
      <c r="IJ491" s="223">
        <f t="shared" ca="1" si="1351"/>
        <v>8.378714012335006E-5</v>
      </c>
      <c r="IK491" s="223">
        <f t="shared" ca="1" si="1352"/>
        <v>-6.7627557517032711E-5</v>
      </c>
      <c r="IL491" s="223">
        <f t="shared" ca="1" si="1353"/>
        <v>5.130505420114498E-5</v>
      </c>
      <c r="IM491" s="223">
        <f t="shared" ca="1" si="1354"/>
        <v>-3.4858952515894661E-5</v>
      </c>
      <c r="IN491" s="223">
        <f t="shared" ca="1" si="1355"/>
        <v>1.8328872560749774E-5</v>
      </c>
      <c r="IO491" s="223">
        <f t="shared" ca="1" si="1356"/>
        <v>-1.7546367461863737E-6</v>
      </c>
      <c r="IP491" s="223">
        <f t="shared" ca="1" si="1357"/>
        <v>-1.4823826141948217E-5</v>
      </c>
      <c r="IQ491" s="223">
        <f t="shared" ca="1" si="1358"/>
        <v>3.1366577134531447E-5</v>
      </c>
      <c r="IR491" s="223">
        <f t="shared" ca="1" si="1359"/>
        <v>-4.7833763295409816E-5</v>
      </c>
      <c r="IS491" s="223">
        <f t="shared" ca="1" si="1360"/>
        <v>6.4185713730766623E-5</v>
      </c>
      <c r="IT491" s="223">
        <f t="shared" ca="1" si="1361"/>
        <v>-8.0383035159741322E-5</v>
      </c>
      <c r="IU491" s="223">
        <f t="shared" ca="1" si="1362"/>
        <v>9.6386706816256872E-5</v>
      </c>
      <c r="IV491" s="223">
        <f t="shared" ca="1" si="1363"/>
        <v>-1.1215817445361076E-4</v>
      </c>
      <c r="IW491" s="223">
        <f t="shared" ca="1" si="1364"/>
        <v>1.2765944322480976E-4</v>
      </c>
      <c r="IX491" s="223">
        <f t="shared" ca="1" si="1365"/>
        <v>-1.4285316921563336E-4</v>
      </c>
      <c r="IY491" s="223">
        <f t="shared" ca="1" si="1366"/>
        <v>1.5770274940935631E-4</v>
      </c>
      <c r="IZ491" s="223">
        <f t="shared" ca="1" si="1367"/>
        <v>-1.7217240986658929E-4</v>
      </c>
      <c r="JA491" s="223">
        <f t="shared" ca="1" si="1368"/>
        <v>1.8622729190796518E-4</v>
      </c>
      <c r="JB491" s="223">
        <f t="shared" ca="1" si="1369"/>
        <v>-1.9983353609155009E-4</v>
      </c>
    </row>
    <row r="492" spans="2:262">
      <c r="B492" s="230">
        <v>131</v>
      </c>
      <c r="C492" s="229">
        <f t="shared" si="1370"/>
        <v>2.5585937500000018E-3</v>
      </c>
      <c r="D492" s="226">
        <f t="shared" ca="1" si="1113"/>
        <v>39.07308284222502</v>
      </c>
      <c r="E492" s="225">
        <f ca="1">EG361</f>
        <v>-0.12691715777498139</v>
      </c>
      <c r="F492" s="224">
        <v>131</v>
      </c>
      <c r="G492" s="223">
        <f t="shared" ca="1" si="1114"/>
        <v>1.1365631008092879E-4</v>
      </c>
      <c r="H492" s="223">
        <f t="shared" ca="1" si="1115"/>
        <v>-1.2753283293804715E-4</v>
      </c>
      <c r="I492" s="223">
        <f t="shared" ca="1" si="1116"/>
        <v>1.4071824432369546E-4</v>
      </c>
      <c r="J492" s="223">
        <f t="shared" ca="1" si="1117"/>
        <v>-1.5314109135115649E-4</v>
      </c>
      <c r="K492" s="223">
        <f t="shared" ca="1" si="1118"/>
        <v>1.6473405353604001E-4</v>
      </c>
      <c r="L492" s="223">
        <f t="shared" ca="1" si="1119"/>
        <v>-1.7543430761182211E-4</v>
      </c>
      <c r="M492" s="223">
        <f t="shared" ca="1" si="1120"/>
        <v>1.8518386797456771E-4</v>
      </c>
      <c r="N492" s="223">
        <f t="shared" ca="1" si="1121"/>
        <v>-1.9392990091194373E-4</v>
      </c>
      <c r="O492" s="223">
        <f t="shared" ca="1" si="1122"/>
        <v>2.0162501091368324E-4</v>
      </c>
      <c r="P492" s="223">
        <f t="shared" ca="1" si="1123"/>
        <v>-2.0822749751196211E-4</v>
      </c>
      <c r="Q492" s="223">
        <f t="shared" ca="1" si="1124"/>
        <v>2.1370158125984836E-4</v>
      </c>
      <c r="R492" s="223">
        <f t="shared" ca="1" si="1125"/>
        <v>-2.1801759762322221E-4</v>
      </c>
      <c r="S492" s="223">
        <f t="shared" ca="1" si="1126"/>
        <v>2.2115215773546039E-4</v>
      </c>
      <c r="T492" s="223">
        <f t="shared" ca="1" si="1127"/>
        <v>-2.230882751437276E-4</v>
      </c>
      <c r="U492" s="223">
        <f t="shared" ca="1" si="1128"/>
        <v>2.2381545786003847E-4</v>
      </c>
      <c r="V492" s="223">
        <f t="shared" ca="1" si="1129"/>
        <v>-2.233297652182482E-4</v>
      </c>
      <c r="W492" s="223">
        <f t="shared" ca="1" si="1130"/>
        <v>2.2163382922886444E-4</v>
      </c>
      <c r="X492" s="223">
        <f t="shared" ca="1" si="1131"/>
        <v>-2.1873684031595373E-4</v>
      </c>
      <c r="Y492" s="223">
        <f t="shared" ca="1" si="1132"/>
        <v>2.1465449751343832E-4</v>
      </c>
      <c r="Z492" s="223">
        <f t="shared" ca="1" si="1133"/>
        <v>-2.0940892339066968E-4</v>
      </c>
      <c r="AA492" s="223">
        <f t="shared" ca="1" si="1134"/>
        <v>2.0302854416830811E-4</v>
      </c>
      <c r="AB492" s="223">
        <f t="shared" ca="1" si="1135"/>
        <v>-1.9554793567417477E-4</v>
      </c>
      <c r="AC492" s="223">
        <f t="shared" ca="1" si="1136"/>
        <v>1.8700763597383777E-4</v>
      </c>
      <c r="AD492" s="223">
        <f t="shared" ca="1" si="1137"/>
        <v>-1.7745392569132719E-4</v>
      </c>
      <c r="AE492" s="223">
        <f t="shared" ca="1" si="1138"/>
        <v>1.6693857721042238E-4</v>
      </c>
      <c r="AF492" s="223">
        <f t="shared" ca="1" si="1139"/>
        <v>-1.5551857411561645E-4</v>
      </c>
      <c r="AG492" s="223">
        <f t="shared" ca="1" si="1140"/>
        <v>1.4325580239314353E-4</v>
      </c>
      <c r="AH492" s="223">
        <f t="shared" ca="1" si="1141"/>
        <v>-1.3021671506544425E-4</v>
      </c>
      <c r="AI492" s="223">
        <f t="shared" ca="1" si="1142"/>
        <v>1.1647197207648809E-4</v>
      </c>
      <c r="AJ492" s="223">
        <f t="shared" ca="1" si="1143"/>
        <v>-1.0209605737940988E-4</v>
      </c>
      <c r="AK492" s="223">
        <f t="shared" ca="1" si="1144"/>
        <v>8.7166875301525541E-5</v>
      </c>
      <c r="AL492" s="223">
        <f t="shared" ca="1" si="1145"/>
        <v>-7.1765328374015874E-5</v>
      </c>
      <c r="AM492" s="223">
        <f t="shared" ca="1" si="1146"/>
        <v>5.5974878914111402E-5</v>
      </c>
      <c r="AN492" s="223">
        <f t="shared" ca="1" si="1147"/>
        <v>-3.9881096735561232E-5</v>
      </c>
      <c r="AO492" s="223">
        <f t="shared" ca="1" si="1148"/>
        <v>2.3571195438395212E-5</v>
      </c>
      <c r="AP492" s="223">
        <f t="shared" ca="1" si="1149"/>
        <v>-7.1335597908815646E-6</v>
      </c>
      <c r="AQ492" s="223">
        <f t="shared" ca="1" si="1150"/>
        <v>-9.3427332352091552E-6</v>
      </c>
      <c r="AR492" s="223">
        <f t="shared" ca="1" si="1151"/>
        <v>2.5768397180419428E-5</v>
      </c>
      <c r="AS492" s="223">
        <f t="shared" ca="1" si="1152"/>
        <v>-4.2054419948670701E-5</v>
      </c>
      <c r="AT492" s="223">
        <f t="shared" ca="1" si="1153"/>
        <v>5.8112546171508792E-5</v>
      </c>
      <c r="AU492" s="223">
        <f t="shared" ca="1" si="1154"/>
        <v>-7.3855755471626423E-5</v>
      </c>
      <c r="AV492" s="223">
        <f t="shared" ca="1" si="1155"/>
        <v>8.919873403378705E-5</v>
      </c>
      <c r="AW492" s="223">
        <f t="shared" ca="1" si="1156"/>
        <v>-1.0405833692780082E-4</v>
      </c>
      <c r="AX492" s="223">
        <f t="shared" ca="1" si="1157"/>
        <v>1.1835403867812162E-4</v>
      </c>
      <c r="AY492" s="223">
        <f t="shared" ca="1" si="1158"/>
        <v>-1.3200836963833641E-4</v>
      </c>
      <c r="AZ492" s="223">
        <f t="shared" ca="1" si="1159"/>
        <v>1.4494733580593526E-4</v>
      </c>
      <c r="BA492" s="223">
        <f t="shared" ca="1" si="1160"/>
        <v>-1.5710081980218463E-4</v>
      </c>
      <c r="BB492" s="223">
        <f t="shared" ca="1" si="1161"/>
        <v>1.6840296084429498E-4</v>
      </c>
      <c r="BC492" s="223">
        <f t="shared" ca="1" si="1162"/>
        <v>-1.7879251165072064E-4</v>
      </c>
      <c r="BD492" s="223">
        <f t="shared" ca="1" si="1163"/>
        <v>1.8821317034545577E-4</v>
      </c>
      <c r="BE492" s="223">
        <f t="shared" ca="1" si="1164"/>
        <v>-1.9661388556281028E-4</v>
      </c>
      <c r="BF492" s="223">
        <f t="shared" ca="1" si="1165"/>
        <v>2.0394913309915749E-4</v>
      </c>
      <c r="BG492" s="223">
        <f t="shared" ca="1" si="1166"/>
        <v>-2.1017916261255071E-4</v>
      </c>
      <c r="BH492" s="223">
        <f t="shared" ca="1" si="1167"/>
        <v>2.1527021303327555E-4</v>
      </c>
      <c r="BI492" s="223">
        <f t="shared" ca="1" si="1168"/>
        <v>-2.1919469551799755E-4</v>
      </c>
      <c r="BJ492" s="223">
        <f t="shared" ca="1" si="1169"/>
        <v>2.2193134295610373E-4</v>
      </c>
      <c r="BK492" s="223">
        <f t="shared" ca="1" si="1170"/>
        <v>-2.234653252180188E-4</v>
      </c>
      <c r="BL492" s="223">
        <f t="shared" ca="1" si="1171"/>
        <v>2.2378832952095598E-4</v>
      </c>
      <c r="BM492" s="223">
        <f t="shared" ca="1" si="1172"/>
        <v>-2.2289860547661201E-4</v>
      </c>
      <c r="BN492" s="223">
        <f t="shared" ca="1" si="1173"/>
        <v>2.2080097457667083E-4</v>
      </c>
      <c r="BO492" s="223">
        <f t="shared" ca="1" si="1174"/>
        <v>-2.1750680406472492E-4</v>
      </c>
      <c r="BP492" s="223">
        <f t="shared" ca="1" si="1175"/>
        <v>2.1303394533619166E-4</v>
      </c>
      <c r="BQ492" s="223">
        <f t="shared" ca="1" si="1176"/>
        <v>-2.0740663720006454E-4</v>
      </c>
      <c r="BR492" s="223">
        <f t="shared" ca="1" si="1177"/>
        <v>2.0065537452669356E-4</v>
      </c>
      <c r="BS492" s="223">
        <f t="shared" ca="1" si="1178"/>
        <v>-1.9281674299345485E-4</v>
      </c>
      <c r="BT492" s="223">
        <f t="shared" ca="1" si="1179"/>
        <v>1.8393322082379019E-4</v>
      </c>
      <c r="BU492" s="223">
        <f t="shared" ca="1" si="1180"/>
        <v>-1.7405294859402181E-4</v>
      </c>
      <c r="BV492" s="223">
        <f t="shared" ca="1" si="1181"/>
        <v>1.6322946835542311E-4</v>
      </c>
      <c r="BW492" s="223">
        <f t="shared" ca="1" si="1182"/>
        <v>-1.5152143348517332E-4</v>
      </c>
      <c r="BX492" s="223">
        <f t="shared" ca="1" si="1183"/>
        <v>1.3899229083865326E-4</v>
      </c>
      <c r="BY492" s="223">
        <f t="shared" ca="1" si="1184"/>
        <v>-1.2570993692542738E-4</v>
      </c>
      <c r="BZ492" s="223">
        <f t="shared" ca="1" si="1185"/>
        <v>1.1174634997215916E-4</v>
      </c>
      <c r="CA492" s="223">
        <f t="shared" ca="1" si="1186"/>
        <v>-9.717719986640089E-5</v>
      </c>
      <c r="CB492" s="223">
        <f t="shared" ca="1" si="1187"/>
        <v>8.2081438094873735E-5</v>
      </c>
      <c r="CC492" s="223">
        <f t="shared" ca="1" si="1188"/>
        <v>-6.6540869898559541E-5</v>
      </c>
      <c r="CD492" s="223">
        <f t="shared" ca="1" si="1189"/>
        <v>5.0639710962995833E-5</v>
      </c>
      <c r="CE492" s="223">
        <f t="shared" ca="1" si="1190"/>
        <v>-3.4464131046160306E-5</v>
      </c>
      <c r="CF492" s="223">
        <f t="shared" ca="1" si="1191"/>
        <v>1.8101787017122975E-5</v>
      </c>
      <c r="CG492" s="223">
        <f t="shared" ca="1" si="1192"/>
        <v>-1.6413478358599483E-6</v>
      </c>
      <c r="CH492" s="223">
        <f t="shared" ca="1" si="1193"/>
        <v>-1.4827985951536288E-5</v>
      </c>
      <c r="CI492" s="223">
        <f t="shared" ca="1" si="1194"/>
        <v>3.1216965598338233E-5</v>
      </c>
      <c r="CJ492" s="223">
        <f t="shared" ca="1" si="1195"/>
        <v>-4.7436777803830489E-5</v>
      </c>
      <c r="CK492" s="223">
        <f t="shared" ca="1" si="1196"/>
        <v>6.3399526000357224E-5</v>
      </c>
      <c r="CL492" s="223">
        <f t="shared" ca="1" si="1197"/>
        <v>-7.9018706672399073E-5</v>
      </c>
      <c r="CM492" s="223">
        <f t="shared" ca="1" si="1198"/>
        <v>9.4209678126583443E-5</v>
      </c>
      <c r="CN492" s="223">
        <f t="shared" ca="1" si="1199"/>
        <v>-1.0889011917242679E-4</v>
      </c>
      <c r="CO492" s="223">
        <f t="shared" ca="1" si="1200"/>
        <v>1.2298047522796052E-4</v>
      </c>
      <c r="CP492" s="223">
        <f t="shared" ca="1" si="1201"/>
        <v>-1.3640438943287258E-4</v>
      </c>
      <c r="CQ492" s="223">
        <f t="shared" ca="1" si="1202"/>
        <v>1.4908911643301463E-4</v>
      </c>
      <c r="CR492" s="223">
        <f t="shared" ca="1" si="1203"/>
        <v>-1.6096591659373494E-4</v>
      </c>
      <c r="CS492" s="223">
        <f t="shared" ca="1" si="1204"/>
        <v>1.7197042850593372E-4</v>
      </c>
      <c r="CT492" s="223">
        <f t="shared" ca="1" si="1205"/>
        <v>-1.8204301776608199E-4</v>
      </c>
      <c r="CU492" s="223">
        <f t="shared" ca="1" si="1206"/>
        <v>1.9112910014027241E-4</v>
      </c>
      <c r="CV492" s="223">
        <f t="shared" ca="1" si="1207"/>
        <v>-1.9917943736088304E-4</v>
      </c>
      <c r="CW492" s="223">
        <f t="shared" ca="1" si="1208"/>
        <v>2.0615040395300077E-4</v>
      </c>
      <c r="CX492" s="223">
        <f t="shared" ca="1" si="1209"/>
        <v>-2.120042236446866E-4</v>
      </c>
      <c r="CY492" s="223">
        <f t="shared" ca="1" si="1210"/>
        <v>2.1670917407984439E-4</v>
      </c>
      <c r="CZ492" s="223">
        <f t="shared" ca="1" si="1211"/>
        <v>-2.2023975872440942E-4</v>
      </c>
      <c r="DA492" s="223">
        <f t="shared" ca="1" si="1212"/>
        <v>2.2257684503429779E-4</v>
      </c>
      <c r="DB492" s="223">
        <f t="shared" ca="1" si="1213"/>
        <v>-2.2370776813630493E-4</v>
      </c>
      <c r="DC492" s="223">
        <f t="shared" ca="1" si="1214"/>
        <v>2.2362639946015445E-4</v>
      </c>
      <c r="DD492" s="223">
        <f t="shared" ca="1" si="1215"/>
        <v>-2.2233317994975254E-4</v>
      </c>
      <c r="DE492" s="223">
        <f t="shared" ca="1" si="1216"/>
        <v>2.1983511767367428E-4</v>
      </c>
      <c r="DF492" s="223">
        <f t="shared" ca="1" si="1217"/>
        <v>-2.1614574984782923E-4</v>
      </c>
      <c r="DG492" s="223">
        <f t="shared" ca="1" si="1218"/>
        <v>2.112850694761277E-4</v>
      </c>
      <c r="DH492" s="223">
        <f t="shared" ca="1" si="1219"/>
        <v>-2.0527941700664373E-4</v>
      </c>
      <c r="DI492" s="223">
        <f t="shared" ca="1" si="1220"/>
        <v>1.9816133759044892E-4</v>
      </c>
      <c r="DJ492" s="223">
        <f t="shared" ca="1" si="1221"/>
        <v>-1.8996940471663963E-4</v>
      </c>
      <c r="DK492" s="223">
        <f t="shared" ca="1" si="1222"/>
        <v>1.8074801117922451E-4</v>
      </c>
      <c r="DL492" s="223">
        <f t="shared" ca="1" si="1223"/>
        <v>-1.7054712850874019E-4</v>
      </c>
      <c r="DM492" s="223">
        <f t="shared" ca="1" si="1224"/>
        <v>1.5942203617222498E-4</v>
      </c>
      <c r="DN492" s="223">
        <f t="shared" ca="1" si="1225"/>
        <v>-1.4743302200895009E-4</v>
      </c>
      <c r="DO492" s="223">
        <f t="shared" ca="1" si="1226"/>
        <v>1.3464505552542583E-4</v>
      </c>
      <c r="DP492" s="223">
        <f t="shared" ca="1" si="1227"/>
        <v>-1.2112743581999859E-4</v>
      </c>
      <c r="DQ492" s="223">
        <f t="shared" ca="1" si="1228"/>
        <v>1.069534160450749E-4</v>
      </c>
      <c r="DR492" s="223">
        <f t="shared" ca="1" si="1229"/>
        <v>-9.2199806441879112E-5</v>
      </c>
      <c r="DS492" s="223">
        <f t="shared" ca="1" si="1230"/>
        <v>7.6946558099130283E-5</v>
      </c>
      <c r="DT492" s="223">
        <f t="shared" ca="1" si="1231"/>
        <v>-6.1276329691202738E-5</v>
      </c>
      <c r="DU492" s="223">
        <f t="shared" ca="1" si="1232"/>
        <v>4.5274039543536943E-5</v>
      </c>
      <c r="DV492" s="223">
        <f t="shared" ca="1" si="1233"/>
        <v>-2.9026405452910872E-5</v>
      </c>
      <c r="DW492" s="223">
        <f t="shared" ca="1" si="1234"/>
        <v>1.2621474756224202E-5</v>
      </c>
      <c r="DX492" s="223">
        <f t="shared" ca="1" si="1235"/>
        <v>3.8518528057240702E-6</v>
      </c>
      <c r="DY492" s="223">
        <f t="shared" ca="1" si="1236"/>
        <v>-2.0304306843583488E-5</v>
      </c>
      <c r="DZ492" s="223">
        <f t="shared" ca="1" si="1237"/>
        <v>3.6646730083451812E-5</v>
      </c>
      <c r="EA492" s="223">
        <f t="shared" ca="1" si="1238"/>
        <v>-5.279056151781664E-5</v>
      </c>
      <c r="EB492" s="223">
        <f t="shared" ca="1" si="1239"/>
        <v>6.8648316325404019E-5</v>
      </c>
      <c r="EC492" s="223">
        <f t="shared" ca="1" si="1240"/>
        <v>-8.4134059958966019E-5</v>
      </c>
      <c r="ED492" s="223">
        <f t="shared" ca="1" si="1241"/>
        <v>9.9163873832003175E-5</v>
      </c>
      <c r="EE492" s="223">
        <f t="shared" ca="1" si="1242"/>
        <v>-1.1365631008092713E-4</v>
      </c>
      <c r="EF492" s="223">
        <f t="shared" ca="1" si="1243"/>
        <v>1.2753283293805287E-4</v>
      </c>
      <c r="EG492" s="223">
        <f t="shared" ca="1" si="1244"/>
        <v>-1.407182443236979E-4</v>
      </c>
      <c r="EH492" s="223">
        <f t="shared" ca="1" si="1245"/>
        <v>1.5314109135115592E-4</v>
      </c>
      <c r="EI492" s="223">
        <f t="shared" ca="1" si="1246"/>
        <v>-1.6473405353604567E-4</v>
      </c>
      <c r="EJ492" s="223">
        <f t="shared" ca="1" si="1247"/>
        <v>1.7543430761182482E-4</v>
      </c>
      <c r="EK492" s="223">
        <f t="shared" ca="1" si="1248"/>
        <v>-1.8518386797456793E-4</v>
      </c>
      <c r="EL492" s="223">
        <f t="shared" ca="1" si="1249"/>
        <v>1.9392990091194191E-4</v>
      </c>
      <c r="EM492" s="223">
        <f t="shared" ca="1" si="1250"/>
        <v>-2.0162501091368549E-4</v>
      </c>
      <c r="EN492" s="223">
        <f t="shared" ca="1" si="1251"/>
        <v>2.0822749751196282E-4</v>
      </c>
      <c r="EO492" s="223">
        <f t="shared" ca="1" si="1252"/>
        <v>-2.1370158125984755E-4</v>
      </c>
      <c r="EP492" s="223">
        <f t="shared" ca="1" si="1253"/>
        <v>2.1801759762322373E-4</v>
      </c>
      <c r="EQ492" s="223">
        <f t="shared" ca="1" si="1254"/>
        <v>-2.2115215773546069E-4</v>
      </c>
      <c r="ER492" s="223">
        <f t="shared" ca="1" si="1255"/>
        <v>2.2308827514372749E-4</v>
      </c>
      <c r="ES492" s="223">
        <f t="shared" ca="1" si="1256"/>
        <v>-2.2381545786003852E-4</v>
      </c>
      <c r="ET492" s="223">
        <f t="shared" ca="1" si="1257"/>
        <v>2.2332976521824795E-4</v>
      </c>
      <c r="EU492" s="223">
        <f t="shared" ca="1" si="1258"/>
        <v>-2.2163382922886442E-4</v>
      </c>
      <c r="EV492" s="223">
        <f t="shared" ca="1" si="1259"/>
        <v>2.1873684031595465E-4</v>
      </c>
      <c r="EW492" s="223">
        <f t="shared" ca="1" si="1260"/>
        <v>-2.1465449751343686E-4</v>
      </c>
      <c r="EX492" s="223">
        <f t="shared" ca="1" si="1261"/>
        <v>2.0940892339066901E-4</v>
      </c>
      <c r="EY492" s="223">
        <f t="shared" ca="1" si="1262"/>
        <v>-2.0302854416830998E-4</v>
      </c>
      <c r="EZ492" s="223">
        <f t="shared" ca="1" si="1263"/>
        <v>1.9554793567417227E-4</v>
      </c>
      <c r="FA492" s="223">
        <f t="shared" ca="1" si="1264"/>
        <v>-1.8700763597383668E-4</v>
      </c>
      <c r="FB492" s="223">
        <f t="shared" ca="1" si="1265"/>
        <v>1.7745392569132792E-4</v>
      </c>
      <c r="FC492" s="223">
        <f t="shared" ca="1" si="1266"/>
        <v>-1.6693857721041683E-4</v>
      </c>
      <c r="FD492" s="223">
        <f t="shared" ca="1" si="1267"/>
        <v>1.5551857411561504E-4</v>
      </c>
      <c r="FE492" s="223">
        <f t="shared" ca="1" si="1268"/>
        <v>-1.4325580239314448E-4</v>
      </c>
      <c r="FF492" s="223">
        <f t="shared" ca="1" si="1269"/>
        <v>1.3021671506543747E-4</v>
      </c>
      <c r="FG492" s="223">
        <f t="shared" ca="1" si="1270"/>
        <v>-1.1647197207648368E-4</v>
      </c>
      <c r="FH492" s="223">
        <f t="shared" ca="1" si="1271"/>
        <v>1.0209605737941095E-4</v>
      </c>
      <c r="FI492" s="223">
        <f t="shared" ca="1" si="1272"/>
        <v>-8.7166875301529579E-5</v>
      </c>
      <c r="FJ492" s="223">
        <f t="shared" ca="1" si="1273"/>
        <v>7.1765328374023043E-5</v>
      </c>
      <c r="FK492" s="223">
        <f t="shared" ca="1" si="1274"/>
        <v>-5.5974878914097158E-5</v>
      </c>
      <c r="FL492" s="223">
        <f t="shared" ca="1" si="1275"/>
        <v>3.9881096735549902E-5</v>
      </c>
      <c r="FM492" s="223">
        <f t="shared" ca="1" si="1276"/>
        <v>-2.3571195438390103E-5</v>
      </c>
      <c r="FN492" s="223">
        <f t="shared" ca="1" si="1277"/>
        <v>7.1335597908795995E-6</v>
      </c>
      <c r="FO492" s="223">
        <f t="shared" ca="1" si="1278"/>
        <v>9.342733235207949E-6</v>
      </c>
      <c r="FP492" s="223">
        <f t="shared" ca="1" si="1279"/>
        <v>-2.5768397180415077E-5</v>
      </c>
      <c r="FQ492" s="223">
        <f t="shared" ca="1" si="1280"/>
        <v>4.205441994866013E-5</v>
      </c>
      <c r="FR492" s="223">
        <f t="shared" ca="1" si="1281"/>
        <v>-5.8112546171523002E-5</v>
      </c>
      <c r="FS492" s="223">
        <f t="shared" ca="1" si="1282"/>
        <v>7.3855755471634283E-5</v>
      </c>
      <c r="FT492" s="223">
        <f t="shared" ca="1" si="1283"/>
        <v>-8.9198734033788852E-5</v>
      </c>
      <c r="FU492" s="223">
        <f t="shared" ca="1" si="1284"/>
        <v>1.0405833692780258E-4</v>
      </c>
      <c r="FV492" s="223">
        <f t="shared" ca="1" si="1285"/>
        <v>-1.183540386781179E-4</v>
      </c>
      <c r="FW492" s="223">
        <f t="shared" ca="1" si="1286"/>
        <v>1.3200836963833286E-4</v>
      </c>
      <c r="FX492" s="223">
        <f t="shared" ca="1" si="1287"/>
        <v>-1.4494733580594645E-4</v>
      </c>
      <c r="FY492" s="223">
        <f t="shared" ca="1" si="1288"/>
        <v>1.5710081980219057E-4</v>
      </c>
      <c r="FZ492" s="223">
        <f t="shared" ca="1" si="1289"/>
        <v>-1.6840296084430045E-4</v>
      </c>
      <c r="GA492" s="223">
        <f t="shared" ca="1" si="1290"/>
        <v>1.7879251165072184E-4</v>
      </c>
      <c r="GB492" s="223">
        <f t="shared" ca="1" si="1291"/>
        <v>-1.8821317034545682E-4</v>
      </c>
      <c r="GC492" s="223">
        <f t="shared" ca="1" si="1292"/>
        <v>1.9661388556280819E-4</v>
      </c>
      <c r="GD492" s="223">
        <f t="shared" ca="1" si="1293"/>
        <v>-2.0394913309915307E-4</v>
      </c>
      <c r="GE492" s="223">
        <f t="shared" ca="1" si="1294"/>
        <v>2.1017916261255575E-4</v>
      </c>
      <c r="GF492" s="223">
        <f t="shared" ca="1" si="1295"/>
        <v>-2.1527021303327783E-4</v>
      </c>
      <c r="GG492" s="223">
        <f t="shared" ca="1" si="1296"/>
        <v>2.1919469551799796E-4</v>
      </c>
      <c r="GH492" s="223">
        <f t="shared" ca="1" si="1297"/>
        <v>-2.2193134295610397E-4</v>
      </c>
      <c r="GI492" s="223">
        <f t="shared" ca="1" si="1298"/>
        <v>2.2346532521801853E-4</v>
      </c>
      <c r="GJ492" s="223">
        <f t="shared" ca="1" si="1299"/>
        <v>-2.2378832952095603E-4</v>
      </c>
      <c r="GK492" s="223">
        <f t="shared" ca="1" si="1300"/>
        <v>2.2289860547661299E-4</v>
      </c>
      <c r="GL492" s="223">
        <f t="shared" ca="1" si="1301"/>
        <v>-2.2080097457666942E-4</v>
      </c>
      <c r="GM492" s="223">
        <f t="shared" ca="1" si="1302"/>
        <v>2.1750680406472297E-4</v>
      </c>
      <c r="GN492" s="223">
        <f t="shared" ca="1" si="1303"/>
        <v>-2.1303394533619103E-4</v>
      </c>
      <c r="GO492" s="223">
        <f t="shared" ca="1" si="1304"/>
        <v>2.0740663720006375E-4</v>
      </c>
      <c r="GP492" s="223">
        <f t="shared" ca="1" si="1305"/>
        <v>-2.0065537452669551E-4</v>
      </c>
      <c r="GQ492" s="223">
        <f t="shared" ca="1" si="1306"/>
        <v>1.928167429934603E-4</v>
      </c>
      <c r="GR492" s="223">
        <f t="shared" ca="1" si="1307"/>
        <v>-1.8393322082378182E-4</v>
      </c>
      <c r="GS492" s="223">
        <f t="shared" ca="1" si="1308"/>
        <v>1.7405294859401658E-4</v>
      </c>
      <c r="GT492" s="223">
        <f t="shared" ca="1" si="1309"/>
        <v>-1.6322946835541739E-4</v>
      </c>
      <c r="GU492" s="223">
        <f t="shared" ca="1" si="1310"/>
        <v>1.5152143348517189E-4</v>
      </c>
      <c r="GV492" s="223">
        <f t="shared" ca="1" si="1311"/>
        <v>-1.3899229083865671E-4</v>
      </c>
      <c r="GW492" s="223">
        <f t="shared" ca="1" si="1312"/>
        <v>1.2570993692543101E-4</v>
      </c>
      <c r="GX492" s="223">
        <f t="shared" ca="1" si="1313"/>
        <v>-1.1174634997216848E-4</v>
      </c>
      <c r="GY492" s="223">
        <f t="shared" ca="1" si="1314"/>
        <v>9.7177199866387649E-5</v>
      </c>
      <c r="GZ492" s="223">
        <f t="shared" ca="1" si="1315"/>
        <v>-8.2081438094865997E-5</v>
      </c>
      <c r="HA492" s="223">
        <f t="shared" ca="1" si="1316"/>
        <v>6.6540869898557657E-5</v>
      </c>
      <c r="HB492" s="223">
        <f t="shared" ca="1" si="1317"/>
        <v>-5.0639710962993922E-5</v>
      </c>
      <c r="HC492" s="223">
        <f t="shared" ca="1" si="1318"/>
        <v>3.4464131046164657E-5</v>
      </c>
      <c r="HD492" s="223">
        <f t="shared" ca="1" si="1319"/>
        <v>-1.8101787017133682E-5</v>
      </c>
      <c r="HE492" s="223">
        <f t="shared" ca="1" si="1320"/>
        <v>1.6413478358452439E-6</v>
      </c>
      <c r="HF492" s="223">
        <f t="shared" ca="1" si="1321"/>
        <v>1.4827985951550951E-5</v>
      </c>
      <c r="HG492" s="223">
        <f t="shared" ca="1" si="1322"/>
        <v>-3.1216965598340198E-5</v>
      </c>
      <c r="HH492" s="223">
        <f t="shared" ca="1" si="1323"/>
        <v>4.743677780383242E-5</v>
      </c>
      <c r="HI492" s="223">
        <f t="shared" ca="1" si="1324"/>
        <v>-6.3399526000359108E-5</v>
      </c>
      <c r="HJ492" s="223">
        <f t="shared" ca="1" si="1325"/>
        <v>7.9018706672389017E-5</v>
      </c>
      <c r="HK492" s="223">
        <f t="shared" ca="1" si="1326"/>
        <v>-9.4209678126573699E-5</v>
      </c>
      <c r="HL492" s="223">
        <f t="shared" ca="1" si="1327"/>
        <v>1.0889011917243964E-4</v>
      </c>
      <c r="HM492" s="223">
        <f t="shared" ca="1" si="1328"/>
        <v>-1.2298047522796217E-4</v>
      </c>
      <c r="HN492" s="223">
        <f t="shared" ca="1" si="1329"/>
        <v>1.3640438943287415E-4</v>
      </c>
      <c r="HO492" s="223">
        <f t="shared" ca="1" si="1330"/>
        <v>-1.490891164330161E-4</v>
      </c>
      <c r="HP492" s="223">
        <f t="shared" ca="1" si="1331"/>
        <v>1.6096591659373632E-4</v>
      </c>
      <c r="HQ492" s="223">
        <f t="shared" ca="1" si="1332"/>
        <v>-1.7197042850592684E-4</v>
      </c>
      <c r="HR492" s="223">
        <f t="shared" ca="1" si="1333"/>
        <v>1.8204301776609052E-4</v>
      </c>
      <c r="HS492" s="223">
        <f t="shared" ca="1" si="1334"/>
        <v>-1.9112910014028005E-4</v>
      </c>
      <c r="HT492" s="223">
        <f t="shared" ca="1" si="1335"/>
        <v>1.9917943736088396E-4</v>
      </c>
      <c r="HU492" s="223">
        <f t="shared" ca="1" si="1336"/>
        <v>-2.061504039530015E-4</v>
      </c>
      <c r="HV492" s="223">
        <f t="shared" ca="1" si="1337"/>
        <v>2.1200422364468725E-4</v>
      </c>
      <c r="HW492" s="223">
        <f t="shared" ca="1" si="1338"/>
        <v>-2.1670917407984168E-4</v>
      </c>
      <c r="HX492" s="223">
        <f t="shared" ca="1" si="1339"/>
        <v>2.202397587244075E-4</v>
      </c>
      <c r="HY492" s="223">
        <f t="shared" ca="1" si="1340"/>
        <v>-2.2257684503429934E-4</v>
      </c>
      <c r="HZ492" s="223">
        <f t="shared" ca="1" si="1341"/>
        <v>2.2370776813630539E-4</v>
      </c>
      <c r="IA492" s="223">
        <f t="shared" ca="1" si="1342"/>
        <v>-2.2362639946015437E-4</v>
      </c>
      <c r="IB492" s="223">
        <f t="shared" ca="1" si="1343"/>
        <v>2.2233317994975227E-4</v>
      </c>
      <c r="IC492" s="223">
        <f t="shared" ca="1" si="1344"/>
        <v>-2.198351176736739E-4</v>
      </c>
      <c r="ID492" s="223">
        <f t="shared" ca="1" si="1345"/>
        <v>2.1614574984783202E-4</v>
      </c>
      <c r="IE492" s="223">
        <f t="shared" ca="1" si="1346"/>
        <v>-1.4320135818470751E-4</v>
      </c>
      <c r="IF492" s="223">
        <f t="shared" ca="1" si="1347"/>
        <v>2.0527941700663788E-4</v>
      </c>
      <c r="IG492" s="223">
        <f t="shared" ca="1" si="1348"/>
        <v>-1.9816133759044798E-4</v>
      </c>
      <c r="IH492" s="223">
        <f t="shared" ca="1" si="1349"/>
        <v>1.899694047166386E-4</v>
      </c>
      <c r="II492" s="223">
        <f t="shared" ca="1" si="1350"/>
        <v>-1.8074801117922334E-4</v>
      </c>
      <c r="IJ492" s="223">
        <f t="shared" ca="1" si="1351"/>
        <v>1.7054712850874716E-4</v>
      </c>
      <c r="IK492" s="223">
        <f t="shared" ca="1" si="1352"/>
        <v>-1.5942203617223255E-4</v>
      </c>
      <c r="IL492" s="223">
        <f t="shared" ca="1" si="1353"/>
        <v>1.4743302200893903E-4</v>
      </c>
      <c r="IM492" s="223">
        <f t="shared" ca="1" si="1354"/>
        <v>-1.3464505552541407E-4</v>
      </c>
      <c r="IN492" s="223">
        <f t="shared" ca="1" si="1355"/>
        <v>1.2112743581999693E-4</v>
      </c>
      <c r="IO492" s="223">
        <f t="shared" ca="1" si="1356"/>
        <v>-1.0695341604507319E-4</v>
      </c>
      <c r="IP492" s="223">
        <f t="shared" ca="1" si="1357"/>
        <v>9.2199806441877296E-5</v>
      </c>
      <c r="IQ492" s="223">
        <f t="shared" ca="1" si="1358"/>
        <v>-7.6946558099140366E-5</v>
      </c>
      <c r="IR492" s="223">
        <f t="shared" ca="1" si="1359"/>
        <v>6.1276329691213052E-5</v>
      </c>
      <c r="IS492" s="223">
        <f t="shared" ca="1" si="1360"/>
        <v>-4.5274039543522564E-5</v>
      </c>
      <c r="IT492" s="223">
        <f t="shared" ca="1" si="1361"/>
        <v>2.9026405452908907E-5</v>
      </c>
      <c r="IU492" s="223">
        <f t="shared" ca="1" si="1362"/>
        <v>-1.2621474756222237E-5</v>
      </c>
      <c r="IV492" s="223">
        <f t="shared" ca="1" si="1363"/>
        <v>-3.8518528057260353E-6</v>
      </c>
      <c r="IW492" s="223">
        <f t="shared" ca="1" si="1364"/>
        <v>2.0304306843585467E-5</v>
      </c>
      <c r="IX492" s="223">
        <f t="shared" ca="1" si="1365"/>
        <v>-3.6646730083441207E-5</v>
      </c>
      <c r="IY492" s="223">
        <f t="shared" ca="1" si="1366"/>
        <v>5.2790561517830918E-5</v>
      </c>
      <c r="IZ492" s="223">
        <f t="shared" ca="1" si="1367"/>
        <v>-6.8648316325418019E-5</v>
      </c>
      <c r="JA492" s="223">
        <f t="shared" ca="1" si="1368"/>
        <v>8.4134059958967863E-5</v>
      </c>
      <c r="JB492" s="223">
        <f t="shared" ca="1" si="1369"/>
        <v>-9.9163873832004937E-5</v>
      </c>
    </row>
    <row r="493" spans="2:262">
      <c r="B493" s="230">
        <v>132</v>
      </c>
      <c r="C493" s="229">
        <f t="shared" si="1370"/>
        <v>2.5781250000000019E-3</v>
      </c>
      <c r="D493" s="226">
        <f t="shared" ca="1" si="1113"/>
        <v>39.072510489398503</v>
      </c>
      <c r="E493" s="225">
        <f ca="1">EH361</f>
        <v>-0.12748951060149605</v>
      </c>
      <c r="F493" s="224">
        <v>132</v>
      </c>
      <c r="G493" s="223">
        <f t="shared" ca="1" si="1114"/>
        <v>1.1858115595222478E-4</v>
      </c>
      <c r="H493" s="223">
        <f t="shared" ca="1" si="1115"/>
        <v>-1.3084771624496331E-4</v>
      </c>
      <c r="I493" s="223">
        <f t="shared" ca="1" si="1116"/>
        <v>1.4185414150162526E-4</v>
      </c>
      <c r="J493" s="223">
        <f t="shared" ca="1" si="1117"/>
        <v>-1.5149443383026475E-4</v>
      </c>
      <c r="K493" s="223">
        <f t="shared" ca="1" si="1118"/>
        <v>1.5967575194583735E-4</v>
      </c>
      <c r="L493" s="223">
        <f t="shared" ca="1" si="1119"/>
        <v>-1.6631930528252642E-4</v>
      </c>
      <c r="M493" s="223">
        <f t="shared" ca="1" si="1120"/>
        <v>1.7136111278996414E-4</v>
      </c>
      <c r="N493" s="223">
        <f t="shared" ca="1" si="1121"/>
        <v>-1.7475261910572149E-4</v>
      </c>
      <c r="O493" s="223">
        <f t="shared" ca="1" si="1122"/>
        <v>1.7646116216999183E-4</v>
      </c>
      <c r="P493" s="223">
        <f t="shared" ca="1" si="1123"/>
        <v>-1.7647028777908159E-4</v>
      </c>
      <c r="Q493" s="223">
        <f t="shared" ca="1" si="1124"/>
        <v>1.7477990804838661E-4</v>
      </c>
      <c r="R493" s="223">
        <f t="shared" ca="1" si="1125"/>
        <v>-1.7140630225876904E-4</v>
      </c>
      <c r="S493" s="223">
        <f t="shared" ca="1" si="1126"/>
        <v>1.6638196007818354E-4</v>
      </c>
      <c r="T493" s="223">
        <f t="shared" ca="1" si="1127"/>
        <v>-1.5975526866841386E-4</v>
      </c>
      <c r="U493" s="223">
        <f t="shared" ca="1" si="1128"/>
        <v>1.5159004669025415E-4</v>
      </c>
      <c r="V493" s="223">
        <f t="shared" ca="1" si="1129"/>
        <v>-1.4196492969491842E-4</v>
      </c>
      <c r="W493" s="223">
        <f t="shared" ca="1" si="1130"/>
        <v>1.3097261282069591E-4</v>
      </c>
      <c r="X493" s="223">
        <f t="shared" ca="1" si="1131"/>
        <v>-1.187189580880971E-4</v>
      </c>
      <c r="Y493" s="223">
        <f t="shared" ca="1" si="1132"/>
        <v>1.0532197489072589E-4</v>
      </c>
      <c r="Z493" s="223">
        <f t="shared" ca="1" si="1133"/>
        <v>-9.0910683500307902E-5</v>
      </c>
      <c r="AA493" s="223">
        <f t="shared" ca="1" si="1134"/>
        <v>7.5623872530948132E-5</v>
      </c>
      <c r="AB493" s="223">
        <f t="shared" ca="1" si="1135"/>
        <v>-5.9608762328901491E-5</v>
      </c>
      <c r="AC493" s="223">
        <f t="shared" ca="1" si="1136"/>
        <v>4.3019587160163429E-5</v>
      </c>
      <c r="AD493" s="223">
        <f t="shared" ca="1" si="1137"/>
        <v>-2.6016109850174465E-5</v>
      </c>
      <c r="AE493" s="223">
        <f t="shared" ca="1" si="1138"/>
        <v>8.7620831804760383E-6</v>
      </c>
      <c r="AF493" s="223">
        <f t="shared" ca="1" si="1139"/>
        <v>8.5763271400922717E-6</v>
      </c>
      <c r="AG493" s="223">
        <f t="shared" ca="1" si="1140"/>
        <v>-2.5832142742004163E-5</v>
      </c>
      <c r="AH493" s="223">
        <f t="shared" ca="1" si="1141"/>
        <v>4.2839180688024921E-5</v>
      </c>
      <c r="AI493" s="223">
        <f t="shared" ca="1" si="1142"/>
        <v>-5.9433653905741707E-5</v>
      </c>
      <c r="AJ493" s="223">
        <f t="shared" ca="1" si="1143"/>
        <v>7.5455748546606103E-5</v>
      </c>
      <c r="AK493" s="223">
        <f t="shared" ca="1" si="1144"/>
        <v>-9.0751163080658731E-5</v>
      </c>
      <c r="AL493" s="223">
        <f t="shared" ca="1" si="1145"/>
        <v>1.0517259430461254E-4</v>
      </c>
      <c r="AM493" s="223">
        <f t="shared" ca="1" si="1146"/>
        <v>-1.1858115595222464E-4</v>
      </c>
      <c r="AN493" s="223">
        <f t="shared" ca="1" si="1147"/>
        <v>1.3084771624496315E-4</v>
      </c>
      <c r="AO493" s="223">
        <f t="shared" ca="1" si="1148"/>
        <v>-1.4185414150162499E-4</v>
      </c>
      <c r="AP493" s="223">
        <f t="shared" ca="1" si="1149"/>
        <v>1.5149443383026453E-4</v>
      </c>
      <c r="AQ493" s="223">
        <f t="shared" ca="1" si="1150"/>
        <v>-1.5967575194583705E-4</v>
      </c>
      <c r="AR493" s="223">
        <f t="shared" ca="1" si="1151"/>
        <v>1.6631930528252618E-4</v>
      </c>
      <c r="AS493" s="223">
        <f t="shared" ca="1" si="1152"/>
        <v>-1.7136111278996397E-4</v>
      </c>
      <c r="AT493" s="223">
        <f t="shared" ca="1" si="1153"/>
        <v>1.7475261910572179E-4</v>
      </c>
      <c r="AU493" s="223">
        <f t="shared" ca="1" si="1154"/>
        <v>-1.7646116216999194E-4</v>
      </c>
      <c r="AV493" s="223">
        <f t="shared" ca="1" si="1155"/>
        <v>1.7647028777908151E-4</v>
      </c>
      <c r="AW493" s="223">
        <f t="shared" ca="1" si="1156"/>
        <v>-1.7477990804838642E-4</v>
      </c>
      <c r="AX493" s="223">
        <f t="shared" ca="1" si="1157"/>
        <v>1.7140630225876877E-4</v>
      </c>
      <c r="AY493" s="223">
        <f t="shared" ca="1" si="1158"/>
        <v>-1.6638196007818314E-4</v>
      </c>
      <c r="AZ493" s="223">
        <f t="shared" ca="1" si="1159"/>
        <v>1.5975526866841337E-4</v>
      </c>
      <c r="BA493" s="223">
        <f t="shared" ca="1" si="1160"/>
        <v>-1.5159004669025356E-4</v>
      </c>
      <c r="BB493" s="223">
        <f t="shared" ca="1" si="1161"/>
        <v>1.4196492969491771E-4</v>
      </c>
      <c r="BC493" s="223">
        <f t="shared" ca="1" si="1162"/>
        <v>-1.3097261282069516E-4</v>
      </c>
      <c r="BD493" s="223">
        <f t="shared" ca="1" si="1163"/>
        <v>1.1871895808809623E-4</v>
      </c>
      <c r="BE493" s="223">
        <f t="shared" ca="1" si="1164"/>
        <v>-1.0532197489072495E-4</v>
      </c>
      <c r="BF493" s="223">
        <f t="shared" ca="1" si="1165"/>
        <v>9.0910683500307969E-5</v>
      </c>
      <c r="BG493" s="223">
        <f t="shared" ca="1" si="1166"/>
        <v>-7.562387253094824E-5</v>
      </c>
      <c r="BH493" s="223">
        <f t="shared" ca="1" si="1167"/>
        <v>5.9608762328901579E-5</v>
      </c>
      <c r="BI493" s="223">
        <f t="shared" ca="1" si="1168"/>
        <v>-4.3019587160163497E-5</v>
      </c>
      <c r="BJ493" s="223">
        <f t="shared" ca="1" si="1169"/>
        <v>2.6016109850174546E-5</v>
      </c>
      <c r="BK493" s="223">
        <f t="shared" ca="1" si="1170"/>
        <v>-8.7620831804761332E-6</v>
      </c>
      <c r="BL493" s="223">
        <f t="shared" ca="1" si="1171"/>
        <v>-8.5763271400921768E-6</v>
      </c>
      <c r="BM493" s="223">
        <f t="shared" ca="1" si="1172"/>
        <v>2.5832142742004068E-5</v>
      </c>
      <c r="BN493" s="223">
        <f t="shared" ca="1" si="1173"/>
        <v>-4.2839180688024826E-5</v>
      </c>
      <c r="BO493" s="223">
        <f t="shared" ca="1" si="1174"/>
        <v>5.9433653905741619E-5</v>
      </c>
      <c r="BP493" s="223">
        <f t="shared" ca="1" si="1175"/>
        <v>-7.5455748546606022E-5</v>
      </c>
      <c r="BQ493" s="223">
        <f t="shared" ca="1" si="1176"/>
        <v>9.075116308065865E-5</v>
      </c>
      <c r="BR493" s="223">
        <f t="shared" ca="1" si="1177"/>
        <v>-1.0517259430461247E-4</v>
      </c>
      <c r="BS493" s="223">
        <f t="shared" ca="1" si="1178"/>
        <v>1.1858115595222459E-4</v>
      </c>
      <c r="BT493" s="223">
        <f t="shared" ca="1" si="1179"/>
        <v>-1.308477162449631E-4</v>
      </c>
      <c r="BU493" s="223">
        <f t="shared" ca="1" si="1180"/>
        <v>1.4185414150162497E-4</v>
      </c>
      <c r="BV493" s="223">
        <f t="shared" ca="1" si="1181"/>
        <v>-1.5149443383026447E-4</v>
      </c>
      <c r="BW493" s="223">
        <f t="shared" ca="1" si="1182"/>
        <v>1.59675751945837E-4</v>
      </c>
      <c r="BX493" s="223">
        <f t="shared" ca="1" si="1183"/>
        <v>-1.6631930528252615E-4</v>
      </c>
      <c r="BY493" s="223">
        <f t="shared" ca="1" si="1184"/>
        <v>1.7136111278996392E-4</v>
      </c>
      <c r="BZ493" s="223">
        <f t="shared" ca="1" si="1185"/>
        <v>-1.7475261910572138E-4</v>
      </c>
      <c r="CA493" s="223">
        <f t="shared" ca="1" si="1186"/>
        <v>1.7646116216999181E-4</v>
      </c>
      <c r="CB493" s="223">
        <f t="shared" ca="1" si="1187"/>
        <v>-1.7647028777908165E-4</v>
      </c>
      <c r="CC493" s="223">
        <f t="shared" ca="1" si="1188"/>
        <v>1.747799080483868E-4</v>
      </c>
      <c r="CD493" s="223">
        <f t="shared" ca="1" si="1189"/>
        <v>-1.7140630225876942E-4</v>
      </c>
      <c r="CE493" s="223">
        <f t="shared" ca="1" si="1190"/>
        <v>1.6638196007818403E-4</v>
      </c>
      <c r="CF493" s="223">
        <f t="shared" ca="1" si="1191"/>
        <v>-1.5975526866841448E-4</v>
      </c>
      <c r="CG493" s="223">
        <f t="shared" ca="1" si="1192"/>
        <v>1.5159004669025488E-4</v>
      </c>
      <c r="CH493" s="223">
        <f t="shared" ca="1" si="1193"/>
        <v>-1.4196492969491628E-4</v>
      </c>
      <c r="CI493" s="223">
        <f t="shared" ca="1" si="1194"/>
        <v>1.3097261282069353E-4</v>
      </c>
      <c r="CJ493" s="223">
        <f t="shared" ca="1" si="1195"/>
        <v>-1.1871895808809443E-4</v>
      </c>
      <c r="CK493" s="223">
        <f t="shared" ca="1" si="1196"/>
        <v>1.05321974890723E-4</v>
      </c>
      <c r="CL493" s="223">
        <f t="shared" ca="1" si="1197"/>
        <v>-9.0910683500305869E-5</v>
      </c>
      <c r="CM493" s="223">
        <f t="shared" ca="1" si="1198"/>
        <v>7.5623872530946018E-5</v>
      </c>
      <c r="CN493" s="223">
        <f t="shared" ca="1" si="1199"/>
        <v>-5.9608762328899289E-5</v>
      </c>
      <c r="CO493" s="223">
        <f t="shared" ca="1" si="1200"/>
        <v>4.3019587160161138E-5</v>
      </c>
      <c r="CP493" s="223">
        <f t="shared" ca="1" si="1201"/>
        <v>-2.6016109850172147E-5</v>
      </c>
      <c r="CQ493" s="223">
        <f t="shared" ca="1" si="1202"/>
        <v>8.7620831804737073E-6</v>
      </c>
      <c r="CR493" s="223">
        <f t="shared" ca="1" si="1203"/>
        <v>8.5763271400946027E-6</v>
      </c>
      <c r="CS493" s="223">
        <f t="shared" ca="1" si="1204"/>
        <v>-2.583214274200648E-5</v>
      </c>
      <c r="CT493" s="223">
        <f t="shared" ca="1" si="1205"/>
        <v>4.2839180688027184E-5</v>
      </c>
      <c r="CU493" s="223">
        <f t="shared" ca="1" si="1206"/>
        <v>-5.9433653905743909E-5</v>
      </c>
      <c r="CV493" s="223">
        <f t="shared" ca="1" si="1207"/>
        <v>7.5455748546608204E-5</v>
      </c>
      <c r="CW493" s="223">
        <f t="shared" ca="1" si="1208"/>
        <v>-9.0751163080660723E-5</v>
      </c>
      <c r="CX493" s="223">
        <f t="shared" ca="1" si="1209"/>
        <v>1.0517259430461441E-4</v>
      </c>
      <c r="CY493" s="223">
        <f t="shared" ca="1" si="1210"/>
        <v>-1.1858115595222637E-4</v>
      </c>
      <c r="CZ493" s="223">
        <f t="shared" ca="1" si="1211"/>
        <v>1.3084771624496472E-4</v>
      </c>
      <c r="DA493" s="223">
        <f t="shared" ca="1" si="1212"/>
        <v>-1.418541415016264E-4</v>
      </c>
      <c r="DB493" s="223">
        <f t="shared" ca="1" si="1213"/>
        <v>1.5149443383026572E-4</v>
      </c>
      <c r="DC493" s="223">
        <f t="shared" ca="1" si="1214"/>
        <v>-1.5967575194583803E-4</v>
      </c>
      <c r="DD493" s="223">
        <f t="shared" ca="1" si="1215"/>
        <v>1.6631930528252696E-4</v>
      </c>
      <c r="DE493" s="223">
        <f t="shared" ca="1" si="1216"/>
        <v>-1.7136111278996452E-4</v>
      </c>
      <c r="DF493" s="223">
        <f t="shared" ca="1" si="1217"/>
        <v>1.7475261910572174E-4</v>
      </c>
      <c r="DG493" s="223">
        <f t="shared" ca="1" si="1218"/>
        <v>-1.7646116216999194E-4</v>
      </c>
      <c r="DH493" s="223">
        <f t="shared" ca="1" si="1219"/>
        <v>1.7647028777908154E-4</v>
      </c>
      <c r="DI493" s="223">
        <f t="shared" ca="1" si="1220"/>
        <v>-1.7477990804838644E-4</v>
      </c>
      <c r="DJ493" s="223">
        <f t="shared" ca="1" si="1221"/>
        <v>1.7140630225876883E-4</v>
      </c>
      <c r="DK493" s="223">
        <f t="shared" ca="1" si="1222"/>
        <v>-1.6638196007818322E-4</v>
      </c>
      <c r="DL493" s="223">
        <f t="shared" ca="1" si="1223"/>
        <v>1.5975526866841345E-4</v>
      </c>
      <c r="DM493" s="223">
        <f t="shared" ca="1" si="1224"/>
        <v>-1.5159004669025364E-4</v>
      </c>
      <c r="DN493" s="223">
        <f t="shared" ca="1" si="1225"/>
        <v>1.4196492969491782E-4</v>
      </c>
      <c r="DO493" s="223">
        <f t="shared" ca="1" si="1226"/>
        <v>-1.3097261282069524E-4</v>
      </c>
      <c r="DP493" s="223">
        <f t="shared" ca="1" si="1227"/>
        <v>1.1871895808809635E-4</v>
      </c>
      <c r="DQ493" s="223">
        <f t="shared" ca="1" si="1228"/>
        <v>-1.0532197489072508E-4</v>
      </c>
      <c r="DR493" s="223">
        <f t="shared" ca="1" si="1229"/>
        <v>9.0910683500308118E-5</v>
      </c>
      <c r="DS493" s="223">
        <f t="shared" ca="1" si="1230"/>
        <v>-7.5623872530948389E-5</v>
      </c>
      <c r="DT493" s="223">
        <f t="shared" ca="1" si="1231"/>
        <v>5.9608762328901742E-5</v>
      </c>
      <c r="DU493" s="223">
        <f t="shared" ca="1" si="1232"/>
        <v>-4.3019587160163659E-5</v>
      </c>
      <c r="DV493" s="223">
        <f t="shared" ca="1" si="1233"/>
        <v>2.6016109850174736E-5</v>
      </c>
      <c r="DW493" s="223">
        <f t="shared" ca="1" si="1234"/>
        <v>-8.7620831804762823E-6</v>
      </c>
      <c r="DX493" s="223">
        <f t="shared" ca="1" si="1235"/>
        <v>-8.5763271400920142E-6</v>
      </c>
      <c r="DY493" s="223">
        <f t="shared" ca="1" si="1236"/>
        <v>2.5832142742003905E-5</v>
      </c>
      <c r="DZ493" s="223">
        <f t="shared" ca="1" si="1237"/>
        <v>-4.283918068802467E-5</v>
      </c>
      <c r="EA493" s="223">
        <f t="shared" ca="1" si="1238"/>
        <v>5.9433653905741456E-5</v>
      </c>
      <c r="EB493" s="223">
        <f t="shared" ca="1" si="1239"/>
        <v>-7.5455748546605859E-5</v>
      </c>
      <c r="EC493" s="223">
        <f t="shared" ca="1" si="1240"/>
        <v>9.0751163080658487E-5</v>
      </c>
      <c r="ED493" s="223">
        <f t="shared" ca="1" si="1241"/>
        <v>-1.0517259430461232E-4</v>
      </c>
      <c r="EE493" s="223">
        <f t="shared" ca="1" si="1242"/>
        <v>1.1858115595222445E-4</v>
      </c>
      <c r="EF493" s="223">
        <f t="shared" ca="1" si="1243"/>
        <v>-1.3084771624496296E-4</v>
      </c>
      <c r="EG493" s="223">
        <f t="shared" ca="1" si="1244"/>
        <v>1.4185414150162486E-4</v>
      </c>
      <c r="EH493" s="223">
        <f t="shared" ca="1" si="1245"/>
        <v>-1.5149443383026439E-4</v>
      </c>
      <c r="EI493" s="223">
        <f t="shared" ca="1" si="1246"/>
        <v>1.5967575194583694E-4</v>
      </c>
      <c r="EJ493" s="223">
        <f t="shared" ca="1" si="1247"/>
        <v>-1.663193052825261E-4</v>
      </c>
      <c r="EK493" s="223">
        <f t="shared" ca="1" si="1248"/>
        <v>1.7136111278996389E-4</v>
      </c>
      <c r="EL493" s="223">
        <f t="shared" ca="1" si="1249"/>
        <v>-1.7475261910572136E-4</v>
      </c>
      <c r="EM493" s="223">
        <f t="shared" ca="1" si="1250"/>
        <v>1.7646116216999181E-4</v>
      </c>
      <c r="EN493" s="223">
        <f t="shared" ca="1" si="1251"/>
        <v>-1.7647028777908168E-4</v>
      </c>
      <c r="EO493" s="223">
        <f t="shared" ca="1" si="1252"/>
        <v>1.7477990804838682E-4</v>
      </c>
      <c r="EP493" s="223">
        <f t="shared" ca="1" si="1253"/>
        <v>-1.7140630225876945E-4</v>
      </c>
      <c r="EQ493" s="223">
        <f t="shared" ca="1" si="1254"/>
        <v>1.6638196007818411E-4</v>
      </c>
      <c r="ER493" s="223">
        <f t="shared" ca="1" si="1255"/>
        <v>-1.5975526866841456E-4</v>
      </c>
      <c r="ES493" s="223">
        <f t="shared" ca="1" si="1256"/>
        <v>1.5159004669025499E-4</v>
      </c>
      <c r="ET493" s="223">
        <f t="shared" ca="1" si="1257"/>
        <v>-1.4196492969491937E-4</v>
      </c>
      <c r="EU493" s="223">
        <f t="shared" ca="1" si="1258"/>
        <v>1.30972612820697E-4</v>
      </c>
      <c r="EV493" s="223">
        <f t="shared" ca="1" si="1259"/>
        <v>-1.1871895808809828E-4</v>
      </c>
      <c r="EW493" s="223">
        <f t="shared" ca="1" si="1260"/>
        <v>1.0532197489072719E-4</v>
      </c>
      <c r="EX493" s="223">
        <f t="shared" ca="1" si="1261"/>
        <v>-9.0910683500310368E-5</v>
      </c>
      <c r="EY493" s="223">
        <f t="shared" ca="1" si="1262"/>
        <v>7.562387253095072E-5</v>
      </c>
      <c r="EZ493" s="223">
        <f t="shared" ca="1" si="1263"/>
        <v>-5.9608762328904181E-5</v>
      </c>
      <c r="FA493" s="223">
        <f t="shared" ca="1" si="1264"/>
        <v>4.301958716016618E-5</v>
      </c>
      <c r="FB493" s="223">
        <f t="shared" ca="1" si="1265"/>
        <v>-2.6016109850177284E-5</v>
      </c>
      <c r="FC493" s="223">
        <f t="shared" ca="1" si="1266"/>
        <v>8.7620831804788979E-6</v>
      </c>
      <c r="FD493" s="223">
        <f t="shared" ca="1" si="1267"/>
        <v>8.5763271400893985E-6</v>
      </c>
      <c r="FE493" s="223">
        <f t="shared" ca="1" si="1268"/>
        <v>-2.5832142742001344E-5</v>
      </c>
      <c r="FF493" s="223">
        <f t="shared" ca="1" si="1269"/>
        <v>4.2839180688022142E-5</v>
      </c>
      <c r="FG493" s="223">
        <f t="shared" ca="1" si="1270"/>
        <v>-5.9433653905739003E-5</v>
      </c>
      <c r="FH493" s="223">
        <f t="shared" ca="1" si="1271"/>
        <v>7.5455748546603515E-5</v>
      </c>
      <c r="FI493" s="223">
        <f t="shared" ca="1" si="1272"/>
        <v>-9.0751163080656264E-5</v>
      </c>
      <c r="FJ493" s="223">
        <f t="shared" ca="1" si="1273"/>
        <v>1.0517259430461831E-4</v>
      </c>
      <c r="FK493" s="223">
        <f t="shared" ca="1" si="1274"/>
        <v>-1.1858115595222253E-4</v>
      </c>
      <c r="FL493" s="223">
        <f t="shared" ca="1" si="1275"/>
        <v>1.3084771624496797E-4</v>
      </c>
      <c r="FM493" s="223">
        <f t="shared" ca="1" si="1276"/>
        <v>-1.4185414150162331E-4</v>
      </c>
      <c r="FN493" s="223">
        <f t="shared" ca="1" si="1277"/>
        <v>1.5149443383026821E-4</v>
      </c>
      <c r="FO493" s="223">
        <f t="shared" ca="1" si="1278"/>
        <v>-1.596757519458358E-4</v>
      </c>
      <c r="FP493" s="223">
        <f t="shared" ca="1" si="1279"/>
        <v>1.6631930528252862E-4</v>
      </c>
      <c r="FQ493" s="223">
        <f t="shared" ca="1" si="1280"/>
        <v>-1.7136111278996327E-4</v>
      </c>
      <c r="FR493" s="223">
        <f t="shared" ca="1" si="1281"/>
        <v>1.7475261910572244E-4</v>
      </c>
      <c r="FS493" s="223">
        <f t="shared" ca="1" si="1282"/>
        <v>-1.7646116216999167E-4</v>
      </c>
      <c r="FT493" s="223">
        <f t="shared" ca="1" si="1283"/>
        <v>1.764702877790813E-4</v>
      </c>
      <c r="FU493" s="223">
        <f t="shared" ca="1" si="1284"/>
        <v>-1.747799080483872E-4</v>
      </c>
      <c r="FV493" s="223">
        <f t="shared" ca="1" si="1285"/>
        <v>1.7140630225876766E-4</v>
      </c>
      <c r="FW493" s="223">
        <f t="shared" ca="1" si="1286"/>
        <v>-1.6638196007818495E-4</v>
      </c>
      <c r="FX493" s="223">
        <f t="shared" ca="1" si="1287"/>
        <v>1.5975526866841136E-4</v>
      </c>
      <c r="FY493" s="223">
        <f t="shared" ca="1" si="1288"/>
        <v>-1.5159004669025632E-4</v>
      </c>
      <c r="FZ493" s="223">
        <f t="shared" ca="1" si="1289"/>
        <v>1.4196492969491495E-4</v>
      </c>
      <c r="GA493" s="223">
        <f t="shared" ca="1" si="1290"/>
        <v>-1.3097261282069876E-4</v>
      </c>
      <c r="GB493" s="223">
        <f t="shared" ca="1" si="1291"/>
        <v>1.1871895808809277E-4</v>
      </c>
      <c r="GC493" s="223">
        <f t="shared" ca="1" si="1292"/>
        <v>-1.0532197489072925E-4</v>
      </c>
      <c r="GD493" s="223">
        <f t="shared" ca="1" si="1293"/>
        <v>9.0910683500303958E-5</v>
      </c>
      <c r="GE493" s="223">
        <f t="shared" ca="1" si="1294"/>
        <v>-7.5623872530953092E-5</v>
      </c>
      <c r="GF493" s="223">
        <f t="shared" ca="1" si="1295"/>
        <v>5.9608762328897181E-5</v>
      </c>
      <c r="GG493" s="223">
        <f t="shared" ca="1" si="1296"/>
        <v>-4.3019587160168687E-5</v>
      </c>
      <c r="GH493" s="223">
        <f t="shared" ca="1" si="1297"/>
        <v>2.6016109850169925E-5</v>
      </c>
      <c r="GI493" s="223">
        <f t="shared" ca="1" si="1298"/>
        <v>-8.7620831804814865E-6</v>
      </c>
      <c r="GJ493" s="223">
        <f t="shared" ca="1" si="1299"/>
        <v>-8.5763271400968389E-6</v>
      </c>
      <c r="GK493" s="223">
        <f t="shared" ca="1" si="1300"/>
        <v>2.5832142741998756E-5</v>
      </c>
      <c r="GL493" s="223">
        <f t="shared" ca="1" si="1301"/>
        <v>-4.2839180688029373E-5</v>
      </c>
      <c r="GM493" s="223">
        <f t="shared" ca="1" si="1302"/>
        <v>5.943365390573657E-5</v>
      </c>
      <c r="GN493" s="223">
        <f t="shared" ca="1" si="1303"/>
        <v>-7.545574854661025E-5</v>
      </c>
      <c r="GO493" s="223">
        <f t="shared" ca="1" si="1304"/>
        <v>9.0751163080654042E-5</v>
      </c>
      <c r="GP493" s="223">
        <f t="shared" ca="1" si="1305"/>
        <v>-1.0517259430461622E-4</v>
      </c>
      <c r="GQ493" s="223">
        <f t="shared" ca="1" si="1306"/>
        <v>1.185811559522206E-4</v>
      </c>
      <c r="GR493" s="223">
        <f t="shared" ca="1" si="1307"/>
        <v>-1.3084771624496624E-4</v>
      </c>
      <c r="GS493" s="223">
        <f t="shared" ca="1" si="1308"/>
        <v>1.4185414150162177E-4</v>
      </c>
      <c r="GT493" s="223">
        <f t="shared" ca="1" si="1309"/>
        <v>-1.5149443383026689E-4</v>
      </c>
      <c r="GU493" s="223">
        <f t="shared" ca="1" si="1310"/>
        <v>1.5967575194583472E-4</v>
      </c>
      <c r="GV493" s="223">
        <f t="shared" ca="1" si="1311"/>
        <v>-1.6631930528252772E-4</v>
      </c>
      <c r="GW493" s="223">
        <f t="shared" ca="1" si="1312"/>
        <v>1.7136111278996262E-4</v>
      </c>
      <c r="GX493" s="223">
        <f t="shared" ca="1" si="1313"/>
        <v>-1.7475261910572206E-4</v>
      </c>
      <c r="GY493" s="223">
        <f t="shared" ca="1" si="1314"/>
        <v>1.7646116216999154E-4</v>
      </c>
      <c r="GZ493" s="223">
        <f t="shared" ca="1" si="1315"/>
        <v>-1.7647028777908143E-4</v>
      </c>
      <c r="HA493" s="223">
        <f t="shared" ca="1" si="1316"/>
        <v>1.7477990804838758E-4</v>
      </c>
      <c r="HB493" s="223">
        <f t="shared" ca="1" si="1317"/>
        <v>-1.7140630225876829E-4</v>
      </c>
      <c r="HC493" s="223">
        <f t="shared" ca="1" si="1318"/>
        <v>1.6638196007818585E-4</v>
      </c>
      <c r="HD493" s="223">
        <f t="shared" ca="1" si="1319"/>
        <v>-1.5975526866841247E-4</v>
      </c>
      <c r="HE493" s="223">
        <f t="shared" ca="1" si="1320"/>
        <v>1.5159004669025765E-4</v>
      </c>
      <c r="HF493" s="223">
        <f t="shared" ca="1" si="1321"/>
        <v>-1.419649296949165E-4</v>
      </c>
      <c r="HG493" s="223">
        <f t="shared" ca="1" si="1322"/>
        <v>1.309726128207005E-4</v>
      </c>
      <c r="HH493" s="223">
        <f t="shared" ca="1" si="1323"/>
        <v>-1.1871895808809468E-4</v>
      </c>
      <c r="HI493" s="223">
        <f t="shared" ca="1" si="1324"/>
        <v>1.0532197489073134E-4</v>
      </c>
      <c r="HJ493" s="223">
        <f t="shared" ca="1" si="1325"/>
        <v>-9.0910683500306167E-5</v>
      </c>
      <c r="HK493" s="223">
        <f t="shared" ca="1" si="1326"/>
        <v>7.5623872530955423E-5</v>
      </c>
      <c r="HL493" s="223">
        <f t="shared" ca="1" si="1327"/>
        <v>-5.9608762328899607E-5</v>
      </c>
      <c r="HM493" s="223">
        <f t="shared" ca="1" si="1328"/>
        <v>4.3019587160171222E-5</v>
      </c>
      <c r="HN493" s="223">
        <f t="shared" ca="1" si="1329"/>
        <v>-2.60161098501725E-5</v>
      </c>
      <c r="HO493" s="223">
        <f t="shared" ca="1" si="1330"/>
        <v>8.762083180484075E-6</v>
      </c>
      <c r="HP493" s="223">
        <f t="shared" ca="1" si="1331"/>
        <v>8.5763271400942503E-6</v>
      </c>
      <c r="HQ493" s="223">
        <f t="shared" ca="1" si="1332"/>
        <v>-2.5832142741996208E-5</v>
      </c>
      <c r="HR493" s="223">
        <f t="shared" ca="1" si="1333"/>
        <v>4.2839180688026859E-5</v>
      </c>
      <c r="HS493" s="223">
        <f t="shared" ca="1" si="1334"/>
        <v>-5.9433653905734131E-5</v>
      </c>
      <c r="HT493" s="223">
        <f t="shared" ca="1" si="1335"/>
        <v>7.5455748546607906E-5</v>
      </c>
      <c r="HU493" s="223">
        <f t="shared" ca="1" si="1336"/>
        <v>-9.0751163080651806E-5</v>
      </c>
      <c r="HV493" s="223">
        <f t="shared" ca="1" si="1337"/>
        <v>1.0517259430461414E-4</v>
      </c>
      <c r="HW493" s="223">
        <f t="shared" ca="1" si="1338"/>
        <v>-1.1858115595221868E-4</v>
      </c>
      <c r="HX493" s="223">
        <f t="shared" ca="1" si="1339"/>
        <v>1.3084771624496448E-4</v>
      </c>
      <c r="HY493" s="223">
        <f t="shared" ca="1" si="1340"/>
        <v>-1.4185414150162022E-4</v>
      </c>
      <c r="HZ493" s="223">
        <f t="shared" ca="1" si="1341"/>
        <v>1.5149443383026556E-4</v>
      </c>
      <c r="IA493" s="223">
        <f t="shared" ca="1" si="1342"/>
        <v>-1.5967575194583361E-4</v>
      </c>
      <c r="IB493" s="223">
        <f t="shared" ca="1" si="1343"/>
        <v>1.6631930528252686E-4</v>
      </c>
      <c r="IC493" s="223">
        <f t="shared" ca="1" si="1344"/>
        <v>-1.71361112789962E-4</v>
      </c>
      <c r="ID493" s="223">
        <f t="shared" ca="1" si="1345"/>
        <v>1.7475261910572168E-4</v>
      </c>
      <c r="IE493" s="223">
        <f t="shared" ca="1" si="1346"/>
        <v>-5.2805791069128531E-5</v>
      </c>
      <c r="IF493" s="223">
        <f t="shared" ca="1" si="1347"/>
        <v>1.7647028777908154E-4</v>
      </c>
      <c r="IG493" s="223">
        <f t="shared" ca="1" si="1348"/>
        <v>-1.7477990804838796E-4</v>
      </c>
      <c r="IH493" s="223">
        <f t="shared" ca="1" si="1349"/>
        <v>1.7140630225876888E-4</v>
      </c>
      <c r="II493" s="223">
        <f t="shared" ca="1" si="1350"/>
        <v>-1.6638196007818669E-4</v>
      </c>
      <c r="IJ493" s="223">
        <f t="shared" ca="1" si="1351"/>
        <v>1.5975526866841358E-4</v>
      </c>
      <c r="IK493" s="223">
        <f t="shared" ca="1" si="1352"/>
        <v>-1.5159004669025898E-4</v>
      </c>
      <c r="IL493" s="223">
        <f t="shared" ca="1" si="1353"/>
        <v>1.4196492969491804E-4</v>
      </c>
      <c r="IM493" s="223">
        <f t="shared" ca="1" si="1354"/>
        <v>-1.3097261282070226E-4</v>
      </c>
      <c r="IN493" s="223">
        <f t="shared" ca="1" si="1355"/>
        <v>1.1871895808809661E-4</v>
      </c>
      <c r="IO493" s="223">
        <f t="shared" ca="1" si="1356"/>
        <v>-1.0532197489073344E-4</v>
      </c>
      <c r="IP493" s="223">
        <f t="shared" ca="1" si="1357"/>
        <v>9.0910683500308417E-5</v>
      </c>
      <c r="IQ493" s="223">
        <f t="shared" ca="1" si="1358"/>
        <v>-7.5623872530957768E-5</v>
      </c>
      <c r="IR493" s="223">
        <f t="shared" ca="1" si="1359"/>
        <v>5.9608762328902067E-5</v>
      </c>
      <c r="IS493" s="223">
        <f t="shared" ca="1" si="1360"/>
        <v>-4.3019587160173742E-5</v>
      </c>
      <c r="IT493" s="223">
        <f t="shared" ca="1" si="1361"/>
        <v>2.6016109850175075E-5</v>
      </c>
      <c r="IU493" s="223">
        <f t="shared" ca="1" si="1362"/>
        <v>-8.7620831804866771E-6</v>
      </c>
      <c r="IV493" s="223">
        <f t="shared" ca="1" si="1363"/>
        <v>-8.5763271400916483E-6</v>
      </c>
      <c r="IW493" s="223">
        <f t="shared" ca="1" si="1364"/>
        <v>2.5832142741993633E-5</v>
      </c>
      <c r="IX493" s="223">
        <f t="shared" ca="1" si="1365"/>
        <v>-4.2839180688024331E-5</v>
      </c>
      <c r="IY493" s="223">
        <f t="shared" ca="1" si="1366"/>
        <v>5.9433653905731671E-5</v>
      </c>
      <c r="IZ493" s="223">
        <f t="shared" ca="1" si="1367"/>
        <v>-7.5455748546605548E-5</v>
      </c>
      <c r="JA493" s="223">
        <f t="shared" ca="1" si="1368"/>
        <v>9.0751163080649569E-5</v>
      </c>
      <c r="JB493" s="223">
        <f t="shared" ca="1" si="1369"/>
        <v>-1.0517259430461205E-4</v>
      </c>
    </row>
    <row r="494" spans="2:262">
      <c r="B494" s="230">
        <v>133</v>
      </c>
      <c r="C494" s="229">
        <f t="shared" si="1370"/>
        <v>2.5976562500000019E-3</v>
      </c>
      <c r="D494" s="226">
        <f t="shared" ca="1" si="1113"/>
        <v>39.072335500798324</v>
      </c>
      <c r="E494" s="225">
        <f ca="1">EI361</f>
        <v>-0.12766449920168105</v>
      </c>
      <c r="F494" s="224">
        <v>133</v>
      </c>
      <c r="G494" s="223">
        <f t="shared" ca="1" si="1114"/>
        <v>2.1995831501828085E-4</v>
      </c>
      <c r="H494" s="223">
        <f t="shared" ca="1" si="1115"/>
        <v>-2.3974508528344288E-4</v>
      </c>
      <c r="I494" s="223">
        <f t="shared" ca="1" si="1116"/>
        <v>2.5592586631059797E-4</v>
      </c>
      <c r="J494" s="223">
        <f t="shared" ca="1" si="1117"/>
        <v>-2.6825728409198512E-4</v>
      </c>
      <c r="K494" s="223">
        <f t="shared" ca="1" si="1118"/>
        <v>2.7655386262605654E-4</v>
      </c>
      <c r="L494" s="223">
        <f t="shared" ca="1" si="1119"/>
        <v>-2.8069081364918329E-4</v>
      </c>
      <c r="M494" s="223">
        <f t="shared" ca="1" si="1120"/>
        <v>2.8060591356729285E-4</v>
      </c>
      <c r="N494" s="223">
        <f t="shared" ca="1" si="1121"/>
        <v>-2.7630043935664199E-4</v>
      </c>
      <c r="O494" s="223">
        <f t="shared" ca="1" si="1122"/>
        <v>2.6783914935690555E-4</v>
      </c>
      <c r="P494" s="223">
        <f t="shared" ca="1" si="1123"/>
        <v>-2.5534930924546966E-4</v>
      </c>
      <c r="Q494" s="223">
        <f t="shared" ca="1" si="1124"/>
        <v>2.3901877784318593E-4</v>
      </c>
      <c r="R494" s="223">
        <f t="shared" ca="1" si="1125"/>
        <v>-2.1909318154284677E-4</v>
      </c>
      <c r="S494" s="223">
        <f t="shared" ca="1" si="1126"/>
        <v>1.9587221985960333E-4</v>
      </c>
      <c r="T494" s="223">
        <f t="shared" ca="1" si="1127"/>
        <v>-1.6970515767130378E-4</v>
      </c>
      <c r="U494" s="223">
        <f t="shared" ca="1" si="1128"/>
        <v>1.4098557194963085E-4</v>
      </c>
      <c r="V494" s="223">
        <f t="shared" ca="1" si="1129"/>
        <v>-1.1014543199609971E-4</v>
      </c>
      <c r="W494" s="223">
        <f t="shared" ca="1" si="1130"/>
        <v>7.7648602221694875E-5</v>
      </c>
      <c r="X494" s="223">
        <f t="shared" ca="1" si="1131"/>
        <v>-4.398386519435842E-5</v>
      </c>
      <c r="Y494" s="223">
        <f t="shared" ca="1" si="1132"/>
        <v>9.6575698942016463E-6</v>
      </c>
      <c r="Z494" s="223">
        <f t="shared" ca="1" si="1133"/>
        <v>2.481398424645484E-5</v>
      </c>
      <c r="AA494" s="223">
        <f t="shared" ca="1" si="1134"/>
        <v>-5.8912312967124135E-5</v>
      </c>
      <c r="AB494" s="223">
        <f t="shared" ca="1" si="1135"/>
        <v>9.2124545665034913E-5</v>
      </c>
      <c r="AC494" s="223">
        <f t="shared" ca="1" si="1136"/>
        <v>-1.239511394463752E-4</v>
      </c>
      <c r="AD494" s="223">
        <f t="shared" ca="1" si="1137"/>
        <v>1.5391339271640528E-4</v>
      </c>
      <c r="AE494" s="223">
        <f t="shared" ca="1" si="1138"/>
        <v>-1.8156064529699752E-4</v>
      </c>
      <c r="AF494" s="223">
        <f t="shared" ca="1" si="1139"/>
        <v>2.0647705677520576E-4</v>
      </c>
      <c r="AG494" s="223">
        <f t="shared" ca="1" si="1140"/>
        <v>-2.2828786113013763E-4</v>
      </c>
      <c r="AH494" s="223">
        <f t="shared" ca="1" si="1141"/>
        <v>2.4666500356274198E-4</v>
      </c>
      <c r="AI494" s="223">
        <f t="shared" ca="1" si="1142"/>
        <v>-2.6133207474533939E-4</v>
      </c>
      <c r="AJ494" s="223">
        <f t="shared" ca="1" si="1143"/>
        <v>2.7206846827519925E-4</v>
      </c>
      <c r="AK494" s="223">
        <f t="shared" ca="1" si="1144"/>
        <v>-2.7871269880016777E-4</v>
      </c>
      <c r="AL494" s="223">
        <f t="shared" ca="1" si="1145"/>
        <v>2.811648309086825E-4</v>
      </c>
      <c r="AM494" s="223">
        <f t="shared" ca="1" si="1146"/>
        <v>-2.7938798225138047E-4</v>
      </c>
      <c r="AN494" s="223">
        <f t="shared" ca="1" si="1147"/>
        <v>2.7340887828596283E-4</v>
      </c>
      <c r="AO494" s="223">
        <f t="shared" ca="1" si="1148"/>
        <v>-2.6331745030143492E-4</v>
      </c>
      <c r="AP494" s="223">
        <f t="shared" ca="1" si="1149"/>
        <v>2.4926548276781301E-4</v>
      </c>
      <c r="AQ494" s="223">
        <f t="shared" ca="1" si="1150"/>
        <v>-2.3146433035640715E-4</v>
      </c>
      <c r="AR494" s="223">
        <f t="shared" ca="1" si="1151"/>
        <v>2.10181738968845E-4</v>
      </c>
      <c r="AS494" s="223">
        <f t="shared" ca="1" si="1152"/>
        <v>-1.8573781858948637E-4</v>
      </c>
      <c r="AT494" s="223">
        <f t="shared" ca="1" si="1153"/>
        <v>1.5850022853330101E-4</v>
      </c>
      <c r="AU494" s="223">
        <f t="shared" ca="1" si="1154"/>
        <v>-1.2887864750755665E-4</v>
      </c>
      <c r="AV494" s="223">
        <f t="shared" ca="1" si="1155"/>
        <v>9.7318611662713893E-5</v>
      </c>
      <c r="AW494" s="223">
        <f t="shared" ca="1" si="1156"/>
        <v>-6.4294813314056488E-5</v>
      </c>
      <c r="AX494" s="223">
        <f t="shared" ca="1" si="1157"/>
        <v>3.0303961127369855E-5</v>
      </c>
      <c r="AY494" s="223">
        <f t="shared" ca="1" si="1158"/>
        <v>4.1426908416697882E-6</v>
      </c>
      <c r="AZ494" s="223">
        <f t="shared" ca="1" si="1159"/>
        <v>-3.8527032884423407E-5</v>
      </c>
      <c r="BA494" s="223">
        <f t="shared" ca="1" si="1160"/>
        <v>7.2331892491541536E-5</v>
      </c>
      <c r="BB494" s="223">
        <f t="shared" ca="1" si="1161"/>
        <v>-1.0504881310886701E-4</v>
      </c>
      <c r="BC494" s="223">
        <f t="shared" ca="1" si="1162"/>
        <v>1.3618570179733618E-4</v>
      </c>
      <c r="BD494" s="223">
        <f t="shared" ca="1" si="1163"/>
        <v>-1.652742307687638E-4</v>
      </c>
      <c r="BE494" s="223">
        <f t="shared" ca="1" si="1164"/>
        <v>1.9187688147175513E-4</v>
      </c>
      <c r="BF494" s="223">
        <f t="shared" ca="1" si="1165"/>
        <v>-2.1559352527790907E-4</v>
      </c>
      <c r="BG494" s="223">
        <f t="shared" ca="1" si="1166"/>
        <v>2.360674417888743E-4</v>
      </c>
      <c r="BH494" s="223">
        <f t="shared" ca="1" si="1167"/>
        <v>-2.5299068424315517E-4</v>
      </c>
      <c r="BI494" s="223">
        <f t="shared" ca="1" si="1168"/>
        <v>2.6610871132203386E-4</v>
      </c>
      <c r="BJ494" s="223">
        <f t="shared" ca="1" si="1169"/>
        <v>-2.7522421568795645E-4</v>
      </c>
      <c r="BK494" s="223">
        <f t="shared" ca="1" si="1170"/>
        <v>2.8020009167052038E-4</v>
      </c>
      <c r="BL494" s="223">
        <f t="shared" ca="1" si="1171"/>
        <v>-2.8096149746339224E-4</v>
      </c>
      <c r="BM494" s="223">
        <f t="shared" ca="1" si="1172"/>
        <v>2.7749698081472757E-4</v>
      </c>
      <c r="BN494" s="223">
        <f t="shared" ca="1" si="1173"/>
        <v>-2.6985865127970485E-4</v>
      </c>
      <c r="BO494" s="223">
        <f t="shared" ca="1" si="1174"/>
        <v>2.5816139644430411E-4</v>
      </c>
      <c r="BP494" s="223">
        <f t="shared" ca="1" si="1175"/>
        <v>-2.4258115390909018E-4</v>
      </c>
      <c r="BQ494" s="223">
        <f t="shared" ca="1" si="1176"/>
        <v>2.2335226502391548E-4</v>
      </c>
      <c r="BR494" s="223">
        <f t="shared" ca="1" si="1177"/>
        <v>-2.0076395017592125E-4</v>
      </c>
      <c r="BS494" s="223">
        <f t="shared" ca="1" si="1178"/>
        <v>1.7515595864567898E-4</v>
      </c>
      <c r="BT494" s="223">
        <f t="shared" ca="1" si="1179"/>
        <v>-1.4691345846178121E-4</v>
      </c>
      <c r="BU494" s="223">
        <f t="shared" ca="1" si="1180"/>
        <v>1.164612431151987E-4</v>
      </c>
      <c r="BV494" s="223">
        <f t="shared" ca="1" si="1181"/>
        <v>-8.4257342269730817E-5</v>
      </c>
      <c r="BW494" s="223">
        <f t="shared" ca="1" si="1182"/>
        <v>5.0786132569582168E-5</v>
      </c>
      <c r="BX494" s="223">
        <f t="shared" ca="1" si="1183"/>
        <v>-1.6551052163715877E-5</v>
      </c>
      <c r="BY494" s="223">
        <f t="shared" ca="1" si="1184"/>
        <v>-1.7932971472446829E-5</v>
      </c>
      <c r="BZ494" s="223">
        <f t="shared" ca="1" si="1185"/>
        <v>5.2147266525607859E-5</v>
      </c>
      <c r="CA494" s="223">
        <f t="shared" ca="1" si="1186"/>
        <v>-8.5577218151421295E-5</v>
      </c>
      <c r="CB494" s="223">
        <f t="shared" ca="1" si="1187"/>
        <v>1.1772000876073433E-4</v>
      </c>
      <c r="CC494" s="223">
        <f t="shared" ca="1" si="1188"/>
        <v>-1.4809218086420515E-4</v>
      </c>
      <c r="CD494" s="223">
        <f t="shared" ca="1" si="1189"/>
        <v>1.7623690872288746E-4</v>
      </c>
      <c r="CE494" s="223">
        <f t="shared" ca="1" si="1190"/>
        <v>-2.0173086943260882E-4</v>
      </c>
      <c r="CF494" s="223">
        <f t="shared" ca="1" si="1191"/>
        <v>2.2419061009445535E-4</v>
      </c>
      <c r="CG494" s="223">
        <f t="shared" ca="1" si="1192"/>
        <v>-2.4327831530327815E-4</v>
      </c>
      <c r="CH494" s="223">
        <f t="shared" ca="1" si="1193"/>
        <v>2.5870688820585992E-4</v>
      </c>
      <c r="CI494" s="223">
        <f t="shared" ca="1" si="1194"/>
        <v>-2.7024426870478552E-4</v>
      </c>
      <c r="CJ494" s="223">
        <f t="shared" ca="1" si="1195"/>
        <v>2.7771692385832497E-4</v>
      </c>
      <c r="CK494" s="223">
        <f t="shared" ca="1" si="1196"/>
        <v>-2.8101245797740933E-4</v>
      </c>
      <c r="CL494" s="223">
        <f t="shared" ca="1" si="1197"/>
        <v>2.8008130316139145E-4</v>
      </c>
      <c r="CM494" s="223">
        <f t="shared" ca="1" si="1198"/>
        <v>-2.7493746484542881E-4</v>
      </c>
      <c r="CN494" s="223">
        <f t="shared" ca="1" si="1199"/>
        <v>2.6565831114568685E-4</v>
      </c>
      <c r="CO494" s="223">
        <f t="shared" ca="1" si="1200"/>
        <v>-2.5238340917087124E-4</v>
      </c>
      <c r="CP494" s="223">
        <f t="shared" ca="1" si="1201"/>
        <v>2.3531242580299638E-4</v>
      </c>
      <c r="CQ494" s="223">
        <f t="shared" ca="1" si="1202"/>
        <v>-2.1470212452164074E-4</v>
      </c>
      <c r="CR494" s="223">
        <f t="shared" ca="1" si="1203"/>
        <v>1.908625034421786E-4</v>
      </c>
      <c r="CS494" s="223">
        <f t="shared" ca="1" si="1204"/>
        <v>-1.6415213265563467E-4</v>
      </c>
      <c r="CT494" s="223">
        <f t="shared" ca="1" si="1205"/>
        <v>1.3497276100073483E-4</v>
      </c>
      <c r="CU494" s="223">
        <f t="shared" ca="1" si="1206"/>
        <v>-1.037632733873762E-4</v>
      </c>
      <c r="CV494" s="223">
        <f t="shared" ca="1" si="1207"/>
        <v>7.0993089559148457E-5</v>
      </c>
      <c r="CW494" s="223">
        <f t="shared" ca="1" si="1208"/>
        <v>-3.7155103583399893E-5</v>
      </c>
      <c r="CX494" s="223">
        <f t="shared" ca="1" si="1209"/>
        <v>2.7582702657065732E-6</v>
      </c>
      <c r="CY494" s="223">
        <f t="shared" ca="1" si="1210"/>
        <v>3.1680050004203924E-5</v>
      </c>
      <c r="CZ494" s="223">
        <f t="shared" ca="1" si="1211"/>
        <v>-6.5641872834178771E-5</v>
      </c>
      <c r="DA494" s="223">
        <f t="shared" ca="1" si="1212"/>
        <v>9.8616380797087743E-5</v>
      </c>
      <c r="DB494" s="223">
        <f t="shared" ca="1" si="1213"/>
        <v>-1.3010760660044202E-4</v>
      </c>
      <c r="DC494" s="223">
        <f t="shared" ca="1" si="1214"/>
        <v>1.5964189289602919E-4</v>
      </c>
      <c r="DD494" s="223">
        <f t="shared" ca="1" si="1215"/>
        <v>-1.8677501652737368E-4</v>
      </c>
      <c r="DE494" s="223">
        <f t="shared" ca="1" si="1216"/>
        <v>2.1109887005946786E-4</v>
      </c>
      <c r="DF494" s="223">
        <f t="shared" ca="1" si="1217"/>
        <v>-2.3224760009450592E-4</v>
      </c>
      <c r="DG494" s="223">
        <f t="shared" ca="1" si="1218"/>
        <v>2.4990311004745628E-4</v>
      </c>
      <c r="DH494" s="223">
        <f t="shared" ca="1" si="1219"/>
        <v>-2.6379984461482681E-4</v>
      </c>
      <c r="DI494" s="223">
        <f t="shared" ca="1" si="1220"/>
        <v>2.7372878397362061E-4</v>
      </c>
      <c r="DJ494" s="223">
        <f t="shared" ca="1" si="1221"/>
        <v>-2.7954058763399176E-4</v>
      </c>
      <c r="DK494" s="223">
        <f t="shared" ca="1" si="1222"/>
        <v>2.8114784065924657E-4</v>
      </c>
      <c r="DL494" s="223">
        <f t="shared" ca="1" si="1223"/>
        <v>-2.7852636846785147E-4</v>
      </c>
      <c r="DM494" s="223">
        <f t="shared" ca="1" si="1224"/>
        <v>2.7171560044163642E-4</v>
      </c>
      <c r="DN494" s="223">
        <f t="shared" ca="1" si="1225"/>
        <v>-2.6081797687119612E-4</v>
      </c>
      <c r="DO494" s="223">
        <f t="shared" ca="1" si="1226"/>
        <v>2.4599740815857397E-4</v>
      </c>
      <c r="DP494" s="223">
        <f t="shared" ca="1" si="1227"/>
        <v>-2.2747680945221771E-4</v>
      </c>
      <c r="DQ494" s="223">
        <f t="shared" ca="1" si="1228"/>
        <v>2.0553474779569806E-4</v>
      </c>
      <c r="DR494" s="223">
        <f t="shared" ca="1" si="1229"/>
        <v>-1.8050125222006901E-4</v>
      </c>
      <c r="DS494" s="223">
        <f t="shared" ca="1" si="1230"/>
        <v>1.5275284980000725E-4</v>
      </c>
      <c r="DT494" s="223">
        <f t="shared" ca="1" si="1231"/>
        <v>-1.2270690233620607E-4</v>
      </c>
      <c r="DU494" s="223">
        <f t="shared" ca="1" si="1232"/>
        <v>9.0815328845366563E-5</v>
      </c>
      <c r="DV494" s="223">
        <f t="shared" ca="1" si="1233"/>
        <v>-5.7557808277565665E-5</v>
      </c>
      <c r="DW494" s="223">
        <f t="shared" ca="1" si="1234"/>
        <v>2.3434564698298342E-5</v>
      </c>
      <c r="DX494" s="223">
        <f t="shared" ca="1" si="1235"/>
        <v>1.1041156546984731E-5</v>
      </c>
      <c r="DY494" s="223">
        <f t="shared" ca="1" si="1236"/>
        <v>-4.5350808520648372E-5</v>
      </c>
      <c r="DZ494" s="223">
        <f t="shared" ca="1" si="1237"/>
        <v>7.897834212152767E-5</v>
      </c>
      <c r="EA494" s="223">
        <f t="shared" ca="1" si="1238"/>
        <v>-1.1141796794365422E-4</v>
      </c>
      <c r="EB494" s="223">
        <f t="shared" ca="1" si="1239"/>
        <v>1.4218176381977578E-4</v>
      </c>
      <c r="EC494" s="223">
        <f t="shared" ca="1" si="1240"/>
        <v>-1.7080701362488204E-4</v>
      </c>
      <c r="ED494" s="223">
        <f t="shared" ca="1" si="1241"/>
        <v>1.9686316695747424E-4</v>
      </c>
      <c r="EE494" s="223">
        <f t="shared" ca="1" si="1242"/>
        <v>-2.199583150182815E-4</v>
      </c>
      <c r="EF494" s="223">
        <f t="shared" ca="1" si="1243"/>
        <v>2.3974508528343746E-4</v>
      </c>
      <c r="EG494" s="223">
        <f t="shared" ca="1" si="1244"/>
        <v>-2.5592586631059563E-4</v>
      </c>
      <c r="EH494" s="223">
        <f t="shared" ca="1" si="1245"/>
        <v>2.6825728409198474E-4</v>
      </c>
      <c r="EI494" s="223">
        <f t="shared" ca="1" si="1246"/>
        <v>-2.7655386262605719E-4</v>
      </c>
      <c r="EJ494" s="223">
        <f t="shared" ca="1" si="1247"/>
        <v>2.8069081364918286E-4</v>
      </c>
      <c r="EK494" s="223">
        <f t="shared" ca="1" si="1248"/>
        <v>-2.8060591356729306E-4</v>
      </c>
      <c r="EL494" s="223">
        <f t="shared" ca="1" si="1249"/>
        <v>2.7630043935664172E-4</v>
      </c>
      <c r="EM494" s="223">
        <f t="shared" ca="1" si="1250"/>
        <v>-2.6783914935690843E-4</v>
      </c>
      <c r="EN494" s="223">
        <f t="shared" ca="1" si="1251"/>
        <v>2.5534930924547199E-4</v>
      </c>
      <c r="EO494" s="223">
        <f t="shared" ca="1" si="1252"/>
        <v>-2.390187778431868E-4</v>
      </c>
      <c r="EP494" s="223">
        <f t="shared" ca="1" si="1253"/>
        <v>2.1909318154284397E-4</v>
      </c>
      <c r="EQ494" s="223">
        <f t="shared" ca="1" si="1254"/>
        <v>-1.9587221985960877E-4</v>
      </c>
      <c r="ER494" s="223">
        <f t="shared" ca="1" si="1255"/>
        <v>1.6970515767130665E-4</v>
      </c>
      <c r="ES494" s="223">
        <f t="shared" ca="1" si="1256"/>
        <v>-1.4098557194962876E-4</v>
      </c>
      <c r="ET494" s="223">
        <f t="shared" ca="1" si="1257"/>
        <v>1.1014543199610853E-4</v>
      </c>
      <c r="EU494" s="223">
        <f t="shared" ca="1" si="1258"/>
        <v>-7.7648602221700241E-5</v>
      </c>
      <c r="EV494" s="223">
        <f t="shared" ca="1" si="1259"/>
        <v>4.3983865194358041E-5</v>
      </c>
      <c r="EW494" s="223">
        <f t="shared" ca="1" si="1260"/>
        <v>-9.6575698941972553E-6</v>
      </c>
      <c r="EX494" s="223">
        <f t="shared" ca="1" si="1261"/>
        <v>-2.4813984246447305E-5</v>
      </c>
      <c r="EY494" s="223">
        <f t="shared" ca="1" si="1262"/>
        <v>5.8912312967120624E-5</v>
      </c>
      <c r="EZ494" s="223">
        <f t="shared" ca="1" si="1263"/>
        <v>-9.212454566503532E-5</v>
      </c>
      <c r="FA494" s="223">
        <f t="shared" ca="1" si="1264"/>
        <v>1.2395113944636837E-4</v>
      </c>
      <c r="FB494" s="223">
        <f t="shared" ca="1" si="1265"/>
        <v>-1.5391339271640227E-4</v>
      </c>
      <c r="FC494" s="223">
        <f t="shared" ca="1" si="1266"/>
        <v>1.8156064529699785E-4</v>
      </c>
      <c r="FD494" s="223">
        <f t="shared" ca="1" si="1267"/>
        <v>-2.0647705677519787E-4</v>
      </c>
      <c r="FE494" s="223">
        <f t="shared" ca="1" si="1268"/>
        <v>2.2828786113013319E-4</v>
      </c>
      <c r="FF494" s="223">
        <f t="shared" ca="1" si="1269"/>
        <v>-2.4666500356274024E-4</v>
      </c>
      <c r="FG494" s="223">
        <f t="shared" ca="1" si="1270"/>
        <v>2.6133207474533511E-4</v>
      </c>
      <c r="FH494" s="223">
        <f t="shared" ca="1" si="1271"/>
        <v>-2.7206846827519736E-4</v>
      </c>
      <c r="FI494" s="223">
        <f t="shared" ca="1" si="1272"/>
        <v>2.7871269880016728E-4</v>
      </c>
      <c r="FJ494" s="223">
        <f t="shared" ca="1" si="1273"/>
        <v>-2.811648309086825E-4</v>
      </c>
      <c r="FK494" s="223">
        <f t="shared" ca="1" si="1274"/>
        <v>2.7938798225137998E-4</v>
      </c>
      <c r="FL494" s="223">
        <f t="shared" ca="1" si="1275"/>
        <v>-2.7340887828596088E-4</v>
      </c>
      <c r="FM494" s="223">
        <f t="shared" ca="1" si="1276"/>
        <v>2.6331745030144175E-4</v>
      </c>
      <c r="FN494" s="223">
        <f t="shared" ca="1" si="1277"/>
        <v>-2.4926548276781832E-4</v>
      </c>
      <c r="FO494" s="223">
        <f t="shared" ca="1" si="1278"/>
        <v>2.3146433035641146E-4</v>
      </c>
      <c r="FP494" s="223">
        <f t="shared" ca="1" si="1279"/>
        <v>-2.1018173896884736E-4</v>
      </c>
      <c r="FQ494" s="223">
        <f t="shared" ca="1" si="1280"/>
        <v>1.8573781858948605E-4</v>
      </c>
      <c r="FR494" s="223">
        <f t="shared" ca="1" si="1281"/>
        <v>-1.5850022853329738E-4</v>
      </c>
      <c r="FS494" s="223">
        <f t="shared" ca="1" si="1282"/>
        <v>1.2887864750754565E-4</v>
      </c>
      <c r="FT494" s="223">
        <f t="shared" ca="1" si="1283"/>
        <v>-9.731861166273227E-5</v>
      </c>
      <c r="FU494" s="223">
        <f t="shared" ca="1" si="1284"/>
        <v>6.4294813314067791E-5</v>
      </c>
      <c r="FV494" s="223">
        <f t="shared" ca="1" si="1285"/>
        <v>-3.0303961127381348E-5</v>
      </c>
      <c r="FW494" s="223">
        <f t="shared" ca="1" si="1286"/>
        <v>-4.1426908416662374E-6</v>
      </c>
      <c r="FX494" s="223">
        <f t="shared" ca="1" si="1287"/>
        <v>3.8527032884427785E-5</v>
      </c>
      <c r="FY494" s="223">
        <f t="shared" ca="1" si="1288"/>
        <v>-7.2331892491545792E-5</v>
      </c>
      <c r="FZ494" s="223">
        <f t="shared" ca="1" si="1289"/>
        <v>1.0504881310887851E-4</v>
      </c>
      <c r="GA494" s="223">
        <f t="shared" ca="1" si="1290"/>
        <v>-1.3618570179731905E-4</v>
      </c>
      <c r="GB494" s="223">
        <f t="shared" ca="1" si="1291"/>
        <v>1.6527423076875445E-4</v>
      </c>
      <c r="GC494" s="223">
        <f t="shared" ca="1" si="1292"/>
        <v>-1.9187688147174667E-4</v>
      </c>
      <c r="GD494" s="223">
        <f t="shared" ca="1" si="1293"/>
        <v>2.1559352527790676E-4</v>
      </c>
      <c r="GE494" s="223">
        <f t="shared" ca="1" si="1294"/>
        <v>-2.3606744178887671E-4</v>
      </c>
      <c r="GF494" s="223">
        <f t="shared" ca="1" si="1295"/>
        <v>2.5299068424315712E-4</v>
      </c>
      <c r="GG494" s="223">
        <f t="shared" ca="1" si="1296"/>
        <v>-2.6610871132203782E-4</v>
      </c>
      <c r="GH494" s="223">
        <f t="shared" ca="1" si="1297"/>
        <v>2.7522421568795244E-4</v>
      </c>
      <c r="GI494" s="223">
        <f t="shared" ca="1" si="1298"/>
        <v>-2.8020009167051946E-4</v>
      </c>
      <c r="GJ494" s="223">
        <f t="shared" ca="1" si="1299"/>
        <v>2.8096149746339246E-4</v>
      </c>
      <c r="GK494" s="223">
        <f t="shared" ca="1" si="1300"/>
        <v>-2.7749698081472817E-4</v>
      </c>
      <c r="GL494" s="223">
        <f t="shared" ca="1" si="1301"/>
        <v>2.6985865127970355E-4</v>
      </c>
      <c r="GM494" s="223">
        <f t="shared" ca="1" si="1302"/>
        <v>-2.5816139644430232E-4</v>
      </c>
      <c r="GN494" s="223">
        <f t="shared" ca="1" si="1303"/>
        <v>2.425811539090839E-4</v>
      </c>
      <c r="GO494" s="223">
        <f t="shared" ca="1" si="1304"/>
        <v>-2.2335226502392735E-4</v>
      </c>
      <c r="GP494" s="223">
        <f t="shared" ca="1" si="1305"/>
        <v>2.0076395017592935E-4</v>
      </c>
      <c r="GQ494" s="223">
        <f t="shared" ca="1" si="1306"/>
        <v>-1.751559586456818E-4</v>
      </c>
      <c r="GR494" s="223">
        <f t="shared" ca="1" si="1307"/>
        <v>1.4691345846178425E-4</v>
      </c>
      <c r="GS494" s="223">
        <f t="shared" ca="1" si="1308"/>
        <v>-1.1646124311519472E-4</v>
      </c>
      <c r="GT494" s="223">
        <f t="shared" ca="1" si="1309"/>
        <v>8.4257342269726602E-5</v>
      </c>
      <c r="GU494" s="223">
        <f t="shared" ca="1" si="1310"/>
        <v>-5.078613256956993E-5</v>
      </c>
      <c r="GV494" s="223">
        <f t="shared" ca="1" si="1311"/>
        <v>1.6551052163735392E-5</v>
      </c>
      <c r="GW494" s="223">
        <f t="shared" ca="1" si="1312"/>
        <v>1.7932971472435255E-5</v>
      </c>
      <c r="GX494" s="223">
        <f t="shared" ca="1" si="1313"/>
        <v>-5.2147266525604335E-5</v>
      </c>
      <c r="GY494" s="223">
        <f t="shared" ca="1" si="1314"/>
        <v>8.5577218151417867E-5</v>
      </c>
      <c r="GZ494" s="223">
        <f t="shared" ca="1" si="1315"/>
        <v>-1.1772000876073831E-4</v>
      </c>
      <c r="HA494" s="223">
        <f t="shared" ca="1" si="1316"/>
        <v>1.480921808642089E-4</v>
      </c>
      <c r="HB494" s="223">
        <f t="shared" ca="1" si="1317"/>
        <v>-1.7623690872289714E-4</v>
      </c>
      <c r="HC494" s="223">
        <f t="shared" ca="1" si="1318"/>
        <v>2.0173086943260077E-4</v>
      </c>
      <c r="HD494" s="223">
        <f t="shared" ca="1" si="1319"/>
        <v>-2.2419061009444838E-4</v>
      </c>
      <c r="HE494" s="223">
        <f t="shared" ca="1" si="1320"/>
        <v>2.4327831530327631E-4</v>
      </c>
      <c r="HF494" s="223">
        <f t="shared" ca="1" si="1321"/>
        <v>-2.5870688820585851E-4</v>
      </c>
      <c r="HG494" s="223">
        <f t="shared" ca="1" si="1322"/>
        <v>2.7024426870478449E-4</v>
      </c>
      <c r="HH494" s="223">
        <f t="shared" ca="1" si="1323"/>
        <v>-2.7771692385832693E-4</v>
      </c>
      <c r="HI494" s="223">
        <f t="shared" ca="1" si="1324"/>
        <v>2.8101245797740977E-4</v>
      </c>
      <c r="HJ494" s="223">
        <f t="shared" ca="1" si="1325"/>
        <v>-2.8008130316139318E-4</v>
      </c>
      <c r="HK494" s="223">
        <f t="shared" ca="1" si="1326"/>
        <v>2.7493746484542956E-4</v>
      </c>
      <c r="HL494" s="223">
        <f t="shared" ca="1" si="1327"/>
        <v>-2.6565831114568804E-4</v>
      </c>
      <c r="HM494" s="223">
        <f t="shared" ca="1" si="1328"/>
        <v>2.5238340917087287E-4</v>
      </c>
      <c r="HN494" s="223">
        <f t="shared" ca="1" si="1329"/>
        <v>-2.3531242580299833E-4</v>
      </c>
      <c r="HO494" s="223">
        <f t="shared" ca="1" si="1330"/>
        <v>2.1470212452163274E-4</v>
      </c>
      <c r="HP494" s="223">
        <f t="shared" ca="1" si="1331"/>
        <v>-1.9086250344219297E-4</v>
      </c>
      <c r="HQ494" s="223">
        <f t="shared" ca="1" si="1332"/>
        <v>1.6415213265565058E-4</v>
      </c>
      <c r="HR494" s="223">
        <f t="shared" ca="1" si="1333"/>
        <v>-1.3497276100073795E-4</v>
      </c>
      <c r="HS494" s="223">
        <f t="shared" ca="1" si="1334"/>
        <v>1.037632733873795E-4</v>
      </c>
      <c r="HT494" s="223">
        <f t="shared" ca="1" si="1335"/>
        <v>-7.0993089559151913E-5</v>
      </c>
      <c r="HU494" s="223">
        <f t="shared" ca="1" si="1336"/>
        <v>3.715510358340343E-5</v>
      </c>
      <c r="HV494" s="223">
        <f t="shared" ca="1" si="1337"/>
        <v>-2.7582702656941591E-6</v>
      </c>
      <c r="HW494" s="223">
        <f t="shared" ca="1" si="1338"/>
        <v>-3.1680050004184463E-5</v>
      </c>
      <c r="HX494" s="223">
        <f t="shared" ca="1" si="1339"/>
        <v>6.5641872834159784E-5</v>
      </c>
      <c r="HY494" s="223">
        <f t="shared" ca="1" si="1340"/>
        <v>-9.8616380797084395E-5</v>
      </c>
      <c r="HZ494" s="223">
        <f t="shared" ca="1" si="1341"/>
        <v>1.3010760660043884E-4</v>
      </c>
      <c r="IA494" s="223">
        <f t="shared" ca="1" si="1342"/>
        <v>-1.5964189289602624E-4</v>
      </c>
      <c r="IB494" s="223">
        <f t="shared" ca="1" si="1343"/>
        <v>1.8677501652737102E-4</v>
      </c>
      <c r="IC494" s="223">
        <f t="shared" ca="1" si="1344"/>
        <v>-2.1109887005947608E-4</v>
      </c>
      <c r="ID494" s="223">
        <f t="shared" ca="1" si="1345"/>
        <v>2.3224760009449492E-4</v>
      </c>
      <c r="IE494" s="223">
        <f t="shared" ca="1" si="1346"/>
        <v>-2.8655581829527851E-5</v>
      </c>
      <c r="IF494" s="223">
        <f t="shared" ca="1" si="1347"/>
        <v>2.6379984461482556E-4</v>
      </c>
      <c r="IG494" s="223">
        <f t="shared" ca="1" si="1348"/>
        <v>-2.7372878397361985E-4</v>
      </c>
      <c r="IH494" s="223">
        <f t="shared" ca="1" si="1349"/>
        <v>2.7954058763399138E-4</v>
      </c>
      <c r="II494" s="223">
        <f t="shared" ca="1" si="1350"/>
        <v>-2.8114784065924635E-4</v>
      </c>
      <c r="IJ494" s="223">
        <f t="shared" ca="1" si="1351"/>
        <v>2.7852636846784979E-4</v>
      </c>
      <c r="IK494" s="223">
        <f t="shared" ca="1" si="1352"/>
        <v>-2.7171560044164146E-4</v>
      </c>
      <c r="IL494" s="223">
        <f t="shared" ca="1" si="1353"/>
        <v>2.6081797687120344E-4</v>
      </c>
      <c r="IM494" s="223">
        <f t="shared" ca="1" si="1354"/>
        <v>-2.459974081585757E-4</v>
      </c>
      <c r="IN494" s="223">
        <f t="shared" ca="1" si="1355"/>
        <v>2.274768094522198E-4</v>
      </c>
      <c r="IO494" s="223">
        <f t="shared" ca="1" si="1356"/>
        <v>-2.0553474779570047E-4</v>
      </c>
      <c r="IP494" s="223">
        <f t="shared" ca="1" si="1357"/>
        <v>1.8050125222005949E-4</v>
      </c>
      <c r="IQ494" s="223">
        <f t="shared" ca="1" si="1358"/>
        <v>-1.5275284979999684E-4</v>
      </c>
      <c r="IR494" s="223">
        <f t="shared" ca="1" si="1359"/>
        <v>1.2270690233622369E-4</v>
      </c>
      <c r="IS494" s="223">
        <f t="shared" ca="1" si="1360"/>
        <v>-9.081532884538509E-5</v>
      </c>
      <c r="IT494" s="223">
        <f t="shared" ca="1" si="1361"/>
        <v>5.7557808277569148E-5</v>
      </c>
      <c r="IU494" s="223">
        <f t="shared" ca="1" si="1362"/>
        <v>-2.343456469830192E-5</v>
      </c>
      <c r="IV494" s="223">
        <f t="shared" ca="1" si="1363"/>
        <v>-1.1041156546981153E-5</v>
      </c>
      <c r="IW494" s="223">
        <f t="shared" ca="1" si="1364"/>
        <v>4.535080852066061E-5</v>
      </c>
      <c r="IX494" s="223">
        <f t="shared" ca="1" si="1365"/>
        <v>-7.8978342121539528E-5</v>
      </c>
      <c r="IY494" s="223">
        <f t="shared" ca="1" si="1366"/>
        <v>1.1141796794363626E-4</v>
      </c>
      <c r="IZ494" s="223">
        <f t="shared" ca="1" si="1367"/>
        <v>-1.4218176381975892E-4</v>
      </c>
      <c r="JA494" s="223">
        <f t="shared" ca="1" si="1368"/>
        <v>1.708070136248792E-4</v>
      </c>
      <c r="JB494" s="223">
        <f t="shared" ca="1" si="1369"/>
        <v>-1.9686316695747167E-4</v>
      </c>
    </row>
    <row r="495" spans="2:262">
      <c r="B495" s="230">
        <v>134</v>
      </c>
      <c r="C495" s="229">
        <f t="shared" si="1370"/>
        <v>2.6171875000000019E-3</v>
      </c>
      <c r="D495" s="226">
        <f t="shared" ca="1" si="1113"/>
        <v>39.074663994527199</v>
      </c>
      <c r="E495" s="225">
        <f ca="1">EJ361</f>
        <v>-0.12533600547280696</v>
      </c>
      <c r="F495" s="224">
        <v>134</v>
      </c>
      <c r="G495" s="223">
        <f t="shared" ca="1" si="1114"/>
        <v>2.3221483387181316E-4</v>
      </c>
      <c r="H495" s="223">
        <f t="shared" ca="1" si="1115"/>
        <v>-2.6373814502686152E-4</v>
      </c>
      <c r="I495" s="223">
        <f t="shared" ca="1" si="1116"/>
        <v>2.8955232181269915E-4</v>
      </c>
      <c r="J495" s="223">
        <f t="shared" ca="1" si="1117"/>
        <v>-3.090985652589081E-4</v>
      </c>
      <c r="K495" s="223">
        <f t="shared" ca="1" si="1118"/>
        <v>3.2195375822315661E-4</v>
      </c>
      <c r="L495" s="223">
        <f t="shared" ca="1" si="1119"/>
        <v>-3.2783962459954582E-4</v>
      </c>
      <c r="M495" s="223">
        <f t="shared" ca="1" si="1120"/>
        <v>3.2662875315592882E-4</v>
      </c>
      <c r="N495" s="223">
        <f t="shared" ca="1" si="1121"/>
        <v>-3.1834735560231329E-4</v>
      </c>
      <c r="O495" s="223">
        <f t="shared" ca="1" si="1122"/>
        <v>3.0317469918649773E-4</v>
      </c>
      <c r="P495" s="223">
        <f t="shared" ca="1" si="1123"/>
        <v>-2.8143922609953154E-4</v>
      </c>
      <c r="Q495" s="223">
        <f t="shared" ca="1" si="1124"/>
        <v>2.536114436941495E-4</v>
      </c>
      <c r="R495" s="223">
        <f t="shared" ca="1" si="1125"/>
        <v>-2.2029373942148358E-4</v>
      </c>
      <c r="S495" s="223">
        <f t="shared" ca="1" si="1126"/>
        <v>1.8220734096192014E-4</v>
      </c>
      <c r="T495" s="223">
        <f t="shared" ca="1" si="1127"/>
        <v>-1.4017670382386672E-4</v>
      </c>
      <c r="U495" s="223">
        <f t="shared" ca="1" si="1128"/>
        <v>9.5111664371796189E-5</v>
      </c>
      <c r="V495" s="223">
        <f t="shared" ca="1" si="1129"/>
        <v>-4.798774461660534E-5</v>
      </c>
      <c r="W495" s="223">
        <f t="shared" ca="1" si="1130"/>
        <v>-1.7496488992636947E-7</v>
      </c>
      <c r="X495" s="223">
        <f t="shared" ca="1" si="1131"/>
        <v>4.833388693497513E-5</v>
      </c>
      <c r="Y495" s="223">
        <f t="shared" ca="1" si="1132"/>
        <v>-9.5446526292813374E-5</v>
      </c>
      <c r="Z495" s="223">
        <f t="shared" ca="1" si="1133"/>
        <v>1.4049303659819865E-4</v>
      </c>
      <c r="AA495" s="223">
        <f t="shared" ca="1" si="1134"/>
        <v>-1.824982969403094E-4</v>
      </c>
      <c r="AB495" s="223">
        <f t="shared" ca="1" si="1135"/>
        <v>2.2055302028566067E-4</v>
      </c>
      <c r="AC495" s="223">
        <f t="shared" ca="1" si="1136"/>
        <v>-2.5383343679641693E-4</v>
      </c>
      <c r="AD495" s="223">
        <f t="shared" ca="1" si="1137"/>
        <v>2.8161912595962998E-4</v>
      </c>
      <c r="AE495" s="223">
        <f t="shared" ca="1" si="1138"/>
        <v>-3.0330861151573856E-4</v>
      </c>
      <c r="AF495" s="223">
        <f t="shared" ca="1" si="1139"/>
        <v>3.1843238160317571E-4</v>
      </c>
      <c r="AG495" s="223">
        <f t="shared" ca="1" si="1140"/>
        <v>-3.2666305227226631E-4</v>
      </c>
      <c r="AH495" s="223">
        <f t="shared" ca="1" si="1141"/>
        <v>3.2782245435907057E-4</v>
      </c>
      <c r="AI495" s="223">
        <f t="shared" ca="1" si="1142"/>
        <v>-3.2188549030972186E-4</v>
      </c>
      <c r="AJ495" s="223">
        <f t="shared" ca="1" si="1143"/>
        <v>3.0898067746667498E-4</v>
      </c>
      <c r="AK495" s="223">
        <f t="shared" ca="1" si="1144"/>
        <v>-2.8938736605635835E-4</v>
      </c>
      <c r="AL495" s="223">
        <f t="shared" ca="1" si="1145"/>
        <v>2.6352969210038116E-4</v>
      </c>
      <c r="AM495" s="223">
        <f t="shared" ca="1" si="1146"/>
        <v>-2.3196739615153798E-4</v>
      </c>
      <c r="AN495" s="223">
        <f t="shared" ca="1" si="1147"/>
        <v>1.9538370660121451E-4</v>
      </c>
      <c r="AO495" s="223">
        <f t="shared" ca="1" si="1148"/>
        <v>-1.5457054984800267E-4</v>
      </c>
      <c r="AP495" s="223">
        <f t="shared" ca="1" si="1149"/>
        <v>1.1041140748275419E-4</v>
      </c>
      <c r="AQ495" s="223">
        <f t="shared" ca="1" si="1150"/>
        <v>-6.3862191580182009E-5</v>
      </c>
      <c r="AR495" s="223">
        <f t="shared" ca="1" si="1151"/>
        <v>1.5930552089214641E-5</v>
      </c>
      <c r="AS495" s="223">
        <f t="shared" ca="1" si="1152"/>
        <v>3.2345935745334438E-5</v>
      </c>
      <c r="AT495" s="223">
        <f t="shared" ca="1" si="1153"/>
        <v>-7.9922231753449247E-5</v>
      </c>
      <c r="AU495" s="223">
        <f t="shared" ca="1" si="1154"/>
        <v>1.2576845280361205E-4</v>
      </c>
      <c r="AV495" s="223">
        <f t="shared" ca="1" si="1155"/>
        <v>-1.6889216666244504E-4</v>
      </c>
      <c r="AW495" s="223">
        <f t="shared" ca="1" si="1156"/>
        <v>2.0835987515548278E-4</v>
      </c>
      <c r="AX495" s="223">
        <f t="shared" ca="1" si="1157"/>
        <v>-2.4331722158354427E-4</v>
      </c>
      <c r="AY495" s="223">
        <f t="shared" ca="1" si="1158"/>
        <v>2.7300748496519932E-4</v>
      </c>
      <c r="AZ495" s="223">
        <f t="shared" ca="1" si="1159"/>
        <v>-2.9678796076073178E-4</v>
      </c>
      <c r="BA495" s="223">
        <f t="shared" ca="1" si="1160"/>
        <v>3.1414387348453049E-4</v>
      </c>
      <c r="BB495" s="223">
        <f t="shared" ca="1" si="1161"/>
        <v>-3.2469952003975883E-4</v>
      </c>
      <c r="BC495" s="223">
        <f t="shared" ca="1" si="1162"/>
        <v>3.2822640255580524E-4</v>
      </c>
      <c r="BD495" s="223">
        <f t="shared" ca="1" si="1163"/>
        <v>-3.2464817467713558E-4</v>
      </c>
      <c r="BE495" s="223">
        <f t="shared" ca="1" si="1164"/>
        <v>3.1404229423132534E-4</v>
      </c>
      <c r="BF495" s="223">
        <f t="shared" ca="1" si="1165"/>
        <v>-2.9663834650101451E-4</v>
      </c>
      <c r="BG495" s="223">
        <f t="shared" ca="1" si="1166"/>
        <v>2.7281307439586816E-4</v>
      </c>
      <c r="BH495" s="223">
        <f t="shared" ca="1" si="1167"/>
        <v>-2.4308222310631908E-4</v>
      </c>
      <c r="BI495" s="223">
        <f t="shared" ca="1" si="1168"/>
        <v>2.0808937577770949E-4</v>
      </c>
      <c r="BJ495" s="223">
        <f t="shared" ca="1" si="1169"/>
        <v>-1.6859202187877756E-4</v>
      </c>
      <c r="BK495" s="223">
        <f t="shared" ca="1" si="1170"/>
        <v>1.2544515984219351E-4</v>
      </c>
      <c r="BL495" s="223">
        <f t="shared" ca="1" si="1171"/>
        <v>-7.9582788930572344E-5</v>
      </c>
      <c r="BM495" s="223">
        <f t="shared" ca="1" si="1172"/>
        <v>3.1997690973021095E-5</v>
      </c>
      <c r="BN495" s="223">
        <f t="shared" ca="1" si="1173"/>
        <v>1.6280060363323199E-5</v>
      </c>
      <c r="BO495" s="223">
        <f t="shared" ca="1" si="1174"/>
        <v>-6.4205397557437098E-5</v>
      </c>
      <c r="BP495" s="223">
        <f t="shared" ca="1" si="1175"/>
        <v>1.1074088179020173E-4</v>
      </c>
      <c r="BQ495" s="223">
        <f t="shared" ca="1" si="1176"/>
        <v>-1.5487916036188013E-4</v>
      </c>
      <c r="BR495" s="223">
        <f t="shared" ca="1" si="1177"/>
        <v>1.9566477283587851E-4</v>
      </c>
      <c r="BS495" s="223">
        <f t="shared" ca="1" si="1178"/>
        <v>-2.3221483387181156E-4</v>
      </c>
      <c r="BT495" s="223">
        <f t="shared" ca="1" si="1179"/>
        <v>2.6373814502686114E-4</v>
      </c>
      <c r="BU495" s="223">
        <f t="shared" ca="1" si="1180"/>
        <v>-2.8955232181269514E-4</v>
      </c>
      <c r="BV495" s="223">
        <f t="shared" ca="1" si="1181"/>
        <v>3.0909856525890582E-4</v>
      </c>
      <c r="BW495" s="223">
        <f t="shared" ca="1" si="1182"/>
        <v>-3.2195375822315563E-4</v>
      </c>
      <c r="BX495" s="223">
        <f t="shared" ca="1" si="1183"/>
        <v>3.278396245995456E-4</v>
      </c>
      <c r="BY495" s="223">
        <f t="shared" ca="1" si="1184"/>
        <v>-3.2662875315592893E-4</v>
      </c>
      <c r="BZ495" s="223">
        <f t="shared" ca="1" si="1185"/>
        <v>3.183473556023134E-4</v>
      </c>
      <c r="CA495" s="223">
        <f t="shared" ca="1" si="1186"/>
        <v>-3.0317469918650104E-4</v>
      </c>
      <c r="CB495" s="223">
        <f t="shared" ca="1" si="1187"/>
        <v>2.8143922609953479E-4</v>
      </c>
      <c r="CC495" s="223">
        <f t="shared" ca="1" si="1188"/>
        <v>-2.5361144369415194E-4</v>
      </c>
      <c r="CD495" s="223">
        <f t="shared" ca="1" si="1189"/>
        <v>2.2029373942148643E-4</v>
      </c>
      <c r="CE495" s="223">
        <f t="shared" ca="1" si="1190"/>
        <v>-1.8220734096192144E-4</v>
      </c>
      <c r="CF495" s="223">
        <f t="shared" ca="1" si="1191"/>
        <v>1.4017670382387445E-4</v>
      </c>
      <c r="CG495" s="223">
        <f t="shared" ca="1" si="1192"/>
        <v>-9.5111664371795389E-5</v>
      </c>
      <c r="CH495" s="223">
        <f t="shared" ca="1" si="1193"/>
        <v>4.7987744616611466E-5</v>
      </c>
      <c r="CI495" s="223">
        <f t="shared" ca="1" si="1194"/>
        <v>1.7496488993181758E-7</v>
      </c>
      <c r="CJ495" s="223">
        <f t="shared" ca="1" si="1195"/>
        <v>-4.8333886934971308E-5</v>
      </c>
      <c r="CK495" s="223">
        <f t="shared" ca="1" si="1196"/>
        <v>9.5446526292803006E-5</v>
      </c>
      <c r="CL495" s="223">
        <f t="shared" ca="1" si="1197"/>
        <v>-1.4049303659819935E-4</v>
      </c>
      <c r="CM495" s="223">
        <f t="shared" ca="1" si="1198"/>
        <v>1.824982969403023E-4</v>
      </c>
      <c r="CN495" s="223">
        <f t="shared" ca="1" si="1199"/>
        <v>-2.2055302028566471E-4</v>
      </c>
      <c r="CO495" s="223">
        <f t="shared" ca="1" si="1200"/>
        <v>2.5383343679641443E-4</v>
      </c>
      <c r="CP495" s="223">
        <f t="shared" ca="1" si="1201"/>
        <v>-2.816191259596232E-4</v>
      </c>
      <c r="CQ495" s="223">
        <f t="shared" ca="1" si="1202"/>
        <v>3.0330861151573883E-4</v>
      </c>
      <c r="CR495" s="223">
        <f t="shared" ca="1" si="1203"/>
        <v>-3.1843238160317365E-4</v>
      </c>
      <c r="CS495" s="223">
        <f t="shared" ca="1" si="1204"/>
        <v>3.2666305227226642E-4</v>
      </c>
      <c r="CT495" s="223">
        <f t="shared" ca="1" si="1205"/>
        <v>-3.2782245435907073E-4</v>
      </c>
      <c r="CU495" s="223">
        <f t="shared" ca="1" si="1206"/>
        <v>3.2188549030972077E-4</v>
      </c>
      <c r="CV495" s="223">
        <f t="shared" ca="1" si="1207"/>
        <v>-3.0898067746667628E-4</v>
      </c>
      <c r="CW495" s="223">
        <f t="shared" ca="1" si="1208"/>
        <v>2.8938736605636236E-4</v>
      </c>
      <c r="CX495" s="223">
        <f t="shared" ca="1" si="1209"/>
        <v>-2.6352969210038067E-4</v>
      </c>
      <c r="CY495" s="223">
        <f t="shared" ca="1" si="1210"/>
        <v>2.3196739615154405E-4</v>
      </c>
      <c r="CZ495" s="223">
        <f t="shared" ca="1" si="1211"/>
        <v>-1.9538370660121012E-4</v>
      </c>
      <c r="DA495" s="223">
        <f t="shared" ca="1" si="1212"/>
        <v>1.5457054984800603E-4</v>
      </c>
      <c r="DB495" s="223">
        <f t="shared" ca="1" si="1213"/>
        <v>-1.1041140748276664E-4</v>
      </c>
      <c r="DC495" s="223">
        <f t="shared" ca="1" si="1214"/>
        <v>6.3862191580181223E-5</v>
      </c>
      <c r="DD495" s="223">
        <f t="shared" ca="1" si="1215"/>
        <v>-1.5930552089223125E-5</v>
      </c>
      <c r="DE495" s="223">
        <f t="shared" ca="1" si="1216"/>
        <v>-3.2345935745339914E-5</v>
      </c>
      <c r="DF495" s="223">
        <f t="shared" ca="1" si="1217"/>
        <v>7.992223175344548E-5</v>
      </c>
      <c r="DG495" s="223">
        <f t="shared" ca="1" si="1218"/>
        <v>-1.2576845280359985E-4</v>
      </c>
      <c r="DH495" s="223">
        <f t="shared" ca="1" si="1219"/>
        <v>1.6889216666244174E-4</v>
      </c>
      <c r="DI495" s="223">
        <f t="shared" ca="1" si="1220"/>
        <v>-2.0835987515547259E-4</v>
      </c>
      <c r="DJ495" s="223">
        <f t="shared" ca="1" si="1221"/>
        <v>2.4331722158354795E-4</v>
      </c>
      <c r="DK495" s="223">
        <f t="shared" ca="1" si="1222"/>
        <v>-2.7300748496519715E-4</v>
      </c>
      <c r="DL495" s="223">
        <f t="shared" ca="1" si="1223"/>
        <v>2.9678796076073417E-4</v>
      </c>
      <c r="DM495" s="223">
        <f t="shared" ca="1" si="1224"/>
        <v>-3.1414387348452935E-4</v>
      </c>
      <c r="DN495" s="223">
        <f t="shared" ca="1" si="1225"/>
        <v>3.2469952003975688E-4</v>
      </c>
      <c r="DO495" s="223">
        <f t="shared" ca="1" si="1226"/>
        <v>-3.2822640255580524E-4</v>
      </c>
      <c r="DP495" s="223">
        <f t="shared" ca="1" si="1227"/>
        <v>3.2464817467713612E-4</v>
      </c>
      <c r="DQ495" s="223">
        <f t="shared" ca="1" si="1228"/>
        <v>-3.1404229423132371E-4</v>
      </c>
      <c r="DR495" s="223">
        <f t="shared" ca="1" si="1229"/>
        <v>2.9663834650101619E-4</v>
      </c>
      <c r="DS495" s="223">
        <f t="shared" ca="1" si="1230"/>
        <v>-2.7281307439587548E-4</v>
      </c>
      <c r="DT495" s="223">
        <f t="shared" ca="1" si="1231"/>
        <v>2.4308222310632171E-4</v>
      </c>
      <c r="DU495" s="223">
        <f t="shared" ca="1" si="1232"/>
        <v>-2.0808937577771966E-4</v>
      </c>
      <c r="DV495" s="223">
        <f t="shared" ca="1" si="1233"/>
        <v>1.685920218787729E-4</v>
      </c>
      <c r="DW495" s="223">
        <f t="shared" ca="1" si="1234"/>
        <v>-1.2544515984219706E-4</v>
      </c>
      <c r="DX495" s="223">
        <f t="shared" ca="1" si="1235"/>
        <v>7.9582788930567032E-5</v>
      </c>
      <c r="DY495" s="223">
        <f t="shared" ca="1" si="1236"/>
        <v>-3.1997690973024971E-5</v>
      </c>
      <c r="DZ495" s="223">
        <f t="shared" ca="1" si="1237"/>
        <v>-1.6280060363310026E-5</v>
      </c>
      <c r="EA495" s="223">
        <f t="shared" ca="1" si="1238"/>
        <v>6.4205397557433303E-5</v>
      </c>
      <c r="EB495" s="223">
        <f t="shared" ca="1" si="1239"/>
        <v>-1.1074088179019808E-4</v>
      </c>
      <c r="EC495" s="223">
        <f t="shared" ca="1" si="1240"/>
        <v>1.5487916036188495E-4</v>
      </c>
      <c r="ED495" s="223">
        <f t="shared" ca="1" si="1241"/>
        <v>-1.9566477283587539E-4</v>
      </c>
      <c r="EE495" s="223">
        <f t="shared" ca="1" si="1242"/>
        <v>2.3221483387180224E-4</v>
      </c>
      <c r="EF495" s="223">
        <f t="shared" ca="1" si="1243"/>
        <v>-2.6373814502685881E-4</v>
      </c>
      <c r="EG495" s="223">
        <f t="shared" ca="1" si="1244"/>
        <v>2.8955232181269335E-4</v>
      </c>
      <c r="EH495" s="223">
        <f t="shared" ca="1" si="1245"/>
        <v>-3.0909856525890766E-4</v>
      </c>
      <c r="EI495" s="223">
        <f t="shared" ca="1" si="1246"/>
        <v>3.2195375822315487E-4</v>
      </c>
      <c r="EJ495" s="223">
        <f t="shared" ca="1" si="1247"/>
        <v>-3.2783962459954495E-4</v>
      </c>
      <c r="EK495" s="223">
        <f t="shared" ca="1" si="1248"/>
        <v>3.2662875315592936E-4</v>
      </c>
      <c r="EL495" s="223">
        <f t="shared" ca="1" si="1249"/>
        <v>-3.183473556023166E-4</v>
      </c>
      <c r="EM495" s="223">
        <f t="shared" ca="1" si="1250"/>
        <v>3.0317469918649898E-4</v>
      </c>
      <c r="EN495" s="223">
        <f t="shared" ca="1" si="1251"/>
        <v>-2.8143922609953674E-4</v>
      </c>
      <c r="EO495" s="223">
        <f t="shared" ca="1" si="1252"/>
        <v>2.5361144369414847E-4</v>
      </c>
      <c r="EP495" s="223">
        <f t="shared" ca="1" si="1253"/>
        <v>-2.202937394214893E-4</v>
      </c>
      <c r="EQ495" s="223">
        <f t="shared" ca="1" si="1254"/>
        <v>1.8220734096193242E-4</v>
      </c>
      <c r="ER495" s="223">
        <f t="shared" ca="1" si="1255"/>
        <v>-1.4017670382386951E-4</v>
      </c>
      <c r="ES495" s="223">
        <f t="shared" ca="1" si="1256"/>
        <v>9.5111664371808034E-5</v>
      </c>
      <c r="ET495" s="223">
        <f t="shared" ca="1" si="1257"/>
        <v>-4.7987744616606045E-5</v>
      </c>
      <c r="EU495" s="223">
        <f t="shared" ca="1" si="1258"/>
        <v>-1.7496488991864453E-7</v>
      </c>
      <c r="EV495" s="223">
        <f t="shared" ca="1" si="1259"/>
        <v>4.833388693495827E-5</v>
      </c>
      <c r="EW495" s="223">
        <f t="shared" ca="1" si="1260"/>
        <v>-9.5446526292808224E-5</v>
      </c>
      <c r="EX495" s="223">
        <f t="shared" ca="1" si="1261"/>
        <v>1.4049303659818742E-4</v>
      </c>
      <c r="EY495" s="223">
        <f t="shared" ca="1" si="1262"/>
        <v>-1.8249829694030683E-4</v>
      </c>
      <c r="EZ495" s="223">
        <f t="shared" ca="1" si="1263"/>
        <v>2.2055302028565495E-4</v>
      </c>
      <c r="FA495" s="223">
        <f t="shared" ca="1" si="1264"/>
        <v>-2.5383343679641796E-4</v>
      </c>
      <c r="FB495" s="223">
        <f t="shared" ca="1" si="1265"/>
        <v>2.8161912595962602E-4</v>
      </c>
      <c r="FC495" s="223">
        <f t="shared" ca="1" si="1266"/>
        <v>-3.0330861151573385E-4</v>
      </c>
      <c r="FD495" s="223">
        <f t="shared" ca="1" si="1267"/>
        <v>3.1843238160317495E-4</v>
      </c>
      <c r="FE495" s="223">
        <f t="shared" ca="1" si="1268"/>
        <v>-3.2666305227226512E-4</v>
      </c>
      <c r="FF495" s="223">
        <f t="shared" ca="1" si="1269"/>
        <v>3.2782245435907138E-4</v>
      </c>
      <c r="FG495" s="223">
        <f t="shared" ca="1" si="1270"/>
        <v>-3.2188549030971969E-4</v>
      </c>
      <c r="FH495" s="223">
        <f t="shared" ca="1" si="1271"/>
        <v>3.0898067746667449E-4</v>
      </c>
      <c r="FI495" s="223">
        <f t="shared" ca="1" si="1272"/>
        <v>-2.8938736605635976E-4</v>
      </c>
      <c r="FJ495" s="223">
        <f t="shared" ca="1" si="1273"/>
        <v>2.6352969210038853E-4</v>
      </c>
      <c r="FK495" s="223">
        <f t="shared" ca="1" si="1274"/>
        <v>-2.319673961515534E-4</v>
      </c>
      <c r="FL495" s="223">
        <f t="shared" ca="1" si="1275"/>
        <v>1.953837066012057E-4</v>
      </c>
      <c r="FM495" s="223">
        <f t="shared" ca="1" si="1276"/>
        <v>-1.5457054984800123E-4</v>
      </c>
      <c r="FN495" s="223">
        <f t="shared" ca="1" si="1277"/>
        <v>1.1041140748276149E-4</v>
      </c>
      <c r="FO495" s="223">
        <f t="shared" ca="1" si="1278"/>
        <v>-6.3862191580194125E-5</v>
      </c>
      <c r="FP495" s="223">
        <f t="shared" ca="1" si="1279"/>
        <v>1.5930552089236298E-5</v>
      </c>
      <c r="FQ495" s="223">
        <f t="shared" ca="1" si="1280"/>
        <v>3.2345935745345362E-5</v>
      </c>
      <c r="FR495" s="223">
        <f t="shared" ca="1" si="1281"/>
        <v>-7.9922231753450779E-5</v>
      </c>
      <c r="FS495" s="223">
        <f t="shared" ca="1" si="1282"/>
        <v>1.2576845280360489E-4</v>
      </c>
      <c r="FT495" s="223">
        <f t="shared" ca="1" si="1283"/>
        <v>-1.6889216666243041E-4</v>
      </c>
      <c r="FU495" s="223">
        <f t="shared" ca="1" si="1284"/>
        <v>2.083598751554624E-4</v>
      </c>
      <c r="FV495" s="223">
        <f t="shared" ca="1" si="1285"/>
        <v>-2.4331722158355161E-4</v>
      </c>
      <c r="FW495" s="223">
        <f t="shared" ca="1" si="1286"/>
        <v>2.7300748496520018E-4</v>
      </c>
      <c r="FX495" s="223">
        <f t="shared" ca="1" si="1287"/>
        <v>-2.9678796076072853E-4</v>
      </c>
      <c r="FY495" s="223">
        <f t="shared" ca="1" si="1288"/>
        <v>3.1414387348452556E-4</v>
      </c>
      <c r="FZ495" s="223">
        <f t="shared" ca="1" si="1289"/>
        <v>-3.2469952003975498E-4</v>
      </c>
      <c r="GA495" s="223">
        <f t="shared" ca="1" si="1290"/>
        <v>3.2822640255580524E-4</v>
      </c>
      <c r="GB495" s="223">
        <f t="shared" ca="1" si="1291"/>
        <v>-3.2464817467713536E-4</v>
      </c>
      <c r="GC495" s="223">
        <f t="shared" ca="1" si="1292"/>
        <v>3.1404229423132756E-4</v>
      </c>
      <c r="GD495" s="223">
        <f t="shared" ca="1" si="1293"/>
        <v>-2.9663834650102183E-4</v>
      </c>
      <c r="GE495" s="223">
        <f t="shared" ca="1" si="1294"/>
        <v>2.728130743958828E-4</v>
      </c>
      <c r="GF495" s="223">
        <f t="shared" ca="1" si="1295"/>
        <v>-2.4308222310631802E-4</v>
      </c>
      <c r="GG495" s="223">
        <f t="shared" ca="1" si="1296"/>
        <v>2.0808937577771548E-4</v>
      </c>
      <c r="GH495" s="223">
        <f t="shared" ca="1" si="1297"/>
        <v>-1.685920218787842E-4</v>
      </c>
      <c r="GI495" s="223">
        <f t="shared" ca="1" si="1298"/>
        <v>1.2544515984220925E-4</v>
      </c>
      <c r="GJ495" s="223">
        <f t="shared" ca="1" si="1299"/>
        <v>-7.9582788930561719E-5</v>
      </c>
      <c r="GK495" s="223">
        <f t="shared" ca="1" si="1300"/>
        <v>3.1997690973019523E-5</v>
      </c>
      <c r="GL495" s="223">
        <f t="shared" ca="1" si="1301"/>
        <v>1.6280060363315475E-5</v>
      </c>
      <c r="GM495" s="223">
        <f t="shared" ca="1" si="1302"/>
        <v>-6.4205397557420374E-5</v>
      </c>
      <c r="GN495" s="223">
        <f t="shared" ca="1" si="1303"/>
        <v>1.1074088179018567E-4</v>
      </c>
      <c r="GO495" s="223">
        <f t="shared" ca="1" si="1304"/>
        <v>-1.5487916036188975E-4</v>
      </c>
      <c r="GP495" s="223">
        <f t="shared" ca="1" si="1305"/>
        <v>1.9566477283587978E-4</v>
      </c>
      <c r="GQ495" s="223">
        <f t="shared" ca="1" si="1306"/>
        <v>-2.3221483387180611E-4</v>
      </c>
      <c r="GR495" s="223">
        <f t="shared" ca="1" si="1307"/>
        <v>2.6373814502685095E-4</v>
      </c>
      <c r="GS495" s="223">
        <f t="shared" ca="1" si="1308"/>
        <v>-2.8955232181268712E-4</v>
      </c>
      <c r="GT495" s="223">
        <f t="shared" ca="1" si="1309"/>
        <v>3.090985652589095E-4</v>
      </c>
      <c r="GU495" s="223">
        <f t="shared" ca="1" si="1310"/>
        <v>-3.2195375822315596E-4</v>
      </c>
      <c r="GV495" s="223">
        <f t="shared" ca="1" si="1311"/>
        <v>3.2783962459954528E-4</v>
      </c>
      <c r="GW495" s="223">
        <f t="shared" ca="1" si="1312"/>
        <v>-3.2662875315593061E-4</v>
      </c>
      <c r="GX495" s="223">
        <f t="shared" ca="1" si="1313"/>
        <v>3.183473556023198E-4</v>
      </c>
      <c r="GY495" s="223">
        <f t="shared" ca="1" si="1314"/>
        <v>-3.0317469918649686E-4</v>
      </c>
      <c r="GZ495" s="223">
        <f t="shared" ca="1" si="1315"/>
        <v>2.8143922609953393E-4</v>
      </c>
      <c r="HA495" s="223">
        <f t="shared" ca="1" si="1316"/>
        <v>-2.5361144369415682E-4</v>
      </c>
      <c r="HB495" s="223">
        <f t="shared" ca="1" si="1317"/>
        <v>2.2029373942149911E-4</v>
      </c>
      <c r="HC495" s="223">
        <f t="shared" ca="1" si="1318"/>
        <v>-1.822073409619434E-4</v>
      </c>
      <c r="HD495" s="223">
        <f t="shared" ca="1" si="1319"/>
        <v>1.4017670382386453E-4</v>
      </c>
      <c r="HE495" s="223">
        <f t="shared" ca="1" si="1320"/>
        <v>-9.5111664371802802E-5</v>
      </c>
      <c r="HF495" s="223">
        <f t="shared" ca="1" si="1321"/>
        <v>4.798774461661911E-5</v>
      </c>
      <c r="HG495" s="223">
        <f t="shared" ca="1" si="1322"/>
        <v>1.7496488990547147E-7</v>
      </c>
      <c r="HH495" s="223">
        <f t="shared" ca="1" si="1323"/>
        <v>-4.8333886934945233E-5</v>
      </c>
      <c r="HI495" s="223">
        <f t="shared" ca="1" si="1324"/>
        <v>9.5446526292813428E-5</v>
      </c>
      <c r="HJ495" s="223">
        <f t="shared" ca="1" si="1325"/>
        <v>-1.4049303659819238E-4</v>
      </c>
      <c r="HK495" s="223">
        <f t="shared" ca="1" si="1326"/>
        <v>1.8249829694029591E-4</v>
      </c>
      <c r="HL495" s="223">
        <f t="shared" ca="1" si="1327"/>
        <v>-2.2055302028564519E-4</v>
      </c>
      <c r="HM495" s="223">
        <f t="shared" ca="1" si="1328"/>
        <v>2.5383343679642137E-4</v>
      </c>
      <c r="HN495" s="223">
        <f t="shared" ca="1" si="1329"/>
        <v>-2.8161912595962878E-4</v>
      </c>
      <c r="HO495" s="223">
        <f t="shared" ca="1" si="1330"/>
        <v>3.0330861151573591E-4</v>
      </c>
      <c r="HP495" s="223">
        <f t="shared" ca="1" si="1331"/>
        <v>-3.1843238160317181E-4</v>
      </c>
      <c r="HQ495" s="223">
        <f t="shared" ca="1" si="1332"/>
        <v>3.2666305227226387E-4</v>
      </c>
      <c r="HR495" s="223">
        <f t="shared" ca="1" si="1333"/>
        <v>-3.2782245435907019E-4</v>
      </c>
      <c r="HS495" s="223">
        <f t="shared" ca="1" si="1334"/>
        <v>3.2188549030972229E-4</v>
      </c>
      <c r="HT495" s="223">
        <f t="shared" ca="1" si="1335"/>
        <v>-3.0898067746667888E-4</v>
      </c>
      <c r="HU495" s="223">
        <f t="shared" ca="1" si="1336"/>
        <v>2.8938736605636605E-4</v>
      </c>
      <c r="HV495" s="223">
        <f t="shared" ca="1" si="1337"/>
        <v>-2.6352969210039639E-4</v>
      </c>
      <c r="HW495" s="223">
        <f t="shared" ca="1" si="1338"/>
        <v>2.3196739615153629E-4</v>
      </c>
      <c r="HX495" s="223">
        <f t="shared" ca="1" si="1339"/>
        <v>-1.9538370660121632E-4</v>
      </c>
      <c r="HY495" s="223">
        <f t="shared" ca="1" si="1340"/>
        <v>1.5457054984801288E-4</v>
      </c>
      <c r="HZ495" s="223">
        <f t="shared" ca="1" si="1341"/>
        <v>-1.1041140748277391E-4</v>
      </c>
      <c r="IA495" s="223">
        <f t="shared" ca="1" si="1342"/>
        <v>6.3862191580207054E-5</v>
      </c>
      <c r="IB495" s="223">
        <f t="shared" ca="1" si="1343"/>
        <v>-1.5930552089212202E-5</v>
      </c>
      <c r="IC495" s="223">
        <f t="shared" ca="1" si="1344"/>
        <v>-3.2345935745332243E-5</v>
      </c>
      <c r="ID495" s="223">
        <f t="shared" ca="1" si="1345"/>
        <v>7.9922231753437985E-5</v>
      </c>
      <c r="IE495" s="223">
        <f t="shared" ca="1" si="1346"/>
        <v>7.0876436303932236E-5</v>
      </c>
      <c r="IF495" s="223">
        <f t="shared" ca="1" si="1347"/>
        <v>1.6889216666241913E-4</v>
      </c>
      <c r="IG495" s="223">
        <f t="shared" ca="1" si="1348"/>
        <v>-2.0835987515548107E-4</v>
      </c>
      <c r="IH495" s="223">
        <f t="shared" ca="1" si="1349"/>
        <v>2.4331722158354275E-4</v>
      </c>
      <c r="II495" s="223">
        <f t="shared" ca="1" si="1350"/>
        <v>-2.7300748496519287E-4</v>
      </c>
      <c r="IJ495" s="223">
        <f t="shared" ca="1" si="1351"/>
        <v>2.9678796076072289E-4</v>
      </c>
      <c r="IK495" s="223">
        <f t="shared" ca="1" si="1352"/>
        <v>-3.1414387348452171E-4</v>
      </c>
      <c r="IL495" s="223">
        <f t="shared" ca="1" si="1353"/>
        <v>3.2469952003975845E-4</v>
      </c>
      <c r="IM495" s="223">
        <f t="shared" ca="1" si="1354"/>
        <v>-3.2822640255580524E-4</v>
      </c>
      <c r="IN495" s="223">
        <f t="shared" ca="1" si="1355"/>
        <v>3.2464817467713726E-4</v>
      </c>
      <c r="IO495" s="223">
        <f t="shared" ca="1" si="1356"/>
        <v>-3.1404229423133141E-4</v>
      </c>
      <c r="IP495" s="223">
        <f t="shared" ca="1" si="1357"/>
        <v>2.9663834650101148E-4</v>
      </c>
      <c r="IQ495" s="223">
        <f t="shared" ca="1" si="1358"/>
        <v>-2.7281307439586941E-4</v>
      </c>
      <c r="IR495" s="223">
        <f t="shared" ca="1" si="1359"/>
        <v>2.4308222310632689E-4</v>
      </c>
      <c r="IS495" s="223">
        <f t="shared" ca="1" si="1360"/>
        <v>-2.0808937577772565E-4</v>
      </c>
      <c r="IT495" s="223">
        <f t="shared" ca="1" si="1361"/>
        <v>1.6859202187879553E-4</v>
      </c>
      <c r="IU495" s="223">
        <f t="shared" ca="1" si="1362"/>
        <v>-1.2544515984218695E-4</v>
      </c>
      <c r="IV495" s="223">
        <f t="shared" ca="1" si="1363"/>
        <v>7.9582788930574513E-5</v>
      </c>
      <c r="IW495" s="223">
        <f t="shared" ca="1" si="1364"/>
        <v>-3.1997690973032642E-5</v>
      </c>
      <c r="IX495" s="223">
        <f t="shared" ca="1" si="1365"/>
        <v>-1.6280060363302301E-5</v>
      </c>
      <c r="IY495" s="223">
        <f t="shared" ca="1" si="1366"/>
        <v>6.4205397557407431E-5</v>
      </c>
      <c r="IZ495" s="223">
        <f t="shared" ca="1" si="1367"/>
        <v>-1.1074088179020838E-4</v>
      </c>
      <c r="JA495" s="223">
        <f t="shared" ca="1" si="1368"/>
        <v>1.5487916036187815E-4</v>
      </c>
      <c r="JB495" s="223">
        <f t="shared" ca="1" si="1369"/>
        <v>-1.9566477283586921E-4</v>
      </c>
    </row>
    <row r="496" spans="2:262">
      <c r="B496" s="230">
        <v>135</v>
      </c>
      <c r="C496" s="229">
        <f t="shared" si="1370"/>
        <v>2.6367187500000019E-3</v>
      </c>
      <c r="D496" s="226">
        <f t="shared" ca="1" si="1113"/>
        <v>39.076847048254926</v>
      </c>
      <c r="E496" s="225">
        <f ca="1">EK361</f>
        <v>-0.12315295174507734</v>
      </c>
      <c r="F496" s="224">
        <v>135</v>
      </c>
      <c r="G496" s="223">
        <f t="shared" ca="1" si="1114"/>
        <v>1.4391908702566773E-4</v>
      </c>
      <c r="H496" s="223">
        <f t="shared" ca="1" si="1115"/>
        <v>-1.7408701580862832E-4</v>
      </c>
      <c r="I496" s="223">
        <f t="shared" ca="1" si="1116"/>
        <v>1.9912900198723555E-4</v>
      </c>
      <c r="J496" s="223">
        <f t="shared" ca="1" si="1117"/>
        <v>-2.1830769140986431E-4</v>
      </c>
      <c r="K496" s="223">
        <f t="shared" ca="1" si="1118"/>
        <v>2.3105837302813157E-4</v>
      </c>
      <c r="L496" s="223">
        <f t="shared" ca="1" si="1119"/>
        <v>-2.3700560665289983E-4</v>
      </c>
      <c r="M496" s="223">
        <f t="shared" ca="1" si="1120"/>
        <v>2.3597427768372827E-4</v>
      </c>
      <c r="N496" s="223">
        <f t="shared" ca="1" si="1121"/>
        <v>-2.2799475330841443E-4</v>
      </c>
      <c r="O496" s="223">
        <f t="shared" ca="1" si="1122"/>
        <v>2.1330198834979737E-4</v>
      </c>
      <c r="P496" s="223">
        <f t="shared" ca="1" si="1123"/>
        <v>-1.9232860708790961E-4</v>
      </c>
      <c r="Q496" s="223">
        <f t="shared" ca="1" si="1124"/>
        <v>1.6569216476125143E-4</v>
      </c>
      <c r="R496" s="223">
        <f t="shared" ca="1" si="1125"/>
        <v>-1.3417696382866199E-4</v>
      </c>
      <c r="S496" s="223">
        <f t="shared" ca="1" si="1126"/>
        <v>9.8710960406769244E-5</v>
      </c>
      <c r="T496" s="223">
        <f t="shared" ca="1" si="1127"/>
        <v>-6.0338440866397456E-5</v>
      </c>
      <c r="U496" s="223">
        <f t="shared" ca="1" si="1128"/>
        <v>2.0189273117768018E-5</v>
      </c>
      <c r="V496" s="223">
        <f t="shared" ca="1" si="1129"/>
        <v>2.0554362028355651E-5</v>
      </c>
      <c r="W496" s="223">
        <f t="shared" ca="1" si="1130"/>
        <v>-6.0692779837982094E-5</v>
      </c>
      <c r="X496" s="223">
        <f t="shared" ca="1" si="1131"/>
        <v>9.9044116029240465E-5</v>
      </c>
      <c r="Y496" s="223">
        <f t="shared" ca="1" si="1132"/>
        <v>-1.3447912642959147E-4</v>
      </c>
      <c r="Z496" s="223">
        <f t="shared" ca="1" si="1133"/>
        <v>1.6595443724890283E-4</v>
      </c>
      <c r="AA496" s="223">
        <f t="shared" ca="1" si="1134"/>
        <v>-1.9254326692357584E-4</v>
      </c>
      <c r="AB496" s="223">
        <f t="shared" ca="1" si="1135"/>
        <v>2.13462714935746E-4</v>
      </c>
      <c r="AC496" s="223">
        <f t="shared" ca="1" si="1136"/>
        <v>-2.2809681409609458E-4</v>
      </c>
      <c r="AD496" s="223">
        <f t="shared" ca="1" si="1137"/>
        <v>2.3601466752231037E-4</v>
      </c>
      <c r="AE496" s="223">
        <f t="shared" ca="1" si="1138"/>
        <v>-2.369831362750894E-4</v>
      </c>
      <c r="AF496" s="223">
        <f t="shared" ca="1" si="1139"/>
        <v>2.3097370406780431E-4</v>
      </c>
      <c r="AG496" s="223">
        <f t="shared" ca="1" si="1140"/>
        <v>-2.1816331692044432E-4</v>
      </c>
      <c r="AH496" s="223">
        <f t="shared" ca="1" si="1141"/>
        <v>1.9892917303445054E-4</v>
      </c>
      <c r="AI496" s="223">
        <f t="shared" ca="1" si="1142"/>
        <v>-1.738376162990842E-4</v>
      </c>
      <c r="AJ496" s="223">
        <f t="shared" ca="1" si="1143"/>
        <v>1.4362746045690189E-4</v>
      </c>
      <c r="AK496" s="223">
        <f t="shared" ca="1" si="1144"/>
        <v>-1.0918823494348745E-4</v>
      </c>
      <c r="AL496" s="223">
        <f t="shared" ca="1" si="1145"/>
        <v>7.1533992946559333E-5</v>
      </c>
      <c r="AM496" s="223">
        <f t="shared" ca="1" si="1146"/>
        <v>-3.1773452898619007E-5</v>
      </c>
      <c r="AN496" s="223">
        <f t="shared" ca="1" si="1147"/>
        <v>-8.9226474215478439E-6</v>
      </c>
      <c r="AO496" s="223">
        <f t="shared" ca="1" si="1148"/>
        <v>4.935602292935654E-5</v>
      </c>
      <c r="AP496" s="223">
        <f t="shared" ca="1" si="1149"/>
        <v>-8.8336124397517273E-5</v>
      </c>
      <c r="AQ496" s="223">
        <f t="shared" ca="1" si="1150"/>
        <v>1.2471519383896448E-4</v>
      </c>
      <c r="AR496" s="223">
        <f t="shared" ca="1" si="1151"/>
        <v>-1.5742205991395498E-4</v>
      </c>
      <c r="AS496" s="223">
        <f t="shared" ca="1" si="1152"/>
        <v>1.8549367826509747E-4</v>
      </c>
      <c r="AT496" s="223">
        <f t="shared" ca="1" si="1153"/>
        <v>-2.0810348808422154E-4</v>
      </c>
      <c r="AU496" s="223">
        <f t="shared" ca="1" si="1154"/>
        <v>2.2458574995997907E-4</v>
      </c>
      <c r="AV496" s="223">
        <f t="shared" ca="1" si="1155"/>
        <v>-2.3445514838521655E-4</v>
      </c>
      <c r="AW496" s="223">
        <f t="shared" ca="1" si="1156"/>
        <v>2.3742108173389266E-4</v>
      </c>
      <c r="AX496" s="223">
        <f t="shared" ca="1" si="1157"/>
        <v>-2.3339621894318772E-4</v>
      </c>
      <c r="AY496" s="223">
        <f t="shared" ca="1" si="1158"/>
        <v>2.2249907095177985E-4</v>
      </c>
      <c r="AZ496" s="223">
        <f t="shared" ca="1" si="1159"/>
        <v>-2.0505050117901289E-4</v>
      </c>
      <c r="BA496" s="223">
        <f t="shared" ca="1" si="1160"/>
        <v>1.8156427779287789E-4</v>
      </c>
      <c r="BB496" s="223">
        <f t="shared" ca="1" si="1161"/>
        <v>-1.5273194595262257E-4</v>
      </c>
      <c r="BC496" s="223">
        <f t="shared" ca="1" si="1162"/>
        <v>1.1940246545847281E-4</v>
      </c>
      <c r="BD496" s="223">
        <f t="shared" ca="1" si="1163"/>
        <v>-8.2557213372073579E-5</v>
      </c>
      <c r="BE496" s="223">
        <f t="shared" ca="1" si="1164"/>
        <v>4.3281087648408071E-5</v>
      </c>
      <c r="BF496" s="223">
        <f t="shared" ca="1" si="1165"/>
        <v>-2.7305626244317671E-6</v>
      </c>
      <c r="BG496" s="223">
        <f t="shared" ca="1" si="1166"/>
        <v>-3.7900363038417077E-5</v>
      </c>
      <c r="BH496" s="223">
        <f t="shared" ca="1" si="1167"/>
        <v>7.7415323304791335E-5</v>
      </c>
      <c r="BI496" s="223">
        <f t="shared" ca="1" si="1168"/>
        <v>-1.1465081142262136E-4</v>
      </c>
      <c r="BJ496" s="223">
        <f t="shared" ca="1" si="1169"/>
        <v>1.485104390481279E-4</v>
      </c>
      <c r="BK496" s="223">
        <f t="shared" ca="1" si="1170"/>
        <v>-1.77997219088351E-4</v>
      </c>
      <c r="BL496" s="223">
        <f t="shared" ca="1" si="1171"/>
        <v>2.0224292170219272E-4</v>
      </c>
      <c r="BM496" s="223">
        <f t="shared" ca="1" si="1172"/>
        <v>-2.2053363908082038E-4</v>
      </c>
      <c r="BN496" s="223">
        <f t="shared" ca="1" si="1173"/>
        <v>2.3233080625981655E-4</v>
      </c>
      <c r="BO496" s="223">
        <f t="shared" ca="1" si="1174"/>
        <v>-2.3728705901116803E-4</v>
      </c>
      <c r="BP496" s="223">
        <f t="shared" ca="1" si="1175"/>
        <v>2.3525646188404152E-4</v>
      </c>
      <c r="BQ496" s="223">
        <f t="shared" ca="1" si="1176"/>
        <v>-2.2629880523257674E-4</v>
      </c>
      <c r="BR496" s="223">
        <f t="shared" ca="1" si="1177"/>
        <v>2.1067784470593388E-4</v>
      </c>
      <c r="BS496" s="223">
        <f t="shared" ca="1" si="1178"/>
        <v>-1.8885353503831579E-4</v>
      </c>
      <c r="BT496" s="223">
        <f t="shared" ca="1" si="1179"/>
        <v>1.6146848681280475E-4</v>
      </c>
      <c r="BU496" s="223">
        <f t="shared" ca="1" si="1180"/>
        <v>-1.2932904497573916E-4</v>
      </c>
      <c r="BV496" s="223">
        <f t="shared" ca="1" si="1181"/>
        <v>9.3381546239419764E-5</v>
      </c>
      <c r="BW496" s="223">
        <f t="shared" ca="1" si="1182"/>
        <v>-5.4684454467079889E-5</v>
      </c>
      <c r="BX496" s="223">
        <f t="shared" ca="1" si="1183"/>
        <v>1.4377194505880086E-5</v>
      </c>
      <c r="BY496" s="223">
        <f t="shared" ca="1" si="1184"/>
        <v>2.6353397853245015E-5</v>
      </c>
      <c r="BZ496" s="223">
        <f t="shared" ca="1" si="1185"/>
        <v>-6.6308021917439464E-5</v>
      </c>
      <c r="CA496" s="223">
        <f t="shared" ca="1" si="1186"/>
        <v>1.0431022515933315E-4</v>
      </c>
      <c r="CB496" s="223">
        <f t="shared" ca="1" si="1187"/>
        <v>-1.3924104352665555E-4</v>
      </c>
      <c r="CC496" s="223">
        <f t="shared" ca="1" si="1188"/>
        <v>1.7007194902011016E-4</v>
      </c>
      <c r="CD496" s="223">
        <f t="shared" ca="1" si="1189"/>
        <v>-1.9589513440739206E-4</v>
      </c>
      <c r="CE496" s="223">
        <f t="shared" ca="1" si="1190"/>
        <v>2.1595024334865033E-4</v>
      </c>
      <c r="CF496" s="223">
        <f t="shared" ca="1" si="1191"/>
        <v>-2.2964675887236113E-4</v>
      </c>
      <c r="CG496" s="223">
        <f t="shared" ca="1" si="1192"/>
        <v>2.3658139097939353E-4</v>
      </c>
      <c r="CH496" s="223">
        <f t="shared" ca="1" si="1193"/>
        <v>-2.3654995140218578E-4</v>
      </c>
      <c r="CI496" s="223">
        <f t="shared" ca="1" si="1194"/>
        <v>2.2955336587013553E-4</v>
      </c>
      <c r="CJ496" s="223">
        <f t="shared" ca="1" si="1195"/>
        <v>-2.1579764685175548E-4</v>
      </c>
      <c r="CK496" s="223">
        <f t="shared" ca="1" si="1196"/>
        <v>1.9568782757622638E-4</v>
      </c>
      <c r="CL496" s="223">
        <f t="shared" ca="1" si="1197"/>
        <v>-1.6981603594528089E-4</v>
      </c>
      <c r="CM496" s="223">
        <f t="shared" ca="1" si="1198"/>
        <v>1.3894405949577818E-4</v>
      </c>
      <c r="CN496" s="223">
        <f t="shared" ca="1" si="1199"/>
        <v>-1.0398091478261763E-4</v>
      </c>
      <c r="CO496" s="223">
        <f t="shared" ca="1" si="1200"/>
        <v>6.5956081645147894E-5</v>
      </c>
      <c r="CP496" s="223">
        <f t="shared" ca="1" si="1201"/>
        <v>-2.5989190466470203E-5</v>
      </c>
      <c r="CQ496" s="223">
        <f t="shared" ca="1" si="1202"/>
        <v>-1.4742945024346025E-5</v>
      </c>
      <c r="CR496" s="223">
        <f t="shared" ca="1" si="1203"/>
        <v>5.5040978697398204E-5</v>
      </c>
      <c r="CS496" s="223">
        <f t="shared" ca="1" si="1204"/>
        <v>-9.3718346427145528E-5</v>
      </c>
      <c r="CT496" s="223">
        <f t="shared" ca="1" si="1205"/>
        <v>1.2963620413525799E-4</v>
      </c>
      <c r="CU496" s="223">
        <f t="shared" ca="1" si="1206"/>
        <v>-1.6173696073013181E-4</v>
      </c>
      <c r="CV496" s="223">
        <f t="shared" ca="1" si="1207"/>
        <v>1.8907541857541649E-4</v>
      </c>
      <c r="CW496" s="223">
        <f t="shared" ca="1" si="1208"/>
        <v>-2.1084660456524584E-4</v>
      </c>
      <c r="CX496" s="223">
        <f t="shared" ca="1" si="1209"/>
        <v>2.2640947232810155E-4</v>
      </c>
      <c r="CY496" s="223">
        <f t="shared" ca="1" si="1210"/>
        <v>-2.3530577765466695E-4</v>
      </c>
      <c r="CZ496" s="223">
        <f t="shared" ca="1" si="1211"/>
        <v>2.3727357136807241E-4</v>
      </c>
      <c r="DA496" s="223">
        <f t="shared" ca="1" si="1212"/>
        <v>-2.322549123428079E-4</v>
      </c>
      <c r="DB496" s="223">
        <f t="shared" ca="1" si="1213"/>
        <v>2.2039757356467259E-4</v>
      </c>
      <c r="DC496" s="223">
        <f t="shared" ca="1" si="1214"/>
        <v>-2.0205069099728034E-4</v>
      </c>
      <c r="DD496" s="223">
        <f t="shared" ca="1" si="1215"/>
        <v>1.7775448337304159E-4</v>
      </c>
      <c r="DE496" s="223">
        <f t="shared" ca="1" si="1216"/>
        <v>-1.4822434560642946E-4</v>
      </c>
      <c r="DF496" s="223">
        <f t="shared" ca="1" si="1217"/>
        <v>1.143297841944516E-4</v>
      </c>
      <c r="DG496" s="223">
        <f t="shared" ca="1" si="1218"/>
        <v>-7.7068814845462279E-5</v>
      </c>
      <c r="DH496" s="223">
        <f t="shared" ca="1" si="1219"/>
        <v>3.7538576190842331E-5</v>
      </c>
      <c r="DI496" s="223">
        <f t="shared" ca="1" si="1220"/>
        <v>3.0969751495740847E-6</v>
      </c>
      <c r="DJ496" s="223">
        <f t="shared" ca="1" si="1221"/>
        <v>-4.3641336938648014E-5</v>
      </c>
      <c r="DK496" s="223">
        <f t="shared" ca="1" si="1222"/>
        <v>8.2900691989651082E-5</v>
      </c>
      <c r="DL496" s="223">
        <f t="shared" ca="1" si="1223"/>
        <v>-1.1971905977330258E-4</v>
      </c>
      <c r="DM496" s="223">
        <f t="shared" ca="1" si="1224"/>
        <v>1.5301233393526979E-4</v>
      </c>
      <c r="DN496" s="223">
        <f t="shared" ca="1" si="1225"/>
        <v>-1.8180020349904184E-4</v>
      </c>
      <c r="DO496" s="223">
        <f t="shared" ca="1" si="1226"/>
        <v>2.0523501784346199E-4</v>
      </c>
      <c r="DP496" s="223">
        <f t="shared" ca="1" si="1227"/>
        <v>-2.2262674553387565E-4</v>
      </c>
      <c r="DQ496" s="223">
        <f t="shared" ca="1" si="1228"/>
        <v>2.334632921012181E-4</v>
      </c>
      <c r="DR496" s="223">
        <f t="shared" ca="1" si="1229"/>
        <v>-2.3742557851782285E-4</v>
      </c>
      <c r="DS496" s="223">
        <f t="shared" ca="1" si="1230"/>
        <v>2.3439693638852192E-4</v>
      </c>
      <c r="DT496" s="223">
        <f t="shared" ca="1" si="1231"/>
        <v>-2.2446654321832469E-4</v>
      </c>
      <c r="DU496" s="223">
        <f t="shared" ca="1" si="1232"/>
        <v>2.0792679660617129E-4</v>
      </c>
      <c r="DV496" s="223">
        <f t="shared" ca="1" si="1233"/>
        <v>-1.8526470468090253E-4</v>
      </c>
      <c r="DW496" s="223">
        <f t="shared" ca="1" si="1234"/>
        <v>1.5714754628559532E-4</v>
      </c>
      <c r="DX496" s="223">
        <f t="shared" ca="1" si="1235"/>
        <v>-1.2440322314205462E-4</v>
      </c>
      <c r="DY496" s="223">
        <f t="shared" ca="1" si="1236"/>
        <v>8.7995882520382877E-5</v>
      </c>
      <c r="DZ496" s="223">
        <f t="shared" ca="1" si="1237"/>
        <v>-4.8997528197166539E-5</v>
      </c>
      <c r="EA496" s="223">
        <f t="shared" ca="1" si="1238"/>
        <v>8.5564556096096278E-6</v>
      </c>
      <c r="EB496" s="223">
        <f t="shared" ca="1" si="1239"/>
        <v>3.2136559376682919E-5</v>
      </c>
      <c r="EC496" s="223">
        <f t="shared" ca="1" si="1240"/>
        <v>-7.1883322523910454E-5</v>
      </c>
      <c r="ED496" s="223">
        <f t="shared" ca="1" si="1241"/>
        <v>1.0951350171020198E-4</v>
      </c>
      <c r="EE496" s="223">
        <f t="shared" ca="1" si="1242"/>
        <v>-1.4391908702565998E-4</v>
      </c>
      <c r="EF496" s="223">
        <f t="shared" ca="1" si="1243"/>
        <v>1.7408701580862065E-4</v>
      </c>
      <c r="EG496" s="223">
        <f t="shared" ca="1" si="1244"/>
        <v>-1.9912900198722856E-4</v>
      </c>
      <c r="EH496" s="223">
        <f t="shared" ca="1" si="1245"/>
        <v>2.1830769140985859E-4</v>
      </c>
      <c r="EI496" s="223">
        <f t="shared" ca="1" si="1246"/>
        <v>-2.3105837302813103E-4</v>
      </c>
      <c r="EJ496" s="223">
        <f t="shared" ca="1" si="1247"/>
        <v>2.3700560665289961E-4</v>
      </c>
      <c r="EK496" s="223">
        <f t="shared" ca="1" si="1248"/>
        <v>-2.3597427768372889E-4</v>
      </c>
      <c r="EL496" s="223">
        <f t="shared" ca="1" si="1249"/>
        <v>2.2799475330841649E-4</v>
      </c>
      <c r="EM496" s="223">
        <f t="shared" ca="1" si="1250"/>
        <v>-2.1330198834980133E-4</v>
      </c>
      <c r="EN496" s="223">
        <f t="shared" ca="1" si="1251"/>
        <v>1.9232860708791536E-4</v>
      </c>
      <c r="EO496" s="223">
        <f t="shared" ca="1" si="1252"/>
        <v>-1.6569216476125967E-4</v>
      </c>
      <c r="EP496" s="223">
        <f t="shared" ca="1" si="1253"/>
        <v>1.3417696382867292E-4</v>
      </c>
      <c r="EQ496" s="223">
        <f t="shared" ca="1" si="1254"/>
        <v>-9.8710960406770545E-5</v>
      </c>
      <c r="ER496" s="223">
        <f t="shared" ca="1" si="1255"/>
        <v>6.0338440866400451E-5</v>
      </c>
      <c r="ES496" s="223">
        <f t="shared" ca="1" si="1256"/>
        <v>-2.0189273117772775E-5</v>
      </c>
      <c r="ET496" s="223">
        <f t="shared" ca="1" si="1257"/>
        <v>-2.0554362028349227E-5</v>
      </c>
      <c r="EU496" s="223">
        <f t="shared" ca="1" si="1258"/>
        <v>6.069277983797422E-5</v>
      </c>
      <c r="EV496" s="223">
        <f t="shared" ca="1" si="1259"/>
        <v>-9.9044116029231534E-5</v>
      </c>
      <c r="EW496" s="223">
        <f t="shared" ca="1" si="1260"/>
        <v>1.3447912642958198E-4</v>
      </c>
      <c r="EX496" s="223">
        <f t="shared" ca="1" si="1261"/>
        <v>-1.6595443724889459E-4</v>
      </c>
      <c r="EY496" s="223">
        <f t="shared" ca="1" si="1262"/>
        <v>1.9254326692356711E-4</v>
      </c>
      <c r="EZ496" s="223">
        <f t="shared" ca="1" si="1263"/>
        <v>-2.1346271493574541E-4</v>
      </c>
      <c r="FA496" s="223">
        <f t="shared" ca="1" si="1264"/>
        <v>2.2809681409609322E-4</v>
      </c>
      <c r="FB496" s="223">
        <f t="shared" ca="1" si="1265"/>
        <v>-2.3601466752230988E-4</v>
      </c>
      <c r="FC496" s="223">
        <f t="shared" ca="1" si="1266"/>
        <v>2.3698313627508992E-4</v>
      </c>
      <c r="FD496" s="223">
        <f t="shared" ca="1" si="1267"/>
        <v>-2.3097370406780621E-4</v>
      </c>
      <c r="FE496" s="223">
        <f t="shared" ca="1" si="1268"/>
        <v>2.1816331692044351E-4</v>
      </c>
      <c r="FF496" s="223">
        <f t="shared" ca="1" si="1269"/>
        <v>-1.9892917303445683E-4</v>
      </c>
      <c r="FG496" s="223">
        <f t="shared" ca="1" si="1270"/>
        <v>1.7383761629908515E-4</v>
      </c>
      <c r="FH496" s="223">
        <f t="shared" ca="1" si="1271"/>
        <v>-1.4362746045691374E-4</v>
      </c>
      <c r="FI496" s="223">
        <f t="shared" ca="1" si="1272"/>
        <v>1.0918823494349172E-4</v>
      </c>
      <c r="FJ496" s="223">
        <f t="shared" ca="1" si="1273"/>
        <v>-7.1533992946576762E-5</v>
      </c>
      <c r="FK496" s="223">
        <f t="shared" ca="1" si="1274"/>
        <v>3.1773452898623724E-5</v>
      </c>
      <c r="FL496" s="223">
        <f t="shared" ca="1" si="1275"/>
        <v>8.9226474215262276E-6</v>
      </c>
      <c r="FM496" s="223">
        <f t="shared" ca="1" si="1276"/>
        <v>-4.9356022929348564E-5</v>
      </c>
      <c r="FN496" s="223">
        <f t="shared" ca="1" si="1277"/>
        <v>8.8336124397519103E-5</v>
      </c>
      <c r="FO496" s="223">
        <f t="shared" ca="1" si="1278"/>
        <v>-1.2471519383895467E-4</v>
      </c>
      <c r="FP496" s="223">
        <f t="shared" ca="1" si="1279"/>
        <v>1.5742205991395392E-4</v>
      </c>
      <c r="FQ496" s="223">
        <f t="shared" ca="1" si="1280"/>
        <v>-1.8549367826508817E-4</v>
      </c>
      <c r="FR496" s="223">
        <f t="shared" ca="1" si="1281"/>
        <v>2.0810348808422084E-4</v>
      </c>
      <c r="FS496" s="223">
        <f t="shared" ca="1" si="1282"/>
        <v>-2.2458574995997205E-4</v>
      </c>
      <c r="FT496" s="223">
        <f t="shared" ca="1" si="1283"/>
        <v>2.3445514838521528E-4</v>
      </c>
      <c r="FU496" s="223">
        <f t="shared" ca="1" si="1284"/>
        <v>-2.3742108173389258E-4</v>
      </c>
      <c r="FV496" s="223">
        <f t="shared" ca="1" si="1285"/>
        <v>2.3339621894318923E-4</v>
      </c>
      <c r="FW496" s="223">
        <f t="shared" ca="1" si="1286"/>
        <v>-2.2249907095178037E-4</v>
      </c>
      <c r="FX496" s="223">
        <f t="shared" ca="1" si="1287"/>
        <v>2.0505050117902037E-4</v>
      </c>
      <c r="FY496" s="223">
        <f t="shared" ca="1" si="1288"/>
        <v>-1.8156427779287876E-4</v>
      </c>
      <c r="FZ496" s="223">
        <f t="shared" ca="1" si="1289"/>
        <v>1.5273194595263396E-4</v>
      </c>
      <c r="GA496" s="223">
        <f t="shared" ca="1" si="1290"/>
        <v>-1.1940246545847404E-4</v>
      </c>
      <c r="GB496" s="223">
        <f t="shared" ca="1" si="1291"/>
        <v>8.2557213372093881E-5</v>
      </c>
      <c r="GC496" s="223">
        <f t="shared" ca="1" si="1292"/>
        <v>-4.3281087648416067E-5</v>
      </c>
      <c r="GD496" s="223">
        <f t="shared" ca="1" si="1293"/>
        <v>2.7305626244264139E-6</v>
      </c>
      <c r="GE496" s="223">
        <f t="shared" ca="1" si="1294"/>
        <v>3.790036303840904E-5</v>
      </c>
      <c r="GF496" s="223">
        <f t="shared" ca="1" si="1295"/>
        <v>-7.7415323304790034E-5</v>
      </c>
      <c r="GG496" s="223">
        <f t="shared" ca="1" si="1296"/>
        <v>1.1465081142260833E-4</v>
      </c>
      <c r="GH496" s="223">
        <f t="shared" ca="1" si="1297"/>
        <v>-1.4851043904812679E-4</v>
      </c>
      <c r="GI496" s="223">
        <f t="shared" ca="1" si="1298"/>
        <v>1.7799721908834116E-4</v>
      </c>
      <c r="GJ496" s="223">
        <f t="shared" ca="1" si="1299"/>
        <v>-2.0224292170218847E-4</v>
      </c>
      <c r="GK496" s="223">
        <f t="shared" ca="1" si="1300"/>
        <v>2.2053363908081233E-4</v>
      </c>
      <c r="GL496" s="223">
        <f t="shared" ca="1" si="1301"/>
        <v>-2.3233080625981487E-4</v>
      </c>
      <c r="GM496" s="223">
        <f t="shared" ca="1" si="1302"/>
        <v>2.3728705901116822E-4</v>
      </c>
      <c r="GN496" s="223">
        <f t="shared" ca="1" si="1303"/>
        <v>-2.3525646188404353E-4</v>
      </c>
      <c r="GO496" s="223">
        <f t="shared" ca="1" si="1304"/>
        <v>2.2629880523257717E-4</v>
      </c>
      <c r="GP496" s="223">
        <f t="shared" ca="1" si="1305"/>
        <v>-2.1067784470594076E-4</v>
      </c>
      <c r="GQ496" s="223">
        <f t="shared" ca="1" si="1306"/>
        <v>1.8885353503831663E-4</v>
      </c>
      <c r="GR496" s="223">
        <f t="shared" ca="1" si="1307"/>
        <v>-1.6146848681281565E-4</v>
      </c>
      <c r="GS496" s="223">
        <f t="shared" ca="1" si="1308"/>
        <v>1.2932904497574597E-4</v>
      </c>
      <c r="GT496" s="223">
        <f t="shared" ca="1" si="1309"/>
        <v>-9.3381546239439673E-5</v>
      </c>
      <c r="GU496" s="223">
        <f t="shared" ca="1" si="1310"/>
        <v>5.468445446708779E-5</v>
      </c>
      <c r="GV496" s="223">
        <f t="shared" ca="1" si="1311"/>
        <v>-1.4377194505874746E-5</v>
      </c>
      <c r="GW496" s="223">
        <f t="shared" ca="1" si="1312"/>
        <v>-2.6353397853230202E-5</v>
      </c>
      <c r="GX496" s="223">
        <f t="shared" ca="1" si="1313"/>
        <v>6.6308021917438123E-5</v>
      </c>
      <c r="GY496" s="223">
        <f t="shared" ca="1" si="1314"/>
        <v>-1.0431022515931976E-4</v>
      </c>
      <c r="GZ496" s="223">
        <f t="shared" ca="1" si="1315"/>
        <v>1.3924104352665441E-4</v>
      </c>
      <c r="HA496" s="223">
        <f t="shared" ca="1" si="1316"/>
        <v>-1.7007194902009503E-4</v>
      </c>
      <c r="HB496" s="223">
        <f t="shared" ca="1" si="1317"/>
        <v>1.9589513440738745E-4</v>
      </c>
      <c r="HC496" s="223">
        <f t="shared" ca="1" si="1318"/>
        <v>-2.1595024334865255E-4</v>
      </c>
      <c r="HD496" s="223">
        <f t="shared" ca="1" si="1319"/>
        <v>2.2964675887235907E-4</v>
      </c>
      <c r="HE496" s="223">
        <f t="shared" ca="1" si="1320"/>
        <v>-2.3658139097939402E-4</v>
      </c>
      <c r="HF496" s="223">
        <f t="shared" ca="1" si="1321"/>
        <v>2.3654995140218649E-4</v>
      </c>
      <c r="HG496" s="223">
        <f t="shared" ca="1" si="1322"/>
        <v>-2.2955336587013417E-4</v>
      </c>
      <c r="HH496" s="223">
        <f t="shared" ca="1" si="1323"/>
        <v>2.1579764685176453E-4</v>
      </c>
      <c r="HI496" s="223">
        <f t="shared" ca="1" si="1324"/>
        <v>-1.9568782757623099E-4</v>
      </c>
      <c r="HJ496" s="223">
        <f t="shared" ca="1" si="1325"/>
        <v>1.6981603594529604E-4</v>
      </c>
      <c r="HK496" s="223">
        <f t="shared" ca="1" si="1326"/>
        <v>-1.3894405949578479E-4</v>
      </c>
      <c r="HL496" s="223">
        <f t="shared" ca="1" si="1327"/>
        <v>1.0398091478261281E-4</v>
      </c>
      <c r="HM496" s="223">
        <f t="shared" ca="1" si="1328"/>
        <v>-6.5956081645155728E-5</v>
      </c>
      <c r="HN496" s="223">
        <f t="shared" ca="1" si="1329"/>
        <v>2.5989190466464877E-5</v>
      </c>
      <c r="HO496" s="223">
        <f t="shared" ca="1" si="1330"/>
        <v>1.474294502433788E-5</v>
      </c>
      <c r="HP496" s="223">
        <f t="shared" ca="1" si="1331"/>
        <v>-5.504097869739029E-5</v>
      </c>
      <c r="HQ496" s="223">
        <f t="shared" ca="1" si="1332"/>
        <v>9.3718346427125619E-5</v>
      </c>
      <c r="HR496" s="223">
        <f t="shared" ca="1" si="1333"/>
        <v>-1.2963620413525119E-4</v>
      </c>
      <c r="HS496" s="223">
        <f t="shared" ca="1" si="1334"/>
        <v>1.6173696073011596E-4</v>
      </c>
      <c r="HT496" s="223">
        <f t="shared" ca="1" si="1335"/>
        <v>-1.8907541857541156E-4</v>
      </c>
      <c r="HU496" s="223">
        <f t="shared" ca="1" si="1336"/>
        <v>2.1084660456524828E-4</v>
      </c>
      <c r="HV496" s="223">
        <f t="shared" ca="1" si="1337"/>
        <v>-2.2640947232809911E-4</v>
      </c>
      <c r="HW496" s="223">
        <f t="shared" ca="1" si="1338"/>
        <v>2.3530577765466768E-4</v>
      </c>
      <c r="HX496" s="223">
        <f t="shared" ca="1" si="1339"/>
        <v>-2.372735713680727E-4</v>
      </c>
      <c r="HY496" s="223">
        <f t="shared" ca="1" si="1340"/>
        <v>2.3225491234280958E-4</v>
      </c>
      <c r="HZ496" s="223">
        <f t="shared" ca="1" si="1341"/>
        <v>-2.2039757356468064E-4</v>
      </c>
      <c r="IA496" s="223">
        <f t="shared" ca="1" si="1342"/>
        <v>2.0205069099728462E-4</v>
      </c>
      <c r="IB496" s="223">
        <f t="shared" ca="1" si="1343"/>
        <v>-1.7775448337305596E-4</v>
      </c>
      <c r="IC496" s="223">
        <f t="shared" ca="1" si="1344"/>
        <v>1.482243456064358E-4</v>
      </c>
      <c r="ID496" s="223">
        <f t="shared" ca="1" si="1345"/>
        <v>-1.143297841944469E-4</v>
      </c>
      <c r="IE496" s="223">
        <f t="shared" ca="1" si="1346"/>
        <v>4.5796029106615548E-5</v>
      </c>
      <c r="IF496" s="223">
        <f t="shared" ca="1" si="1347"/>
        <v>-3.7538576190837046E-5</v>
      </c>
      <c r="IG496" s="223">
        <f t="shared" ca="1" si="1348"/>
        <v>-3.0969751495524549E-6</v>
      </c>
      <c r="IH496" s="223">
        <f t="shared" ca="1" si="1349"/>
        <v>4.3641336938640005E-5</v>
      </c>
      <c r="II496" s="223">
        <f t="shared" ca="1" si="1350"/>
        <v>-8.2900691989630794E-5</v>
      </c>
      <c r="IJ496" s="223">
        <f t="shared" ca="1" si="1351"/>
        <v>1.1971905977329554E-4</v>
      </c>
      <c r="IK496" s="223">
        <f t="shared" ca="1" si="1352"/>
        <v>-1.5301233393527389E-4</v>
      </c>
      <c r="IL496" s="223">
        <f t="shared" ca="1" si="1353"/>
        <v>1.8180020349903658E-4</v>
      </c>
      <c r="IM496" s="223">
        <f t="shared" ca="1" si="1354"/>
        <v>-2.0523501784346467E-4</v>
      </c>
      <c r="IN496" s="223">
        <f t="shared" ca="1" si="1355"/>
        <v>2.2262674553387286E-4</v>
      </c>
      <c r="IO496" s="223">
        <f t="shared" ca="1" si="1356"/>
        <v>-2.3346329210121908E-4</v>
      </c>
      <c r="IP496" s="223">
        <f t="shared" ca="1" si="1357"/>
        <v>2.3742557851782261E-4</v>
      </c>
      <c r="IQ496" s="223">
        <f t="shared" ca="1" si="1358"/>
        <v>-2.343969363885232E-4</v>
      </c>
      <c r="IR496" s="223">
        <f t="shared" ca="1" si="1359"/>
        <v>2.2446654321833174E-4</v>
      </c>
      <c r="IS496" s="223">
        <f t="shared" ca="1" si="1360"/>
        <v>-2.0792679660617524E-4</v>
      </c>
      <c r="IT496" s="223">
        <f t="shared" ca="1" si="1361"/>
        <v>1.852647046808992E-4</v>
      </c>
      <c r="IU496" s="223">
        <f t="shared" ca="1" si="1362"/>
        <v>-1.5714754628560145E-4</v>
      </c>
      <c r="IV496" s="223">
        <f t="shared" ca="1" si="1363"/>
        <v>1.2440322314205007E-4</v>
      </c>
      <c r="IW496" s="223">
        <f t="shared" ca="1" si="1364"/>
        <v>-8.7995882520390439E-5</v>
      </c>
      <c r="IX496" s="223">
        <f t="shared" ca="1" si="1365"/>
        <v>4.8997528197174521E-5</v>
      </c>
      <c r="IY496" s="223">
        <f t="shared" ca="1" si="1366"/>
        <v>-8.5564556096312441E-6</v>
      </c>
      <c r="IZ496" s="223">
        <f t="shared" ca="1" si="1367"/>
        <v>-3.2136559376674855E-5</v>
      </c>
      <c r="JA496" s="223">
        <f t="shared" ca="1" si="1368"/>
        <v>7.1883322523889827E-5</v>
      </c>
      <c r="JB496" s="223">
        <f t="shared" ca="1" si="1369"/>
        <v>-1.0951350171019474E-4</v>
      </c>
    </row>
    <row r="497" spans="2:262">
      <c r="B497" s="230">
        <v>136</v>
      </c>
      <c r="C497" s="229">
        <f t="shared" si="1370"/>
        <v>2.6562500000000019E-3</v>
      </c>
      <c r="D497" s="226">
        <f t="shared" ca="1" si="1113"/>
        <v>39.081275897136621</v>
      </c>
      <c r="E497" s="225">
        <f ca="1">EL361</f>
        <v>-0.11872410286338371</v>
      </c>
      <c r="F497" s="224">
        <v>136</v>
      </c>
      <c r="G497" s="223">
        <f t="shared" ca="1" si="1114"/>
        <v>2.1321418893580256E-4</v>
      </c>
      <c r="H497" s="223">
        <f t="shared" ca="1" si="1115"/>
        <v>-2.3659521337488835E-4</v>
      </c>
      <c r="I497" s="223">
        <f t="shared" ca="1" si="1116"/>
        <v>2.508840164481015E-4</v>
      </c>
      <c r="J497" s="223">
        <f t="shared" ca="1" si="1117"/>
        <v>-2.5553148746659132E-4</v>
      </c>
      <c r="K497" s="223">
        <f t="shared" ca="1" si="1118"/>
        <v>2.5035902672544929E-4</v>
      </c>
      <c r="L497" s="223">
        <f t="shared" ca="1" si="1119"/>
        <v>-2.3556540899020767E-4</v>
      </c>
      <c r="M497" s="223">
        <f t="shared" ca="1" si="1120"/>
        <v>2.11719144694076E-4</v>
      </c>
      <c r="N497" s="223">
        <f t="shared" ca="1" si="1121"/>
        <v>-1.7973663240081526E-4</v>
      </c>
      <c r="O497" s="223">
        <f t="shared" ca="1" si="1122"/>
        <v>1.4084694212185598E-4</v>
      </c>
      <c r="P497" s="223">
        <f t="shared" ca="1" si="1123"/>
        <v>-9.6544582845028916E-5</v>
      </c>
      <c r="Q497" s="223">
        <f t="shared" ca="1" si="1124"/>
        <v>4.8532069392292397E-5</v>
      </c>
      <c r="R497" s="223">
        <f t="shared" ca="1" si="1125"/>
        <v>1.3455042700919189E-6</v>
      </c>
      <c r="S497" s="223">
        <f t="shared" ca="1" si="1126"/>
        <v>-5.117137095794229E-5</v>
      </c>
      <c r="T497" s="223">
        <f t="shared" ca="1" si="1127"/>
        <v>9.9030750557116165E-5</v>
      </c>
      <c r="U497" s="223">
        <f t="shared" ca="1" si="1128"/>
        <v>-1.430844339494632E-4</v>
      </c>
      <c r="V497" s="223">
        <f t="shared" ca="1" si="1129"/>
        <v>1.8163946278780888E-4</v>
      </c>
      <c r="W497" s="223">
        <f t="shared" ca="1" si="1130"/>
        <v>-2.1321418893580316E-4</v>
      </c>
      <c r="X497" s="223">
        <f t="shared" ca="1" si="1131"/>
        <v>2.3659521337488832E-4</v>
      </c>
      <c r="Y497" s="223">
        <f t="shared" ca="1" si="1132"/>
        <v>-2.508840164481015E-4</v>
      </c>
      <c r="Z497" s="223">
        <f t="shared" ca="1" si="1133"/>
        <v>2.5553148746659132E-4</v>
      </c>
      <c r="AA497" s="223">
        <f t="shared" ca="1" si="1134"/>
        <v>-2.5035902672544886E-4</v>
      </c>
      <c r="AB497" s="223">
        <f t="shared" ca="1" si="1135"/>
        <v>2.3556540899020756E-4</v>
      </c>
      <c r="AC497" s="223">
        <f t="shared" ca="1" si="1136"/>
        <v>-2.117191446940763E-4</v>
      </c>
      <c r="AD497" s="223">
        <f t="shared" ca="1" si="1137"/>
        <v>1.7973663240081371E-4</v>
      </c>
      <c r="AE497" s="223">
        <f t="shared" ca="1" si="1138"/>
        <v>-1.4084694212185489E-4</v>
      </c>
      <c r="AF497" s="223">
        <f t="shared" ca="1" si="1139"/>
        <v>9.6544582845028564E-5</v>
      </c>
      <c r="AG497" s="223">
        <f t="shared" ca="1" si="1140"/>
        <v>-4.8532069392293834E-5</v>
      </c>
      <c r="AH497" s="223">
        <f t="shared" ca="1" si="1141"/>
        <v>-1.3455042700922712E-6</v>
      </c>
      <c r="AI497" s="223">
        <f t="shared" ca="1" si="1142"/>
        <v>5.1171370957942683E-5</v>
      </c>
      <c r="AJ497" s="223">
        <f t="shared" ca="1" si="1143"/>
        <v>-9.9030750557114824E-5</v>
      </c>
      <c r="AK497" s="223">
        <f t="shared" ca="1" si="1144"/>
        <v>1.4308443394946501E-4</v>
      </c>
      <c r="AL497" s="223">
        <f t="shared" ca="1" si="1145"/>
        <v>-1.8163946278780912E-4</v>
      </c>
      <c r="AM497" s="223">
        <f t="shared" ca="1" si="1146"/>
        <v>2.1321418893580237E-4</v>
      </c>
      <c r="AN497" s="223">
        <f t="shared" ca="1" si="1147"/>
        <v>-2.3659521337488914E-4</v>
      </c>
      <c r="AO497" s="223">
        <f t="shared" ca="1" si="1148"/>
        <v>2.5088401644810161E-4</v>
      </c>
      <c r="AP497" s="223">
        <f t="shared" ca="1" si="1149"/>
        <v>-2.5553148746659132E-4</v>
      </c>
      <c r="AQ497" s="223">
        <f t="shared" ca="1" si="1150"/>
        <v>2.5035902672544875E-4</v>
      </c>
      <c r="AR497" s="223">
        <f t="shared" ca="1" si="1151"/>
        <v>-2.355654089902074E-4</v>
      </c>
      <c r="AS497" s="223">
        <f t="shared" ca="1" si="1152"/>
        <v>2.1171914469407407E-4</v>
      </c>
      <c r="AT497" s="223">
        <f t="shared" ca="1" si="1153"/>
        <v>-1.7973663240081601E-4</v>
      </c>
      <c r="AU497" s="223">
        <f t="shared" ca="1" si="1154"/>
        <v>1.408469421218546E-4</v>
      </c>
      <c r="AV497" s="223">
        <f t="shared" ca="1" si="1155"/>
        <v>-9.6544582845024877E-5</v>
      </c>
      <c r="AW497" s="223">
        <f t="shared" ca="1" si="1156"/>
        <v>4.8532069392293454E-5</v>
      </c>
      <c r="AX497" s="223">
        <f t="shared" ca="1" si="1157"/>
        <v>1.3455042700926778E-6</v>
      </c>
      <c r="AY497" s="223">
        <f t="shared" ca="1" si="1158"/>
        <v>-5.1171370957946586E-5</v>
      </c>
      <c r="AZ497" s="223">
        <f t="shared" ca="1" si="1159"/>
        <v>9.9030750557115176E-5</v>
      </c>
      <c r="BA497" s="223">
        <f t="shared" ca="1" si="1160"/>
        <v>-1.4308443394946531E-4</v>
      </c>
      <c r="BB497" s="223">
        <f t="shared" ca="1" si="1161"/>
        <v>1.8163946278781194E-4</v>
      </c>
      <c r="BC497" s="223">
        <f t="shared" ca="1" si="1162"/>
        <v>-2.1321418893580256E-4</v>
      </c>
      <c r="BD497" s="223">
        <f t="shared" ca="1" si="1163"/>
        <v>2.365952133748893E-4</v>
      </c>
      <c r="BE497" s="223">
        <f t="shared" ca="1" si="1164"/>
        <v>-2.5088401644810096E-4</v>
      </c>
      <c r="BF497" s="223">
        <f t="shared" ca="1" si="1165"/>
        <v>2.5553148746659132E-4</v>
      </c>
      <c r="BG497" s="223">
        <f t="shared" ca="1" si="1166"/>
        <v>-2.503590267254487E-4</v>
      </c>
      <c r="BH497" s="223">
        <f t="shared" ca="1" si="1167"/>
        <v>2.3556540899020864E-4</v>
      </c>
      <c r="BI497" s="223">
        <f t="shared" ca="1" si="1168"/>
        <v>-2.1171914469407586E-4</v>
      </c>
      <c r="BJ497" s="223">
        <f t="shared" ca="1" si="1169"/>
        <v>1.7973663240081317E-4</v>
      </c>
      <c r="BK497" s="223">
        <f t="shared" ca="1" si="1170"/>
        <v>-1.4084694212185728E-4</v>
      </c>
      <c r="BL497" s="223">
        <f t="shared" ca="1" si="1171"/>
        <v>9.6544582845027886E-5</v>
      </c>
      <c r="BM497" s="223">
        <f t="shared" ca="1" si="1172"/>
        <v>-4.8532069392289497E-5</v>
      </c>
      <c r="BN497" s="223">
        <f t="shared" ca="1" si="1173"/>
        <v>-1.3455042700894252E-6</v>
      </c>
      <c r="BO497" s="223">
        <f t="shared" ca="1" si="1174"/>
        <v>5.1171370957943415E-5</v>
      </c>
      <c r="BP497" s="223">
        <f t="shared" ca="1" si="1175"/>
        <v>-9.9030750557118862E-5</v>
      </c>
      <c r="BQ497" s="223">
        <f t="shared" ca="1" si="1176"/>
        <v>1.430844339494626E-4</v>
      </c>
      <c r="BR497" s="223">
        <f t="shared" ca="1" si="1177"/>
        <v>-1.8163946278780966E-4</v>
      </c>
      <c r="BS497" s="223">
        <f t="shared" ca="1" si="1178"/>
        <v>2.1321418893580478E-4</v>
      </c>
      <c r="BT497" s="223">
        <f t="shared" ca="1" si="1179"/>
        <v>-2.3659521337488805E-4</v>
      </c>
      <c r="BU497" s="223">
        <f t="shared" ca="1" si="1180"/>
        <v>2.5088401644810177E-4</v>
      </c>
      <c r="BV497" s="223">
        <f t="shared" ca="1" si="1181"/>
        <v>-2.5553148746659132E-4</v>
      </c>
      <c r="BW497" s="223">
        <f t="shared" ca="1" si="1182"/>
        <v>2.5035902672544935E-4</v>
      </c>
      <c r="BX497" s="223">
        <f t="shared" ca="1" si="1183"/>
        <v>-2.355654089902071E-4</v>
      </c>
      <c r="BY497" s="223">
        <f t="shared" ca="1" si="1184"/>
        <v>2.1171914469407361E-4</v>
      </c>
      <c r="BZ497" s="223">
        <f t="shared" ca="1" si="1185"/>
        <v>-1.7973663240081547E-4</v>
      </c>
      <c r="CA497" s="223">
        <f t="shared" ca="1" si="1186"/>
        <v>1.4084694212185397E-4</v>
      </c>
      <c r="CB497" s="223">
        <f t="shared" ca="1" si="1187"/>
        <v>-9.6544582845024173E-5</v>
      </c>
      <c r="CC497" s="223">
        <f t="shared" ca="1" si="1188"/>
        <v>4.8532069392292709E-5</v>
      </c>
      <c r="CD497" s="223">
        <f t="shared" ca="1" si="1189"/>
        <v>1.3455042700934367E-6</v>
      </c>
      <c r="CE497" s="223">
        <f t="shared" ca="1" si="1190"/>
        <v>-5.1171370957947318E-5</v>
      </c>
      <c r="CF497" s="223">
        <f t="shared" ca="1" si="1191"/>
        <v>9.9030750557122549E-5</v>
      </c>
      <c r="CG497" s="223">
        <f t="shared" ca="1" si="1192"/>
        <v>-1.4308443394945989E-4</v>
      </c>
      <c r="CH497" s="223">
        <f t="shared" ca="1" si="1193"/>
        <v>1.8163946278780738E-4</v>
      </c>
      <c r="CI497" s="223">
        <f t="shared" ca="1" si="1194"/>
        <v>-2.1321418893580297E-4</v>
      </c>
      <c r="CJ497" s="223">
        <f t="shared" ca="1" si="1195"/>
        <v>2.3659521337488957E-4</v>
      </c>
      <c r="CK497" s="223">
        <f t="shared" ca="1" si="1196"/>
        <v>-2.5088401644810247E-4</v>
      </c>
      <c r="CL497" s="223">
        <f t="shared" ca="1" si="1197"/>
        <v>2.5553148746659127E-4</v>
      </c>
      <c r="CM497" s="223">
        <f t="shared" ca="1" si="1198"/>
        <v>-2.5035902672545E-4</v>
      </c>
      <c r="CN497" s="223">
        <f t="shared" ca="1" si="1199"/>
        <v>2.3556540899020837E-4</v>
      </c>
      <c r="CO497" s="223">
        <f t="shared" ca="1" si="1200"/>
        <v>-2.1171914469407546E-4</v>
      </c>
      <c r="CP497" s="223">
        <f t="shared" ca="1" si="1201"/>
        <v>1.7973663240081263E-4</v>
      </c>
      <c r="CQ497" s="223">
        <f t="shared" ca="1" si="1202"/>
        <v>-1.4084694212185061E-4</v>
      </c>
      <c r="CR497" s="223">
        <f t="shared" ca="1" si="1203"/>
        <v>9.6544582845020473E-5</v>
      </c>
      <c r="CS497" s="223">
        <f t="shared" ca="1" si="1204"/>
        <v>-4.8532069392295894E-5</v>
      </c>
      <c r="CT497" s="223">
        <f t="shared" ca="1" si="1205"/>
        <v>-1.345504270090157E-6</v>
      </c>
      <c r="CU497" s="223">
        <f t="shared" ca="1" si="1206"/>
        <v>5.117137095794412E-5</v>
      </c>
      <c r="CV497" s="223">
        <f t="shared" ca="1" si="1207"/>
        <v>-9.9030750557119567E-5</v>
      </c>
      <c r="CW497" s="223">
        <f t="shared" ca="1" si="1208"/>
        <v>1.4308443394946927E-4</v>
      </c>
      <c r="CX497" s="223">
        <f t="shared" ca="1" si="1209"/>
        <v>-1.816394627878153E-4</v>
      </c>
      <c r="CY497" s="223">
        <f t="shared" ca="1" si="1210"/>
        <v>2.1321418893580118E-4</v>
      </c>
      <c r="CZ497" s="223">
        <f t="shared" ca="1" si="1211"/>
        <v>-2.3659521337488832E-4</v>
      </c>
      <c r="DA497" s="223">
        <f t="shared" ca="1" si="1212"/>
        <v>2.5088401644810188E-4</v>
      </c>
      <c r="DB497" s="223">
        <f t="shared" ca="1" si="1213"/>
        <v>-2.5553148746659132E-4</v>
      </c>
      <c r="DC497" s="223">
        <f t="shared" ca="1" si="1214"/>
        <v>2.5035902672544772E-4</v>
      </c>
      <c r="DD497" s="223">
        <f t="shared" ca="1" si="1215"/>
        <v>-2.3556540899020964E-4</v>
      </c>
      <c r="DE497" s="223">
        <f t="shared" ca="1" si="1216"/>
        <v>2.1171914469407727E-4</v>
      </c>
      <c r="DF497" s="223">
        <f t="shared" ca="1" si="1217"/>
        <v>-1.7973663240081496E-4</v>
      </c>
      <c r="DG497" s="223">
        <f t="shared" ca="1" si="1218"/>
        <v>1.4084694212185332E-4</v>
      </c>
      <c r="DH497" s="223">
        <f t="shared" ca="1" si="1219"/>
        <v>-9.6544582845023482E-5</v>
      </c>
      <c r="DI497" s="223">
        <f t="shared" ca="1" si="1220"/>
        <v>4.8532069392284849E-5</v>
      </c>
      <c r="DJ497" s="223">
        <f t="shared" ca="1" si="1221"/>
        <v>1.3455042700869044E-6</v>
      </c>
      <c r="DK497" s="223">
        <f t="shared" ca="1" si="1222"/>
        <v>-5.1171370957940935E-5</v>
      </c>
      <c r="DL497" s="223">
        <f t="shared" ca="1" si="1223"/>
        <v>9.9030750557116585E-5</v>
      </c>
      <c r="DM497" s="223">
        <f t="shared" ca="1" si="1224"/>
        <v>-1.4308443394946656E-4</v>
      </c>
      <c r="DN497" s="223">
        <f t="shared" ca="1" si="1225"/>
        <v>1.81639462787813E-4</v>
      </c>
      <c r="DO497" s="223">
        <f t="shared" ca="1" si="1226"/>
        <v>-2.1321418893580738E-4</v>
      </c>
      <c r="DP497" s="223">
        <f t="shared" ca="1" si="1227"/>
        <v>2.3659521337488713E-4</v>
      </c>
      <c r="DQ497" s="223">
        <f t="shared" ca="1" si="1228"/>
        <v>-2.5088401644810128E-4</v>
      </c>
      <c r="DR497" s="223">
        <f t="shared" ca="1" si="1229"/>
        <v>2.5553148746659132E-4</v>
      </c>
      <c r="DS497" s="223">
        <f t="shared" ca="1" si="1230"/>
        <v>-2.5035902672544837E-4</v>
      </c>
      <c r="DT497" s="223">
        <f t="shared" ca="1" si="1231"/>
        <v>2.3556540899020525E-4</v>
      </c>
      <c r="DU497" s="223">
        <f t="shared" ca="1" si="1232"/>
        <v>-2.1171914469407098E-4</v>
      </c>
      <c r="DV497" s="223">
        <f t="shared" ca="1" si="1233"/>
        <v>1.7973663240081726E-4</v>
      </c>
      <c r="DW497" s="223">
        <f t="shared" ca="1" si="1234"/>
        <v>-1.4084694212185603E-4</v>
      </c>
      <c r="DX497" s="223">
        <f t="shared" ca="1" si="1235"/>
        <v>9.654458284502649E-5</v>
      </c>
      <c r="DY497" s="223">
        <f t="shared" ca="1" si="1236"/>
        <v>-4.853206939228802E-5</v>
      </c>
      <c r="DZ497" s="223">
        <f t="shared" ca="1" si="1237"/>
        <v>-1.3455042700981801E-6</v>
      </c>
      <c r="EA497" s="223">
        <f t="shared" ca="1" si="1238"/>
        <v>5.117137095795198E-5</v>
      </c>
      <c r="EB497" s="223">
        <f t="shared" ca="1" si="1239"/>
        <v>-9.9030750557113577E-5</v>
      </c>
      <c r="EC497" s="223">
        <f t="shared" ca="1" si="1240"/>
        <v>1.4308443394946387E-4</v>
      </c>
      <c r="ED497" s="223">
        <f t="shared" ca="1" si="1241"/>
        <v>-1.8163946278781072E-4</v>
      </c>
      <c r="EE497" s="223">
        <f t="shared" ca="1" si="1242"/>
        <v>2.1321418893580559E-4</v>
      </c>
      <c r="EF497" s="223">
        <f t="shared" ca="1" si="1243"/>
        <v>-2.3659521337489139E-4</v>
      </c>
      <c r="EG497" s="223">
        <f t="shared" ca="1" si="1244"/>
        <v>2.5088401644810063E-4</v>
      </c>
      <c r="EH497" s="223">
        <f t="shared" ca="1" si="1245"/>
        <v>-2.5553148746659132E-4</v>
      </c>
      <c r="EI497" s="223">
        <f t="shared" ca="1" si="1246"/>
        <v>2.5035902672544902E-4</v>
      </c>
      <c r="EJ497" s="223">
        <f t="shared" ca="1" si="1247"/>
        <v>-2.3556540899020653E-4</v>
      </c>
      <c r="EK497" s="223">
        <f t="shared" ca="1" si="1248"/>
        <v>2.1171914469407277E-4</v>
      </c>
      <c r="EL497" s="223">
        <f t="shared" ca="1" si="1249"/>
        <v>-1.7973663240080924E-4</v>
      </c>
      <c r="EM497" s="223">
        <f t="shared" ca="1" si="1250"/>
        <v>1.4084694212185877E-4</v>
      </c>
      <c r="EN497" s="223">
        <f t="shared" ca="1" si="1251"/>
        <v>-9.6544582845029526E-5</v>
      </c>
      <c r="EO497" s="223">
        <f t="shared" ca="1" si="1252"/>
        <v>4.8532069392291205E-5</v>
      </c>
      <c r="EP497" s="223">
        <f t="shared" ca="1" si="1253"/>
        <v>1.3455042700949275E-6</v>
      </c>
      <c r="EQ497" s="223">
        <f t="shared" ca="1" si="1254"/>
        <v>-5.1171370957948795E-5</v>
      </c>
      <c r="ER497" s="223">
        <f t="shared" ca="1" si="1255"/>
        <v>9.9030750557123958E-5</v>
      </c>
      <c r="ES497" s="223">
        <f t="shared" ca="1" si="1256"/>
        <v>-1.4308443394946116E-4</v>
      </c>
      <c r="ET497" s="223">
        <f t="shared" ca="1" si="1257"/>
        <v>1.8163946278780841E-4</v>
      </c>
      <c r="EU497" s="223">
        <f t="shared" ca="1" si="1258"/>
        <v>-2.1321418893580383E-4</v>
      </c>
      <c r="EV497" s="223">
        <f t="shared" ca="1" si="1259"/>
        <v>2.3659521337489011E-4</v>
      </c>
      <c r="EW497" s="223">
        <f t="shared" ca="1" si="1260"/>
        <v>-2.508840164481028E-4</v>
      </c>
      <c r="EX497" s="223">
        <f t="shared" ca="1" si="1261"/>
        <v>2.5553148746659132E-4</v>
      </c>
      <c r="EY497" s="223">
        <f t="shared" ca="1" si="1262"/>
        <v>-2.5035902672544967E-4</v>
      </c>
      <c r="EZ497" s="223">
        <f t="shared" ca="1" si="1263"/>
        <v>2.3556540899020777E-4</v>
      </c>
      <c r="FA497" s="223">
        <f t="shared" ca="1" si="1264"/>
        <v>-2.1171914469407459E-4</v>
      </c>
      <c r="FB497" s="223">
        <f t="shared" ca="1" si="1265"/>
        <v>1.7973663240081157E-4</v>
      </c>
      <c r="FC497" s="223">
        <f t="shared" ca="1" si="1266"/>
        <v>-1.4084694212184937E-4</v>
      </c>
      <c r="FD497" s="223">
        <f t="shared" ca="1" si="1267"/>
        <v>9.654458284501909E-5</v>
      </c>
      <c r="FE497" s="223">
        <f t="shared" ca="1" si="1268"/>
        <v>-4.8532069392280159E-5</v>
      </c>
      <c r="FF497" s="223">
        <f t="shared" ca="1" si="1269"/>
        <v>-1.3455042701062032E-6</v>
      </c>
      <c r="FG497" s="223">
        <f t="shared" ca="1" si="1270"/>
        <v>5.1171370957959841E-5</v>
      </c>
      <c r="FH497" s="223">
        <f t="shared" ca="1" si="1271"/>
        <v>-9.9030750557107559E-5</v>
      </c>
      <c r="FI497" s="223">
        <f t="shared" ca="1" si="1272"/>
        <v>1.4308443394945848E-4</v>
      </c>
      <c r="FJ497" s="223">
        <f t="shared" ca="1" si="1273"/>
        <v>-1.8163946278780614E-4</v>
      </c>
      <c r="FK497" s="223">
        <f t="shared" ca="1" si="1274"/>
        <v>2.1321418893580199E-4</v>
      </c>
      <c r="FL497" s="223">
        <f t="shared" ca="1" si="1275"/>
        <v>-2.3659521337488886E-4</v>
      </c>
      <c r="FM497" s="223">
        <f t="shared" ca="1" si="1276"/>
        <v>2.5088401644810215E-4</v>
      </c>
      <c r="FN497" s="223">
        <f t="shared" ca="1" si="1277"/>
        <v>-2.5553148746659127E-4</v>
      </c>
      <c r="FO497" s="223">
        <f t="shared" ca="1" si="1278"/>
        <v>2.5035902672544745E-4</v>
      </c>
      <c r="FP497" s="223">
        <f t="shared" ca="1" si="1279"/>
        <v>-2.3556540899020344E-4</v>
      </c>
      <c r="FQ497" s="223">
        <f t="shared" ca="1" si="1280"/>
        <v>2.1171914469406827E-4</v>
      </c>
      <c r="FR497" s="223">
        <f t="shared" ca="1" si="1281"/>
        <v>-1.7973663240080355E-4</v>
      </c>
      <c r="FS497" s="223">
        <f t="shared" ca="1" si="1282"/>
        <v>1.4084694212186419E-4</v>
      </c>
      <c r="FT497" s="223">
        <f t="shared" ca="1" si="1283"/>
        <v>-9.654458284503553E-5</v>
      </c>
      <c r="FU497" s="223">
        <f t="shared" ca="1" si="1284"/>
        <v>4.8532069392297629E-5</v>
      </c>
      <c r="FV497" s="223">
        <f t="shared" ca="1" si="1285"/>
        <v>1.3455042700884223E-6</v>
      </c>
      <c r="FW497" s="223">
        <f t="shared" ca="1" si="1286"/>
        <v>-5.1171370957942426E-5</v>
      </c>
      <c r="FX497" s="223">
        <f t="shared" ca="1" si="1287"/>
        <v>9.9030750557117941E-5</v>
      </c>
      <c r="FY497" s="223">
        <f t="shared" ca="1" si="1288"/>
        <v>-1.430844339494678E-4</v>
      </c>
      <c r="FZ497" s="223">
        <f t="shared" ca="1" si="1289"/>
        <v>1.8163946278781405E-4</v>
      </c>
      <c r="GA497" s="223">
        <f t="shared" ca="1" si="1290"/>
        <v>-2.1321418893580822E-4</v>
      </c>
      <c r="GB497" s="223">
        <f t="shared" ca="1" si="1291"/>
        <v>2.3659521337489315E-4</v>
      </c>
      <c r="GC497" s="223">
        <f t="shared" ca="1" si="1292"/>
        <v>-2.5088401644810432E-4</v>
      </c>
      <c r="GD497" s="223">
        <f t="shared" ca="1" si="1293"/>
        <v>2.5553148746659121E-4</v>
      </c>
      <c r="GE497" s="223">
        <f t="shared" ca="1" si="1294"/>
        <v>-2.5035902672545097E-4</v>
      </c>
      <c r="GF497" s="223">
        <f t="shared" ca="1" si="1295"/>
        <v>2.3556540899021032E-4</v>
      </c>
      <c r="GG497" s="223">
        <f t="shared" ca="1" si="1296"/>
        <v>-2.1171914469407825E-4</v>
      </c>
      <c r="GH497" s="223">
        <f t="shared" ca="1" si="1297"/>
        <v>1.797366324008162E-4</v>
      </c>
      <c r="GI497" s="223">
        <f t="shared" ca="1" si="1298"/>
        <v>-1.4084694212185479E-4</v>
      </c>
      <c r="GJ497" s="223">
        <f t="shared" ca="1" si="1299"/>
        <v>9.6544582845025094E-5</v>
      </c>
      <c r="GK497" s="223">
        <f t="shared" ca="1" si="1300"/>
        <v>-4.8532069392286556E-5</v>
      </c>
      <c r="GL497" s="223">
        <f t="shared" ca="1" si="1301"/>
        <v>-1.345504270099698E-6</v>
      </c>
      <c r="GM497" s="223">
        <f t="shared" ca="1" si="1302"/>
        <v>5.1171370957953457E-5</v>
      </c>
      <c r="GN497" s="223">
        <f t="shared" ca="1" si="1303"/>
        <v>-9.9030750557128363E-5</v>
      </c>
      <c r="GO497" s="223">
        <f t="shared" ca="1" si="1304"/>
        <v>1.4308443394947716E-4</v>
      </c>
      <c r="GP497" s="223">
        <f t="shared" ca="1" si="1305"/>
        <v>-1.8163946278782199E-4</v>
      </c>
      <c r="GQ497" s="223">
        <f t="shared" ca="1" si="1306"/>
        <v>2.1321418893579844E-4</v>
      </c>
      <c r="GR497" s="223">
        <f t="shared" ca="1" si="1307"/>
        <v>-2.3659521337488642E-4</v>
      </c>
      <c r="GS497" s="223">
        <f t="shared" ca="1" si="1308"/>
        <v>2.5088401644810096E-4</v>
      </c>
      <c r="GT497" s="223">
        <f t="shared" ca="1" si="1309"/>
        <v>-2.5553148746659132E-4</v>
      </c>
      <c r="GU497" s="223">
        <f t="shared" ca="1" si="1310"/>
        <v>2.5035902672544875E-4</v>
      </c>
      <c r="GV497" s="223">
        <f t="shared" ca="1" si="1311"/>
        <v>-2.3556540899020593E-4</v>
      </c>
      <c r="GW497" s="223">
        <f t="shared" ca="1" si="1312"/>
        <v>2.1171914469407196E-4</v>
      </c>
      <c r="GX497" s="223">
        <f t="shared" ca="1" si="1313"/>
        <v>-1.7973663240080818E-4</v>
      </c>
      <c r="GY497" s="223">
        <f t="shared" ca="1" si="1314"/>
        <v>1.4084694212184541E-4</v>
      </c>
      <c r="GZ497" s="223">
        <f t="shared" ca="1" si="1315"/>
        <v>-9.6544582845014659E-5</v>
      </c>
      <c r="HA497" s="223">
        <f t="shared" ca="1" si="1316"/>
        <v>4.8532069392275484E-5</v>
      </c>
      <c r="HB497" s="223">
        <f t="shared" ca="1" si="1317"/>
        <v>1.3455042700819171E-6</v>
      </c>
      <c r="HC497" s="223">
        <f t="shared" ca="1" si="1318"/>
        <v>-5.1171370957936042E-5</v>
      </c>
      <c r="HD497" s="223">
        <f t="shared" ca="1" si="1319"/>
        <v>9.9030750557111937E-5</v>
      </c>
      <c r="HE497" s="223">
        <f t="shared" ca="1" si="1320"/>
        <v>-1.4308443394946238E-4</v>
      </c>
      <c r="HF497" s="223">
        <f t="shared" ca="1" si="1321"/>
        <v>1.8163946278780947E-4</v>
      </c>
      <c r="HG497" s="223">
        <f t="shared" ca="1" si="1322"/>
        <v>-2.1321418893580465E-4</v>
      </c>
      <c r="HH497" s="223">
        <f t="shared" ca="1" si="1323"/>
        <v>2.3659521337489071E-4</v>
      </c>
      <c r="HI497" s="223">
        <f t="shared" ca="1" si="1324"/>
        <v>-2.5088401644810307E-4</v>
      </c>
      <c r="HJ497" s="223">
        <f t="shared" ca="1" si="1325"/>
        <v>2.5553148746659127E-4</v>
      </c>
      <c r="HK497" s="223">
        <f t="shared" ca="1" si="1326"/>
        <v>-2.5035902672544647E-4</v>
      </c>
      <c r="HL497" s="223">
        <f t="shared" ca="1" si="1327"/>
        <v>2.3556540899020157E-4</v>
      </c>
      <c r="HM497" s="223">
        <f t="shared" ca="1" si="1328"/>
        <v>-2.1171914469406562E-4</v>
      </c>
      <c r="HN497" s="223">
        <f t="shared" ca="1" si="1329"/>
        <v>1.7973663240082081E-4</v>
      </c>
      <c r="HO497" s="223">
        <f t="shared" ca="1" si="1330"/>
        <v>-1.4084694212186021E-4</v>
      </c>
      <c r="HP497" s="223">
        <f t="shared" ca="1" si="1331"/>
        <v>9.6544582845031125E-5</v>
      </c>
      <c r="HQ497" s="223">
        <f t="shared" ca="1" si="1332"/>
        <v>-4.8532069392292953E-5</v>
      </c>
      <c r="HR497" s="223">
        <f t="shared" ca="1" si="1333"/>
        <v>-1.3455042700931657E-6</v>
      </c>
      <c r="HS497" s="223">
        <f t="shared" ca="1" si="1334"/>
        <v>5.1171370957947074E-5</v>
      </c>
      <c r="HT497" s="223">
        <f t="shared" ca="1" si="1335"/>
        <v>-9.9030750557122332E-5</v>
      </c>
      <c r="HU497" s="223">
        <f t="shared" ca="1" si="1336"/>
        <v>1.4308443394947173E-4</v>
      </c>
      <c r="HV497" s="223">
        <f t="shared" ca="1" si="1337"/>
        <v>-1.8163946278781741E-4</v>
      </c>
      <c r="HW497" s="223">
        <f t="shared" ca="1" si="1338"/>
        <v>2.1321418893581083E-4</v>
      </c>
      <c r="HX497" s="223">
        <f t="shared" ca="1" si="1339"/>
        <v>-2.3659521337489496E-4</v>
      </c>
      <c r="HY497" s="223">
        <f t="shared" ca="1" si="1340"/>
        <v>2.5088401644809971E-4</v>
      </c>
      <c r="HZ497" s="223">
        <f t="shared" ca="1" si="1341"/>
        <v>-2.5553148746659132E-4</v>
      </c>
      <c r="IA497" s="223">
        <f t="shared" ca="1" si="1342"/>
        <v>2.5035902672545005E-4</v>
      </c>
      <c r="IB497" s="223">
        <f t="shared" ca="1" si="1343"/>
        <v>-2.3556540899020848E-4</v>
      </c>
      <c r="IC497" s="223">
        <f t="shared" ca="1" si="1344"/>
        <v>2.1171914469407559E-4</v>
      </c>
      <c r="ID497" s="223">
        <f t="shared" ca="1" si="1345"/>
        <v>-1.7973663240081282E-4</v>
      </c>
      <c r="IE497" s="223">
        <f t="shared" ca="1" si="1346"/>
        <v>-7.0500978779277062E-5</v>
      </c>
      <c r="IF497" s="223">
        <f t="shared" ca="1" si="1347"/>
        <v>-9.654458284502069E-5</v>
      </c>
      <c r="IG497" s="223">
        <f t="shared" ca="1" si="1348"/>
        <v>4.8532069392281881E-5</v>
      </c>
      <c r="IH497" s="223">
        <f t="shared" ca="1" si="1349"/>
        <v>1.3455042701044143E-6</v>
      </c>
      <c r="II497" s="223">
        <f t="shared" ca="1" si="1350"/>
        <v>-5.1171370957958133E-5</v>
      </c>
      <c r="IJ497" s="223">
        <f t="shared" ca="1" si="1351"/>
        <v>9.9030750557132713E-5</v>
      </c>
      <c r="IK497" s="223">
        <f t="shared" ca="1" si="1352"/>
        <v>-1.4308443394945702E-4</v>
      </c>
      <c r="IL497" s="223">
        <f t="shared" ca="1" si="1353"/>
        <v>1.8163946278780492E-4</v>
      </c>
      <c r="IM497" s="223">
        <f t="shared" ca="1" si="1354"/>
        <v>-2.1321418893580104E-4</v>
      </c>
      <c r="IN497" s="223">
        <f t="shared" ca="1" si="1355"/>
        <v>2.3659521337488821E-4</v>
      </c>
      <c r="IO497" s="223">
        <f t="shared" ca="1" si="1356"/>
        <v>-2.5088401644810182E-4</v>
      </c>
      <c r="IP497" s="223">
        <f t="shared" ca="1" si="1357"/>
        <v>2.5553148746659132E-4</v>
      </c>
      <c r="IQ497" s="223">
        <f t="shared" ca="1" si="1358"/>
        <v>-2.5035902672544783E-4</v>
      </c>
      <c r="IR497" s="223">
        <f t="shared" ca="1" si="1359"/>
        <v>2.3556540899020409E-4</v>
      </c>
      <c r="IS497" s="223">
        <f t="shared" ca="1" si="1360"/>
        <v>-2.1171914469406925E-4</v>
      </c>
      <c r="IT497" s="223">
        <f t="shared" ca="1" si="1361"/>
        <v>1.7973663240080479E-4</v>
      </c>
      <c r="IU497" s="223">
        <f t="shared" ca="1" si="1362"/>
        <v>-1.408469421218414E-4</v>
      </c>
      <c r="IV497" s="223">
        <f t="shared" ca="1" si="1363"/>
        <v>9.6544582845010254E-5</v>
      </c>
      <c r="IW497" s="223">
        <f t="shared" ca="1" si="1364"/>
        <v>-4.8532069392299363E-5</v>
      </c>
      <c r="IX497" s="223">
        <f t="shared" ca="1" si="1365"/>
        <v>-1.3455042700866334E-6</v>
      </c>
      <c r="IY497" s="223">
        <f t="shared" ca="1" si="1366"/>
        <v>5.1171370957940718E-5</v>
      </c>
      <c r="IZ497" s="223">
        <f t="shared" ca="1" si="1367"/>
        <v>-9.9030750557116342E-5</v>
      </c>
      <c r="JA497" s="223">
        <f t="shared" ca="1" si="1368"/>
        <v>1.4308443394946634E-4</v>
      </c>
      <c r="JB497" s="223">
        <f t="shared" ca="1" si="1369"/>
        <v>-1.8163946278781283E-4</v>
      </c>
    </row>
    <row r="498" spans="2:262">
      <c r="B498" s="230">
        <v>137</v>
      </c>
      <c r="C498" s="229">
        <f t="shared" si="1370"/>
        <v>2.6757812500000019E-3</v>
      </c>
      <c r="D498" s="226">
        <f t="shared" ca="1" si="1113"/>
        <v>39.083007029489238</v>
      </c>
      <c r="E498" s="225">
        <f ca="1">EM361</f>
        <v>-0.11699297051076728</v>
      </c>
      <c r="F498" s="224">
        <v>137</v>
      </c>
      <c r="G498" s="223">
        <f t="shared" ca="1" si="1114"/>
        <v>2.4456040437707057E-4</v>
      </c>
      <c r="H498" s="223">
        <f t="shared" ca="1" si="1115"/>
        <v>-2.8433550005630564E-4</v>
      </c>
      <c r="I498" s="223">
        <f t="shared" ca="1" si="1116"/>
        <v>3.1029310172394459E-4</v>
      </c>
      <c r="J498" s="223">
        <f t="shared" ca="1" si="1117"/>
        <v>-3.2117178052032337E-4</v>
      </c>
      <c r="K498" s="223">
        <f t="shared" ca="1" si="1118"/>
        <v>3.1644287899994824E-4</v>
      </c>
      <c r="L498" s="223">
        <f t="shared" ca="1" si="1119"/>
        <v>-2.963362016312241E-4</v>
      </c>
      <c r="M498" s="223">
        <f t="shared" ca="1" si="1120"/>
        <v>2.6182884727827594E-4</v>
      </c>
      <c r="N498" s="223">
        <f t="shared" ca="1" si="1121"/>
        <v>-2.1459772635866944E-4</v>
      </c>
      <c r="O498" s="223">
        <f t="shared" ca="1" si="1122"/>
        <v>1.5693807014088227E-4</v>
      </c>
      <c r="P498" s="223">
        <f t="shared" ca="1" si="1123"/>
        <v>-9.1651892282520366E-5</v>
      </c>
      <c r="Q498" s="223">
        <f t="shared" ca="1" si="1124"/>
        <v>2.1911822903349358E-5</v>
      </c>
      <c r="R498" s="223">
        <f t="shared" ca="1" si="1125"/>
        <v>4.8893067722868228E-5</v>
      </c>
      <c r="S498" s="223">
        <f t="shared" ca="1" si="1126"/>
        <v>-1.1732196354599051E-4</v>
      </c>
      <c r="T498" s="223">
        <f t="shared" ca="1" si="1127"/>
        <v>1.8004951174138483E-4</v>
      </c>
      <c r="U498" s="223">
        <f t="shared" ca="1" si="1128"/>
        <v>-2.3402742069093997E-4</v>
      </c>
      <c r="V498" s="223">
        <f t="shared" ca="1" si="1129"/>
        <v>2.7663259396976125E-4</v>
      </c>
      <c r="W498" s="223">
        <f t="shared" ca="1" si="1130"/>
        <v>-3.0579460165781913E-4</v>
      </c>
      <c r="X498" s="223">
        <f t="shared" ca="1" si="1131"/>
        <v>3.2009629441387389E-4</v>
      </c>
      <c r="Y498" s="223">
        <f t="shared" ca="1" si="1132"/>
        <v>-3.1884267089629431E-4</v>
      </c>
      <c r="Z498" s="223">
        <f t="shared" ca="1" si="1133"/>
        <v>3.0209465186750272E-4</v>
      </c>
      <c r="AA498" s="223">
        <f t="shared" ca="1" si="1134"/>
        <v>-2.7066611970444349E-4</v>
      </c>
      <c r="AB498" s="223">
        <f t="shared" ca="1" si="1135"/>
        <v>2.2608436718227673E-4</v>
      </c>
      <c r="AC498" s="223">
        <f t="shared" ca="1" si="1136"/>
        <v>-1.7051587755187713E-4</v>
      </c>
      <c r="AD498" s="223">
        <f t="shared" ca="1" si="1137"/>
        <v>1.0666104268323421E-4</v>
      </c>
      <c r="AE498" s="223">
        <f t="shared" ca="1" si="1138"/>
        <v>-3.7622935524447067E-5</v>
      </c>
      <c r="AF498" s="223">
        <f t="shared" ca="1" si="1139"/>
        <v>-3.3243486024223763E-5</v>
      </c>
      <c r="AG498" s="223">
        <f t="shared" ca="1" si="1140"/>
        <v>1.0249441577192944E-4</v>
      </c>
      <c r="AH498" s="223">
        <f t="shared" ca="1" si="1141"/>
        <v>-1.6676455354723246E-4</v>
      </c>
      <c r="AI498" s="223">
        <f t="shared" ca="1" si="1142"/>
        <v>2.2293064444998424E-4</v>
      </c>
      <c r="AJ498" s="223">
        <f t="shared" ca="1" si="1143"/>
        <v>-2.6826325573419074E-4</v>
      </c>
      <c r="AK498" s="223">
        <f t="shared" ca="1" si="1144"/>
        <v>3.0055941561185683E-4</v>
      </c>
      <c r="AL498" s="223">
        <f t="shared" ca="1" si="1145"/>
        <v>-3.1824966829705755E-4</v>
      </c>
      <c r="AM498" s="223">
        <f t="shared" ca="1" si="1146"/>
        <v>3.2047434287113194E-4</v>
      </c>
      <c r="AN498" s="223">
        <f t="shared" ca="1" si="1147"/>
        <v>-3.0712532962706495E-4</v>
      </c>
      <c r="AO498" s="223">
        <f t="shared" ca="1" si="1148"/>
        <v>2.7885133374069333E-4</v>
      </c>
      <c r="AP498" s="223">
        <f t="shared" ca="1" si="1149"/>
        <v>-2.3702635096269336E-4</v>
      </c>
      <c r="AQ498" s="223">
        <f t="shared" ca="1" si="1150"/>
        <v>1.8368289727842263E-4</v>
      </c>
      <c r="AR498" s="223">
        <f t="shared" ca="1" si="1151"/>
        <v>-1.2141323728972023E-4</v>
      </c>
      <c r="AS498" s="223">
        <f t="shared" ca="1" si="1152"/>
        <v>5.3243411198488635E-5</v>
      </c>
      <c r="AT498" s="223">
        <f t="shared" ca="1" si="1153"/>
        <v>1.7513817855959151E-5</v>
      </c>
      <c r="AU498" s="223">
        <f t="shared" ca="1" si="1154"/>
        <v>-8.7419949972829849E-5</v>
      </c>
      <c r="AV498" s="223">
        <f t="shared" ca="1" si="1155"/>
        <v>1.5307784493673511E-4</v>
      </c>
      <c r="AW498" s="223">
        <f t="shared" ca="1" si="1156"/>
        <v>-2.1129680876013032E-4</v>
      </c>
      <c r="AX498" s="223">
        <f t="shared" ca="1" si="1157"/>
        <v>2.5924764781847063E-4</v>
      </c>
      <c r="AY498" s="223">
        <f t="shared" ca="1" si="1158"/>
        <v>-2.9460015560779E-4</v>
      </c>
      <c r="AZ498" s="223">
        <f t="shared" ca="1" si="1159"/>
        <v>3.1563635085393499E-4</v>
      </c>
      <c r="BA498" s="223">
        <f t="shared" ca="1" si="1160"/>
        <v>-3.2133396408375557E-4</v>
      </c>
      <c r="BB498" s="223">
        <f t="shared" ca="1" si="1161"/>
        <v>3.1141611556655395E-4</v>
      </c>
      <c r="BC498" s="223">
        <f t="shared" ca="1" si="1162"/>
        <v>-2.8636477048946726E-4</v>
      </c>
      <c r="BD498" s="223">
        <f t="shared" ca="1" si="1163"/>
        <v>2.473973175025813E-4</v>
      </c>
      <c r="BE498" s="223">
        <f t="shared" ca="1" si="1164"/>
        <v>-1.9640740881670638E-4</v>
      </c>
      <c r="BF498" s="223">
        <f t="shared" ca="1" si="1165"/>
        <v>1.3587293677303587E-4</v>
      </c>
      <c r="BG498" s="223">
        <f t="shared" ca="1" si="1166"/>
        <v>-6.8735618831376521E-5</v>
      </c>
      <c r="BH498" s="223">
        <f t="shared" ca="1" si="1167"/>
        <v>-1.7419573664548933E-6</v>
      </c>
      <c r="BI498" s="223">
        <f t="shared" ca="1" si="1168"/>
        <v>7.2134881857149205E-5</v>
      </c>
      <c r="BJ498" s="223">
        <f t="shared" ca="1" si="1169"/>
        <v>-1.3902235838974956E-4</v>
      </c>
      <c r="BK498" s="223">
        <f t="shared" ca="1" si="1170"/>
        <v>1.991539405505587E-4</v>
      </c>
      <c r="BL498" s="223">
        <f t="shared" ca="1" si="1171"/>
        <v>-2.4960748961174383E-4</v>
      </c>
      <c r="BM498" s="223">
        <f t="shared" ca="1" si="1172"/>
        <v>2.8793117802493817E-4</v>
      </c>
      <c r="BN498" s="223">
        <f t="shared" ca="1" si="1173"/>
        <v>-3.1226263779512623E-4</v>
      </c>
      <c r="BO498" s="223">
        <f t="shared" ca="1" si="1174"/>
        <v>3.2141946363137047E-4</v>
      </c>
      <c r="BP498" s="223">
        <f t="shared" ca="1" si="1175"/>
        <v>-3.1495667280681311E-4</v>
      </c>
      <c r="BQ498" s="223">
        <f t="shared" ca="1" si="1176"/>
        <v>2.9318832942354064E-4</v>
      </c>
      <c r="BR498" s="223">
        <f t="shared" ca="1" si="1177"/>
        <v>-2.571722822351599E-4</v>
      </c>
      <c r="BS498" s="223">
        <f t="shared" ca="1" si="1178"/>
        <v>2.0865875770388989E-4</v>
      </c>
      <c r="BT498" s="223">
        <f t="shared" ca="1" si="1179"/>
        <v>-1.5000530645059741E-4</v>
      </c>
      <c r="BU498" s="223">
        <f t="shared" ca="1" si="1180"/>
        <v>8.4062236337970484E-5</v>
      </c>
      <c r="BV498" s="223">
        <f t="shared" ca="1" si="1181"/>
        <v>-1.4034099650922667E-5</v>
      </c>
      <c r="BW498" s="223">
        <f t="shared" ca="1" si="1182"/>
        <v>-5.6676034492814052E-5</v>
      </c>
      <c r="BX498" s="223">
        <f t="shared" ca="1" si="1183"/>
        <v>1.2463195480447433E-4</v>
      </c>
      <c r="BY498" s="223">
        <f t="shared" ca="1" si="1184"/>
        <v>-1.8653129305436843E-4</v>
      </c>
      <c r="BZ498" s="223">
        <f t="shared" ca="1" si="1185"/>
        <v>2.3936600509950239E-4</v>
      </c>
      <c r="CA498" s="223">
        <f t="shared" ca="1" si="1186"/>
        <v>-2.8056854901443171E-4</v>
      </c>
      <c r="CB498" s="223">
        <f t="shared" ca="1" si="1187"/>
        <v>3.081366566908924E-4</v>
      </c>
      <c r="CC498" s="223">
        <f t="shared" ca="1" si="1188"/>
        <v>-3.2073063553807754E-4</v>
      </c>
      <c r="CD498" s="223">
        <f t="shared" ca="1" si="1189"/>
        <v>3.1773847183533434E-4</v>
      </c>
      <c r="CE498" s="223">
        <f t="shared" ca="1" si="1190"/>
        <v>-2.9930557199176811E-4</v>
      </c>
      <c r="CF498" s="223">
        <f t="shared" ca="1" si="1191"/>
        <v>2.6632769641420767E-4</v>
      </c>
      <c r="CG498" s="223">
        <f t="shared" ca="1" si="1192"/>
        <v>-2.204074293674161E-4</v>
      </c>
      <c r="CH498" s="223">
        <f t="shared" ca="1" si="1193"/>
        <v>1.6377630020601432E-4</v>
      </c>
      <c r="CI498" s="223">
        <f t="shared" ca="1" si="1194"/>
        <v>-9.9186340554244021E-5</v>
      </c>
      <c r="CJ498" s="223">
        <f t="shared" ca="1" si="1195"/>
        <v>2.9776347292990042E-5</v>
      </c>
      <c r="CK498" s="223">
        <f t="shared" ca="1" si="1196"/>
        <v>4.1080649597151467E-5</v>
      </c>
      <c r="CL498" s="223">
        <f t="shared" ca="1" si="1197"/>
        <v>-1.0994130192362201E-4</v>
      </c>
      <c r="CM498" s="223">
        <f t="shared" ca="1" si="1198"/>
        <v>1.7345927533500579E-4</v>
      </c>
      <c r="CN498" s="223">
        <f t="shared" ca="1" si="1199"/>
        <v>-2.2854786691500263E-4</v>
      </c>
      <c r="CO498" s="223">
        <f t="shared" ca="1" si="1200"/>
        <v>2.7253000579444229E-4</v>
      </c>
      <c r="CP498" s="223">
        <f t="shared" ca="1" si="1201"/>
        <v>-3.0326834739110675E-4</v>
      </c>
      <c r="CQ498" s="223">
        <f t="shared" ca="1" si="1202"/>
        <v>3.1926913925108664E-4</v>
      </c>
      <c r="CR498" s="223">
        <f t="shared" ca="1" si="1203"/>
        <v>-3.1975481105460119E-4</v>
      </c>
      <c r="CS498" s="223">
        <f t="shared" ca="1" si="1204"/>
        <v>3.0470176122099867E-4</v>
      </c>
      <c r="CT498" s="223">
        <f t="shared" ca="1" si="1205"/>
        <v>-2.7484150384503238E-4</v>
      </c>
      <c r="CU498" s="223">
        <f t="shared" ca="1" si="1206"/>
        <v>2.3162512022819188E-4</v>
      </c>
      <c r="CV498" s="223">
        <f t="shared" ca="1" si="1207"/>
        <v>-1.7715274250910962E-4</v>
      </c>
      <c r="CW498" s="223">
        <f t="shared" ca="1" si="1208"/>
        <v>1.1407149618843359E-4</v>
      </c>
      <c r="CX498" s="223">
        <f t="shared" ca="1" si="1209"/>
        <v>-4.5446861106346884E-5</v>
      </c>
      <c r="CY498" s="223">
        <f t="shared" ca="1" si="1210"/>
        <v>-2.538629781837851E-5</v>
      </c>
      <c r="CZ498" s="223">
        <f t="shared" ca="1" si="1211"/>
        <v>9.4985790816697838E-5</v>
      </c>
      <c r="DA498" s="223">
        <f t="shared" ca="1" si="1212"/>
        <v>-1.5996937902813097E-4</v>
      </c>
      <c r="DB498" s="223">
        <f t="shared" ca="1" si="1213"/>
        <v>2.1717913690066302E-4</v>
      </c>
      <c r="DC498" s="223">
        <f t="shared" ca="1" si="1214"/>
        <v>-2.638349139196946E-4</v>
      </c>
      <c r="DD498" s="223">
        <f t="shared" ca="1" si="1215"/>
        <v>2.9766943807928257E-4</v>
      </c>
      <c r="DE498" s="223">
        <f t="shared" ca="1" si="1216"/>
        <v>-3.1703849564296825E-4</v>
      </c>
      <c r="DF498" s="223">
        <f t="shared" ca="1" si="1217"/>
        <v>3.2100083292682441E-4</v>
      </c>
      <c r="DG498" s="223">
        <f t="shared" ca="1" si="1218"/>
        <v>-3.0936389721871984E-4</v>
      </c>
      <c r="DH498" s="223">
        <f t="shared" ca="1" si="1219"/>
        <v>2.8269319401983144E-4</v>
      </c>
      <c r="DI498" s="223">
        <f t="shared" ca="1" si="1220"/>
        <v>-2.4228480588636098E-4</v>
      </c>
      <c r="DJ498" s="223">
        <f t="shared" ca="1" si="1221"/>
        <v>1.9010240833876812E-4</v>
      </c>
      <c r="DK498" s="223">
        <f t="shared" ca="1" si="1222"/>
        <v>-1.2868184359680516E-4</v>
      </c>
      <c r="DL498" s="223">
        <f t="shared" ca="1" si="1223"/>
        <v>6.1007889450623499E-5</v>
      </c>
      <c r="DM498" s="223">
        <f t="shared" ca="1" si="1224"/>
        <v>9.6307882245658322E-6</v>
      </c>
      <c r="DN498" s="223">
        <f t="shared" ca="1" si="1225"/>
        <v>-7.9801450619941024E-5</v>
      </c>
      <c r="DO498" s="223">
        <f t="shared" ca="1" si="1226"/>
        <v>1.4609410247549883E-4</v>
      </c>
      <c r="DP498" s="223">
        <f t="shared" ca="1" si="1227"/>
        <v>-2.0528720332289757E-4</v>
      </c>
      <c r="DQ498" s="223">
        <f t="shared" ca="1" si="1228"/>
        <v>2.545042206280948E-4</v>
      </c>
      <c r="DR498" s="223">
        <f t="shared" ca="1" si="1229"/>
        <v>-2.91353417018369E-4</v>
      </c>
      <c r="DS498" s="223">
        <f t="shared" ca="1" si="1230"/>
        <v>3.1404407852955057E-4</v>
      </c>
      <c r="DT498" s="223">
        <f t="shared" ca="1" si="1231"/>
        <v>-3.2147353567617379E-4</v>
      </c>
      <c r="DU498" s="223">
        <f t="shared" ca="1" si="1232"/>
        <v>3.1328074849096917E-4</v>
      </c>
      <c r="DV498" s="223">
        <f t="shared" ca="1" si="1233"/>
        <v>-2.8986385152922876E-4</v>
      </c>
      <c r="DW498" s="223">
        <f t="shared" ca="1" si="1234"/>
        <v>2.5236080622551926E-4</v>
      </c>
      <c r="DX498" s="223">
        <f t="shared" ca="1" si="1235"/>
        <v>-2.0259410081571947E-4</v>
      </c>
      <c r="DY498" s="223">
        <f t="shared" ca="1" si="1236"/>
        <v>1.429821851727705E-4</v>
      </c>
      <c r="DZ498" s="223">
        <f t="shared" ca="1" si="1237"/>
        <v>-7.6421944445535632E-5</v>
      </c>
      <c r="EA498" s="223">
        <f t="shared" ca="1" si="1238"/>
        <v>6.1479227816372834E-6</v>
      </c>
      <c r="EB498" s="223">
        <f t="shared" ca="1" si="1239"/>
        <v>6.4424861738841612E-5</v>
      </c>
      <c r="EC498" s="223">
        <f t="shared" ca="1" si="1240"/>
        <v>-1.3186687243367081E-4</v>
      </c>
      <c r="ED498" s="223">
        <f t="shared" ca="1" si="1241"/>
        <v>1.9290071489127785E-4</v>
      </c>
      <c r="EE498" s="223">
        <f t="shared" ca="1" si="1242"/>
        <v>-2.4456040437707631E-4</v>
      </c>
      <c r="EF498" s="223">
        <f t="shared" ca="1" si="1243"/>
        <v>2.8433550005630526E-4</v>
      </c>
      <c r="EG498" s="223">
        <f t="shared" ca="1" si="1244"/>
        <v>-3.102931017239466E-4</v>
      </c>
      <c r="EH498" s="223">
        <f t="shared" ca="1" si="1245"/>
        <v>3.2117178052032337E-4</v>
      </c>
      <c r="EI498" s="223">
        <f t="shared" ca="1" si="1246"/>
        <v>-3.1644287899994694E-4</v>
      </c>
      <c r="EJ498" s="223">
        <f t="shared" ca="1" si="1247"/>
        <v>2.963362016312253E-4</v>
      </c>
      <c r="EK498" s="223">
        <f t="shared" ca="1" si="1248"/>
        <v>-2.6182884727827307E-4</v>
      </c>
      <c r="EL498" s="223">
        <f t="shared" ca="1" si="1249"/>
        <v>2.1459772635867258E-4</v>
      </c>
      <c r="EM498" s="223">
        <f t="shared" ca="1" si="1250"/>
        <v>-1.5693807014087799E-4</v>
      </c>
      <c r="EN498" s="223">
        <f t="shared" ca="1" si="1251"/>
        <v>9.1651892282524459E-5</v>
      </c>
      <c r="EO498" s="223">
        <f t="shared" ca="1" si="1252"/>
        <v>-2.1911822903346784E-5</v>
      </c>
      <c r="EP498" s="223">
        <f t="shared" ca="1" si="1253"/>
        <v>-4.8893067722861764E-5</v>
      </c>
      <c r="EQ498" s="223">
        <f t="shared" ca="1" si="1254"/>
        <v>1.1732196354599294E-4</v>
      </c>
      <c r="ER498" s="223">
        <f t="shared" ca="1" si="1255"/>
        <v>-1.8004951174137751E-4</v>
      </c>
      <c r="ES498" s="223">
        <f t="shared" ca="1" si="1256"/>
        <v>2.3402742069094019E-4</v>
      </c>
      <c r="ET498" s="223">
        <f t="shared" ca="1" si="1257"/>
        <v>-2.766325939697567E-4</v>
      </c>
      <c r="EU498" s="223">
        <f t="shared" ca="1" si="1258"/>
        <v>3.0579460165781923E-4</v>
      </c>
      <c r="EV498" s="223">
        <f t="shared" ca="1" si="1259"/>
        <v>-3.2009629441387476E-4</v>
      </c>
      <c r="EW498" s="223">
        <f t="shared" ca="1" si="1260"/>
        <v>3.1884267089629458E-4</v>
      </c>
      <c r="EX498" s="223">
        <f t="shared" ca="1" si="1261"/>
        <v>-3.0209465186749953E-4</v>
      </c>
      <c r="EY498" s="223">
        <f t="shared" ca="1" si="1262"/>
        <v>2.7066611970444582E-4</v>
      </c>
      <c r="EZ498" s="223">
        <f t="shared" ca="1" si="1263"/>
        <v>-2.2608436718227329E-4</v>
      </c>
      <c r="FA498" s="223">
        <f t="shared" ca="1" si="1264"/>
        <v>1.7051587755188071E-4</v>
      </c>
      <c r="FB498" s="223">
        <f t="shared" ca="1" si="1265"/>
        <v>-1.0666104268322961E-4</v>
      </c>
      <c r="FC498" s="223">
        <f t="shared" ca="1" si="1266"/>
        <v>3.7622935524433135E-5</v>
      </c>
      <c r="FD498" s="223">
        <f t="shared" ca="1" si="1267"/>
        <v>3.3243486024228615E-5</v>
      </c>
      <c r="FE498" s="223">
        <f t="shared" ca="1" si="1268"/>
        <v>-1.0249441577192543E-4</v>
      </c>
      <c r="FF498" s="223">
        <f t="shared" ca="1" si="1269"/>
        <v>1.6676455354721709E-4</v>
      </c>
      <c r="FG498" s="223">
        <f t="shared" ca="1" si="1270"/>
        <v>-2.2293064444999107E-4</v>
      </c>
      <c r="FH498" s="223">
        <f t="shared" ca="1" si="1271"/>
        <v>2.6826325573419091E-4</v>
      </c>
      <c r="FI498" s="223">
        <f t="shared" ca="1" si="1272"/>
        <v>-3.0055941561185368E-4</v>
      </c>
      <c r="FJ498" s="223">
        <f t="shared" ca="1" si="1273"/>
        <v>3.1824966829705501E-4</v>
      </c>
      <c r="FK498" s="223">
        <f t="shared" ca="1" si="1274"/>
        <v>-3.2047434287113118E-4</v>
      </c>
      <c r="FL498" s="223">
        <f t="shared" ca="1" si="1275"/>
        <v>3.071253296270649E-4</v>
      </c>
      <c r="FM498" s="223">
        <f t="shared" ca="1" si="1276"/>
        <v>-2.7885133374069767E-4</v>
      </c>
      <c r="FN498" s="223">
        <f t="shared" ca="1" si="1277"/>
        <v>2.3702635096268081E-4</v>
      </c>
      <c r="FO498" s="223">
        <f t="shared" ca="1" si="1278"/>
        <v>-1.8368289727841859E-4</v>
      </c>
      <c r="FP498" s="223">
        <f t="shared" ca="1" si="1279"/>
        <v>1.2141323728972415E-4</v>
      </c>
      <c r="FQ498" s="223">
        <f t="shared" ca="1" si="1280"/>
        <v>-5.3243411198497336E-5</v>
      </c>
      <c r="FR498" s="223">
        <f t="shared" ca="1" si="1281"/>
        <v>-1.7513817855977718E-5</v>
      </c>
      <c r="FS498" s="223">
        <f t="shared" ca="1" si="1282"/>
        <v>8.7419949972830147E-5</v>
      </c>
      <c r="FT498" s="223">
        <f t="shared" ca="1" si="1283"/>
        <v>-1.5307784493672735E-4</v>
      </c>
      <c r="FU498" s="223">
        <f t="shared" ca="1" si="1284"/>
        <v>2.1129680876011682E-4</v>
      </c>
      <c r="FV498" s="223">
        <f t="shared" ca="1" si="1285"/>
        <v>-2.5924764781847621E-4</v>
      </c>
      <c r="FW498" s="223">
        <f t="shared" ca="1" si="1286"/>
        <v>2.9460015560779017E-4</v>
      </c>
      <c r="FX498" s="223">
        <f t="shared" ca="1" si="1287"/>
        <v>-3.1563635085393331E-4</v>
      </c>
      <c r="FY498" s="223">
        <f t="shared" ca="1" si="1288"/>
        <v>3.2133396408375611E-4</v>
      </c>
      <c r="FZ498" s="223">
        <f t="shared" ca="1" si="1289"/>
        <v>-3.1141611556655168E-4</v>
      </c>
      <c r="GA498" s="223">
        <f t="shared" ca="1" si="1290"/>
        <v>2.8636477048946709E-4</v>
      </c>
      <c r="GB498" s="223">
        <f t="shared" ca="1" si="1291"/>
        <v>-2.4739731750258694E-4</v>
      </c>
      <c r="GC498" s="223">
        <f t="shared" ca="1" si="1292"/>
        <v>1.9640740881669166E-4</v>
      </c>
      <c r="GD498" s="223">
        <f t="shared" ca="1" si="1293"/>
        <v>-1.358729367730273E-4</v>
      </c>
      <c r="GE498" s="223">
        <f t="shared" ca="1" si="1294"/>
        <v>6.8735618831376223E-5</v>
      </c>
      <c r="GF498" s="223">
        <f t="shared" ca="1" si="1295"/>
        <v>1.741957366446057E-6</v>
      </c>
      <c r="GG498" s="223">
        <f t="shared" ca="1" si="1296"/>
        <v>-7.2134881857167325E-5</v>
      </c>
      <c r="GH498" s="223">
        <f t="shared" ca="1" si="1297"/>
        <v>1.3902235838974988E-4</v>
      </c>
      <c r="GI498" s="223">
        <f t="shared" ca="1" si="1298"/>
        <v>-1.9915394055055179E-4</v>
      </c>
      <c r="GJ498" s="223">
        <f t="shared" ca="1" si="1299"/>
        <v>2.496074896117325E-4</v>
      </c>
      <c r="GK498" s="223">
        <f t="shared" ca="1" si="1300"/>
        <v>-2.8793117802494234E-4</v>
      </c>
      <c r="GL498" s="223">
        <f t="shared" ca="1" si="1301"/>
        <v>3.1226263779512628E-4</v>
      </c>
      <c r="GM498" s="223">
        <f t="shared" ca="1" si="1302"/>
        <v>-3.2141946363137031E-4</v>
      </c>
      <c r="GN498" s="223">
        <f t="shared" ca="1" si="1303"/>
        <v>3.1495667280681669E-4</v>
      </c>
      <c r="GO498" s="223">
        <f t="shared" ca="1" si="1304"/>
        <v>-2.9318832942353679E-4</v>
      </c>
      <c r="GP498" s="223">
        <f t="shared" ca="1" si="1305"/>
        <v>2.5717228223515973E-4</v>
      </c>
      <c r="GQ498" s="223">
        <f t="shared" ca="1" si="1306"/>
        <v>-2.0865875770389655E-4</v>
      </c>
      <c r="GR498" s="223">
        <f t="shared" ca="1" si="1307"/>
        <v>1.5000530645058099E-4</v>
      </c>
      <c r="GS498" s="223">
        <f t="shared" ca="1" si="1308"/>
        <v>-8.406223633796135E-5</v>
      </c>
      <c r="GT498" s="223">
        <f t="shared" ca="1" si="1309"/>
        <v>1.4034099650922315E-5</v>
      </c>
      <c r="GU498" s="223">
        <f t="shared" ca="1" si="1310"/>
        <v>5.6676034492805406E-5</v>
      </c>
      <c r="GV498" s="223">
        <f t="shared" ca="1" si="1311"/>
        <v>-1.2463195480449146E-4</v>
      </c>
      <c r="GW498" s="223">
        <f t="shared" ca="1" si="1312"/>
        <v>1.8653129305437616E-4</v>
      </c>
      <c r="GX498" s="223">
        <f t="shared" ca="1" si="1313"/>
        <v>-2.3936600509950258E-4</v>
      </c>
      <c r="GY498" s="223">
        <f t="shared" ca="1" si="1314"/>
        <v>2.8056854901442293E-4</v>
      </c>
      <c r="GZ498" s="223">
        <f t="shared" ca="1" si="1315"/>
        <v>-3.0813665669089511E-4</v>
      </c>
      <c r="HA498" s="223">
        <f t="shared" ca="1" si="1316"/>
        <v>3.2073063553807754E-4</v>
      </c>
      <c r="HB498" s="223">
        <f t="shared" ca="1" si="1317"/>
        <v>-3.1773847183533569E-4</v>
      </c>
      <c r="HC498" s="223">
        <f t="shared" ca="1" si="1318"/>
        <v>2.9930557199177473E-4</v>
      </c>
      <c r="HD498" s="223">
        <f t="shared" ca="1" si="1319"/>
        <v>-2.6632769641419727E-4</v>
      </c>
      <c r="HE498" s="223">
        <f t="shared" ca="1" si="1320"/>
        <v>2.2040742936741585E-4</v>
      </c>
      <c r="HF498" s="223">
        <f t="shared" ca="1" si="1321"/>
        <v>-1.6377630020601404E-4</v>
      </c>
      <c r="HG498" s="223">
        <f t="shared" ca="1" si="1322"/>
        <v>9.9186340554226335E-5</v>
      </c>
      <c r="HH498" s="223">
        <f t="shared" ca="1" si="1323"/>
        <v>-2.9776347292989771E-5</v>
      </c>
      <c r="HI498" s="223">
        <f t="shared" ca="1" si="1324"/>
        <v>-4.1080649597151765E-5</v>
      </c>
      <c r="HJ498" s="223">
        <f t="shared" ca="1" si="1325"/>
        <v>1.0994130192360515E-4</v>
      </c>
      <c r="HK498" s="223">
        <f t="shared" ca="1" si="1326"/>
        <v>-1.7345927533502143E-4</v>
      </c>
      <c r="HL498" s="223">
        <f t="shared" ca="1" si="1327"/>
        <v>2.2854786691500284E-4</v>
      </c>
      <c r="HM498" s="223">
        <f t="shared" ca="1" si="1328"/>
        <v>-2.7253000579444245E-4</v>
      </c>
      <c r="HN498" s="223">
        <f t="shared" ca="1" si="1329"/>
        <v>3.0326834739110079E-4</v>
      </c>
      <c r="HO498" s="223">
        <f t="shared" ca="1" si="1330"/>
        <v>-3.192691392510888E-4</v>
      </c>
      <c r="HP498" s="223">
        <f t="shared" ca="1" si="1331"/>
        <v>3.1975481105460114E-4</v>
      </c>
      <c r="HQ498" s="223">
        <f t="shared" ca="1" si="1332"/>
        <v>-3.0470176122099856E-4</v>
      </c>
      <c r="HR498" s="223">
        <f t="shared" ca="1" si="1333"/>
        <v>2.748415038450417E-4</v>
      </c>
      <c r="HS498" s="223">
        <f t="shared" ca="1" si="1334"/>
        <v>-2.3162512022817901E-4</v>
      </c>
      <c r="HT498" s="223">
        <f t="shared" ca="1" si="1335"/>
        <v>1.7715274250910935E-4</v>
      </c>
      <c r="HU498" s="223">
        <f t="shared" ca="1" si="1336"/>
        <v>-1.1407149618843329E-4</v>
      </c>
      <c r="HV498" s="223">
        <f t="shared" ca="1" si="1337"/>
        <v>4.544686110632848E-5</v>
      </c>
      <c r="HW498" s="223">
        <f t="shared" ca="1" si="1338"/>
        <v>2.5386297818378781E-5</v>
      </c>
      <c r="HX498" s="223">
        <f t="shared" ca="1" si="1339"/>
        <v>-9.4985790816698136E-5</v>
      </c>
      <c r="HY498" s="223">
        <f t="shared" ca="1" si="1340"/>
        <v>1.5996937902811538E-4</v>
      </c>
      <c r="HZ498" s="223">
        <f t="shared" ca="1" si="1341"/>
        <v>-2.1717913690067674E-4</v>
      </c>
      <c r="IA498" s="223">
        <f t="shared" ca="1" si="1342"/>
        <v>2.6383491391969471E-4</v>
      </c>
      <c r="IB498" s="223">
        <f t="shared" ca="1" si="1343"/>
        <v>-2.9766943807928273E-4</v>
      </c>
      <c r="IC498" s="223">
        <f t="shared" ca="1" si="1344"/>
        <v>3.1703849564296526E-4</v>
      </c>
      <c r="ID498" s="223">
        <f t="shared" ca="1" si="1345"/>
        <v>-3.2100083292682343E-4</v>
      </c>
      <c r="IE498" s="223">
        <f t="shared" ca="1" si="1346"/>
        <v>-1.4784890969636314E-4</v>
      </c>
      <c r="IF498" s="223">
        <f t="shared" ca="1" si="1347"/>
        <v>-2.8269319401983133E-4</v>
      </c>
      <c r="IG498" s="223">
        <f t="shared" ca="1" si="1348"/>
        <v>2.422848058863728E-4</v>
      </c>
      <c r="IH498" s="223">
        <f t="shared" ca="1" si="1349"/>
        <v>-1.9010240833875315E-4</v>
      </c>
      <c r="II498" s="223">
        <f t="shared" ca="1" si="1350"/>
        <v>1.2868184359680489E-4</v>
      </c>
      <c r="IJ498" s="223">
        <f t="shared" ca="1" si="1351"/>
        <v>-6.1007889450623146E-5</v>
      </c>
      <c r="IK498" s="223">
        <f t="shared" ca="1" si="1352"/>
        <v>-9.6307882245478616E-6</v>
      </c>
      <c r="IL498" s="223">
        <f t="shared" ca="1" si="1353"/>
        <v>7.9801450619941349E-5</v>
      </c>
      <c r="IM498" s="223">
        <f t="shared" ca="1" si="1354"/>
        <v>-1.4609410247549913E-4</v>
      </c>
      <c r="IN498" s="223">
        <f t="shared" ca="1" si="1355"/>
        <v>2.0528720332288372E-4</v>
      </c>
      <c r="IO498" s="223">
        <f t="shared" ca="1" si="1356"/>
        <v>-2.5450422062810619E-4</v>
      </c>
      <c r="IP498" s="223">
        <f t="shared" ca="1" si="1357"/>
        <v>2.9135341701836911E-4</v>
      </c>
      <c r="IQ498" s="223">
        <f t="shared" ca="1" si="1358"/>
        <v>-3.1404407852955057E-4</v>
      </c>
      <c r="IR498" s="223">
        <f t="shared" ca="1" si="1359"/>
        <v>3.214735356761739E-4</v>
      </c>
      <c r="IS498" s="223">
        <f t="shared" ca="1" si="1360"/>
        <v>-3.1328074849096499E-4</v>
      </c>
      <c r="IT498" s="223">
        <f t="shared" ca="1" si="1361"/>
        <v>2.8986385152922854E-4</v>
      </c>
      <c r="IU498" s="223">
        <f t="shared" ca="1" si="1362"/>
        <v>-2.523608062255191E-4</v>
      </c>
      <c r="IV498" s="223">
        <f t="shared" ca="1" si="1363"/>
        <v>2.0259410081573343E-4</v>
      </c>
      <c r="IW498" s="223">
        <f t="shared" ca="1" si="1364"/>
        <v>-1.4298218517275383E-4</v>
      </c>
      <c r="IX498" s="223">
        <f t="shared" ca="1" si="1365"/>
        <v>7.6421944445535334E-5</v>
      </c>
      <c r="IY498" s="223">
        <f t="shared" ca="1" si="1366"/>
        <v>-6.1479227816369853E-6</v>
      </c>
      <c r="IZ498" s="223">
        <f t="shared" ca="1" si="1367"/>
        <v>-6.4424861738824035E-5</v>
      </c>
      <c r="JA498" s="223">
        <f t="shared" ca="1" si="1368"/>
        <v>1.3186687243368781E-4</v>
      </c>
      <c r="JB498" s="223">
        <f t="shared" ca="1" si="1369"/>
        <v>-1.9290071489127812E-4</v>
      </c>
    </row>
    <row r="499" spans="2:262">
      <c r="B499" s="230">
        <v>138</v>
      </c>
      <c r="C499" s="229">
        <f t="shared" si="1370"/>
        <v>2.695312500000002E-3</v>
      </c>
      <c r="D499" s="226">
        <f t="shared" ca="1" si="1113"/>
        <v>39.085690638207474</v>
      </c>
      <c r="E499" s="225">
        <f ca="1">EN361</f>
        <v>-0.11430936179252842</v>
      </c>
      <c r="F499" s="224">
        <v>138</v>
      </c>
      <c r="G499" s="222">
        <f t="shared" si="1114"/>
        <v>0</v>
      </c>
      <c r="H499" s="222">
        <f t="shared" si="1115"/>
        <v>0</v>
      </c>
      <c r="I499" s="222">
        <f t="shared" si="1116"/>
        <v>0</v>
      </c>
      <c r="J499" s="222">
        <f t="shared" si="1117"/>
        <v>0</v>
      </c>
      <c r="K499" s="222">
        <f t="shared" si="1118"/>
        <v>0</v>
      </c>
      <c r="L499" s="222">
        <f t="shared" si="1119"/>
        <v>0</v>
      </c>
      <c r="M499" s="222">
        <f t="shared" si="1120"/>
        <v>0</v>
      </c>
      <c r="N499" s="222">
        <f t="shared" si="1121"/>
        <v>0</v>
      </c>
      <c r="O499" s="222">
        <f t="shared" si="1122"/>
        <v>0</v>
      </c>
      <c r="P499" s="222">
        <f t="shared" si="1123"/>
        <v>0</v>
      </c>
      <c r="Q499" s="222">
        <f t="shared" si="1124"/>
        <v>0</v>
      </c>
      <c r="R499" s="222">
        <f t="shared" si="1125"/>
        <v>0</v>
      </c>
      <c r="S499" s="222">
        <f t="shared" si="1126"/>
        <v>0</v>
      </c>
      <c r="T499" s="222">
        <f t="shared" si="1127"/>
        <v>0</v>
      </c>
      <c r="U499" s="222">
        <f t="shared" si="1128"/>
        <v>0</v>
      </c>
      <c r="V499" s="222">
        <f t="shared" si="1129"/>
        <v>0</v>
      </c>
      <c r="W499" s="222">
        <f t="shared" si="1130"/>
        <v>0</v>
      </c>
      <c r="X499" s="222">
        <f t="shared" si="1131"/>
        <v>0</v>
      </c>
      <c r="Y499" s="222">
        <f t="shared" si="1132"/>
        <v>0</v>
      </c>
      <c r="Z499" s="222">
        <f t="shared" si="1133"/>
        <v>0</v>
      </c>
      <c r="AA499" s="222">
        <f t="shared" si="1134"/>
        <v>0</v>
      </c>
      <c r="AB499" s="222">
        <f t="shared" si="1135"/>
        <v>0</v>
      </c>
      <c r="AC499" s="222">
        <f t="shared" si="1136"/>
        <v>0</v>
      </c>
      <c r="AD499" s="222">
        <f t="shared" si="1137"/>
        <v>0</v>
      </c>
      <c r="AE499" s="222">
        <f t="shared" si="1138"/>
        <v>0</v>
      </c>
      <c r="AF499" s="222">
        <f t="shared" si="1139"/>
        <v>0</v>
      </c>
      <c r="AG499" s="222">
        <f t="shared" si="1140"/>
        <v>0</v>
      </c>
      <c r="AH499" s="222">
        <f t="shared" si="1141"/>
        <v>0</v>
      </c>
      <c r="AI499" s="222">
        <f t="shared" si="1142"/>
        <v>0</v>
      </c>
      <c r="AJ499" s="222">
        <f t="shared" si="1143"/>
        <v>0</v>
      </c>
      <c r="AK499" s="222">
        <f t="shared" si="1144"/>
        <v>0</v>
      </c>
      <c r="AL499" s="222">
        <f t="shared" si="1145"/>
        <v>0</v>
      </c>
      <c r="AM499" s="222">
        <f t="shared" si="1146"/>
        <v>0</v>
      </c>
      <c r="AN499" s="222">
        <f t="shared" si="1147"/>
        <v>0</v>
      </c>
      <c r="AO499" s="222">
        <f t="shared" si="1148"/>
        <v>0</v>
      </c>
      <c r="AP499" s="222">
        <f t="shared" si="1149"/>
        <v>0</v>
      </c>
      <c r="AQ499" s="222">
        <f t="shared" si="1150"/>
        <v>0</v>
      </c>
      <c r="AR499" s="222">
        <f t="shared" si="1151"/>
        <v>0</v>
      </c>
      <c r="AS499" s="222">
        <f t="shared" si="1152"/>
        <v>0</v>
      </c>
      <c r="AT499" s="222">
        <f t="shared" si="1153"/>
        <v>0</v>
      </c>
      <c r="AU499" s="222">
        <f t="shared" si="1154"/>
        <v>0</v>
      </c>
      <c r="AV499" s="222">
        <f t="shared" si="1155"/>
        <v>0</v>
      </c>
      <c r="AW499" s="222">
        <f t="shared" si="1156"/>
        <v>0</v>
      </c>
      <c r="AX499" s="222">
        <f t="shared" si="1157"/>
        <v>0</v>
      </c>
      <c r="AY499" s="222">
        <f t="shared" si="1158"/>
        <v>0</v>
      </c>
      <c r="AZ499" s="222">
        <f t="shared" si="1159"/>
        <v>0</v>
      </c>
      <c r="BA499" s="222">
        <f t="shared" si="1160"/>
        <v>0</v>
      </c>
      <c r="BB499" s="222">
        <f t="shared" si="1161"/>
        <v>0</v>
      </c>
      <c r="BC499" s="222">
        <f t="shared" si="1162"/>
        <v>0</v>
      </c>
      <c r="BD499" s="222">
        <f t="shared" si="1163"/>
        <v>0</v>
      </c>
      <c r="BE499" s="222">
        <f t="shared" si="1164"/>
        <v>0</v>
      </c>
      <c r="BF499" s="222">
        <f t="shared" si="1165"/>
        <v>0</v>
      </c>
      <c r="BG499" s="222">
        <f t="shared" si="1166"/>
        <v>0</v>
      </c>
      <c r="BH499" s="222">
        <f t="shared" si="1167"/>
        <v>0</v>
      </c>
      <c r="BI499" s="222">
        <f t="shared" si="1168"/>
        <v>0</v>
      </c>
      <c r="BJ499" s="222">
        <f t="shared" si="1169"/>
        <v>0</v>
      </c>
      <c r="BK499" s="222">
        <f t="shared" si="1170"/>
        <v>0</v>
      </c>
      <c r="BL499" s="222">
        <f t="shared" si="1171"/>
        <v>0</v>
      </c>
      <c r="BM499" s="222">
        <f t="shared" si="1172"/>
        <v>0</v>
      </c>
      <c r="BN499" s="222">
        <f t="shared" si="1173"/>
        <v>0</v>
      </c>
      <c r="BO499" s="222">
        <f t="shared" si="1174"/>
        <v>0</v>
      </c>
      <c r="BP499" s="222">
        <f t="shared" si="1175"/>
        <v>0</v>
      </c>
      <c r="BQ499" s="222">
        <f t="shared" si="1176"/>
        <v>0</v>
      </c>
      <c r="BR499" s="222">
        <f t="shared" si="1177"/>
        <v>0</v>
      </c>
      <c r="BS499" s="222">
        <f t="shared" si="1178"/>
        <v>0</v>
      </c>
      <c r="BT499" s="222">
        <f t="shared" si="1179"/>
        <v>0</v>
      </c>
      <c r="BU499" s="222">
        <f t="shared" si="1180"/>
        <v>0</v>
      </c>
      <c r="BV499" s="222">
        <f t="shared" si="1181"/>
        <v>0</v>
      </c>
      <c r="BW499" s="222">
        <f t="shared" si="1182"/>
        <v>0</v>
      </c>
      <c r="BX499" s="222">
        <f t="shared" si="1183"/>
        <v>0</v>
      </c>
      <c r="BY499" s="222">
        <f t="shared" si="1184"/>
        <v>0</v>
      </c>
      <c r="BZ499" s="222">
        <f t="shared" si="1185"/>
        <v>0</v>
      </c>
      <c r="CA499" s="222">
        <f t="shared" si="1186"/>
        <v>0</v>
      </c>
      <c r="CB499" s="222">
        <f t="shared" si="1187"/>
        <v>0</v>
      </c>
      <c r="CC499" s="222">
        <f t="shared" si="1188"/>
        <v>0</v>
      </c>
      <c r="CD499" s="222">
        <f t="shared" si="1189"/>
        <v>0</v>
      </c>
      <c r="CE499" s="222">
        <f t="shared" si="1190"/>
        <v>0</v>
      </c>
      <c r="CF499" s="222">
        <f t="shared" si="1191"/>
        <v>0</v>
      </c>
      <c r="CG499" s="222">
        <f t="shared" si="1192"/>
        <v>0</v>
      </c>
      <c r="CH499" s="222">
        <f t="shared" si="1193"/>
        <v>0</v>
      </c>
      <c r="CI499" s="222">
        <f t="shared" si="1194"/>
        <v>0</v>
      </c>
      <c r="CJ499" s="222">
        <f t="shared" si="1195"/>
        <v>0</v>
      </c>
      <c r="CK499" s="222">
        <f t="shared" si="1196"/>
        <v>0</v>
      </c>
      <c r="CL499" s="222">
        <f t="shared" si="1197"/>
        <v>0</v>
      </c>
      <c r="CM499" s="222">
        <f t="shared" si="1198"/>
        <v>0</v>
      </c>
      <c r="CN499" s="222">
        <f t="shared" si="1199"/>
        <v>0</v>
      </c>
      <c r="CO499" s="222">
        <f t="shared" si="1200"/>
        <v>0</v>
      </c>
      <c r="CP499" s="222">
        <f t="shared" si="1201"/>
        <v>0</v>
      </c>
      <c r="CQ499" s="222">
        <f t="shared" si="1202"/>
        <v>0</v>
      </c>
      <c r="CR499" s="222">
        <f t="shared" si="1203"/>
        <v>0</v>
      </c>
      <c r="CS499" s="222">
        <f t="shared" si="1204"/>
        <v>0</v>
      </c>
      <c r="CT499" s="222">
        <f t="shared" si="1205"/>
        <v>0</v>
      </c>
      <c r="CU499" s="222">
        <f t="shared" si="1206"/>
        <v>0</v>
      </c>
      <c r="CV499" s="222">
        <f t="shared" si="1207"/>
        <v>0</v>
      </c>
      <c r="CW499" s="222">
        <f t="shared" si="1208"/>
        <v>0</v>
      </c>
      <c r="CX499" s="222">
        <f t="shared" si="1209"/>
        <v>0</v>
      </c>
      <c r="CY499" s="222">
        <f t="shared" si="1210"/>
        <v>0</v>
      </c>
      <c r="CZ499" s="222">
        <f t="shared" si="1211"/>
        <v>0</v>
      </c>
      <c r="DA499" s="222">
        <f t="shared" si="1212"/>
        <v>0</v>
      </c>
      <c r="DB499" s="222">
        <f t="shared" si="1213"/>
        <v>0</v>
      </c>
      <c r="DC499" s="222">
        <f t="shared" si="1214"/>
        <v>0</v>
      </c>
      <c r="DD499" s="222">
        <f t="shared" si="1215"/>
        <v>0</v>
      </c>
      <c r="DE499" s="222">
        <f t="shared" si="1216"/>
        <v>0</v>
      </c>
      <c r="DF499" s="222">
        <f t="shared" si="1217"/>
        <v>0</v>
      </c>
      <c r="DG499" s="222">
        <f t="shared" si="1218"/>
        <v>0</v>
      </c>
      <c r="DH499" s="222">
        <f t="shared" si="1219"/>
        <v>0</v>
      </c>
      <c r="DI499" s="222">
        <f t="shared" si="1220"/>
        <v>0</v>
      </c>
      <c r="DJ499" s="222">
        <f t="shared" si="1221"/>
        <v>0</v>
      </c>
      <c r="DK499" s="222">
        <f t="shared" si="1222"/>
        <v>0</v>
      </c>
      <c r="DL499" s="222">
        <f t="shared" si="1223"/>
        <v>0</v>
      </c>
      <c r="DM499" s="222">
        <f t="shared" si="1224"/>
        <v>0</v>
      </c>
      <c r="DN499" s="222">
        <f t="shared" si="1225"/>
        <v>0</v>
      </c>
      <c r="DO499" s="222">
        <f t="shared" si="1226"/>
        <v>0</v>
      </c>
      <c r="DP499" s="222">
        <f t="shared" si="1227"/>
        <v>0</v>
      </c>
      <c r="DQ499" s="222">
        <f t="shared" si="1228"/>
        <v>0</v>
      </c>
      <c r="DR499" s="222">
        <f t="shared" si="1229"/>
        <v>0</v>
      </c>
      <c r="DS499" s="222">
        <f t="shared" si="1230"/>
        <v>0</v>
      </c>
      <c r="DT499" s="222">
        <f t="shared" si="1231"/>
        <v>0</v>
      </c>
      <c r="DU499" s="222">
        <f t="shared" si="1232"/>
        <v>0</v>
      </c>
      <c r="DV499" s="222">
        <f t="shared" si="1233"/>
        <v>0</v>
      </c>
      <c r="DW499" s="222">
        <f t="shared" si="1234"/>
        <v>0</v>
      </c>
      <c r="DX499" s="222">
        <f t="shared" si="1235"/>
        <v>0</v>
      </c>
      <c r="DY499" s="222">
        <f t="shared" si="1236"/>
        <v>0</v>
      </c>
      <c r="DZ499" s="222">
        <f t="shared" si="1237"/>
        <v>0</v>
      </c>
      <c r="EA499" s="222">
        <f t="shared" si="1238"/>
        <v>0</v>
      </c>
      <c r="EB499" s="222">
        <f t="shared" si="1239"/>
        <v>0</v>
      </c>
      <c r="EC499" s="222">
        <f t="shared" si="1240"/>
        <v>0</v>
      </c>
      <c r="ED499" s="222">
        <f t="shared" si="1241"/>
        <v>0</v>
      </c>
      <c r="EE499" s="222">
        <f t="shared" si="1242"/>
        <v>0</v>
      </c>
      <c r="EF499" s="222">
        <f t="shared" si="1243"/>
        <v>0</v>
      </c>
      <c r="EG499" s="222">
        <f t="shared" si="1244"/>
        <v>0</v>
      </c>
      <c r="EH499" s="222">
        <f t="shared" si="1245"/>
        <v>0</v>
      </c>
      <c r="EI499" s="222">
        <f t="shared" si="1246"/>
        <v>0</v>
      </c>
      <c r="EJ499" s="222">
        <f t="shared" si="1247"/>
        <v>0</v>
      </c>
      <c r="EK499" s="222">
        <f t="shared" si="1248"/>
        <v>0</v>
      </c>
      <c r="EL499" s="222">
        <f t="shared" si="1249"/>
        <v>0</v>
      </c>
      <c r="EM499" s="222">
        <f t="shared" si="1250"/>
        <v>0</v>
      </c>
      <c r="EN499" s="222">
        <f t="shared" si="1251"/>
        <v>0</v>
      </c>
      <c r="EO499" s="222">
        <f t="shared" si="1252"/>
        <v>0</v>
      </c>
      <c r="EP499" s="222">
        <f t="shared" si="1253"/>
        <v>0</v>
      </c>
      <c r="EQ499" s="222">
        <f t="shared" si="1254"/>
        <v>0</v>
      </c>
      <c r="ER499" s="222">
        <f t="shared" si="1255"/>
        <v>0</v>
      </c>
      <c r="ES499" s="222">
        <f t="shared" si="1256"/>
        <v>0</v>
      </c>
      <c r="ET499" s="222">
        <f t="shared" si="1257"/>
        <v>0</v>
      </c>
      <c r="EU499" s="222">
        <f t="shared" si="1258"/>
        <v>0</v>
      </c>
      <c r="EV499" s="222">
        <f t="shared" si="1259"/>
        <v>0</v>
      </c>
      <c r="EW499" s="222">
        <f t="shared" si="1260"/>
        <v>0</v>
      </c>
      <c r="EX499" s="222">
        <f t="shared" si="1261"/>
        <v>0</v>
      </c>
      <c r="EY499" s="222">
        <f t="shared" si="1262"/>
        <v>0</v>
      </c>
      <c r="EZ499" s="222">
        <f t="shared" si="1263"/>
        <v>0</v>
      </c>
      <c r="FA499" s="222">
        <f t="shared" si="1264"/>
        <v>0</v>
      </c>
      <c r="FB499" s="222">
        <f t="shared" si="1265"/>
        <v>0</v>
      </c>
      <c r="FC499" s="222">
        <f t="shared" si="1266"/>
        <v>0</v>
      </c>
      <c r="FD499" s="222">
        <f t="shared" si="1267"/>
        <v>0</v>
      </c>
      <c r="FE499" s="222">
        <f t="shared" si="1268"/>
        <v>0</v>
      </c>
      <c r="FF499" s="222">
        <f t="shared" si="1269"/>
        <v>0</v>
      </c>
      <c r="FG499" s="222">
        <f t="shared" si="1270"/>
        <v>0</v>
      </c>
      <c r="FH499" s="222">
        <f t="shared" si="1271"/>
        <v>0</v>
      </c>
      <c r="FI499" s="222">
        <f t="shared" si="1272"/>
        <v>0</v>
      </c>
      <c r="FJ499" s="222">
        <f t="shared" si="1273"/>
        <v>0</v>
      </c>
      <c r="FK499" s="222">
        <f t="shared" si="1274"/>
        <v>0</v>
      </c>
      <c r="FL499" s="222">
        <f t="shared" si="1275"/>
        <v>0</v>
      </c>
      <c r="FM499" s="222">
        <f t="shared" si="1276"/>
        <v>0</v>
      </c>
      <c r="FN499" s="222">
        <f t="shared" si="1277"/>
        <v>0</v>
      </c>
      <c r="FO499" s="222">
        <f t="shared" si="1278"/>
        <v>0</v>
      </c>
      <c r="FP499" s="222">
        <f t="shared" si="1279"/>
        <v>0</v>
      </c>
      <c r="FQ499" s="222">
        <f t="shared" si="1280"/>
        <v>0</v>
      </c>
      <c r="FR499" s="222">
        <f t="shared" si="1281"/>
        <v>0</v>
      </c>
      <c r="FS499" s="222">
        <f t="shared" si="1282"/>
        <v>0</v>
      </c>
      <c r="FT499" s="222">
        <f t="shared" si="1283"/>
        <v>0</v>
      </c>
      <c r="FU499" s="222">
        <f t="shared" si="1284"/>
        <v>0</v>
      </c>
      <c r="FV499" s="222">
        <f t="shared" si="1285"/>
        <v>0</v>
      </c>
      <c r="FW499" s="222">
        <f t="shared" si="1286"/>
        <v>0</v>
      </c>
      <c r="FX499" s="222">
        <f t="shared" si="1287"/>
        <v>0</v>
      </c>
      <c r="FY499" s="222">
        <f t="shared" si="1288"/>
        <v>0</v>
      </c>
      <c r="FZ499" s="222">
        <f t="shared" si="1289"/>
        <v>0</v>
      </c>
      <c r="GA499" s="222">
        <f t="shared" si="1290"/>
        <v>0</v>
      </c>
      <c r="GB499" s="222">
        <f t="shared" si="1291"/>
        <v>0</v>
      </c>
      <c r="GC499" s="222">
        <f t="shared" si="1292"/>
        <v>0</v>
      </c>
      <c r="GD499" s="222">
        <f t="shared" si="1293"/>
        <v>0</v>
      </c>
      <c r="GE499" s="222">
        <f t="shared" si="1294"/>
        <v>0</v>
      </c>
      <c r="GF499" s="222">
        <f t="shared" si="1295"/>
        <v>0</v>
      </c>
      <c r="GG499" s="222">
        <f t="shared" si="1296"/>
        <v>0</v>
      </c>
      <c r="GH499" s="222">
        <f t="shared" si="1297"/>
        <v>0</v>
      </c>
      <c r="GI499" s="222">
        <f t="shared" si="1298"/>
        <v>0</v>
      </c>
      <c r="GJ499" s="222">
        <f t="shared" si="1299"/>
        <v>0</v>
      </c>
      <c r="GK499" s="222">
        <f t="shared" si="1300"/>
        <v>0</v>
      </c>
      <c r="GL499" s="222">
        <f t="shared" si="1301"/>
        <v>0</v>
      </c>
      <c r="GM499" s="222">
        <f t="shared" si="1302"/>
        <v>0</v>
      </c>
      <c r="GN499" s="222">
        <f t="shared" si="1303"/>
        <v>0</v>
      </c>
      <c r="GO499" s="222">
        <f t="shared" si="1304"/>
        <v>0</v>
      </c>
      <c r="GP499" s="222">
        <f t="shared" si="1305"/>
        <v>0</v>
      </c>
      <c r="GQ499" s="222">
        <f t="shared" si="1306"/>
        <v>0</v>
      </c>
      <c r="GR499" s="222">
        <f t="shared" si="1307"/>
        <v>0</v>
      </c>
      <c r="GS499" s="222">
        <f t="shared" si="1308"/>
        <v>0</v>
      </c>
      <c r="GT499" s="222">
        <f t="shared" si="1309"/>
        <v>0</v>
      </c>
      <c r="GU499" s="222">
        <f t="shared" si="1310"/>
        <v>0</v>
      </c>
      <c r="GV499" s="222">
        <f t="shared" si="1311"/>
        <v>0</v>
      </c>
      <c r="GW499" s="222">
        <f t="shared" si="1312"/>
        <v>0</v>
      </c>
      <c r="GX499" s="222">
        <f t="shared" si="1313"/>
        <v>0</v>
      </c>
      <c r="GY499" s="222">
        <f t="shared" si="1314"/>
        <v>0</v>
      </c>
      <c r="GZ499" s="222">
        <f t="shared" si="1315"/>
        <v>0</v>
      </c>
      <c r="HA499" s="222">
        <f t="shared" si="1316"/>
        <v>0</v>
      </c>
      <c r="HB499" s="222">
        <f t="shared" si="1317"/>
        <v>0</v>
      </c>
      <c r="HC499" s="222">
        <f t="shared" si="1318"/>
        <v>0</v>
      </c>
      <c r="HD499" s="222">
        <f t="shared" si="1319"/>
        <v>0</v>
      </c>
      <c r="HE499" s="222">
        <f t="shared" si="1320"/>
        <v>0</v>
      </c>
      <c r="HF499" s="222">
        <f t="shared" si="1321"/>
        <v>0</v>
      </c>
      <c r="HG499" s="222">
        <f t="shared" si="1322"/>
        <v>0</v>
      </c>
      <c r="HH499" s="222">
        <f t="shared" si="1323"/>
        <v>0</v>
      </c>
      <c r="HI499" s="222">
        <f t="shared" si="1324"/>
        <v>0</v>
      </c>
      <c r="HJ499" s="222">
        <f t="shared" si="1325"/>
        <v>0</v>
      </c>
      <c r="HK499" s="222">
        <f t="shared" si="1326"/>
        <v>0</v>
      </c>
      <c r="HL499" s="222">
        <f t="shared" si="1327"/>
        <v>0</v>
      </c>
      <c r="HM499" s="222">
        <f t="shared" si="1328"/>
        <v>0</v>
      </c>
      <c r="HN499" s="222">
        <f t="shared" si="1329"/>
        <v>0</v>
      </c>
      <c r="HO499" s="222">
        <f t="shared" si="1330"/>
        <v>0</v>
      </c>
      <c r="HP499" s="222">
        <f t="shared" si="1331"/>
        <v>0</v>
      </c>
      <c r="HQ499" s="222">
        <f t="shared" si="1332"/>
        <v>0</v>
      </c>
      <c r="HR499" s="222">
        <f t="shared" si="1333"/>
        <v>0</v>
      </c>
      <c r="HS499" s="222">
        <f t="shared" si="1334"/>
        <v>0</v>
      </c>
      <c r="HT499" s="222">
        <f t="shared" si="1335"/>
        <v>0</v>
      </c>
      <c r="HU499" s="222">
        <f t="shared" si="1336"/>
        <v>0</v>
      </c>
      <c r="HV499" s="222">
        <f t="shared" si="1337"/>
        <v>0</v>
      </c>
      <c r="HW499" s="222">
        <f t="shared" si="1338"/>
        <v>0</v>
      </c>
      <c r="HX499" s="222">
        <f t="shared" si="1339"/>
        <v>0</v>
      </c>
      <c r="HY499" s="222">
        <f t="shared" si="1340"/>
        <v>0</v>
      </c>
      <c r="HZ499" s="222">
        <f t="shared" si="1341"/>
        <v>0</v>
      </c>
      <c r="IA499" s="222">
        <f t="shared" si="1342"/>
        <v>0</v>
      </c>
      <c r="IB499" s="222">
        <f t="shared" si="1343"/>
        <v>0</v>
      </c>
      <c r="IC499" s="222">
        <f t="shared" si="1344"/>
        <v>0</v>
      </c>
      <c r="ID499" s="222">
        <f t="shared" si="1345"/>
        <v>0</v>
      </c>
      <c r="IE499" s="222">
        <f t="shared" si="1346"/>
        <v>0</v>
      </c>
      <c r="IF499" s="222">
        <f t="shared" si="1347"/>
        <v>0</v>
      </c>
      <c r="IG499" s="222">
        <f t="shared" si="1348"/>
        <v>0</v>
      </c>
      <c r="IH499" s="222">
        <f t="shared" si="1349"/>
        <v>0</v>
      </c>
      <c r="II499" s="222">
        <f t="shared" si="1350"/>
        <v>0</v>
      </c>
      <c r="IJ499" s="222">
        <f t="shared" si="1351"/>
        <v>0</v>
      </c>
      <c r="IK499" s="222">
        <f t="shared" si="1352"/>
        <v>0</v>
      </c>
      <c r="IL499" s="222">
        <f t="shared" si="1353"/>
        <v>0</v>
      </c>
      <c r="IM499" s="222">
        <f t="shared" si="1354"/>
        <v>0</v>
      </c>
      <c r="IN499" s="222">
        <f t="shared" si="1355"/>
        <v>0</v>
      </c>
      <c r="IO499" s="222">
        <f t="shared" si="1356"/>
        <v>0</v>
      </c>
      <c r="IP499" s="222">
        <f t="shared" si="1357"/>
        <v>0</v>
      </c>
      <c r="IQ499" s="222">
        <f t="shared" si="1358"/>
        <v>0</v>
      </c>
      <c r="IR499" s="222">
        <f t="shared" si="1359"/>
        <v>0</v>
      </c>
      <c r="IS499" s="222">
        <f t="shared" si="1360"/>
        <v>0</v>
      </c>
      <c r="IT499" s="222">
        <f t="shared" si="1361"/>
        <v>0</v>
      </c>
      <c r="IU499" s="222">
        <f t="shared" si="1362"/>
        <v>0</v>
      </c>
      <c r="IV499" s="222">
        <f t="shared" si="1363"/>
        <v>0</v>
      </c>
      <c r="IW499" s="222">
        <f t="shared" si="1364"/>
        <v>0</v>
      </c>
      <c r="IX499" s="222">
        <f t="shared" si="1365"/>
        <v>0</v>
      </c>
      <c r="IY499" s="222">
        <f t="shared" si="1366"/>
        <v>0</v>
      </c>
      <c r="IZ499" s="222">
        <f t="shared" si="1367"/>
        <v>0</v>
      </c>
      <c r="JA499" s="222">
        <f t="shared" si="1368"/>
        <v>0</v>
      </c>
      <c r="JB499" s="222">
        <f t="shared" si="1369"/>
        <v>0</v>
      </c>
    </row>
    <row r="500" spans="2:262">
      <c r="B500" s="230">
        <v>139</v>
      </c>
      <c r="C500" s="229">
        <f t="shared" si="1370"/>
        <v>2.714843750000002E-3</v>
      </c>
      <c r="D500" s="226">
        <f t="shared" ca="1" si="1113"/>
        <v>39.0843955873532</v>
      </c>
      <c r="E500" s="225">
        <f ca="1">EO361</f>
        <v>-0.11560441264680556</v>
      </c>
      <c r="F500" s="224">
        <v>139</v>
      </c>
      <c r="G500" s="222">
        <f t="shared" si="1114"/>
        <v>0</v>
      </c>
      <c r="H500" s="222">
        <f t="shared" si="1115"/>
        <v>0</v>
      </c>
      <c r="I500" s="222">
        <f t="shared" si="1116"/>
        <v>0</v>
      </c>
      <c r="J500" s="222">
        <f t="shared" si="1117"/>
        <v>0</v>
      </c>
      <c r="K500" s="222">
        <f t="shared" si="1118"/>
        <v>0</v>
      </c>
      <c r="L500" s="222">
        <f t="shared" si="1119"/>
        <v>0</v>
      </c>
      <c r="M500" s="222">
        <f t="shared" si="1120"/>
        <v>0</v>
      </c>
      <c r="N500" s="222">
        <f t="shared" si="1121"/>
        <v>0</v>
      </c>
      <c r="O500" s="222">
        <f t="shared" si="1122"/>
        <v>0</v>
      </c>
      <c r="P500" s="222">
        <f t="shared" si="1123"/>
        <v>0</v>
      </c>
      <c r="Q500" s="222">
        <f t="shared" si="1124"/>
        <v>0</v>
      </c>
      <c r="R500" s="222">
        <f t="shared" si="1125"/>
        <v>0</v>
      </c>
      <c r="S500" s="222">
        <f t="shared" si="1126"/>
        <v>0</v>
      </c>
      <c r="T500" s="222">
        <f t="shared" si="1127"/>
        <v>0</v>
      </c>
      <c r="U500" s="222">
        <f t="shared" si="1128"/>
        <v>0</v>
      </c>
      <c r="V500" s="222">
        <f t="shared" si="1129"/>
        <v>0</v>
      </c>
      <c r="W500" s="222">
        <f t="shared" si="1130"/>
        <v>0</v>
      </c>
      <c r="X500" s="222">
        <f t="shared" si="1131"/>
        <v>0</v>
      </c>
      <c r="Y500" s="222">
        <f t="shared" si="1132"/>
        <v>0</v>
      </c>
      <c r="Z500" s="222">
        <f t="shared" si="1133"/>
        <v>0</v>
      </c>
      <c r="AA500" s="222">
        <f t="shared" si="1134"/>
        <v>0</v>
      </c>
      <c r="AB500" s="222">
        <f t="shared" si="1135"/>
        <v>0</v>
      </c>
      <c r="AC500" s="222">
        <f t="shared" si="1136"/>
        <v>0</v>
      </c>
      <c r="AD500" s="222">
        <f t="shared" si="1137"/>
        <v>0</v>
      </c>
      <c r="AE500" s="222">
        <f t="shared" si="1138"/>
        <v>0</v>
      </c>
      <c r="AF500" s="222">
        <f t="shared" si="1139"/>
        <v>0</v>
      </c>
      <c r="AG500" s="222">
        <f t="shared" si="1140"/>
        <v>0</v>
      </c>
      <c r="AH500" s="222">
        <f t="shared" si="1141"/>
        <v>0</v>
      </c>
      <c r="AI500" s="222">
        <f t="shared" si="1142"/>
        <v>0</v>
      </c>
      <c r="AJ500" s="222">
        <f t="shared" si="1143"/>
        <v>0</v>
      </c>
      <c r="AK500" s="222">
        <f t="shared" si="1144"/>
        <v>0</v>
      </c>
      <c r="AL500" s="222">
        <f t="shared" si="1145"/>
        <v>0</v>
      </c>
      <c r="AM500" s="222">
        <f t="shared" si="1146"/>
        <v>0</v>
      </c>
      <c r="AN500" s="222">
        <f t="shared" si="1147"/>
        <v>0</v>
      </c>
      <c r="AO500" s="222">
        <f t="shared" si="1148"/>
        <v>0</v>
      </c>
      <c r="AP500" s="222">
        <f t="shared" si="1149"/>
        <v>0</v>
      </c>
      <c r="AQ500" s="222">
        <f t="shared" si="1150"/>
        <v>0</v>
      </c>
      <c r="AR500" s="222">
        <f t="shared" si="1151"/>
        <v>0</v>
      </c>
      <c r="AS500" s="222">
        <f t="shared" si="1152"/>
        <v>0</v>
      </c>
      <c r="AT500" s="222">
        <f t="shared" si="1153"/>
        <v>0</v>
      </c>
      <c r="AU500" s="222">
        <f t="shared" si="1154"/>
        <v>0</v>
      </c>
      <c r="AV500" s="222">
        <f t="shared" si="1155"/>
        <v>0</v>
      </c>
      <c r="AW500" s="222">
        <f t="shared" si="1156"/>
        <v>0</v>
      </c>
      <c r="AX500" s="222">
        <f t="shared" si="1157"/>
        <v>0</v>
      </c>
      <c r="AY500" s="222">
        <f t="shared" si="1158"/>
        <v>0</v>
      </c>
      <c r="AZ500" s="222">
        <f t="shared" si="1159"/>
        <v>0</v>
      </c>
      <c r="BA500" s="222">
        <f t="shared" si="1160"/>
        <v>0</v>
      </c>
      <c r="BB500" s="222">
        <f t="shared" si="1161"/>
        <v>0</v>
      </c>
      <c r="BC500" s="222">
        <f t="shared" si="1162"/>
        <v>0</v>
      </c>
      <c r="BD500" s="222">
        <f t="shared" si="1163"/>
        <v>0</v>
      </c>
      <c r="BE500" s="222">
        <f t="shared" si="1164"/>
        <v>0</v>
      </c>
      <c r="BF500" s="222">
        <f t="shared" si="1165"/>
        <v>0</v>
      </c>
      <c r="BG500" s="222">
        <f t="shared" si="1166"/>
        <v>0</v>
      </c>
      <c r="BH500" s="222">
        <f t="shared" si="1167"/>
        <v>0</v>
      </c>
      <c r="BI500" s="222">
        <f t="shared" si="1168"/>
        <v>0</v>
      </c>
      <c r="BJ500" s="222">
        <f t="shared" si="1169"/>
        <v>0</v>
      </c>
      <c r="BK500" s="222">
        <f t="shared" si="1170"/>
        <v>0</v>
      </c>
      <c r="BL500" s="222">
        <f t="shared" si="1171"/>
        <v>0</v>
      </c>
      <c r="BM500" s="222">
        <f t="shared" si="1172"/>
        <v>0</v>
      </c>
      <c r="BN500" s="222">
        <f t="shared" si="1173"/>
        <v>0</v>
      </c>
      <c r="BO500" s="222">
        <f t="shared" si="1174"/>
        <v>0</v>
      </c>
      <c r="BP500" s="222">
        <f t="shared" si="1175"/>
        <v>0</v>
      </c>
      <c r="BQ500" s="222">
        <f t="shared" si="1176"/>
        <v>0</v>
      </c>
      <c r="BR500" s="222">
        <f t="shared" si="1177"/>
        <v>0</v>
      </c>
      <c r="BS500" s="222">
        <f t="shared" si="1178"/>
        <v>0</v>
      </c>
      <c r="BT500" s="222">
        <f t="shared" si="1179"/>
        <v>0</v>
      </c>
      <c r="BU500" s="222">
        <f t="shared" si="1180"/>
        <v>0</v>
      </c>
      <c r="BV500" s="222">
        <f t="shared" si="1181"/>
        <v>0</v>
      </c>
      <c r="BW500" s="222">
        <f t="shared" si="1182"/>
        <v>0</v>
      </c>
      <c r="BX500" s="222">
        <f t="shared" si="1183"/>
        <v>0</v>
      </c>
      <c r="BY500" s="222">
        <f t="shared" si="1184"/>
        <v>0</v>
      </c>
      <c r="BZ500" s="222">
        <f t="shared" si="1185"/>
        <v>0</v>
      </c>
      <c r="CA500" s="222">
        <f t="shared" si="1186"/>
        <v>0</v>
      </c>
      <c r="CB500" s="222">
        <f t="shared" si="1187"/>
        <v>0</v>
      </c>
      <c r="CC500" s="222">
        <f t="shared" si="1188"/>
        <v>0</v>
      </c>
      <c r="CD500" s="222">
        <f t="shared" si="1189"/>
        <v>0</v>
      </c>
      <c r="CE500" s="222">
        <f t="shared" si="1190"/>
        <v>0</v>
      </c>
      <c r="CF500" s="222">
        <f t="shared" si="1191"/>
        <v>0</v>
      </c>
      <c r="CG500" s="222">
        <f t="shared" si="1192"/>
        <v>0</v>
      </c>
      <c r="CH500" s="222">
        <f t="shared" si="1193"/>
        <v>0</v>
      </c>
      <c r="CI500" s="222">
        <f t="shared" si="1194"/>
        <v>0</v>
      </c>
      <c r="CJ500" s="222">
        <f t="shared" si="1195"/>
        <v>0</v>
      </c>
      <c r="CK500" s="222">
        <f t="shared" si="1196"/>
        <v>0</v>
      </c>
      <c r="CL500" s="222">
        <f t="shared" si="1197"/>
        <v>0</v>
      </c>
      <c r="CM500" s="222">
        <f t="shared" si="1198"/>
        <v>0</v>
      </c>
      <c r="CN500" s="222">
        <f t="shared" si="1199"/>
        <v>0</v>
      </c>
      <c r="CO500" s="222">
        <f t="shared" si="1200"/>
        <v>0</v>
      </c>
      <c r="CP500" s="222">
        <f t="shared" si="1201"/>
        <v>0</v>
      </c>
      <c r="CQ500" s="222">
        <f t="shared" si="1202"/>
        <v>0</v>
      </c>
      <c r="CR500" s="222">
        <f t="shared" si="1203"/>
        <v>0</v>
      </c>
      <c r="CS500" s="222">
        <f t="shared" si="1204"/>
        <v>0</v>
      </c>
      <c r="CT500" s="222">
        <f t="shared" si="1205"/>
        <v>0</v>
      </c>
      <c r="CU500" s="222">
        <f t="shared" si="1206"/>
        <v>0</v>
      </c>
      <c r="CV500" s="222">
        <f t="shared" si="1207"/>
        <v>0</v>
      </c>
      <c r="CW500" s="222">
        <f t="shared" si="1208"/>
        <v>0</v>
      </c>
      <c r="CX500" s="222">
        <f t="shared" si="1209"/>
        <v>0</v>
      </c>
      <c r="CY500" s="222">
        <f t="shared" si="1210"/>
        <v>0</v>
      </c>
      <c r="CZ500" s="222">
        <f t="shared" si="1211"/>
        <v>0</v>
      </c>
      <c r="DA500" s="222">
        <f t="shared" si="1212"/>
        <v>0</v>
      </c>
      <c r="DB500" s="222">
        <f t="shared" si="1213"/>
        <v>0</v>
      </c>
      <c r="DC500" s="222">
        <f t="shared" si="1214"/>
        <v>0</v>
      </c>
      <c r="DD500" s="222">
        <f t="shared" si="1215"/>
        <v>0</v>
      </c>
      <c r="DE500" s="222">
        <f t="shared" si="1216"/>
        <v>0</v>
      </c>
      <c r="DF500" s="222">
        <f t="shared" si="1217"/>
        <v>0</v>
      </c>
      <c r="DG500" s="222">
        <f t="shared" si="1218"/>
        <v>0</v>
      </c>
      <c r="DH500" s="222">
        <f t="shared" si="1219"/>
        <v>0</v>
      </c>
      <c r="DI500" s="222">
        <f t="shared" si="1220"/>
        <v>0</v>
      </c>
      <c r="DJ500" s="222">
        <f t="shared" si="1221"/>
        <v>0</v>
      </c>
      <c r="DK500" s="222">
        <f t="shared" si="1222"/>
        <v>0</v>
      </c>
      <c r="DL500" s="222">
        <f t="shared" si="1223"/>
        <v>0</v>
      </c>
      <c r="DM500" s="222">
        <f t="shared" si="1224"/>
        <v>0</v>
      </c>
      <c r="DN500" s="222">
        <f t="shared" si="1225"/>
        <v>0</v>
      </c>
      <c r="DO500" s="222">
        <f t="shared" si="1226"/>
        <v>0</v>
      </c>
      <c r="DP500" s="222">
        <f t="shared" si="1227"/>
        <v>0</v>
      </c>
      <c r="DQ500" s="222">
        <f t="shared" si="1228"/>
        <v>0</v>
      </c>
      <c r="DR500" s="222">
        <f t="shared" si="1229"/>
        <v>0</v>
      </c>
      <c r="DS500" s="222">
        <f t="shared" si="1230"/>
        <v>0</v>
      </c>
      <c r="DT500" s="222">
        <f t="shared" si="1231"/>
        <v>0</v>
      </c>
      <c r="DU500" s="222">
        <f t="shared" si="1232"/>
        <v>0</v>
      </c>
      <c r="DV500" s="222">
        <f t="shared" si="1233"/>
        <v>0</v>
      </c>
      <c r="DW500" s="222">
        <f t="shared" si="1234"/>
        <v>0</v>
      </c>
      <c r="DX500" s="222">
        <f t="shared" si="1235"/>
        <v>0</v>
      </c>
      <c r="DY500" s="222">
        <f t="shared" si="1236"/>
        <v>0</v>
      </c>
      <c r="DZ500" s="222">
        <f t="shared" si="1237"/>
        <v>0</v>
      </c>
      <c r="EA500" s="222">
        <f t="shared" si="1238"/>
        <v>0</v>
      </c>
      <c r="EB500" s="222">
        <f t="shared" si="1239"/>
        <v>0</v>
      </c>
      <c r="EC500" s="222">
        <f t="shared" si="1240"/>
        <v>0</v>
      </c>
      <c r="ED500" s="222">
        <f t="shared" si="1241"/>
        <v>0</v>
      </c>
      <c r="EE500" s="222">
        <f t="shared" si="1242"/>
        <v>0</v>
      </c>
      <c r="EF500" s="222">
        <f t="shared" si="1243"/>
        <v>0</v>
      </c>
      <c r="EG500" s="222">
        <f t="shared" si="1244"/>
        <v>0</v>
      </c>
      <c r="EH500" s="222">
        <f t="shared" si="1245"/>
        <v>0</v>
      </c>
      <c r="EI500" s="222">
        <f t="shared" si="1246"/>
        <v>0</v>
      </c>
      <c r="EJ500" s="222">
        <f t="shared" si="1247"/>
        <v>0</v>
      </c>
      <c r="EK500" s="222">
        <f t="shared" si="1248"/>
        <v>0</v>
      </c>
      <c r="EL500" s="222">
        <f t="shared" si="1249"/>
        <v>0</v>
      </c>
      <c r="EM500" s="222">
        <f t="shared" si="1250"/>
        <v>0</v>
      </c>
      <c r="EN500" s="222">
        <f t="shared" si="1251"/>
        <v>0</v>
      </c>
      <c r="EO500" s="222">
        <f t="shared" si="1252"/>
        <v>0</v>
      </c>
      <c r="EP500" s="222">
        <f t="shared" si="1253"/>
        <v>0</v>
      </c>
      <c r="EQ500" s="222">
        <f t="shared" si="1254"/>
        <v>0</v>
      </c>
      <c r="ER500" s="222">
        <f t="shared" si="1255"/>
        <v>0</v>
      </c>
      <c r="ES500" s="222">
        <f t="shared" si="1256"/>
        <v>0</v>
      </c>
      <c r="ET500" s="222">
        <f t="shared" si="1257"/>
        <v>0</v>
      </c>
      <c r="EU500" s="222">
        <f t="shared" si="1258"/>
        <v>0</v>
      </c>
      <c r="EV500" s="222">
        <f t="shared" si="1259"/>
        <v>0</v>
      </c>
      <c r="EW500" s="222">
        <f t="shared" si="1260"/>
        <v>0</v>
      </c>
      <c r="EX500" s="222">
        <f t="shared" si="1261"/>
        <v>0</v>
      </c>
      <c r="EY500" s="222">
        <f t="shared" si="1262"/>
        <v>0</v>
      </c>
      <c r="EZ500" s="222">
        <f t="shared" si="1263"/>
        <v>0</v>
      </c>
      <c r="FA500" s="222">
        <f t="shared" si="1264"/>
        <v>0</v>
      </c>
      <c r="FB500" s="222">
        <f t="shared" si="1265"/>
        <v>0</v>
      </c>
      <c r="FC500" s="222">
        <f t="shared" si="1266"/>
        <v>0</v>
      </c>
      <c r="FD500" s="222">
        <f t="shared" si="1267"/>
        <v>0</v>
      </c>
      <c r="FE500" s="222">
        <f t="shared" si="1268"/>
        <v>0</v>
      </c>
      <c r="FF500" s="222">
        <f t="shared" si="1269"/>
        <v>0</v>
      </c>
      <c r="FG500" s="222">
        <f t="shared" si="1270"/>
        <v>0</v>
      </c>
      <c r="FH500" s="222">
        <f t="shared" si="1271"/>
        <v>0</v>
      </c>
      <c r="FI500" s="222">
        <f t="shared" si="1272"/>
        <v>0</v>
      </c>
      <c r="FJ500" s="222">
        <f t="shared" si="1273"/>
        <v>0</v>
      </c>
      <c r="FK500" s="222">
        <f t="shared" si="1274"/>
        <v>0</v>
      </c>
      <c r="FL500" s="222">
        <f t="shared" si="1275"/>
        <v>0</v>
      </c>
      <c r="FM500" s="222">
        <f t="shared" si="1276"/>
        <v>0</v>
      </c>
      <c r="FN500" s="222">
        <f t="shared" si="1277"/>
        <v>0</v>
      </c>
      <c r="FO500" s="222">
        <f t="shared" si="1278"/>
        <v>0</v>
      </c>
      <c r="FP500" s="222">
        <f t="shared" si="1279"/>
        <v>0</v>
      </c>
      <c r="FQ500" s="222">
        <f t="shared" si="1280"/>
        <v>0</v>
      </c>
      <c r="FR500" s="222">
        <f t="shared" si="1281"/>
        <v>0</v>
      </c>
      <c r="FS500" s="222">
        <f t="shared" si="1282"/>
        <v>0</v>
      </c>
      <c r="FT500" s="222">
        <f t="shared" si="1283"/>
        <v>0</v>
      </c>
      <c r="FU500" s="222">
        <f t="shared" si="1284"/>
        <v>0</v>
      </c>
      <c r="FV500" s="222">
        <f t="shared" si="1285"/>
        <v>0</v>
      </c>
      <c r="FW500" s="222">
        <f t="shared" si="1286"/>
        <v>0</v>
      </c>
      <c r="FX500" s="222">
        <f t="shared" si="1287"/>
        <v>0</v>
      </c>
      <c r="FY500" s="222">
        <f t="shared" si="1288"/>
        <v>0</v>
      </c>
      <c r="FZ500" s="222">
        <f t="shared" si="1289"/>
        <v>0</v>
      </c>
      <c r="GA500" s="222">
        <f t="shared" si="1290"/>
        <v>0</v>
      </c>
      <c r="GB500" s="222">
        <f t="shared" si="1291"/>
        <v>0</v>
      </c>
      <c r="GC500" s="222">
        <f t="shared" si="1292"/>
        <v>0</v>
      </c>
      <c r="GD500" s="222">
        <f t="shared" si="1293"/>
        <v>0</v>
      </c>
      <c r="GE500" s="222">
        <f t="shared" si="1294"/>
        <v>0</v>
      </c>
      <c r="GF500" s="222">
        <f t="shared" si="1295"/>
        <v>0</v>
      </c>
      <c r="GG500" s="222">
        <f t="shared" si="1296"/>
        <v>0</v>
      </c>
      <c r="GH500" s="222">
        <f t="shared" si="1297"/>
        <v>0</v>
      </c>
      <c r="GI500" s="222">
        <f t="shared" si="1298"/>
        <v>0</v>
      </c>
      <c r="GJ500" s="222">
        <f t="shared" si="1299"/>
        <v>0</v>
      </c>
      <c r="GK500" s="222">
        <f t="shared" si="1300"/>
        <v>0</v>
      </c>
      <c r="GL500" s="222">
        <f t="shared" si="1301"/>
        <v>0</v>
      </c>
      <c r="GM500" s="222">
        <f t="shared" si="1302"/>
        <v>0</v>
      </c>
      <c r="GN500" s="222">
        <f t="shared" si="1303"/>
        <v>0</v>
      </c>
      <c r="GO500" s="222">
        <f t="shared" si="1304"/>
        <v>0</v>
      </c>
      <c r="GP500" s="222">
        <f t="shared" si="1305"/>
        <v>0</v>
      </c>
      <c r="GQ500" s="222">
        <f t="shared" si="1306"/>
        <v>0</v>
      </c>
      <c r="GR500" s="222">
        <f t="shared" si="1307"/>
        <v>0</v>
      </c>
      <c r="GS500" s="222">
        <f t="shared" si="1308"/>
        <v>0</v>
      </c>
      <c r="GT500" s="222">
        <f t="shared" si="1309"/>
        <v>0</v>
      </c>
      <c r="GU500" s="222">
        <f t="shared" si="1310"/>
        <v>0</v>
      </c>
      <c r="GV500" s="222">
        <f t="shared" si="1311"/>
        <v>0</v>
      </c>
      <c r="GW500" s="222">
        <f t="shared" si="1312"/>
        <v>0</v>
      </c>
      <c r="GX500" s="222">
        <f t="shared" si="1313"/>
        <v>0</v>
      </c>
      <c r="GY500" s="222">
        <f t="shared" si="1314"/>
        <v>0</v>
      </c>
      <c r="GZ500" s="222">
        <f t="shared" si="1315"/>
        <v>0</v>
      </c>
      <c r="HA500" s="222">
        <f t="shared" si="1316"/>
        <v>0</v>
      </c>
      <c r="HB500" s="222">
        <f t="shared" si="1317"/>
        <v>0</v>
      </c>
      <c r="HC500" s="222">
        <f t="shared" si="1318"/>
        <v>0</v>
      </c>
      <c r="HD500" s="222">
        <f t="shared" si="1319"/>
        <v>0</v>
      </c>
      <c r="HE500" s="222">
        <f t="shared" si="1320"/>
        <v>0</v>
      </c>
      <c r="HF500" s="222">
        <f t="shared" si="1321"/>
        <v>0</v>
      </c>
      <c r="HG500" s="222">
        <f t="shared" si="1322"/>
        <v>0</v>
      </c>
      <c r="HH500" s="222">
        <f t="shared" si="1323"/>
        <v>0</v>
      </c>
      <c r="HI500" s="222">
        <f t="shared" si="1324"/>
        <v>0</v>
      </c>
      <c r="HJ500" s="222">
        <f t="shared" si="1325"/>
        <v>0</v>
      </c>
      <c r="HK500" s="222">
        <f t="shared" si="1326"/>
        <v>0</v>
      </c>
      <c r="HL500" s="222">
        <f t="shared" si="1327"/>
        <v>0</v>
      </c>
      <c r="HM500" s="222">
        <f t="shared" si="1328"/>
        <v>0</v>
      </c>
      <c r="HN500" s="222">
        <f t="shared" si="1329"/>
        <v>0</v>
      </c>
      <c r="HO500" s="222">
        <f t="shared" si="1330"/>
        <v>0</v>
      </c>
      <c r="HP500" s="222">
        <f t="shared" si="1331"/>
        <v>0</v>
      </c>
      <c r="HQ500" s="222">
        <f t="shared" si="1332"/>
        <v>0</v>
      </c>
      <c r="HR500" s="222">
        <f t="shared" si="1333"/>
        <v>0</v>
      </c>
      <c r="HS500" s="222">
        <f t="shared" si="1334"/>
        <v>0</v>
      </c>
      <c r="HT500" s="222">
        <f t="shared" si="1335"/>
        <v>0</v>
      </c>
      <c r="HU500" s="222">
        <f t="shared" si="1336"/>
        <v>0</v>
      </c>
      <c r="HV500" s="222">
        <f t="shared" si="1337"/>
        <v>0</v>
      </c>
      <c r="HW500" s="222">
        <f t="shared" si="1338"/>
        <v>0</v>
      </c>
      <c r="HX500" s="222">
        <f t="shared" si="1339"/>
        <v>0</v>
      </c>
      <c r="HY500" s="222">
        <f t="shared" si="1340"/>
        <v>0</v>
      </c>
      <c r="HZ500" s="222">
        <f t="shared" si="1341"/>
        <v>0</v>
      </c>
      <c r="IA500" s="222">
        <f t="shared" si="1342"/>
        <v>0</v>
      </c>
      <c r="IB500" s="222">
        <f t="shared" si="1343"/>
        <v>0</v>
      </c>
      <c r="IC500" s="222">
        <f t="shared" si="1344"/>
        <v>0</v>
      </c>
      <c r="ID500" s="222">
        <f t="shared" si="1345"/>
        <v>0</v>
      </c>
      <c r="IE500" s="222">
        <f t="shared" si="1346"/>
        <v>0</v>
      </c>
      <c r="IF500" s="222">
        <f t="shared" si="1347"/>
        <v>0</v>
      </c>
      <c r="IG500" s="222">
        <f t="shared" si="1348"/>
        <v>0</v>
      </c>
      <c r="IH500" s="222">
        <f t="shared" si="1349"/>
        <v>0</v>
      </c>
      <c r="II500" s="222">
        <f t="shared" si="1350"/>
        <v>0</v>
      </c>
      <c r="IJ500" s="222">
        <f t="shared" si="1351"/>
        <v>0</v>
      </c>
      <c r="IK500" s="222">
        <f t="shared" si="1352"/>
        <v>0</v>
      </c>
      <c r="IL500" s="222">
        <f t="shared" si="1353"/>
        <v>0</v>
      </c>
      <c r="IM500" s="222">
        <f t="shared" si="1354"/>
        <v>0</v>
      </c>
      <c r="IN500" s="222">
        <f t="shared" si="1355"/>
        <v>0</v>
      </c>
      <c r="IO500" s="222">
        <f t="shared" si="1356"/>
        <v>0</v>
      </c>
      <c r="IP500" s="222">
        <f t="shared" si="1357"/>
        <v>0</v>
      </c>
      <c r="IQ500" s="222">
        <f t="shared" si="1358"/>
        <v>0</v>
      </c>
      <c r="IR500" s="222">
        <f t="shared" si="1359"/>
        <v>0</v>
      </c>
      <c r="IS500" s="222">
        <f t="shared" si="1360"/>
        <v>0</v>
      </c>
      <c r="IT500" s="222">
        <f t="shared" si="1361"/>
        <v>0</v>
      </c>
      <c r="IU500" s="222">
        <f t="shared" si="1362"/>
        <v>0</v>
      </c>
      <c r="IV500" s="222">
        <f t="shared" si="1363"/>
        <v>0</v>
      </c>
      <c r="IW500" s="222">
        <f t="shared" si="1364"/>
        <v>0</v>
      </c>
      <c r="IX500" s="222">
        <f t="shared" si="1365"/>
        <v>0</v>
      </c>
      <c r="IY500" s="222">
        <f t="shared" si="1366"/>
        <v>0</v>
      </c>
      <c r="IZ500" s="222">
        <f t="shared" si="1367"/>
        <v>0</v>
      </c>
      <c r="JA500" s="222">
        <f t="shared" si="1368"/>
        <v>0</v>
      </c>
      <c r="JB500" s="222">
        <f t="shared" si="1369"/>
        <v>0</v>
      </c>
    </row>
    <row r="501" spans="2:262">
      <c r="B501" s="230">
        <v>140</v>
      </c>
      <c r="C501" s="229">
        <f t="shared" si="1370"/>
        <v>2.734375000000002E-3</v>
      </c>
      <c r="D501" s="226">
        <f t="shared" ca="1" si="1113"/>
        <v>39.084810571848152</v>
      </c>
      <c r="E501" s="225">
        <f ca="1">EP361</f>
        <v>-0.11518942815184818</v>
      </c>
      <c r="F501" s="224">
        <v>140</v>
      </c>
      <c r="G501" s="222">
        <f t="shared" si="1114"/>
        <v>0</v>
      </c>
      <c r="H501" s="222">
        <f t="shared" si="1115"/>
        <v>0</v>
      </c>
      <c r="I501" s="222">
        <f t="shared" si="1116"/>
        <v>0</v>
      </c>
      <c r="J501" s="222">
        <f t="shared" si="1117"/>
        <v>0</v>
      </c>
      <c r="K501" s="222">
        <f t="shared" si="1118"/>
        <v>0</v>
      </c>
      <c r="L501" s="222">
        <f t="shared" si="1119"/>
        <v>0</v>
      </c>
      <c r="M501" s="222">
        <f t="shared" si="1120"/>
        <v>0</v>
      </c>
      <c r="N501" s="222">
        <f t="shared" si="1121"/>
        <v>0</v>
      </c>
      <c r="O501" s="222">
        <f t="shared" si="1122"/>
        <v>0</v>
      </c>
      <c r="P501" s="222">
        <f t="shared" si="1123"/>
        <v>0</v>
      </c>
      <c r="Q501" s="222">
        <f t="shared" si="1124"/>
        <v>0</v>
      </c>
      <c r="R501" s="222">
        <f t="shared" si="1125"/>
        <v>0</v>
      </c>
      <c r="S501" s="222">
        <f t="shared" si="1126"/>
        <v>0</v>
      </c>
      <c r="T501" s="222">
        <f t="shared" si="1127"/>
        <v>0</v>
      </c>
      <c r="U501" s="222">
        <f t="shared" si="1128"/>
        <v>0</v>
      </c>
      <c r="V501" s="222">
        <f t="shared" si="1129"/>
        <v>0</v>
      </c>
      <c r="W501" s="222">
        <f t="shared" si="1130"/>
        <v>0</v>
      </c>
      <c r="X501" s="222">
        <f t="shared" si="1131"/>
        <v>0</v>
      </c>
      <c r="Y501" s="222">
        <f t="shared" si="1132"/>
        <v>0</v>
      </c>
      <c r="Z501" s="222">
        <f t="shared" si="1133"/>
        <v>0</v>
      </c>
      <c r="AA501" s="222">
        <f t="shared" si="1134"/>
        <v>0</v>
      </c>
      <c r="AB501" s="222">
        <f t="shared" si="1135"/>
        <v>0</v>
      </c>
      <c r="AC501" s="222">
        <f t="shared" si="1136"/>
        <v>0</v>
      </c>
      <c r="AD501" s="222">
        <f t="shared" si="1137"/>
        <v>0</v>
      </c>
      <c r="AE501" s="222">
        <f t="shared" si="1138"/>
        <v>0</v>
      </c>
      <c r="AF501" s="222">
        <f t="shared" si="1139"/>
        <v>0</v>
      </c>
      <c r="AG501" s="222">
        <f t="shared" si="1140"/>
        <v>0</v>
      </c>
      <c r="AH501" s="222">
        <f t="shared" si="1141"/>
        <v>0</v>
      </c>
      <c r="AI501" s="222">
        <f t="shared" si="1142"/>
        <v>0</v>
      </c>
      <c r="AJ501" s="222">
        <f t="shared" si="1143"/>
        <v>0</v>
      </c>
      <c r="AK501" s="222">
        <f t="shared" si="1144"/>
        <v>0</v>
      </c>
      <c r="AL501" s="222">
        <f t="shared" si="1145"/>
        <v>0</v>
      </c>
      <c r="AM501" s="222">
        <f t="shared" si="1146"/>
        <v>0</v>
      </c>
      <c r="AN501" s="222">
        <f t="shared" si="1147"/>
        <v>0</v>
      </c>
      <c r="AO501" s="222">
        <f t="shared" si="1148"/>
        <v>0</v>
      </c>
      <c r="AP501" s="222">
        <f t="shared" si="1149"/>
        <v>0</v>
      </c>
      <c r="AQ501" s="222">
        <f t="shared" si="1150"/>
        <v>0</v>
      </c>
      <c r="AR501" s="222">
        <f t="shared" si="1151"/>
        <v>0</v>
      </c>
      <c r="AS501" s="222">
        <f t="shared" si="1152"/>
        <v>0</v>
      </c>
      <c r="AT501" s="222">
        <f t="shared" si="1153"/>
        <v>0</v>
      </c>
      <c r="AU501" s="222">
        <f t="shared" si="1154"/>
        <v>0</v>
      </c>
      <c r="AV501" s="222">
        <f t="shared" si="1155"/>
        <v>0</v>
      </c>
      <c r="AW501" s="222">
        <f t="shared" si="1156"/>
        <v>0</v>
      </c>
      <c r="AX501" s="222">
        <f t="shared" si="1157"/>
        <v>0</v>
      </c>
      <c r="AY501" s="222">
        <f t="shared" si="1158"/>
        <v>0</v>
      </c>
      <c r="AZ501" s="222">
        <f t="shared" si="1159"/>
        <v>0</v>
      </c>
      <c r="BA501" s="222">
        <f t="shared" si="1160"/>
        <v>0</v>
      </c>
      <c r="BB501" s="222">
        <f t="shared" si="1161"/>
        <v>0</v>
      </c>
      <c r="BC501" s="222">
        <f t="shared" si="1162"/>
        <v>0</v>
      </c>
      <c r="BD501" s="222">
        <f t="shared" si="1163"/>
        <v>0</v>
      </c>
      <c r="BE501" s="222">
        <f t="shared" si="1164"/>
        <v>0</v>
      </c>
      <c r="BF501" s="222">
        <f t="shared" si="1165"/>
        <v>0</v>
      </c>
      <c r="BG501" s="222">
        <f t="shared" si="1166"/>
        <v>0</v>
      </c>
      <c r="BH501" s="222">
        <f t="shared" si="1167"/>
        <v>0</v>
      </c>
      <c r="BI501" s="222">
        <f t="shared" si="1168"/>
        <v>0</v>
      </c>
      <c r="BJ501" s="222">
        <f t="shared" si="1169"/>
        <v>0</v>
      </c>
      <c r="BK501" s="222">
        <f t="shared" si="1170"/>
        <v>0</v>
      </c>
      <c r="BL501" s="222">
        <f t="shared" si="1171"/>
        <v>0</v>
      </c>
      <c r="BM501" s="222">
        <f t="shared" si="1172"/>
        <v>0</v>
      </c>
      <c r="BN501" s="222">
        <f t="shared" si="1173"/>
        <v>0</v>
      </c>
      <c r="BO501" s="222">
        <f t="shared" si="1174"/>
        <v>0</v>
      </c>
      <c r="BP501" s="222">
        <f t="shared" si="1175"/>
        <v>0</v>
      </c>
      <c r="BQ501" s="222">
        <f t="shared" si="1176"/>
        <v>0</v>
      </c>
      <c r="BR501" s="222">
        <f t="shared" si="1177"/>
        <v>0</v>
      </c>
      <c r="BS501" s="222">
        <f t="shared" si="1178"/>
        <v>0</v>
      </c>
      <c r="BT501" s="222">
        <f t="shared" si="1179"/>
        <v>0</v>
      </c>
      <c r="BU501" s="222">
        <f t="shared" si="1180"/>
        <v>0</v>
      </c>
      <c r="BV501" s="222">
        <f t="shared" si="1181"/>
        <v>0</v>
      </c>
      <c r="BW501" s="222">
        <f t="shared" si="1182"/>
        <v>0</v>
      </c>
      <c r="BX501" s="222">
        <f t="shared" si="1183"/>
        <v>0</v>
      </c>
      <c r="BY501" s="222">
        <f t="shared" si="1184"/>
        <v>0</v>
      </c>
      <c r="BZ501" s="222">
        <f t="shared" si="1185"/>
        <v>0</v>
      </c>
      <c r="CA501" s="222">
        <f t="shared" si="1186"/>
        <v>0</v>
      </c>
      <c r="CB501" s="222">
        <f t="shared" si="1187"/>
        <v>0</v>
      </c>
      <c r="CC501" s="222">
        <f t="shared" si="1188"/>
        <v>0</v>
      </c>
      <c r="CD501" s="222">
        <f t="shared" si="1189"/>
        <v>0</v>
      </c>
      <c r="CE501" s="222">
        <f t="shared" si="1190"/>
        <v>0</v>
      </c>
      <c r="CF501" s="222">
        <f t="shared" si="1191"/>
        <v>0</v>
      </c>
      <c r="CG501" s="222">
        <f t="shared" si="1192"/>
        <v>0</v>
      </c>
      <c r="CH501" s="222">
        <f t="shared" si="1193"/>
        <v>0</v>
      </c>
      <c r="CI501" s="222">
        <f t="shared" si="1194"/>
        <v>0</v>
      </c>
      <c r="CJ501" s="222">
        <f t="shared" si="1195"/>
        <v>0</v>
      </c>
      <c r="CK501" s="222">
        <f t="shared" si="1196"/>
        <v>0</v>
      </c>
      <c r="CL501" s="222">
        <f t="shared" si="1197"/>
        <v>0</v>
      </c>
      <c r="CM501" s="222">
        <f t="shared" si="1198"/>
        <v>0</v>
      </c>
      <c r="CN501" s="222">
        <f t="shared" si="1199"/>
        <v>0</v>
      </c>
      <c r="CO501" s="222">
        <f t="shared" si="1200"/>
        <v>0</v>
      </c>
      <c r="CP501" s="222">
        <f t="shared" si="1201"/>
        <v>0</v>
      </c>
      <c r="CQ501" s="222">
        <f t="shared" si="1202"/>
        <v>0</v>
      </c>
      <c r="CR501" s="222">
        <f t="shared" si="1203"/>
        <v>0</v>
      </c>
      <c r="CS501" s="222">
        <f t="shared" si="1204"/>
        <v>0</v>
      </c>
      <c r="CT501" s="222">
        <f t="shared" si="1205"/>
        <v>0</v>
      </c>
      <c r="CU501" s="222">
        <f t="shared" si="1206"/>
        <v>0</v>
      </c>
      <c r="CV501" s="222">
        <f t="shared" si="1207"/>
        <v>0</v>
      </c>
      <c r="CW501" s="222">
        <f t="shared" si="1208"/>
        <v>0</v>
      </c>
      <c r="CX501" s="222">
        <f t="shared" si="1209"/>
        <v>0</v>
      </c>
      <c r="CY501" s="222">
        <f t="shared" si="1210"/>
        <v>0</v>
      </c>
      <c r="CZ501" s="222">
        <f t="shared" si="1211"/>
        <v>0</v>
      </c>
      <c r="DA501" s="222">
        <f t="shared" si="1212"/>
        <v>0</v>
      </c>
      <c r="DB501" s="222">
        <f t="shared" si="1213"/>
        <v>0</v>
      </c>
      <c r="DC501" s="222">
        <f t="shared" si="1214"/>
        <v>0</v>
      </c>
      <c r="DD501" s="222">
        <f t="shared" si="1215"/>
        <v>0</v>
      </c>
      <c r="DE501" s="222">
        <f t="shared" si="1216"/>
        <v>0</v>
      </c>
      <c r="DF501" s="222">
        <f t="shared" si="1217"/>
        <v>0</v>
      </c>
      <c r="DG501" s="222">
        <f t="shared" si="1218"/>
        <v>0</v>
      </c>
      <c r="DH501" s="222">
        <f t="shared" si="1219"/>
        <v>0</v>
      </c>
      <c r="DI501" s="222">
        <f t="shared" si="1220"/>
        <v>0</v>
      </c>
      <c r="DJ501" s="222">
        <f t="shared" si="1221"/>
        <v>0</v>
      </c>
      <c r="DK501" s="222">
        <f t="shared" si="1222"/>
        <v>0</v>
      </c>
      <c r="DL501" s="222">
        <f t="shared" si="1223"/>
        <v>0</v>
      </c>
      <c r="DM501" s="222">
        <f t="shared" si="1224"/>
        <v>0</v>
      </c>
      <c r="DN501" s="222">
        <f t="shared" si="1225"/>
        <v>0</v>
      </c>
      <c r="DO501" s="222">
        <f t="shared" si="1226"/>
        <v>0</v>
      </c>
      <c r="DP501" s="222">
        <f t="shared" si="1227"/>
        <v>0</v>
      </c>
      <c r="DQ501" s="222">
        <f t="shared" si="1228"/>
        <v>0</v>
      </c>
      <c r="DR501" s="222">
        <f t="shared" si="1229"/>
        <v>0</v>
      </c>
      <c r="DS501" s="222">
        <f t="shared" si="1230"/>
        <v>0</v>
      </c>
      <c r="DT501" s="222">
        <f t="shared" si="1231"/>
        <v>0</v>
      </c>
      <c r="DU501" s="222">
        <f t="shared" si="1232"/>
        <v>0</v>
      </c>
      <c r="DV501" s="222">
        <f t="shared" si="1233"/>
        <v>0</v>
      </c>
      <c r="DW501" s="222">
        <f t="shared" si="1234"/>
        <v>0</v>
      </c>
      <c r="DX501" s="222">
        <f t="shared" si="1235"/>
        <v>0</v>
      </c>
      <c r="DY501" s="222">
        <f t="shared" si="1236"/>
        <v>0</v>
      </c>
      <c r="DZ501" s="222">
        <f t="shared" si="1237"/>
        <v>0</v>
      </c>
      <c r="EA501" s="222">
        <f t="shared" si="1238"/>
        <v>0</v>
      </c>
      <c r="EB501" s="222">
        <f t="shared" si="1239"/>
        <v>0</v>
      </c>
      <c r="EC501" s="222">
        <f t="shared" si="1240"/>
        <v>0</v>
      </c>
      <c r="ED501" s="222">
        <f t="shared" si="1241"/>
        <v>0</v>
      </c>
      <c r="EE501" s="222">
        <f t="shared" si="1242"/>
        <v>0</v>
      </c>
      <c r="EF501" s="222">
        <f t="shared" si="1243"/>
        <v>0</v>
      </c>
      <c r="EG501" s="222">
        <f t="shared" si="1244"/>
        <v>0</v>
      </c>
      <c r="EH501" s="222">
        <f t="shared" si="1245"/>
        <v>0</v>
      </c>
      <c r="EI501" s="222">
        <f t="shared" si="1246"/>
        <v>0</v>
      </c>
      <c r="EJ501" s="222">
        <f t="shared" si="1247"/>
        <v>0</v>
      </c>
      <c r="EK501" s="222">
        <f t="shared" si="1248"/>
        <v>0</v>
      </c>
      <c r="EL501" s="222">
        <f t="shared" si="1249"/>
        <v>0</v>
      </c>
      <c r="EM501" s="222">
        <f t="shared" si="1250"/>
        <v>0</v>
      </c>
      <c r="EN501" s="222">
        <f t="shared" si="1251"/>
        <v>0</v>
      </c>
      <c r="EO501" s="222">
        <f t="shared" si="1252"/>
        <v>0</v>
      </c>
      <c r="EP501" s="222">
        <f t="shared" si="1253"/>
        <v>0</v>
      </c>
      <c r="EQ501" s="222">
        <f t="shared" si="1254"/>
        <v>0</v>
      </c>
      <c r="ER501" s="222">
        <f t="shared" si="1255"/>
        <v>0</v>
      </c>
      <c r="ES501" s="222">
        <f t="shared" si="1256"/>
        <v>0</v>
      </c>
      <c r="ET501" s="222">
        <f t="shared" si="1257"/>
        <v>0</v>
      </c>
      <c r="EU501" s="222">
        <f t="shared" si="1258"/>
        <v>0</v>
      </c>
      <c r="EV501" s="222">
        <f t="shared" si="1259"/>
        <v>0</v>
      </c>
      <c r="EW501" s="222">
        <f t="shared" si="1260"/>
        <v>0</v>
      </c>
      <c r="EX501" s="222">
        <f t="shared" si="1261"/>
        <v>0</v>
      </c>
      <c r="EY501" s="222">
        <f t="shared" si="1262"/>
        <v>0</v>
      </c>
      <c r="EZ501" s="222">
        <f t="shared" si="1263"/>
        <v>0</v>
      </c>
      <c r="FA501" s="222">
        <f t="shared" si="1264"/>
        <v>0</v>
      </c>
      <c r="FB501" s="222">
        <f t="shared" si="1265"/>
        <v>0</v>
      </c>
      <c r="FC501" s="222">
        <f t="shared" si="1266"/>
        <v>0</v>
      </c>
      <c r="FD501" s="222">
        <f t="shared" si="1267"/>
        <v>0</v>
      </c>
      <c r="FE501" s="222">
        <f t="shared" si="1268"/>
        <v>0</v>
      </c>
      <c r="FF501" s="222">
        <f t="shared" si="1269"/>
        <v>0</v>
      </c>
      <c r="FG501" s="222">
        <f t="shared" si="1270"/>
        <v>0</v>
      </c>
      <c r="FH501" s="222">
        <f t="shared" si="1271"/>
        <v>0</v>
      </c>
      <c r="FI501" s="222">
        <f t="shared" si="1272"/>
        <v>0</v>
      </c>
      <c r="FJ501" s="222">
        <f t="shared" si="1273"/>
        <v>0</v>
      </c>
      <c r="FK501" s="222">
        <f t="shared" si="1274"/>
        <v>0</v>
      </c>
      <c r="FL501" s="222">
        <f t="shared" si="1275"/>
        <v>0</v>
      </c>
      <c r="FM501" s="222">
        <f t="shared" si="1276"/>
        <v>0</v>
      </c>
      <c r="FN501" s="222">
        <f t="shared" si="1277"/>
        <v>0</v>
      </c>
      <c r="FO501" s="222">
        <f t="shared" si="1278"/>
        <v>0</v>
      </c>
      <c r="FP501" s="222">
        <f t="shared" si="1279"/>
        <v>0</v>
      </c>
      <c r="FQ501" s="222">
        <f t="shared" si="1280"/>
        <v>0</v>
      </c>
      <c r="FR501" s="222">
        <f t="shared" si="1281"/>
        <v>0</v>
      </c>
      <c r="FS501" s="222">
        <f t="shared" si="1282"/>
        <v>0</v>
      </c>
      <c r="FT501" s="222">
        <f t="shared" si="1283"/>
        <v>0</v>
      </c>
      <c r="FU501" s="222">
        <f t="shared" si="1284"/>
        <v>0</v>
      </c>
      <c r="FV501" s="222">
        <f t="shared" si="1285"/>
        <v>0</v>
      </c>
      <c r="FW501" s="222">
        <f t="shared" si="1286"/>
        <v>0</v>
      </c>
      <c r="FX501" s="222">
        <f t="shared" si="1287"/>
        <v>0</v>
      </c>
      <c r="FY501" s="222">
        <f t="shared" si="1288"/>
        <v>0</v>
      </c>
      <c r="FZ501" s="222">
        <f t="shared" si="1289"/>
        <v>0</v>
      </c>
      <c r="GA501" s="222">
        <f t="shared" si="1290"/>
        <v>0</v>
      </c>
      <c r="GB501" s="222">
        <f t="shared" si="1291"/>
        <v>0</v>
      </c>
      <c r="GC501" s="222">
        <f t="shared" si="1292"/>
        <v>0</v>
      </c>
      <c r="GD501" s="222">
        <f t="shared" si="1293"/>
        <v>0</v>
      </c>
      <c r="GE501" s="222">
        <f t="shared" si="1294"/>
        <v>0</v>
      </c>
      <c r="GF501" s="222">
        <f t="shared" si="1295"/>
        <v>0</v>
      </c>
      <c r="GG501" s="222">
        <f t="shared" si="1296"/>
        <v>0</v>
      </c>
      <c r="GH501" s="222">
        <f t="shared" si="1297"/>
        <v>0</v>
      </c>
      <c r="GI501" s="222">
        <f t="shared" si="1298"/>
        <v>0</v>
      </c>
      <c r="GJ501" s="222">
        <f t="shared" si="1299"/>
        <v>0</v>
      </c>
      <c r="GK501" s="222">
        <f t="shared" si="1300"/>
        <v>0</v>
      </c>
      <c r="GL501" s="222">
        <f t="shared" si="1301"/>
        <v>0</v>
      </c>
      <c r="GM501" s="222">
        <f t="shared" si="1302"/>
        <v>0</v>
      </c>
      <c r="GN501" s="222">
        <f t="shared" si="1303"/>
        <v>0</v>
      </c>
      <c r="GO501" s="222">
        <f t="shared" si="1304"/>
        <v>0</v>
      </c>
      <c r="GP501" s="222">
        <f t="shared" si="1305"/>
        <v>0</v>
      </c>
      <c r="GQ501" s="222">
        <f t="shared" si="1306"/>
        <v>0</v>
      </c>
      <c r="GR501" s="222">
        <f t="shared" si="1307"/>
        <v>0</v>
      </c>
      <c r="GS501" s="222">
        <f t="shared" si="1308"/>
        <v>0</v>
      </c>
      <c r="GT501" s="222">
        <f t="shared" si="1309"/>
        <v>0</v>
      </c>
      <c r="GU501" s="222">
        <f t="shared" si="1310"/>
        <v>0</v>
      </c>
      <c r="GV501" s="222">
        <f t="shared" si="1311"/>
        <v>0</v>
      </c>
      <c r="GW501" s="222">
        <f t="shared" si="1312"/>
        <v>0</v>
      </c>
      <c r="GX501" s="222">
        <f t="shared" si="1313"/>
        <v>0</v>
      </c>
      <c r="GY501" s="222">
        <f t="shared" si="1314"/>
        <v>0</v>
      </c>
      <c r="GZ501" s="222">
        <f t="shared" si="1315"/>
        <v>0</v>
      </c>
      <c r="HA501" s="222">
        <f t="shared" si="1316"/>
        <v>0</v>
      </c>
      <c r="HB501" s="222">
        <f t="shared" si="1317"/>
        <v>0</v>
      </c>
      <c r="HC501" s="222">
        <f t="shared" si="1318"/>
        <v>0</v>
      </c>
      <c r="HD501" s="222">
        <f t="shared" si="1319"/>
        <v>0</v>
      </c>
      <c r="HE501" s="222">
        <f t="shared" si="1320"/>
        <v>0</v>
      </c>
      <c r="HF501" s="222">
        <f t="shared" si="1321"/>
        <v>0</v>
      </c>
      <c r="HG501" s="222">
        <f t="shared" si="1322"/>
        <v>0</v>
      </c>
      <c r="HH501" s="222">
        <f t="shared" si="1323"/>
        <v>0</v>
      </c>
      <c r="HI501" s="222">
        <f t="shared" si="1324"/>
        <v>0</v>
      </c>
      <c r="HJ501" s="222">
        <f t="shared" si="1325"/>
        <v>0</v>
      </c>
      <c r="HK501" s="222">
        <f t="shared" si="1326"/>
        <v>0</v>
      </c>
      <c r="HL501" s="222">
        <f t="shared" si="1327"/>
        <v>0</v>
      </c>
      <c r="HM501" s="222">
        <f t="shared" si="1328"/>
        <v>0</v>
      </c>
      <c r="HN501" s="222">
        <f t="shared" si="1329"/>
        <v>0</v>
      </c>
      <c r="HO501" s="222">
        <f t="shared" si="1330"/>
        <v>0</v>
      </c>
      <c r="HP501" s="222">
        <f t="shared" si="1331"/>
        <v>0</v>
      </c>
      <c r="HQ501" s="222">
        <f t="shared" si="1332"/>
        <v>0</v>
      </c>
      <c r="HR501" s="222">
        <f t="shared" si="1333"/>
        <v>0</v>
      </c>
      <c r="HS501" s="222">
        <f t="shared" si="1334"/>
        <v>0</v>
      </c>
      <c r="HT501" s="222">
        <f t="shared" si="1335"/>
        <v>0</v>
      </c>
      <c r="HU501" s="222">
        <f t="shared" si="1336"/>
        <v>0</v>
      </c>
      <c r="HV501" s="222">
        <f t="shared" si="1337"/>
        <v>0</v>
      </c>
      <c r="HW501" s="222">
        <f t="shared" si="1338"/>
        <v>0</v>
      </c>
      <c r="HX501" s="222">
        <f t="shared" si="1339"/>
        <v>0</v>
      </c>
      <c r="HY501" s="222">
        <f t="shared" si="1340"/>
        <v>0</v>
      </c>
      <c r="HZ501" s="222">
        <f t="shared" si="1341"/>
        <v>0</v>
      </c>
      <c r="IA501" s="222">
        <f t="shared" si="1342"/>
        <v>0</v>
      </c>
      <c r="IB501" s="222">
        <f t="shared" si="1343"/>
        <v>0</v>
      </c>
      <c r="IC501" s="222">
        <f t="shared" si="1344"/>
        <v>0</v>
      </c>
      <c r="ID501" s="222">
        <f t="shared" si="1345"/>
        <v>0</v>
      </c>
      <c r="IE501" s="222">
        <f t="shared" si="1346"/>
        <v>0</v>
      </c>
      <c r="IF501" s="222">
        <f t="shared" si="1347"/>
        <v>0</v>
      </c>
      <c r="IG501" s="222">
        <f t="shared" si="1348"/>
        <v>0</v>
      </c>
      <c r="IH501" s="222">
        <f t="shared" si="1349"/>
        <v>0</v>
      </c>
      <c r="II501" s="222">
        <f t="shared" si="1350"/>
        <v>0</v>
      </c>
      <c r="IJ501" s="222">
        <f t="shared" si="1351"/>
        <v>0</v>
      </c>
      <c r="IK501" s="222">
        <f t="shared" si="1352"/>
        <v>0</v>
      </c>
      <c r="IL501" s="222">
        <f t="shared" si="1353"/>
        <v>0</v>
      </c>
      <c r="IM501" s="222">
        <f t="shared" si="1354"/>
        <v>0</v>
      </c>
      <c r="IN501" s="222">
        <f t="shared" si="1355"/>
        <v>0</v>
      </c>
      <c r="IO501" s="222">
        <f t="shared" si="1356"/>
        <v>0</v>
      </c>
      <c r="IP501" s="222">
        <f t="shared" si="1357"/>
        <v>0</v>
      </c>
      <c r="IQ501" s="222">
        <f t="shared" si="1358"/>
        <v>0</v>
      </c>
      <c r="IR501" s="222">
        <f t="shared" si="1359"/>
        <v>0</v>
      </c>
      <c r="IS501" s="222">
        <f t="shared" si="1360"/>
        <v>0</v>
      </c>
      <c r="IT501" s="222">
        <f t="shared" si="1361"/>
        <v>0</v>
      </c>
      <c r="IU501" s="222">
        <f t="shared" si="1362"/>
        <v>0</v>
      </c>
      <c r="IV501" s="222">
        <f t="shared" si="1363"/>
        <v>0</v>
      </c>
      <c r="IW501" s="222">
        <f t="shared" si="1364"/>
        <v>0</v>
      </c>
      <c r="IX501" s="222">
        <f t="shared" si="1365"/>
        <v>0</v>
      </c>
      <c r="IY501" s="222">
        <f t="shared" si="1366"/>
        <v>0</v>
      </c>
      <c r="IZ501" s="222">
        <f t="shared" si="1367"/>
        <v>0</v>
      </c>
      <c r="JA501" s="222">
        <f t="shared" si="1368"/>
        <v>0</v>
      </c>
      <c r="JB501" s="222">
        <f t="shared" si="1369"/>
        <v>0</v>
      </c>
    </row>
    <row r="502" spans="2:262">
      <c r="B502" s="230">
        <v>141</v>
      </c>
      <c r="C502" s="229">
        <f t="shared" si="1370"/>
        <v>2.753906250000002E-3</v>
      </c>
      <c r="D502" s="226">
        <f t="shared" ca="1" si="1113"/>
        <v>39.082756541816018</v>
      </c>
      <c r="E502" s="225">
        <f ca="1">EQ361</f>
        <v>-0.11724345818398316</v>
      </c>
      <c r="F502" s="224">
        <v>141</v>
      </c>
      <c r="G502" s="222">
        <f t="shared" si="1114"/>
        <v>0</v>
      </c>
      <c r="H502" s="222">
        <f t="shared" si="1115"/>
        <v>0</v>
      </c>
      <c r="I502" s="222">
        <f t="shared" si="1116"/>
        <v>0</v>
      </c>
      <c r="J502" s="222">
        <f t="shared" si="1117"/>
        <v>0</v>
      </c>
      <c r="K502" s="222">
        <f t="shared" si="1118"/>
        <v>0</v>
      </c>
      <c r="L502" s="222">
        <f t="shared" si="1119"/>
        <v>0</v>
      </c>
      <c r="M502" s="222">
        <f t="shared" si="1120"/>
        <v>0</v>
      </c>
      <c r="N502" s="222">
        <f t="shared" si="1121"/>
        <v>0</v>
      </c>
      <c r="O502" s="222">
        <f t="shared" si="1122"/>
        <v>0</v>
      </c>
      <c r="P502" s="222">
        <f t="shared" si="1123"/>
        <v>0</v>
      </c>
      <c r="Q502" s="222">
        <f t="shared" si="1124"/>
        <v>0</v>
      </c>
      <c r="R502" s="222">
        <f t="shared" si="1125"/>
        <v>0</v>
      </c>
      <c r="S502" s="222">
        <f t="shared" si="1126"/>
        <v>0</v>
      </c>
      <c r="T502" s="222">
        <f t="shared" si="1127"/>
        <v>0</v>
      </c>
      <c r="U502" s="222">
        <f t="shared" si="1128"/>
        <v>0</v>
      </c>
      <c r="V502" s="222">
        <f t="shared" si="1129"/>
        <v>0</v>
      </c>
      <c r="W502" s="222">
        <f t="shared" si="1130"/>
        <v>0</v>
      </c>
      <c r="X502" s="222">
        <f t="shared" si="1131"/>
        <v>0</v>
      </c>
      <c r="Y502" s="222">
        <f t="shared" si="1132"/>
        <v>0</v>
      </c>
      <c r="Z502" s="222">
        <f t="shared" si="1133"/>
        <v>0</v>
      </c>
      <c r="AA502" s="222">
        <f t="shared" si="1134"/>
        <v>0</v>
      </c>
      <c r="AB502" s="222">
        <f t="shared" si="1135"/>
        <v>0</v>
      </c>
      <c r="AC502" s="222">
        <f t="shared" si="1136"/>
        <v>0</v>
      </c>
      <c r="AD502" s="222">
        <f t="shared" si="1137"/>
        <v>0</v>
      </c>
      <c r="AE502" s="222">
        <f t="shared" si="1138"/>
        <v>0</v>
      </c>
      <c r="AF502" s="222">
        <f t="shared" si="1139"/>
        <v>0</v>
      </c>
      <c r="AG502" s="222">
        <f t="shared" si="1140"/>
        <v>0</v>
      </c>
      <c r="AH502" s="222">
        <f t="shared" si="1141"/>
        <v>0</v>
      </c>
      <c r="AI502" s="222">
        <f t="shared" si="1142"/>
        <v>0</v>
      </c>
      <c r="AJ502" s="222">
        <f t="shared" si="1143"/>
        <v>0</v>
      </c>
      <c r="AK502" s="222">
        <f t="shared" si="1144"/>
        <v>0</v>
      </c>
      <c r="AL502" s="222">
        <f t="shared" si="1145"/>
        <v>0</v>
      </c>
      <c r="AM502" s="222">
        <f t="shared" si="1146"/>
        <v>0</v>
      </c>
      <c r="AN502" s="222">
        <f t="shared" si="1147"/>
        <v>0</v>
      </c>
      <c r="AO502" s="222">
        <f t="shared" si="1148"/>
        <v>0</v>
      </c>
      <c r="AP502" s="222">
        <f t="shared" si="1149"/>
        <v>0</v>
      </c>
      <c r="AQ502" s="222">
        <f t="shared" si="1150"/>
        <v>0</v>
      </c>
      <c r="AR502" s="222">
        <f t="shared" si="1151"/>
        <v>0</v>
      </c>
      <c r="AS502" s="222">
        <f t="shared" si="1152"/>
        <v>0</v>
      </c>
      <c r="AT502" s="222">
        <f t="shared" si="1153"/>
        <v>0</v>
      </c>
      <c r="AU502" s="222">
        <f t="shared" si="1154"/>
        <v>0</v>
      </c>
      <c r="AV502" s="222">
        <f t="shared" si="1155"/>
        <v>0</v>
      </c>
      <c r="AW502" s="222">
        <f t="shared" si="1156"/>
        <v>0</v>
      </c>
      <c r="AX502" s="222">
        <f t="shared" si="1157"/>
        <v>0</v>
      </c>
      <c r="AY502" s="222">
        <f t="shared" si="1158"/>
        <v>0</v>
      </c>
      <c r="AZ502" s="222">
        <f t="shared" si="1159"/>
        <v>0</v>
      </c>
      <c r="BA502" s="222">
        <f t="shared" si="1160"/>
        <v>0</v>
      </c>
      <c r="BB502" s="222">
        <f t="shared" si="1161"/>
        <v>0</v>
      </c>
      <c r="BC502" s="222">
        <f t="shared" si="1162"/>
        <v>0</v>
      </c>
      <c r="BD502" s="222">
        <f t="shared" si="1163"/>
        <v>0</v>
      </c>
      <c r="BE502" s="222">
        <f t="shared" si="1164"/>
        <v>0</v>
      </c>
      <c r="BF502" s="222">
        <f t="shared" si="1165"/>
        <v>0</v>
      </c>
      <c r="BG502" s="222">
        <f t="shared" si="1166"/>
        <v>0</v>
      </c>
      <c r="BH502" s="222">
        <f t="shared" si="1167"/>
        <v>0</v>
      </c>
      <c r="BI502" s="222">
        <f t="shared" si="1168"/>
        <v>0</v>
      </c>
      <c r="BJ502" s="222">
        <f t="shared" si="1169"/>
        <v>0</v>
      </c>
      <c r="BK502" s="222">
        <f t="shared" si="1170"/>
        <v>0</v>
      </c>
      <c r="BL502" s="222">
        <f t="shared" si="1171"/>
        <v>0</v>
      </c>
      <c r="BM502" s="222">
        <f t="shared" si="1172"/>
        <v>0</v>
      </c>
      <c r="BN502" s="222">
        <f t="shared" si="1173"/>
        <v>0</v>
      </c>
      <c r="BO502" s="222">
        <f t="shared" si="1174"/>
        <v>0</v>
      </c>
      <c r="BP502" s="222">
        <f t="shared" si="1175"/>
        <v>0</v>
      </c>
      <c r="BQ502" s="222">
        <f t="shared" si="1176"/>
        <v>0</v>
      </c>
      <c r="BR502" s="222">
        <f t="shared" si="1177"/>
        <v>0</v>
      </c>
      <c r="BS502" s="222">
        <f t="shared" si="1178"/>
        <v>0</v>
      </c>
      <c r="BT502" s="222">
        <f t="shared" si="1179"/>
        <v>0</v>
      </c>
      <c r="BU502" s="222">
        <f t="shared" si="1180"/>
        <v>0</v>
      </c>
      <c r="BV502" s="222">
        <f t="shared" si="1181"/>
        <v>0</v>
      </c>
      <c r="BW502" s="222">
        <f t="shared" si="1182"/>
        <v>0</v>
      </c>
      <c r="BX502" s="222">
        <f t="shared" si="1183"/>
        <v>0</v>
      </c>
      <c r="BY502" s="222">
        <f t="shared" si="1184"/>
        <v>0</v>
      </c>
      <c r="BZ502" s="222">
        <f t="shared" si="1185"/>
        <v>0</v>
      </c>
      <c r="CA502" s="222">
        <f t="shared" si="1186"/>
        <v>0</v>
      </c>
      <c r="CB502" s="222">
        <f t="shared" si="1187"/>
        <v>0</v>
      </c>
      <c r="CC502" s="222">
        <f t="shared" si="1188"/>
        <v>0</v>
      </c>
      <c r="CD502" s="222">
        <f t="shared" si="1189"/>
        <v>0</v>
      </c>
      <c r="CE502" s="222">
        <f t="shared" si="1190"/>
        <v>0</v>
      </c>
      <c r="CF502" s="222">
        <f t="shared" si="1191"/>
        <v>0</v>
      </c>
      <c r="CG502" s="222">
        <f t="shared" si="1192"/>
        <v>0</v>
      </c>
      <c r="CH502" s="222">
        <f t="shared" si="1193"/>
        <v>0</v>
      </c>
      <c r="CI502" s="222">
        <f t="shared" si="1194"/>
        <v>0</v>
      </c>
      <c r="CJ502" s="222">
        <f t="shared" si="1195"/>
        <v>0</v>
      </c>
      <c r="CK502" s="222">
        <f t="shared" si="1196"/>
        <v>0</v>
      </c>
      <c r="CL502" s="222">
        <f t="shared" si="1197"/>
        <v>0</v>
      </c>
      <c r="CM502" s="222">
        <f t="shared" si="1198"/>
        <v>0</v>
      </c>
      <c r="CN502" s="222">
        <f t="shared" si="1199"/>
        <v>0</v>
      </c>
      <c r="CO502" s="222">
        <f t="shared" si="1200"/>
        <v>0</v>
      </c>
      <c r="CP502" s="222">
        <f t="shared" si="1201"/>
        <v>0</v>
      </c>
      <c r="CQ502" s="222">
        <f t="shared" si="1202"/>
        <v>0</v>
      </c>
      <c r="CR502" s="222">
        <f t="shared" si="1203"/>
        <v>0</v>
      </c>
      <c r="CS502" s="222">
        <f t="shared" si="1204"/>
        <v>0</v>
      </c>
      <c r="CT502" s="222">
        <f t="shared" si="1205"/>
        <v>0</v>
      </c>
      <c r="CU502" s="222">
        <f t="shared" si="1206"/>
        <v>0</v>
      </c>
      <c r="CV502" s="222">
        <f t="shared" si="1207"/>
        <v>0</v>
      </c>
      <c r="CW502" s="222">
        <f t="shared" si="1208"/>
        <v>0</v>
      </c>
      <c r="CX502" s="222">
        <f t="shared" si="1209"/>
        <v>0</v>
      </c>
      <c r="CY502" s="222">
        <f t="shared" si="1210"/>
        <v>0</v>
      </c>
      <c r="CZ502" s="222">
        <f t="shared" si="1211"/>
        <v>0</v>
      </c>
      <c r="DA502" s="222">
        <f t="shared" si="1212"/>
        <v>0</v>
      </c>
      <c r="DB502" s="222">
        <f t="shared" si="1213"/>
        <v>0</v>
      </c>
      <c r="DC502" s="222">
        <f t="shared" si="1214"/>
        <v>0</v>
      </c>
      <c r="DD502" s="222">
        <f t="shared" si="1215"/>
        <v>0</v>
      </c>
      <c r="DE502" s="222">
        <f t="shared" si="1216"/>
        <v>0</v>
      </c>
      <c r="DF502" s="222">
        <f t="shared" si="1217"/>
        <v>0</v>
      </c>
      <c r="DG502" s="222">
        <f t="shared" si="1218"/>
        <v>0</v>
      </c>
      <c r="DH502" s="222">
        <f t="shared" si="1219"/>
        <v>0</v>
      </c>
      <c r="DI502" s="222">
        <f t="shared" si="1220"/>
        <v>0</v>
      </c>
      <c r="DJ502" s="222">
        <f t="shared" si="1221"/>
        <v>0</v>
      </c>
      <c r="DK502" s="222">
        <f t="shared" si="1222"/>
        <v>0</v>
      </c>
      <c r="DL502" s="222">
        <f t="shared" si="1223"/>
        <v>0</v>
      </c>
      <c r="DM502" s="222">
        <f t="shared" si="1224"/>
        <v>0</v>
      </c>
      <c r="DN502" s="222">
        <f t="shared" si="1225"/>
        <v>0</v>
      </c>
      <c r="DO502" s="222">
        <f t="shared" si="1226"/>
        <v>0</v>
      </c>
      <c r="DP502" s="222">
        <f t="shared" si="1227"/>
        <v>0</v>
      </c>
      <c r="DQ502" s="222">
        <f t="shared" si="1228"/>
        <v>0</v>
      </c>
      <c r="DR502" s="222">
        <f t="shared" si="1229"/>
        <v>0</v>
      </c>
      <c r="DS502" s="222">
        <f t="shared" si="1230"/>
        <v>0</v>
      </c>
      <c r="DT502" s="222">
        <f t="shared" si="1231"/>
        <v>0</v>
      </c>
      <c r="DU502" s="222">
        <f t="shared" si="1232"/>
        <v>0</v>
      </c>
      <c r="DV502" s="222">
        <f t="shared" si="1233"/>
        <v>0</v>
      </c>
      <c r="DW502" s="222">
        <f t="shared" si="1234"/>
        <v>0</v>
      </c>
      <c r="DX502" s="222">
        <f t="shared" si="1235"/>
        <v>0</v>
      </c>
      <c r="DY502" s="222">
        <f t="shared" si="1236"/>
        <v>0</v>
      </c>
      <c r="DZ502" s="222">
        <f t="shared" si="1237"/>
        <v>0</v>
      </c>
      <c r="EA502" s="222">
        <f t="shared" si="1238"/>
        <v>0</v>
      </c>
      <c r="EB502" s="222">
        <f t="shared" si="1239"/>
        <v>0</v>
      </c>
      <c r="EC502" s="222">
        <f t="shared" si="1240"/>
        <v>0</v>
      </c>
      <c r="ED502" s="222">
        <f t="shared" si="1241"/>
        <v>0</v>
      </c>
      <c r="EE502" s="222">
        <f t="shared" si="1242"/>
        <v>0</v>
      </c>
      <c r="EF502" s="222">
        <f t="shared" si="1243"/>
        <v>0</v>
      </c>
      <c r="EG502" s="222">
        <f t="shared" si="1244"/>
        <v>0</v>
      </c>
      <c r="EH502" s="222">
        <f t="shared" si="1245"/>
        <v>0</v>
      </c>
      <c r="EI502" s="222">
        <f t="shared" si="1246"/>
        <v>0</v>
      </c>
      <c r="EJ502" s="222">
        <f t="shared" si="1247"/>
        <v>0</v>
      </c>
      <c r="EK502" s="222">
        <f t="shared" si="1248"/>
        <v>0</v>
      </c>
      <c r="EL502" s="222">
        <f t="shared" si="1249"/>
        <v>0</v>
      </c>
      <c r="EM502" s="222">
        <f t="shared" si="1250"/>
        <v>0</v>
      </c>
      <c r="EN502" s="222">
        <f t="shared" si="1251"/>
        <v>0</v>
      </c>
      <c r="EO502" s="222">
        <f t="shared" si="1252"/>
        <v>0</v>
      </c>
      <c r="EP502" s="222">
        <f t="shared" si="1253"/>
        <v>0</v>
      </c>
      <c r="EQ502" s="222">
        <f t="shared" si="1254"/>
        <v>0</v>
      </c>
      <c r="ER502" s="222">
        <f t="shared" si="1255"/>
        <v>0</v>
      </c>
      <c r="ES502" s="222">
        <f t="shared" si="1256"/>
        <v>0</v>
      </c>
      <c r="ET502" s="222">
        <f t="shared" si="1257"/>
        <v>0</v>
      </c>
      <c r="EU502" s="222">
        <f t="shared" si="1258"/>
        <v>0</v>
      </c>
      <c r="EV502" s="222">
        <f t="shared" si="1259"/>
        <v>0</v>
      </c>
      <c r="EW502" s="222">
        <f t="shared" si="1260"/>
        <v>0</v>
      </c>
      <c r="EX502" s="222">
        <f t="shared" si="1261"/>
        <v>0</v>
      </c>
      <c r="EY502" s="222">
        <f t="shared" si="1262"/>
        <v>0</v>
      </c>
      <c r="EZ502" s="222">
        <f t="shared" si="1263"/>
        <v>0</v>
      </c>
      <c r="FA502" s="222">
        <f t="shared" si="1264"/>
        <v>0</v>
      </c>
      <c r="FB502" s="222">
        <f t="shared" si="1265"/>
        <v>0</v>
      </c>
      <c r="FC502" s="222">
        <f t="shared" si="1266"/>
        <v>0</v>
      </c>
      <c r="FD502" s="222">
        <f t="shared" si="1267"/>
        <v>0</v>
      </c>
      <c r="FE502" s="222">
        <f t="shared" si="1268"/>
        <v>0</v>
      </c>
      <c r="FF502" s="222">
        <f t="shared" si="1269"/>
        <v>0</v>
      </c>
      <c r="FG502" s="222">
        <f t="shared" si="1270"/>
        <v>0</v>
      </c>
      <c r="FH502" s="222">
        <f t="shared" si="1271"/>
        <v>0</v>
      </c>
      <c r="FI502" s="222">
        <f t="shared" si="1272"/>
        <v>0</v>
      </c>
      <c r="FJ502" s="222">
        <f t="shared" si="1273"/>
        <v>0</v>
      </c>
      <c r="FK502" s="222">
        <f t="shared" si="1274"/>
        <v>0</v>
      </c>
      <c r="FL502" s="222">
        <f t="shared" si="1275"/>
        <v>0</v>
      </c>
      <c r="FM502" s="222">
        <f t="shared" si="1276"/>
        <v>0</v>
      </c>
      <c r="FN502" s="222">
        <f t="shared" si="1277"/>
        <v>0</v>
      </c>
      <c r="FO502" s="222">
        <f t="shared" si="1278"/>
        <v>0</v>
      </c>
      <c r="FP502" s="222">
        <f t="shared" si="1279"/>
        <v>0</v>
      </c>
      <c r="FQ502" s="222">
        <f t="shared" si="1280"/>
        <v>0</v>
      </c>
      <c r="FR502" s="222">
        <f t="shared" si="1281"/>
        <v>0</v>
      </c>
      <c r="FS502" s="222">
        <f t="shared" si="1282"/>
        <v>0</v>
      </c>
      <c r="FT502" s="222">
        <f t="shared" si="1283"/>
        <v>0</v>
      </c>
      <c r="FU502" s="222">
        <f t="shared" si="1284"/>
        <v>0</v>
      </c>
      <c r="FV502" s="222">
        <f t="shared" si="1285"/>
        <v>0</v>
      </c>
      <c r="FW502" s="222">
        <f t="shared" si="1286"/>
        <v>0</v>
      </c>
      <c r="FX502" s="222">
        <f t="shared" si="1287"/>
        <v>0</v>
      </c>
      <c r="FY502" s="222">
        <f t="shared" si="1288"/>
        <v>0</v>
      </c>
      <c r="FZ502" s="222">
        <f t="shared" si="1289"/>
        <v>0</v>
      </c>
      <c r="GA502" s="222">
        <f t="shared" si="1290"/>
        <v>0</v>
      </c>
      <c r="GB502" s="222">
        <f t="shared" si="1291"/>
        <v>0</v>
      </c>
      <c r="GC502" s="222">
        <f t="shared" si="1292"/>
        <v>0</v>
      </c>
      <c r="GD502" s="222">
        <f t="shared" si="1293"/>
        <v>0</v>
      </c>
      <c r="GE502" s="222">
        <f t="shared" si="1294"/>
        <v>0</v>
      </c>
      <c r="GF502" s="222">
        <f t="shared" si="1295"/>
        <v>0</v>
      </c>
      <c r="GG502" s="222">
        <f t="shared" si="1296"/>
        <v>0</v>
      </c>
      <c r="GH502" s="222">
        <f t="shared" si="1297"/>
        <v>0</v>
      </c>
      <c r="GI502" s="222">
        <f t="shared" si="1298"/>
        <v>0</v>
      </c>
      <c r="GJ502" s="222">
        <f t="shared" si="1299"/>
        <v>0</v>
      </c>
      <c r="GK502" s="222">
        <f t="shared" si="1300"/>
        <v>0</v>
      </c>
      <c r="GL502" s="222">
        <f t="shared" si="1301"/>
        <v>0</v>
      </c>
      <c r="GM502" s="222">
        <f t="shared" si="1302"/>
        <v>0</v>
      </c>
      <c r="GN502" s="222">
        <f t="shared" si="1303"/>
        <v>0</v>
      </c>
      <c r="GO502" s="222">
        <f t="shared" si="1304"/>
        <v>0</v>
      </c>
      <c r="GP502" s="222">
        <f t="shared" si="1305"/>
        <v>0</v>
      </c>
      <c r="GQ502" s="222">
        <f t="shared" si="1306"/>
        <v>0</v>
      </c>
      <c r="GR502" s="222">
        <f t="shared" si="1307"/>
        <v>0</v>
      </c>
      <c r="GS502" s="222">
        <f t="shared" si="1308"/>
        <v>0</v>
      </c>
      <c r="GT502" s="222">
        <f t="shared" si="1309"/>
        <v>0</v>
      </c>
      <c r="GU502" s="222">
        <f t="shared" si="1310"/>
        <v>0</v>
      </c>
      <c r="GV502" s="222">
        <f t="shared" si="1311"/>
        <v>0</v>
      </c>
      <c r="GW502" s="222">
        <f t="shared" si="1312"/>
        <v>0</v>
      </c>
      <c r="GX502" s="222">
        <f t="shared" si="1313"/>
        <v>0</v>
      </c>
      <c r="GY502" s="222">
        <f t="shared" si="1314"/>
        <v>0</v>
      </c>
      <c r="GZ502" s="222">
        <f t="shared" si="1315"/>
        <v>0</v>
      </c>
      <c r="HA502" s="222">
        <f t="shared" si="1316"/>
        <v>0</v>
      </c>
      <c r="HB502" s="222">
        <f t="shared" si="1317"/>
        <v>0</v>
      </c>
      <c r="HC502" s="222">
        <f t="shared" si="1318"/>
        <v>0</v>
      </c>
      <c r="HD502" s="222">
        <f t="shared" si="1319"/>
        <v>0</v>
      </c>
      <c r="HE502" s="222">
        <f t="shared" si="1320"/>
        <v>0</v>
      </c>
      <c r="HF502" s="222">
        <f t="shared" si="1321"/>
        <v>0</v>
      </c>
      <c r="HG502" s="222">
        <f t="shared" si="1322"/>
        <v>0</v>
      </c>
      <c r="HH502" s="222">
        <f t="shared" si="1323"/>
        <v>0</v>
      </c>
      <c r="HI502" s="222">
        <f t="shared" si="1324"/>
        <v>0</v>
      </c>
      <c r="HJ502" s="222">
        <f t="shared" si="1325"/>
        <v>0</v>
      </c>
      <c r="HK502" s="222">
        <f t="shared" si="1326"/>
        <v>0</v>
      </c>
      <c r="HL502" s="222">
        <f t="shared" si="1327"/>
        <v>0</v>
      </c>
      <c r="HM502" s="222">
        <f t="shared" si="1328"/>
        <v>0</v>
      </c>
      <c r="HN502" s="222">
        <f t="shared" si="1329"/>
        <v>0</v>
      </c>
      <c r="HO502" s="222">
        <f t="shared" si="1330"/>
        <v>0</v>
      </c>
      <c r="HP502" s="222">
        <f t="shared" si="1331"/>
        <v>0</v>
      </c>
      <c r="HQ502" s="222">
        <f t="shared" si="1332"/>
        <v>0</v>
      </c>
      <c r="HR502" s="222">
        <f t="shared" si="1333"/>
        <v>0</v>
      </c>
      <c r="HS502" s="222">
        <f t="shared" si="1334"/>
        <v>0</v>
      </c>
      <c r="HT502" s="222">
        <f t="shared" si="1335"/>
        <v>0</v>
      </c>
      <c r="HU502" s="222">
        <f t="shared" si="1336"/>
        <v>0</v>
      </c>
      <c r="HV502" s="222">
        <f t="shared" si="1337"/>
        <v>0</v>
      </c>
      <c r="HW502" s="222">
        <f t="shared" si="1338"/>
        <v>0</v>
      </c>
      <c r="HX502" s="222">
        <f t="shared" si="1339"/>
        <v>0</v>
      </c>
      <c r="HY502" s="222">
        <f t="shared" si="1340"/>
        <v>0</v>
      </c>
      <c r="HZ502" s="222">
        <f t="shared" si="1341"/>
        <v>0</v>
      </c>
      <c r="IA502" s="222">
        <f t="shared" si="1342"/>
        <v>0</v>
      </c>
      <c r="IB502" s="222">
        <f t="shared" si="1343"/>
        <v>0</v>
      </c>
      <c r="IC502" s="222">
        <f t="shared" si="1344"/>
        <v>0</v>
      </c>
      <c r="ID502" s="222">
        <f t="shared" si="1345"/>
        <v>0</v>
      </c>
      <c r="IE502" s="222">
        <f t="shared" si="1346"/>
        <v>0</v>
      </c>
      <c r="IF502" s="222">
        <f t="shared" si="1347"/>
        <v>0</v>
      </c>
      <c r="IG502" s="222">
        <f t="shared" si="1348"/>
        <v>0</v>
      </c>
      <c r="IH502" s="222">
        <f t="shared" si="1349"/>
        <v>0</v>
      </c>
      <c r="II502" s="222">
        <f t="shared" si="1350"/>
        <v>0</v>
      </c>
      <c r="IJ502" s="222">
        <f t="shared" si="1351"/>
        <v>0</v>
      </c>
      <c r="IK502" s="222">
        <f t="shared" si="1352"/>
        <v>0</v>
      </c>
      <c r="IL502" s="222">
        <f t="shared" si="1353"/>
        <v>0</v>
      </c>
      <c r="IM502" s="222">
        <f t="shared" si="1354"/>
        <v>0</v>
      </c>
      <c r="IN502" s="222">
        <f t="shared" si="1355"/>
        <v>0</v>
      </c>
      <c r="IO502" s="222">
        <f t="shared" si="1356"/>
        <v>0</v>
      </c>
      <c r="IP502" s="222">
        <f t="shared" si="1357"/>
        <v>0</v>
      </c>
      <c r="IQ502" s="222">
        <f t="shared" si="1358"/>
        <v>0</v>
      </c>
      <c r="IR502" s="222">
        <f t="shared" si="1359"/>
        <v>0</v>
      </c>
      <c r="IS502" s="222">
        <f t="shared" si="1360"/>
        <v>0</v>
      </c>
      <c r="IT502" s="222">
        <f t="shared" si="1361"/>
        <v>0</v>
      </c>
      <c r="IU502" s="222">
        <f t="shared" si="1362"/>
        <v>0</v>
      </c>
      <c r="IV502" s="222">
        <f t="shared" si="1363"/>
        <v>0</v>
      </c>
      <c r="IW502" s="222">
        <f t="shared" si="1364"/>
        <v>0</v>
      </c>
      <c r="IX502" s="222">
        <f t="shared" si="1365"/>
        <v>0</v>
      </c>
      <c r="IY502" s="222">
        <f t="shared" si="1366"/>
        <v>0</v>
      </c>
      <c r="IZ502" s="222">
        <f t="shared" si="1367"/>
        <v>0</v>
      </c>
      <c r="JA502" s="222">
        <f t="shared" si="1368"/>
        <v>0</v>
      </c>
      <c r="JB502" s="222">
        <f t="shared" si="1369"/>
        <v>0</v>
      </c>
    </row>
    <row r="503" spans="2:262">
      <c r="B503" s="230">
        <v>142</v>
      </c>
      <c r="C503" s="229">
        <f t="shared" si="1370"/>
        <v>2.773437500000002E-3</v>
      </c>
      <c r="D503" s="226">
        <f t="shared" ca="1" si="1113"/>
        <v>39.084376216039686</v>
      </c>
      <c r="E503" s="225">
        <f ca="1">ER361</f>
        <v>-0.11562378396031715</v>
      </c>
      <c r="F503" s="224">
        <v>142</v>
      </c>
      <c r="G503" s="222">
        <f t="shared" si="1114"/>
        <v>0</v>
      </c>
      <c r="H503" s="222">
        <f t="shared" si="1115"/>
        <v>0</v>
      </c>
      <c r="I503" s="222">
        <f t="shared" si="1116"/>
        <v>0</v>
      </c>
      <c r="J503" s="222">
        <f t="shared" si="1117"/>
        <v>0</v>
      </c>
      <c r="K503" s="222">
        <f t="shared" si="1118"/>
        <v>0</v>
      </c>
      <c r="L503" s="222">
        <f t="shared" si="1119"/>
        <v>0</v>
      </c>
      <c r="M503" s="222">
        <f t="shared" si="1120"/>
        <v>0</v>
      </c>
      <c r="N503" s="222">
        <f t="shared" si="1121"/>
        <v>0</v>
      </c>
      <c r="O503" s="222">
        <f t="shared" si="1122"/>
        <v>0</v>
      </c>
      <c r="P503" s="222">
        <f t="shared" si="1123"/>
        <v>0</v>
      </c>
      <c r="Q503" s="222">
        <f t="shared" si="1124"/>
        <v>0</v>
      </c>
      <c r="R503" s="222">
        <f t="shared" si="1125"/>
        <v>0</v>
      </c>
      <c r="S503" s="222">
        <f t="shared" si="1126"/>
        <v>0</v>
      </c>
      <c r="T503" s="222">
        <f t="shared" si="1127"/>
        <v>0</v>
      </c>
      <c r="U503" s="222">
        <f t="shared" si="1128"/>
        <v>0</v>
      </c>
      <c r="V503" s="222">
        <f t="shared" si="1129"/>
        <v>0</v>
      </c>
      <c r="W503" s="222">
        <f t="shared" si="1130"/>
        <v>0</v>
      </c>
      <c r="X503" s="222">
        <f t="shared" si="1131"/>
        <v>0</v>
      </c>
      <c r="Y503" s="222">
        <f t="shared" si="1132"/>
        <v>0</v>
      </c>
      <c r="Z503" s="222">
        <f t="shared" si="1133"/>
        <v>0</v>
      </c>
      <c r="AA503" s="222">
        <f t="shared" si="1134"/>
        <v>0</v>
      </c>
      <c r="AB503" s="222">
        <f t="shared" si="1135"/>
        <v>0</v>
      </c>
      <c r="AC503" s="222">
        <f t="shared" si="1136"/>
        <v>0</v>
      </c>
      <c r="AD503" s="222">
        <f t="shared" si="1137"/>
        <v>0</v>
      </c>
      <c r="AE503" s="222">
        <f t="shared" si="1138"/>
        <v>0</v>
      </c>
      <c r="AF503" s="222">
        <f t="shared" si="1139"/>
        <v>0</v>
      </c>
      <c r="AG503" s="222">
        <f t="shared" si="1140"/>
        <v>0</v>
      </c>
      <c r="AH503" s="222">
        <f t="shared" si="1141"/>
        <v>0</v>
      </c>
      <c r="AI503" s="222">
        <f t="shared" si="1142"/>
        <v>0</v>
      </c>
      <c r="AJ503" s="222">
        <f t="shared" si="1143"/>
        <v>0</v>
      </c>
      <c r="AK503" s="222">
        <f t="shared" si="1144"/>
        <v>0</v>
      </c>
      <c r="AL503" s="222">
        <f t="shared" si="1145"/>
        <v>0</v>
      </c>
      <c r="AM503" s="222">
        <f t="shared" si="1146"/>
        <v>0</v>
      </c>
      <c r="AN503" s="222">
        <f t="shared" si="1147"/>
        <v>0</v>
      </c>
      <c r="AO503" s="222">
        <f t="shared" si="1148"/>
        <v>0</v>
      </c>
      <c r="AP503" s="222">
        <f t="shared" si="1149"/>
        <v>0</v>
      </c>
      <c r="AQ503" s="222">
        <f t="shared" si="1150"/>
        <v>0</v>
      </c>
      <c r="AR503" s="222">
        <f t="shared" si="1151"/>
        <v>0</v>
      </c>
      <c r="AS503" s="222">
        <f t="shared" si="1152"/>
        <v>0</v>
      </c>
      <c r="AT503" s="222">
        <f t="shared" si="1153"/>
        <v>0</v>
      </c>
      <c r="AU503" s="222">
        <f t="shared" si="1154"/>
        <v>0</v>
      </c>
      <c r="AV503" s="222">
        <f t="shared" si="1155"/>
        <v>0</v>
      </c>
      <c r="AW503" s="222">
        <f t="shared" si="1156"/>
        <v>0</v>
      </c>
      <c r="AX503" s="222">
        <f t="shared" si="1157"/>
        <v>0</v>
      </c>
      <c r="AY503" s="222">
        <f t="shared" si="1158"/>
        <v>0</v>
      </c>
      <c r="AZ503" s="222">
        <f t="shared" si="1159"/>
        <v>0</v>
      </c>
      <c r="BA503" s="222">
        <f t="shared" si="1160"/>
        <v>0</v>
      </c>
      <c r="BB503" s="222">
        <f t="shared" si="1161"/>
        <v>0</v>
      </c>
      <c r="BC503" s="222">
        <f t="shared" si="1162"/>
        <v>0</v>
      </c>
      <c r="BD503" s="222">
        <f t="shared" si="1163"/>
        <v>0</v>
      </c>
      <c r="BE503" s="222">
        <f t="shared" si="1164"/>
        <v>0</v>
      </c>
      <c r="BF503" s="222">
        <f t="shared" si="1165"/>
        <v>0</v>
      </c>
      <c r="BG503" s="222">
        <f t="shared" si="1166"/>
        <v>0</v>
      </c>
      <c r="BH503" s="222">
        <f t="shared" si="1167"/>
        <v>0</v>
      </c>
      <c r="BI503" s="222">
        <f t="shared" si="1168"/>
        <v>0</v>
      </c>
      <c r="BJ503" s="222">
        <f t="shared" si="1169"/>
        <v>0</v>
      </c>
      <c r="BK503" s="222">
        <f t="shared" si="1170"/>
        <v>0</v>
      </c>
      <c r="BL503" s="222">
        <f t="shared" si="1171"/>
        <v>0</v>
      </c>
      <c r="BM503" s="222">
        <f t="shared" si="1172"/>
        <v>0</v>
      </c>
      <c r="BN503" s="222">
        <f t="shared" si="1173"/>
        <v>0</v>
      </c>
      <c r="BO503" s="222">
        <f t="shared" si="1174"/>
        <v>0</v>
      </c>
      <c r="BP503" s="222">
        <f t="shared" si="1175"/>
        <v>0</v>
      </c>
      <c r="BQ503" s="222">
        <f t="shared" si="1176"/>
        <v>0</v>
      </c>
      <c r="BR503" s="222">
        <f t="shared" si="1177"/>
        <v>0</v>
      </c>
      <c r="BS503" s="222">
        <f t="shared" si="1178"/>
        <v>0</v>
      </c>
      <c r="BT503" s="222">
        <f t="shared" si="1179"/>
        <v>0</v>
      </c>
      <c r="BU503" s="222">
        <f t="shared" si="1180"/>
        <v>0</v>
      </c>
      <c r="BV503" s="222">
        <f t="shared" si="1181"/>
        <v>0</v>
      </c>
      <c r="BW503" s="222">
        <f t="shared" si="1182"/>
        <v>0</v>
      </c>
      <c r="BX503" s="222">
        <f t="shared" si="1183"/>
        <v>0</v>
      </c>
      <c r="BY503" s="222">
        <f t="shared" si="1184"/>
        <v>0</v>
      </c>
      <c r="BZ503" s="222">
        <f t="shared" si="1185"/>
        <v>0</v>
      </c>
      <c r="CA503" s="222">
        <f t="shared" si="1186"/>
        <v>0</v>
      </c>
      <c r="CB503" s="222">
        <f t="shared" si="1187"/>
        <v>0</v>
      </c>
      <c r="CC503" s="222">
        <f t="shared" si="1188"/>
        <v>0</v>
      </c>
      <c r="CD503" s="222">
        <f t="shared" si="1189"/>
        <v>0</v>
      </c>
      <c r="CE503" s="222">
        <f t="shared" si="1190"/>
        <v>0</v>
      </c>
      <c r="CF503" s="222">
        <f t="shared" si="1191"/>
        <v>0</v>
      </c>
      <c r="CG503" s="222">
        <f t="shared" si="1192"/>
        <v>0</v>
      </c>
      <c r="CH503" s="222">
        <f t="shared" si="1193"/>
        <v>0</v>
      </c>
      <c r="CI503" s="222">
        <f t="shared" si="1194"/>
        <v>0</v>
      </c>
      <c r="CJ503" s="222">
        <f t="shared" si="1195"/>
        <v>0</v>
      </c>
      <c r="CK503" s="222">
        <f t="shared" si="1196"/>
        <v>0</v>
      </c>
      <c r="CL503" s="222">
        <f t="shared" si="1197"/>
        <v>0</v>
      </c>
      <c r="CM503" s="222">
        <f t="shared" si="1198"/>
        <v>0</v>
      </c>
      <c r="CN503" s="222">
        <f t="shared" si="1199"/>
        <v>0</v>
      </c>
      <c r="CO503" s="222">
        <f t="shared" si="1200"/>
        <v>0</v>
      </c>
      <c r="CP503" s="222">
        <f t="shared" si="1201"/>
        <v>0</v>
      </c>
      <c r="CQ503" s="222">
        <f t="shared" si="1202"/>
        <v>0</v>
      </c>
      <c r="CR503" s="222">
        <f t="shared" si="1203"/>
        <v>0</v>
      </c>
      <c r="CS503" s="222">
        <f t="shared" si="1204"/>
        <v>0</v>
      </c>
      <c r="CT503" s="222">
        <f t="shared" si="1205"/>
        <v>0</v>
      </c>
      <c r="CU503" s="222">
        <f t="shared" si="1206"/>
        <v>0</v>
      </c>
      <c r="CV503" s="222">
        <f t="shared" si="1207"/>
        <v>0</v>
      </c>
      <c r="CW503" s="222">
        <f t="shared" si="1208"/>
        <v>0</v>
      </c>
      <c r="CX503" s="222">
        <f t="shared" si="1209"/>
        <v>0</v>
      </c>
      <c r="CY503" s="222">
        <f t="shared" si="1210"/>
        <v>0</v>
      </c>
      <c r="CZ503" s="222">
        <f t="shared" si="1211"/>
        <v>0</v>
      </c>
      <c r="DA503" s="222">
        <f t="shared" si="1212"/>
        <v>0</v>
      </c>
      <c r="DB503" s="222">
        <f t="shared" si="1213"/>
        <v>0</v>
      </c>
      <c r="DC503" s="222">
        <f t="shared" si="1214"/>
        <v>0</v>
      </c>
      <c r="DD503" s="222">
        <f t="shared" si="1215"/>
        <v>0</v>
      </c>
      <c r="DE503" s="222">
        <f t="shared" si="1216"/>
        <v>0</v>
      </c>
      <c r="DF503" s="222">
        <f t="shared" si="1217"/>
        <v>0</v>
      </c>
      <c r="DG503" s="222">
        <f t="shared" si="1218"/>
        <v>0</v>
      </c>
      <c r="DH503" s="222">
        <f t="shared" si="1219"/>
        <v>0</v>
      </c>
      <c r="DI503" s="222">
        <f t="shared" si="1220"/>
        <v>0</v>
      </c>
      <c r="DJ503" s="222">
        <f t="shared" si="1221"/>
        <v>0</v>
      </c>
      <c r="DK503" s="222">
        <f t="shared" si="1222"/>
        <v>0</v>
      </c>
      <c r="DL503" s="222">
        <f t="shared" si="1223"/>
        <v>0</v>
      </c>
      <c r="DM503" s="222">
        <f t="shared" si="1224"/>
        <v>0</v>
      </c>
      <c r="DN503" s="222">
        <f t="shared" si="1225"/>
        <v>0</v>
      </c>
      <c r="DO503" s="222">
        <f t="shared" si="1226"/>
        <v>0</v>
      </c>
      <c r="DP503" s="222">
        <f t="shared" si="1227"/>
        <v>0</v>
      </c>
      <c r="DQ503" s="222">
        <f t="shared" si="1228"/>
        <v>0</v>
      </c>
      <c r="DR503" s="222">
        <f t="shared" si="1229"/>
        <v>0</v>
      </c>
      <c r="DS503" s="222">
        <f t="shared" si="1230"/>
        <v>0</v>
      </c>
      <c r="DT503" s="222">
        <f t="shared" si="1231"/>
        <v>0</v>
      </c>
      <c r="DU503" s="222">
        <f t="shared" si="1232"/>
        <v>0</v>
      </c>
      <c r="DV503" s="222">
        <f t="shared" si="1233"/>
        <v>0</v>
      </c>
      <c r="DW503" s="222">
        <f t="shared" si="1234"/>
        <v>0</v>
      </c>
      <c r="DX503" s="222">
        <f t="shared" si="1235"/>
        <v>0</v>
      </c>
      <c r="DY503" s="222">
        <f t="shared" si="1236"/>
        <v>0</v>
      </c>
      <c r="DZ503" s="222">
        <f t="shared" si="1237"/>
        <v>0</v>
      </c>
      <c r="EA503" s="222">
        <f t="shared" si="1238"/>
        <v>0</v>
      </c>
      <c r="EB503" s="222">
        <f t="shared" si="1239"/>
        <v>0</v>
      </c>
      <c r="EC503" s="222">
        <f t="shared" si="1240"/>
        <v>0</v>
      </c>
      <c r="ED503" s="222">
        <f t="shared" si="1241"/>
        <v>0</v>
      </c>
      <c r="EE503" s="222">
        <f t="shared" si="1242"/>
        <v>0</v>
      </c>
      <c r="EF503" s="222">
        <f t="shared" si="1243"/>
        <v>0</v>
      </c>
      <c r="EG503" s="222">
        <f t="shared" si="1244"/>
        <v>0</v>
      </c>
      <c r="EH503" s="222">
        <f t="shared" si="1245"/>
        <v>0</v>
      </c>
      <c r="EI503" s="222">
        <f t="shared" si="1246"/>
        <v>0</v>
      </c>
      <c r="EJ503" s="222">
        <f t="shared" si="1247"/>
        <v>0</v>
      </c>
      <c r="EK503" s="222">
        <f t="shared" si="1248"/>
        <v>0</v>
      </c>
      <c r="EL503" s="222">
        <f t="shared" si="1249"/>
        <v>0</v>
      </c>
      <c r="EM503" s="222">
        <f t="shared" si="1250"/>
        <v>0</v>
      </c>
      <c r="EN503" s="222">
        <f t="shared" si="1251"/>
        <v>0</v>
      </c>
      <c r="EO503" s="222">
        <f t="shared" si="1252"/>
        <v>0</v>
      </c>
      <c r="EP503" s="222">
        <f t="shared" si="1253"/>
        <v>0</v>
      </c>
      <c r="EQ503" s="222">
        <f t="shared" si="1254"/>
        <v>0</v>
      </c>
      <c r="ER503" s="222">
        <f t="shared" si="1255"/>
        <v>0</v>
      </c>
      <c r="ES503" s="222">
        <f t="shared" si="1256"/>
        <v>0</v>
      </c>
      <c r="ET503" s="222">
        <f t="shared" si="1257"/>
        <v>0</v>
      </c>
      <c r="EU503" s="222">
        <f t="shared" si="1258"/>
        <v>0</v>
      </c>
      <c r="EV503" s="222">
        <f t="shared" si="1259"/>
        <v>0</v>
      </c>
      <c r="EW503" s="222">
        <f t="shared" si="1260"/>
        <v>0</v>
      </c>
      <c r="EX503" s="222">
        <f t="shared" si="1261"/>
        <v>0</v>
      </c>
      <c r="EY503" s="222">
        <f t="shared" si="1262"/>
        <v>0</v>
      </c>
      <c r="EZ503" s="222">
        <f t="shared" si="1263"/>
        <v>0</v>
      </c>
      <c r="FA503" s="222">
        <f t="shared" si="1264"/>
        <v>0</v>
      </c>
      <c r="FB503" s="222">
        <f t="shared" si="1265"/>
        <v>0</v>
      </c>
      <c r="FC503" s="222">
        <f t="shared" si="1266"/>
        <v>0</v>
      </c>
      <c r="FD503" s="222">
        <f t="shared" si="1267"/>
        <v>0</v>
      </c>
      <c r="FE503" s="222">
        <f t="shared" si="1268"/>
        <v>0</v>
      </c>
      <c r="FF503" s="222">
        <f t="shared" si="1269"/>
        <v>0</v>
      </c>
      <c r="FG503" s="222">
        <f t="shared" si="1270"/>
        <v>0</v>
      </c>
      <c r="FH503" s="222">
        <f t="shared" si="1271"/>
        <v>0</v>
      </c>
      <c r="FI503" s="222">
        <f t="shared" si="1272"/>
        <v>0</v>
      </c>
      <c r="FJ503" s="222">
        <f t="shared" si="1273"/>
        <v>0</v>
      </c>
      <c r="FK503" s="222">
        <f t="shared" si="1274"/>
        <v>0</v>
      </c>
      <c r="FL503" s="222">
        <f t="shared" si="1275"/>
        <v>0</v>
      </c>
      <c r="FM503" s="222">
        <f t="shared" si="1276"/>
        <v>0</v>
      </c>
      <c r="FN503" s="222">
        <f t="shared" si="1277"/>
        <v>0</v>
      </c>
      <c r="FO503" s="222">
        <f t="shared" si="1278"/>
        <v>0</v>
      </c>
      <c r="FP503" s="222">
        <f t="shared" si="1279"/>
        <v>0</v>
      </c>
      <c r="FQ503" s="222">
        <f t="shared" si="1280"/>
        <v>0</v>
      </c>
      <c r="FR503" s="222">
        <f t="shared" si="1281"/>
        <v>0</v>
      </c>
      <c r="FS503" s="222">
        <f t="shared" si="1282"/>
        <v>0</v>
      </c>
      <c r="FT503" s="222">
        <f t="shared" si="1283"/>
        <v>0</v>
      </c>
      <c r="FU503" s="222">
        <f t="shared" si="1284"/>
        <v>0</v>
      </c>
      <c r="FV503" s="222">
        <f t="shared" si="1285"/>
        <v>0</v>
      </c>
      <c r="FW503" s="222">
        <f t="shared" si="1286"/>
        <v>0</v>
      </c>
      <c r="FX503" s="222">
        <f t="shared" si="1287"/>
        <v>0</v>
      </c>
      <c r="FY503" s="222">
        <f t="shared" si="1288"/>
        <v>0</v>
      </c>
      <c r="FZ503" s="222">
        <f t="shared" si="1289"/>
        <v>0</v>
      </c>
      <c r="GA503" s="222">
        <f t="shared" si="1290"/>
        <v>0</v>
      </c>
      <c r="GB503" s="222">
        <f t="shared" si="1291"/>
        <v>0</v>
      </c>
      <c r="GC503" s="222">
        <f t="shared" si="1292"/>
        <v>0</v>
      </c>
      <c r="GD503" s="222">
        <f t="shared" si="1293"/>
        <v>0</v>
      </c>
      <c r="GE503" s="222">
        <f t="shared" si="1294"/>
        <v>0</v>
      </c>
      <c r="GF503" s="222">
        <f t="shared" si="1295"/>
        <v>0</v>
      </c>
      <c r="GG503" s="222">
        <f t="shared" si="1296"/>
        <v>0</v>
      </c>
      <c r="GH503" s="222">
        <f t="shared" si="1297"/>
        <v>0</v>
      </c>
      <c r="GI503" s="222">
        <f t="shared" si="1298"/>
        <v>0</v>
      </c>
      <c r="GJ503" s="222">
        <f t="shared" si="1299"/>
        <v>0</v>
      </c>
      <c r="GK503" s="222">
        <f t="shared" si="1300"/>
        <v>0</v>
      </c>
      <c r="GL503" s="222">
        <f t="shared" si="1301"/>
        <v>0</v>
      </c>
      <c r="GM503" s="222">
        <f t="shared" si="1302"/>
        <v>0</v>
      </c>
      <c r="GN503" s="222">
        <f t="shared" si="1303"/>
        <v>0</v>
      </c>
      <c r="GO503" s="222">
        <f t="shared" si="1304"/>
        <v>0</v>
      </c>
      <c r="GP503" s="222">
        <f t="shared" si="1305"/>
        <v>0</v>
      </c>
      <c r="GQ503" s="222">
        <f t="shared" si="1306"/>
        <v>0</v>
      </c>
      <c r="GR503" s="222">
        <f t="shared" si="1307"/>
        <v>0</v>
      </c>
      <c r="GS503" s="222">
        <f t="shared" si="1308"/>
        <v>0</v>
      </c>
      <c r="GT503" s="222">
        <f t="shared" si="1309"/>
        <v>0</v>
      </c>
      <c r="GU503" s="222">
        <f t="shared" si="1310"/>
        <v>0</v>
      </c>
      <c r="GV503" s="222">
        <f t="shared" si="1311"/>
        <v>0</v>
      </c>
      <c r="GW503" s="222">
        <f t="shared" si="1312"/>
        <v>0</v>
      </c>
      <c r="GX503" s="222">
        <f t="shared" si="1313"/>
        <v>0</v>
      </c>
      <c r="GY503" s="222">
        <f t="shared" si="1314"/>
        <v>0</v>
      </c>
      <c r="GZ503" s="222">
        <f t="shared" si="1315"/>
        <v>0</v>
      </c>
      <c r="HA503" s="222">
        <f t="shared" si="1316"/>
        <v>0</v>
      </c>
      <c r="HB503" s="222">
        <f t="shared" si="1317"/>
        <v>0</v>
      </c>
      <c r="HC503" s="222">
        <f t="shared" si="1318"/>
        <v>0</v>
      </c>
      <c r="HD503" s="222">
        <f t="shared" si="1319"/>
        <v>0</v>
      </c>
      <c r="HE503" s="222">
        <f t="shared" si="1320"/>
        <v>0</v>
      </c>
      <c r="HF503" s="222">
        <f t="shared" si="1321"/>
        <v>0</v>
      </c>
      <c r="HG503" s="222">
        <f t="shared" si="1322"/>
        <v>0</v>
      </c>
      <c r="HH503" s="222">
        <f t="shared" si="1323"/>
        <v>0</v>
      </c>
      <c r="HI503" s="222">
        <f t="shared" si="1324"/>
        <v>0</v>
      </c>
      <c r="HJ503" s="222">
        <f t="shared" si="1325"/>
        <v>0</v>
      </c>
      <c r="HK503" s="222">
        <f t="shared" si="1326"/>
        <v>0</v>
      </c>
      <c r="HL503" s="222">
        <f t="shared" si="1327"/>
        <v>0</v>
      </c>
      <c r="HM503" s="222">
        <f t="shared" si="1328"/>
        <v>0</v>
      </c>
      <c r="HN503" s="222">
        <f t="shared" si="1329"/>
        <v>0</v>
      </c>
      <c r="HO503" s="222">
        <f t="shared" si="1330"/>
        <v>0</v>
      </c>
      <c r="HP503" s="222">
        <f t="shared" si="1331"/>
        <v>0</v>
      </c>
      <c r="HQ503" s="222">
        <f t="shared" si="1332"/>
        <v>0</v>
      </c>
      <c r="HR503" s="222">
        <f t="shared" si="1333"/>
        <v>0</v>
      </c>
      <c r="HS503" s="222">
        <f t="shared" si="1334"/>
        <v>0</v>
      </c>
      <c r="HT503" s="222">
        <f t="shared" si="1335"/>
        <v>0</v>
      </c>
      <c r="HU503" s="222">
        <f t="shared" si="1336"/>
        <v>0</v>
      </c>
      <c r="HV503" s="222">
        <f t="shared" si="1337"/>
        <v>0</v>
      </c>
      <c r="HW503" s="222">
        <f t="shared" si="1338"/>
        <v>0</v>
      </c>
      <c r="HX503" s="222">
        <f t="shared" si="1339"/>
        <v>0</v>
      </c>
      <c r="HY503" s="222">
        <f t="shared" si="1340"/>
        <v>0</v>
      </c>
      <c r="HZ503" s="222">
        <f t="shared" si="1341"/>
        <v>0</v>
      </c>
      <c r="IA503" s="222">
        <f t="shared" si="1342"/>
        <v>0</v>
      </c>
      <c r="IB503" s="222">
        <f t="shared" si="1343"/>
        <v>0</v>
      </c>
      <c r="IC503" s="222">
        <f t="shared" si="1344"/>
        <v>0</v>
      </c>
      <c r="ID503" s="222">
        <f t="shared" si="1345"/>
        <v>0</v>
      </c>
      <c r="IE503" s="222">
        <f t="shared" si="1346"/>
        <v>0</v>
      </c>
      <c r="IF503" s="222">
        <f t="shared" si="1347"/>
        <v>0</v>
      </c>
      <c r="IG503" s="222">
        <f t="shared" si="1348"/>
        <v>0</v>
      </c>
      <c r="IH503" s="222">
        <f t="shared" si="1349"/>
        <v>0</v>
      </c>
      <c r="II503" s="222">
        <f t="shared" si="1350"/>
        <v>0</v>
      </c>
      <c r="IJ503" s="222">
        <f t="shared" si="1351"/>
        <v>0</v>
      </c>
      <c r="IK503" s="222">
        <f t="shared" si="1352"/>
        <v>0</v>
      </c>
      <c r="IL503" s="222">
        <f t="shared" si="1353"/>
        <v>0</v>
      </c>
      <c r="IM503" s="222">
        <f t="shared" si="1354"/>
        <v>0</v>
      </c>
      <c r="IN503" s="222">
        <f t="shared" si="1355"/>
        <v>0</v>
      </c>
      <c r="IO503" s="222">
        <f t="shared" si="1356"/>
        <v>0</v>
      </c>
      <c r="IP503" s="222">
        <f t="shared" si="1357"/>
        <v>0</v>
      </c>
      <c r="IQ503" s="222">
        <f t="shared" si="1358"/>
        <v>0</v>
      </c>
      <c r="IR503" s="222">
        <f t="shared" si="1359"/>
        <v>0</v>
      </c>
      <c r="IS503" s="222">
        <f t="shared" si="1360"/>
        <v>0</v>
      </c>
      <c r="IT503" s="222">
        <f t="shared" si="1361"/>
        <v>0</v>
      </c>
      <c r="IU503" s="222">
        <f t="shared" si="1362"/>
        <v>0</v>
      </c>
      <c r="IV503" s="222">
        <f t="shared" si="1363"/>
        <v>0</v>
      </c>
      <c r="IW503" s="222">
        <f t="shared" si="1364"/>
        <v>0</v>
      </c>
      <c r="IX503" s="222">
        <f t="shared" si="1365"/>
        <v>0</v>
      </c>
      <c r="IY503" s="222">
        <f t="shared" si="1366"/>
        <v>0</v>
      </c>
      <c r="IZ503" s="222">
        <f t="shared" si="1367"/>
        <v>0</v>
      </c>
      <c r="JA503" s="222">
        <f t="shared" si="1368"/>
        <v>0</v>
      </c>
      <c r="JB503" s="222">
        <f t="shared" si="1369"/>
        <v>0</v>
      </c>
    </row>
    <row r="504" spans="2:262">
      <c r="B504" s="230">
        <v>143</v>
      </c>
      <c r="C504" s="229">
        <f t="shared" si="1370"/>
        <v>2.792968750000002E-3</v>
      </c>
      <c r="D504" s="226">
        <f t="shared" ca="1" si="1113"/>
        <v>39.085024112632055</v>
      </c>
      <c r="E504" s="225">
        <f ca="1">ES361</f>
        <v>-0.11497588736794447</v>
      </c>
      <c r="F504" s="224">
        <v>143</v>
      </c>
      <c r="G504" s="222">
        <f t="shared" si="1114"/>
        <v>0</v>
      </c>
      <c r="H504" s="222">
        <f t="shared" si="1115"/>
        <v>0</v>
      </c>
      <c r="I504" s="222">
        <f t="shared" si="1116"/>
        <v>0</v>
      </c>
      <c r="J504" s="222">
        <f t="shared" si="1117"/>
        <v>0</v>
      </c>
      <c r="K504" s="222">
        <f t="shared" si="1118"/>
        <v>0</v>
      </c>
      <c r="L504" s="222">
        <f t="shared" si="1119"/>
        <v>0</v>
      </c>
      <c r="M504" s="222">
        <f t="shared" si="1120"/>
        <v>0</v>
      </c>
      <c r="N504" s="222">
        <f t="shared" si="1121"/>
        <v>0</v>
      </c>
      <c r="O504" s="222">
        <f t="shared" si="1122"/>
        <v>0</v>
      </c>
      <c r="P504" s="222">
        <f t="shared" si="1123"/>
        <v>0</v>
      </c>
      <c r="Q504" s="222">
        <f t="shared" si="1124"/>
        <v>0</v>
      </c>
      <c r="R504" s="222">
        <f t="shared" si="1125"/>
        <v>0</v>
      </c>
      <c r="S504" s="222">
        <f t="shared" si="1126"/>
        <v>0</v>
      </c>
      <c r="T504" s="222">
        <f t="shared" si="1127"/>
        <v>0</v>
      </c>
      <c r="U504" s="222">
        <f t="shared" si="1128"/>
        <v>0</v>
      </c>
      <c r="V504" s="222">
        <f t="shared" si="1129"/>
        <v>0</v>
      </c>
      <c r="W504" s="222">
        <f t="shared" si="1130"/>
        <v>0</v>
      </c>
      <c r="X504" s="222">
        <f t="shared" si="1131"/>
        <v>0</v>
      </c>
      <c r="Y504" s="222">
        <f t="shared" si="1132"/>
        <v>0</v>
      </c>
      <c r="Z504" s="222">
        <f t="shared" si="1133"/>
        <v>0</v>
      </c>
      <c r="AA504" s="222">
        <f t="shared" si="1134"/>
        <v>0</v>
      </c>
      <c r="AB504" s="222">
        <f t="shared" si="1135"/>
        <v>0</v>
      </c>
      <c r="AC504" s="222">
        <f t="shared" si="1136"/>
        <v>0</v>
      </c>
      <c r="AD504" s="222">
        <f t="shared" si="1137"/>
        <v>0</v>
      </c>
      <c r="AE504" s="222">
        <f t="shared" si="1138"/>
        <v>0</v>
      </c>
      <c r="AF504" s="222">
        <f t="shared" si="1139"/>
        <v>0</v>
      </c>
      <c r="AG504" s="222">
        <f t="shared" si="1140"/>
        <v>0</v>
      </c>
      <c r="AH504" s="222">
        <f t="shared" si="1141"/>
        <v>0</v>
      </c>
      <c r="AI504" s="222">
        <f t="shared" si="1142"/>
        <v>0</v>
      </c>
      <c r="AJ504" s="222">
        <f t="shared" si="1143"/>
        <v>0</v>
      </c>
      <c r="AK504" s="222">
        <f t="shared" si="1144"/>
        <v>0</v>
      </c>
      <c r="AL504" s="222">
        <f t="shared" si="1145"/>
        <v>0</v>
      </c>
      <c r="AM504" s="222">
        <f t="shared" si="1146"/>
        <v>0</v>
      </c>
      <c r="AN504" s="222">
        <f t="shared" si="1147"/>
        <v>0</v>
      </c>
      <c r="AO504" s="222">
        <f t="shared" si="1148"/>
        <v>0</v>
      </c>
      <c r="AP504" s="222">
        <f t="shared" si="1149"/>
        <v>0</v>
      </c>
      <c r="AQ504" s="222">
        <f t="shared" si="1150"/>
        <v>0</v>
      </c>
      <c r="AR504" s="222">
        <f t="shared" si="1151"/>
        <v>0</v>
      </c>
      <c r="AS504" s="222">
        <f t="shared" si="1152"/>
        <v>0</v>
      </c>
      <c r="AT504" s="222">
        <f t="shared" si="1153"/>
        <v>0</v>
      </c>
      <c r="AU504" s="222">
        <f t="shared" si="1154"/>
        <v>0</v>
      </c>
      <c r="AV504" s="222">
        <f t="shared" si="1155"/>
        <v>0</v>
      </c>
      <c r="AW504" s="222">
        <f t="shared" si="1156"/>
        <v>0</v>
      </c>
      <c r="AX504" s="222">
        <f t="shared" si="1157"/>
        <v>0</v>
      </c>
      <c r="AY504" s="222">
        <f t="shared" si="1158"/>
        <v>0</v>
      </c>
      <c r="AZ504" s="222">
        <f t="shared" si="1159"/>
        <v>0</v>
      </c>
      <c r="BA504" s="222">
        <f t="shared" si="1160"/>
        <v>0</v>
      </c>
      <c r="BB504" s="222">
        <f t="shared" si="1161"/>
        <v>0</v>
      </c>
      <c r="BC504" s="222">
        <f t="shared" si="1162"/>
        <v>0</v>
      </c>
      <c r="BD504" s="222">
        <f t="shared" si="1163"/>
        <v>0</v>
      </c>
      <c r="BE504" s="222">
        <f t="shared" si="1164"/>
        <v>0</v>
      </c>
      <c r="BF504" s="222">
        <f t="shared" si="1165"/>
        <v>0</v>
      </c>
      <c r="BG504" s="222">
        <f t="shared" si="1166"/>
        <v>0</v>
      </c>
      <c r="BH504" s="222">
        <f t="shared" si="1167"/>
        <v>0</v>
      </c>
      <c r="BI504" s="222">
        <f t="shared" si="1168"/>
        <v>0</v>
      </c>
      <c r="BJ504" s="222">
        <f t="shared" si="1169"/>
        <v>0</v>
      </c>
      <c r="BK504" s="222">
        <f t="shared" si="1170"/>
        <v>0</v>
      </c>
      <c r="BL504" s="222">
        <f t="shared" si="1171"/>
        <v>0</v>
      </c>
      <c r="BM504" s="222">
        <f t="shared" si="1172"/>
        <v>0</v>
      </c>
      <c r="BN504" s="222">
        <f t="shared" si="1173"/>
        <v>0</v>
      </c>
      <c r="BO504" s="222">
        <f t="shared" si="1174"/>
        <v>0</v>
      </c>
      <c r="BP504" s="222">
        <f t="shared" si="1175"/>
        <v>0</v>
      </c>
      <c r="BQ504" s="222">
        <f t="shared" si="1176"/>
        <v>0</v>
      </c>
      <c r="BR504" s="222">
        <f t="shared" si="1177"/>
        <v>0</v>
      </c>
      <c r="BS504" s="222">
        <f t="shared" si="1178"/>
        <v>0</v>
      </c>
      <c r="BT504" s="222">
        <f t="shared" si="1179"/>
        <v>0</v>
      </c>
      <c r="BU504" s="222">
        <f t="shared" si="1180"/>
        <v>0</v>
      </c>
      <c r="BV504" s="222">
        <f t="shared" si="1181"/>
        <v>0</v>
      </c>
      <c r="BW504" s="222">
        <f t="shared" si="1182"/>
        <v>0</v>
      </c>
      <c r="BX504" s="222">
        <f t="shared" si="1183"/>
        <v>0</v>
      </c>
      <c r="BY504" s="222">
        <f t="shared" si="1184"/>
        <v>0</v>
      </c>
      <c r="BZ504" s="222">
        <f t="shared" si="1185"/>
        <v>0</v>
      </c>
      <c r="CA504" s="222">
        <f t="shared" si="1186"/>
        <v>0</v>
      </c>
      <c r="CB504" s="222">
        <f t="shared" si="1187"/>
        <v>0</v>
      </c>
      <c r="CC504" s="222">
        <f t="shared" si="1188"/>
        <v>0</v>
      </c>
      <c r="CD504" s="222">
        <f t="shared" si="1189"/>
        <v>0</v>
      </c>
      <c r="CE504" s="222">
        <f t="shared" si="1190"/>
        <v>0</v>
      </c>
      <c r="CF504" s="222">
        <f t="shared" si="1191"/>
        <v>0</v>
      </c>
      <c r="CG504" s="222">
        <f t="shared" si="1192"/>
        <v>0</v>
      </c>
      <c r="CH504" s="222">
        <f t="shared" si="1193"/>
        <v>0</v>
      </c>
      <c r="CI504" s="222">
        <f t="shared" si="1194"/>
        <v>0</v>
      </c>
      <c r="CJ504" s="222">
        <f t="shared" si="1195"/>
        <v>0</v>
      </c>
      <c r="CK504" s="222">
        <f t="shared" si="1196"/>
        <v>0</v>
      </c>
      <c r="CL504" s="222">
        <f t="shared" si="1197"/>
        <v>0</v>
      </c>
      <c r="CM504" s="222">
        <f t="shared" si="1198"/>
        <v>0</v>
      </c>
      <c r="CN504" s="222">
        <f t="shared" si="1199"/>
        <v>0</v>
      </c>
      <c r="CO504" s="222">
        <f t="shared" si="1200"/>
        <v>0</v>
      </c>
      <c r="CP504" s="222">
        <f t="shared" si="1201"/>
        <v>0</v>
      </c>
      <c r="CQ504" s="222">
        <f t="shared" si="1202"/>
        <v>0</v>
      </c>
      <c r="CR504" s="222">
        <f t="shared" si="1203"/>
        <v>0</v>
      </c>
      <c r="CS504" s="222">
        <f t="shared" si="1204"/>
        <v>0</v>
      </c>
      <c r="CT504" s="222">
        <f t="shared" si="1205"/>
        <v>0</v>
      </c>
      <c r="CU504" s="222">
        <f t="shared" si="1206"/>
        <v>0</v>
      </c>
      <c r="CV504" s="222">
        <f t="shared" si="1207"/>
        <v>0</v>
      </c>
      <c r="CW504" s="222">
        <f t="shared" si="1208"/>
        <v>0</v>
      </c>
      <c r="CX504" s="222">
        <f t="shared" si="1209"/>
        <v>0</v>
      </c>
      <c r="CY504" s="222">
        <f t="shared" si="1210"/>
        <v>0</v>
      </c>
      <c r="CZ504" s="222">
        <f t="shared" si="1211"/>
        <v>0</v>
      </c>
      <c r="DA504" s="222">
        <f t="shared" si="1212"/>
        <v>0</v>
      </c>
      <c r="DB504" s="222">
        <f t="shared" si="1213"/>
        <v>0</v>
      </c>
      <c r="DC504" s="222">
        <f t="shared" si="1214"/>
        <v>0</v>
      </c>
      <c r="DD504" s="222">
        <f t="shared" si="1215"/>
        <v>0</v>
      </c>
      <c r="DE504" s="222">
        <f t="shared" si="1216"/>
        <v>0</v>
      </c>
      <c r="DF504" s="222">
        <f t="shared" si="1217"/>
        <v>0</v>
      </c>
      <c r="DG504" s="222">
        <f t="shared" si="1218"/>
        <v>0</v>
      </c>
      <c r="DH504" s="222">
        <f t="shared" si="1219"/>
        <v>0</v>
      </c>
      <c r="DI504" s="222">
        <f t="shared" si="1220"/>
        <v>0</v>
      </c>
      <c r="DJ504" s="222">
        <f t="shared" si="1221"/>
        <v>0</v>
      </c>
      <c r="DK504" s="222">
        <f t="shared" si="1222"/>
        <v>0</v>
      </c>
      <c r="DL504" s="222">
        <f t="shared" si="1223"/>
        <v>0</v>
      </c>
      <c r="DM504" s="222">
        <f t="shared" si="1224"/>
        <v>0</v>
      </c>
      <c r="DN504" s="222">
        <f t="shared" si="1225"/>
        <v>0</v>
      </c>
      <c r="DO504" s="222">
        <f t="shared" si="1226"/>
        <v>0</v>
      </c>
      <c r="DP504" s="222">
        <f t="shared" si="1227"/>
        <v>0</v>
      </c>
      <c r="DQ504" s="222">
        <f t="shared" si="1228"/>
        <v>0</v>
      </c>
      <c r="DR504" s="222">
        <f t="shared" si="1229"/>
        <v>0</v>
      </c>
      <c r="DS504" s="222">
        <f t="shared" si="1230"/>
        <v>0</v>
      </c>
      <c r="DT504" s="222">
        <f t="shared" si="1231"/>
        <v>0</v>
      </c>
      <c r="DU504" s="222">
        <f t="shared" si="1232"/>
        <v>0</v>
      </c>
      <c r="DV504" s="222">
        <f t="shared" si="1233"/>
        <v>0</v>
      </c>
      <c r="DW504" s="222">
        <f t="shared" si="1234"/>
        <v>0</v>
      </c>
      <c r="DX504" s="222">
        <f t="shared" si="1235"/>
        <v>0</v>
      </c>
      <c r="DY504" s="222">
        <f t="shared" si="1236"/>
        <v>0</v>
      </c>
      <c r="DZ504" s="222">
        <f t="shared" si="1237"/>
        <v>0</v>
      </c>
      <c r="EA504" s="222">
        <f t="shared" si="1238"/>
        <v>0</v>
      </c>
      <c r="EB504" s="222">
        <f t="shared" si="1239"/>
        <v>0</v>
      </c>
      <c r="EC504" s="222">
        <f t="shared" si="1240"/>
        <v>0</v>
      </c>
      <c r="ED504" s="222">
        <f t="shared" si="1241"/>
        <v>0</v>
      </c>
      <c r="EE504" s="222">
        <f t="shared" si="1242"/>
        <v>0</v>
      </c>
      <c r="EF504" s="222">
        <f t="shared" si="1243"/>
        <v>0</v>
      </c>
      <c r="EG504" s="222">
        <f t="shared" si="1244"/>
        <v>0</v>
      </c>
      <c r="EH504" s="222">
        <f t="shared" si="1245"/>
        <v>0</v>
      </c>
      <c r="EI504" s="222">
        <f t="shared" si="1246"/>
        <v>0</v>
      </c>
      <c r="EJ504" s="222">
        <f t="shared" si="1247"/>
        <v>0</v>
      </c>
      <c r="EK504" s="222">
        <f t="shared" si="1248"/>
        <v>0</v>
      </c>
      <c r="EL504" s="222">
        <f t="shared" si="1249"/>
        <v>0</v>
      </c>
      <c r="EM504" s="222">
        <f t="shared" si="1250"/>
        <v>0</v>
      </c>
      <c r="EN504" s="222">
        <f t="shared" si="1251"/>
        <v>0</v>
      </c>
      <c r="EO504" s="222">
        <f t="shared" si="1252"/>
        <v>0</v>
      </c>
      <c r="EP504" s="222">
        <f t="shared" si="1253"/>
        <v>0</v>
      </c>
      <c r="EQ504" s="222">
        <f t="shared" si="1254"/>
        <v>0</v>
      </c>
      <c r="ER504" s="222">
        <f t="shared" si="1255"/>
        <v>0</v>
      </c>
      <c r="ES504" s="222">
        <f t="shared" si="1256"/>
        <v>0</v>
      </c>
      <c r="ET504" s="222">
        <f t="shared" si="1257"/>
        <v>0</v>
      </c>
      <c r="EU504" s="222">
        <f t="shared" si="1258"/>
        <v>0</v>
      </c>
      <c r="EV504" s="222">
        <f t="shared" si="1259"/>
        <v>0</v>
      </c>
      <c r="EW504" s="222">
        <f t="shared" si="1260"/>
        <v>0</v>
      </c>
      <c r="EX504" s="222">
        <f t="shared" si="1261"/>
        <v>0</v>
      </c>
      <c r="EY504" s="222">
        <f t="shared" si="1262"/>
        <v>0</v>
      </c>
      <c r="EZ504" s="222">
        <f t="shared" si="1263"/>
        <v>0</v>
      </c>
      <c r="FA504" s="222">
        <f t="shared" si="1264"/>
        <v>0</v>
      </c>
      <c r="FB504" s="222">
        <f t="shared" si="1265"/>
        <v>0</v>
      </c>
      <c r="FC504" s="222">
        <f t="shared" si="1266"/>
        <v>0</v>
      </c>
      <c r="FD504" s="222">
        <f t="shared" si="1267"/>
        <v>0</v>
      </c>
      <c r="FE504" s="222">
        <f t="shared" si="1268"/>
        <v>0</v>
      </c>
      <c r="FF504" s="222">
        <f t="shared" si="1269"/>
        <v>0</v>
      </c>
      <c r="FG504" s="222">
        <f t="shared" si="1270"/>
        <v>0</v>
      </c>
      <c r="FH504" s="222">
        <f t="shared" si="1271"/>
        <v>0</v>
      </c>
      <c r="FI504" s="222">
        <f t="shared" si="1272"/>
        <v>0</v>
      </c>
      <c r="FJ504" s="222">
        <f t="shared" si="1273"/>
        <v>0</v>
      </c>
      <c r="FK504" s="222">
        <f t="shared" si="1274"/>
        <v>0</v>
      </c>
      <c r="FL504" s="222">
        <f t="shared" si="1275"/>
        <v>0</v>
      </c>
      <c r="FM504" s="222">
        <f t="shared" si="1276"/>
        <v>0</v>
      </c>
      <c r="FN504" s="222">
        <f t="shared" si="1277"/>
        <v>0</v>
      </c>
      <c r="FO504" s="222">
        <f t="shared" si="1278"/>
        <v>0</v>
      </c>
      <c r="FP504" s="222">
        <f t="shared" si="1279"/>
        <v>0</v>
      </c>
      <c r="FQ504" s="222">
        <f t="shared" si="1280"/>
        <v>0</v>
      </c>
      <c r="FR504" s="222">
        <f t="shared" si="1281"/>
        <v>0</v>
      </c>
      <c r="FS504" s="222">
        <f t="shared" si="1282"/>
        <v>0</v>
      </c>
      <c r="FT504" s="222">
        <f t="shared" si="1283"/>
        <v>0</v>
      </c>
      <c r="FU504" s="222">
        <f t="shared" si="1284"/>
        <v>0</v>
      </c>
      <c r="FV504" s="222">
        <f t="shared" si="1285"/>
        <v>0</v>
      </c>
      <c r="FW504" s="222">
        <f t="shared" si="1286"/>
        <v>0</v>
      </c>
      <c r="FX504" s="222">
        <f t="shared" si="1287"/>
        <v>0</v>
      </c>
      <c r="FY504" s="222">
        <f t="shared" si="1288"/>
        <v>0</v>
      </c>
      <c r="FZ504" s="222">
        <f t="shared" si="1289"/>
        <v>0</v>
      </c>
      <c r="GA504" s="222">
        <f t="shared" si="1290"/>
        <v>0</v>
      </c>
      <c r="GB504" s="222">
        <f t="shared" si="1291"/>
        <v>0</v>
      </c>
      <c r="GC504" s="222">
        <f t="shared" si="1292"/>
        <v>0</v>
      </c>
      <c r="GD504" s="222">
        <f t="shared" si="1293"/>
        <v>0</v>
      </c>
      <c r="GE504" s="222">
        <f t="shared" si="1294"/>
        <v>0</v>
      </c>
      <c r="GF504" s="222">
        <f t="shared" si="1295"/>
        <v>0</v>
      </c>
      <c r="GG504" s="222">
        <f t="shared" si="1296"/>
        <v>0</v>
      </c>
      <c r="GH504" s="222">
        <f t="shared" si="1297"/>
        <v>0</v>
      </c>
      <c r="GI504" s="222">
        <f t="shared" si="1298"/>
        <v>0</v>
      </c>
      <c r="GJ504" s="222">
        <f t="shared" si="1299"/>
        <v>0</v>
      </c>
      <c r="GK504" s="222">
        <f t="shared" si="1300"/>
        <v>0</v>
      </c>
      <c r="GL504" s="222">
        <f t="shared" si="1301"/>
        <v>0</v>
      </c>
      <c r="GM504" s="222">
        <f t="shared" si="1302"/>
        <v>0</v>
      </c>
      <c r="GN504" s="222">
        <f t="shared" si="1303"/>
        <v>0</v>
      </c>
      <c r="GO504" s="222">
        <f t="shared" si="1304"/>
        <v>0</v>
      </c>
      <c r="GP504" s="222">
        <f t="shared" si="1305"/>
        <v>0</v>
      </c>
      <c r="GQ504" s="222">
        <f t="shared" si="1306"/>
        <v>0</v>
      </c>
      <c r="GR504" s="222">
        <f t="shared" si="1307"/>
        <v>0</v>
      </c>
      <c r="GS504" s="222">
        <f t="shared" si="1308"/>
        <v>0</v>
      </c>
      <c r="GT504" s="222">
        <f t="shared" si="1309"/>
        <v>0</v>
      </c>
      <c r="GU504" s="222">
        <f t="shared" si="1310"/>
        <v>0</v>
      </c>
      <c r="GV504" s="222">
        <f t="shared" si="1311"/>
        <v>0</v>
      </c>
      <c r="GW504" s="222">
        <f t="shared" si="1312"/>
        <v>0</v>
      </c>
      <c r="GX504" s="222">
        <f t="shared" si="1313"/>
        <v>0</v>
      </c>
      <c r="GY504" s="222">
        <f t="shared" si="1314"/>
        <v>0</v>
      </c>
      <c r="GZ504" s="222">
        <f t="shared" si="1315"/>
        <v>0</v>
      </c>
      <c r="HA504" s="222">
        <f t="shared" si="1316"/>
        <v>0</v>
      </c>
      <c r="HB504" s="222">
        <f t="shared" si="1317"/>
        <v>0</v>
      </c>
      <c r="HC504" s="222">
        <f t="shared" si="1318"/>
        <v>0</v>
      </c>
      <c r="HD504" s="222">
        <f t="shared" si="1319"/>
        <v>0</v>
      </c>
      <c r="HE504" s="222">
        <f t="shared" si="1320"/>
        <v>0</v>
      </c>
      <c r="HF504" s="222">
        <f t="shared" si="1321"/>
        <v>0</v>
      </c>
      <c r="HG504" s="222">
        <f t="shared" si="1322"/>
        <v>0</v>
      </c>
      <c r="HH504" s="222">
        <f t="shared" si="1323"/>
        <v>0</v>
      </c>
      <c r="HI504" s="222">
        <f t="shared" si="1324"/>
        <v>0</v>
      </c>
      <c r="HJ504" s="222">
        <f t="shared" si="1325"/>
        <v>0</v>
      </c>
      <c r="HK504" s="222">
        <f t="shared" si="1326"/>
        <v>0</v>
      </c>
      <c r="HL504" s="222">
        <f t="shared" si="1327"/>
        <v>0</v>
      </c>
      <c r="HM504" s="222">
        <f t="shared" si="1328"/>
        <v>0</v>
      </c>
      <c r="HN504" s="222">
        <f t="shared" si="1329"/>
        <v>0</v>
      </c>
      <c r="HO504" s="222">
        <f t="shared" si="1330"/>
        <v>0</v>
      </c>
      <c r="HP504" s="222">
        <f t="shared" si="1331"/>
        <v>0</v>
      </c>
      <c r="HQ504" s="222">
        <f t="shared" si="1332"/>
        <v>0</v>
      </c>
      <c r="HR504" s="222">
        <f t="shared" si="1333"/>
        <v>0</v>
      </c>
      <c r="HS504" s="222">
        <f t="shared" si="1334"/>
        <v>0</v>
      </c>
      <c r="HT504" s="222">
        <f t="shared" si="1335"/>
        <v>0</v>
      </c>
      <c r="HU504" s="222">
        <f t="shared" si="1336"/>
        <v>0</v>
      </c>
      <c r="HV504" s="222">
        <f t="shared" si="1337"/>
        <v>0</v>
      </c>
      <c r="HW504" s="222">
        <f t="shared" si="1338"/>
        <v>0</v>
      </c>
      <c r="HX504" s="222">
        <f t="shared" si="1339"/>
        <v>0</v>
      </c>
      <c r="HY504" s="222">
        <f t="shared" si="1340"/>
        <v>0</v>
      </c>
      <c r="HZ504" s="222">
        <f t="shared" si="1341"/>
        <v>0</v>
      </c>
      <c r="IA504" s="222">
        <f t="shared" si="1342"/>
        <v>0</v>
      </c>
      <c r="IB504" s="222">
        <f t="shared" si="1343"/>
        <v>0</v>
      </c>
      <c r="IC504" s="222">
        <f t="shared" si="1344"/>
        <v>0</v>
      </c>
      <c r="ID504" s="222">
        <f t="shared" si="1345"/>
        <v>0</v>
      </c>
      <c r="IE504" s="222">
        <f t="shared" si="1346"/>
        <v>0</v>
      </c>
      <c r="IF504" s="222">
        <f t="shared" si="1347"/>
        <v>0</v>
      </c>
      <c r="IG504" s="222">
        <f t="shared" si="1348"/>
        <v>0</v>
      </c>
      <c r="IH504" s="222">
        <f t="shared" si="1349"/>
        <v>0</v>
      </c>
      <c r="II504" s="222">
        <f t="shared" si="1350"/>
        <v>0</v>
      </c>
      <c r="IJ504" s="222">
        <f t="shared" si="1351"/>
        <v>0</v>
      </c>
      <c r="IK504" s="222">
        <f t="shared" si="1352"/>
        <v>0</v>
      </c>
      <c r="IL504" s="222">
        <f t="shared" si="1353"/>
        <v>0</v>
      </c>
      <c r="IM504" s="222">
        <f t="shared" si="1354"/>
        <v>0</v>
      </c>
      <c r="IN504" s="222">
        <f t="shared" si="1355"/>
        <v>0</v>
      </c>
      <c r="IO504" s="222">
        <f t="shared" si="1356"/>
        <v>0</v>
      </c>
      <c r="IP504" s="222">
        <f t="shared" si="1357"/>
        <v>0</v>
      </c>
      <c r="IQ504" s="222">
        <f t="shared" si="1358"/>
        <v>0</v>
      </c>
      <c r="IR504" s="222">
        <f t="shared" si="1359"/>
        <v>0</v>
      </c>
      <c r="IS504" s="222">
        <f t="shared" si="1360"/>
        <v>0</v>
      </c>
      <c r="IT504" s="222">
        <f t="shared" si="1361"/>
        <v>0</v>
      </c>
      <c r="IU504" s="222">
        <f t="shared" si="1362"/>
        <v>0</v>
      </c>
      <c r="IV504" s="222">
        <f t="shared" si="1363"/>
        <v>0</v>
      </c>
      <c r="IW504" s="222">
        <f t="shared" si="1364"/>
        <v>0</v>
      </c>
      <c r="IX504" s="222">
        <f t="shared" si="1365"/>
        <v>0</v>
      </c>
      <c r="IY504" s="222">
        <f t="shared" si="1366"/>
        <v>0</v>
      </c>
      <c r="IZ504" s="222">
        <f t="shared" si="1367"/>
        <v>0</v>
      </c>
      <c r="JA504" s="222">
        <f t="shared" si="1368"/>
        <v>0</v>
      </c>
      <c r="JB504" s="222">
        <f t="shared" si="1369"/>
        <v>0</v>
      </c>
    </row>
    <row r="505" spans="2:262">
      <c r="B505" s="230">
        <v>144</v>
      </c>
      <c r="C505" s="229">
        <f t="shared" si="1370"/>
        <v>2.8125000000000021E-3</v>
      </c>
      <c r="D505" s="226">
        <f t="shared" ca="1" si="1113"/>
        <v>39.089177618811412</v>
      </c>
      <c r="E505" s="225">
        <f ca="1">ET361</f>
        <v>-0.11082238118858787</v>
      </c>
      <c r="F505" s="224">
        <v>144</v>
      </c>
      <c r="G505" s="222">
        <f t="shared" si="1114"/>
        <v>0</v>
      </c>
      <c r="H505" s="222">
        <f t="shared" si="1115"/>
        <v>0</v>
      </c>
      <c r="I505" s="222">
        <f t="shared" si="1116"/>
        <v>0</v>
      </c>
      <c r="J505" s="222">
        <f t="shared" si="1117"/>
        <v>0</v>
      </c>
      <c r="K505" s="222">
        <f t="shared" si="1118"/>
        <v>0</v>
      </c>
      <c r="L505" s="222">
        <f t="shared" si="1119"/>
        <v>0</v>
      </c>
      <c r="M505" s="222">
        <f t="shared" si="1120"/>
        <v>0</v>
      </c>
      <c r="N505" s="222">
        <f t="shared" si="1121"/>
        <v>0</v>
      </c>
      <c r="O505" s="222">
        <f t="shared" si="1122"/>
        <v>0</v>
      </c>
      <c r="P505" s="222">
        <f t="shared" si="1123"/>
        <v>0</v>
      </c>
      <c r="Q505" s="222">
        <f t="shared" si="1124"/>
        <v>0</v>
      </c>
      <c r="R505" s="222">
        <f t="shared" si="1125"/>
        <v>0</v>
      </c>
      <c r="S505" s="222">
        <f t="shared" si="1126"/>
        <v>0</v>
      </c>
      <c r="T505" s="222">
        <f t="shared" si="1127"/>
        <v>0</v>
      </c>
      <c r="U505" s="222">
        <f t="shared" si="1128"/>
        <v>0</v>
      </c>
      <c r="V505" s="222">
        <f t="shared" si="1129"/>
        <v>0</v>
      </c>
      <c r="W505" s="222">
        <f t="shared" si="1130"/>
        <v>0</v>
      </c>
      <c r="X505" s="222">
        <f t="shared" si="1131"/>
        <v>0</v>
      </c>
      <c r="Y505" s="222">
        <f t="shared" si="1132"/>
        <v>0</v>
      </c>
      <c r="Z505" s="222">
        <f t="shared" si="1133"/>
        <v>0</v>
      </c>
      <c r="AA505" s="222">
        <f t="shared" si="1134"/>
        <v>0</v>
      </c>
      <c r="AB505" s="222">
        <f t="shared" si="1135"/>
        <v>0</v>
      </c>
      <c r="AC505" s="222">
        <f t="shared" si="1136"/>
        <v>0</v>
      </c>
      <c r="AD505" s="222">
        <f t="shared" si="1137"/>
        <v>0</v>
      </c>
      <c r="AE505" s="222">
        <f t="shared" si="1138"/>
        <v>0</v>
      </c>
      <c r="AF505" s="222">
        <f t="shared" si="1139"/>
        <v>0</v>
      </c>
      <c r="AG505" s="222">
        <f t="shared" si="1140"/>
        <v>0</v>
      </c>
      <c r="AH505" s="222">
        <f t="shared" si="1141"/>
        <v>0</v>
      </c>
      <c r="AI505" s="222">
        <f t="shared" si="1142"/>
        <v>0</v>
      </c>
      <c r="AJ505" s="222">
        <f t="shared" si="1143"/>
        <v>0</v>
      </c>
      <c r="AK505" s="222">
        <f t="shared" si="1144"/>
        <v>0</v>
      </c>
      <c r="AL505" s="222">
        <f t="shared" si="1145"/>
        <v>0</v>
      </c>
      <c r="AM505" s="222">
        <f t="shared" si="1146"/>
        <v>0</v>
      </c>
      <c r="AN505" s="222">
        <f t="shared" si="1147"/>
        <v>0</v>
      </c>
      <c r="AO505" s="222">
        <f t="shared" si="1148"/>
        <v>0</v>
      </c>
      <c r="AP505" s="222">
        <f t="shared" si="1149"/>
        <v>0</v>
      </c>
      <c r="AQ505" s="222">
        <f t="shared" si="1150"/>
        <v>0</v>
      </c>
      <c r="AR505" s="222">
        <f t="shared" si="1151"/>
        <v>0</v>
      </c>
      <c r="AS505" s="222">
        <f t="shared" si="1152"/>
        <v>0</v>
      </c>
      <c r="AT505" s="222">
        <f t="shared" si="1153"/>
        <v>0</v>
      </c>
      <c r="AU505" s="222">
        <f t="shared" si="1154"/>
        <v>0</v>
      </c>
      <c r="AV505" s="222">
        <f t="shared" si="1155"/>
        <v>0</v>
      </c>
      <c r="AW505" s="222">
        <f t="shared" si="1156"/>
        <v>0</v>
      </c>
      <c r="AX505" s="222">
        <f t="shared" si="1157"/>
        <v>0</v>
      </c>
      <c r="AY505" s="222">
        <f t="shared" si="1158"/>
        <v>0</v>
      </c>
      <c r="AZ505" s="222">
        <f t="shared" si="1159"/>
        <v>0</v>
      </c>
      <c r="BA505" s="222">
        <f t="shared" si="1160"/>
        <v>0</v>
      </c>
      <c r="BB505" s="222">
        <f t="shared" si="1161"/>
        <v>0</v>
      </c>
      <c r="BC505" s="222">
        <f t="shared" si="1162"/>
        <v>0</v>
      </c>
      <c r="BD505" s="222">
        <f t="shared" si="1163"/>
        <v>0</v>
      </c>
      <c r="BE505" s="222">
        <f t="shared" si="1164"/>
        <v>0</v>
      </c>
      <c r="BF505" s="222">
        <f t="shared" si="1165"/>
        <v>0</v>
      </c>
      <c r="BG505" s="222">
        <f t="shared" si="1166"/>
        <v>0</v>
      </c>
      <c r="BH505" s="222">
        <f t="shared" si="1167"/>
        <v>0</v>
      </c>
      <c r="BI505" s="222">
        <f t="shared" si="1168"/>
        <v>0</v>
      </c>
      <c r="BJ505" s="222">
        <f t="shared" si="1169"/>
        <v>0</v>
      </c>
      <c r="BK505" s="222">
        <f t="shared" si="1170"/>
        <v>0</v>
      </c>
      <c r="BL505" s="222">
        <f t="shared" si="1171"/>
        <v>0</v>
      </c>
      <c r="BM505" s="222">
        <f t="shared" si="1172"/>
        <v>0</v>
      </c>
      <c r="BN505" s="222">
        <f t="shared" si="1173"/>
        <v>0</v>
      </c>
      <c r="BO505" s="222">
        <f t="shared" si="1174"/>
        <v>0</v>
      </c>
      <c r="BP505" s="222">
        <f t="shared" si="1175"/>
        <v>0</v>
      </c>
      <c r="BQ505" s="222">
        <f t="shared" si="1176"/>
        <v>0</v>
      </c>
      <c r="BR505" s="222">
        <f t="shared" si="1177"/>
        <v>0</v>
      </c>
      <c r="BS505" s="222">
        <f t="shared" si="1178"/>
        <v>0</v>
      </c>
      <c r="BT505" s="222">
        <f t="shared" si="1179"/>
        <v>0</v>
      </c>
      <c r="BU505" s="222">
        <f t="shared" si="1180"/>
        <v>0</v>
      </c>
      <c r="BV505" s="222">
        <f t="shared" si="1181"/>
        <v>0</v>
      </c>
      <c r="BW505" s="222">
        <f t="shared" si="1182"/>
        <v>0</v>
      </c>
      <c r="BX505" s="222">
        <f t="shared" si="1183"/>
        <v>0</v>
      </c>
      <c r="BY505" s="222">
        <f t="shared" si="1184"/>
        <v>0</v>
      </c>
      <c r="BZ505" s="222">
        <f t="shared" si="1185"/>
        <v>0</v>
      </c>
      <c r="CA505" s="222">
        <f t="shared" si="1186"/>
        <v>0</v>
      </c>
      <c r="CB505" s="222">
        <f t="shared" si="1187"/>
        <v>0</v>
      </c>
      <c r="CC505" s="222">
        <f t="shared" si="1188"/>
        <v>0</v>
      </c>
      <c r="CD505" s="222">
        <f t="shared" si="1189"/>
        <v>0</v>
      </c>
      <c r="CE505" s="222">
        <f t="shared" si="1190"/>
        <v>0</v>
      </c>
      <c r="CF505" s="222">
        <f t="shared" si="1191"/>
        <v>0</v>
      </c>
      <c r="CG505" s="222">
        <f t="shared" si="1192"/>
        <v>0</v>
      </c>
      <c r="CH505" s="222">
        <f t="shared" si="1193"/>
        <v>0</v>
      </c>
      <c r="CI505" s="222">
        <f t="shared" si="1194"/>
        <v>0</v>
      </c>
      <c r="CJ505" s="222">
        <f t="shared" si="1195"/>
        <v>0</v>
      </c>
      <c r="CK505" s="222">
        <f t="shared" si="1196"/>
        <v>0</v>
      </c>
      <c r="CL505" s="222">
        <f t="shared" si="1197"/>
        <v>0</v>
      </c>
      <c r="CM505" s="222">
        <f t="shared" si="1198"/>
        <v>0</v>
      </c>
      <c r="CN505" s="222">
        <f t="shared" si="1199"/>
        <v>0</v>
      </c>
      <c r="CO505" s="222">
        <f t="shared" si="1200"/>
        <v>0</v>
      </c>
      <c r="CP505" s="222">
        <f t="shared" si="1201"/>
        <v>0</v>
      </c>
      <c r="CQ505" s="222">
        <f t="shared" si="1202"/>
        <v>0</v>
      </c>
      <c r="CR505" s="222">
        <f t="shared" si="1203"/>
        <v>0</v>
      </c>
      <c r="CS505" s="222">
        <f t="shared" si="1204"/>
        <v>0</v>
      </c>
      <c r="CT505" s="222">
        <f t="shared" si="1205"/>
        <v>0</v>
      </c>
      <c r="CU505" s="222">
        <f t="shared" si="1206"/>
        <v>0</v>
      </c>
      <c r="CV505" s="222">
        <f t="shared" si="1207"/>
        <v>0</v>
      </c>
      <c r="CW505" s="222">
        <f t="shared" si="1208"/>
        <v>0</v>
      </c>
      <c r="CX505" s="222">
        <f t="shared" si="1209"/>
        <v>0</v>
      </c>
      <c r="CY505" s="222">
        <f t="shared" si="1210"/>
        <v>0</v>
      </c>
      <c r="CZ505" s="222">
        <f t="shared" si="1211"/>
        <v>0</v>
      </c>
      <c r="DA505" s="222">
        <f t="shared" si="1212"/>
        <v>0</v>
      </c>
      <c r="DB505" s="222">
        <f t="shared" si="1213"/>
        <v>0</v>
      </c>
      <c r="DC505" s="222">
        <f t="shared" si="1214"/>
        <v>0</v>
      </c>
      <c r="DD505" s="222">
        <f t="shared" si="1215"/>
        <v>0</v>
      </c>
      <c r="DE505" s="222">
        <f t="shared" si="1216"/>
        <v>0</v>
      </c>
      <c r="DF505" s="222">
        <f t="shared" si="1217"/>
        <v>0</v>
      </c>
      <c r="DG505" s="222">
        <f t="shared" si="1218"/>
        <v>0</v>
      </c>
      <c r="DH505" s="222">
        <f t="shared" si="1219"/>
        <v>0</v>
      </c>
      <c r="DI505" s="222">
        <f t="shared" si="1220"/>
        <v>0</v>
      </c>
      <c r="DJ505" s="222">
        <f t="shared" si="1221"/>
        <v>0</v>
      </c>
      <c r="DK505" s="222">
        <f t="shared" si="1222"/>
        <v>0</v>
      </c>
      <c r="DL505" s="222">
        <f t="shared" si="1223"/>
        <v>0</v>
      </c>
      <c r="DM505" s="222">
        <f t="shared" si="1224"/>
        <v>0</v>
      </c>
      <c r="DN505" s="222">
        <f t="shared" si="1225"/>
        <v>0</v>
      </c>
      <c r="DO505" s="222">
        <f t="shared" si="1226"/>
        <v>0</v>
      </c>
      <c r="DP505" s="222">
        <f t="shared" si="1227"/>
        <v>0</v>
      </c>
      <c r="DQ505" s="222">
        <f t="shared" si="1228"/>
        <v>0</v>
      </c>
      <c r="DR505" s="222">
        <f t="shared" si="1229"/>
        <v>0</v>
      </c>
      <c r="DS505" s="222">
        <f t="shared" si="1230"/>
        <v>0</v>
      </c>
      <c r="DT505" s="222">
        <f t="shared" si="1231"/>
        <v>0</v>
      </c>
      <c r="DU505" s="222">
        <f t="shared" si="1232"/>
        <v>0</v>
      </c>
      <c r="DV505" s="222">
        <f t="shared" si="1233"/>
        <v>0</v>
      </c>
      <c r="DW505" s="222">
        <f t="shared" si="1234"/>
        <v>0</v>
      </c>
      <c r="DX505" s="222">
        <f t="shared" si="1235"/>
        <v>0</v>
      </c>
      <c r="DY505" s="222">
        <f t="shared" si="1236"/>
        <v>0</v>
      </c>
      <c r="DZ505" s="222">
        <f t="shared" si="1237"/>
        <v>0</v>
      </c>
      <c r="EA505" s="222">
        <f t="shared" si="1238"/>
        <v>0</v>
      </c>
      <c r="EB505" s="222">
        <f t="shared" si="1239"/>
        <v>0</v>
      </c>
      <c r="EC505" s="222">
        <f t="shared" si="1240"/>
        <v>0</v>
      </c>
      <c r="ED505" s="222">
        <f t="shared" si="1241"/>
        <v>0</v>
      </c>
      <c r="EE505" s="222">
        <f t="shared" si="1242"/>
        <v>0</v>
      </c>
      <c r="EF505" s="222">
        <f t="shared" si="1243"/>
        <v>0</v>
      </c>
      <c r="EG505" s="222">
        <f t="shared" si="1244"/>
        <v>0</v>
      </c>
      <c r="EH505" s="222">
        <f t="shared" si="1245"/>
        <v>0</v>
      </c>
      <c r="EI505" s="222">
        <f t="shared" si="1246"/>
        <v>0</v>
      </c>
      <c r="EJ505" s="222">
        <f t="shared" si="1247"/>
        <v>0</v>
      </c>
      <c r="EK505" s="222">
        <f t="shared" si="1248"/>
        <v>0</v>
      </c>
      <c r="EL505" s="222">
        <f t="shared" si="1249"/>
        <v>0</v>
      </c>
      <c r="EM505" s="222">
        <f t="shared" si="1250"/>
        <v>0</v>
      </c>
      <c r="EN505" s="222">
        <f t="shared" si="1251"/>
        <v>0</v>
      </c>
      <c r="EO505" s="222">
        <f t="shared" si="1252"/>
        <v>0</v>
      </c>
      <c r="EP505" s="222">
        <f t="shared" si="1253"/>
        <v>0</v>
      </c>
      <c r="EQ505" s="222">
        <f t="shared" si="1254"/>
        <v>0</v>
      </c>
      <c r="ER505" s="222">
        <f t="shared" si="1255"/>
        <v>0</v>
      </c>
      <c r="ES505" s="222">
        <f t="shared" si="1256"/>
        <v>0</v>
      </c>
      <c r="ET505" s="222">
        <f t="shared" si="1257"/>
        <v>0</v>
      </c>
      <c r="EU505" s="222">
        <f t="shared" si="1258"/>
        <v>0</v>
      </c>
      <c r="EV505" s="222">
        <f t="shared" si="1259"/>
        <v>0</v>
      </c>
      <c r="EW505" s="222">
        <f t="shared" si="1260"/>
        <v>0</v>
      </c>
      <c r="EX505" s="222">
        <f t="shared" si="1261"/>
        <v>0</v>
      </c>
      <c r="EY505" s="222">
        <f t="shared" si="1262"/>
        <v>0</v>
      </c>
      <c r="EZ505" s="222">
        <f t="shared" si="1263"/>
        <v>0</v>
      </c>
      <c r="FA505" s="222">
        <f t="shared" si="1264"/>
        <v>0</v>
      </c>
      <c r="FB505" s="222">
        <f t="shared" si="1265"/>
        <v>0</v>
      </c>
      <c r="FC505" s="222">
        <f t="shared" si="1266"/>
        <v>0</v>
      </c>
      <c r="FD505" s="222">
        <f t="shared" si="1267"/>
        <v>0</v>
      </c>
      <c r="FE505" s="222">
        <f t="shared" si="1268"/>
        <v>0</v>
      </c>
      <c r="FF505" s="222">
        <f t="shared" si="1269"/>
        <v>0</v>
      </c>
      <c r="FG505" s="222">
        <f t="shared" si="1270"/>
        <v>0</v>
      </c>
      <c r="FH505" s="222">
        <f t="shared" si="1271"/>
        <v>0</v>
      </c>
      <c r="FI505" s="222">
        <f t="shared" si="1272"/>
        <v>0</v>
      </c>
      <c r="FJ505" s="222">
        <f t="shared" si="1273"/>
        <v>0</v>
      </c>
      <c r="FK505" s="222">
        <f t="shared" si="1274"/>
        <v>0</v>
      </c>
      <c r="FL505" s="222">
        <f t="shared" si="1275"/>
        <v>0</v>
      </c>
      <c r="FM505" s="222">
        <f t="shared" si="1276"/>
        <v>0</v>
      </c>
      <c r="FN505" s="222">
        <f t="shared" si="1277"/>
        <v>0</v>
      </c>
      <c r="FO505" s="222">
        <f t="shared" si="1278"/>
        <v>0</v>
      </c>
      <c r="FP505" s="222">
        <f t="shared" si="1279"/>
        <v>0</v>
      </c>
      <c r="FQ505" s="222">
        <f t="shared" si="1280"/>
        <v>0</v>
      </c>
      <c r="FR505" s="222">
        <f t="shared" si="1281"/>
        <v>0</v>
      </c>
      <c r="FS505" s="222">
        <f t="shared" si="1282"/>
        <v>0</v>
      </c>
      <c r="FT505" s="222">
        <f t="shared" si="1283"/>
        <v>0</v>
      </c>
      <c r="FU505" s="222">
        <f t="shared" si="1284"/>
        <v>0</v>
      </c>
      <c r="FV505" s="222">
        <f t="shared" si="1285"/>
        <v>0</v>
      </c>
      <c r="FW505" s="222">
        <f t="shared" si="1286"/>
        <v>0</v>
      </c>
      <c r="FX505" s="222">
        <f t="shared" si="1287"/>
        <v>0</v>
      </c>
      <c r="FY505" s="222">
        <f t="shared" si="1288"/>
        <v>0</v>
      </c>
      <c r="FZ505" s="222">
        <f t="shared" si="1289"/>
        <v>0</v>
      </c>
      <c r="GA505" s="222">
        <f t="shared" si="1290"/>
        <v>0</v>
      </c>
      <c r="GB505" s="222">
        <f t="shared" si="1291"/>
        <v>0</v>
      </c>
      <c r="GC505" s="222">
        <f t="shared" si="1292"/>
        <v>0</v>
      </c>
      <c r="GD505" s="222">
        <f t="shared" si="1293"/>
        <v>0</v>
      </c>
      <c r="GE505" s="222">
        <f t="shared" si="1294"/>
        <v>0</v>
      </c>
      <c r="GF505" s="222">
        <f t="shared" si="1295"/>
        <v>0</v>
      </c>
      <c r="GG505" s="222">
        <f t="shared" si="1296"/>
        <v>0</v>
      </c>
      <c r="GH505" s="222">
        <f t="shared" si="1297"/>
        <v>0</v>
      </c>
      <c r="GI505" s="222">
        <f t="shared" si="1298"/>
        <v>0</v>
      </c>
      <c r="GJ505" s="222">
        <f t="shared" si="1299"/>
        <v>0</v>
      </c>
      <c r="GK505" s="222">
        <f t="shared" si="1300"/>
        <v>0</v>
      </c>
      <c r="GL505" s="222">
        <f t="shared" si="1301"/>
        <v>0</v>
      </c>
      <c r="GM505" s="222">
        <f t="shared" si="1302"/>
        <v>0</v>
      </c>
      <c r="GN505" s="222">
        <f t="shared" si="1303"/>
        <v>0</v>
      </c>
      <c r="GO505" s="222">
        <f t="shared" si="1304"/>
        <v>0</v>
      </c>
      <c r="GP505" s="222">
        <f t="shared" si="1305"/>
        <v>0</v>
      </c>
      <c r="GQ505" s="222">
        <f t="shared" si="1306"/>
        <v>0</v>
      </c>
      <c r="GR505" s="222">
        <f t="shared" si="1307"/>
        <v>0</v>
      </c>
      <c r="GS505" s="222">
        <f t="shared" si="1308"/>
        <v>0</v>
      </c>
      <c r="GT505" s="222">
        <f t="shared" si="1309"/>
        <v>0</v>
      </c>
      <c r="GU505" s="222">
        <f t="shared" si="1310"/>
        <v>0</v>
      </c>
      <c r="GV505" s="222">
        <f t="shared" si="1311"/>
        <v>0</v>
      </c>
      <c r="GW505" s="222">
        <f t="shared" si="1312"/>
        <v>0</v>
      </c>
      <c r="GX505" s="222">
        <f t="shared" si="1313"/>
        <v>0</v>
      </c>
      <c r="GY505" s="222">
        <f t="shared" si="1314"/>
        <v>0</v>
      </c>
      <c r="GZ505" s="222">
        <f t="shared" si="1315"/>
        <v>0</v>
      </c>
      <c r="HA505" s="222">
        <f t="shared" si="1316"/>
        <v>0</v>
      </c>
      <c r="HB505" s="222">
        <f t="shared" si="1317"/>
        <v>0</v>
      </c>
      <c r="HC505" s="222">
        <f t="shared" si="1318"/>
        <v>0</v>
      </c>
      <c r="HD505" s="222">
        <f t="shared" si="1319"/>
        <v>0</v>
      </c>
      <c r="HE505" s="222">
        <f t="shared" si="1320"/>
        <v>0</v>
      </c>
      <c r="HF505" s="222">
        <f t="shared" si="1321"/>
        <v>0</v>
      </c>
      <c r="HG505" s="222">
        <f t="shared" si="1322"/>
        <v>0</v>
      </c>
      <c r="HH505" s="222">
        <f t="shared" si="1323"/>
        <v>0</v>
      </c>
      <c r="HI505" s="222">
        <f t="shared" si="1324"/>
        <v>0</v>
      </c>
      <c r="HJ505" s="222">
        <f t="shared" si="1325"/>
        <v>0</v>
      </c>
      <c r="HK505" s="222">
        <f t="shared" si="1326"/>
        <v>0</v>
      </c>
      <c r="HL505" s="222">
        <f t="shared" si="1327"/>
        <v>0</v>
      </c>
      <c r="HM505" s="222">
        <f t="shared" si="1328"/>
        <v>0</v>
      </c>
      <c r="HN505" s="222">
        <f t="shared" si="1329"/>
        <v>0</v>
      </c>
      <c r="HO505" s="222">
        <f t="shared" si="1330"/>
        <v>0</v>
      </c>
      <c r="HP505" s="222">
        <f t="shared" si="1331"/>
        <v>0</v>
      </c>
      <c r="HQ505" s="222">
        <f t="shared" si="1332"/>
        <v>0</v>
      </c>
      <c r="HR505" s="222">
        <f t="shared" si="1333"/>
        <v>0</v>
      </c>
      <c r="HS505" s="222">
        <f t="shared" si="1334"/>
        <v>0</v>
      </c>
      <c r="HT505" s="222">
        <f t="shared" si="1335"/>
        <v>0</v>
      </c>
      <c r="HU505" s="222">
        <f t="shared" si="1336"/>
        <v>0</v>
      </c>
      <c r="HV505" s="222">
        <f t="shared" si="1337"/>
        <v>0</v>
      </c>
      <c r="HW505" s="222">
        <f t="shared" si="1338"/>
        <v>0</v>
      </c>
      <c r="HX505" s="222">
        <f t="shared" si="1339"/>
        <v>0</v>
      </c>
      <c r="HY505" s="222">
        <f t="shared" si="1340"/>
        <v>0</v>
      </c>
      <c r="HZ505" s="222">
        <f t="shared" si="1341"/>
        <v>0</v>
      </c>
      <c r="IA505" s="222">
        <f t="shared" si="1342"/>
        <v>0</v>
      </c>
      <c r="IB505" s="222">
        <f t="shared" si="1343"/>
        <v>0</v>
      </c>
      <c r="IC505" s="222">
        <f t="shared" si="1344"/>
        <v>0</v>
      </c>
      <c r="ID505" s="222">
        <f t="shared" si="1345"/>
        <v>0</v>
      </c>
      <c r="IE505" s="222">
        <f t="shared" si="1346"/>
        <v>0</v>
      </c>
      <c r="IF505" s="222">
        <f t="shared" si="1347"/>
        <v>0</v>
      </c>
      <c r="IG505" s="222">
        <f t="shared" si="1348"/>
        <v>0</v>
      </c>
      <c r="IH505" s="222">
        <f t="shared" si="1349"/>
        <v>0</v>
      </c>
      <c r="II505" s="222">
        <f t="shared" si="1350"/>
        <v>0</v>
      </c>
      <c r="IJ505" s="222">
        <f t="shared" si="1351"/>
        <v>0</v>
      </c>
      <c r="IK505" s="222">
        <f t="shared" si="1352"/>
        <v>0</v>
      </c>
      <c r="IL505" s="222">
        <f t="shared" si="1353"/>
        <v>0</v>
      </c>
      <c r="IM505" s="222">
        <f t="shared" si="1354"/>
        <v>0</v>
      </c>
      <c r="IN505" s="222">
        <f t="shared" si="1355"/>
        <v>0</v>
      </c>
      <c r="IO505" s="222">
        <f t="shared" si="1356"/>
        <v>0</v>
      </c>
      <c r="IP505" s="222">
        <f t="shared" si="1357"/>
        <v>0</v>
      </c>
      <c r="IQ505" s="222">
        <f t="shared" si="1358"/>
        <v>0</v>
      </c>
      <c r="IR505" s="222">
        <f t="shared" si="1359"/>
        <v>0</v>
      </c>
      <c r="IS505" s="222">
        <f t="shared" si="1360"/>
        <v>0</v>
      </c>
      <c r="IT505" s="222">
        <f t="shared" si="1361"/>
        <v>0</v>
      </c>
      <c r="IU505" s="222">
        <f t="shared" si="1362"/>
        <v>0</v>
      </c>
      <c r="IV505" s="222">
        <f t="shared" si="1363"/>
        <v>0</v>
      </c>
      <c r="IW505" s="222">
        <f t="shared" si="1364"/>
        <v>0</v>
      </c>
      <c r="IX505" s="222">
        <f t="shared" si="1365"/>
        <v>0</v>
      </c>
      <c r="IY505" s="222">
        <f t="shared" si="1366"/>
        <v>0</v>
      </c>
      <c r="IZ505" s="222">
        <f t="shared" si="1367"/>
        <v>0</v>
      </c>
      <c r="JA505" s="222">
        <f t="shared" si="1368"/>
        <v>0</v>
      </c>
      <c r="JB505" s="222">
        <f t="shared" si="1369"/>
        <v>0</v>
      </c>
    </row>
    <row r="506" spans="2:262">
      <c r="B506" s="230">
        <v>145</v>
      </c>
      <c r="C506" s="229">
        <f t="shared" si="1370"/>
        <v>2.8320312500000021E-3</v>
      </c>
      <c r="D506" s="226">
        <f t="shared" ca="1" si="1113"/>
        <v>39.091479582309375</v>
      </c>
      <c r="E506" s="225">
        <f ca="1">EU361</f>
        <v>-0.10852041769062518</v>
      </c>
      <c r="F506" s="224">
        <v>145</v>
      </c>
      <c r="G506" s="222">
        <f t="shared" si="1114"/>
        <v>0</v>
      </c>
      <c r="H506" s="222">
        <f t="shared" si="1115"/>
        <v>0</v>
      </c>
      <c r="I506" s="222">
        <f t="shared" si="1116"/>
        <v>0</v>
      </c>
      <c r="J506" s="222">
        <f t="shared" si="1117"/>
        <v>0</v>
      </c>
      <c r="K506" s="222">
        <f t="shared" si="1118"/>
        <v>0</v>
      </c>
      <c r="L506" s="222">
        <f t="shared" si="1119"/>
        <v>0</v>
      </c>
      <c r="M506" s="222">
        <f t="shared" si="1120"/>
        <v>0</v>
      </c>
      <c r="N506" s="222">
        <f t="shared" si="1121"/>
        <v>0</v>
      </c>
      <c r="O506" s="222">
        <f t="shared" si="1122"/>
        <v>0</v>
      </c>
      <c r="P506" s="222">
        <f t="shared" si="1123"/>
        <v>0</v>
      </c>
      <c r="Q506" s="222">
        <f t="shared" si="1124"/>
        <v>0</v>
      </c>
      <c r="R506" s="222">
        <f t="shared" si="1125"/>
        <v>0</v>
      </c>
      <c r="S506" s="222">
        <f t="shared" si="1126"/>
        <v>0</v>
      </c>
      <c r="T506" s="222">
        <f t="shared" si="1127"/>
        <v>0</v>
      </c>
      <c r="U506" s="222">
        <f t="shared" si="1128"/>
        <v>0</v>
      </c>
      <c r="V506" s="222">
        <f t="shared" si="1129"/>
        <v>0</v>
      </c>
      <c r="W506" s="222">
        <f t="shared" si="1130"/>
        <v>0</v>
      </c>
      <c r="X506" s="222">
        <f t="shared" si="1131"/>
        <v>0</v>
      </c>
      <c r="Y506" s="222">
        <f t="shared" si="1132"/>
        <v>0</v>
      </c>
      <c r="Z506" s="222">
        <f t="shared" si="1133"/>
        <v>0</v>
      </c>
      <c r="AA506" s="222">
        <f t="shared" si="1134"/>
        <v>0</v>
      </c>
      <c r="AB506" s="222">
        <f t="shared" si="1135"/>
        <v>0</v>
      </c>
      <c r="AC506" s="222">
        <f t="shared" si="1136"/>
        <v>0</v>
      </c>
      <c r="AD506" s="222">
        <f t="shared" si="1137"/>
        <v>0</v>
      </c>
      <c r="AE506" s="222">
        <f t="shared" si="1138"/>
        <v>0</v>
      </c>
      <c r="AF506" s="222">
        <f t="shared" si="1139"/>
        <v>0</v>
      </c>
      <c r="AG506" s="222">
        <f t="shared" si="1140"/>
        <v>0</v>
      </c>
      <c r="AH506" s="222">
        <f t="shared" si="1141"/>
        <v>0</v>
      </c>
      <c r="AI506" s="222">
        <f t="shared" si="1142"/>
        <v>0</v>
      </c>
      <c r="AJ506" s="222">
        <f t="shared" si="1143"/>
        <v>0</v>
      </c>
      <c r="AK506" s="222">
        <f t="shared" si="1144"/>
        <v>0</v>
      </c>
      <c r="AL506" s="222">
        <f t="shared" si="1145"/>
        <v>0</v>
      </c>
      <c r="AM506" s="222">
        <f t="shared" si="1146"/>
        <v>0</v>
      </c>
      <c r="AN506" s="222">
        <f t="shared" si="1147"/>
        <v>0</v>
      </c>
      <c r="AO506" s="222">
        <f t="shared" si="1148"/>
        <v>0</v>
      </c>
      <c r="AP506" s="222">
        <f t="shared" si="1149"/>
        <v>0</v>
      </c>
      <c r="AQ506" s="222">
        <f t="shared" si="1150"/>
        <v>0</v>
      </c>
      <c r="AR506" s="222">
        <f t="shared" si="1151"/>
        <v>0</v>
      </c>
      <c r="AS506" s="222">
        <f t="shared" si="1152"/>
        <v>0</v>
      </c>
      <c r="AT506" s="222">
        <f t="shared" si="1153"/>
        <v>0</v>
      </c>
      <c r="AU506" s="222">
        <f t="shared" si="1154"/>
        <v>0</v>
      </c>
      <c r="AV506" s="222">
        <f t="shared" si="1155"/>
        <v>0</v>
      </c>
      <c r="AW506" s="222">
        <f t="shared" si="1156"/>
        <v>0</v>
      </c>
      <c r="AX506" s="222">
        <f t="shared" si="1157"/>
        <v>0</v>
      </c>
      <c r="AY506" s="222">
        <f t="shared" si="1158"/>
        <v>0</v>
      </c>
      <c r="AZ506" s="222">
        <f t="shared" si="1159"/>
        <v>0</v>
      </c>
      <c r="BA506" s="222">
        <f t="shared" si="1160"/>
        <v>0</v>
      </c>
      <c r="BB506" s="222">
        <f t="shared" si="1161"/>
        <v>0</v>
      </c>
      <c r="BC506" s="222">
        <f t="shared" si="1162"/>
        <v>0</v>
      </c>
      <c r="BD506" s="222">
        <f t="shared" si="1163"/>
        <v>0</v>
      </c>
      <c r="BE506" s="222">
        <f t="shared" si="1164"/>
        <v>0</v>
      </c>
      <c r="BF506" s="222">
        <f t="shared" si="1165"/>
        <v>0</v>
      </c>
      <c r="BG506" s="222">
        <f t="shared" si="1166"/>
        <v>0</v>
      </c>
      <c r="BH506" s="222">
        <f t="shared" si="1167"/>
        <v>0</v>
      </c>
      <c r="BI506" s="222">
        <f t="shared" si="1168"/>
        <v>0</v>
      </c>
      <c r="BJ506" s="222">
        <f t="shared" si="1169"/>
        <v>0</v>
      </c>
      <c r="BK506" s="222">
        <f t="shared" si="1170"/>
        <v>0</v>
      </c>
      <c r="BL506" s="222">
        <f t="shared" si="1171"/>
        <v>0</v>
      </c>
      <c r="BM506" s="222">
        <f t="shared" si="1172"/>
        <v>0</v>
      </c>
      <c r="BN506" s="222">
        <f t="shared" si="1173"/>
        <v>0</v>
      </c>
      <c r="BO506" s="222">
        <f t="shared" si="1174"/>
        <v>0</v>
      </c>
      <c r="BP506" s="222">
        <f t="shared" si="1175"/>
        <v>0</v>
      </c>
      <c r="BQ506" s="222">
        <f t="shared" si="1176"/>
        <v>0</v>
      </c>
      <c r="BR506" s="222">
        <f t="shared" si="1177"/>
        <v>0</v>
      </c>
      <c r="BS506" s="222">
        <f t="shared" si="1178"/>
        <v>0</v>
      </c>
      <c r="BT506" s="222">
        <f t="shared" si="1179"/>
        <v>0</v>
      </c>
      <c r="BU506" s="222">
        <f t="shared" si="1180"/>
        <v>0</v>
      </c>
      <c r="BV506" s="222">
        <f t="shared" si="1181"/>
        <v>0</v>
      </c>
      <c r="BW506" s="222">
        <f t="shared" si="1182"/>
        <v>0</v>
      </c>
      <c r="BX506" s="222">
        <f t="shared" si="1183"/>
        <v>0</v>
      </c>
      <c r="BY506" s="222">
        <f t="shared" si="1184"/>
        <v>0</v>
      </c>
      <c r="BZ506" s="222">
        <f t="shared" si="1185"/>
        <v>0</v>
      </c>
      <c r="CA506" s="222">
        <f t="shared" si="1186"/>
        <v>0</v>
      </c>
      <c r="CB506" s="222">
        <f t="shared" si="1187"/>
        <v>0</v>
      </c>
      <c r="CC506" s="222">
        <f t="shared" si="1188"/>
        <v>0</v>
      </c>
      <c r="CD506" s="222">
        <f t="shared" si="1189"/>
        <v>0</v>
      </c>
      <c r="CE506" s="222">
        <f t="shared" si="1190"/>
        <v>0</v>
      </c>
      <c r="CF506" s="222">
        <f t="shared" si="1191"/>
        <v>0</v>
      </c>
      <c r="CG506" s="222">
        <f t="shared" si="1192"/>
        <v>0</v>
      </c>
      <c r="CH506" s="222">
        <f t="shared" si="1193"/>
        <v>0</v>
      </c>
      <c r="CI506" s="222">
        <f t="shared" si="1194"/>
        <v>0</v>
      </c>
      <c r="CJ506" s="222">
        <f t="shared" si="1195"/>
        <v>0</v>
      </c>
      <c r="CK506" s="222">
        <f t="shared" si="1196"/>
        <v>0</v>
      </c>
      <c r="CL506" s="222">
        <f t="shared" si="1197"/>
        <v>0</v>
      </c>
      <c r="CM506" s="222">
        <f t="shared" si="1198"/>
        <v>0</v>
      </c>
      <c r="CN506" s="222">
        <f t="shared" si="1199"/>
        <v>0</v>
      </c>
      <c r="CO506" s="222">
        <f t="shared" si="1200"/>
        <v>0</v>
      </c>
      <c r="CP506" s="222">
        <f t="shared" si="1201"/>
        <v>0</v>
      </c>
      <c r="CQ506" s="222">
        <f t="shared" si="1202"/>
        <v>0</v>
      </c>
      <c r="CR506" s="222">
        <f t="shared" si="1203"/>
        <v>0</v>
      </c>
      <c r="CS506" s="222">
        <f t="shared" si="1204"/>
        <v>0</v>
      </c>
      <c r="CT506" s="222">
        <f t="shared" si="1205"/>
        <v>0</v>
      </c>
      <c r="CU506" s="222">
        <f t="shared" si="1206"/>
        <v>0</v>
      </c>
      <c r="CV506" s="222">
        <f t="shared" si="1207"/>
        <v>0</v>
      </c>
      <c r="CW506" s="222">
        <f t="shared" si="1208"/>
        <v>0</v>
      </c>
      <c r="CX506" s="222">
        <f t="shared" si="1209"/>
        <v>0</v>
      </c>
      <c r="CY506" s="222">
        <f t="shared" si="1210"/>
        <v>0</v>
      </c>
      <c r="CZ506" s="222">
        <f t="shared" si="1211"/>
        <v>0</v>
      </c>
      <c r="DA506" s="222">
        <f t="shared" si="1212"/>
        <v>0</v>
      </c>
      <c r="DB506" s="222">
        <f t="shared" si="1213"/>
        <v>0</v>
      </c>
      <c r="DC506" s="222">
        <f t="shared" si="1214"/>
        <v>0</v>
      </c>
      <c r="DD506" s="222">
        <f t="shared" si="1215"/>
        <v>0</v>
      </c>
      <c r="DE506" s="222">
        <f t="shared" si="1216"/>
        <v>0</v>
      </c>
      <c r="DF506" s="222">
        <f t="shared" si="1217"/>
        <v>0</v>
      </c>
      <c r="DG506" s="222">
        <f t="shared" si="1218"/>
        <v>0</v>
      </c>
      <c r="DH506" s="222">
        <f t="shared" si="1219"/>
        <v>0</v>
      </c>
      <c r="DI506" s="222">
        <f t="shared" si="1220"/>
        <v>0</v>
      </c>
      <c r="DJ506" s="222">
        <f t="shared" si="1221"/>
        <v>0</v>
      </c>
      <c r="DK506" s="222">
        <f t="shared" si="1222"/>
        <v>0</v>
      </c>
      <c r="DL506" s="222">
        <f t="shared" si="1223"/>
        <v>0</v>
      </c>
      <c r="DM506" s="222">
        <f t="shared" si="1224"/>
        <v>0</v>
      </c>
      <c r="DN506" s="222">
        <f t="shared" si="1225"/>
        <v>0</v>
      </c>
      <c r="DO506" s="222">
        <f t="shared" si="1226"/>
        <v>0</v>
      </c>
      <c r="DP506" s="222">
        <f t="shared" si="1227"/>
        <v>0</v>
      </c>
      <c r="DQ506" s="222">
        <f t="shared" si="1228"/>
        <v>0</v>
      </c>
      <c r="DR506" s="222">
        <f t="shared" si="1229"/>
        <v>0</v>
      </c>
      <c r="DS506" s="222">
        <f t="shared" si="1230"/>
        <v>0</v>
      </c>
      <c r="DT506" s="222">
        <f t="shared" si="1231"/>
        <v>0</v>
      </c>
      <c r="DU506" s="222">
        <f t="shared" si="1232"/>
        <v>0</v>
      </c>
      <c r="DV506" s="222">
        <f t="shared" si="1233"/>
        <v>0</v>
      </c>
      <c r="DW506" s="222">
        <f t="shared" si="1234"/>
        <v>0</v>
      </c>
      <c r="DX506" s="222">
        <f t="shared" si="1235"/>
        <v>0</v>
      </c>
      <c r="DY506" s="222">
        <f t="shared" si="1236"/>
        <v>0</v>
      </c>
      <c r="DZ506" s="222">
        <f t="shared" si="1237"/>
        <v>0</v>
      </c>
      <c r="EA506" s="222">
        <f t="shared" si="1238"/>
        <v>0</v>
      </c>
      <c r="EB506" s="222">
        <f t="shared" si="1239"/>
        <v>0</v>
      </c>
      <c r="EC506" s="222">
        <f t="shared" si="1240"/>
        <v>0</v>
      </c>
      <c r="ED506" s="222">
        <f t="shared" si="1241"/>
        <v>0</v>
      </c>
      <c r="EE506" s="222">
        <f t="shared" si="1242"/>
        <v>0</v>
      </c>
      <c r="EF506" s="222">
        <f t="shared" si="1243"/>
        <v>0</v>
      </c>
      <c r="EG506" s="222">
        <f t="shared" si="1244"/>
        <v>0</v>
      </c>
      <c r="EH506" s="222">
        <f t="shared" si="1245"/>
        <v>0</v>
      </c>
      <c r="EI506" s="222">
        <f t="shared" si="1246"/>
        <v>0</v>
      </c>
      <c r="EJ506" s="222">
        <f t="shared" si="1247"/>
        <v>0</v>
      </c>
      <c r="EK506" s="222">
        <f t="shared" si="1248"/>
        <v>0</v>
      </c>
      <c r="EL506" s="222">
        <f t="shared" si="1249"/>
        <v>0</v>
      </c>
      <c r="EM506" s="222">
        <f t="shared" si="1250"/>
        <v>0</v>
      </c>
      <c r="EN506" s="222">
        <f t="shared" si="1251"/>
        <v>0</v>
      </c>
      <c r="EO506" s="222">
        <f t="shared" si="1252"/>
        <v>0</v>
      </c>
      <c r="EP506" s="222">
        <f t="shared" si="1253"/>
        <v>0</v>
      </c>
      <c r="EQ506" s="222">
        <f t="shared" si="1254"/>
        <v>0</v>
      </c>
      <c r="ER506" s="222">
        <f t="shared" si="1255"/>
        <v>0</v>
      </c>
      <c r="ES506" s="222">
        <f t="shared" si="1256"/>
        <v>0</v>
      </c>
      <c r="ET506" s="222">
        <f t="shared" si="1257"/>
        <v>0</v>
      </c>
      <c r="EU506" s="222">
        <f t="shared" si="1258"/>
        <v>0</v>
      </c>
      <c r="EV506" s="222">
        <f t="shared" si="1259"/>
        <v>0</v>
      </c>
      <c r="EW506" s="222">
        <f t="shared" si="1260"/>
        <v>0</v>
      </c>
      <c r="EX506" s="222">
        <f t="shared" si="1261"/>
        <v>0</v>
      </c>
      <c r="EY506" s="222">
        <f t="shared" si="1262"/>
        <v>0</v>
      </c>
      <c r="EZ506" s="222">
        <f t="shared" si="1263"/>
        <v>0</v>
      </c>
      <c r="FA506" s="222">
        <f t="shared" si="1264"/>
        <v>0</v>
      </c>
      <c r="FB506" s="222">
        <f t="shared" si="1265"/>
        <v>0</v>
      </c>
      <c r="FC506" s="222">
        <f t="shared" si="1266"/>
        <v>0</v>
      </c>
      <c r="FD506" s="222">
        <f t="shared" si="1267"/>
        <v>0</v>
      </c>
      <c r="FE506" s="222">
        <f t="shared" si="1268"/>
        <v>0</v>
      </c>
      <c r="FF506" s="222">
        <f t="shared" si="1269"/>
        <v>0</v>
      </c>
      <c r="FG506" s="222">
        <f t="shared" si="1270"/>
        <v>0</v>
      </c>
      <c r="FH506" s="222">
        <f t="shared" si="1271"/>
        <v>0</v>
      </c>
      <c r="FI506" s="222">
        <f t="shared" si="1272"/>
        <v>0</v>
      </c>
      <c r="FJ506" s="222">
        <f t="shared" si="1273"/>
        <v>0</v>
      </c>
      <c r="FK506" s="222">
        <f t="shared" si="1274"/>
        <v>0</v>
      </c>
      <c r="FL506" s="222">
        <f t="shared" si="1275"/>
        <v>0</v>
      </c>
      <c r="FM506" s="222">
        <f t="shared" si="1276"/>
        <v>0</v>
      </c>
      <c r="FN506" s="222">
        <f t="shared" si="1277"/>
        <v>0</v>
      </c>
      <c r="FO506" s="222">
        <f t="shared" si="1278"/>
        <v>0</v>
      </c>
      <c r="FP506" s="222">
        <f t="shared" si="1279"/>
        <v>0</v>
      </c>
      <c r="FQ506" s="222">
        <f t="shared" si="1280"/>
        <v>0</v>
      </c>
      <c r="FR506" s="222">
        <f t="shared" si="1281"/>
        <v>0</v>
      </c>
      <c r="FS506" s="222">
        <f t="shared" si="1282"/>
        <v>0</v>
      </c>
      <c r="FT506" s="222">
        <f t="shared" si="1283"/>
        <v>0</v>
      </c>
      <c r="FU506" s="222">
        <f t="shared" si="1284"/>
        <v>0</v>
      </c>
      <c r="FV506" s="222">
        <f t="shared" si="1285"/>
        <v>0</v>
      </c>
      <c r="FW506" s="222">
        <f t="shared" si="1286"/>
        <v>0</v>
      </c>
      <c r="FX506" s="222">
        <f t="shared" si="1287"/>
        <v>0</v>
      </c>
      <c r="FY506" s="222">
        <f t="shared" si="1288"/>
        <v>0</v>
      </c>
      <c r="FZ506" s="222">
        <f t="shared" si="1289"/>
        <v>0</v>
      </c>
      <c r="GA506" s="222">
        <f t="shared" si="1290"/>
        <v>0</v>
      </c>
      <c r="GB506" s="222">
        <f t="shared" si="1291"/>
        <v>0</v>
      </c>
      <c r="GC506" s="222">
        <f t="shared" si="1292"/>
        <v>0</v>
      </c>
      <c r="GD506" s="222">
        <f t="shared" si="1293"/>
        <v>0</v>
      </c>
      <c r="GE506" s="222">
        <f t="shared" si="1294"/>
        <v>0</v>
      </c>
      <c r="GF506" s="222">
        <f t="shared" si="1295"/>
        <v>0</v>
      </c>
      <c r="GG506" s="222">
        <f t="shared" si="1296"/>
        <v>0</v>
      </c>
      <c r="GH506" s="222">
        <f t="shared" si="1297"/>
        <v>0</v>
      </c>
      <c r="GI506" s="222">
        <f t="shared" si="1298"/>
        <v>0</v>
      </c>
      <c r="GJ506" s="222">
        <f t="shared" si="1299"/>
        <v>0</v>
      </c>
      <c r="GK506" s="222">
        <f t="shared" si="1300"/>
        <v>0</v>
      </c>
      <c r="GL506" s="222">
        <f t="shared" si="1301"/>
        <v>0</v>
      </c>
      <c r="GM506" s="222">
        <f t="shared" si="1302"/>
        <v>0</v>
      </c>
      <c r="GN506" s="222">
        <f t="shared" si="1303"/>
        <v>0</v>
      </c>
      <c r="GO506" s="222">
        <f t="shared" si="1304"/>
        <v>0</v>
      </c>
      <c r="GP506" s="222">
        <f t="shared" si="1305"/>
        <v>0</v>
      </c>
      <c r="GQ506" s="222">
        <f t="shared" si="1306"/>
        <v>0</v>
      </c>
      <c r="GR506" s="222">
        <f t="shared" si="1307"/>
        <v>0</v>
      </c>
      <c r="GS506" s="222">
        <f t="shared" si="1308"/>
        <v>0</v>
      </c>
      <c r="GT506" s="222">
        <f t="shared" si="1309"/>
        <v>0</v>
      </c>
      <c r="GU506" s="222">
        <f t="shared" si="1310"/>
        <v>0</v>
      </c>
      <c r="GV506" s="222">
        <f t="shared" si="1311"/>
        <v>0</v>
      </c>
      <c r="GW506" s="222">
        <f t="shared" si="1312"/>
        <v>0</v>
      </c>
      <c r="GX506" s="222">
        <f t="shared" si="1313"/>
        <v>0</v>
      </c>
      <c r="GY506" s="222">
        <f t="shared" si="1314"/>
        <v>0</v>
      </c>
      <c r="GZ506" s="222">
        <f t="shared" si="1315"/>
        <v>0</v>
      </c>
      <c r="HA506" s="222">
        <f t="shared" si="1316"/>
        <v>0</v>
      </c>
      <c r="HB506" s="222">
        <f t="shared" si="1317"/>
        <v>0</v>
      </c>
      <c r="HC506" s="222">
        <f t="shared" si="1318"/>
        <v>0</v>
      </c>
      <c r="HD506" s="222">
        <f t="shared" si="1319"/>
        <v>0</v>
      </c>
      <c r="HE506" s="222">
        <f t="shared" si="1320"/>
        <v>0</v>
      </c>
      <c r="HF506" s="222">
        <f t="shared" si="1321"/>
        <v>0</v>
      </c>
      <c r="HG506" s="222">
        <f t="shared" si="1322"/>
        <v>0</v>
      </c>
      <c r="HH506" s="222">
        <f t="shared" si="1323"/>
        <v>0</v>
      </c>
      <c r="HI506" s="222">
        <f t="shared" si="1324"/>
        <v>0</v>
      </c>
      <c r="HJ506" s="222">
        <f t="shared" si="1325"/>
        <v>0</v>
      </c>
      <c r="HK506" s="222">
        <f t="shared" si="1326"/>
        <v>0</v>
      </c>
      <c r="HL506" s="222">
        <f t="shared" si="1327"/>
        <v>0</v>
      </c>
      <c r="HM506" s="222">
        <f t="shared" si="1328"/>
        <v>0</v>
      </c>
      <c r="HN506" s="222">
        <f t="shared" si="1329"/>
        <v>0</v>
      </c>
      <c r="HO506" s="222">
        <f t="shared" si="1330"/>
        <v>0</v>
      </c>
      <c r="HP506" s="222">
        <f t="shared" si="1331"/>
        <v>0</v>
      </c>
      <c r="HQ506" s="222">
        <f t="shared" si="1332"/>
        <v>0</v>
      </c>
      <c r="HR506" s="222">
        <f t="shared" si="1333"/>
        <v>0</v>
      </c>
      <c r="HS506" s="222">
        <f t="shared" si="1334"/>
        <v>0</v>
      </c>
      <c r="HT506" s="222">
        <f t="shared" si="1335"/>
        <v>0</v>
      </c>
      <c r="HU506" s="222">
        <f t="shared" si="1336"/>
        <v>0</v>
      </c>
      <c r="HV506" s="222">
        <f t="shared" si="1337"/>
        <v>0</v>
      </c>
      <c r="HW506" s="222">
        <f t="shared" si="1338"/>
        <v>0</v>
      </c>
      <c r="HX506" s="222">
        <f t="shared" si="1339"/>
        <v>0</v>
      </c>
      <c r="HY506" s="222">
        <f t="shared" si="1340"/>
        <v>0</v>
      </c>
      <c r="HZ506" s="222">
        <f t="shared" si="1341"/>
        <v>0</v>
      </c>
      <c r="IA506" s="222">
        <f t="shared" si="1342"/>
        <v>0</v>
      </c>
      <c r="IB506" s="222">
        <f t="shared" si="1343"/>
        <v>0</v>
      </c>
      <c r="IC506" s="222">
        <f t="shared" si="1344"/>
        <v>0</v>
      </c>
      <c r="ID506" s="222">
        <f t="shared" si="1345"/>
        <v>0</v>
      </c>
      <c r="IE506" s="222">
        <f t="shared" si="1346"/>
        <v>0</v>
      </c>
      <c r="IF506" s="222">
        <f t="shared" si="1347"/>
        <v>0</v>
      </c>
      <c r="IG506" s="222">
        <f t="shared" si="1348"/>
        <v>0</v>
      </c>
      <c r="IH506" s="222">
        <f t="shared" si="1349"/>
        <v>0</v>
      </c>
      <c r="II506" s="222">
        <f t="shared" si="1350"/>
        <v>0</v>
      </c>
      <c r="IJ506" s="222">
        <f t="shared" si="1351"/>
        <v>0</v>
      </c>
      <c r="IK506" s="222">
        <f t="shared" si="1352"/>
        <v>0</v>
      </c>
      <c r="IL506" s="222">
        <f t="shared" si="1353"/>
        <v>0</v>
      </c>
      <c r="IM506" s="222">
        <f t="shared" si="1354"/>
        <v>0</v>
      </c>
      <c r="IN506" s="222">
        <f t="shared" si="1355"/>
        <v>0</v>
      </c>
      <c r="IO506" s="222">
        <f t="shared" si="1356"/>
        <v>0</v>
      </c>
      <c r="IP506" s="222">
        <f t="shared" si="1357"/>
        <v>0</v>
      </c>
      <c r="IQ506" s="222">
        <f t="shared" si="1358"/>
        <v>0</v>
      </c>
      <c r="IR506" s="222">
        <f t="shared" si="1359"/>
        <v>0</v>
      </c>
      <c r="IS506" s="222">
        <f t="shared" si="1360"/>
        <v>0</v>
      </c>
      <c r="IT506" s="222">
        <f t="shared" si="1361"/>
        <v>0</v>
      </c>
      <c r="IU506" s="222">
        <f t="shared" si="1362"/>
        <v>0</v>
      </c>
      <c r="IV506" s="222">
        <f t="shared" si="1363"/>
        <v>0</v>
      </c>
      <c r="IW506" s="222">
        <f t="shared" si="1364"/>
        <v>0</v>
      </c>
      <c r="IX506" s="222">
        <f t="shared" si="1365"/>
        <v>0</v>
      </c>
      <c r="IY506" s="222">
        <f t="shared" si="1366"/>
        <v>0</v>
      </c>
      <c r="IZ506" s="222">
        <f t="shared" si="1367"/>
        <v>0</v>
      </c>
      <c r="JA506" s="222">
        <f t="shared" si="1368"/>
        <v>0</v>
      </c>
      <c r="JB506" s="222">
        <f t="shared" si="1369"/>
        <v>0</v>
      </c>
    </row>
    <row r="507" spans="2:262">
      <c r="B507" s="230">
        <v>146</v>
      </c>
      <c r="C507" s="229">
        <f t="shared" si="1370"/>
        <v>2.8515625000000021E-3</v>
      </c>
      <c r="D507" s="226">
        <f t="shared" ca="1" si="1113"/>
        <v>39.094898408121182</v>
      </c>
      <c r="E507" s="225">
        <f ca="1">EV361</f>
        <v>-0.10510159187881844</v>
      </c>
      <c r="F507" s="224">
        <v>146</v>
      </c>
      <c r="G507" s="222">
        <f t="shared" si="1114"/>
        <v>0</v>
      </c>
      <c r="H507" s="222">
        <f t="shared" si="1115"/>
        <v>0</v>
      </c>
      <c r="I507" s="222">
        <f t="shared" si="1116"/>
        <v>0</v>
      </c>
      <c r="J507" s="222">
        <f t="shared" si="1117"/>
        <v>0</v>
      </c>
      <c r="K507" s="222">
        <f t="shared" si="1118"/>
        <v>0</v>
      </c>
      <c r="L507" s="222">
        <f t="shared" si="1119"/>
        <v>0</v>
      </c>
      <c r="M507" s="222">
        <f t="shared" si="1120"/>
        <v>0</v>
      </c>
      <c r="N507" s="222">
        <f t="shared" si="1121"/>
        <v>0</v>
      </c>
      <c r="O507" s="222">
        <f t="shared" si="1122"/>
        <v>0</v>
      </c>
      <c r="P507" s="222">
        <f t="shared" si="1123"/>
        <v>0</v>
      </c>
      <c r="Q507" s="222">
        <f t="shared" si="1124"/>
        <v>0</v>
      </c>
      <c r="R507" s="222">
        <f t="shared" si="1125"/>
        <v>0</v>
      </c>
      <c r="S507" s="222">
        <f t="shared" si="1126"/>
        <v>0</v>
      </c>
      <c r="T507" s="222">
        <f t="shared" si="1127"/>
        <v>0</v>
      </c>
      <c r="U507" s="222">
        <f t="shared" si="1128"/>
        <v>0</v>
      </c>
      <c r="V507" s="222">
        <f t="shared" si="1129"/>
        <v>0</v>
      </c>
      <c r="W507" s="222">
        <f t="shared" si="1130"/>
        <v>0</v>
      </c>
      <c r="X507" s="222">
        <f t="shared" si="1131"/>
        <v>0</v>
      </c>
      <c r="Y507" s="222">
        <f t="shared" si="1132"/>
        <v>0</v>
      </c>
      <c r="Z507" s="222">
        <f t="shared" si="1133"/>
        <v>0</v>
      </c>
      <c r="AA507" s="222">
        <f t="shared" si="1134"/>
        <v>0</v>
      </c>
      <c r="AB507" s="222">
        <f t="shared" si="1135"/>
        <v>0</v>
      </c>
      <c r="AC507" s="222">
        <f t="shared" si="1136"/>
        <v>0</v>
      </c>
      <c r="AD507" s="222">
        <f t="shared" si="1137"/>
        <v>0</v>
      </c>
      <c r="AE507" s="222">
        <f t="shared" si="1138"/>
        <v>0</v>
      </c>
      <c r="AF507" s="222">
        <f t="shared" si="1139"/>
        <v>0</v>
      </c>
      <c r="AG507" s="222">
        <f t="shared" si="1140"/>
        <v>0</v>
      </c>
      <c r="AH507" s="222">
        <f t="shared" si="1141"/>
        <v>0</v>
      </c>
      <c r="AI507" s="222">
        <f t="shared" si="1142"/>
        <v>0</v>
      </c>
      <c r="AJ507" s="222">
        <f t="shared" si="1143"/>
        <v>0</v>
      </c>
      <c r="AK507" s="222">
        <f t="shared" si="1144"/>
        <v>0</v>
      </c>
      <c r="AL507" s="222">
        <f t="shared" si="1145"/>
        <v>0</v>
      </c>
      <c r="AM507" s="222">
        <f t="shared" si="1146"/>
        <v>0</v>
      </c>
      <c r="AN507" s="222">
        <f t="shared" si="1147"/>
        <v>0</v>
      </c>
      <c r="AO507" s="222">
        <f t="shared" si="1148"/>
        <v>0</v>
      </c>
      <c r="AP507" s="222">
        <f t="shared" si="1149"/>
        <v>0</v>
      </c>
      <c r="AQ507" s="222">
        <f t="shared" si="1150"/>
        <v>0</v>
      </c>
      <c r="AR507" s="222">
        <f t="shared" si="1151"/>
        <v>0</v>
      </c>
      <c r="AS507" s="222">
        <f t="shared" si="1152"/>
        <v>0</v>
      </c>
      <c r="AT507" s="222">
        <f t="shared" si="1153"/>
        <v>0</v>
      </c>
      <c r="AU507" s="222">
        <f t="shared" si="1154"/>
        <v>0</v>
      </c>
      <c r="AV507" s="222">
        <f t="shared" si="1155"/>
        <v>0</v>
      </c>
      <c r="AW507" s="222">
        <f t="shared" si="1156"/>
        <v>0</v>
      </c>
      <c r="AX507" s="222">
        <f t="shared" si="1157"/>
        <v>0</v>
      </c>
      <c r="AY507" s="222">
        <f t="shared" si="1158"/>
        <v>0</v>
      </c>
      <c r="AZ507" s="222">
        <f t="shared" si="1159"/>
        <v>0</v>
      </c>
      <c r="BA507" s="222">
        <f t="shared" si="1160"/>
        <v>0</v>
      </c>
      <c r="BB507" s="222">
        <f t="shared" si="1161"/>
        <v>0</v>
      </c>
      <c r="BC507" s="222">
        <f t="shared" si="1162"/>
        <v>0</v>
      </c>
      <c r="BD507" s="222">
        <f t="shared" si="1163"/>
        <v>0</v>
      </c>
      <c r="BE507" s="222">
        <f t="shared" si="1164"/>
        <v>0</v>
      </c>
      <c r="BF507" s="222">
        <f t="shared" si="1165"/>
        <v>0</v>
      </c>
      <c r="BG507" s="222">
        <f t="shared" si="1166"/>
        <v>0</v>
      </c>
      <c r="BH507" s="222">
        <f t="shared" si="1167"/>
        <v>0</v>
      </c>
      <c r="BI507" s="222">
        <f t="shared" si="1168"/>
        <v>0</v>
      </c>
      <c r="BJ507" s="222">
        <f t="shared" si="1169"/>
        <v>0</v>
      </c>
      <c r="BK507" s="222">
        <f t="shared" si="1170"/>
        <v>0</v>
      </c>
      <c r="BL507" s="222">
        <f t="shared" si="1171"/>
        <v>0</v>
      </c>
      <c r="BM507" s="222">
        <f t="shared" si="1172"/>
        <v>0</v>
      </c>
      <c r="BN507" s="222">
        <f t="shared" si="1173"/>
        <v>0</v>
      </c>
      <c r="BO507" s="222">
        <f t="shared" si="1174"/>
        <v>0</v>
      </c>
      <c r="BP507" s="222">
        <f t="shared" si="1175"/>
        <v>0</v>
      </c>
      <c r="BQ507" s="222">
        <f t="shared" si="1176"/>
        <v>0</v>
      </c>
      <c r="BR507" s="222">
        <f t="shared" si="1177"/>
        <v>0</v>
      </c>
      <c r="BS507" s="222">
        <f t="shared" si="1178"/>
        <v>0</v>
      </c>
      <c r="BT507" s="222">
        <f t="shared" si="1179"/>
        <v>0</v>
      </c>
      <c r="BU507" s="222">
        <f t="shared" si="1180"/>
        <v>0</v>
      </c>
      <c r="BV507" s="222">
        <f t="shared" si="1181"/>
        <v>0</v>
      </c>
      <c r="BW507" s="222">
        <f t="shared" si="1182"/>
        <v>0</v>
      </c>
      <c r="BX507" s="222">
        <f t="shared" si="1183"/>
        <v>0</v>
      </c>
      <c r="BY507" s="222">
        <f t="shared" si="1184"/>
        <v>0</v>
      </c>
      <c r="BZ507" s="222">
        <f t="shared" si="1185"/>
        <v>0</v>
      </c>
      <c r="CA507" s="222">
        <f t="shared" si="1186"/>
        <v>0</v>
      </c>
      <c r="CB507" s="222">
        <f t="shared" si="1187"/>
        <v>0</v>
      </c>
      <c r="CC507" s="222">
        <f t="shared" si="1188"/>
        <v>0</v>
      </c>
      <c r="CD507" s="222">
        <f t="shared" si="1189"/>
        <v>0</v>
      </c>
      <c r="CE507" s="222">
        <f t="shared" si="1190"/>
        <v>0</v>
      </c>
      <c r="CF507" s="222">
        <f t="shared" si="1191"/>
        <v>0</v>
      </c>
      <c r="CG507" s="222">
        <f t="shared" si="1192"/>
        <v>0</v>
      </c>
      <c r="CH507" s="222">
        <f t="shared" si="1193"/>
        <v>0</v>
      </c>
      <c r="CI507" s="222">
        <f t="shared" si="1194"/>
        <v>0</v>
      </c>
      <c r="CJ507" s="222">
        <f t="shared" si="1195"/>
        <v>0</v>
      </c>
      <c r="CK507" s="222">
        <f t="shared" si="1196"/>
        <v>0</v>
      </c>
      <c r="CL507" s="222">
        <f t="shared" si="1197"/>
        <v>0</v>
      </c>
      <c r="CM507" s="222">
        <f t="shared" si="1198"/>
        <v>0</v>
      </c>
      <c r="CN507" s="222">
        <f t="shared" si="1199"/>
        <v>0</v>
      </c>
      <c r="CO507" s="222">
        <f t="shared" si="1200"/>
        <v>0</v>
      </c>
      <c r="CP507" s="222">
        <f t="shared" si="1201"/>
        <v>0</v>
      </c>
      <c r="CQ507" s="222">
        <f t="shared" si="1202"/>
        <v>0</v>
      </c>
      <c r="CR507" s="222">
        <f t="shared" si="1203"/>
        <v>0</v>
      </c>
      <c r="CS507" s="222">
        <f t="shared" si="1204"/>
        <v>0</v>
      </c>
      <c r="CT507" s="222">
        <f t="shared" si="1205"/>
        <v>0</v>
      </c>
      <c r="CU507" s="222">
        <f t="shared" si="1206"/>
        <v>0</v>
      </c>
      <c r="CV507" s="222">
        <f t="shared" si="1207"/>
        <v>0</v>
      </c>
      <c r="CW507" s="222">
        <f t="shared" si="1208"/>
        <v>0</v>
      </c>
      <c r="CX507" s="222">
        <f t="shared" si="1209"/>
        <v>0</v>
      </c>
      <c r="CY507" s="222">
        <f t="shared" si="1210"/>
        <v>0</v>
      </c>
      <c r="CZ507" s="222">
        <f t="shared" si="1211"/>
        <v>0</v>
      </c>
      <c r="DA507" s="222">
        <f t="shared" si="1212"/>
        <v>0</v>
      </c>
      <c r="DB507" s="222">
        <f t="shared" si="1213"/>
        <v>0</v>
      </c>
      <c r="DC507" s="222">
        <f t="shared" si="1214"/>
        <v>0</v>
      </c>
      <c r="DD507" s="222">
        <f t="shared" si="1215"/>
        <v>0</v>
      </c>
      <c r="DE507" s="222">
        <f t="shared" si="1216"/>
        <v>0</v>
      </c>
      <c r="DF507" s="222">
        <f t="shared" si="1217"/>
        <v>0</v>
      </c>
      <c r="DG507" s="222">
        <f t="shared" si="1218"/>
        <v>0</v>
      </c>
      <c r="DH507" s="222">
        <f t="shared" si="1219"/>
        <v>0</v>
      </c>
      <c r="DI507" s="222">
        <f t="shared" si="1220"/>
        <v>0</v>
      </c>
      <c r="DJ507" s="222">
        <f t="shared" si="1221"/>
        <v>0</v>
      </c>
      <c r="DK507" s="222">
        <f t="shared" si="1222"/>
        <v>0</v>
      </c>
      <c r="DL507" s="222">
        <f t="shared" si="1223"/>
        <v>0</v>
      </c>
      <c r="DM507" s="222">
        <f t="shared" si="1224"/>
        <v>0</v>
      </c>
      <c r="DN507" s="222">
        <f t="shared" si="1225"/>
        <v>0</v>
      </c>
      <c r="DO507" s="222">
        <f t="shared" si="1226"/>
        <v>0</v>
      </c>
      <c r="DP507" s="222">
        <f t="shared" si="1227"/>
        <v>0</v>
      </c>
      <c r="DQ507" s="222">
        <f t="shared" si="1228"/>
        <v>0</v>
      </c>
      <c r="DR507" s="222">
        <f t="shared" si="1229"/>
        <v>0</v>
      </c>
      <c r="DS507" s="222">
        <f t="shared" si="1230"/>
        <v>0</v>
      </c>
      <c r="DT507" s="222">
        <f t="shared" si="1231"/>
        <v>0</v>
      </c>
      <c r="DU507" s="222">
        <f t="shared" si="1232"/>
        <v>0</v>
      </c>
      <c r="DV507" s="222">
        <f t="shared" si="1233"/>
        <v>0</v>
      </c>
      <c r="DW507" s="222">
        <f t="shared" si="1234"/>
        <v>0</v>
      </c>
      <c r="DX507" s="222">
        <f t="shared" si="1235"/>
        <v>0</v>
      </c>
      <c r="DY507" s="222">
        <f t="shared" si="1236"/>
        <v>0</v>
      </c>
      <c r="DZ507" s="222">
        <f t="shared" si="1237"/>
        <v>0</v>
      </c>
      <c r="EA507" s="222">
        <f t="shared" si="1238"/>
        <v>0</v>
      </c>
      <c r="EB507" s="222">
        <f t="shared" si="1239"/>
        <v>0</v>
      </c>
      <c r="EC507" s="222">
        <f t="shared" si="1240"/>
        <v>0</v>
      </c>
      <c r="ED507" s="222">
        <f t="shared" si="1241"/>
        <v>0</v>
      </c>
      <c r="EE507" s="222">
        <f t="shared" si="1242"/>
        <v>0</v>
      </c>
      <c r="EF507" s="222">
        <f t="shared" si="1243"/>
        <v>0</v>
      </c>
      <c r="EG507" s="222">
        <f t="shared" si="1244"/>
        <v>0</v>
      </c>
      <c r="EH507" s="222">
        <f t="shared" si="1245"/>
        <v>0</v>
      </c>
      <c r="EI507" s="222">
        <f t="shared" si="1246"/>
        <v>0</v>
      </c>
      <c r="EJ507" s="222">
        <f t="shared" si="1247"/>
        <v>0</v>
      </c>
      <c r="EK507" s="222">
        <f t="shared" si="1248"/>
        <v>0</v>
      </c>
      <c r="EL507" s="222">
        <f t="shared" si="1249"/>
        <v>0</v>
      </c>
      <c r="EM507" s="222">
        <f t="shared" si="1250"/>
        <v>0</v>
      </c>
      <c r="EN507" s="222">
        <f t="shared" si="1251"/>
        <v>0</v>
      </c>
      <c r="EO507" s="222">
        <f t="shared" si="1252"/>
        <v>0</v>
      </c>
      <c r="EP507" s="222">
        <f t="shared" si="1253"/>
        <v>0</v>
      </c>
      <c r="EQ507" s="222">
        <f t="shared" si="1254"/>
        <v>0</v>
      </c>
      <c r="ER507" s="222">
        <f t="shared" si="1255"/>
        <v>0</v>
      </c>
      <c r="ES507" s="222">
        <f t="shared" si="1256"/>
        <v>0</v>
      </c>
      <c r="ET507" s="222">
        <f t="shared" si="1257"/>
        <v>0</v>
      </c>
      <c r="EU507" s="222">
        <f t="shared" si="1258"/>
        <v>0</v>
      </c>
      <c r="EV507" s="222">
        <f t="shared" si="1259"/>
        <v>0</v>
      </c>
      <c r="EW507" s="222">
        <f t="shared" si="1260"/>
        <v>0</v>
      </c>
      <c r="EX507" s="222">
        <f t="shared" si="1261"/>
        <v>0</v>
      </c>
      <c r="EY507" s="222">
        <f t="shared" si="1262"/>
        <v>0</v>
      </c>
      <c r="EZ507" s="222">
        <f t="shared" si="1263"/>
        <v>0</v>
      </c>
      <c r="FA507" s="222">
        <f t="shared" si="1264"/>
        <v>0</v>
      </c>
      <c r="FB507" s="222">
        <f t="shared" si="1265"/>
        <v>0</v>
      </c>
      <c r="FC507" s="222">
        <f t="shared" si="1266"/>
        <v>0</v>
      </c>
      <c r="FD507" s="222">
        <f t="shared" si="1267"/>
        <v>0</v>
      </c>
      <c r="FE507" s="222">
        <f t="shared" si="1268"/>
        <v>0</v>
      </c>
      <c r="FF507" s="222">
        <f t="shared" si="1269"/>
        <v>0</v>
      </c>
      <c r="FG507" s="222">
        <f t="shared" si="1270"/>
        <v>0</v>
      </c>
      <c r="FH507" s="222">
        <f t="shared" si="1271"/>
        <v>0</v>
      </c>
      <c r="FI507" s="222">
        <f t="shared" si="1272"/>
        <v>0</v>
      </c>
      <c r="FJ507" s="222">
        <f t="shared" si="1273"/>
        <v>0</v>
      </c>
      <c r="FK507" s="222">
        <f t="shared" si="1274"/>
        <v>0</v>
      </c>
      <c r="FL507" s="222">
        <f t="shared" si="1275"/>
        <v>0</v>
      </c>
      <c r="FM507" s="222">
        <f t="shared" si="1276"/>
        <v>0</v>
      </c>
      <c r="FN507" s="222">
        <f t="shared" si="1277"/>
        <v>0</v>
      </c>
      <c r="FO507" s="222">
        <f t="shared" si="1278"/>
        <v>0</v>
      </c>
      <c r="FP507" s="222">
        <f t="shared" si="1279"/>
        <v>0</v>
      </c>
      <c r="FQ507" s="222">
        <f t="shared" si="1280"/>
        <v>0</v>
      </c>
      <c r="FR507" s="222">
        <f t="shared" si="1281"/>
        <v>0</v>
      </c>
      <c r="FS507" s="222">
        <f t="shared" si="1282"/>
        <v>0</v>
      </c>
      <c r="FT507" s="222">
        <f t="shared" si="1283"/>
        <v>0</v>
      </c>
      <c r="FU507" s="222">
        <f t="shared" si="1284"/>
        <v>0</v>
      </c>
      <c r="FV507" s="222">
        <f t="shared" si="1285"/>
        <v>0</v>
      </c>
      <c r="FW507" s="222">
        <f t="shared" si="1286"/>
        <v>0</v>
      </c>
      <c r="FX507" s="222">
        <f t="shared" si="1287"/>
        <v>0</v>
      </c>
      <c r="FY507" s="222">
        <f t="shared" si="1288"/>
        <v>0</v>
      </c>
      <c r="FZ507" s="222">
        <f t="shared" si="1289"/>
        <v>0</v>
      </c>
      <c r="GA507" s="222">
        <f t="shared" si="1290"/>
        <v>0</v>
      </c>
      <c r="GB507" s="222">
        <f t="shared" si="1291"/>
        <v>0</v>
      </c>
      <c r="GC507" s="222">
        <f t="shared" si="1292"/>
        <v>0</v>
      </c>
      <c r="GD507" s="222">
        <f t="shared" si="1293"/>
        <v>0</v>
      </c>
      <c r="GE507" s="222">
        <f t="shared" si="1294"/>
        <v>0</v>
      </c>
      <c r="GF507" s="222">
        <f t="shared" si="1295"/>
        <v>0</v>
      </c>
      <c r="GG507" s="222">
        <f t="shared" si="1296"/>
        <v>0</v>
      </c>
      <c r="GH507" s="222">
        <f t="shared" si="1297"/>
        <v>0</v>
      </c>
      <c r="GI507" s="222">
        <f t="shared" si="1298"/>
        <v>0</v>
      </c>
      <c r="GJ507" s="222">
        <f t="shared" si="1299"/>
        <v>0</v>
      </c>
      <c r="GK507" s="222">
        <f t="shared" si="1300"/>
        <v>0</v>
      </c>
      <c r="GL507" s="222">
        <f t="shared" si="1301"/>
        <v>0</v>
      </c>
      <c r="GM507" s="222">
        <f t="shared" si="1302"/>
        <v>0</v>
      </c>
      <c r="GN507" s="222">
        <f t="shared" si="1303"/>
        <v>0</v>
      </c>
      <c r="GO507" s="222">
        <f t="shared" si="1304"/>
        <v>0</v>
      </c>
      <c r="GP507" s="222">
        <f t="shared" si="1305"/>
        <v>0</v>
      </c>
      <c r="GQ507" s="222">
        <f t="shared" si="1306"/>
        <v>0</v>
      </c>
      <c r="GR507" s="222">
        <f t="shared" si="1307"/>
        <v>0</v>
      </c>
      <c r="GS507" s="222">
        <f t="shared" si="1308"/>
        <v>0</v>
      </c>
      <c r="GT507" s="222">
        <f t="shared" si="1309"/>
        <v>0</v>
      </c>
      <c r="GU507" s="222">
        <f t="shared" si="1310"/>
        <v>0</v>
      </c>
      <c r="GV507" s="222">
        <f t="shared" si="1311"/>
        <v>0</v>
      </c>
      <c r="GW507" s="222">
        <f t="shared" si="1312"/>
        <v>0</v>
      </c>
      <c r="GX507" s="222">
        <f t="shared" si="1313"/>
        <v>0</v>
      </c>
      <c r="GY507" s="222">
        <f t="shared" si="1314"/>
        <v>0</v>
      </c>
      <c r="GZ507" s="222">
        <f t="shared" si="1315"/>
        <v>0</v>
      </c>
      <c r="HA507" s="222">
        <f t="shared" si="1316"/>
        <v>0</v>
      </c>
      <c r="HB507" s="222">
        <f t="shared" si="1317"/>
        <v>0</v>
      </c>
      <c r="HC507" s="222">
        <f t="shared" si="1318"/>
        <v>0</v>
      </c>
      <c r="HD507" s="222">
        <f t="shared" si="1319"/>
        <v>0</v>
      </c>
      <c r="HE507" s="222">
        <f t="shared" si="1320"/>
        <v>0</v>
      </c>
      <c r="HF507" s="222">
        <f t="shared" si="1321"/>
        <v>0</v>
      </c>
      <c r="HG507" s="222">
        <f t="shared" si="1322"/>
        <v>0</v>
      </c>
      <c r="HH507" s="222">
        <f t="shared" si="1323"/>
        <v>0</v>
      </c>
      <c r="HI507" s="222">
        <f t="shared" si="1324"/>
        <v>0</v>
      </c>
      <c r="HJ507" s="222">
        <f t="shared" si="1325"/>
        <v>0</v>
      </c>
      <c r="HK507" s="222">
        <f t="shared" si="1326"/>
        <v>0</v>
      </c>
      <c r="HL507" s="222">
        <f t="shared" si="1327"/>
        <v>0</v>
      </c>
      <c r="HM507" s="222">
        <f t="shared" si="1328"/>
        <v>0</v>
      </c>
      <c r="HN507" s="222">
        <f t="shared" si="1329"/>
        <v>0</v>
      </c>
      <c r="HO507" s="222">
        <f t="shared" si="1330"/>
        <v>0</v>
      </c>
      <c r="HP507" s="222">
        <f t="shared" si="1331"/>
        <v>0</v>
      </c>
      <c r="HQ507" s="222">
        <f t="shared" si="1332"/>
        <v>0</v>
      </c>
      <c r="HR507" s="222">
        <f t="shared" si="1333"/>
        <v>0</v>
      </c>
      <c r="HS507" s="222">
        <f t="shared" si="1334"/>
        <v>0</v>
      </c>
      <c r="HT507" s="222">
        <f t="shared" si="1335"/>
        <v>0</v>
      </c>
      <c r="HU507" s="222">
        <f t="shared" si="1336"/>
        <v>0</v>
      </c>
      <c r="HV507" s="222">
        <f t="shared" si="1337"/>
        <v>0</v>
      </c>
      <c r="HW507" s="222">
        <f t="shared" si="1338"/>
        <v>0</v>
      </c>
      <c r="HX507" s="222">
        <f t="shared" si="1339"/>
        <v>0</v>
      </c>
      <c r="HY507" s="222">
        <f t="shared" si="1340"/>
        <v>0</v>
      </c>
      <c r="HZ507" s="222">
        <f t="shared" si="1341"/>
        <v>0</v>
      </c>
      <c r="IA507" s="222">
        <f t="shared" si="1342"/>
        <v>0</v>
      </c>
      <c r="IB507" s="222">
        <f t="shared" si="1343"/>
        <v>0</v>
      </c>
      <c r="IC507" s="222">
        <f t="shared" si="1344"/>
        <v>0</v>
      </c>
      <c r="ID507" s="222">
        <f t="shared" si="1345"/>
        <v>0</v>
      </c>
      <c r="IE507" s="222">
        <f t="shared" si="1346"/>
        <v>0</v>
      </c>
      <c r="IF507" s="222">
        <f t="shared" si="1347"/>
        <v>0</v>
      </c>
      <c r="IG507" s="222">
        <f t="shared" si="1348"/>
        <v>0</v>
      </c>
      <c r="IH507" s="222">
        <f t="shared" si="1349"/>
        <v>0</v>
      </c>
      <c r="II507" s="222">
        <f t="shared" si="1350"/>
        <v>0</v>
      </c>
      <c r="IJ507" s="222">
        <f t="shared" si="1351"/>
        <v>0</v>
      </c>
      <c r="IK507" s="222">
        <f t="shared" si="1352"/>
        <v>0</v>
      </c>
      <c r="IL507" s="222">
        <f t="shared" si="1353"/>
        <v>0</v>
      </c>
      <c r="IM507" s="222">
        <f t="shared" si="1354"/>
        <v>0</v>
      </c>
      <c r="IN507" s="222">
        <f t="shared" si="1355"/>
        <v>0</v>
      </c>
      <c r="IO507" s="222">
        <f t="shared" si="1356"/>
        <v>0</v>
      </c>
      <c r="IP507" s="222">
        <f t="shared" si="1357"/>
        <v>0</v>
      </c>
      <c r="IQ507" s="222">
        <f t="shared" si="1358"/>
        <v>0</v>
      </c>
      <c r="IR507" s="222">
        <f t="shared" si="1359"/>
        <v>0</v>
      </c>
      <c r="IS507" s="222">
        <f t="shared" si="1360"/>
        <v>0</v>
      </c>
      <c r="IT507" s="222">
        <f t="shared" si="1361"/>
        <v>0</v>
      </c>
      <c r="IU507" s="222">
        <f t="shared" si="1362"/>
        <v>0</v>
      </c>
      <c r="IV507" s="222">
        <f t="shared" si="1363"/>
        <v>0</v>
      </c>
      <c r="IW507" s="222">
        <f t="shared" si="1364"/>
        <v>0</v>
      </c>
      <c r="IX507" s="222">
        <f t="shared" si="1365"/>
        <v>0</v>
      </c>
      <c r="IY507" s="222">
        <f t="shared" si="1366"/>
        <v>0</v>
      </c>
      <c r="IZ507" s="222">
        <f t="shared" si="1367"/>
        <v>0</v>
      </c>
      <c r="JA507" s="222">
        <f t="shared" si="1368"/>
        <v>0</v>
      </c>
      <c r="JB507" s="222">
        <f t="shared" si="1369"/>
        <v>0</v>
      </c>
    </row>
    <row r="508" spans="2:262">
      <c r="B508" s="230">
        <v>147</v>
      </c>
      <c r="C508" s="229">
        <f t="shared" si="1370"/>
        <v>2.8710937500000021E-3</v>
      </c>
      <c r="D508" s="226">
        <f t="shared" ca="1" si="1113"/>
        <v>39.095252766848638</v>
      </c>
      <c r="E508" s="225">
        <f ca="1">EW361</f>
        <v>-0.10474723315136455</v>
      </c>
      <c r="F508" s="224">
        <v>147</v>
      </c>
      <c r="G508" s="222">
        <f t="shared" si="1114"/>
        <v>0</v>
      </c>
      <c r="H508" s="222">
        <f t="shared" si="1115"/>
        <v>0</v>
      </c>
      <c r="I508" s="222">
        <f t="shared" si="1116"/>
        <v>0</v>
      </c>
      <c r="J508" s="222">
        <f t="shared" si="1117"/>
        <v>0</v>
      </c>
      <c r="K508" s="222">
        <f t="shared" si="1118"/>
        <v>0</v>
      </c>
      <c r="L508" s="222">
        <f t="shared" si="1119"/>
        <v>0</v>
      </c>
      <c r="M508" s="222">
        <f t="shared" si="1120"/>
        <v>0</v>
      </c>
      <c r="N508" s="222">
        <f t="shared" si="1121"/>
        <v>0</v>
      </c>
      <c r="O508" s="222">
        <f t="shared" si="1122"/>
        <v>0</v>
      </c>
      <c r="P508" s="222">
        <f t="shared" si="1123"/>
        <v>0</v>
      </c>
      <c r="Q508" s="222">
        <f t="shared" si="1124"/>
        <v>0</v>
      </c>
      <c r="R508" s="222">
        <f t="shared" si="1125"/>
        <v>0</v>
      </c>
      <c r="S508" s="222">
        <f t="shared" si="1126"/>
        <v>0</v>
      </c>
      <c r="T508" s="222">
        <f t="shared" si="1127"/>
        <v>0</v>
      </c>
      <c r="U508" s="222">
        <f t="shared" si="1128"/>
        <v>0</v>
      </c>
      <c r="V508" s="222">
        <f t="shared" si="1129"/>
        <v>0</v>
      </c>
      <c r="W508" s="222">
        <f t="shared" si="1130"/>
        <v>0</v>
      </c>
      <c r="X508" s="222">
        <f t="shared" si="1131"/>
        <v>0</v>
      </c>
      <c r="Y508" s="222">
        <f t="shared" si="1132"/>
        <v>0</v>
      </c>
      <c r="Z508" s="222">
        <f t="shared" si="1133"/>
        <v>0</v>
      </c>
      <c r="AA508" s="222">
        <f t="shared" si="1134"/>
        <v>0</v>
      </c>
      <c r="AB508" s="222">
        <f t="shared" si="1135"/>
        <v>0</v>
      </c>
      <c r="AC508" s="222">
        <f t="shared" si="1136"/>
        <v>0</v>
      </c>
      <c r="AD508" s="222">
        <f t="shared" si="1137"/>
        <v>0</v>
      </c>
      <c r="AE508" s="222">
        <f t="shared" si="1138"/>
        <v>0</v>
      </c>
      <c r="AF508" s="222">
        <f t="shared" si="1139"/>
        <v>0</v>
      </c>
      <c r="AG508" s="222">
        <f t="shared" si="1140"/>
        <v>0</v>
      </c>
      <c r="AH508" s="222">
        <f t="shared" si="1141"/>
        <v>0</v>
      </c>
      <c r="AI508" s="222">
        <f t="shared" si="1142"/>
        <v>0</v>
      </c>
      <c r="AJ508" s="222">
        <f t="shared" si="1143"/>
        <v>0</v>
      </c>
      <c r="AK508" s="222">
        <f t="shared" si="1144"/>
        <v>0</v>
      </c>
      <c r="AL508" s="222">
        <f t="shared" si="1145"/>
        <v>0</v>
      </c>
      <c r="AM508" s="222">
        <f t="shared" si="1146"/>
        <v>0</v>
      </c>
      <c r="AN508" s="222">
        <f t="shared" si="1147"/>
        <v>0</v>
      </c>
      <c r="AO508" s="222">
        <f t="shared" si="1148"/>
        <v>0</v>
      </c>
      <c r="AP508" s="222">
        <f t="shared" si="1149"/>
        <v>0</v>
      </c>
      <c r="AQ508" s="222">
        <f t="shared" si="1150"/>
        <v>0</v>
      </c>
      <c r="AR508" s="222">
        <f t="shared" si="1151"/>
        <v>0</v>
      </c>
      <c r="AS508" s="222">
        <f t="shared" si="1152"/>
        <v>0</v>
      </c>
      <c r="AT508" s="222">
        <f t="shared" si="1153"/>
        <v>0</v>
      </c>
      <c r="AU508" s="222">
        <f t="shared" si="1154"/>
        <v>0</v>
      </c>
      <c r="AV508" s="222">
        <f t="shared" si="1155"/>
        <v>0</v>
      </c>
      <c r="AW508" s="222">
        <f t="shared" si="1156"/>
        <v>0</v>
      </c>
      <c r="AX508" s="222">
        <f t="shared" si="1157"/>
        <v>0</v>
      </c>
      <c r="AY508" s="222">
        <f t="shared" si="1158"/>
        <v>0</v>
      </c>
      <c r="AZ508" s="222">
        <f t="shared" si="1159"/>
        <v>0</v>
      </c>
      <c r="BA508" s="222">
        <f t="shared" si="1160"/>
        <v>0</v>
      </c>
      <c r="BB508" s="222">
        <f t="shared" si="1161"/>
        <v>0</v>
      </c>
      <c r="BC508" s="222">
        <f t="shared" si="1162"/>
        <v>0</v>
      </c>
      <c r="BD508" s="222">
        <f t="shared" si="1163"/>
        <v>0</v>
      </c>
      <c r="BE508" s="222">
        <f t="shared" si="1164"/>
        <v>0</v>
      </c>
      <c r="BF508" s="222">
        <f t="shared" si="1165"/>
        <v>0</v>
      </c>
      <c r="BG508" s="222">
        <f t="shared" si="1166"/>
        <v>0</v>
      </c>
      <c r="BH508" s="222">
        <f t="shared" si="1167"/>
        <v>0</v>
      </c>
      <c r="BI508" s="222">
        <f t="shared" si="1168"/>
        <v>0</v>
      </c>
      <c r="BJ508" s="222">
        <f t="shared" si="1169"/>
        <v>0</v>
      </c>
      <c r="BK508" s="222">
        <f t="shared" si="1170"/>
        <v>0</v>
      </c>
      <c r="BL508" s="222">
        <f t="shared" si="1171"/>
        <v>0</v>
      </c>
      <c r="BM508" s="222">
        <f t="shared" si="1172"/>
        <v>0</v>
      </c>
      <c r="BN508" s="222">
        <f t="shared" si="1173"/>
        <v>0</v>
      </c>
      <c r="BO508" s="222">
        <f t="shared" si="1174"/>
        <v>0</v>
      </c>
      <c r="BP508" s="222">
        <f t="shared" si="1175"/>
        <v>0</v>
      </c>
      <c r="BQ508" s="222">
        <f t="shared" si="1176"/>
        <v>0</v>
      </c>
      <c r="BR508" s="222">
        <f t="shared" si="1177"/>
        <v>0</v>
      </c>
      <c r="BS508" s="222">
        <f t="shared" si="1178"/>
        <v>0</v>
      </c>
      <c r="BT508" s="222">
        <f t="shared" si="1179"/>
        <v>0</v>
      </c>
      <c r="BU508" s="222">
        <f t="shared" si="1180"/>
        <v>0</v>
      </c>
      <c r="BV508" s="222">
        <f t="shared" si="1181"/>
        <v>0</v>
      </c>
      <c r="BW508" s="222">
        <f t="shared" si="1182"/>
        <v>0</v>
      </c>
      <c r="BX508" s="222">
        <f t="shared" si="1183"/>
        <v>0</v>
      </c>
      <c r="BY508" s="222">
        <f t="shared" si="1184"/>
        <v>0</v>
      </c>
      <c r="BZ508" s="222">
        <f t="shared" si="1185"/>
        <v>0</v>
      </c>
      <c r="CA508" s="222">
        <f t="shared" si="1186"/>
        <v>0</v>
      </c>
      <c r="CB508" s="222">
        <f t="shared" si="1187"/>
        <v>0</v>
      </c>
      <c r="CC508" s="222">
        <f t="shared" si="1188"/>
        <v>0</v>
      </c>
      <c r="CD508" s="222">
        <f t="shared" si="1189"/>
        <v>0</v>
      </c>
      <c r="CE508" s="222">
        <f t="shared" si="1190"/>
        <v>0</v>
      </c>
      <c r="CF508" s="222">
        <f t="shared" si="1191"/>
        <v>0</v>
      </c>
      <c r="CG508" s="222">
        <f t="shared" si="1192"/>
        <v>0</v>
      </c>
      <c r="CH508" s="222">
        <f t="shared" si="1193"/>
        <v>0</v>
      </c>
      <c r="CI508" s="222">
        <f t="shared" si="1194"/>
        <v>0</v>
      </c>
      <c r="CJ508" s="222">
        <f t="shared" si="1195"/>
        <v>0</v>
      </c>
      <c r="CK508" s="222">
        <f t="shared" si="1196"/>
        <v>0</v>
      </c>
      <c r="CL508" s="222">
        <f t="shared" si="1197"/>
        <v>0</v>
      </c>
      <c r="CM508" s="222">
        <f t="shared" si="1198"/>
        <v>0</v>
      </c>
      <c r="CN508" s="222">
        <f t="shared" si="1199"/>
        <v>0</v>
      </c>
      <c r="CO508" s="222">
        <f t="shared" si="1200"/>
        <v>0</v>
      </c>
      <c r="CP508" s="222">
        <f t="shared" si="1201"/>
        <v>0</v>
      </c>
      <c r="CQ508" s="222">
        <f t="shared" si="1202"/>
        <v>0</v>
      </c>
      <c r="CR508" s="222">
        <f t="shared" si="1203"/>
        <v>0</v>
      </c>
      <c r="CS508" s="222">
        <f t="shared" si="1204"/>
        <v>0</v>
      </c>
      <c r="CT508" s="222">
        <f t="shared" si="1205"/>
        <v>0</v>
      </c>
      <c r="CU508" s="222">
        <f t="shared" si="1206"/>
        <v>0</v>
      </c>
      <c r="CV508" s="222">
        <f t="shared" si="1207"/>
        <v>0</v>
      </c>
      <c r="CW508" s="222">
        <f t="shared" si="1208"/>
        <v>0</v>
      </c>
      <c r="CX508" s="222">
        <f t="shared" si="1209"/>
        <v>0</v>
      </c>
      <c r="CY508" s="222">
        <f t="shared" si="1210"/>
        <v>0</v>
      </c>
      <c r="CZ508" s="222">
        <f t="shared" si="1211"/>
        <v>0</v>
      </c>
      <c r="DA508" s="222">
        <f t="shared" si="1212"/>
        <v>0</v>
      </c>
      <c r="DB508" s="222">
        <f t="shared" si="1213"/>
        <v>0</v>
      </c>
      <c r="DC508" s="222">
        <f t="shared" si="1214"/>
        <v>0</v>
      </c>
      <c r="DD508" s="222">
        <f t="shared" si="1215"/>
        <v>0</v>
      </c>
      <c r="DE508" s="222">
        <f t="shared" si="1216"/>
        <v>0</v>
      </c>
      <c r="DF508" s="222">
        <f t="shared" si="1217"/>
        <v>0</v>
      </c>
      <c r="DG508" s="222">
        <f t="shared" si="1218"/>
        <v>0</v>
      </c>
      <c r="DH508" s="222">
        <f t="shared" si="1219"/>
        <v>0</v>
      </c>
      <c r="DI508" s="222">
        <f t="shared" si="1220"/>
        <v>0</v>
      </c>
      <c r="DJ508" s="222">
        <f t="shared" si="1221"/>
        <v>0</v>
      </c>
      <c r="DK508" s="222">
        <f t="shared" si="1222"/>
        <v>0</v>
      </c>
      <c r="DL508" s="222">
        <f t="shared" si="1223"/>
        <v>0</v>
      </c>
      <c r="DM508" s="222">
        <f t="shared" si="1224"/>
        <v>0</v>
      </c>
      <c r="DN508" s="222">
        <f t="shared" si="1225"/>
        <v>0</v>
      </c>
      <c r="DO508" s="222">
        <f t="shared" si="1226"/>
        <v>0</v>
      </c>
      <c r="DP508" s="222">
        <f t="shared" si="1227"/>
        <v>0</v>
      </c>
      <c r="DQ508" s="222">
        <f t="shared" si="1228"/>
        <v>0</v>
      </c>
      <c r="DR508" s="222">
        <f t="shared" si="1229"/>
        <v>0</v>
      </c>
      <c r="DS508" s="222">
        <f t="shared" si="1230"/>
        <v>0</v>
      </c>
      <c r="DT508" s="222">
        <f t="shared" si="1231"/>
        <v>0</v>
      </c>
      <c r="DU508" s="222">
        <f t="shared" si="1232"/>
        <v>0</v>
      </c>
      <c r="DV508" s="222">
        <f t="shared" si="1233"/>
        <v>0</v>
      </c>
      <c r="DW508" s="222">
        <f t="shared" si="1234"/>
        <v>0</v>
      </c>
      <c r="DX508" s="222">
        <f t="shared" si="1235"/>
        <v>0</v>
      </c>
      <c r="DY508" s="222">
        <f t="shared" si="1236"/>
        <v>0</v>
      </c>
      <c r="DZ508" s="222">
        <f t="shared" si="1237"/>
        <v>0</v>
      </c>
      <c r="EA508" s="222">
        <f t="shared" si="1238"/>
        <v>0</v>
      </c>
      <c r="EB508" s="222">
        <f t="shared" si="1239"/>
        <v>0</v>
      </c>
      <c r="EC508" s="222">
        <f t="shared" si="1240"/>
        <v>0</v>
      </c>
      <c r="ED508" s="222">
        <f t="shared" si="1241"/>
        <v>0</v>
      </c>
      <c r="EE508" s="222">
        <f t="shared" si="1242"/>
        <v>0</v>
      </c>
      <c r="EF508" s="222">
        <f t="shared" si="1243"/>
        <v>0</v>
      </c>
      <c r="EG508" s="222">
        <f t="shared" si="1244"/>
        <v>0</v>
      </c>
      <c r="EH508" s="222">
        <f t="shared" si="1245"/>
        <v>0</v>
      </c>
      <c r="EI508" s="222">
        <f t="shared" si="1246"/>
        <v>0</v>
      </c>
      <c r="EJ508" s="222">
        <f t="shared" si="1247"/>
        <v>0</v>
      </c>
      <c r="EK508" s="222">
        <f t="shared" si="1248"/>
        <v>0</v>
      </c>
      <c r="EL508" s="222">
        <f t="shared" si="1249"/>
        <v>0</v>
      </c>
      <c r="EM508" s="222">
        <f t="shared" si="1250"/>
        <v>0</v>
      </c>
      <c r="EN508" s="222">
        <f t="shared" si="1251"/>
        <v>0</v>
      </c>
      <c r="EO508" s="222">
        <f t="shared" si="1252"/>
        <v>0</v>
      </c>
      <c r="EP508" s="222">
        <f t="shared" si="1253"/>
        <v>0</v>
      </c>
      <c r="EQ508" s="222">
        <f t="shared" si="1254"/>
        <v>0</v>
      </c>
      <c r="ER508" s="222">
        <f t="shared" si="1255"/>
        <v>0</v>
      </c>
      <c r="ES508" s="222">
        <f t="shared" si="1256"/>
        <v>0</v>
      </c>
      <c r="ET508" s="222">
        <f t="shared" si="1257"/>
        <v>0</v>
      </c>
      <c r="EU508" s="222">
        <f t="shared" si="1258"/>
        <v>0</v>
      </c>
      <c r="EV508" s="222">
        <f t="shared" si="1259"/>
        <v>0</v>
      </c>
      <c r="EW508" s="222">
        <f t="shared" si="1260"/>
        <v>0</v>
      </c>
      <c r="EX508" s="222">
        <f t="shared" si="1261"/>
        <v>0</v>
      </c>
      <c r="EY508" s="222">
        <f t="shared" si="1262"/>
        <v>0</v>
      </c>
      <c r="EZ508" s="222">
        <f t="shared" si="1263"/>
        <v>0</v>
      </c>
      <c r="FA508" s="222">
        <f t="shared" si="1264"/>
        <v>0</v>
      </c>
      <c r="FB508" s="222">
        <f t="shared" si="1265"/>
        <v>0</v>
      </c>
      <c r="FC508" s="222">
        <f t="shared" si="1266"/>
        <v>0</v>
      </c>
      <c r="FD508" s="222">
        <f t="shared" si="1267"/>
        <v>0</v>
      </c>
      <c r="FE508" s="222">
        <f t="shared" si="1268"/>
        <v>0</v>
      </c>
      <c r="FF508" s="222">
        <f t="shared" si="1269"/>
        <v>0</v>
      </c>
      <c r="FG508" s="222">
        <f t="shared" si="1270"/>
        <v>0</v>
      </c>
      <c r="FH508" s="222">
        <f t="shared" si="1271"/>
        <v>0</v>
      </c>
      <c r="FI508" s="222">
        <f t="shared" si="1272"/>
        <v>0</v>
      </c>
      <c r="FJ508" s="222">
        <f t="shared" si="1273"/>
        <v>0</v>
      </c>
      <c r="FK508" s="222">
        <f t="shared" si="1274"/>
        <v>0</v>
      </c>
      <c r="FL508" s="222">
        <f t="shared" si="1275"/>
        <v>0</v>
      </c>
      <c r="FM508" s="222">
        <f t="shared" si="1276"/>
        <v>0</v>
      </c>
      <c r="FN508" s="222">
        <f t="shared" si="1277"/>
        <v>0</v>
      </c>
      <c r="FO508" s="222">
        <f t="shared" si="1278"/>
        <v>0</v>
      </c>
      <c r="FP508" s="222">
        <f t="shared" si="1279"/>
        <v>0</v>
      </c>
      <c r="FQ508" s="222">
        <f t="shared" si="1280"/>
        <v>0</v>
      </c>
      <c r="FR508" s="222">
        <f t="shared" si="1281"/>
        <v>0</v>
      </c>
      <c r="FS508" s="222">
        <f t="shared" si="1282"/>
        <v>0</v>
      </c>
      <c r="FT508" s="222">
        <f t="shared" si="1283"/>
        <v>0</v>
      </c>
      <c r="FU508" s="222">
        <f t="shared" si="1284"/>
        <v>0</v>
      </c>
      <c r="FV508" s="222">
        <f t="shared" si="1285"/>
        <v>0</v>
      </c>
      <c r="FW508" s="222">
        <f t="shared" si="1286"/>
        <v>0</v>
      </c>
      <c r="FX508" s="222">
        <f t="shared" si="1287"/>
        <v>0</v>
      </c>
      <c r="FY508" s="222">
        <f t="shared" si="1288"/>
        <v>0</v>
      </c>
      <c r="FZ508" s="222">
        <f t="shared" si="1289"/>
        <v>0</v>
      </c>
      <c r="GA508" s="222">
        <f t="shared" si="1290"/>
        <v>0</v>
      </c>
      <c r="GB508" s="222">
        <f t="shared" si="1291"/>
        <v>0</v>
      </c>
      <c r="GC508" s="222">
        <f t="shared" si="1292"/>
        <v>0</v>
      </c>
      <c r="GD508" s="222">
        <f t="shared" si="1293"/>
        <v>0</v>
      </c>
      <c r="GE508" s="222">
        <f t="shared" si="1294"/>
        <v>0</v>
      </c>
      <c r="GF508" s="222">
        <f t="shared" si="1295"/>
        <v>0</v>
      </c>
      <c r="GG508" s="222">
        <f t="shared" si="1296"/>
        <v>0</v>
      </c>
      <c r="GH508" s="222">
        <f t="shared" si="1297"/>
        <v>0</v>
      </c>
      <c r="GI508" s="222">
        <f t="shared" si="1298"/>
        <v>0</v>
      </c>
      <c r="GJ508" s="222">
        <f t="shared" si="1299"/>
        <v>0</v>
      </c>
      <c r="GK508" s="222">
        <f t="shared" si="1300"/>
        <v>0</v>
      </c>
      <c r="GL508" s="222">
        <f t="shared" si="1301"/>
        <v>0</v>
      </c>
      <c r="GM508" s="222">
        <f t="shared" si="1302"/>
        <v>0</v>
      </c>
      <c r="GN508" s="222">
        <f t="shared" si="1303"/>
        <v>0</v>
      </c>
      <c r="GO508" s="222">
        <f t="shared" si="1304"/>
        <v>0</v>
      </c>
      <c r="GP508" s="222">
        <f t="shared" si="1305"/>
        <v>0</v>
      </c>
      <c r="GQ508" s="222">
        <f t="shared" si="1306"/>
        <v>0</v>
      </c>
      <c r="GR508" s="222">
        <f t="shared" si="1307"/>
        <v>0</v>
      </c>
      <c r="GS508" s="222">
        <f t="shared" si="1308"/>
        <v>0</v>
      </c>
      <c r="GT508" s="222">
        <f t="shared" si="1309"/>
        <v>0</v>
      </c>
      <c r="GU508" s="222">
        <f t="shared" si="1310"/>
        <v>0</v>
      </c>
      <c r="GV508" s="222">
        <f t="shared" si="1311"/>
        <v>0</v>
      </c>
      <c r="GW508" s="222">
        <f t="shared" si="1312"/>
        <v>0</v>
      </c>
      <c r="GX508" s="222">
        <f t="shared" si="1313"/>
        <v>0</v>
      </c>
      <c r="GY508" s="222">
        <f t="shared" si="1314"/>
        <v>0</v>
      </c>
      <c r="GZ508" s="222">
        <f t="shared" si="1315"/>
        <v>0</v>
      </c>
      <c r="HA508" s="222">
        <f t="shared" si="1316"/>
        <v>0</v>
      </c>
      <c r="HB508" s="222">
        <f t="shared" si="1317"/>
        <v>0</v>
      </c>
      <c r="HC508" s="222">
        <f t="shared" si="1318"/>
        <v>0</v>
      </c>
      <c r="HD508" s="222">
        <f t="shared" si="1319"/>
        <v>0</v>
      </c>
      <c r="HE508" s="222">
        <f t="shared" si="1320"/>
        <v>0</v>
      </c>
      <c r="HF508" s="222">
        <f t="shared" si="1321"/>
        <v>0</v>
      </c>
      <c r="HG508" s="222">
        <f t="shared" si="1322"/>
        <v>0</v>
      </c>
      <c r="HH508" s="222">
        <f t="shared" si="1323"/>
        <v>0</v>
      </c>
      <c r="HI508" s="222">
        <f t="shared" si="1324"/>
        <v>0</v>
      </c>
      <c r="HJ508" s="222">
        <f t="shared" si="1325"/>
        <v>0</v>
      </c>
      <c r="HK508" s="222">
        <f t="shared" si="1326"/>
        <v>0</v>
      </c>
      <c r="HL508" s="222">
        <f t="shared" si="1327"/>
        <v>0</v>
      </c>
      <c r="HM508" s="222">
        <f t="shared" si="1328"/>
        <v>0</v>
      </c>
      <c r="HN508" s="222">
        <f t="shared" si="1329"/>
        <v>0</v>
      </c>
      <c r="HO508" s="222">
        <f t="shared" si="1330"/>
        <v>0</v>
      </c>
      <c r="HP508" s="222">
        <f t="shared" si="1331"/>
        <v>0</v>
      </c>
      <c r="HQ508" s="222">
        <f t="shared" si="1332"/>
        <v>0</v>
      </c>
      <c r="HR508" s="222">
        <f t="shared" si="1333"/>
        <v>0</v>
      </c>
      <c r="HS508" s="222">
        <f t="shared" si="1334"/>
        <v>0</v>
      </c>
      <c r="HT508" s="222">
        <f t="shared" si="1335"/>
        <v>0</v>
      </c>
      <c r="HU508" s="222">
        <f t="shared" si="1336"/>
        <v>0</v>
      </c>
      <c r="HV508" s="222">
        <f t="shared" si="1337"/>
        <v>0</v>
      </c>
      <c r="HW508" s="222">
        <f t="shared" si="1338"/>
        <v>0</v>
      </c>
      <c r="HX508" s="222">
        <f t="shared" si="1339"/>
        <v>0</v>
      </c>
      <c r="HY508" s="222">
        <f t="shared" si="1340"/>
        <v>0</v>
      </c>
      <c r="HZ508" s="222">
        <f t="shared" si="1341"/>
        <v>0</v>
      </c>
      <c r="IA508" s="222">
        <f t="shared" si="1342"/>
        <v>0</v>
      </c>
      <c r="IB508" s="222">
        <f t="shared" si="1343"/>
        <v>0</v>
      </c>
      <c r="IC508" s="222">
        <f t="shared" si="1344"/>
        <v>0</v>
      </c>
      <c r="ID508" s="222">
        <f t="shared" si="1345"/>
        <v>0</v>
      </c>
      <c r="IE508" s="222">
        <f t="shared" si="1346"/>
        <v>0</v>
      </c>
      <c r="IF508" s="222">
        <f t="shared" si="1347"/>
        <v>0</v>
      </c>
      <c r="IG508" s="222">
        <f t="shared" si="1348"/>
        <v>0</v>
      </c>
      <c r="IH508" s="222">
        <f t="shared" si="1349"/>
        <v>0</v>
      </c>
      <c r="II508" s="222">
        <f t="shared" si="1350"/>
        <v>0</v>
      </c>
      <c r="IJ508" s="222">
        <f t="shared" si="1351"/>
        <v>0</v>
      </c>
      <c r="IK508" s="222">
        <f t="shared" si="1352"/>
        <v>0</v>
      </c>
      <c r="IL508" s="222">
        <f t="shared" si="1353"/>
        <v>0</v>
      </c>
      <c r="IM508" s="222">
        <f t="shared" si="1354"/>
        <v>0</v>
      </c>
      <c r="IN508" s="222">
        <f t="shared" si="1355"/>
        <v>0</v>
      </c>
      <c r="IO508" s="222">
        <f t="shared" si="1356"/>
        <v>0</v>
      </c>
      <c r="IP508" s="222">
        <f t="shared" si="1357"/>
        <v>0</v>
      </c>
      <c r="IQ508" s="222">
        <f t="shared" si="1358"/>
        <v>0</v>
      </c>
      <c r="IR508" s="222">
        <f t="shared" si="1359"/>
        <v>0</v>
      </c>
      <c r="IS508" s="222">
        <f t="shared" si="1360"/>
        <v>0</v>
      </c>
      <c r="IT508" s="222">
        <f t="shared" si="1361"/>
        <v>0</v>
      </c>
      <c r="IU508" s="222">
        <f t="shared" si="1362"/>
        <v>0</v>
      </c>
      <c r="IV508" s="222">
        <f t="shared" si="1363"/>
        <v>0</v>
      </c>
      <c r="IW508" s="222">
        <f t="shared" si="1364"/>
        <v>0</v>
      </c>
      <c r="IX508" s="222">
        <f t="shared" si="1365"/>
        <v>0</v>
      </c>
      <c r="IY508" s="222">
        <f t="shared" si="1366"/>
        <v>0</v>
      </c>
      <c r="IZ508" s="222">
        <f t="shared" si="1367"/>
        <v>0</v>
      </c>
      <c r="JA508" s="222">
        <f t="shared" si="1368"/>
        <v>0</v>
      </c>
      <c r="JB508" s="222">
        <f t="shared" si="1369"/>
        <v>0</v>
      </c>
    </row>
    <row r="509" spans="2:262">
      <c r="B509" s="230">
        <v>148</v>
      </c>
      <c r="C509" s="229">
        <f t="shared" si="1370"/>
        <v>2.8906250000000021E-3</v>
      </c>
      <c r="D509" s="226">
        <f t="shared" ca="1" si="1113"/>
        <v>39.095506837248109</v>
      </c>
      <c r="E509" s="225">
        <f ca="1">EX361</f>
        <v>-0.10449316275189646</v>
      </c>
      <c r="F509" s="224">
        <v>148</v>
      </c>
      <c r="G509" s="222">
        <f t="shared" si="1114"/>
        <v>0</v>
      </c>
      <c r="H509" s="222">
        <f t="shared" si="1115"/>
        <v>0</v>
      </c>
      <c r="I509" s="222">
        <f t="shared" si="1116"/>
        <v>0</v>
      </c>
      <c r="J509" s="222">
        <f t="shared" si="1117"/>
        <v>0</v>
      </c>
      <c r="K509" s="222">
        <f t="shared" si="1118"/>
        <v>0</v>
      </c>
      <c r="L509" s="222">
        <f t="shared" si="1119"/>
        <v>0</v>
      </c>
      <c r="M509" s="222">
        <f t="shared" si="1120"/>
        <v>0</v>
      </c>
      <c r="N509" s="222">
        <f t="shared" si="1121"/>
        <v>0</v>
      </c>
      <c r="O509" s="222">
        <f t="shared" si="1122"/>
        <v>0</v>
      </c>
      <c r="P509" s="222">
        <f t="shared" si="1123"/>
        <v>0</v>
      </c>
      <c r="Q509" s="222">
        <f t="shared" si="1124"/>
        <v>0</v>
      </c>
      <c r="R509" s="222">
        <f t="shared" si="1125"/>
        <v>0</v>
      </c>
      <c r="S509" s="222">
        <f t="shared" si="1126"/>
        <v>0</v>
      </c>
      <c r="T509" s="222">
        <f t="shared" si="1127"/>
        <v>0</v>
      </c>
      <c r="U509" s="222">
        <f t="shared" si="1128"/>
        <v>0</v>
      </c>
      <c r="V509" s="222">
        <f t="shared" si="1129"/>
        <v>0</v>
      </c>
      <c r="W509" s="222">
        <f t="shared" si="1130"/>
        <v>0</v>
      </c>
      <c r="X509" s="222">
        <f t="shared" si="1131"/>
        <v>0</v>
      </c>
      <c r="Y509" s="222">
        <f t="shared" si="1132"/>
        <v>0</v>
      </c>
      <c r="Z509" s="222">
        <f t="shared" si="1133"/>
        <v>0</v>
      </c>
      <c r="AA509" s="222">
        <f t="shared" si="1134"/>
        <v>0</v>
      </c>
      <c r="AB509" s="222">
        <f t="shared" si="1135"/>
        <v>0</v>
      </c>
      <c r="AC509" s="222">
        <f t="shared" si="1136"/>
        <v>0</v>
      </c>
      <c r="AD509" s="222">
        <f t="shared" si="1137"/>
        <v>0</v>
      </c>
      <c r="AE509" s="222">
        <f t="shared" si="1138"/>
        <v>0</v>
      </c>
      <c r="AF509" s="222">
        <f t="shared" si="1139"/>
        <v>0</v>
      </c>
      <c r="AG509" s="222">
        <f t="shared" si="1140"/>
        <v>0</v>
      </c>
      <c r="AH509" s="222">
        <f t="shared" si="1141"/>
        <v>0</v>
      </c>
      <c r="AI509" s="222">
        <f t="shared" si="1142"/>
        <v>0</v>
      </c>
      <c r="AJ509" s="222">
        <f t="shared" si="1143"/>
        <v>0</v>
      </c>
      <c r="AK509" s="222">
        <f t="shared" si="1144"/>
        <v>0</v>
      </c>
      <c r="AL509" s="222">
        <f t="shared" si="1145"/>
        <v>0</v>
      </c>
      <c r="AM509" s="222">
        <f t="shared" si="1146"/>
        <v>0</v>
      </c>
      <c r="AN509" s="222">
        <f t="shared" si="1147"/>
        <v>0</v>
      </c>
      <c r="AO509" s="222">
        <f t="shared" si="1148"/>
        <v>0</v>
      </c>
      <c r="AP509" s="222">
        <f t="shared" si="1149"/>
        <v>0</v>
      </c>
      <c r="AQ509" s="222">
        <f t="shared" si="1150"/>
        <v>0</v>
      </c>
      <c r="AR509" s="222">
        <f t="shared" si="1151"/>
        <v>0</v>
      </c>
      <c r="AS509" s="222">
        <f t="shared" si="1152"/>
        <v>0</v>
      </c>
      <c r="AT509" s="222">
        <f t="shared" si="1153"/>
        <v>0</v>
      </c>
      <c r="AU509" s="222">
        <f t="shared" si="1154"/>
        <v>0</v>
      </c>
      <c r="AV509" s="222">
        <f t="shared" si="1155"/>
        <v>0</v>
      </c>
      <c r="AW509" s="222">
        <f t="shared" si="1156"/>
        <v>0</v>
      </c>
      <c r="AX509" s="222">
        <f t="shared" si="1157"/>
        <v>0</v>
      </c>
      <c r="AY509" s="222">
        <f t="shared" si="1158"/>
        <v>0</v>
      </c>
      <c r="AZ509" s="222">
        <f t="shared" si="1159"/>
        <v>0</v>
      </c>
      <c r="BA509" s="222">
        <f t="shared" si="1160"/>
        <v>0</v>
      </c>
      <c r="BB509" s="222">
        <f t="shared" si="1161"/>
        <v>0</v>
      </c>
      <c r="BC509" s="222">
        <f t="shared" si="1162"/>
        <v>0</v>
      </c>
      <c r="BD509" s="222">
        <f t="shared" si="1163"/>
        <v>0</v>
      </c>
      <c r="BE509" s="222">
        <f t="shared" si="1164"/>
        <v>0</v>
      </c>
      <c r="BF509" s="222">
        <f t="shared" si="1165"/>
        <v>0</v>
      </c>
      <c r="BG509" s="222">
        <f t="shared" si="1166"/>
        <v>0</v>
      </c>
      <c r="BH509" s="222">
        <f t="shared" si="1167"/>
        <v>0</v>
      </c>
      <c r="BI509" s="222">
        <f t="shared" si="1168"/>
        <v>0</v>
      </c>
      <c r="BJ509" s="222">
        <f t="shared" si="1169"/>
        <v>0</v>
      </c>
      <c r="BK509" s="222">
        <f t="shared" si="1170"/>
        <v>0</v>
      </c>
      <c r="BL509" s="222">
        <f t="shared" si="1171"/>
        <v>0</v>
      </c>
      <c r="BM509" s="222">
        <f t="shared" si="1172"/>
        <v>0</v>
      </c>
      <c r="BN509" s="222">
        <f t="shared" si="1173"/>
        <v>0</v>
      </c>
      <c r="BO509" s="222">
        <f t="shared" si="1174"/>
        <v>0</v>
      </c>
      <c r="BP509" s="222">
        <f t="shared" si="1175"/>
        <v>0</v>
      </c>
      <c r="BQ509" s="222">
        <f t="shared" si="1176"/>
        <v>0</v>
      </c>
      <c r="BR509" s="222">
        <f t="shared" si="1177"/>
        <v>0</v>
      </c>
      <c r="BS509" s="222">
        <f t="shared" si="1178"/>
        <v>0</v>
      </c>
      <c r="BT509" s="222">
        <f t="shared" si="1179"/>
        <v>0</v>
      </c>
      <c r="BU509" s="222">
        <f t="shared" si="1180"/>
        <v>0</v>
      </c>
      <c r="BV509" s="222">
        <f t="shared" si="1181"/>
        <v>0</v>
      </c>
      <c r="BW509" s="222">
        <f t="shared" si="1182"/>
        <v>0</v>
      </c>
      <c r="BX509" s="222">
        <f t="shared" si="1183"/>
        <v>0</v>
      </c>
      <c r="BY509" s="222">
        <f t="shared" si="1184"/>
        <v>0</v>
      </c>
      <c r="BZ509" s="222">
        <f t="shared" si="1185"/>
        <v>0</v>
      </c>
      <c r="CA509" s="222">
        <f t="shared" si="1186"/>
        <v>0</v>
      </c>
      <c r="CB509" s="222">
        <f t="shared" si="1187"/>
        <v>0</v>
      </c>
      <c r="CC509" s="222">
        <f t="shared" si="1188"/>
        <v>0</v>
      </c>
      <c r="CD509" s="222">
        <f t="shared" si="1189"/>
        <v>0</v>
      </c>
      <c r="CE509" s="222">
        <f t="shared" si="1190"/>
        <v>0</v>
      </c>
      <c r="CF509" s="222">
        <f t="shared" si="1191"/>
        <v>0</v>
      </c>
      <c r="CG509" s="222">
        <f t="shared" si="1192"/>
        <v>0</v>
      </c>
      <c r="CH509" s="222">
        <f t="shared" si="1193"/>
        <v>0</v>
      </c>
      <c r="CI509" s="222">
        <f t="shared" si="1194"/>
        <v>0</v>
      </c>
      <c r="CJ509" s="222">
        <f t="shared" si="1195"/>
        <v>0</v>
      </c>
      <c r="CK509" s="222">
        <f t="shared" si="1196"/>
        <v>0</v>
      </c>
      <c r="CL509" s="222">
        <f t="shared" si="1197"/>
        <v>0</v>
      </c>
      <c r="CM509" s="222">
        <f t="shared" si="1198"/>
        <v>0</v>
      </c>
      <c r="CN509" s="222">
        <f t="shared" si="1199"/>
        <v>0</v>
      </c>
      <c r="CO509" s="222">
        <f t="shared" si="1200"/>
        <v>0</v>
      </c>
      <c r="CP509" s="222">
        <f t="shared" si="1201"/>
        <v>0</v>
      </c>
      <c r="CQ509" s="222">
        <f t="shared" si="1202"/>
        <v>0</v>
      </c>
      <c r="CR509" s="222">
        <f t="shared" si="1203"/>
        <v>0</v>
      </c>
      <c r="CS509" s="222">
        <f t="shared" si="1204"/>
        <v>0</v>
      </c>
      <c r="CT509" s="222">
        <f t="shared" si="1205"/>
        <v>0</v>
      </c>
      <c r="CU509" s="222">
        <f t="shared" si="1206"/>
        <v>0</v>
      </c>
      <c r="CV509" s="222">
        <f t="shared" si="1207"/>
        <v>0</v>
      </c>
      <c r="CW509" s="222">
        <f t="shared" si="1208"/>
        <v>0</v>
      </c>
      <c r="CX509" s="222">
        <f t="shared" si="1209"/>
        <v>0</v>
      </c>
      <c r="CY509" s="222">
        <f t="shared" si="1210"/>
        <v>0</v>
      </c>
      <c r="CZ509" s="222">
        <f t="shared" si="1211"/>
        <v>0</v>
      </c>
      <c r="DA509" s="222">
        <f t="shared" si="1212"/>
        <v>0</v>
      </c>
      <c r="DB509" s="222">
        <f t="shared" si="1213"/>
        <v>0</v>
      </c>
      <c r="DC509" s="222">
        <f t="shared" si="1214"/>
        <v>0</v>
      </c>
      <c r="DD509" s="222">
        <f t="shared" si="1215"/>
        <v>0</v>
      </c>
      <c r="DE509" s="222">
        <f t="shared" si="1216"/>
        <v>0</v>
      </c>
      <c r="DF509" s="222">
        <f t="shared" si="1217"/>
        <v>0</v>
      </c>
      <c r="DG509" s="222">
        <f t="shared" si="1218"/>
        <v>0</v>
      </c>
      <c r="DH509" s="222">
        <f t="shared" si="1219"/>
        <v>0</v>
      </c>
      <c r="DI509" s="222">
        <f t="shared" si="1220"/>
        <v>0</v>
      </c>
      <c r="DJ509" s="222">
        <f t="shared" si="1221"/>
        <v>0</v>
      </c>
      <c r="DK509" s="222">
        <f t="shared" si="1222"/>
        <v>0</v>
      </c>
      <c r="DL509" s="222">
        <f t="shared" si="1223"/>
        <v>0</v>
      </c>
      <c r="DM509" s="222">
        <f t="shared" si="1224"/>
        <v>0</v>
      </c>
      <c r="DN509" s="222">
        <f t="shared" si="1225"/>
        <v>0</v>
      </c>
      <c r="DO509" s="222">
        <f t="shared" si="1226"/>
        <v>0</v>
      </c>
      <c r="DP509" s="222">
        <f t="shared" si="1227"/>
        <v>0</v>
      </c>
      <c r="DQ509" s="222">
        <f t="shared" si="1228"/>
        <v>0</v>
      </c>
      <c r="DR509" s="222">
        <f t="shared" si="1229"/>
        <v>0</v>
      </c>
      <c r="DS509" s="222">
        <f t="shared" si="1230"/>
        <v>0</v>
      </c>
      <c r="DT509" s="222">
        <f t="shared" si="1231"/>
        <v>0</v>
      </c>
      <c r="DU509" s="222">
        <f t="shared" si="1232"/>
        <v>0</v>
      </c>
      <c r="DV509" s="222">
        <f t="shared" si="1233"/>
        <v>0</v>
      </c>
      <c r="DW509" s="222">
        <f t="shared" si="1234"/>
        <v>0</v>
      </c>
      <c r="DX509" s="222">
        <f t="shared" si="1235"/>
        <v>0</v>
      </c>
      <c r="DY509" s="222">
        <f t="shared" si="1236"/>
        <v>0</v>
      </c>
      <c r="DZ509" s="222">
        <f t="shared" si="1237"/>
        <v>0</v>
      </c>
      <c r="EA509" s="222">
        <f t="shared" si="1238"/>
        <v>0</v>
      </c>
      <c r="EB509" s="222">
        <f t="shared" si="1239"/>
        <v>0</v>
      </c>
      <c r="EC509" s="222">
        <f t="shared" si="1240"/>
        <v>0</v>
      </c>
      <c r="ED509" s="222">
        <f t="shared" si="1241"/>
        <v>0</v>
      </c>
      <c r="EE509" s="222">
        <f t="shared" si="1242"/>
        <v>0</v>
      </c>
      <c r="EF509" s="222">
        <f t="shared" si="1243"/>
        <v>0</v>
      </c>
      <c r="EG509" s="222">
        <f t="shared" si="1244"/>
        <v>0</v>
      </c>
      <c r="EH509" s="222">
        <f t="shared" si="1245"/>
        <v>0</v>
      </c>
      <c r="EI509" s="222">
        <f t="shared" si="1246"/>
        <v>0</v>
      </c>
      <c r="EJ509" s="222">
        <f t="shared" si="1247"/>
        <v>0</v>
      </c>
      <c r="EK509" s="222">
        <f t="shared" si="1248"/>
        <v>0</v>
      </c>
      <c r="EL509" s="222">
        <f t="shared" si="1249"/>
        <v>0</v>
      </c>
      <c r="EM509" s="222">
        <f t="shared" si="1250"/>
        <v>0</v>
      </c>
      <c r="EN509" s="222">
        <f t="shared" si="1251"/>
        <v>0</v>
      </c>
      <c r="EO509" s="222">
        <f t="shared" si="1252"/>
        <v>0</v>
      </c>
      <c r="EP509" s="222">
        <f t="shared" si="1253"/>
        <v>0</v>
      </c>
      <c r="EQ509" s="222">
        <f t="shared" si="1254"/>
        <v>0</v>
      </c>
      <c r="ER509" s="222">
        <f t="shared" si="1255"/>
        <v>0</v>
      </c>
      <c r="ES509" s="222">
        <f t="shared" si="1256"/>
        <v>0</v>
      </c>
      <c r="ET509" s="222">
        <f t="shared" si="1257"/>
        <v>0</v>
      </c>
      <c r="EU509" s="222">
        <f t="shared" si="1258"/>
        <v>0</v>
      </c>
      <c r="EV509" s="222">
        <f t="shared" si="1259"/>
        <v>0</v>
      </c>
      <c r="EW509" s="222">
        <f t="shared" si="1260"/>
        <v>0</v>
      </c>
      <c r="EX509" s="222">
        <f t="shared" si="1261"/>
        <v>0</v>
      </c>
      <c r="EY509" s="222">
        <f t="shared" si="1262"/>
        <v>0</v>
      </c>
      <c r="EZ509" s="222">
        <f t="shared" si="1263"/>
        <v>0</v>
      </c>
      <c r="FA509" s="222">
        <f t="shared" si="1264"/>
        <v>0</v>
      </c>
      <c r="FB509" s="222">
        <f t="shared" si="1265"/>
        <v>0</v>
      </c>
      <c r="FC509" s="222">
        <f t="shared" si="1266"/>
        <v>0</v>
      </c>
      <c r="FD509" s="222">
        <f t="shared" si="1267"/>
        <v>0</v>
      </c>
      <c r="FE509" s="222">
        <f t="shared" si="1268"/>
        <v>0</v>
      </c>
      <c r="FF509" s="222">
        <f t="shared" si="1269"/>
        <v>0</v>
      </c>
      <c r="FG509" s="222">
        <f t="shared" si="1270"/>
        <v>0</v>
      </c>
      <c r="FH509" s="222">
        <f t="shared" si="1271"/>
        <v>0</v>
      </c>
      <c r="FI509" s="222">
        <f t="shared" si="1272"/>
        <v>0</v>
      </c>
      <c r="FJ509" s="222">
        <f t="shared" si="1273"/>
        <v>0</v>
      </c>
      <c r="FK509" s="222">
        <f t="shared" si="1274"/>
        <v>0</v>
      </c>
      <c r="FL509" s="222">
        <f t="shared" si="1275"/>
        <v>0</v>
      </c>
      <c r="FM509" s="222">
        <f t="shared" si="1276"/>
        <v>0</v>
      </c>
      <c r="FN509" s="222">
        <f t="shared" si="1277"/>
        <v>0</v>
      </c>
      <c r="FO509" s="222">
        <f t="shared" si="1278"/>
        <v>0</v>
      </c>
      <c r="FP509" s="222">
        <f t="shared" si="1279"/>
        <v>0</v>
      </c>
      <c r="FQ509" s="222">
        <f t="shared" si="1280"/>
        <v>0</v>
      </c>
      <c r="FR509" s="222">
        <f t="shared" si="1281"/>
        <v>0</v>
      </c>
      <c r="FS509" s="222">
        <f t="shared" si="1282"/>
        <v>0</v>
      </c>
      <c r="FT509" s="222">
        <f t="shared" si="1283"/>
        <v>0</v>
      </c>
      <c r="FU509" s="222">
        <f t="shared" si="1284"/>
        <v>0</v>
      </c>
      <c r="FV509" s="222">
        <f t="shared" si="1285"/>
        <v>0</v>
      </c>
      <c r="FW509" s="222">
        <f t="shared" si="1286"/>
        <v>0</v>
      </c>
      <c r="FX509" s="222">
        <f t="shared" si="1287"/>
        <v>0</v>
      </c>
      <c r="FY509" s="222">
        <f t="shared" si="1288"/>
        <v>0</v>
      </c>
      <c r="FZ509" s="222">
        <f t="shared" si="1289"/>
        <v>0</v>
      </c>
      <c r="GA509" s="222">
        <f t="shared" si="1290"/>
        <v>0</v>
      </c>
      <c r="GB509" s="222">
        <f t="shared" si="1291"/>
        <v>0</v>
      </c>
      <c r="GC509" s="222">
        <f t="shared" si="1292"/>
        <v>0</v>
      </c>
      <c r="GD509" s="222">
        <f t="shared" si="1293"/>
        <v>0</v>
      </c>
      <c r="GE509" s="222">
        <f t="shared" si="1294"/>
        <v>0</v>
      </c>
      <c r="GF509" s="222">
        <f t="shared" si="1295"/>
        <v>0</v>
      </c>
      <c r="GG509" s="222">
        <f t="shared" si="1296"/>
        <v>0</v>
      </c>
      <c r="GH509" s="222">
        <f t="shared" si="1297"/>
        <v>0</v>
      </c>
      <c r="GI509" s="222">
        <f t="shared" si="1298"/>
        <v>0</v>
      </c>
      <c r="GJ509" s="222">
        <f t="shared" si="1299"/>
        <v>0</v>
      </c>
      <c r="GK509" s="222">
        <f t="shared" si="1300"/>
        <v>0</v>
      </c>
      <c r="GL509" s="222">
        <f t="shared" si="1301"/>
        <v>0</v>
      </c>
      <c r="GM509" s="222">
        <f t="shared" si="1302"/>
        <v>0</v>
      </c>
      <c r="GN509" s="222">
        <f t="shared" si="1303"/>
        <v>0</v>
      </c>
      <c r="GO509" s="222">
        <f t="shared" si="1304"/>
        <v>0</v>
      </c>
      <c r="GP509" s="222">
        <f t="shared" si="1305"/>
        <v>0</v>
      </c>
      <c r="GQ509" s="222">
        <f t="shared" si="1306"/>
        <v>0</v>
      </c>
      <c r="GR509" s="222">
        <f t="shared" si="1307"/>
        <v>0</v>
      </c>
      <c r="GS509" s="222">
        <f t="shared" si="1308"/>
        <v>0</v>
      </c>
      <c r="GT509" s="222">
        <f t="shared" si="1309"/>
        <v>0</v>
      </c>
      <c r="GU509" s="222">
        <f t="shared" si="1310"/>
        <v>0</v>
      </c>
      <c r="GV509" s="222">
        <f t="shared" si="1311"/>
        <v>0</v>
      </c>
      <c r="GW509" s="222">
        <f t="shared" si="1312"/>
        <v>0</v>
      </c>
      <c r="GX509" s="222">
        <f t="shared" si="1313"/>
        <v>0</v>
      </c>
      <c r="GY509" s="222">
        <f t="shared" si="1314"/>
        <v>0</v>
      </c>
      <c r="GZ509" s="222">
        <f t="shared" si="1315"/>
        <v>0</v>
      </c>
      <c r="HA509" s="222">
        <f t="shared" si="1316"/>
        <v>0</v>
      </c>
      <c r="HB509" s="222">
        <f t="shared" si="1317"/>
        <v>0</v>
      </c>
      <c r="HC509" s="222">
        <f t="shared" si="1318"/>
        <v>0</v>
      </c>
      <c r="HD509" s="222">
        <f t="shared" si="1319"/>
        <v>0</v>
      </c>
      <c r="HE509" s="222">
        <f t="shared" si="1320"/>
        <v>0</v>
      </c>
      <c r="HF509" s="222">
        <f t="shared" si="1321"/>
        <v>0</v>
      </c>
      <c r="HG509" s="222">
        <f t="shared" si="1322"/>
        <v>0</v>
      </c>
      <c r="HH509" s="222">
        <f t="shared" si="1323"/>
        <v>0</v>
      </c>
      <c r="HI509" s="222">
        <f t="shared" si="1324"/>
        <v>0</v>
      </c>
      <c r="HJ509" s="222">
        <f t="shared" si="1325"/>
        <v>0</v>
      </c>
      <c r="HK509" s="222">
        <f t="shared" si="1326"/>
        <v>0</v>
      </c>
      <c r="HL509" s="222">
        <f t="shared" si="1327"/>
        <v>0</v>
      </c>
      <c r="HM509" s="222">
        <f t="shared" si="1328"/>
        <v>0</v>
      </c>
      <c r="HN509" s="222">
        <f t="shared" si="1329"/>
        <v>0</v>
      </c>
      <c r="HO509" s="222">
        <f t="shared" si="1330"/>
        <v>0</v>
      </c>
      <c r="HP509" s="222">
        <f t="shared" si="1331"/>
        <v>0</v>
      </c>
      <c r="HQ509" s="222">
        <f t="shared" si="1332"/>
        <v>0</v>
      </c>
      <c r="HR509" s="222">
        <f t="shared" si="1333"/>
        <v>0</v>
      </c>
      <c r="HS509" s="222">
        <f t="shared" si="1334"/>
        <v>0</v>
      </c>
      <c r="HT509" s="222">
        <f t="shared" si="1335"/>
        <v>0</v>
      </c>
      <c r="HU509" s="222">
        <f t="shared" si="1336"/>
        <v>0</v>
      </c>
      <c r="HV509" s="222">
        <f t="shared" si="1337"/>
        <v>0</v>
      </c>
      <c r="HW509" s="222">
        <f t="shared" si="1338"/>
        <v>0</v>
      </c>
      <c r="HX509" s="222">
        <f t="shared" si="1339"/>
        <v>0</v>
      </c>
      <c r="HY509" s="222">
        <f t="shared" si="1340"/>
        <v>0</v>
      </c>
      <c r="HZ509" s="222">
        <f t="shared" si="1341"/>
        <v>0</v>
      </c>
      <c r="IA509" s="222">
        <f t="shared" si="1342"/>
        <v>0</v>
      </c>
      <c r="IB509" s="222">
        <f t="shared" si="1343"/>
        <v>0</v>
      </c>
      <c r="IC509" s="222">
        <f t="shared" si="1344"/>
        <v>0</v>
      </c>
      <c r="ID509" s="222">
        <f t="shared" si="1345"/>
        <v>0</v>
      </c>
      <c r="IE509" s="222">
        <f t="shared" si="1346"/>
        <v>0</v>
      </c>
      <c r="IF509" s="222">
        <f t="shared" si="1347"/>
        <v>0</v>
      </c>
      <c r="IG509" s="222">
        <f t="shared" si="1348"/>
        <v>0</v>
      </c>
      <c r="IH509" s="222">
        <f t="shared" si="1349"/>
        <v>0</v>
      </c>
      <c r="II509" s="222">
        <f t="shared" si="1350"/>
        <v>0</v>
      </c>
      <c r="IJ509" s="222">
        <f t="shared" si="1351"/>
        <v>0</v>
      </c>
      <c r="IK509" s="222">
        <f t="shared" si="1352"/>
        <v>0</v>
      </c>
      <c r="IL509" s="222">
        <f t="shared" si="1353"/>
        <v>0</v>
      </c>
      <c r="IM509" s="222">
        <f t="shared" si="1354"/>
        <v>0</v>
      </c>
      <c r="IN509" s="222">
        <f t="shared" si="1355"/>
        <v>0</v>
      </c>
      <c r="IO509" s="222">
        <f t="shared" si="1356"/>
        <v>0</v>
      </c>
      <c r="IP509" s="222">
        <f t="shared" si="1357"/>
        <v>0</v>
      </c>
      <c r="IQ509" s="222">
        <f t="shared" si="1358"/>
        <v>0</v>
      </c>
      <c r="IR509" s="222">
        <f t="shared" si="1359"/>
        <v>0</v>
      </c>
      <c r="IS509" s="222">
        <f t="shared" si="1360"/>
        <v>0</v>
      </c>
      <c r="IT509" s="222">
        <f t="shared" si="1361"/>
        <v>0</v>
      </c>
      <c r="IU509" s="222">
        <f t="shared" si="1362"/>
        <v>0</v>
      </c>
      <c r="IV509" s="222">
        <f t="shared" si="1363"/>
        <v>0</v>
      </c>
      <c r="IW509" s="222">
        <f t="shared" si="1364"/>
        <v>0</v>
      </c>
      <c r="IX509" s="222">
        <f t="shared" si="1365"/>
        <v>0</v>
      </c>
      <c r="IY509" s="222">
        <f t="shared" si="1366"/>
        <v>0</v>
      </c>
      <c r="IZ509" s="222">
        <f t="shared" si="1367"/>
        <v>0</v>
      </c>
      <c r="JA509" s="222">
        <f t="shared" si="1368"/>
        <v>0</v>
      </c>
      <c r="JB509" s="222">
        <f t="shared" si="1369"/>
        <v>0</v>
      </c>
    </row>
    <row r="510" spans="2:262">
      <c r="B510" s="230">
        <v>149</v>
      </c>
      <c r="C510" s="229">
        <f t="shared" si="1370"/>
        <v>2.9101562500000022E-3</v>
      </c>
      <c r="D510" s="226">
        <f t="shared" ca="1" si="1113"/>
        <v>39.094023357193457</v>
      </c>
      <c r="E510" s="225">
        <f ca="1">EY361</f>
        <v>-0.10597664280654304</v>
      </c>
      <c r="F510" s="224">
        <v>149</v>
      </c>
      <c r="G510" s="222">
        <f t="shared" si="1114"/>
        <v>0</v>
      </c>
      <c r="H510" s="222">
        <f t="shared" si="1115"/>
        <v>0</v>
      </c>
      <c r="I510" s="222">
        <f t="shared" si="1116"/>
        <v>0</v>
      </c>
      <c r="J510" s="222">
        <f t="shared" si="1117"/>
        <v>0</v>
      </c>
      <c r="K510" s="222">
        <f t="shared" si="1118"/>
        <v>0</v>
      </c>
      <c r="L510" s="222">
        <f t="shared" si="1119"/>
        <v>0</v>
      </c>
      <c r="M510" s="222">
        <f t="shared" si="1120"/>
        <v>0</v>
      </c>
      <c r="N510" s="222">
        <f t="shared" si="1121"/>
        <v>0</v>
      </c>
      <c r="O510" s="222">
        <f t="shared" si="1122"/>
        <v>0</v>
      </c>
      <c r="P510" s="222">
        <f t="shared" si="1123"/>
        <v>0</v>
      </c>
      <c r="Q510" s="222">
        <f t="shared" si="1124"/>
        <v>0</v>
      </c>
      <c r="R510" s="222">
        <f t="shared" si="1125"/>
        <v>0</v>
      </c>
      <c r="S510" s="222">
        <f t="shared" si="1126"/>
        <v>0</v>
      </c>
      <c r="T510" s="222">
        <f t="shared" si="1127"/>
        <v>0</v>
      </c>
      <c r="U510" s="222">
        <f t="shared" si="1128"/>
        <v>0</v>
      </c>
      <c r="V510" s="222">
        <f t="shared" si="1129"/>
        <v>0</v>
      </c>
      <c r="W510" s="222">
        <f t="shared" si="1130"/>
        <v>0</v>
      </c>
      <c r="X510" s="222">
        <f t="shared" si="1131"/>
        <v>0</v>
      </c>
      <c r="Y510" s="222">
        <f t="shared" si="1132"/>
        <v>0</v>
      </c>
      <c r="Z510" s="222">
        <f t="shared" si="1133"/>
        <v>0</v>
      </c>
      <c r="AA510" s="222">
        <f t="shared" si="1134"/>
        <v>0</v>
      </c>
      <c r="AB510" s="222">
        <f t="shared" si="1135"/>
        <v>0</v>
      </c>
      <c r="AC510" s="222">
        <f t="shared" si="1136"/>
        <v>0</v>
      </c>
      <c r="AD510" s="222">
        <f t="shared" si="1137"/>
        <v>0</v>
      </c>
      <c r="AE510" s="222">
        <f t="shared" si="1138"/>
        <v>0</v>
      </c>
      <c r="AF510" s="222">
        <f t="shared" si="1139"/>
        <v>0</v>
      </c>
      <c r="AG510" s="222">
        <f t="shared" si="1140"/>
        <v>0</v>
      </c>
      <c r="AH510" s="222">
        <f t="shared" si="1141"/>
        <v>0</v>
      </c>
      <c r="AI510" s="222">
        <f t="shared" si="1142"/>
        <v>0</v>
      </c>
      <c r="AJ510" s="222">
        <f t="shared" si="1143"/>
        <v>0</v>
      </c>
      <c r="AK510" s="222">
        <f t="shared" si="1144"/>
        <v>0</v>
      </c>
      <c r="AL510" s="222">
        <f t="shared" si="1145"/>
        <v>0</v>
      </c>
      <c r="AM510" s="222">
        <f t="shared" si="1146"/>
        <v>0</v>
      </c>
      <c r="AN510" s="222">
        <f t="shared" si="1147"/>
        <v>0</v>
      </c>
      <c r="AO510" s="222">
        <f t="shared" si="1148"/>
        <v>0</v>
      </c>
      <c r="AP510" s="222">
        <f t="shared" si="1149"/>
        <v>0</v>
      </c>
      <c r="AQ510" s="222">
        <f t="shared" si="1150"/>
        <v>0</v>
      </c>
      <c r="AR510" s="222">
        <f t="shared" si="1151"/>
        <v>0</v>
      </c>
      <c r="AS510" s="222">
        <f t="shared" si="1152"/>
        <v>0</v>
      </c>
      <c r="AT510" s="222">
        <f t="shared" si="1153"/>
        <v>0</v>
      </c>
      <c r="AU510" s="222">
        <f t="shared" si="1154"/>
        <v>0</v>
      </c>
      <c r="AV510" s="222">
        <f t="shared" si="1155"/>
        <v>0</v>
      </c>
      <c r="AW510" s="222">
        <f t="shared" si="1156"/>
        <v>0</v>
      </c>
      <c r="AX510" s="222">
        <f t="shared" si="1157"/>
        <v>0</v>
      </c>
      <c r="AY510" s="222">
        <f t="shared" si="1158"/>
        <v>0</v>
      </c>
      <c r="AZ510" s="222">
        <f t="shared" si="1159"/>
        <v>0</v>
      </c>
      <c r="BA510" s="222">
        <f t="shared" si="1160"/>
        <v>0</v>
      </c>
      <c r="BB510" s="222">
        <f t="shared" si="1161"/>
        <v>0</v>
      </c>
      <c r="BC510" s="222">
        <f t="shared" si="1162"/>
        <v>0</v>
      </c>
      <c r="BD510" s="222">
        <f t="shared" si="1163"/>
        <v>0</v>
      </c>
      <c r="BE510" s="222">
        <f t="shared" si="1164"/>
        <v>0</v>
      </c>
      <c r="BF510" s="222">
        <f t="shared" si="1165"/>
        <v>0</v>
      </c>
      <c r="BG510" s="222">
        <f t="shared" si="1166"/>
        <v>0</v>
      </c>
      <c r="BH510" s="222">
        <f t="shared" si="1167"/>
        <v>0</v>
      </c>
      <c r="BI510" s="222">
        <f t="shared" si="1168"/>
        <v>0</v>
      </c>
      <c r="BJ510" s="222">
        <f t="shared" si="1169"/>
        <v>0</v>
      </c>
      <c r="BK510" s="222">
        <f t="shared" si="1170"/>
        <v>0</v>
      </c>
      <c r="BL510" s="222">
        <f t="shared" si="1171"/>
        <v>0</v>
      </c>
      <c r="BM510" s="222">
        <f t="shared" si="1172"/>
        <v>0</v>
      </c>
      <c r="BN510" s="222">
        <f t="shared" si="1173"/>
        <v>0</v>
      </c>
      <c r="BO510" s="222">
        <f t="shared" si="1174"/>
        <v>0</v>
      </c>
      <c r="BP510" s="222">
        <f t="shared" si="1175"/>
        <v>0</v>
      </c>
      <c r="BQ510" s="222">
        <f t="shared" si="1176"/>
        <v>0</v>
      </c>
      <c r="BR510" s="222">
        <f t="shared" si="1177"/>
        <v>0</v>
      </c>
      <c r="BS510" s="222">
        <f t="shared" si="1178"/>
        <v>0</v>
      </c>
      <c r="BT510" s="222">
        <f t="shared" si="1179"/>
        <v>0</v>
      </c>
      <c r="BU510" s="222">
        <f t="shared" si="1180"/>
        <v>0</v>
      </c>
      <c r="BV510" s="222">
        <f t="shared" si="1181"/>
        <v>0</v>
      </c>
      <c r="BW510" s="222">
        <f t="shared" si="1182"/>
        <v>0</v>
      </c>
      <c r="BX510" s="222">
        <f t="shared" si="1183"/>
        <v>0</v>
      </c>
      <c r="BY510" s="222">
        <f t="shared" si="1184"/>
        <v>0</v>
      </c>
      <c r="BZ510" s="222">
        <f t="shared" si="1185"/>
        <v>0</v>
      </c>
      <c r="CA510" s="222">
        <f t="shared" si="1186"/>
        <v>0</v>
      </c>
      <c r="CB510" s="222">
        <f t="shared" si="1187"/>
        <v>0</v>
      </c>
      <c r="CC510" s="222">
        <f t="shared" si="1188"/>
        <v>0</v>
      </c>
      <c r="CD510" s="222">
        <f t="shared" si="1189"/>
        <v>0</v>
      </c>
      <c r="CE510" s="222">
        <f t="shared" si="1190"/>
        <v>0</v>
      </c>
      <c r="CF510" s="222">
        <f t="shared" si="1191"/>
        <v>0</v>
      </c>
      <c r="CG510" s="222">
        <f t="shared" si="1192"/>
        <v>0</v>
      </c>
      <c r="CH510" s="222">
        <f t="shared" si="1193"/>
        <v>0</v>
      </c>
      <c r="CI510" s="222">
        <f t="shared" si="1194"/>
        <v>0</v>
      </c>
      <c r="CJ510" s="222">
        <f t="shared" si="1195"/>
        <v>0</v>
      </c>
      <c r="CK510" s="222">
        <f t="shared" si="1196"/>
        <v>0</v>
      </c>
      <c r="CL510" s="222">
        <f t="shared" si="1197"/>
        <v>0</v>
      </c>
      <c r="CM510" s="222">
        <f t="shared" si="1198"/>
        <v>0</v>
      </c>
      <c r="CN510" s="222">
        <f t="shared" si="1199"/>
        <v>0</v>
      </c>
      <c r="CO510" s="222">
        <f t="shared" si="1200"/>
        <v>0</v>
      </c>
      <c r="CP510" s="222">
        <f t="shared" si="1201"/>
        <v>0</v>
      </c>
      <c r="CQ510" s="222">
        <f t="shared" si="1202"/>
        <v>0</v>
      </c>
      <c r="CR510" s="222">
        <f t="shared" si="1203"/>
        <v>0</v>
      </c>
      <c r="CS510" s="222">
        <f t="shared" si="1204"/>
        <v>0</v>
      </c>
      <c r="CT510" s="222">
        <f t="shared" si="1205"/>
        <v>0</v>
      </c>
      <c r="CU510" s="222">
        <f t="shared" si="1206"/>
        <v>0</v>
      </c>
      <c r="CV510" s="222">
        <f t="shared" si="1207"/>
        <v>0</v>
      </c>
      <c r="CW510" s="222">
        <f t="shared" si="1208"/>
        <v>0</v>
      </c>
      <c r="CX510" s="222">
        <f t="shared" si="1209"/>
        <v>0</v>
      </c>
      <c r="CY510" s="222">
        <f t="shared" si="1210"/>
        <v>0</v>
      </c>
      <c r="CZ510" s="222">
        <f t="shared" si="1211"/>
        <v>0</v>
      </c>
      <c r="DA510" s="222">
        <f t="shared" si="1212"/>
        <v>0</v>
      </c>
      <c r="DB510" s="222">
        <f t="shared" si="1213"/>
        <v>0</v>
      </c>
      <c r="DC510" s="222">
        <f t="shared" si="1214"/>
        <v>0</v>
      </c>
      <c r="DD510" s="222">
        <f t="shared" si="1215"/>
        <v>0</v>
      </c>
      <c r="DE510" s="222">
        <f t="shared" si="1216"/>
        <v>0</v>
      </c>
      <c r="DF510" s="222">
        <f t="shared" si="1217"/>
        <v>0</v>
      </c>
      <c r="DG510" s="222">
        <f t="shared" si="1218"/>
        <v>0</v>
      </c>
      <c r="DH510" s="222">
        <f t="shared" si="1219"/>
        <v>0</v>
      </c>
      <c r="DI510" s="222">
        <f t="shared" si="1220"/>
        <v>0</v>
      </c>
      <c r="DJ510" s="222">
        <f t="shared" si="1221"/>
        <v>0</v>
      </c>
      <c r="DK510" s="222">
        <f t="shared" si="1222"/>
        <v>0</v>
      </c>
      <c r="DL510" s="222">
        <f t="shared" si="1223"/>
        <v>0</v>
      </c>
      <c r="DM510" s="222">
        <f t="shared" si="1224"/>
        <v>0</v>
      </c>
      <c r="DN510" s="222">
        <f t="shared" si="1225"/>
        <v>0</v>
      </c>
      <c r="DO510" s="222">
        <f t="shared" si="1226"/>
        <v>0</v>
      </c>
      <c r="DP510" s="222">
        <f t="shared" si="1227"/>
        <v>0</v>
      </c>
      <c r="DQ510" s="222">
        <f t="shared" si="1228"/>
        <v>0</v>
      </c>
      <c r="DR510" s="222">
        <f t="shared" si="1229"/>
        <v>0</v>
      </c>
      <c r="DS510" s="222">
        <f t="shared" si="1230"/>
        <v>0</v>
      </c>
      <c r="DT510" s="222">
        <f t="shared" si="1231"/>
        <v>0</v>
      </c>
      <c r="DU510" s="222">
        <f t="shared" si="1232"/>
        <v>0</v>
      </c>
      <c r="DV510" s="222">
        <f t="shared" si="1233"/>
        <v>0</v>
      </c>
      <c r="DW510" s="222">
        <f t="shared" si="1234"/>
        <v>0</v>
      </c>
      <c r="DX510" s="222">
        <f t="shared" si="1235"/>
        <v>0</v>
      </c>
      <c r="DY510" s="222">
        <f t="shared" si="1236"/>
        <v>0</v>
      </c>
      <c r="DZ510" s="222">
        <f t="shared" si="1237"/>
        <v>0</v>
      </c>
      <c r="EA510" s="222">
        <f t="shared" si="1238"/>
        <v>0</v>
      </c>
      <c r="EB510" s="222">
        <f t="shared" si="1239"/>
        <v>0</v>
      </c>
      <c r="EC510" s="222">
        <f t="shared" si="1240"/>
        <v>0</v>
      </c>
      <c r="ED510" s="222">
        <f t="shared" si="1241"/>
        <v>0</v>
      </c>
      <c r="EE510" s="222">
        <f t="shared" si="1242"/>
        <v>0</v>
      </c>
      <c r="EF510" s="222">
        <f t="shared" si="1243"/>
        <v>0</v>
      </c>
      <c r="EG510" s="222">
        <f t="shared" si="1244"/>
        <v>0</v>
      </c>
      <c r="EH510" s="222">
        <f t="shared" si="1245"/>
        <v>0</v>
      </c>
      <c r="EI510" s="222">
        <f t="shared" si="1246"/>
        <v>0</v>
      </c>
      <c r="EJ510" s="222">
        <f t="shared" si="1247"/>
        <v>0</v>
      </c>
      <c r="EK510" s="222">
        <f t="shared" si="1248"/>
        <v>0</v>
      </c>
      <c r="EL510" s="222">
        <f t="shared" si="1249"/>
        <v>0</v>
      </c>
      <c r="EM510" s="222">
        <f t="shared" si="1250"/>
        <v>0</v>
      </c>
      <c r="EN510" s="222">
        <f t="shared" si="1251"/>
        <v>0</v>
      </c>
      <c r="EO510" s="222">
        <f t="shared" si="1252"/>
        <v>0</v>
      </c>
      <c r="EP510" s="222">
        <f t="shared" si="1253"/>
        <v>0</v>
      </c>
      <c r="EQ510" s="222">
        <f t="shared" si="1254"/>
        <v>0</v>
      </c>
      <c r="ER510" s="222">
        <f t="shared" si="1255"/>
        <v>0</v>
      </c>
      <c r="ES510" s="222">
        <f t="shared" si="1256"/>
        <v>0</v>
      </c>
      <c r="ET510" s="222">
        <f t="shared" si="1257"/>
        <v>0</v>
      </c>
      <c r="EU510" s="222">
        <f t="shared" si="1258"/>
        <v>0</v>
      </c>
      <c r="EV510" s="222">
        <f t="shared" si="1259"/>
        <v>0</v>
      </c>
      <c r="EW510" s="222">
        <f t="shared" si="1260"/>
        <v>0</v>
      </c>
      <c r="EX510" s="222">
        <f t="shared" si="1261"/>
        <v>0</v>
      </c>
      <c r="EY510" s="222">
        <f t="shared" si="1262"/>
        <v>0</v>
      </c>
      <c r="EZ510" s="222">
        <f t="shared" si="1263"/>
        <v>0</v>
      </c>
      <c r="FA510" s="222">
        <f t="shared" si="1264"/>
        <v>0</v>
      </c>
      <c r="FB510" s="222">
        <f t="shared" si="1265"/>
        <v>0</v>
      </c>
      <c r="FC510" s="222">
        <f t="shared" si="1266"/>
        <v>0</v>
      </c>
      <c r="FD510" s="222">
        <f t="shared" si="1267"/>
        <v>0</v>
      </c>
      <c r="FE510" s="222">
        <f t="shared" si="1268"/>
        <v>0</v>
      </c>
      <c r="FF510" s="222">
        <f t="shared" si="1269"/>
        <v>0</v>
      </c>
      <c r="FG510" s="222">
        <f t="shared" si="1270"/>
        <v>0</v>
      </c>
      <c r="FH510" s="222">
        <f t="shared" si="1271"/>
        <v>0</v>
      </c>
      <c r="FI510" s="222">
        <f t="shared" si="1272"/>
        <v>0</v>
      </c>
      <c r="FJ510" s="222">
        <f t="shared" si="1273"/>
        <v>0</v>
      </c>
      <c r="FK510" s="222">
        <f t="shared" si="1274"/>
        <v>0</v>
      </c>
      <c r="FL510" s="222">
        <f t="shared" si="1275"/>
        <v>0</v>
      </c>
      <c r="FM510" s="222">
        <f t="shared" si="1276"/>
        <v>0</v>
      </c>
      <c r="FN510" s="222">
        <f t="shared" si="1277"/>
        <v>0</v>
      </c>
      <c r="FO510" s="222">
        <f t="shared" si="1278"/>
        <v>0</v>
      </c>
      <c r="FP510" s="222">
        <f t="shared" si="1279"/>
        <v>0</v>
      </c>
      <c r="FQ510" s="222">
        <f t="shared" si="1280"/>
        <v>0</v>
      </c>
      <c r="FR510" s="222">
        <f t="shared" si="1281"/>
        <v>0</v>
      </c>
      <c r="FS510" s="222">
        <f t="shared" si="1282"/>
        <v>0</v>
      </c>
      <c r="FT510" s="222">
        <f t="shared" si="1283"/>
        <v>0</v>
      </c>
      <c r="FU510" s="222">
        <f t="shared" si="1284"/>
        <v>0</v>
      </c>
      <c r="FV510" s="222">
        <f t="shared" si="1285"/>
        <v>0</v>
      </c>
      <c r="FW510" s="222">
        <f t="shared" si="1286"/>
        <v>0</v>
      </c>
      <c r="FX510" s="222">
        <f t="shared" si="1287"/>
        <v>0</v>
      </c>
      <c r="FY510" s="222">
        <f t="shared" si="1288"/>
        <v>0</v>
      </c>
      <c r="FZ510" s="222">
        <f t="shared" si="1289"/>
        <v>0</v>
      </c>
      <c r="GA510" s="222">
        <f t="shared" si="1290"/>
        <v>0</v>
      </c>
      <c r="GB510" s="222">
        <f t="shared" si="1291"/>
        <v>0</v>
      </c>
      <c r="GC510" s="222">
        <f t="shared" si="1292"/>
        <v>0</v>
      </c>
      <c r="GD510" s="222">
        <f t="shared" si="1293"/>
        <v>0</v>
      </c>
      <c r="GE510" s="222">
        <f t="shared" si="1294"/>
        <v>0</v>
      </c>
      <c r="GF510" s="222">
        <f t="shared" si="1295"/>
        <v>0</v>
      </c>
      <c r="GG510" s="222">
        <f t="shared" si="1296"/>
        <v>0</v>
      </c>
      <c r="GH510" s="222">
        <f t="shared" si="1297"/>
        <v>0</v>
      </c>
      <c r="GI510" s="222">
        <f t="shared" si="1298"/>
        <v>0</v>
      </c>
      <c r="GJ510" s="222">
        <f t="shared" si="1299"/>
        <v>0</v>
      </c>
      <c r="GK510" s="222">
        <f t="shared" si="1300"/>
        <v>0</v>
      </c>
      <c r="GL510" s="222">
        <f t="shared" si="1301"/>
        <v>0</v>
      </c>
      <c r="GM510" s="222">
        <f t="shared" si="1302"/>
        <v>0</v>
      </c>
      <c r="GN510" s="222">
        <f t="shared" si="1303"/>
        <v>0</v>
      </c>
      <c r="GO510" s="222">
        <f t="shared" si="1304"/>
        <v>0</v>
      </c>
      <c r="GP510" s="222">
        <f t="shared" si="1305"/>
        <v>0</v>
      </c>
      <c r="GQ510" s="222">
        <f t="shared" si="1306"/>
        <v>0</v>
      </c>
      <c r="GR510" s="222">
        <f t="shared" si="1307"/>
        <v>0</v>
      </c>
      <c r="GS510" s="222">
        <f t="shared" si="1308"/>
        <v>0</v>
      </c>
      <c r="GT510" s="222">
        <f t="shared" si="1309"/>
        <v>0</v>
      </c>
      <c r="GU510" s="222">
        <f t="shared" si="1310"/>
        <v>0</v>
      </c>
      <c r="GV510" s="222">
        <f t="shared" si="1311"/>
        <v>0</v>
      </c>
      <c r="GW510" s="222">
        <f t="shared" si="1312"/>
        <v>0</v>
      </c>
      <c r="GX510" s="222">
        <f t="shared" si="1313"/>
        <v>0</v>
      </c>
      <c r="GY510" s="222">
        <f t="shared" si="1314"/>
        <v>0</v>
      </c>
      <c r="GZ510" s="222">
        <f t="shared" si="1315"/>
        <v>0</v>
      </c>
      <c r="HA510" s="222">
        <f t="shared" si="1316"/>
        <v>0</v>
      </c>
      <c r="HB510" s="222">
        <f t="shared" si="1317"/>
        <v>0</v>
      </c>
      <c r="HC510" s="222">
        <f t="shared" si="1318"/>
        <v>0</v>
      </c>
      <c r="HD510" s="222">
        <f t="shared" si="1319"/>
        <v>0</v>
      </c>
      <c r="HE510" s="222">
        <f t="shared" si="1320"/>
        <v>0</v>
      </c>
      <c r="HF510" s="222">
        <f t="shared" si="1321"/>
        <v>0</v>
      </c>
      <c r="HG510" s="222">
        <f t="shared" si="1322"/>
        <v>0</v>
      </c>
      <c r="HH510" s="222">
        <f t="shared" si="1323"/>
        <v>0</v>
      </c>
      <c r="HI510" s="222">
        <f t="shared" si="1324"/>
        <v>0</v>
      </c>
      <c r="HJ510" s="222">
        <f t="shared" si="1325"/>
        <v>0</v>
      </c>
      <c r="HK510" s="222">
        <f t="shared" si="1326"/>
        <v>0</v>
      </c>
      <c r="HL510" s="222">
        <f t="shared" si="1327"/>
        <v>0</v>
      </c>
      <c r="HM510" s="222">
        <f t="shared" si="1328"/>
        <v>0</v>
      </c>
      <c r="HN510" s="222">
        <f t="shared" si="1329"/>
        <v>0</v>
      </c>
      <c r="HO510" s="222">
        <f t="shared" si="1330"/>
        <v>0</v>
      </c>
      <c r="HP510" s="222">
        <f t="shared" si="1331"/>
        <v>0</v>
      </c>
      <c r="HQ510" s="222">
        <f t="shared" si="1332"/>
        <v>0</v>
      </c>
      <c r="HR510" s="222">
        <f t="shared" si="1333"/>
        <v>0</v>
      </c>
      <c r="HS510" s="222">
        <f t="shared" si="1334"/>
        <v>0</v>
      </c>
      <c r="HT510" s="222">
        <f t="shared" si="1335"/>
        <v>0</v>
      </c>
      <c r="HU510" s="222">
        <f t="shared" si="1336"/>
        <v>0</v>
      </c>
      <c r="HV510" s="222">
        <f t="shared" si="1337"/>
        <v>0</v>
      </c>
      <c r="HW510" s="222">
        <f t="shared" si="1338"/>
        <v>0</v>
      </c>
      <c r="HX510" s="222">
        <f t="shared" si="1339"/>
        <v>0</v>
      </c>
      <c r="HY510" s="222">
        <f t="shared" si="1340"/>
        <v>0</v>
      </c>
      <c r="HZ510" s="222">
        <f t="shared" si="1341"/>
        <v>0</v>
      </c>
      <c r="IA510" s="222">
        <f t="shared" si="1342"/>
        <v>0</v>
      </c>
      <c r="IB510" s="222">
        <f t="shared" si="1343"/>
        <v>0</v>
      </c>
      <c r="IC510" s="222">
        <f t="shared" si="1344"/>
        <v>0</v>
      </c>
      <c r="ID510" s="222">
        <f t="shared" si="1345"/>
        <v>0</v>
      </c>
      <c r="IE510" s="222">
        <f t="shared" si="1346"/>
        <v>0</v>
      </c>
      <c r="IF510" s="222">
        <f t="shared" si="1347"/>
        <v>0</v>
      </c>
      <c r="IG510" s="222">
        <f t="shared" si="1348"/>
        <v>0</v>
      </c>
      <c r="IH510" s="222">
        <f t="shared" si="1349"/>
        <v>0</v>
      </c>
      <c r="II510" s="222">
        <f t="shared" si="1350"/>
        <v>0</v>
      </c>
      <c r="IJ510" s="222">
        <f t="shared" si="1351"/>
        <v>0</v>
      </c>
      <c r="IK510" s="222">
        <f t="shared" si="1352"/>
        <v>0</v>
      </c>
      <c r="IL510" s="222">
        <f t="shared" si="1353"/>
        <v>0</v>
      </c>
      <c r="IM510" s="222">
        <f t="shared" si="1354"/>
        <v>0</v>
      </c>
      <c r="IN510" s="222">
        <f t="shared" si="1355"/>
        <v>0</v>
      </c>
      <c r="IO510" s="222">
        <f t="shared" si="1356"/>
        <v>0</v>
      </c>
      <c r="IP510" s="222">
        <f t="shared" si="1357"/>
        <v>0</v>
      </c>
      <c r="IQ510" s="222">
        <f t="shared" si="1358"/>
        <v>0</v>
      </c>
      <c r="IR510" s="222">
        <f t="shared" si="1359"/>
        <v>0</v>
      </c>
      <c r="IS510" s="222">
        <f t="shared" si="1360"/>
        <v>0</v>
      </c>
      <c r="IT510" s="222">
        <f t="shared" si="1361"/>
        <v>0</v>
      </c>
      <c r="IU510" s="222">
        <f t="shared" si="1362"/>
        <v>0</v>
      </c>
      <c r="IV510" s="222">
        <f t="shared" si="1363"/>
        <v>0</v>
      </c>
      <c r="IW510" s="222">
        <f t="shared" si="1364"/>
        <v>0</v>
      </c>
      <c r="IX510" s="222">
        <f t="shared" si="1365"/>
        <v>0</v>
      </c>
      <c r="IY510" s="222">
        <f t="shared" si="1366"/>
        <v>0</v>
      </c>
      <c r="IZ510" s="222">
        <f t="shared" si="1367"/>
        <v>0</v>
      </c>
      <c r="JA510" s="222">
        <f t="shared" si="1368"/>
        <v>0</v>
      </c>
      <c r="JB510" s="222">
        <f t="shared" si="1369"/>
        <v>0</v>
      </c>
    </row>
    <row r="511" spans="2:262">
      <c r="B511" s="230">
        <v>150</v>
      </c>
      <c r="C511" s="229">
        <f t="shared" si="1370"/>
        <v>2.9296875000000022E-3</v>
      </c>
      <c r="D511" s="226">
        <f t="shared" ca="1" si="1113"/>
        <v>39.09357649339195</v>
      </c>
      <c r="E511" s="225">
        <f ca="1">EZ361</f>
        <v>-0.10642350660805289</v>
      </c>
      <c r="F511" s="224">
        <v>150</v>
      </c>
      <c r="G511" s="222">
        <f t="shared" si="1114"/>
        <v>0</v>
      </c>
      <c r="H511" s="222">
        <f t="shared" si="1115"/>
        <v>0</v>
      </c>
      <c r="I511" s="222">
        <f t="shared" si="1116"/>
        <v>0</v>
      </c>
      <c r="J511" s="222">
        <f t="shared" si="1117"/>
        <v>0</v>
      </c>
      <c r="K511" s="222">
        <f t="shared" si="1118"/>
        <v>0</v>
      </c>
      <c r="L511" s="222">
        <f t="shared" si="1119"/>
        <v>0</v>
      </c>
      <c r="M511" s="222">
        <f t="shared" si="1120"/>
        <v>0</v>
      </c>
      <c r="N511" s="222">
        <f t="shared" si="1121"/>
        <v>0</v>
      </c>
      <c r="O511" s="222">
        <f t="shared" si="1122"/>
        <v>0</v>
      </c>
      <c r="P511" s="222">
        <f t="shared" si="1123"/>
        <v>0</v>
      </c>
      <c r="Q511" s="222">
        <f t="shared" si="1124"/>
        <v>0</v>
      </c>
      <c r="R511" s="222">
        <f t="shared" si="1125"/>
        <v>0</v>
      </c>
      <c r="S511" s="222">
        <f t="shared" si="1126"/>
        <v>0</v>
      </c>
      <c r="T511" s="222">
        <f t="shared" si="1127"/>
        <v>0</v>
      </c>
      <c r="U511" s="222">
        <f t="shared" si="1128"/>
        <v>0</v>
      </c>
      <c r="V511" s="222">
        <f t="shared" si="1129"/>
        <v>0</v>
      </c>
      <c r="W511" s="222">
        <f t="shared" si="1130"/>
        <v>0</v>
      </c>
      <c r="X511" s="222">
        <f t="shared" si="1131"/>
        <v>0</v>
      </c>
      <c r="Y511" s="222">
        <f t="shared" si="1132"/>
        <v>0</v>
      </c>
      <c r="Z511" s="222">
        <f t="shared" si="1133"/>
        <v>0</v>
      </c>
      <c r="AA511" s="222">
        <f t="shared" si="1134"/>
        <v>0</v>
      </c>
      <c r="AB511" s="222">
        <f t="shared" si="1135"/>
        <v>0</v>
      </c>
      <c r="AC511" s="222">
        <f t="shared" si="1136"/>
        <v>0</v>
      </c>
      <c r="AD511" s="222">
        <f t="shared" si="1137"/>
        <v>0</v>
      </c>
      <c r="AE511" s="222">
        <f t="shared" si="1138"/>
        <v>0</v>
      </c>
      <c r="AF511" s="222">
        <f t="shared" si="1139"/>
        <v>0</v>
      </c>
      <c r="AG511" s="222">
        <f t="shared" si="1140"/>
        <v>0</v>
      </c>
      <c r="AH511" s="222">
        <f t="shared" si="1141"/>
        <v>0</v>
      </c>
      <c r="AI511" s="222">
        <f t="shared" si="1142"/>
        <v>0</v>
      </c>
      <c r="AJ511" s="222">
        <f t="shared" si="1143"/>
        <v>0</v>
      </c>
      <c r="AK511" s="222">
        <f t="shared" si="1144"/>
        <v>0</v>
      </c>
      <c r="AL511" s="222">
        <f t="shared" si="1145"/>
        <v>0</v>
      </c>
      <c r="AM511" s="222">
        <f t="shared" si="1146"/>
        <v>0</v>
      </c>
      <c r="AN511" s="222">
        <f t="shared" si="1147"/>
        <v>0</v>
      </c>
      <c r="AO511" s="222">
        <f t="shared" si="1148"/>
        <v>0</v>
      </c>
      <c r="AP511" s="222">
        <f t="shared" si="1149"/>
        <v>0</v>
      </c>
      <c r="AQ511" s="222">
        <f t="shared" si="1150"/>
        <v>0</v>
      </c>
      <c r="AR511" s="222">
        <f t="shared" si="1151"/>
        <v>0</v>
      </c>
      <c r="AS511" s="222">
        <f t="shared" si="1152"/>
        <v>0</v>
      </c>
      <c r="AT511" s="222">
        <f t="shared" si="1153"/>
        <v>0</v>
      </c>
      <c r="AU511" s="222">
        <f t="shared" si="1154"/>
        <v>0</v>
      </c>
      <c r="AV511" s="222">
        <f t="shared" si="1155"/>
        <v>0</v>
      </c>
      <c r="AW511" s="222">
        <f t="shared" si="1156"/>
        <v>0</v>
      </c>
      <c r="AX511" s="222">
        <f t="shared" si="1157"/>
        <v>0</v>
      </c>
      <c r="AY511" s="222">
        <f t="shared" si="1158"/>
        <v>0</v>
      </c>
      <c r="AZ511" s="222">
        <f t="shared" si="1159"/>
        <v>0</v>
      </c>
      <c r="BA511" s="222">
        <f t="shared" si="1160"/>
        <v>0</v>
      </c>
      <c r="BB511" s="222">
        <f t="shared" si="1161"/>
        <v>0</v>
      </c>
      <c r="BC511" s="222">
        <f t="shared" si="1162"/>
        <v>0</v>
      </c>
      <c r="BD511" s="222">
        <f t="shared" si="1163"/>
        <v>0</v>
      </c>
      <c r="BE511" s="222">
        <f t="shared" si="1164"/>
        <v>0</v>
      </c>
      <c r="BF511" s="222">
        <f t="shared" si="1165"/>
        <v>0</v>
      </c>
      <c r="BG511" s="222">
        <f t="shared" si="1166"/>
        <v>0</v>
      </c>
      <c r="BH511" s="222">
        <f t="shared" si="1167"/>
        <v>0</v>
      </c>
      <c r="BI511" s="222">
        <f t="shared" si="1168"/>
        <v>0</v>
      </c>
      <c r="BJ511" s="222">
        <f t="shared" si="1169"/>
        <v>0</v>
      </c>
      <c r="BK511" s="222">
        <f t="shared" si="1170"/>
        <v>0</v>
      </c>
      <c r="BL511" s="222">
        <f t="shared" si="1171"/>
        <v>0</v>
      </c>
      <c r="BM511" s="222">
        <f t="shared" si="1172"/>
        <v>0</v>
      </c>
      <c r="BN511" s="222">
        <f t="shared" si="1173"/>
        <v>0</v>
      </c>
      <c r="BO511" s="222">
        <f t="shared" si="1174"/>
        <v>0</v>
      </c>
      <c r="BP511" s="222">
        <f t="shared" si="1175"/>
        <v>0</v>
      </c>
      <c r="BQ511" s="222">
        <f t="shared" si="1176"/>
        <v>0</v>
      </c>
      <c r="BR511" s="222">
        <f t="shared" si="1177"/>
        <v>0</v>
      </c>
      <c r="BS511" s="222">
        <f t="shared" si="1178"/>
        <v>0</v>
      </c>
      <c r="BT511" s="222">
        <f t="shared" si="1179"/>
        <v>0</v>
      </c>
      <c r="BU511" s="222">
        <f t="shared" si="1180"/>
        <v>0</v>
      </c>
      <c r="BV511" s="222">
        <f t="shared" si="1181"/>
        <v>0</v>
      </c>
      <c r="BW511" s="222">
        <f t="shared" si="1182"/>
        <v>0</v>
      </c>
      <c r="BX511" s="222">
        <f t="shared" si="1183"/>
        <v>0</v>
      </c>
      <c r="BY511" s="222">
        <f t="shared" si="1184"/>
        <v>0</v>
      </c>
      <c r="BZ511" s="222">
        <f t="shared" si="1185"/>
        <v>0</v>
      </c>
      <c r="CA511" s="222">
        <f t="shared" si="1186"/>
        <v>0</v>
      </c>
      <c r="CB511" s="222">
        <f t="shared" si="1187"/>
        <v>0</v>
      </c>
      <c r="CC511" s="222">
        <f t="shared" si="1188"/>
        <v>0</v>
      </c>
      <c r="CD511" s="222">
        <f t="shared" si="1189"/>
        <v>0</v>
      </c>
      <c r="CE511" s="222">
        <f t="shared" si="1190"/>
        <v>0</v>
      </c>
      <c r="CF511" s="222">
        <f t="shared" si="1191"/>
        <v>0</v>
      </c>
      <c r="CG511" s="222">
        <f t="shared" si="1192"/>
        <v>0</v>
      </c>
      <c r="CH511" s="222">
        <f t="shared" si="1193"/>
        <v>0</v>
      </c>
      <c r="CI511" s="222">
        <f t="shared" si="1194"/>
        <v>0</v>
      </c>
      <c r="CJ511" s="222">
        <f t="shared" si="1195"/>
        <v>0</v>
      </c>
      <c r="CK511" s="222">
        <f t="shared" si="1196"/>
        <v>0</v>
      </c>
      <c r="CL511" s="222">
        <f t="shared" si="1197"/>
        <v>0</v>
      </c>
      <c r="CM511" s="222">
        <f t="shared" si="1198"/>
        <v>0</v>
      </c>
      <c r="CN511" s="222">
        <f t="shared" si="1199"/>
        <v>0</v>
      </c>
      <c r="CO511" s="222">
        <f t="shared" si="1200"/>
        <v>0</v>
      </c>
      <c r="CP511" s="222">
        <f t="shared" si="1201"/>
        <v>0</v>
      </c>
      <c r="CQ511" s="222">
        <f t="shared" si="1202"/>
        <v>0</v>
      </c>
      <c r="CR511" s="222">
        <f t="shared" si="1203"/>
        <v>0</v>
      </c>
      <c r="CS511" s="222">
        <f t="shared" si="1204"/>
        <v>0</v>
      </c>
      <c r="CT511" s="222">
        <f t="shared" si="1205"/>
        <v>0</v>
      </c>
      <c r="CU511" s="222">
        <f t="shared" si="1206"/>
        <v>0</v>
      </c>
      <c r="CV511" s="222">
        <f t="shared" si="1207"/>
        <v>0</v>
      </c>
      <c r="CW511" s="222">
        <f t="shared" si="1208"/>
        <v>0</v>
      </c>
      <c r="CX511" s="222">
        <f t="shared" si="1209"/>
        <v>0</v>
      </c>
      <c r="CY511" s="222">
        <f t="shared" si="1210"/>
        <v>0</v>
      </c>
      <c r="CZ511" s="222">
        <f t="shared" si="1211"/>
        <v>0</v>
      </c>
      <c r="DA511" s="222">
        <f t="shared" si="1212"/>
        <v>0</v>
      </c>
      <c r="DB511" s="222">
        <f t="shared" si="1213"/>
        <v>0</v>
      </c>
      <c r="DC511" s="222">
        <f t="shared" si="1214"/>
        <v>0</v>
      </c>
      <c r="DD511" s="222">
        <f t="shared" si="1215"/>
        <v>0</v>
      </c>
      <c r="DE511" s="222">
        <f t="shared" si="1216"/>
        <v>0</v>
      </c>
      <c r="DF511" s="222">
        <f t="shared" si="1217"/>
        <v>0</v>
      </c>
      <c r="DG511" s="222">
        <f t="shared" si="1218"/>
        <v>0</v>
      </c>
      <c r="DH511" s="222">
        <f t="shared" si="1219"/>
        <v>0</v>
      </c>
      <c r="DI511" s="222">
        <f t="shared" si="1220"/>
        <v>0</v>
      </c>
      <c r="DJ511" s="222">
        <f t="shared" si="1221"/>
        <v>0</v>
      </c>
      <c r="DK511" s="222">
        <f t="shared" si="1222"/>
        <v>0</v>
      </c>
      <c r="DL511" s="222">
        <f t="shared" si="1223"/>
        <v>0</v>
      </c>
      <c r="DM511" s="222">
        <f t="shared" si="1224"/>
        <v>0</v>
      </c>
      <c r="DN511" s="222">
        <f t="shared" si="1225"/>
        <v>0</v>
      </c>
      <c r="DO511" s="222">
        <f t="shared" si="1226"/>
        <v>0</v>
      </c>
      <c r="DP511" s="222">
        <f t="shared" si="1227"/>
        <v>0</v>
      </c>
      <c r="DQ511" s="222">
        <f t="shared" si="1228"/>
        <v>0</v>
      </c>
      <c r="DR511" s="222">
        <f t="shared" si="1229"/>
        <v>0</v>
      </c>
      <c r="DS511" s="222">
        <f t="shared" si="1230"/>
        <v>0</v>
      </c>
      <c r="DT511" s="222">
        <f t="shared" si="1231"/>
        <v>0</v>
      </c>
      <c r="DU511" s="222">
        <f t="shared" si="1232"/>
        <v>0</v>
      </c>
      <c r="DV511" s="222">
        <f t="shared" si="1233"/>
        <v>0</v>
      </c>
      <c r="DW511" s="222">
        <f t="shared" si="1234"/>
        <v>0</v>
      </c>
      <c r="DX511" s="222">
        <f t="shared" si="1235"/>
        <v>0</v>
      </c>
      <c r="DY511" s="222">
        <f t="shared" si="1236"/>
        <v>0</v>
      </c>
      <c r="DZ511" s="222">
        <f t="shared" si="1237"/>
        <v>0</v>
      </c>
      <c r="EA511" s="222">
        <f t="shared" si="1238"/>
        <v>0</v>
      </c>
      <c r="EB511" s="222">
        <f t="shared" si="1239"/>
        <v>0</v>
      </c>
      <c r="EC511" s="222">
        <f t="shared" si="1240"/>
        <v>0</v>
      </c>
      <c r="ED511" s="222">
        <f t="shared" si="1241"/>
        <v>0</v>
      </c>
      <c r="EE511" s="222">
        <f t="shared" si="1242"/>
        <v>0</v>
      </c>
      <c r="EF511" s="222">
        <f t="shared" si="1243"/>
        <v>0</v>
      </c>
      <c r="EG511" s="222">
        <f t="shared" si="1244"/>
        <v>0</v>
      </c>
      <c r="EH511" s="222">
        <f t="shared" si="1245"/>
        <v>0</v>
      </c>
      <c r="EI511" s="222">
        <f t="shared" si="1246"/>
        <v>0</v>
      </c>
      <c r="EJ511" s="222">
        <f t="shared" si="1247"/>
        <v>0</v>
      </c>
      <c r="EK511" s="222">
        <f t="shared" si="1248"/>
        <v>0</v>
      </c>
      <c r="EL511" s="222">
        <f t="shared" si="1249"/>
        <v>0</v>
      </c>
      <c r="EM511" s="222">
        <f t="shared" si="1250"/>
        <v>0</v>
      </c>
      <c r="EN511" s="222">
        <f t="shared" si="1251"/>
        <v>0</v>
      </c>
      <c r="EO511" s="222">
        <f t="shared" si="1252"/>
        <v>0</v>
      </c>
      <c r="EP511" s="222">
        <f t="shared" si="1253"/>
        <v>0</v>
      </c>
      <c r="EQ511" s="222">
        <f t="shared" si="1254"/>
        <v>0</v>
      </c>
      <c r="ER511" s="222">
        <f t="shared" si="1255"/>
        <v>0</v>
      </c>
      <c r="ES511" s="222">
        <f t="shared" si="1256"/>
        <v>0</v>
      </c>
      <c r="ET511" s="222">
        <f t="shared" si="1257"/>
        <v>0</v>
      </c>
      <c r="EU511" s="222">
        <f t="shared" si="1258"/>
        <v>0</v>
      </c>
      <c r="EV511" s="222">
        <f t="shared" si="1259"/>
        <v>0</v>
      </c>
      <c r="EW511" s="222">
        <f t="shared" si="1260"/>
        <v>0</v>
      </c>
      <c r="EX511" s="222">
        <f t="shared" si="1261"/>
        <v>0</v>
      </c>
      <c r="EY511" s="222">
        <f t="shared" si="1262"/>
        <v>0</v>
      </c>
      <c r="EZ511" s="222">
        <f t="shared" si="1263"/>
        <v>0</v>
      </c>
      <c r="FA511" s="222">
        <f t="shared" si="1264"/>
        <v>0</v>
      </c>
      <c r="FB511" s="222">
        <f t="shared" si="1265"/>
        <v>0</v>
      </c>
      <c r="FC511" s="222">
        <f t="shared" si="1266"/>
        <v>0</v>
      </c>
      <c r="FD511" s="222">
        <f t="shared" si="1267"/>
        <v>0</v>
      </c>
      <c r="FE511" s="222">
        <f t="shared" si="1268"/>
        <v>0</v>
      </c>
      <c r="FF511" s="222">
        <f t="shared" si="1269"/>
        <v>0</v>
      </c>
      <c r="FG511" s="222">
        <f t="shared" si="1270"/>
        <v>0</v>
      </c>
      <c r="FH511" s="222">
        <f t="shared" si="1271"/>
        <v>0</v>
      </c>
      <c r="FI511" s="222">
        <f t="shared" si="1272"/>
        <v>0</v>
      </c>
      <c r="FJ511" s="222">
        <f t="shared" si="1273"/>
        <v>0</v>
      </c>
      <c r="FK511" s="222">
        <f t="shared" si="1274"/>
        <v>0</v>
      </c>
      <c r="FL511" s="222">
        <f t="shared" si="1275"/>
        <v>0</v>
      </c>
      <c r="FM511" s="222">
        <f t="shared" si="1276"/>
        <v>0</v>
      </c>
      <c r="FN511" s="222">
        <f t="shared" si="1277"/>
        <v>0</v>
      </c>
      <c r="FO511" s="222">
        <f t="shared" si="1278"/>
        <v>0</v>
      </c>
      <c r="FP511" s="222">
        <f t="shared" si="1279"/>
        <v>0</v>
      </c>
      <c r="FQ511" s="222">
        <f t="shared" si="1280"/>
        <v>0</v>
      </c>
      <c r="FR511" s="222">
        <f t="shared" si="1281"/>
        <v>0</v>
      </c>
      <c r="FS511" s="222">
        <f t="shared" si="1282"/>
        <v>0</v>
      </c>
      <c r="FT511" s="222">
        <f t="shared" si="1283"/>
        <v>0</v>
      </c>
      <c r="FU511" s="222">
        <f t="shared" si="1284"/>
        <v>0</v>
      </c>
      <c r="FV511" s="222">
        <f t="shared" si="1285"/>
        <v>0</v>
      </c>
      <c r="FW511" s="222">
        <f t="shared" si="1286"/>
        <v>0</v>
      </c>
      <c r="FX511" s="222">
        <f t="shared" si="1287"/>
        <v>0</v>
      </c>
      <c r="FY511" s="222">
        <f t="shared" si="1288"/>
        <v>0</v>
      </c>
      <c r="FZ511" s="222">
        <f t="shared" si="1289"/>
        <v>0</v>
      </c>
      <c r="GA511" s="222">
        <f t="shared" si="1290"/>
        <v>0</v>
      </c>
      <c r="GB511" s="222">
        <f t="shared" si="1291"/>
        <v>0</v>
      </c>
      <c r="GC511" s="222">
        <f t="shared" si="1292"/>
        <v>0</v>
      </c>
      <c r="GD511" s="222">
        <f t="shared" si="1293"/>
        <v>0</v>
      </c>
      <c r="GE511" s="222">
        <f t="shared" si="1294"/>
        <v>0</v>
      </c>
      <c r="GF511" s="222">
        <f t="shared" si="1295"/>
        <v>0</v>
      </c>
      <c r="GG511" s="222">
        <f t="shared" si="1296"/>
        <v>0</v>
      </c>
      <c r="GH511" s="222">
        <f t="shared" si="1297"/>
        <v>0</v>
      </c>
      <c r="GI511" s="222">
        <f t="shared" si="1298"/>
        <v>0</v>
      </c>
      <c r="GJ511" s="222">
        <f t="shared" si="1299"/>
        <v>0</v>
      </c>
      <c r="GK511" s="222">
        <f t="shared" si="1300"/>
        <v>0</v>
      </c>
      <c r="GL511" s="222">
        <f t="shared" si="1301"/>
        <v>0</v>
      </c>
      <c r="GM511" s="222">
        <f t="shared" si="1302"/>
        <v>0</v>
      </c>
      <c r="GN511" s="222">
        <f t="shared" si="1303"/>
        <v>0</v>
      </c>
      <c r="GO511" s="222">
        <f t="shared" si="1304"/>
        <v>0</v>
      </c>
      <c r="GP511" s="222">
        <f t="shared" si="1305"/>
        <v>0</v>
      </c>
      <c r="GQ511" s="222">
        <f t="shared" si="1306"/>
        <v>0</v>
      </c>
      <c r="GR511" s="222">
        <f t="shared" si="1307"/>
        <v>0</v>
      </c>
      <c r="GS511" s="222">
        <f t="shared" si="1308"/>
        <v>0</v>
      </c>
      <c r="GT511" s="222">
        <f t="shared" si="1309"/>
        <v>0</v>
      </c>
      <c r="GU511" s="222">
        <f t="shared" si="1310"/>
        <v>0</v>
      </c>
      <c r="GV511" s="222">
        <f t="shared" si="1311"/>
        <v>0</v>
      </c>
      <c r="GW511" s="222">
        <f t="shared" si="1312"/>
        <v>0</v>
      </c>
      <c r="GX511" s="222">
        <f t="shared" si="1313"/>
        <v>0</v>
      </c>
      <c r="GY511" s="222">
        <f t="shared" si="1314"/>
        <v>0</v>
      </c>
      <c r="GZ511" s="222">
        <f t="shared" si="1315"/>
        <v>0</v>
      </c>
      <c r="HA511" s="222">
        <f t="shared" si="1316"/>
        <v>0</v>
      </c>
      <c r="HB511" s="222">
        <f t="shared" si="1317"/>
        <v>0</v>
      </c>
      <c r="HC511" s="222">
        <f t="shared" si="1318"/>
        <v>0</v>
      </c>
      <c r="HD511" s="222">
        <f t="shared" si="1319"/>
        <v>0</v>
      </c>
      <c r="HE511" s="222">
        <f t="shared" si="1320"/>
        <v>0</v>
      </c>
      <c r="HF511" s="222">
        <f t="shared" si="1321"/>
        <v>0</v>
      </c>
      <c r="HG511" s="222">
        <f t="shared" si="1322"/>
        <v>0</v>
      </c>
      <c r="HH511" s="222">
        <f t="shared" si="1323"/>
        <v>0</v>
      </c>
      <c r="HI511" s="222">
        <f t="shared" si="1324"/>
        <v>0</v>
      </c>
      <c r="HJ511" s="222">
        <f t="shared" si="1325"/>
        <v>0</v>
      </c>
      <c r="HK511" s="222">
        <f t="shared" si="1326"/>
        <v>0</v>
      </c>
      <c r="HL511" s="222">
        <f t="shared" si="1327"/>
        <v>0</v>
      </c>
      <c r="HM511" s="222">
        <f t="shared" si="1328"/>
        <v>0</v>
      </c>
      <c r="HN511" s="222">
        <f t="shared" si="1329"/>
        <v>0</v>
      </c>
      <c r="HO511" s="222">
        <f t="shared" si="1330"/>
        <v>0</v>
      </c>
      <c r="HP511" s="222">
        <f t="shared" si="1331"/>
        <v>0</v>
      </c>
      <c r="HQ511" s="222">
        <f t="shared" si="1332"/>
        <v>0</v>
      </c>
      <c r="HR511" s="222">
        <f t="shared" si="1333"/>
        <v>0</v>
      </c>
      <c r="HS511" s="222">
        <f t="shared" si="1334"/>
        <v>0</v>
      </c>
      <c r="HT511" s="222">
        <f t="shared" si="1335"/>
        <v>0</v>
      </c>
      <c r="HU511" s="222">
        <f t="shared" si="1336"/>
        <v>0</v>
      </c>
      <c r="HV511" s="222">
        <f t="shared" si="1337"/>
        <v>0</v>
      </c>
      <c r="HW511" s="222">
        <f t="shared" si="1338"/>
        <v>0</v>
      </c>
      <c r="HX511" s="222">
        <f t="shared" si="1339"/>
        <v>0</v>
      </c>
      <c r="HY511" s="222">
        <f t="shared" si="1340"/>
        <v>0</v>
      </c>
      <c r="HZ511" s="222">
        <f t="shared" si="1341"/>
        <v>0</v>
      </c>
      <c r="IA511" s="222">
        <f t="shared" si="1342"/>
        <v>0</v>
      </c>
      <c r="IB511" s="222">
        <f t="shared" si="1343"/>
        <v>0</v>
      </c>
      <c r="IC511" s="222">
        <f t="shared" si="1344"/>
        <v>0</v>
      </c>
      <c r="ID511" s="222">
        <f t="shared" si="1345"/>
        <v>0</v>
      </c>
      <c r="IE511" s="222">
        <f t="shared" si="1346"/>
        <v>0</v>
      </c>
      <c r="IF511" s="222">
        <f t="shared" si="1347"/>
        <v>0</v>
      </c>
      <c r="IG511" s="222">
        <f t="shared" si="1348"/>
        <v>0</v>
      </c>
      <c r="IH511" s="222">
        <f t="shared" si="1349"/>
        <v>0</v>
      </c>
      <c r="II511" s="222">
        <f t="shared" si="1350"/>
        <v>0</v>
      </c>
      <c r="IJ511" s="222">
        <f t="shared" si="1351"/>
        <v>0</v>
      </c>
      <c r="IK511" s="222">
        <f t="shared" si="1352"/>
        <v>0</v>
      </c>
      <c r="IL511" s="222">
        <f t="shared" si="1353"/>
        <v>0</v>
      </c>
      <c r="IM511" s="222">
        <f t="shared" si="1354"/>
        <v>0</v>
      </c>
      <c r="IN511" s="222">
        <f t="shared" si="1355"/>
        <v>0</v>
      </c>
      <c r="IO511" s="222">
        <f t="shared" si="1356"/>
        <v>0</v>
      </c>
      <c r="IP511" s="222">
        <f t="shared" si="1357"/>
        <v>0</v>
      </c>
      <c r="IQ511" s="222">
        <f t="shared" si="1358"/>
        <v>0</v>
      </c>
      <c r="IR511" s="222">
        <f t="shared" si="1359"/>
        <v>0</v>
      </c>
      <c r="IS511" s="222">
        <f t="shared" si="1360"/>
        <v>0</v>
      </c>
      <c r="IT511" s="222">
        <f t="shared" si="1361"/>
        <v>0</v>
      </c>
      <c r="IU511" s="222">
        <f t="shared" si="1362"/>
        <v>0</v>
      </c>
      <c r="IV511" s="222">
        <f t="shared" si="1363"/>
        <v>0</v>
      </c>
      <c r="IW511" s="222">
        <f t="shared" si="1364"/>
        <v>0</v>
      </c>
      <c r="IX511" s="222">
        <f t="shared" si="1365"/>
        <v>0</v>
      </c>
      <c r="IY511" s="222">
        <f t="shared" si="1366"/>
        <v>0</v>
      </c>
      <c r="IZ511" s="222">
        <f t="shared" si="1367"/>
        <v>0</v>
      </c>
      <c r="JA511" s="222">
        <f t="shared" si="1368"/>
        <v>0</v>
      </c>
      <c r="JB511" s="222">
        <f t="shared" si="1369"/>
        <v>0</v>
      </c>
    </row>
    <row r="512" spans="2:262">
      <c r="B512" s="230">
        <v>151</v>
      </c>
      <c r="C512" s="229">
        <f t="shared" si="1370"/>
        <v>2.9492187500000022E-3</v>
      </c>
      <c r="D512" s="226">
        <f t="shared" ca="1" si="1113"/>
        <v>39.093957299328345</v>
      </c>
      <c r="E512" s="225">
        <f ca="1">FA361</f>
        <v>-0.10604270067165467</v>
      </c>
      <c r="F512" s="224">
        <v>151</v>
      </c>
      <c r="G512" s="222">
        <f t="shared" si="1114"/>
        <v>0</v>
      </c>
      <c r="H512" s="222">
        <f t="shared" si="1115"/>
        <v>0</v>
      </c>
      <c r="I512" s="222">
        <f t="shared" si="1116"/>
        <v>0</v>
      </c>
      <c r="J512" s="222">
        <f t="shared" si="1117"/>
        <v>0</v>
      </c>
      <c r="K512" s="222">
        <f t="shared" si="1118"/>
        <v>0</v>
      </c>
      <c r="L512" s="222">
        <f t="shared" si="1119"/>
        <v>0</v>
      </c>
      <c r="M512" s="222">
        <f t="shared" si="1120"/>
        <v>0</v>
      </c>
      <c r="N512" s="222">
        <f t="shared" si="1121"/>
        <v>0</v>
      </c>
      <c r="O512" s="222">
        <f t="shared" si="1122"/>
        <v>0</v>
      </c>
      <c r="P512" s="222">
        <f t="shared" si="1123"/>
        <v>0</v>
      </c>
      <c r="Q512" s="222">
        <f t="shared" si="1124"/>
        <v>0</v>
      </c>
      <c r="R512" s="222">
        <f t="shared" si="1125"/>
        <v>0</v>
      </c>
      <c r="S512" s="222">
        <f t="shared" si="1126"/>
        <v>0</v>
      </c>
      <c r="T512" s="222">
        <f t="shared" si="1127"/>
        <v>0</v>
      </c>
      <c r="U512" s="222">
        <f t="shared" si="1128"/>
        <v>0</v>
      </c>
      <c r="V512" s="222">
        <f t="shared" si="1129"/>
        <v>0</v>
      </c>
      <c r="W512" s="222">
        <f t="shared" si="1130"/>
        <v>0</v>
      </c>
      <c r="X512" s="222">
        <f t="shared" si="1131"/>
        <v>0</v>
      </c>
      <c r="Y512" s="222">
        <f t="shared" si="1132"/>
        <v>0</v>
      </c>
      <c r="Z512" s="222">
        <f t="shared" si="1133"/>
        <v>0</v>
      </c>
      <c r="AA512" s="222">
        <f t="shared" si="1134"/>
        <v>0</v>
      </c>
      <c r="AB512" s="222">
        <f t="shared" si="1135"/>
        <v>0</v>
      </c>
      <c r="AC512" s="222">
        <f t="shared" si="1136"/>
        <v>0</v>
      </c>
      <c r="AD512" s="222">
        <f t="shared" si="1137"/>
        <v>0</v>
      </c>
      <c r="AE512" s="222">
        <f t="shared" si="1138"/>
        <v>0</v>
      </c>
      <c r="AF512" s="222">
        <f t="shared" si="1139"/>
        <v>0</v>
      </c>
      <c r="AG512" s="222">
        <f t="shared" si="1140"/>
        <v>0</v>
      </c>
      <c r="AH512" s="222">
        <f t="shared" si="1141"/>
        <v>0</v>
      </c>
      <c r="AI512" s="222">
        <f t="shared" si="1142"/>
        <v>0</v>
      </c>
      <c r="AJ512" s="222">
        <f t="shared" si="1143"/>
        <v>0</v>
      </c>
      <c r="AK512" s="222">
        <f t="shared" si="1144"/>
        <v>0</v>
      </c>
      <c r="AL512" s="222">
        <f t="shared" si="1145"/>
        <v>0</v>
      </c>
      <c r="AM512" s="222">
        <f t="shared" si="1146"/>
        <v>0</v>
      </c>
      <c r="AN512" s="222">
        <f t="shared" si="1147"/>
        <v>0</v>
      </c>
      <c r="AO512" s="222">
        <f t="shared" si="1148"/>
        <v>0</v>
      </c>
      <c r="AP512" s="222">
        <f t="shared" si="1149"/>
        <v>0</v>
      </c>
      <c r="AQ512" s="222">
        <f t="shared" si="1150"/>
        <v>0</v>
      </c>
      <c r="AR512" s="222">
        <f t="shared" si="1151"/>
        <v>0</v>
      </c>
      <c r="AS512" s="222">
        <f t="shared" si="1152"/>
        <v>0</v>
      </c>
      <c r="AT512" s="222">
        <f t="shared" si="1153"/>
        <v>0</v>
      </c>
      <c r="AU512" s="222">
        <f t="shared" si="1154"/>
        <v>0</v>
      </c>
      <c r="AV512" s="222">
        <f t="shared" si="1155"/>
        <v>0</v>
      </c>
      <c r="AW512" s="222">
        <f t="shared" si="1156"/>
        <v>0</v>
      </c>
      <c r="AX512" s="222">
        <f t="shared" si="1157"/>
        <v>0</v>
      </c>
      <c r="AY512" s="222">
        <f t="shared" si="1158"/>
        <v>0</v>
      </c>
      <c r="AZ512" s="222">
        <f t="shared" si="1159"/>
        <v>0</v>
      </c>
      <c r="BA512" s="222">
        <f t="shared" si="1160"/>
        <v>0</v>
      </c>
      <c r="BB512" s="222">
        <f t="shared" si="1161"/>
        <v>0</v>
      </c>
      <c r="BC512" s="222">
        <f t="shared" si="1162"/>
        <v>0</v>
      </c>
      <c r="BD512" s="222">
        <f t="shared" si="1163"/>
        <v>0</v>
      </c>
      <c r="BE512" s="222">
        <f t="shared" si="1164"/>
        <v>0</v>
      </c>
      <c r="BF512" s="222">
        <f t="shared" si="1165"/>
        <v>0</v>
      </c>
      <c r="BG512" s="222">
        <f t="shared" si="1166"/>
        <v>0</v>
      </c>
      <c r="BH512" s="222">
        <f t="shared" si="1167"/>
        <v>0</v>
      </c>
      <c r="BI512" s="222">
        <f t="shared" si="1168"/>
        <v>0</v>
      </c>
      <c r="BJ512" s="222">
        <f t="shared" si="1169"/>
        <v>0</v>
      </c>
      <c r="BK512" s="222">
        <f t="shared" si="1170"/>
        <v>0</v>
      </c>
      <c r="BL512" s="222">
        <f t="shared" si="1171"/>
        <v>0</v>
      </c>
      <c r="BM512" s="222">
        <f t="shared" si="1172"/>
        <v>0</v>
      </c>
      <c r="BN512" s="222">
        <f t="shared" si="1173"/>
        <v>0</v>
      </c>
      <c r="BO512" s="222">
        <f t="shared" si="1174"/>
        <v>0</v>
      </c>
      <c r="BP512" s="222">
        <f t="shared" si="1175"/>
        <v>0</v>
      </c>
      <c r="BQ512" s="222">
        <f t="shared" si="1176"/>
        <v>0</v>
      </c>
      <c r="BR512" s="222">
        <f t="shared" si="1177"/>
        <v>0</v>
      </c>
      <c r="BS512" s="222">
        <f t="shared" si="1178"/>
        <v>0</v>
      </c>
      <c r="BT512" s="222">
        <f t="shared" si="1179"/>
        <v>0</v>
      </c>
      <c r="BU512" s="222">
        <f t="shared" si="1180"/>
        <v>0</v>
      </c>
      <c r="BV512" s="222">
        <f t="shared" si="1181"/>
        <v>0</v>
      </c>
      <c r="BW512" s="222">
        <f t="shared" si="1182"/>
        <v>0</v>
      </c>
      <c r="BX512" s="222">
        <f t="shared" si="1183"/>
        <v>0</v>
      </c>
      <c r="BY512" s="222">
        <f t="shared" si="1184"/>
        <v>0</v>
      </c>
      <c r="BZ512" s="222">
        <f t="shared" si="1185"/>
        <v>0</v>
      </c>
      <c r="CA512" s="222">
        <f t="shared" si="1186"/>
        <v>0</v>
      </c>
      <c r="CB512" s="222">
        <f t="shared" si="1187"/>
        <v>0</v>
      </c>
      <c r="CC512" s="222">
        <f t="shared" si="1188"/>
        <v>0</v>
      </c>
      <c r="CD512" s="222">
        <f t="shared" si="1189"/>
        <v>0</v>
      </c>
      <c r="CE512" s="222">
        <f t="shared" si="1190"/>
        <v>0</v>
      </c>
      <c r="CF512" s="222">
        <f t="shared" si="1191"/>
        <v>0</v>
      </c>
      <c r="CG512" s="222">
        <f t="shared" si="1192"/>
        <v>0</v>
      </c>
      <c r="CH512" s="222">
        <f t="shared" si="1193"/>
        <v>0</v>
      </c>
      <c r="CI512" s="222">
        <f t="shared" si="1194"/>
        <v>0</v>
      </c>
      <c r="CJ512" s="222">
        <f t="shared" si="1195"/>
        <v>0</v>
      </c>
      <c r="CK512" s="222">
        <f t="shared" si="1196"/>
        <v>0</v>
      </c>
      <c r="CL512" s="222">
        <f t="shared" si="1197"/>
        <v>0</v>
      </c>
      <c r="CM512" s="222">
        <f t="shared" si="1198"/>
        <v>0</v>
      </c>
      <c r="CN512" s="222">
        <f t="shared" si="1199"/>
        <v>0</v>
      </c>
      <c r="CO512" s="222">
        <f t="shared" si="1200"/>
        <v>0</v>
      </c>
      <c r="CP512" s="222">
        <f t="shared" si="1201"/>
        <v>0</v>
      </c>
      <c r="CQ512" s="222">
        <f t="shared" si="1202"/>
        <v>0</v>
      </c>
      <c r="CR512" s="222">
        <f t="shared" si="1203"/>
        <v>0</v>
      </c>
      <c r="CS512" s="222">
        <f t="shared" si="1204"/>
        <v>0</v>
      </c>
      <c r="CT512" s="222">
        <f t="shared" si="1205"/>
        <v>0</v>
      </c>
      <c r="CU512" s="222">
        <f t="shared" si="1206"/>
        <v>0</v>
      </c>
      <c r="CV512" s="222">
        <f t="shared" si="1207"/>
        <v>0</v>
      </c>
      <c r="CW512" s="222">
        <f t="shared" si="1208"/>
        <v>0</v>
      </c>
      <c r="CX512" s="222">
        <f t="shared" si="1209"/>
        <v>0</v>
      </c>
      <c r="CY512" s="222">
        <f t="shared" si="1210"/>
        <v>0</v>
      </c>
      <c r="CZ512" s="222">
        <f t="shared" si="1211"/>
        <v>0</v>
      </c>
      <c r="DA512" s="222">
        <f t="shared" si="1212"/>
        <v>0</v>
      </c>
      <c r="DB512" s="222">
        <f t="shared" si="1213"/>
        <v>0</v>
      </c>
      <c r="DC512" s="222">
        <f t="shared" si="1214"/>
        <v>0</v>
      </c>
      <c r="DD512" s="222">
        <f t="shared" si="1215"/>
        <v>0</v>
      </c>
      <c r="DE512" s="222">
        <f t="shared" si="1216"/>
        <v>0</v>
      </c>
      <c r="DF512" s="222">
        <f t="shared" si="1217"/>
        <v>0</v>
      </c>
      <c r="DG512" s="222">
        <f t="shared" si="1218"/>
        <v>0</v>
      </c>
      <c r="DH512" s="222">
        <f t="shared" si="1219"/>
        <v>0</v>
      </c>
      <c r="DI512" s="222">
        <f t="shared" si="1220"/>
        <v>0</v>
      </c>
      <c r="DJ512" s="222">
        <f t="shared" si="1221"/>
        <v>0</v>
      </c>
      <c r="DK512" s="222">
        <f t="shared" si="1222"/>
        <v>0</v>
      </c>
      <c r="DL512" s="222">
        <f t="shared" si="1223"/>
        <v>0</v>
      </c>
      <c r="DM512" s="222">
        <f t="shared" si="1224"/>
        <v>0</v>
      </c>
      <c r="DN512" s="222">
        <f t="shared" si="1225"/>
        <v>0</v>
      </c>
      <c r="DO512" s="222">
        <f t="shared" si="1226"/>
        <v>0</v>
      </c>
      <c r="DP512" s="222">
        <f t="shared" si="1227"/>
        <v>0</v>
      </c>
      <c r="DQ512" s="222">
        <f t="shared" si="1228"/>
        <v>0</v>
      </c>
      <c r="DR512" s="222">
        <f t="shared" si="1229"/>
        <v>0</v>
      </c>
      <c r="DS512" s="222">
        <f t="shared" si="1230"/>
        <v>0</v>
      </c>
      <c r="DT512" s="222">
        <f t="shared" si="1231"/>
        <v>0</v>
      </c>
      <c r="DU512" s="222">
        <f t="shared" si="1232"/>
        <v>0</v>
      </c>
      <c r="DV512" s="222">
        <f t="shared" si="1233"/>
        <v>0</v>
      </c>
      <c r="DW512" s="222">
        <f t="shared" si="1234"/>
        <v>0</v>
      </c>
      <c r="DX512" s="222">
        <f t="shared" si="1235"/>
        <v>0</v>
      </c>
      <c r="DY512" s="222">
        <f t="shared" si="1236"/>
        <v>0</v>
      </c>
      <c r="DZ512" s="222">
        <f t="shared" si="1237"/>
        <v>0</v>
      </c>
      <c r="EA512" s="222">
        <f t="shared" si="1238"/>
        <v>0</v>
      </c>
      <c r="EB512" s="222">
        <f t="shared" si="1239"/>
        <v>0</v>
      </c>
      <c r="EC512" s="222">
        <f t="shared" si="1240"/>
        <v>0</v>
      </c>
      <c r="ED512" s="222">
        <f t="shared" si="1241"/>
        <v>0</v>
      </c>
      <c r="EE512" s="222">
        <f t="shared" si="1242"/>
        <v>0</v>
      </c>
      <c r="EF512" s="222">
        <f t="shared" si="1243"/>
        <v>0</v>
      </c>
      <c r="EG512" s="222">
        <f t="shared" si="1244"/>
        <v>0</v>
      </c>
      <c r="EH512" s="222">
        <f t="shared" si="1245"/>
        <v>0</v>
      </c>
      <c r="EI512" s="222">
        <f t="shared" si="1246"/>
        <v>0</v>
      </c>
      <c r="EJ512" s="222">
        <f t="shared" si="1247"/>
        <v>0</v>
      </c>
      <c r="EK512" s="222">
        <f t="shared" si="1248"/>
        <v>0</v>
      </c>
      <c r="EL512" s="222">
        <f t="shared" si="1249"/>
        <v>0</v>
      </c>
      <c r="EM512" s="222">
        <f t="shared" si="1250"/>
        <v>0</v>
      </c>
      <c r="EN512" s="222">
        <f t="shared" si="1251"/>
        <v>0</v>
      </c>
      <c r="EO512" s="222">
        <f t="shared" si="1252"/>
        <v>0</v>
      </c>
      <c r="EP512" s="222">
        <f t="shared" si="1253"/>
        <v>0</v>
      </c>
      <c r="EQ512" s="222">
        <f t="shared" si="1254"/>
        <v>0</v>
      </c>
      <c r="ER512" s="222">
        <f t="shared" si="1255"/>
        <v>0</v>
      </c>
      <c r="ES512" s="222">
        <f t="shared" si="1256"/>
        <v>0</v>
      </c>
      <c r="ET512" s="222">
        <f t="shared" si="1257"/>
        <v>0</v>
      </c>
      <c r="EU512" s="222">
        <f t="shared" si="1258"/>
        <v>0</v>
      </c>
      <c r="EV512" s="222">
        <f t="shared" si="1259"/>
        <v>0</v>
      </c>
      <c r="EW512" s="222">
        <f t="shared" si="1260"/>
        <v>0</v>
      </c>
      <c r="EX512" s="222">
        <f t="shared" si="1261"/>
        <v>0</v>
      </c>
      <c r="EY512" s="222">
        <f t="shared" si="1262"/>
        <v>0</v>
      </c>
      <c r="EZ512" s="222">
        <f t="shared" si="1263"/>
        <v>0</v>
      </c>
      <c r="FA512" s="222">
        <f t="shared" si="1264"/>
        <v>0</v>
      </c>
      <c r="FB512" s="222">
        <f t="shared" si="1265"/>
        <v>0</v>
      </c>
      <c r="FC512" s="222">
        <f t="shared" si="1266"/>
        <v>0</v>
      </c>
      <c r="FD512" s="222">
        <f t="shared" si="1267"/>
        <v>0</v>
      </c>
      <c r="FE512" s="222">
        <f t="shared" si="1268"/>
        <v>0</v>
      </c>
      <c r="FF512" s="222">
        <f t="shared" si="1269"/>
        <v>0</v>
      </c>
      <c r="FG512" s="222">
        <f t="shared" si="1270"/>
        <v>0</v>
      </c>
      <c r="FH512" s="222">
        <f t="shared" si="1271"/>
        <v>0</v>
      </c>
      <c r="FI512" s="222">
        <f t="shared" si="1272"/>
        <v>0</v>
      </c>
      <c r="FJ512" s="222">
        <f t="shared" si="1273"/>
        <v>0</v>
      </c>
      <c r="FK512" s="222">
        <f t="shared" si="1274"/>
        <v>0</v>
      </c>
      <c r="FL512" s="222">
        <f t="shared" si="1275"/>
        <v>0</v>
      </c>
      <c r="FM512" s="222">
        <f t="shared" si="1276"/>
        <v>0</v>
      </c>
      <c r="FN512" s="222">
        <f t="shared" si="1277"/>
        <v>0</v>
      </c>
      <c r="FO512" s="222">
        <f t="shared" si="1278"/>
        <v>0</v>
      </c>
      <c r="FP512" s="222">
        <f t="shared" si="1279"/>
        <v>0</v>
      </c>
      <c r="FQ512" s="222">
        <f t="shared" si="1280"/>
        <v>0</v>
      </c>
      <c r="FR512" s="222">
        <f t="shared" si="1281"/>
        <v>0</v>
      </c>
      <c r="FS512" s="222">
        <f t="shared" si="1282"/>
        <v>0</v>
      </c>
      <c r="FT512" s="222">
        <f t="shared" si="1283"/>
        <v>0</v>
      </c>
      <c r="FU512" s="222">
        <f t="shared" si="1284"/>
        <v>0</v>
      </c>
      <c r="FV512" s="222">
        <f t="shared" si="1285"/>
        <v>0</v>
      </c>
      <c r="FW512" s="222">
        <f t="shared" si="1286"/>
        <v>0</v>
      </c>
      <c r="FX512" s="222">
        <f t="shared" si="1287"/>
        <v>0</v>
      </c>
      <c r="FY512" s="222">
        <f t="shared" si="1288"/>
        <v>0</v>
      </c>
      <c r="FZ512" s="222">
        <f t="shared" si="1289"/>
        <v>0</v>
      </c>
      <c r="GA512" s="222">
        <f t="shared" si="1290"/>
        <v>0</v>
      </c>
      <c r="GB512" s="222">
        <f t="shared" si="1291"/>
        <v>0</v>
      </c>
      <c r="GC512" s="222">
        <f t="shared" si="1292"/>
        <v>0</v>
      </c>
      <c r="GD512" s="222">
        <f t="shared" si="1293"/>
        <v>0</v>
      </c>
      <c r="GE512" s="222">
        <f t="shared" si="1294"/>
        <v>0</v>
      </c>
      <c r="GF512" s="222">
        <f t="shared" si="1295"/>
        <v>0</v>
      </c>
      <c r="GG512" s="222">
        <f t="shared" si="1296"/>
        <v>0</v>
      </c>
      <c r="GH512" s="222">
        <f t="shared" si="1297"/>
        <v>0</v>
      </c>
      <c r="GI512" s="222">
        <f t="shared" si="1298"/>
        <v>0</v>
      </c>
      <c r="GJ512" s="222">
        <f t="shared" si="1299"/>
        <v>0</v>
      </c>
      <c r="GK512" s="222">
        <f t="shared" si="1300"/>
        <v>0</v>
      </c>
      <c r="GL512" s="222">
        <f t="shared" si="1301"/>
        <v>0</v>
      </c>
      <c r="GM512" s="222">
        <f t="shared" si="1302"/>
        <v>0</v>
      </c>
      <c r="GN512" s="222">
        <f t="shared" si="1303"/>
        <v>0</v>
      </c>
      <c r="GO512" s="222">
        <f t="shared" si="1304"/>
        <v>0</v>
      </c>
      <c r="GP512" s="222">
        <f t="shared" si="1305"/>
        <v>0</v>
      </c>
      <c r="GQ512" s="222">
        <f t="shared" si="1306"/>
        <v>0</v>
      </c>
      <c r="GR512" s="222">
        <f t="shared" si="1307"/>
        <v>0</v>
      </c>
      <c r="GS512" s="222">
        <f t="shared" si="1308"/>
        <v>0</v>
      </c>
      <c r="GT512" s="222">
        <f t="shared" si="1309"/>
        <v>0</v>
      </c>
      <c r="GU512" s="222">
        <f t="shared" si="1310"/>
        <v>0</v>
      </c>
      <c r="GV512" s="222">
        <f t="shared" si="1311"/>
        <v>0</v>
      </c>
      <c r="GW512" s="222">
        <f t="shared" si="1312"/>
        <v>0</v>
      </c>
      <c r="GX512" s="222">
        <f t="shared" si="1313"/>
        <v>0</v>
      </c>
      <c r="GY512" s="222">
        <f t="shared" si="1314"/>
        <v>0</v>
      </c>
      <c r="GZ512" s="222">
        <f t="shared" si="1315"/>
        <v>0</v>
      </c>
      <c r="HA512" s="222">
        <f t="shared" si="1316"/>
        <v>0</v>
      </c>
      <c r="HB512" s="222">
        <f t="shared" si="1317"/>
        <v>0</v>
      </c>
      <c r="HC512" s="222">
        <f t="shared" si="1318"/>
        <v>0</v>
      </c>
      <c r="HD512" s="222">
        <f t="shared" si="1319"/>
        <v>0</v>
      </c>
      <c r="HE512" s="222">
        <f t="shared" si="1320"/>
        <v>0</v>
      </c>
      <c r="HF512" s="222">
        <f t="shared" si="1321"/>
        <v>0</v>
      </c>
      <c r="HG512" s="222">
        <f t="shared" si="1322"/>
        <v>0</v>
      </c>
      <c r="HH512" s="222">
        <f t="shared" si="1323"/>
        <v>0</v>
      </c>
      <c r="HI512" s="222">
        <f t="shared" si="1324"/>
        <v>0</v>
      </c>
      <c r="HJ512" s="222">
        <f t="shared" si="1325"/>
        <v>0</v>
      </c>
      <c r="HK512" s="222">
        <f t="shared" si="1326"/>
        <v>0</v>
      </c>
      <c r="HL512" s="222">
        <f t="shared" si="1327"/>
        <v>0</v>
      </c>
      <c r="HM512" s="222">
        <f t="shared" si="1328"/>
        <v>0</v>
      </c>
      <c r="HN512" s="222">
        <f t="shared" si="1329"/>
        <v>0</v>
      </c>
      <c r="HO512" s="222">
        <f t="shared" si="1330"/>
        <v>0</v>
      </c>
      <c r="HP512" s="222">
        <f t="shared" si="1331"/>
        <v>0</v>
      </c>
      <c r="HQ512" s="222">
        <f t="shared" si="1332"/>
        <v>0</v>
      </c>
      <c r="HR512" s="222">
        <f t="shared" si="1333"/>
        <v>0</v>
      </c>
      <c r="HS512" s="222">
        <f t="shared" si="1334"/>
        <v>0</v>
      </c>
      <c r="HT512" s="222">
        <f t="shared" si="1335"/>
        <v>0</v>
      </c>
      <c r="HU512" s="222">
        <f t="shared" si="1336"/>
        <v>0</v>
      </c>
      <c r="HV512" s="222">
        <f t="shared" si="1337"/>
        <v>0</v>
      </c>
      <c r="HW512" s="222">
        <f t="shared" si="1338"/>
        <v>0</v>
      </c>
      <c r="HX512" s="222">
        <f t="shared" si="1339"/>
        <v>0</v>
      </c>
      <c r="HY512" s="222">
        <f t="shared" si="1340"/>
        <v>0</v>
      </c>
      <c r="HZ512" s="222">
        <f t="shared" si="1341"/>
        <v>0</v>
      </c>
      <c r="IA512" s="222">
        <f t="shared" si="1342"/>
        <v>0</v>
      </c>
      <c r="IB512" s="222">
        <f t="shared" si="1343"/>
        <v>0</v>
      </c>
      <c r="IC512" s="222">
        <f t="shared" si="1344"/>
        <v>0</v>
      </c>
      <c r="ID512" s="222">
        <f t="shared" si="1345"/>
        <v>0</v>
      </c>
      <c r="IE512" s="222">
        <f t="shared" si="1346"/>
        <v>0</v>
      </c>
      <c r="IF512" s="222">
        <f t="shared" si="1347"/>
        <v>0</v>
      </c>
      <c r="IG512" s="222">
        <f t="shared" si="1348"/>
        <v>0</v>
      </c>
      <c r="IH512" s="222">
        <f t="shared" si="1349"/>
        <v>0</v>
      </c>
      <c r="II512" s="222">
        <f t="shared" si="1350"/>
        <v>0</v>
      </c>
      <c r="IJ512" s="222">
        <f t="shared" si="1351"/>
        <v>0</v>
      </c>
      <c r="IK512" s="222">
        <f t="shared" si="1352"/>
        <v>0</v>
      </c>
      <c r="IL512" s="222">
        <f t="shared" si="1353"/>
        <v>0</v>
      </c>
      <c r="IM512" s="222">
        <f t="shared" si="1354"/>
        <v>0</v>
      </c>
      <c r="IN512" s="222">
        <f t="shared" si="1355"/>
        <v>0</v>
      </c>
      <c r="IO512" s="222">
        <f t="shared" si="1356"/>
        <v>0</v>
      </c>
      <c r="IP512" s="222">
        <f t="shared" si="1357"/>
        <v>0</v>
      </c>
      <c r="IQ512" s="222">
        <f t="shared" si="1358"/>
        <v>0</v>
      </c>
      <c r="IR512" s="222">
        <f t="shared" si="1359"/>
        <v>0</v>
      </c>
      <c r="IS512" s="222">
        <f t="shared" si="1360"/>
        <v>0</v>
      </c>
      <c r="IT512" s="222">
        <f t="shared" si="1361"/>
        <v>0</v>
      </c>
      <c r="IU512" s="222">
        <f t="shared" si="1362"/>
        <v>0</v>
      </c>
      <c r="IV512" s="222">
        <f t="shared" si="1363"/>
        <v>0</v>
      </c>
      <c r="IW512" s="222">
        <f t="shared" si="1364"/>
        <v>0</v>
      </c>
      <c r="IX512" s="222">
        <f t="shared" si="1365"/>
        <v>0</v>
      </c>
      <c r="IY512" s="222">
        <f t="shared" si="1366"/>
        <v>0</v>
      </c>
      <c r="IZ512" s="222">
        <f t="shared" si="1367"/>
        <v>0</v>
      </c>
      <c r="JA512" s="222">
        <f t="shared" si="1368"/>
        <v>0</v>
      </c>
      <c r="JB512" s="222">
        <f t="shared" si="1369"/>
        <v>0</v>
      </c>
    </row>
    <row r="513" spans="2:262">
      <c r="B513" s="230">
        <v>152</v>
      </c>
      <c r="C513" s="229">
        <f t="shared" si="1370"/>
        <v>2.9687500000000022E-3</v>
      </c>
      <c r="D513" s="226">
        <f t="shared" ca="1" si="1113"/>
        <v>39.095920473946677</v>
      </c>
      <c r="E513" s="225">
        <f ca="1">FB361</f>
        <v>-0.10407952605332806</v>
      </c>
      <c r="F513" s="224">
        <v>152</v>
      </c>
      <c r="G513" s="222">
        <f t="shared" si="1114"/>
        <v>0</v>
      </c>
      <c r="H513" s="222">
        <f t="shared" si="1115"/>
        <v>0</v>
      </c>
      <c r="I513" s="222">
        <f t="shared" si="1116"/>
        <v>0</v>
      </c>
      <c r="J513" s="222">
        <f t="shared" si="1117"/>
        <v>0</v>
      </c>
      <c r="K513" s="222">
        <f t="shared" si="1118"/>
        <v>0</v>
      </c>
      <c r="L513" s="222">
        <f t="shared" si="1119"/>
        <v>0</v>
      </c>
      <c r="M513" s="222">
        <f t="shared" si="1120"/>
        <v>0</v>
      </c>
      <c r="N513" s="222">
        <f t="shared" si="1121"/>
        <v>0</v>
      </c>
      <c r="O513" s="222">
        <f t="shared" si="1122"/>
        <v>0</v>
      </c>
      <c r="P513" s="222">
        <f t="shared" si="1123"/>
        <v>0</v>
      </c>
      <c r="Q513" s="222">
        <f t="shared" si="1124"/>
        <v>0</v>
      </c>
      <c r="R513" s="222">
        <f t="shared" si="1125"/>
        <v>0</v>
      </c>
      <c r="S513" s="222">
        <f t="shared" si="1126"/>
        <v>0</v>
      </c>
      <c r="T513" s="222">
        <f t="shared" si="1127"/>
        <v>0</v>
      </c>
      <c r="U513" s="222">
        <f t="shared" si="1128"/>
        <v>0</v>
      </c>
      <c r="V513" s="222">
        <f t="shared" si="1129"/>
        <v>0</v>
      </c>
      <c r="W513" s="222">
        <f t="shared" si="1130"/>
        <v>0</v>
      </c>
      <c r="X513" s="222">
        <f t="shared" si="1131"/>
        <v>0</v>
      </c>
      <c r="Y513" s="222">
        <f t="shared" si="1132"/>
        <v>0</v>
      </c>
      <c r="Z513" s="222">
        <f t="shared" si="1133"/>
        <v>0</v>
      </c>
      <c r="AA513" s="222">
        <f t="shared" si="1134"/>
        <v>0</v>
      </c>
      <c r="AB513" s="222">
        <f t="shared" si="1135"/>
        <v>0</v>
      </c>
      <c r="AC513" s="222">
        <f t="shared" si="1136"/>
        <v>0</v>
      </c>
      <c r="AD513" s="222">
        <f t="shared" si="1137"/>
        <v>0</v>
      </c>
      <c r="AE513" s="222">
        <f t="shared" si="1138"/>
        <v>0</v>
      </c>
      <c r="AF513" s="222">
        <f t="shared" si="1139"/>
        <v>0</v>
      </c>
      <c r="AG513" s="222">
        <f t="shared" si="1140"/>
        <v>0</v>
      </c>
      <c r="AH513" s="222">
        <f t="shared" si="1141"/>
        <v>0</v>
      </c>
      <c r="AI513" s="222">
        <f t="shared" si="1142"/>
        <v>0</v>
      </c>
      <c r="AJ513" s="222">
        <f t="shared" si="1143"/>
        <v>0</v>
      </c>
      <c r="AK513" s="222">
        <f t="shared" si="1144"/>
        <v>0</v>
      </c>
      <c r="AL513" s="222">
        <f t="shared" si="1145"/>
        <v>0</v>
      </c>
      <c r="AM513" s="222">
        <f t="shared" si="1146"/>
        <v>0</v>
      </c>
      <c r="AN513" s="222">
        <f t="shared" si="1147"/>
        <v>0</v>
      </c>
      <c r="AO513" s="222">
        <f t="shared" si="1148"/>
        <v>0</v>
      </c>
      <c r="AP513" s="222">
        <f t="shared" si="1149"/>
        <v>0</v>
      </c>
      <c r="AQ513" s="222">
        <f t="shared" si="1150"/>
        <v>0</v>
      </c>
      <c r="AR513" s="222">
        <f t="shared" si="1151"/>
        <v>0</v>
      </c>
      <c r="AS513" s="222">
        <f t="shared" si="1152"/>
        <v>0</v>
      </c>
      <c r="AT513" s="222">
        <f t="shared" si="1153"/>
        <v>0</v>
      </c>
      <c r="AU513" s="222">
        <f t="shared" si="1154"/>
        <v>0</v>
      </c>
      <c r="AV513" s="222">
        <f t="shared" si="1155"/>
        <v>0</v>
      </c>
      <c r="AW513" s="222">
        <f t="shared" si="1156"/>
        <v>0</v>
      </c>
      <c r="AX513" s="222">
        <f t="shared" si="1157"/>
        <v>0</v>
      </c>
      <c r="AY513" s="222">
        <f t="shared" si="1158"/>
        <v>0</v>
      </c>
      <c r="AZ513" s="222">
        <f t="shared" si="1159"/>
        <v>0</v>
      </c>
      <c r="BA513" s="222">
        <f t="shared" si="1160"/>
        <v>0</v>
      </c>
      <c r="BB513" s="222">
        <f t="shared" si="1161"/>
        <v>0</v>
      </c>
      <c r="BC513" s="222">
        <f t="shared" si="1162"/>
        <v>0</v>
      </c>
      <c r="BD513" s="222">
        <f t="shared" si="1163"/>
        <v>0</v>
      </c>
      <c r="BE513" s="222">
        <f t="shared" si="1164"/>
        <v>0</v>
      </c>
      <c r="BF513" s="222">
        <f t="shared" si="1165"/>
        <v>0</v>
      </c>
      <c r="BG513" s="222">
        <f t="shared" si="1166"/>
        <v>0</v>
      </c>
      <c r="BH513" s="222">
        <f t="shared" si="1167"/>
        <v>0</v>
      </c>
      <c r="BI513" s="222">
        <f t="shared" si="1168"/>
        <v>0</v>
      </c>
      <c r="BJ513" s="222">
        <f t="shared" si="1169"/>
        <v>0</v>
      </c>
      <c r="BK513" s="222">
        <f t="shared" si="1170"/>
        <v>0</v>
      </c>
      <c r="BL513" s="222">
        <f t="shared" si="1171"/>
        <v>0</v>
      </c>
      <c r="BM513" s="222">
        <f t="shared" si="1172"/>
        <v>0</v>
      </c>
      <c r="BN513" s="222">
        <f t="shared" si="1173"/>
        <v>0</v>
      </c>
      <c r="BO513" s="222">
        <f t="shared" si="1174"/>
        <v>0</v>
      </c>
      <c r="BP513" s="222">
        <f t="shared" si="1175"/>
        <v>0</v>
      </c>
      <c r="BQ513" s="222">
        <f t="shared" si="1176"/>
        <v>0</v>
      </c>
      <c r="BR513" s="222">
        <f t="shared" si="1177"/>
        <v>0</v>
      </c>
      <c r="BS513" s="222">
        <f t="shared" si="1178"/>
        <v>0</v>
      </c>
      <c r="BT513" s="222">
        <f t="shared" si="1179"/>
        <v>0</v>
      </c>
      <c r="BU513" s="222">
        <f t="shared" si="1180"/>
        <v>0</v>
      </c>
      <c r="BV513" s="222">
        <f t="shared" si="1181"/>
        <v>0</v>
      </c>
      <c r="BW513" s="222">
        <f t="shared" si="1182"/>
        <v>0</v>
      </c>
      <c r="BX513" s="222">
        <f t="shared" si="1183"/>
        <v>0</v>
      </c>
      <c r="BY513" s="222">
        <f t="shared" si="1184"/>
        <v>0</v>
      </c>
      <c r="BZ513" s="222">
        <f t="shared" si="1185"/>
        <v>0</v>
      </c>
      <c r="CA513" s="222">
        <f t="shared" si="1186"/>
        <v>0</v>
      </c>
      <c r="CB513" s="222">
        <f t="shared" si="1187"/>
        <v>0</v>
      </c>
      <c r="CC513" s="222">
        <f t="shared" si="1188"/>
        <v>0</v>
      </c>
      <c r="CD513" s="222">
        <f t="shared" si="1189"/>
        <v>0</v>
      </c>
      <c r="CE513" s="222">
        <f t="shared" si="1190"/>
        <v>0</v>
      </c>
      <c r="CF513" s="222">
        <f t="shared" si="1191"/>
        <v>0</v>
      </c>
      <c r="CG513" s="222">
        <f t="shared" si="1192"/>
        <v>0</v>
      </c>
      <c r="CH513" s="222">
        <f t="shared" si="1193"/>
        <v>0</v>
      </c>
      <c r="CI513" s="222">
        <f t="shared" si="1194"/>
        <v>0</v>
      </c>
      <c r="CJ513" s="222">
        <f t="shared" si="1195"/>
        <v>0</v>
      </c>
      <c r="CK513" s="222">
        <f t="shared" si="1196"/>
        <v>0</v>
      </c>
      <c r="CL513" s="222">
        <f t="shared" si="1197"/>
        <v>0</v>
      </c>
      <c r="CM513" s="222">
        <f t="shared" si="1198"/>
        <v>0</v>
      </c>
      <c r="CN513" s="222">
        <f t="shared" si="1199"/>
        <v>0</v>
      </c>
      <c r="CO513" s="222">
        <f t="shared" si="1200"/>
        <v>0</v>
      </c>
      <c r="CP513" s="222">
        <f t="shared" si="1201"/>
        <v>0</v>
      </c>
      <c r="CQ513" s="222">
        <f t="shared" si="1202"/>
        <v>0</v>
      </c>
      <c r="CR513" s="222">
        <f t="shared" si="1203"/>
        <v>0</v>
      </c>
      <c r="CS513" s="222">
        <f t="shared" si="1204"/>
        <v>0</v>
      </c>
      <c r="CT513" s="222">
        <f t="shared" si="1205"/>
        <v>0</v>
      </c>
      <c r="CU513" s="222">
        <f t="shared" si="1206"/>
        <v>0</v>
      </c>
      <c r="CV513" s="222">
        <f t="shared" si="1207"/>
        <v>0</v>
      </c>
      <c r="CW513" s="222">
        <f t="shared" si="1208"/>
        <v>0</v>
      </c>
      <c r="CX513" s="222">
        <f t="shared" si="1209"/>
        <v>0</v>
      </c>
      <c r="CY513" s="222">
        <f t="shared" si="1210"/>
        <v>0</v>
      </c>
      <c r="CZ513" s="222">
        <f t="shared" si="1211"/>
        <v>0</v>
      </c>
      <c r="DA513" s="222">
        <f t="shared" si="1212"/>
        <v>0</v>
      </c>
      <c r="DB513" s="222">
        <f t="shared" si="1213"/>
        <v>0</v>
      </c>
      <c r="DC513" s="222">
        <f t="shared" si="1214"/>
        <v>0</v>
      </c>
      <c r="DD513" s="222">
        <f t="shared" si="1215"/>
        <v>0</v>
      </c>
      <c r="DE513" s="222">
        <f t="shared" si="1216"/>
        <v>0</v>
      </c>
      <c r="DF513" s="222">
        <f t="shared" si="1217"/>
        <v>0</v>
      </c>
      <c r="DG513" s="222">
        <f t="shared" si="1218"/>
        <v>0</v>
      </c>
      <c r="DH513" s="222">
        <f t="shared" si="1219"/>
        <v>0</v>
      </c>
      <c r="DI513" s="222">
        <f t="shared" si="1220"/>
        <v>0</v>
      </c>
      <c r="DJ513" s="222">
        <f t="shared" si="1221"/>
        <v>0</v>
      </c>
      <c r="DK513" s="222">
        <f t="shared" si="1222"/>
        <v>0</v>
      </c>
      <c r="DL513" s="222">
        <f t="shared" si="1223"/>
        <v>0</v>
      </c>
      <c r="DM513" s="222">
        <f t="shared" si="1224"/>
        <v>0</v>
      </c>
      <c r="DN513" s="222">
        <f t="shared" si="1225"/>
        <v>0</v>
      </c>
      <c r="DO513" s="222">
        <f t="shared" si="1226"/>
        <v>0</v>
      </c>
      <c r="DP513" s="222">
        <f t="shared" si="1227"/>
        <v>0</v>
      </c>
      <c r="DQ513" s="222">
        <f t="shared" si="1228"/>
        <v>0</v>
      </c>
      <c r="DR513" s="222">
        <f t="shared" si="1229"/>
        <v>0</v>
      </c>
      <c r="DS513" s="222">
        <f t="shared" si="1230"/>
        <v>0</v>
      </c>
      <c r="DT513" s="222">
        <f t="shared" si="1231"/>
        <v>0</v>
      </c>
      <c r="DU513" s="222">
        <f t="shared" si="1232"/>
        <v>0</v>
      </c>
      <c r="DV513" s="222">
        <f t="shared" si="1233"/>
        <v>0</v>
      </c>
      <c r="DW513" s="222">
        <f t="shared" si="1234"/>
        <v>0</v>
      </c>
      <c r="DX513" s="222">
        <f t="shared" si="1235"/>
        <v>0</v>
      </c>
      <c r="DY513" s="222">
        <f t="shared" si="1236"/>
        <v>0</v>
      </c>
      <c r="DZ513" s="222">
        <f t="shared" si="1237"/>
        <v>0</v>
      </c>
      <c r="EA513" s="222">
        <f t="shared" si="1238"/>
        <v>0</v>
      </c>
      <c r="EB513" s="222">
        <f t="shared" si="1239"/>
        <v>0</v>
      </c>
      <c r="EC513" s="222">
        <f t="shared" si="1240"/>
        <v>0</v>
      </c>
      <c r="ED513" s="222">
        <f t="shared" si="1241"/>
        <v>0</v>
      </c>
      <c r="EE513" s="222">
        <f t="shared" si="1242"/>
        <v>0</v>
      </c>
      <c r="EF513" s="222">
        <f t="shared" si="1243"/>
        <v>0</v>
      </c>
      <c r="EG513" s="222">
        <f t="shared" si="1244"/>
        <v>0</v>
      </c>
      <c r="EH513" s="222">
        <f t="shared" si="1245"/>
        <v>0</v>
      </c>
      <c r="EI513" s="222">
        <f t="shared" si="1246"/>
        <v>0</v>
      </c>
      <c r="EJ513" s="222">
        <f t="shared" si="1247"/>
        <v>0</v>
      </c>
      <c r="EK513" s="222">
        <f t="shared" si="1248"/>
        <v>0</v>
      </c>
      <c r="EL513" s="222">
        <f t="shared" si="1249"/>
        <v>0</v>
      </c>
      <c r="EM513" s="222">
        <f t="shared" si="1250"/>
        <v>0</v>
      </c>
      <c r="EN513" s="222">
        <f t="shared" si="1251"/>
        <v>0</v>
      </c>
      <c r="EO513" s="222">
        <f t="shared" si="1252"/>
        <v>0</v>
      </c>
      <c r="EP513" s="222">
        <f t="shared" si="1253"/>
        <v>0</v>
      </c>
      <c r="EQ513" s="222">
        <f t="shared" si="1254"/>
        <v>0</v>
      </c>
      <c r="ER513" s="222">
        <f t="shared" si="1255"/>
        <v>0</v>
      </c>
      <c r="ES513" s="222">
        <f t="shared" si="1256"/>
        <v>0</v>
      </c>
      <c r="ET513" s="222">
        <f t="shared" si="1257"/>
        <v>0</v>
      </c>
      <c r="EU513" s="222">
        <f t="shared" si="1258"/>
        <v>0</v>
      </c>
      <c r="EV513" s="222">
        <f t="shared" si="1259"/>
        <v>0</v>
      </c>
      <c r="EW513" s="222">
        <f t="shared" si="1260"/>
        <v>0</v>
      </c>
      <c r="EX513" s="222">
        <f t="shared" si="1261"/>
        <v>0</v>
      </c>
      <c r="EY513" s="222">
        <f t="shared" si="1262"/>
        <v>0</v>
      </c>
      <c r="EZ513" s="222">
        <f t="shared" si="1263"/>
        <v>0</v>
      </c>
      <c r="FA513" s="222">
        <f t="shared" si="1264"/>
        <v>0</v>
      </c>
      <c r="FB513" s="222">
        <f t="shared" si="1265"/>
        <v>0</v>
      </c>
      <c r="FC513" s="222">
        <f t="shared" si="1266"/>
        <v>0</v>
      </c>
      <c r="FD513" s="222">
        <f t="shared" si="1267"/>
        <v>0</v>
      </c>
      <c r="FE513" s="222">
        <f t="shared" si="1268"/>
        <v>0</v>
      </c>
      <c r="FF513" s="222">
        <f t="shared" si="1269"/>
        <v>0</v>
      </c>
      <c r="FG513" s="222">
        <f t="shared" si="1270"/>
        <v>0</v>
      </c>
      <c r="FH513" s="222">
        <f t="shared" si="1271"/>
        <v>0</v>
      </c>
      <c r="FI513" s="222">
        <f t="shared" si="1272"/>
        <v>0</v>
      </c>
      <c r="FJ513" s="222">
        <f t="shared" si="1273"/>
        <v>0</v>
      </c>
      <c r="FK513" s="222">
        <f t="shared" si="1274"/>
        <v>0</v>
      </c>
      <c r="FL513" s="222">
        <f t="shared" si="1275"/>
        <v>0</v>
      </c>
      <c r="FM513" s="222">
        <f t="shared" si="1276"/>
        <v>0</v>
      </c>
      <c r="FN513" s="222">
        <f t="shared" si="1277"/>
        <v>0</v>
      </c>
      <c r="FO513" s="222">
        <f t="shared" si="1278"/>
        <v>0</v>
      </c>
      <c r="FP513" s="222">
        <f t="shared" si="1279"/>
        <v>0</v>
      </c>
      <c r="FQ513" s="222">
        <f t="shared" si="1280"/>
        <v>0</v>
      </c>
      <c r="FR513" s="222">
        <f t="shared" si="1281"/>
        <v>0</v>
      </c>
      <c r="FS513" s="222">
        <f t="shared" si="1282"/>
        <v>0</v>
      </c>
      <c r="FT513" s="222">
        <f t="shared" si="1283"/>
        <v>0</v>
      </c>
      <c r="FU513" s="222">
        <f t="shared" si="1284"/>
        <v>0</v>
      </c>
      <c r="FV513" s="222">
        <f t="shared" si="1285"/>
        <v>0</v>
      </c>
      <c r="FW513" s="222">
        <f t="shared" si="1286"/>
        <v>0</v>
      </c>
      <c r="FX513" s="222">
        <f t="shared" si="1287"/>
        <v>0</v>
      </c>
      <c r="FY513" s="222">
        <f t="shared" si="1288"/>
        <v>0</v>
      </c>
      <c r="FZ513" s="222">
        <f t="shared" si="1289"/>
        <v>0</v>
      </c>
      <c r="GA513" s="222">
        <f t="shared" si="1290"/>
        <v>0</v>
      </c>
      <c r="GB513" s="222">
        <f t="shared" si="1291"/>
        <v>0</v>
      </c>
      <c r="GC513" s="222">
        <f t="shared" si="1292"/>
        <v>0</v>
      </c>
      <c r="GD513" s="222">
        <f t="shared" si="1293"/>
        <v>0</v>
      </c>
      <c r="GE513" s="222">
        <f t="shared" si="1294"/>
        <v>0</v>
      </c>
      <c r="GF513" s="222">
        <f t="shared" si="1295"/>
        <v>0</v>
      </c>
      <c r="GG513" s="222">
        <f t="shared" si="1296"/>
        <v>0</v>
      </c>
      <c r="GH513" s="222">
        <f t="shared" si="1297"/>
        <v>0</v>
      </c>
      <c r="GI513" s="222">
        <f t="shared" si="1298"/>
        <v>0</v>
      </c>
      <c r="GJ513" s="222">
        <f t="shared" si="1299"/>
        <v>0</v>
      </c>
      <c r="GK513" s="222">
        <f t="shared" si="1300"/>
        <v>0</v>
      </c>
      <c r="GL513" s="222">
        <f t="shared" si="1301"/>
        <v>0</v>
      </c>
      <c r="GM513" s="222">
        <f t="shared" si="1302"/>
        <v>0</v>
      </c>
      <c r="GN513" s="222">
        <f t="shared" si="1303"/>
        <v>0</v>
      </c>
      <c r="GO513" s="222">
        <f t="shared" si="1304"/>
        <v>0</v>
      </c>
      <c r="GP513" s="222">
        <f t="shared" si="1305"/>
        <v>0</v>
      </c>
      <c r="GQ513" s="222">
        <f t="shared" si="1306"/>
        <v>0</v>
      </c>
      <c r="GR513" s="222">
        <f t="shared" si="1307"/>
        <v>0</v>
      </c>
      <c r="GS513" s="222">
        <f t="shared" si="1308"/>
        <v>0</v>
      </c>
      <c r="GT513" s="222">
        <f t="shared" si="1309"/>
        <v>0</v>
      </c>
      <c r="GU513" s="222">
        <f t="shared" si="1310"/>
        <v>0</v>
      </c>
      <c r="GV513" s="222">
        <f t="shared" si="1311"/>
        <v>0</v>
      </c>
      <c r="GW513" s="222">
        <f t="shared" si="1312"/>
        <v>0</v>
      </c>
      <c r="GX513" s="222">
        <f t="shared" si="1313"/>
        <v>0</v>
      </c>
      <c r="GY513" s="222">
        <f t="shared" si="1314"/>
        <v>0</v>
      </c>
      <c r="GZ513" s="222">
        <f t="shared" si="1315"/>
        <v>0</v>
      </c>
      <c r="HA513" s="222">
        <f t="shared" si="1316"/>
        <v>0</v>
      </c>
      <c r="HB513" s="222">
        <f t="shared" si="1317"/>
        <v>0</v>
      </c>
      <c r="HC513" s="222">
        <f t="shared" si="1318"/>
        <v>0</v>
      </c>
      <c r="HD513" s="222">
        <f t="shared" si="1319"/>
        <v>0</v>
      </c>
      <c r="HE513" s="222">
        <f t="shared" si="1320"/>
        <v>0</v>
      </c>
      <c r="HF513" s="222">
        <f t="shared" si="1321"/>
        <v>0</v>
      </c>
      <c r="HG513" s="222">
        <f t="shared" si="1322"/>
        <v>0</v>
      </c>
      <c r="HH513" s="222">
        <f t="shared" si="1323"/>
        <v>0</v>
      </c>
      <c r="HI513" s="222">
        <f t="shared" si="1324"/>
        <v>0</v>
      </c>
      <c r="HJ513" s="222">
        <f t="shared" si="1325"/>
        <v>0</v>
      </c>
      <c r="HK513" s="222">
        <f t="shared" si="1326"/>
        <v>0</v>
      </c>
      <c r="HL513" s="222">
        <f t="shared" si="1327"/>
        <v>0</v>
      </c>
      <c r="HM513" s="222">
        <f t="shared" si="1328"/>
        <v>0</v>
      </c>
      <c r="HN513" s="222">
        <f t="shared" si="1329"/>
        <v>0</v>
      </c>
      <c r="HO513" s="222">
        <f t="shared" si="1330"/>
        <v>0</v>
      </c>
      <c r="HP513" s="222">
        <f t="shared" si="1331"/>
        <v>0</v>
      </c>
      <c r="HQ513" s="222">
        <f t="shared" si="1332"/>
        <v>0</v>
      </c>
      <c r="HR513" s="222">
        <f t="shared" si="1333"/>
        <v>0</v>
      </c>
      <c r="HS513" s="222">
        <f t="shared" si="1334"/>
        <v>0</v>
      </c>
      <c r="HT513" s="222">
        <f t="shared" si="1335"/>
        <v>0</v>
      </c>
      <c r="HU513" s="222">
        <f t="shared" si="1336"/>
        <v>0</v>
      </c>
      <c r="HV513" s="222">
        <f t="shared" si="1337"/>
        <v>0</v>
      </c>
      <c r="HW513" s="222">
        <f t="shared" si="1338"/>
        <v>0</v>
      </c>
      <c r="HX513" s="222">
        <f t="shared" si="1339"/>
        <v>0</v>
      </c>
      <c r="HY513" s="222">
        <f t="shared" si="1340"/>
        <v>0</v>
      </c>
      <c r="HZ513" s="222">
        <f t="shared" si="1341"/>
        <v>0</v>
      </c>
      <c r="IA513" s="222">
        <f t="shared" si="1342"/>
        <v>0</v>
      </c>
      <c r="IB513" s="222">
        <f t="shared" si="1343"/>
        <v>0</v>
      </c>
      <c r="IC513" s="222">
        <f t="shared" si="1344"/>
        <v>0</v>
      </c>
      <c r="ID513" s="222">
        <f t="shared" si="1345"/>
        <v>0</v>
      </c>
      <c r="IE513" s="222">
        <f t="shared" si="1346"/>
        <v>0</v>
      </c>
      <c r="IF513" s="222">
        <f t="shared" si="1347"/>
        <v>0</v>
      </c>
      <c r="IG513" s="222">
        <f t="shared" si="1348"/>
        <v>0</v>
      </c>
      <c r="IH513" s="222">
        <f t="shared" si="1349"/>
        <v>0</v>
      </c>
      <c r="II513" s="222">
        <f t="shared" si="1350"/>
        <v>0</v>
      </c>
      <c r="IJ513" s="222">
        <f t="shared" si="1351"/>
        <v>0</v>
      </c>
      <c r="IK513" s="222">
        <f t="shared" si="1352"/>
        <v>0</v>
      </c>
      <c r="IL513" s="222">
        <f t="shared" si="1353"/>
        <v>0</v>
      </c>
      <c r="IM513" s="222">
        <f t="shared" si="1354"/>
        <v>0</v>
      </c>
      <c r="IN513" s="222">
        <f t="shared" si="1355"/>
        <v>0</v>
      </c>
      <c r="IO513" s="222">
        <f t="shared" si="1356"/>
        <v>0</v>
      </c>
      <c r="IP513" s="222">
        <f t="shared" si="1357"/>
        <v>0</v>
      </c>
      <c r="IQ513" s="222">
        <f t="shared" si="1358"/>
        <v>0</v>
      </c>
      <c r="IR513" s="222">
        <f t="shared" si="1359"/>
        <v>0</v>
      </c>
      <c r="IS513" s="222">
        <f t="shared" si="1360"/>
        <v>0</v>
      </c>
      <c r="IT513" s="222">
        <f t="shared" si="1361"/>
        <v>0</v>
      </c>
      <c r="IU513" s="222">
        <f t="shared" si="1362"/>
        <v>0</v>
      </c>
      <c r="IV513" s="222">
        <f t="shared" si="1363"/>
        <v>0</v>
      </c>
      <c r="IW513" s="222">
        <f t="shared" si="1364"/>
        <v>0</v>
      </c>
      <c r="IX513" s="222">
        <f t="shared" si="1365"/>
        <v>0</v>
      </c>
      <c r="IY513" s="222">
        <f t="shared" si="1366"/>
        <v>0</v>
      </c>
      <c r="IZ513" s="222">
        <f t="shared" si="1367"/>
        <v>0</v>
      </c>
      <c r="JA513" s="222">
        <f t="shared" si="1368"/>
        <v>0</v>
      </c>
      <c r="JB513" s="222">
        <f t="shared" si="1369"/>
        <v>0</v>
      </c>
    </row>
    <row r="514" spans="2:262">
      <c r="B514" s="230">
        <v>153</v>
      </c>
      <c r="C514" s="229">
        <f t="shared" si="1370"/>
        <v>2.9882812500000022E-3</v>
      </c>
      <c r="D514" s="226">
        <f t="shared" ca="1" si="1113"/>
        <v>39.09916356410988</v>
      </c>
      <c r="E514" s="225">
        <f ca="1">FC361</f>
        <v>-0.10083643589012038</v>
      </c>
      <c r="F514" s="224">
        <v>153</v>
      </c>
      <c r="G514" s="222">
        <f t="shared" si="1114"/>
        <v>0</v>
      </c>
      <c r="H514" s="222">
        <f t="shared" si="1115"/>
        <v>0</v>
      </c>
      <c r="I514" s="222">
        <f t="shared" si="1116"/>
        <v>0</v>
      </c>
      <c r="J514" s="222">
        <f t="shared" si="1117"/>
        <v>0</v>
      </c>
      <c r="K514" s="222">
        <f t="shared" si="1118"/>
        <v>0</v>
      </c>
      <c r="L514" s="222">
        <f t="shared" si="1119"/>
        <v>0</v>
      </c>
      <c r="M514" s="222">
        <f t="shared" si="1120"/>
        <v>0</v>
      </c>
      <c r="N514" s="222">
        <f t="shared" si="1121"/>
        <v>0</v>
      </c>
      <c r="O514" s="222">
        <f t="shared" si="1122"/>
        <v>0</v>
      </c>
      <c r="P514" s="222">
        <f t="shared" si="1123"/>
        <v>0</v>
      </c>
      <c r="Q514" s="222">
        <f t="shared" si="1124"/>
        <v>0</v>
      </c>
      <c r="R514" s="222">
        <f t="shared" si="1125"/>
        <v>0</v>
      </c>
      <c r="S514" s="222">
        <f t="shared" si="1126"/>
        <v>0</v>
      </c>
      <c r="T514" s="222">
        <f t="shared" si="1127"/>
        <v>0</v>
      </c>
      <c r="U514" s="222">
        <f t="shared" si="1128"/>
        <v>0</v>
      </c>
      <c r="V514" s="222">
        <f t="shared" si="1129"/>
        <v>0</v>
      </c>
      <c r="W514" s="222">
        <f t="shared" si="1130"/>
        <v>0</v>
      </c>
      <c r="X514" s="222">
        <f t="shared" si="1131"/>
        <v>0</v>
      </c>
      <c r="Y514" s="222">
        <f t="shared" si="1132"/>
        <v>0</v>
      </c>
      <c r="Z514" s="222">
        <f t="shared" si="1133"/>
        <v>0</v>
      </c>
      <c r="AA514" s="222">
        <f t="shared" si="1134"/>
        <v>0</v>
      </c>
      <c r="AB514" s="222">
        <f t="shared" si="1135"/>
        <v>0</v>
      </c>
      <c r="AC514" s="222">
        <f t="shared" si="1136"/>
        <v>0</v>
      </c>
      <c r="AD514" s="222">
        <f t="shared" si="1137"/>
        <v>0</v>
      </c>
      <c r="AE514" s="222">
        <f t="shared" si="1138"/>
        <v>0</v>
      </c>
      <c r="AF514" s="222">
        <f t="shared" si="1139"/>
        <v>0</v>
      </c>
      <c r="AG514" s="222">
        <f t="shared" si="1140"/>
        <v>0</v>
      </c>
      <c r="AH514" s="222">
        <f t="shared" si="1141"/>
        <v>0</v>
      </c>
      <c r="AI514" s="222">
        <f t="shared" si="1142"/>
        <v>0</v>
      </c>
      <c r="AJ514" s="222">
        <f t="shared" si="1143"/>
        <v>0</v>
      </c>
      <c r="AK514" s="222">
        <f t="shared" si="1144"/>
        <v>0</v>
      </c>
      <c r="AL514" s="222">
        <f t="shared" si="1145"/>
        <v>0</v>
      </c>
      <c r="AM514" s="222">
        <f t="shared" si="1146"/>
        <v>0</v>
      </c>
      <c r="AN514" s="222">
        <f t="shared" si="1147"/>
        <v>0</v>
      </c>
      <c r="AO514" s="222">
        <f t="shared" si="1148"/>
        <v>0</v>
      </c>
      <c r="AP514" s="222">
        <f t="shared" si="1149"/>
        <v>0</v>
      </c>
      <c r="AQ514" s="222">
        <f t="shared" si="1150"/>
        <v>0</v>
      </c>
      <c r="AR514" s="222">
        <f t="shared" si="1151"/>
        <v>0</v>
      </c>
      <c r="AS514" s="222">
        <f t="shared" si="1152"/>
        <v>0</v>
      </c>
      <c r="AT514" s="222">
        <f t="shared" si="1153"/>
        <v>0</v>
      </c>
      <c r="AU514" s="222">
        <f t="shared" si="1154"/>
        <v>0</v>
      </c>
      <c r="AV514" s="222">
        <f t="shared" si="1155"/>
        <v>0</v>
      </c>
      <c r="AW514" s="222">
        <f t="shared" si="1156"/>
        <v>0</v>
      </c>
      <c r="AX514" s="222">
        <f t="shared" si="1157"/>
        <v>0</v>
      </c>
      <c r="AY514" s="222">
        <f t="shared" si="1158"/>
        <v>0</v>
      </c>
      <c r="AZ514" s="222">
        <f t="shared" si="1159"/>
        <v>0</v>
      </c>
      <c r="BA514" s="222">
        <f t="shared" si="1160"/>
        <v>0</v>
      </c>
      <c r="BB514" s="222">
        <f t="shared" si="1161"/>
        <v>0</v>
      </c>
      <c r="BC514" s="222">
        <f t="shared" si="1162"/>
        <v>0</v>
      </c>
      <c r="BD514" s="222">
        <f t="shared" si="1163"/>
        <v>0</v>
      </c>
      <c r="BE514" s="222">
        <f t="shared" si="1164"/>
        <v>0</v>
      </c>
      <c r="BF514" s="222">
        <f t="shared" si="1165"/>
        <v>0</v>
      </c>
      <c r="BG514" s="222">
        <f t="shared" si="1166"/>
        <v>0</v>
      </c>
      <c r="BH514" s="222">
        <f t="shared" si="1167"/>
        <v>0</v>
      </c>
      <c r="BI514" s="222">
        <f t="shared" si="1168"/>
        <v>0</v>
      </c>
      <c r="BJ514" s="222">
        <f t="shared" si="1169"/>
        <v>0</v>
      </c>
      <c r="BK514" s="222">
        <f t="shared" si="1170"/>
        <v>0</v>
      </c>
      <c r="BL514" s="222">
        <f t="shared" si="1171"/>
        <v>0</v>
      </c>
      <c r="BM514" s="222">
        <f t="shared" si="1172"/>
        <v>0</v>
      </c>
      <c r="BN514" s="222">
        <f t="shared" si="1173"/>
        <v>0</v>
      </c>
      <c r="BO514" s="222">
        <f t="shared" si="1174"/>
        <v>0</v>
      </c>
      <c r="BP514" s="222">
        <f t="shared" si="1175"/>
        <v>0</v>
      </c>
      <c r="BQ514" s="222">
        <f t="shared" si="1176"/>
        <v>0</v>
      </c>
      <c r="BR514" s="222">
        <f t="shared" si="1177"/>
        <v>0</v>
      </c>
      <c r="BS514" s="222">
        <f t="shared" si="1178"/>
        <v>0</v>
      </c>
      <c r="BT514" s="222">
        <f t="shared" si="1179"/>
        <v>0</v>
      </c>
      <c r="BU514" s="222">
        <f t="shared" si="1180"/>
        <v>0</v>
      </c>
      <c r="BV514" s="222">
        <f t="shared" si="1181"/>
        <v>0</v>
      </c>
      <c r="BW514" s="222">
        <f t="shared" si="1182"/>
        <v>0</v>
      </c>
      <c r="BX514" s="222">
        <f t="shared" si="1183"/>
        <v>0</v>
      </c>
      <c r="BY514" s="222">
        <f t="shared" si="1184"/>
        <v>0</v>
      </c>
      <c r="BZ514" s="222">
        <f t="shared" si="1185"/>
        <v>0</v>
      </c>
      <c r="CA514" s="222">
        <f t="shared" si="1186"/>
        <v>0</v>
      </c>
      <c r="CB514" s="222">
        <f t="shared" si="1187"/>
        <v>0</v>
      </c>
      <c r="CC514" s="222">
        <f t="shared" si="1188"/>
        <v>0</v>
      </c>
      <c r="CD514" s="222">
        <f t="shared" si="1189"/>
        <v>0</v>
      </c>
      <c r="CE514" s="222">
        <f t="shared" si="1190"/>
        <v>0</v>
      </c>
      <c r="CF514" s="222">
        <f t="shared" si="1191"/>
        <v>0</v>
      </c>
      <c r="CG514" s="222">
        <f t="shared" si="1192"/>
        <v>0</v>
      </c>
      <c r="CH514" s="222">
        <f t="shared" si="1193"/>
        <v>0</v>
      </c>
      <c r="CI514" s="222">
        <f t="shared" si="1194"/>
        <v>0</v>
      </c>
      <c r="CJ514" s="222">
        <f t="shared" si="1195"/>
        <v>0</v>
      </c>
      <c r="CK514" s="222">
        <f t="shared" si="1196"/>
        <v>0</v>
      </c>
      <c r="CL514" s="222">
        <f t="shared" si="1197"/>
        <v>0</v>
      </c>
      <c r="CM514" s="222">
        <f t="shared" si="1198"/>
        <v>0</v>
      </c>
      <c r="CN514" s="222">
        <f t="shared" si="1199"/>
        <v>0</v>
      </c>
      <c r="CO514" s="222">
        <f t="shared" si="1200"/>
        <v>0</v>
      </c>
      <c r="CP514" s="222">
        <f t="shared" si="1201"/>
        <v>0</v>
      </c>
      <c r="CQ514" s="222">
        <f t="shared" si="1202"/>
        <v>0</v>
      </c>
      <c r="CR514" s="222">
        <f t="shared" si="1203"/>
        <v>0</v>
      </c>
      <c r="CS514" s="222">
        <f t="shared" si="1204"/>
        <v>0</v>
      </c>
      <c r="CT514" s="222">
        <f t="shared" si="1205"/>
        <v>0</v>
      </c>
      <c r="CU514" s="222">
        <f t="shared" si="1206"/>
        <v>0</v>
      </c>
      <c r="CV514" s="222">
        <f t="shared" si="1207"/>
        <v>0</v>
      </c>
      <c r="CW514" s="222">
        <f t="shared" si="1208"/>
        <v>0</v>
      </c>
      <c r="CX514" s="222">
        <f t="shared" si="1209"/>
        <v>0</v>
      </c>
      <c r="CY514" s="222">
        <f t="shared" si="1210"/>
        <v>0</v>
      </c>
      <c r="CZ514" s="222">
        <f t="shared" si="1211"/>
        <v>0</v>
      </c>
      <c r="DA514" s="222">
        <f t="shared" si="1212"/>
        <v>0</v>
      </c>
      <c r="DB514" s="222">
        <f t="shared" si="1213"/>
        <v>0</v>
      </c>
      <c r="DC514" s="222">
        <f t="shared" si="1214"/>
        <v>0</v>
      </c>
      <c r="DD514" s="222">
        <f t="shared" si="1215"/>
        <v>0</v>
      </c>
      <c r="DE514" s="222">
        <f t="shared" si="1216"/>
        <v>0</v>
      </c>
      <c r="DF514" s="222">
        <f t="shared" si="1217"/>
        <v>0</v>
      </c>
      <c r="DG514" s="222">
        <f t="shared" si="1218"/>
        <v>0</v>
      </c>
      <c r="DH514" s="222">
        <f t="shared" si="1219"/>
        <v>0</v>
      </c>
      <c r="DI514" s="222">
        <f t="shared" si="1220"/>
        <v>0</v>
      </c>
      <c r="DJ514" s="222">
        <f t="shared" si="1221"/>
        <v>0</v>
      </c>
      <c r="DK514" s="222">
        <f t="shared" si="1222"/>
        <v>0</v>
      </c>
      <c r="DL514" s="222">
        <f t="shared" si="1223"/>
        <v>0</v>
      </c>
      <c r="DM514" s="222">
        <f t="shared" si="1224"/>
        <v>0</v>
      </c>
      <c r="DN514" s="222">
        <f t="shared" si="1225"/>
        <v>0</v>
      </c>
      <c r="DO514" s="222">
        <f t="shared" si="1226"/>
        <v>0</v>
      </c>
      <c r="DP514" s="222">
        <f t="shared" si="1227"/>
        <v>0</v>
      </c>
      <c r="DQ514" s="222">
        <f t="shared" si="1228"/>
        <v>0</v>
      </c>
      <c r="DR514" s="222">
        <f t="shared" si="1229"/>
        <v>0</v>
      </c>
      <c r="DS514" s="222">
        <f t="shared" si="1230"/>
        <v>0</v>
      </c>
      <c r="DT514" s="222">
        <f t="shared" si="1231"/>
        <v>0</v>
      </c>
      <c r="DU514" s="222">
        <f t="shared" si="1232"/>
        <v>0</v>
      </c>
      <c r="DV514" s="222">
        <f t="shared" si="1233"/>
        <v>0</v>
      </c>
      <c r="DW514" s="222">
        <f t="shared" si="1234"/>
        <v>0</v>
      </c>
      <c r="DX514" s="222">
        <f t="shared" si="1235"/>
        <v>0</v>
      </c>
      <c r="DY514" s="222">
        <f t="shared" si="1236"/>
        <v>0</v>
      </c>
      <c r="DZ514" s="222">
        <f t="shared" si="1237"/>
        <v>0</v>
      </c>
      <c r="EA514" s="222">
        <f t="shared" si="1238"/>
        <v>0</v>
      </c>
      <c r="EB514" s="222">
        <f t="shared" si="1239"/>
        <v>0</v>
      </c>
      <c r="EC514" s="222">
        <f t="shared" si="1240"/>
        <v>0</v>
      </c>
      <c r="ED514" s="222">
        <f t="shared" si="1241"/>
        <v>0</v>
      </c>
      <c r="EE514" s="222">
        <f t="shared" si="1242"/>
        <v>0</v>
      </c>
      <c r="EF514" s="222">
        <f t="shared" si="1243"/>
        <v>0</v>
      </c>
      <c r="EG514" s="222">
        <f t="shared" si="1244"/>
        <v>0</v>
      </c>
      <c r="EH514" s="222">
        <f t="shared" si="1245"/>
        <v>0</v>
      </c>
      <c r="EI514" s="222">
        <f t="shared" si="1246"/>
        <v>0</v>
      </c>
      <c r="EJ514" s="222">
        <f t="shared" si="1247"/>
        <v>0</v>
      </c>
      <c r="EK514" s="222">
        <f t="shared" si="1248"/>
        <v>0</v>
      </c>
      <c r="EL514" s="222">
        <f t="shared" si="1249"/>
        <v>0</v>
      </c>
      <c r="EM514" s="222">
        <f t="shared" si="1250"/>
        <v>0</v>
      </c>
      <c r="EN514" s="222">
        <f t="shared" si="1251"/>
        <v>0</v>
      </c>
      <c r="EO514" s="222">
        <f t="shared" si="1252"/>
        <v>0</v>
      </c>
      <c r="EP514" s="222">
        <f t="shared" si="1253"/>
        <v>0</v>
      </c>
      <c r="EQ514" s="222">
        <f t="shared" si="1254"/>
        <v>0</v>
      </c>
      <c r="ER514" s="222">
        <f t="shared" si="1255"/>
        <v>0</v>
      </c>
      <c r="ES514" s="222">
        <f t="shared" si="1256"/>
        <v>0</v>
      </c>
      <c r="ET514" s="222">
        <f t="shared" si="1257"/>
        <v>0</v>
      </c>
      <c r="EU514" s="222">
        <f t="shared" si="1258"/>
        <v>0</v>
      </c>
      <c r="EV514" s="222">
        <f t="shared" si="1259"/>
        <v>0</v>
      </c>
      <c r="EW514" s="222">
        <f t="shared" si="1260"/>
        <v>0</v>
      </c>
      <c r="EX514" s="222">
        <f t="shared" si="1261"/>
        <v>0</v>
      </c>
      <c r="EY514" s="222">
        <f t="shared" si="1262"/>
        <v>0</v>
      </c>
      <c r="EZ514" s="222">
        <f t="shared" si="1263"/>
        <v>0</v>
      </c>
      <c r="FA514" s="222">
        <f t="shared" si="1264"/>
        <v>0</v>
      </c>
      <c r="FB514" s="222">
        <f t="shared" si="1265"/>
        <v>0</v>
      </c>
      <c r="FC514" s="222">
        <f t="shared" si="1266"/>
        <v>0</v>
      </c>
      <c r="FD514" s="222">
        <f t="shared" si="1267"/>
        <v>0</v>
      </c>
      <c r="FE514" s="222">
        <f t="shared" si="1268"/>
        <v>0</v>
      </c>
      <c r="FF514" s="222">
        <f t="shared" si="1269"/>
        <v>0</v>
      </c>
      <c r="FG514" s="222">
        <f t="shared" si="1270"/>
        <v>0</v>
      </c>
      <c r="FH514" s="222">
        <f t="shared" si="1271"/>
        <v>0</v>
      </c>
      <c r="FI514" s="222">
        <f t="shared" si="1272"/>
        <v>0</v>
      </c>
      <c r="FJ514" s="222">
        <f t="shared" si="1273"/>
        <v>0</v>
      </c>
      <c r="FK514" s="222">
        <f t="shared" si="1274"/>
        <v>0</v>
      </c>
      <c r="FL514" s="222">
        <f t="shared" si="1275"/>
        <v>0</v>
      </c>
      <c r="FM514" s="222">
        <f t="shared" si="1276"/>
        <v>0</v>
      </c>
      <c r="FN514" s="222">
        <f t="shared" si="1277"/>
        <v>0</v>
      </c>
      <c r="FO514" s="222">
        <f t="shared" si="1278"/>
        <v>0</v>
      </c>
      <c r="FP514" s="222">
        <f t="shared" si="1279"/>
        <v>0</v>
      </c>
      <c r="FQ514" s="222">
        <f t="shared" si="1280"/>
        <v>0</v>
      </c>
      <c r="FR514" s="222">
        <f t="shared" si="1281"/>
        <v>0</v>
      </c>
      <c r="FS514" s="222">
        <f t="shared" si="1282"/>
        <v>0</v>
      </c>
      <c r="FT514" s="222">
        <f t="shared" si="1283"/>
        <v>0</v>
      </c>
      <c r="FU514" s="222">
        <f t="shared" si="1284"/>
        <v>0</v>
      </c>
      <c r="FV514" s="222">
        <f t="shared" si="1285"/>
        <v>0</v>
      </c>
      <c r="FW514" s="222">
        <f t="shared" si="1286"/>
        <v>0</v>
      </c>
      <c r="FX514" s="222">
        <f t="shared" si="1287"/>
        <v>0</v>
      </c>
      <c r="FY514" s="222">
        <f t="shared" si="1288"/>
        <v>0</v>
      </c>
      <c r="FZ514" s="222">
        <f t="shared" si="1289"/>
        <v>0</v>
      </c>
      <c r="GA514" s="222">
        <f t="shared" si="1290"/>
        <v>0</v>
      </c>
      <c r="GB514" s="222">
        <f t="shared" si="1291"/>
        <v>0</v>
      </c>
      <c r="GC514" s="222">
        <f t="shared" si="1292"/>
        <v>0</v>
      </c>
      <c r="GD514" s="222">
        <f t="shared" si="1293"/>
        <v>0</v>
      </c>
      <c r="GE514" s="222">
        <f t="shared" si="1294"/>
        <v>0</v>
      </c>
      <c r="GF514" s="222">
        <f t="shared" si="1295"/>
        <v>0</v>
      </c>
      <c r="GG514" s="222">
        <f t="shared" si="1296"/>
        <v>0</v>
      </c>
      <c r="GH514" s="222">
        <f t="shared" si="1297"/>
        <v>0</v>
      </c>
      <c r="GI514" s="222">
        <f t="shared" si="1298"/>
        <v>0</v>
      </c>
      <c r="GJ514" s="222">
        <f t="shared" si="1299"/>
        <v>0</v>
      </c>
      <c r="GK514" s="222">
        <f t="shared" si="1300"/>
        <v>0</v>
      </c>
      <c r="GL514" s="222">
        <f t="shared" si="1301"/>
        <v>0</v>
      </c>
      <c r="GM514" s="222">
        <f t="shared" si="1302"/>
        <v>0</v>
      </c>
      <c r="GN514" s="222">
        <f t="shared" si="1303"/>
        <v>0</v>
      </c>
      <c r="GO514" s="222">
        <f t="shared" si="1304"/>
        <v>0</v>
      </c>
      <c r="GP514" s="222">
        <f t="shared" si="1305"/>
        <v>0</v>
      </c>
      <c r="GQ514" s="222">
        <f t="shared" si="1306"/>
        <v>0</v>
      </c>
      <c r="GR514" s="222">
        <f t="shared" si="1307"/>
        <v>0</v>
      </c>
      <c r="GS514" s="222">
        <f t="shared" si="1308"/>
        <v>0</v>
      </c>
      <c r="GT514" s="222">
        <f t="shared" si="1309"/>
        <v>0</v>
      </c>
      <c r="GU514" s="222">
        <f t="shared" si="1310"/>
        <v>0</v>
      </c>
      <c r="GV514" s="222">
        <f t="shared" si="1311"/>
        <v>0</v>
      </c>
      <c r="GW514" s="222">
        <f t="shared" si="1312"/>
        <v>0</v>
      </c>
      <c r="GX514" s="222">
        <f t="shared" si="1313"/>
        <v>0</v>
      </c>
      <c r="GY514" s="222">
        <f t="shared" si="1314"/>
        <v>0</v>
      </c>
      <c r="GZ514" s="222">
        <f t="shared" si="1315"/>
        <v>0</v>
      </c>
      <c r="HA514" s="222">
        <f t="shared" si="1316"/>
        <v>0</v>
      </c>
      <c r="HB514" s="222">
        <f t="shared" si="1317"/>
        <v>0</v>
      </c>
      <c r="HC514" s="222">
        <f t="shared" si="1318"/>
        <v>0</v>
      </c>
      <c r="HD514" s="222">
        <f t="shared" si="1319"/>
        <v>0</v>
      </c>
      <c r="HE514" s="222">
        <f t="shared" si="1320"/>
        <v>0</v>
      </c>
      <c r="HF514" s="222">
        <f t="shared" si="1321"/>
        <v>0</v>
      </c>
      <c r="HG514" s="222">
        <f t="shared" si="1322"/>
        <v>0</v>
      </c>
      <c r="HH514" s="222">
        <f t="shared" si="1323"/>
        <v>0</v>
      </c>
      <c r="HI514" s="222">
        <f t="shared" si="1324"/>
        <v>0</v>
      </c>
      <c r="HJ514" s="222">
        <f t="shared" si="1325"/>
        <v>0</v>
      </c>
      <c r="HK514" s="222">
        <f t="shared" si="1326"/>
        <v>0</v>
      </c>
      <c r="HL514" s="222">
        <f t="shared" si="1327"/>
        <v>0</v>
      </c>
      <c r="HM514" s="222">
        <f t="shared" si="1328"/>
        <v>0</v>
      </c>
      <c r="HN514" s="222">
        <f t="shared" si="1329"/>
        <v>0</v>
      </c>
      <c r="HO514" s="222">
        <f t="shared" si="1330"/>
        <v>0</v>
      </c>
      <c r="HP514" s="222">
        <f t="shared" si="1331"/>
        <v>0</v>
      </c>
      <c r="HQ514" s="222">
        <f t="shared" si="1332"/>
        <v>0</v>
      </c>
      <c r="HR514" s="222">
        <f t="shared" si="1333"/>
        <v>0</v>
      </c>
      <c r="HS514" s="222">
        <f t="shared" si="1334"/>
        <v>0</v>
      </c>
      <c r="HT514" s="222">
        <f t="shared" si="1335"/>
        <v>0</v>
      </c>
      <c r="HU514" s="222">
        <f t="shared" si="1336"/>
        <v>0</v>
      </c>
      <c r="HV514" s="222">
        <f t="shared" si="1337"/>
        <v>0</v>
      </c>
      <c r="HW514" s="222">
        <f t="shared" si="1338"/>
        <v>0</v>
      </c>
      <c r="HX514" s="222">
        <f t="shared" si="1339"/>
        <v>0</v>
      </c>
      <c r="HY514" s="222">
        <f t="shared" si="1340"/>
        <v>0</v>
      </c>
      <c r="HZ514" s="222">
        <f t="shared" si="1341"/>
        <v>0</v>
      </c>
      <c r="IA514" s="222">
        <f t="shared" si="1342"/>
        <v>0</v>
      </c>
      <c r="IB514" s="222">
        <f t="shared" si="1343"/>
        <v>0</v>
      </c>
      <c r="IC514" s="222">
        <f t="shared" si="1344"/>
        <v>0</v>
      </c>
      <c r="ID514" s="222">
        <f t="shared" si="1345"/>
        <v>0</v>
      </c>
      <c r="IE514" s="222">
        <f t="shared" si="1346"/>
        <v>0</v>
      </c>
      <c r="IF514" s="222">
        <f t="shared" si="1347"/>
        <v>0</v>
      </c>
      <c r="IG514" s="222">
        <f t="shared" si="1348"/>
        <v>0</v>
      </c>
      <c r="IH514" s="222">
        <f t="shared" si="1349"/>
        <v>0</v>
      </c>
      <c r="II514" s="222">
        <f t="shared" si="1350"/>
        <v>0</v>
      </c>
      <c r="IJ514" s="222">
        <f t="shared" si="1351"/>
        <v>0</v>
      </c>
      <c r="IK514" s="222">
        <f t="shared" si="1352"/>
        <v>0</v>
      </c>
      <c r="IL514" s="222">
        <f t="shared" si="1353"/>
        <v>0</v>
      </c>
      <c r="IM514" s="222">
        <f t="shared" si="1354"/>
        <v>0</v>
      </c>
      <c r="IN514" s="222">
        <f t="shared" si="1355"/>
        <v>0</v>
      </c>
      <c r="IO514" s="222">
        <f t="shared" si="1356"/>
        <v>0</v>
      </c>
      <c r="IP514" s="222">
        <f t="shared" si="1357"/>
        <v>0</v>
      </c>
      <c r="IQ514" s="222">
        <f t="shared" si="1358"/>
        <v>0</v>
      </c>
      <c r="IR514" s="222">
        <f t="shared" si="1359"/>
        <v>0</v>
      </c>
      <c r="IS514" s="222">
        <f t="shared" si="1360"/>
        <v>0</v>
      </c>
      <c r="IT514" s="222">
        <f t="shared" si="1361"/>
        <v>0</v>
      </c>
      <c r="IU514" s="222">
        <f t="shared" si="1362"/>
        <v>0</v>
      </c>
      <c r="IV514" s="222">
        <f t="shared" si="1363"/>
        <v>0</v>
      </c>
      <c r="IW514" s="222">
        <f t="shared" si="1364"/>
        <v>0</v>
      </c>
      <c r="IX514" s="222">
        <f t="shared" si="1365"/>
        <v>0</v>
      </c>
      <c r="IY514" s="222">
        <f t="shared" si="1366"/>
        <v>0</v>
      </c>
      <c r="IZ514" s="222">
        <f t="shared" si="1367"/>
        <v>0</v>
      </c>
      <c r="JA514" s="222">
        <f t="shared" si="1368"/>
        <v>0</v>
      </c>
      <c r="JB514" s="222">
        <f t="shared" si="1369"/>
        <v>0</v>
      </c>
    </row>
    <row r="515" spans="2:262">
      <c r="B515" s="230">
        <v>154</v>
      </c>
      <c r="C515" s="229">
        <f t="shared" si="1370"/>
        <v>3.0078125000000022E-3</v>
      </c>
      <c r="D515" s="226">
        <f t="shared" ca="1" si="1113"/>
        <v>39.101987231404408</v>
      </c>
      <c r="E515" s="225">
        <f ca="1">FD361</f>
        <v>-9.8012768595591424E-2</v>
      </c>
      <c r="F515" s="224">
        <v>154</v>
      </c>
      <c r="G515" s="222">
        <f t="shared" si="1114"/>
        <v>0</v>
      </c>
      <c r="H515" s="222">
        <f t="shared" si="1115"/>
        <v>0</v>
      </c>
      <c r="I515" s="222">
        <f t="shared" si="1116"/>
        <v>0</v>
      </c>
      <c r="J515" s="222">
        <f t="shared" si="1117"/>
        <v>0</v>
      </c>
      <c r="K515" s="222">
        <f t="shared" si="1118"/>
        <v>0</v>
      </c>
      <c r="L515" s="222">
        <f t="shared" si="1119"/>
        <v>0</v>
      </c>
      <c r="M515" s="222">
        <f t="shared" si="1120"/>
        <v>0</v>
      </c>
      <c r="N515" s="222">
        <f t="shared" si="1121"/>
        <v>0</v>
      </c>
      <c r="O515" s="222">
        <f t="shared" si="1122"/>
        <v>0</v>
      </c>
      <c r="P515" s="222">
        <f t="shared" si="1123"/>
        <v>0</v>
      </c>
      <c r="Q515" s="222">
        <f t="shared" si="1124"/>
        <v>0</v>
      </c>
      <c r="R515" s="222">
        <f t="shared" si="1125"/>
        <v>0</v>
      </c>
      <c r="S515" s="222">
        <f t="shared" si="1126"/>
        <v>0</v>
      </c>
      <c r="T515" s="222">
        <f t="shared" si="1127"/>
        <v>0</v>
      </c>
      <c r="U515" s="222">
        <f t="shared" si="1128"/>
        <v>0</v>
      </c>
      <c r="V515" s="222">
        <f t="shared" si="1129"/>
        <v>0</v>
      </c>
      <c r="W515" s="222">
        <f t="shared" si="1130"/>
        <v>0</v>
      </c>
      <c r="X515" s="222">
        <f t="shared" si="1131"/>
        <v>0</v>
      </c>
      <c r="Y515" s="222">
        <f t="shared" si="1132"/>
        <v>0</v>
      </c>
      <c r="Z515" s="222">
        <f t="shared" si="1133"/>
        <v>0</v>
      </c>
      <c r="AA515" s="222">
        <f t="shared" si="1134"/>
        <v>0</v>
      </c>
      <c r="AB515" s="222">
        <f t="shared" si="1135"/>
        <v>0</v>
      </c>
      <c r="AC515" s="222">
        <f t="shared" si="1136"/>
        <v>0</v>
      </c>
      <c r="AD515" s="222">
        <f t="shared" si="1137"/>
        <v>0</v>
      </c>
      <c r="AE515" s="222">
        <f t="shared" si="1138"/>
        <v>0</v>
      </c>
      <c r="AF515" s="222">
        <f t="shared" si="1139"/>
        <v>0</v>
      </c>
      <c r="AG515" s="222">
        <f t="shared" si="1140"/>
        <v>0</v>
      </c>
      <c r="AH515" s="222">
        <f t="shared" si="1141"/>
        <v>0</v>
      </c>
      <c r="AI515" s="222">
        <f t="shared" si="1142"/>
        <v>0</v>
      </c>
      <c r="AJ515" s="222">
        <f t="shared" si="1143"/>
        <v>0</v>
      </c>
      <c r="AK515" s="222">
        <f t="shared" si="1144"/>
        <v>0</v>
      </c>
      <c r="AL515" s="222">
        <f t="shared" si="1145"/>
        <v>0</v>
      </c>
      <c r="AM515" s="222">
        <f t="shared" si="1146"/>
        <v>0</v>
      </c>
      <c r="AN515" s="222">
        <f t="shared" si="1147"/>
        <v>0</v>
      </c>
      <c r="AO515" s="222">
        <f t="shared" si="1148"/>
        <v>0</v>
      </c>
      <c r="AP515" s="222">
        <f t="shared" si="1149"/>
        <v>0</v>
      </c>
      <c r="AQ515" s="222">
        <f t="shared" si="1150"/>
        <v>0</v>
      </c>
      <c r="AR515" s="222">
        <f t="shared" si="1151"/>
        <v>0</v>
      </c>
      <c r="AS515" s="222">
        <f t="shared" si="1152"/>
        <v>0</v>
      </c>
      <c r="AT515" s="222">
        <f t="shared" si="1153"/>
        <v>0</v>
      </c>
      <c r="AU515" s="222">
        <f t="shared" si="1154"/>
        <v>0</v>
      </c>
      <c r="AV515" s="222">
        <f t="shared" si="1155"/>
        <v>0</v>
      </c>
      <c r="AW515" s="222">
        <f t="shared" si="1156"/>
        <v>0</v>
      </c>
      <c r="AX515" s="222">
        <f t="shared" si="1157"/>
        <v>0</v>
      </c>
      <c r="AY515" s="222">
        <f t="shared" si="1158"/>
        <v>0</v>
      </c>
      <c r="AZ515" s="222">
        <f t="shared" si="1159"/>
        <v>0</v>
      </c>
      <c r="BA515" s="222">
        <f t="shared" si="1160"/>
        <v>0</v>
      </c>
      <c r="BB515" s="222">
        <f t="shared" si="1161"/>
        <v>0</v>
      </c>
      <c r="BC515" s="222">
        <f t="shared" si="1162"/>
        <v>0</v>
      </c>
      <c r="BD515" s="222">
        <f t="shared" si="1163"/>
        <v>0</v>
      </c>
      <c r="BE515" s="222">
        <f t="shared" si="1164"/>
        <v>0</v>
      </c>
      <c r="BF515" s="222">
        <f t="shared" si="1165"/>
        <v>0</v>
      </c>
      <c r="BG515" s="222">
        <f t="shared" si="1166"/>
        <v>0</v>
      </c>
      <c r="BH515" s="222">
        <f t="shared" si="1167"/>
        <v>0</v>
      </c>
      <c r="BI515" s="222">
        <f t="shared" si="1168"/>
        <v>0</v>
      </c>
      <c r="BJ515" s="222">
        <f t="shared" si="1169"/>
        <v>0</v>
      </c>
      <c r="BK515" s="222">
        <f t="shared" si="1170"/>
        <v>0</v>
      </c>
      <c r="BL515" s="222">
        <f t="shared" si="1171"/>
        <v>0</v>
      </c>
      <c r="BM515" s="222">
        <f t="shared" si="1172"/>
        <v>0</v>
      </c>
      <c r="BN515" s="222">
        <f t="shared" si="1173"/>
        <v>0</v>
      </c>
      <c r="BO515" s="222">
        <f t="shared" si="1174"/>
        <v>0</v>
      </c>
      <c r="BP515" s="222">
        <f t="shared" si="1175"/>
        <v>0</v>
      </c>
      <c r="BQ515" s="222">
        <f t="shared" si="1176"/>
        <v>0</v>
      </c>
      <c r="BR515" s="222">
        <f t="shared" si="1177"/>
        <v>0</v>
      </c>
      <c r="BS515" s="222">
        <f t="shared" si="1178"/>
        <v>0</v>
      </c>
      <c r="BT515" s="222">
        <f t="shared" si="1179"/>
        <v>0</v>
      </c>
      <c r="BU515" s="222">
        <f t="shared" si="1180"/>
        <v>0</v>
      </c>
      <c r="BV515" s="222">
        <f t="shared" si="1181"/>
        <v>0</v>
      </c>
      <c r="BW515" s="222">
        <f t="shared" si="1182"/>
        <v>0</v>
      </c>
      <c r="BX515" s="222">
        <f t="shared" si="1183"/>
        <v>0</v>
      </c>
      <c r="BY515" s="222">
        <f t="shared" si="1184"/>
        <v>0</v>
      </c>
      <c r="BZ515" s="222">
        <f t="shared" si="1185"/>
        <v>0</v>
      </c>
      <c r="CA515" s="222">
        <f t="shared" si="1186"/>
        <v>0</v>
      </c>
      <c r="CB515" s="222">
        <f t="shared" si="1187"/>
        <v>0</v>
      </c>
      <c r="CC515" s="222">
        <f t="shared" si="1188"/>
        <v>0</v>
      </c>
      <c r="CD515" s="222">
        <f t="shared" si="1189"/>
        <v>0</v>
      </c>
      <c r="CE515" s="222">
        <f t="shared" si="1190"/>
        <v>0</v>
      </c>
      <c r="CF515" s="222">
        <f t="shared" si="1191"/>
        <v>0</v>
      </c>
      <c r="CG515" s="222">
        <f t="shared" si="1192"/>
        <v>0</v>
      </c>
      <c r="CH515" s="222">
        <f t="shared" si="1193"/>
        <v>0</v>
      </c>
      <c r="CI515" s="222">
        <f t="shared" si="1194"/>
        <v>0</v>
      </c>
      <c r="CJ515" s="222">
        <f t="shared" si="1195"/>
        <v>0</v>
      </c>
      <c r="CK515" s="222">
        <f t="shared" si="1196"/>
        <v>0</v>
      </c>
      <c r="CL515" s="222">
        <f t="shared" si="1197"/>
        <v>0</v>
      </c>
      <c r="CM515" s="222">
        <f t="shared" si="1198"/>
        <v>0</v>
      </c>
      <c r="CN515" s="222">
        <f t="shared" si="1199"/>
        <v>0</v>
      </c>
      <c r="CO515" s="222">
        <f t="shared" si="1200"/>
        <v>0</v>
      </c>
      <c r="CP515" s="222">
        <f t="shared" si="1201"/>
        <v>0</v>
      </c>
      <c r="CQ515" s="222">
        <f t="shared" si="1202"/>
        <v>0</v>
      </c>
      <c r="CR515" s="222">
        <f t="shared" si="1203"/>
        <v>0</v>
      </c>
      <c r="CS515" s="222">
        <f t="shared" si="1204"/>
        <v>0</v>
      </c>
      <c r="CT515" s="222">
        <f t="shared" si="1205"/>
        <v>0</v>
      </c>
      <c r="CU515" s="222">
        <f t="shared" si="1206"/>
        <v>0</v>
      </c>
      <c r="CV515" s="222">
        <f t="shared" si="1207"/>
        <v>0</v>
      </c>
      <c r="CW515" s="222">
        <f t="shared" si="1208"/>
        <v>0</v>
      </c>
      <c r="CX515" s="222">
        <f t="shared" si="1209"/>
        <v>0</v>
      </c>
      <c r="CY515" s="222">
        <f t="shared" si="1210"/>
        <v>0</v>
      </c>
      <c r="CZ515" s="222">
        <f t="shared" si="1211"/>
        <v>0</v>
      </c>
      <c r="DA515" s="222">
        <f t="shared" si="1212"/>
        <v>0</v>
      </c>
      <c r="DB515" s="222">
        <f t="shared" si="1213"/>
        <v>0</v>
      </c>
      <c r="DC515" s="222">
        <f t="shared" si="1214"/>
        <v>0</v>
      </c>
      <c r="DD515" s="222">
        <f t="shared" si="1215"/>
        <v>0</v>
      </c>
      <c r="DE515" s="222">
        <f t="shared" si="1216"/>
        <v>0</v>
      </c>
      <c r="DF515" s="222">
        <f t="shared" si="1217"/>
        <v>0</v>
      </c>
      <c r="DG515" s="222">
        <f t="shared" si="1218"/>
        <v>0</v>
      </c>
      <c r="DH515" s="222">
        <f t="shared" si="1219"/>
        <v>0</v>
      </c>
      <c r="DI515" s="222">
        <f t="shared" si="1220"/>
        <v>0</v>
      </c>
      <c r="DJ515" s="222">
        <f t="shared" si="1221"/>
        <v>0</v>
      </c>
      <c r="DK515" s="222">
        <f t="shared" si="1222"/>
        <v>0</v>
      </c>
      <c r="DL515" s="222">
        <f t="shared" si="1223"/>
        <v>0</v>
      </c>
      <c r="DM515" s="222">
        <f t="shared" si="1224"/>
        <v>0</v>
      </c>
      <c r="DN515" s="222">
        <f t="shared" si="1225"/>
        <v>0</v>
      </c>
      <c r="DO515" s="222">
        <f t="shared" si="1226"/>
        <v>0</v>
      </c>
      <c r="DP515" s="222">
        <f t="shared" si="1227"/>
        <v>0</v>
      </c>
      <c r="DQ515" s="222">
        <f t="shared" si="1228"/>
        <v>0</v>
      </c>
      <c r="DR515" s="222">
        <f t="shared" si="1229"/>
        <v>0</v>
      </c>
      <c r="DS515" s="222">
        <f t="shared" si="1230"/>
        <v>0</v>
      </c>
      <c r="DT515" s="222">
        <f t="shared" si="1231"/>
        <v>0</v>
      </c>
      <c r="DU515" s="222">
        <f t="shared" si="1232"/>
        <v>0</v>
      </c>
      <c r="DV515" s="222">
        <f t="shared" si="1233"/>
        <v>0</v>
      </c>
      <c r="DW515" s="222">
        <f t="shared" si="1234"/>
        <v>0</v>
      </c>
      <c r="DX515" s="222">
        <f t="shared" si="1235"/>
        <v>0</v>
      </c>
      <c r="DY515" s="222">
        <f t="shared" si="1236"/>
        <v>0</v>
      </c>
      <c r="DZ515" s="222">
        <f t="shared" si="1237"/>
        <v>0</v>
      </c>
      <c r="EA515" s="222">
        <f t="shared" si="1238"/>
        <v>0</v>
      </c>
      <c r="EB515" s="222">
        <f t="shared" si="1239"/>
        <v>0</v>
      </c>
      <c r="EC515" s="222">
        <f t="shared" si="1240"/>
        <v>0</v>
      </c>
      <c r="ED515" s="222">
        <f t="shared" si="1241"/>
        <v>0</v>
      </c>
      <c r="EE515" s="222">
        <f t="shared" si="1242"/>
        <v>0</v>
      </c>
      <c r="EF515" s="222">
        <f t="shared" si="1243"/>
        <v>0</v>
      </c>
      <c r="EG515" s="222">
        <f t="shared" si="1244"/>
        <v>0</v>
      </c>
      <c r="EH515" s="222">
        <f t="shared" si="1245"/>
        <v>0</v>
      </c>
      <c r="EI515" s="222">
        <f t="shared" si="1246"/>
        <v>0</v>
      </c>
      <c r="EJ515" s="222">
        <f t="shared" si="1247"/>
        <v>0</v>
      </c>
      <c r="EK515" s="222">
        <f t="shared" si="1248"/>
        <v>0</v>
      </c>
      <c r="EL515" s="222">
        <f t="shared" si="1249"/>
        <v>0</v>
      </c>
      <c r="EM515" s="222">
        <f t="shared" si="1250"/>
        <v>0</v>
      </c>
      <c r="EN515" s="222">
        <f t="shared" si="1251"/>
        <v>0</v>
      </c>
      <c r="EO515" s="222">
        <f t="shared" si="1252"/>
        <v>0</v>
      </c>
      <c r="EP515" s="222">
        <f t="shared" si="1253"/>
        <v>0</v>
      </c>
      <c r="EQ515" s="222">
        <f t="shared" si="1254"/>
        <v>0</v>
      </c>
      <c r="ER515" s="222">
        <f t="shared" si="1255"/>
        <v>0</v>
      </c>
      <c r="ES515" s="222">
        <f t="shared" si="1256"/>
        <v>0</v>
      </c>
      <c r="ET515" s="222">
        <f t="shared" si="1257"/>
        <v>0</v>
      </c>
      <c r="EU515" s="222">
        <f t="shared" si="1258"/>
        <v>0</v>
      </c>
      <c r="EV515" s="222">
        <f t="shared" si="1259"/>
        <v>0</v>
      </c>
      <c r="EW515" s="222">
        <f t="shared" si="1260"/>
        <v>0</v>
      </c>
      <c r="EX515" s="222">
        <f t="shared" si="1261"/>
        <v>0</v>
      </c>
      <c r="EY515" s="222">
        <f t="shared" si="1262"/>
        <v>0</v>
      </c>
      <c r="EZ515" s="222">
        <f t="shared" si="1263"/>
        <v>0</v>
      </c>
      <c r="FA515" s="222">
        <f t="shared" si="1264"/>
        <v>0</v>
      </c>
      <c r="FB515" s="222">
        <f t="shared" si="1265"/>
        <v>0</v>
      </c>
      <c r="FC515" s="222">
        <f t="shared" si="1266"/>
        <v>0</v>
      </c>
      <c r="FD515" s="222">
        <f t="shared" si="1267"/>
        <v>0</v>
      </c>
      <c r="FE515" s="222">
        <f t="shared" si="1268"/>
        <v>0</v>
      </c>
      <c r="FF515" s="222">
        <f t="shared" si="1269"/>
        <v>0</v>
      </c>
      <c r="FG515" s="222">
        <f t="shared" si="1270"/>
        <v>0</v>
      </c>
      <c r="FH515" s="222">
        <f t="shared" si="1271"/>
        <v>0</v>
      </c>
      <c r="FI515" s="222">
        <f t="shared" si="1272"/>
        <v>0</v>
      </c>
      <c r="FJ515" s="222">
        <f t="shared" si="1273"/>
        <v>0</v>
      </c>
      <c r="FK515" s="222">
        <f t="shared" si="1274"/>
        <v>0</v>
      </c>
      <c r="FL515" s="222">
        <f t="shared" si="1275"/>
        <v>0</v>
      </c>
      <c r="FM515" s="222">
        <f t="shared" si="1276"/>
        <v>0</v>
      </c>
      <c r="FN515" s="222">
        <f t="shared" si="1277"/>
        <v>0</v>
      </c>
      <c r="FO515" s="222">
        <f t="shared" si="1278"/>
        <v>0</v>
      </c>
      <c r="FP515" s="222">
        <f t="shared" si="1279"/>
        <v>0</v>
      </c>
      <c r="FQ515" s="222">
        <f t="shared" si="1280"/>
        <v>0</v>
      </c>
      <c r="FR515" s="222">
        <f t="shared" si="1281"/>
        <v>0</v>
      </c>
      <c r="FS515" s="222">
        <f t="shared" si="1282"/>
        <v>0</v>
      </c>
      <c r="FT515" s="222">
        <f t="shared" si="1283"/>
        <v>0</v>
      </c>
      <c r="FU515" s="222">
        <f t="shared" si="1284"/>
        <v>0</v>
      </c>
      <c r="FV515" s="222">
        <f t="shared" si="1285"/>
        <v>0</v>
      </c>
      <c r="FW515" s="222">
        <f t="shared" si="1286"/>
        <v>0</v>
      </c>
      <c r="FX515" s="222">
        <f t="shared" si="1287"/>
        <v>0</v>
      </c>
      <c r="FY515" s="222">
        <f t="shared" si="1288"/>
        <v>0</v>
      </c>
      <c r="FZ515" s="222">
        <f t="shared" si="1289"/>
        <v>0</v>
      </c>
      <c r="GA515" s="222">
        <f t="shared" si="1290"/>
        <v>0</v>
      </c>
      <c r="GB515" s="222">
        <f t="shared" si="1291"/>
        <v>0</v>
      </c>
      <c r="GC515" s="222">
        <f t="shared" si="1292"/>
        <v>0</v>
      </c>
      <c r="GD515" s="222">
        <f t="shared" si="1293"/>
        <v>0</v>
      </c>
      <c r="GE515" s="222">
        <f t="shared" si="1294"/>
        <v>0</v>
      </c>
      <c r="GF515" s="222">
        <f t="shared" si="1295"/>
        <v>0</v>
      </c>
      <c r="GG515" s="222">
        <f t="shared" si="1296"/>
        <v>0</v>
      </c>
      <c r="GH515" s="222">
        <f t="shared" si="1297"/>
        <v>0</v>
      </c>
      <c r="GI515" s="222">
        <f t="shared" si="1298"/>
        <v>0</v>
      </c>
      <c r="GJ515" s="222">
        <f t="shared" si="1299"/>
        <v>0</v>
      </c>
      <c r="GK515" s="222">
        <f t="shared" si="1300"/>
        <v>0</v>
      </c>
      <c r="GL515" s="222">
        <f t="shared" si="1301"/>
        <v>0</v>
      </c>
      <c r="GM515" s="222">
        <f t="shared" si="1302"/>
        <v>0</v>
      </c>
      <c r="GN515" s="222">
        <f t="shared" si="1303"/>
        <v>0</v>
      </c>
      <c r="GO515" s="222">
        <f t="shared" si="1304"/>
        <v>0</v>
      </c>
      <c r="GP515" s="222">
        <f t="shared" si="1305"/>
        <v>0</v>
      </c>
      <c r="GQ515" s="222">
        <f t="shared" si="1306"/>
        <v>0</v>
      </c>
      <c r="GR515" s="222">
        <f t="shared" si="1307"/>
        <v>0</v>
      </c>
      <c r="GS515" s="222">
        <f t="shared" si="1308"/>
        <v>0</v>
      </c>
      <c r="GT515" s="222">
        <f t="shared" si="1309"/>
        <v>0</v>
      </c>
      <c r="GU515" s="222">
        <f t="shared" si="1310"/>
        <v>0</v>
      </c>
      <c r="GV515" s="222">
        <f t="shared" si="1311"/>
        <v>0</v>
      </c>
      <c r="GW515" s="222">
        <f t="shared" si="1312"/>
        <v>0</v>
      </c>
      <c r="GX515" s="222">
        <f t="shared" si="1313"/>
        <v>0</v>
      </c>
      <c r="GY515" s="222">
        <f t="shared" si="1314"/>
        <v>0</v>
      </c>
      <c r="GZ515" s="222">
        <f t="shared" si="1315"/>
        <v>0</v>
      </c>
      <c r="HA515" s="222">
        <f t="shared" si="1316"/>
        <v>0</v>
      </c>
      <c r="HB515" s="222">
        <f t="shared" si="1317"/>
        <v>0</v>
      </c>
      <c r="HC515" s="222">
        <f t="shared" si="1318"/>
        <v>0</v>
      </c>
      <c r="HD515" s="222">
        <f t="shared" si="1319"/>
        <v>0</v>
      </c>
      <c r="HE515" s="222">
        <f t="shared" si="1320"/>
        <v>0</v>
      </c>
      <c r="HF515" s="222">
        <f t="shared" si="1321"/>
        <v>0</v>
      </c>
      <c r="HG515" s="222">
        <f t="shared" si="1322"/>
        <v>0</v>
      </c>
      <c r="HH515" s="222">
        <f t="shared" si="1323"/>
        <v>0</v>
      </c>
      <c r="HI515" s="222">
        <f t="shared" si="1324"/>
        <v>0</v>
      </c>
      <c r="HJ515" s="222">
        <f t="shared" si="1325"/>
        <v>0</v>
      </c>
      <c r="HK515" s="222">
        <f t="shared" si="1326"/>
        <v>0</v>
      </c>
      <c r="HL515" s="222">
        <f t="shared" si="1327"/>
        <v>0</v>
      </c>
      <c r="HM515" s="222">
        <f t="shared" si="1328"/>
        <v>0</v>
      </c>
      <c r="HN515" s="222">
        <f t="shared" si="1329"/>
        <v>0</v>
      </c>
      <c r="HO515" s="222">
        <f t="shared" si="1330"/>
        <v>0</v>
      </c>
      <c r="HP515" s="222">
        <f t="shared" si="1331"/>
        <v>0</v>
      </c>
      <c r="HQ515" s="222">
        <f t="shared" si="1332"/>
        <v>0</v>
      </c>
      <c r="HR515" s="222">
        <f t="shared" si="1333"/>
        <v>0</v>
      </c>
      <c r="HS515" s="222">
        <f t="shared" si="1334"/>
        <v>0</v>
      </c>
      <c r="HT515" s="222">
        <f t="shared" si="1335"/>
        <v>0</v>
      </c>
      <c r="HU515" s="222">
        <f t="shared" si="1336"/>
        <v>0</v>
      </c>
      <c r="HV515" s="222">
        <f t="shared" si="1337"/>
        <v>0</v>
      </c>
      <c r="HW515" s="222">
        <f t="shared" si="1338"/>
        <v>0</v>
      </c>
      <c r="HX515" s="222">
        <f t="shared" si="1339"/>
        <v>0</v>
      </c>
      <c r="HY515" s="222">
        <f t="shared" si="1340"/>
        <v>0</v>
      </c>
      <c r="HZ515" s="222">
        <f t="shared" si="1341"/>
        <v>0</v>
      </c>
      <c r="IA515" s="222">
        <f t="shared" si="1342"/>
        <v>0</v>
      </c>
      <c r="IB515" s="222">
        <f t="shared" si="1343"/>
        <v>0</v>
      </c>
      <c r="IC515" s="222">
        <f t="shared" si="1344"/>
        <v>0</v>
      </c>
      <c r="ID515" s="222">
        <f t="shared" si="1345"/>
        <v>0</v>
      </c>
      <c r="IE515" s="222">
        <f t="shared" si="1346"/>
        <v>0</v>
      </c>
      <c r="IF515" s="222">
        <f t="shared" si="1347"/>
        <v>0</v>
      </c>
      <c r="IG515" s="222">
        <f t="shared" si="1348"/>
        <v>0</v>
      </c>
      <c r="IH515" s="222">
        <f t="shared" si="1349"/>
        <v>0</v>
      </c>
      <c r="II515" s="222">
        <f t="shared" si="1350"/>
        <v>0</v>
      </c>
      <c r="IJ515" s="222">
        <f t="shared" si="1351"/>
        <v>0</v>
      </c>
      <c r="IK515" s="222">
        <f t="shared" si="1352"/>
        <v>0</v>
      </c>
      <c r="IL515" s="222">
        <f t="shared" si="1353"/>
        <v>0</v>
      </c>
      <c r="IM515" s="222">
        <f t="shared" si="1354"/>
        <v>0</v>
      </c>
      <c r="IN515" s="222">
        <f t="shared" si="1355"/>
        <v>0</v>
      </c>
      <c r="IO515" s="222">
        <f t="shared" si="1356"/>
        <v>0</v>
      </c>
      <c r="IP515" s="222">
        <f t="shared" si="1357"/>
        <v>0</v>
      </c>
      <c r="IQ515" s="222">
        <f t="shared" si="1358"/>
        <v>0</v>
      </c>
      <c r="IR515" s="222">
        <f t="shared" si="1359"/>
        <v>0</v>
      </c>
      <c r="IS515" s="222">
        <f t="shared" si="1360"/>
        <v>0</v>
      </c>
      <c r="IT515" s="222">
        <f t="shared" si="1361"/>
        <v>0</v>
      </c>
      <c r="IU515" s="222">
        <f t="shared" si="1362"/>
        <v>0</v>
      </c>
      <c r="IV515" s="222">
        <f t="shared" si="1363"/>
        <v>0</v>
      </c>
      <c r="IW515" s="222">
        <f t="shared" si="1364"/>
        <v>0</v>
      </c>
      <c r="IX515" s="222">
        <f t="shared" si="1365"/>
        <v>0</v>
      </c>
      <c r="IY515" s="222">
        <f t="shared" si="1366"/>
        <v>0</v>
      </c>
      <c r="IZ515" s="222">
        <f t="shared" si="1367"/>
        <v>0</v>
      </c>
      <c r="JA515" s="222">
        <f t="shared" si="1368"/>
        <v>0</v>
      </c>
      <c r="JB515" s="222">
        <f t="shared" si="1369"/>
        <v>0</v>
      </c>
    </row>
    <row r="516" spans="2:262">
      <c r="B516" s="230">
        <v>155</v>
      </c>
      <c r="C516" s="229">
        <f t="shared" si="1370"/>
        <v>3.0273437500000023E-3</v>
      </c>
      <c r="D516" s="226">
        <f t="shared" ca="1" si="1113"/>
        <v>39.104665295300649</v>
      </c>
      <c r="E516" s="225">
        <f ca="1">FE361</f>
        <v>-9.5334704699353665E-2</v>
      </c>
      <c r="F516" s="224">
        <v>155</v>
      </c>
      <c r="G516" s="222">
        <f t="shared" si="1114"/>
        <v>0</v>
      </c>
      <c r="H516" s="222">
        <f t="shared" si="1115"/>
        <v>0</v>
      </c>
      <c r="I516" s="222">
        <f t="shared" si="1116"/>
        <v>0</v>
      </c>
      <c r="J516" s="222">
        <f t="shared" si="1117"/>
        <v>0</v>
      </c>
      <c r="K516" s="222">
        <f t="shared" si="1118"/>
        <v>0</v>
      </c>
      <c r="L516" s="222">
        <f t="shared" si="1119"/>
        <v>0</v>
      </c>
      <c r="M516" s="222">
        <f t="shared" si="1120"/>
        <v>0</v>
      </c>
      <c r="N516" s="222">
        <f t="shared" si="1121"/>
        <v>0</v>
      </c>
      <c r="O516" s="222">
        <f t="shared" si="1122"/>
        <v>0</v>
      </c>
      <c r="P516" s="222">
        <f t="shared" si="1123"/>
        <v>0</v>
      </c>
      <c r="Q516" s="222">
        <f t="shared" si="1124"/>
        <v>0</v>
      </c>
      <c r="R516" s="222">
        <f t="shared" si="1125"/>
        <v>0</v>
      </c>
      <c r="S516" s="222">
        <f t="shared" si="1126"/>
        <v>0</v>
      </c>
      <c r="T516" s="222">
        <f t="shared" si="1127"/>
        <v>0</v>
      </c>
      <c r="U516" s="222">
        <f t="shared" si="1128"/>
        <v>0</v>
      </c>
      <c r="V516" s="222">
        <f t="shared" si="1129"/>
        <v>0</v>
      </c>
      <c r="W516" s="222">
        <f t="shared" si="1130"/>
        <v>0</v>
      </c>
      <c r="X516" s="222">
        <f t="shared" si="1131"/>
        <v>0</v>
      </c>
      <c r="Y516" s="222">
        <f t="shared" si="1132"/>
        <v>0</v>
      </c>
      <c r="Z516" s="222">
        <f t="shared" si="1133"/>
        <v>0</v>
      </c>
      <c r="AA516" s="222">
        <f t="shared" si="1134"/>
        <v>0</v>
      </c>
      <c r="AB516" s="222">
        <f t="shared" si="1135"/>
        <v>0</v>
      </c>
      <c r="AC516" s="222">
        <f t="shared" si="1136"/>
        <v>0</v>
      </c>
      <c r="AD516" s="222">
        <f t="shared" si="1137"/>
        <v>0</v>
      </c>
      <c r="AE516" s="222">
        <f t="shared" si="1138"/>
        <v>0</v>
      </c>
      <c r="AF516" s="222">
        <f t="shared" si="1139"/>
        <v>0</v>
      </c>
      <c r="AG516" s="222">
        <f t="shared" si="1140"/>
        <v>0</v>
      </c>
      <c r="AH516" s="222">
        <f t="shared" si="1141"/>
        <v>0</v>
      </c>
      <c r="AI516" s="222">
        <f t="shared" si="1142"/>
        <v>0</v>
      </c>
      <c r="AJ516" s="222">
        <f t="shared" si="1143"/>
        <v>0</v>
      </c>
      <c r="AK516" s="222">
        <f t="shared" si="1144"/>
        <v>0</v>
      </c>
      <c r="AL516" s="222">
        <f t="shared" si="1145"/>
        <v>0</v>
      </c>
      <c r="AM516" s="222">
        <f t="shared" si="1146"/>
        <v>0</v>
      </c>
      <c r="AN516" s="222">
        <f t="shared" si="1147"/>
        <v>0</v>
      </c>
      <c r="AO516" s="222">
        <f t="shared" si="1148"/>
        <v>0</v>
      </c>
      <c r="AP516" s="222">
        <f t="shared" si="1149"/>
        <v>0</v>
      </c>
      <c r="AQ516" s="222">
        <f t="shared" si="1150"/>
        <v>0</v>
      </c>
      <c r="AR516" s="222">
        <f t="shared" si="1151"/>
        <v>0</v>
      </c>
      <c r="AS516" s="222">
        <f t="shared" si="1152"/>
        <v>0</v>
      </c>
      <c r="AT516" s="222">
        <f t="shared" si="1153"/>
        <v>0</v>
      </c>
      <c r="AU516" s="222">
        <f t="shared" si="1154"/>
        <v>0</v>
      </c>
      <c r="AV516" s="222">
        <f t="shared" si="1155"/>
        <v>0</v>
      </c>
      <c r="AW516" s="222">
        <f t="shared" si="1156"/>
        <v>0</v>
      </c>
      <c r="AX516" s="222">
        <f t="shared" si="1157"/>
        <v>0</v>
      </c>
      <c r="AY516" s="222">
        <f t="shared" si="1158"/>
        <v>0</v>
      </c>
      <c r="AZ516" s="222">
        <f t="shared" si="1159"/>
        <v>0</v>
      </c>
      <c r="BA516" s="222">
        <f t="shared" si="1160"/>
        <v>0</v>
      </c>
      <c r="BB516" s="222">
        <f t="shared" si="1161"/>
        <v>0</v>
      </c>
      <c r="BC516" s="222">
        <f t="shared" si="1162"/>
        <v>0</v>
      </c>
      <c r="BD516" s="222">
        <f t="shared" si="1163"/>
        <v>0</v>
      </c>
      <c r="BE516" s="222">
        <f t="shared" si="1164"/>
        <v>0</v>
      </c>
      <c r="BF516" s="222">
        <f t="shared" si="1165"/>
        <v>0</v>
      </c>
      <c r="BG516" s="222">
        <f t="shared" si="1166"/>
        <v>0</v>
      </c>
      <c r="BH516" s="222">
        <f t="shared" si="1167"/>
        <v>0</v>
      </c>
      <c r="BI516" s="222">
        <f t="shared" si="1168"/>
        <v>0</v>
      </c>
      <c r="BJ516" s="222">
        <f t="shared" si="1169"/>
        <v>0</v>
      </c>
      <c r="BK516" s="222">
        <f t="shared" si="1170"/>
        <v>0</v>
      </c>
      <c r="BL516" s="222">
        <f t="shared" si="1171"/>
        <v>0</v>
      </c>
      <c r="BM516" s="222">
        <f t="shared" si="1172"/>
        <v>0</v>
      </c>
      <c r="BN516" s="222">
        <f t="shared" si="1173"/>
        <v>0</v>
      </c>
      <c r="BO516" s="222">
        <f t="shared" si="1174"/>
        <v>0</v>
      </c>
      <c r="BP516" s="222">
        <f t="shared" si="1175"/>
        <v>0</v>
      </c>
      <c r="BQ516" s="222">
        <f t="shared" si="1176"/>
        <v>0</v>
      </c>
      <c r="BR516" s="222">
        <f t="shared" si="1177"/>
        <v>0</v>
      </c>
      <c r="BS516" s="222">
        <f t="shared" si="1178"/>
        <v>0</v>
      </c>
      <c r="BT516" s="222">
        <f t="shared" si="1179"/>
        <v>0</v>
      </c>
      <c r="BU516" s="222">
        <f t="shared" si="1180"/>
        <v>0</v>
      </c>
      <c r="BV516" s="222">
        <f t="shared" si="1181"/>
        <v>0</v>
      </c>
      <c r="BW516" s="222">
        <f t="shared" si="1182"/>
        <v>0</v>
      </c>
      <c r="BX516" s="222">
        <f t="shared" si="1183"/>
        <v>0</v>
      </c>
      <c r="BY516" s="222">
        <f t="shared" si="1184"/>
        <v>0</v>
      </c>
      <c r="BZ516" s="222">
        <f t="shared" si="1185"/>
        <v>0</v>
      </c>
      <c r="CA516" s="222">
        <f t="shared" si="1186"/>
        <v>0</v>
      </c>
      <c r="CB516" s="222">
        <f t="shared" si="1187"/>
        <v>0</v>
      </c>
      <c r="CC516" s="222">
        <f t="shared" si="1188"/>
        <v>0</v>
      </c>
      <c r="CD516" s="222">
        <f t="shared" si="1189"/>
        <v>0</v>
      </c>
      <c r="CE516" s="222">
        <f t="shared" si="1190"/>
        <v>0</v>
      </c>
      <c r="CF516" s="222">
        <f t="shared" si="1191"/>
        <v>0</v>
      </c>
      <c r="CG516" s="222">
        <f t="shared" si="1192"/>
        <v>0</v>
      </c>
      <c r="CH516" s="222">
        <f t="shared" si="1193"/>
        <v>0</v>
      </c>
      <c r="CI516" s="222">
        <f t="shared" si="1194"/>
        <v>0</v>
      </c>
      <c r="CJ516" s="222">
        <f t="shared" si="1195"/>
        <v>0</v>
      </c>
      <c r="CK516" s="222">
        <f t="shared" si="1196"/>
        <v>0</v>
      </c>
      <c r="CL516" s="222">
        <f t="shared" si="1197"/>
        <v>0</v>
      </c>
      <c r="CM516" s="222">
        <f t="shared" si="1198"/>
        <v>0</v>
      </c>
      <c r="CN516" s="222">
        <f t="shared" si="1199"/>
        <v>0</v>
      </c>
      <c r="CO516" s="222">
        <f t="shared" si="1200"/>
        <v>0</v>
      </c>
      <c r="CP516" s="222">
        <f t="shared" si="1201"/>
        <v>0</v>
      </c>
      <c r="CQ516" s="222">
        <f t="shared" si="1202"/>
        <v>0</v>
      </c>
      <c r="CR516" s="222">
        <f t="shared" si="1203"/>
        <v>0</v>
      </c>
      <c r="CS516" s="222">
        <f t="shared" si="1204"/>
        <v>0</v>
      </c>
      <c r="CT516" s="222">
        <f t="shared" si="1205"/>
        <v>0</v>
      </c>
      <c r="CU516" s="222">
        <f t="shared" si="1206"/>
        <v>0</v>
      </c>
      <c r="CV516" s="222">
        <f t="shared" si="1207"/>
        <v>0</v>
      </c>
      <c r="CW516" s="222">
        <f t="shared" si="1208"/>
        <v>0</v>
      </c>
      <c r="CX516" s="222">
        <f t="shared" si="1209"/>
        <v>0</v>
      </c>
      <c r="CY516" s="222">
        <f t="shared" si="1210"/>
        <v>0</v>
      </c>
      <c r="CZ516" s="222">
        <f t="shared" si="1211"/>
        <v>0</v>
      </c>
      <c r="DA516" s="222">
        <f t="shared" si="1212"/>
        <v>0</v>
      </c>
      <c r="DB516" s="222">
        <f t="shared" si="1213"/>
        <v>0</v>
      </c>
      <c r="DC516" s="222">
        <f t="shared" si="1214"/>
        <v>0</v>
      </c>
      <c r="DD516" s="222">
        <f t="shared" si="1215"/>
        <v>0</v>
      </c>
      <c r="DE516" s="222">
        <f t="shared" si="1216"/>
        <v>0</v>
      </c>
      <c r="DF516" s="222">
        <f t="shared" si="1217"/>
        <v>0</v>
      </c>
      <c r="DG516" s="222">
        <f t="shared" si="1218"/>
        <v>0</v>
      </c>
      <c r="DH516" s="222">
        <f t="shared" si="1219"/>
        <v>0</v>
      </c>
      <c r="DI516" s="222">
        <f t="shared" si="1220"/>
        <v>0</v>
      </c>
      <c r="DJ516" s="222">
        <f t="shared" si="1221"/>
        <v>0</v>
      </c>
      <c r="DK516" s="222">
        <f t="shared" si="1222"/>
        <v>0</v>
      </c>
      <c r="DL516" s="222">
        <f t="shared" si="1223"/>
        <v>0</v>
      </c>
      <c r="DM516" s="222">
        <f t="shared" si="1224"/>
        <v>0</v>
      </c>
      <c r="DN516" s="222">
        <f t="shared" si="1225"/>
        <v>0</v>
      </c>
      <c r="DO516" s="222">
        <f t="shared" si="1226"/>
        <v>0</v>
      </c>
      <c r="DP516" s="222">
        <f t="shared" si="1227"/>
        <v>0</v>
      </c>
      <c r="DQ516" s="222">
        <f t="shared" si="1228"/>
        <v>0</v>
      </c>
      <c r="DR516" s="222">
        <f t="shared" si="1229"/>
        <v>0</v>
      </c>
      <c r="DS516" s="222">
        <f t="shared" si="1230"/>
        <v>0</v>
      </c>
      <c r="DT516" s="222">
        <f t="shared" si="1231"/>
        <v>0</v>
      </c>
      <c r="DU516" s="222">
        <f t="shared" si="1232"/>
        <v>0</v>
      </c>
      <c r="DV516" s="222">
        <f t="shared" si="1233"/>
        <v>0</v>
      </c>
      <c r="DW516" s="222">
        <f t="shared" si="1234"/>
        <v>0</v>
      </c>
      <c r="DX516" s="222">
        <f t="shared" si="1235"/>
        <v>0</v>
      </c>
      <c r="DY516" s="222">
        <f t="shared" si="1236"/>
        <v>0</v>
      </c>
      <c r="DZ516" s="222">
        <f t="shared" si="1237"/>
        <v>0</v>
      </c>
      <c r="EA516" s="222">
        <f t="shared" si="1238"/>
        <v>0</v>
      </c>
      <c r="EB516" s="222">
        <f t="shared" si="1239"/>
        <v>0</v>
      </c>
      <c r="EC516" s="222">
        <f t="shared" si="1240"/>
        <v>0</v>
      </c>
      <c r="ED516" s="222">
        <f t="shared" si="1241"/>
        <v>0</v>
      </c>
      <c r="EE516" s="222">
        <f t="shared" si="1242"/>
        <v>0</v>
      </c>
      <c r="EF516" s="222">
        <f t="shared" si="1243"/>
        <v>0</v>
      </c>
      <c r="EG516" s="222">
        <f t="shared" si="1244"/>
        <v>0</v>
      </c>
      <c r="EH516" s="222">
        <f t="shared" si="1245"/>
        <v>0</v>
      </c>
      <c r="EI516" s="222">
        <f t="shared" si="1246"/>
        <v>0</v>
      </c>
      <c r="EJ516" s="222">
        <f t="shared" si="1247"/>
        <v>0</v>
      </c>
      <c r="EK516" s="222">
        <f t="shared" si="1248"/>
        <v>0</v>
      </c>
      <c r="EL516" s="222">
        <f t="shared" si="1249"/>
        <v>0</v>
      </c>
      <c r="EM516" s="222">
        <f t="shared" si="1250"/>
        <v>0</v>
      </c>
      <c r="EN516" s="222">
        <f t="shared" si="1251"/>
        <v>0</v>
      </c>
      <c r="EO516" s="222">
        <f t="shared" si="1252"/>
        <v>0</v>
      </c>
      <c r="EP516" s="222">
        <f t="shared" si="1253"/>
        <v>0</v>
      </c>
      <c r="EQ516" s="222">
        <f t="shared" si="1254"/>
        <v>0</v>
      </c>
      <c r="ER516" s="222">
        <f t="shared" si="1255"/>
        <v>0</v>
      </c>
      <c r="ES516" s="222">
        <f t="shared" si="1256"/>
        <v>0</v>
      </c>
      <c r="ET516" s="222">
        <f t="shared" si="1257"/>
        <v>0</v>
      </c>
      <c r="EU516" s="222">
        <f t="shared" si="1258"/>
        <v>0</v>
      </c>
      <c r="EV516" s="222">
        <f t="shared" si="1259"/>
        <v>0</v>
      </c>
      <c r="EW516" s="222">
        <f t="shared" si="1260"/>
        <v>0</v>
      </c>
      <c r="EX516" s="222">
        <f t="shared" si="1261"/>
        <v>0</v>
      </c>
      <c r="EY516" s="222">
        <f t="shared" si="1262"/>
        <v>0</v>
      </c>
      <c r="EZ516" s="222">
        <f t="shared" si="1263"/>
        <v>0</v>
      </c>
      <c r="FA516" s="222">
        <f t="shared" si="1264"/>
        <v>0</v>
      </c>
      <c r="FB516" s="222">
        <f t="shared" si="1265"/>
        <v>0</v>
      </c>
      <c r="FC516" s="222">
        <f t="shared" si="1266"/>
        <v>0</v>
      </c>
      <c r="FD516" s="222">
        <f t="shared" si="1267"/>
        <v>0</v>
      </c>
      <c r="FE516" s="222">
        <f t="shared" si="1268"/>
        <v>0</v>
      </c>
      <c r="FF516" s="222">
        <f t="shared" si="1269"/>
        <v>0</v>
      </c>
      <c r="FG516" s="222">
        <f t="shared" si="1270"/>
        <v>0</v>
      </c>
      <c r="FH516" s="222">
        <f t="shared" si="1271"/>
        <v>0</v>
      </c>
      <c r="FI516" s="222">
        <f t="shared" si="1272"/>
        <v>0</v>
      </c>
      <c r="FJ516" s="222">
        <f t="shared" si="1273"/>
        <v>0</v>
      </c>
      <c r="FK516" s="222">
        <f t="shared" si="1274"/>
        <v>0</v>
      </c>
      <c r="FL516" s="222">
        <f t="shared" si="1275"/>
        <v>0</v>
      </c>
      <c r="FM516" s="222">
        <f t="shared" si="1276"/>
        <v>0</v>
      </c>
      <c r="FN516" s="222">
        <f t="shared" si="1277"/>
        <v>0</v>
      </c>
      <c r="FO516" s="222">
        <f t="shared" si="1278"/>
        <v>0</v>
      </c>
      <c r="FP516" s="222">
        <f t="shared" si="1279"/>
        <v>0</v>
      </c>
      <c r="FQ516" s="222">
        <f t="shared" si="1280"/>
        <v>0</v>
      </c>
      <c r="FR516" s="222">
        <f t="shared" si="1281"/>
        <v>0</v>
      </c>
      <c r="FS516" s="222">
        <f t="shared" si="1282"/>
        <v>0</v>
      </c>
      <c r="FT516" s="222">
        <f t="shared" si="1283"/>
        <v>0</v>
      </c>
      <c r="FU516" s="222">
        <f t="shared" si="1284"/>
        <v>0</v>
      </c>
      <c r="FV516" s="222">
        <f t="shared" si="1285"/>
        <v>0</v>
      </c>
      <c r="FW516" s="222">
        <f t="shared" si="1286"/>
        <v>0</v>
      </c>
      <c r="FX516" s="222">
        <f t="shared" si="1287"/>
        <v>0</v>
      </c>
      <c r="FY516" s="222">
        <f t="shared" si="1288"/>
        <v>0</v>
      </c>
      <c r="FZ516" s="222">
        <f t="shared" si="1289"/>
        <v>0</v>
      </c>
      <c r="GA516" s="222">
        <f t="shared" si="1290"/>
        <v>0</v>
      </c>
      <c r="GB516" s="222">
        <f t="shared" si="1291"/>
        <v>0</v>
      </c>
      <c r="GC516" s="222">
        <f t="shared" si="1292"/>
        <v>0</v>
      </c>
      <c r="GD516" s="222">
        <f t="shared" si="1293"/>
        <v>0</v>
      </c>
      <c r="GE516" s="222">
        <f t="shared" si="1294"/>
        <v>0</v>
      </c>
      <c r="GF516" s="222">
        <f t="shared" si="1295"/>
        <v>0</v>
      </c>
      <c r="GG516" s="222">
        <f t="shared" si="1296"/>
        <v>0</v>
      </c>
      <c r="GH516" s="222">
        <f t="shared" si="1297"/>
        <v>0</v>
      </c>
      <c r="GI516" s="222">
        <f t="shared" si="1298"/>
        <v>0</v>
      </c>
      <c r="GJ516" s="222">
        <f t="shared" si="1299"/>
        <v>0</v>
      </c>
      <c r="GK516" s="222">
        <f t="shared" si="1300"/>
        <v>0</v>
      </c>
      <c r="GL516" s="222">
        <f t="shared" si="1301"/>
        <v>0</v>
      </c>
      <c r="GM516" s="222">
        <f t="shared" si="1302"/>
        <v>0</v>
      </c>
      <c r="GN516" s="222">
        <f t="shared" si="1303"/>
        <v>0</v>
      </c>
      <c r="GO516" s="222">
        <f t="shared" si="1304"/>
        <v>0</v>
      </c>
      <c r="GP516" s="222">
        <f t="shared" si="1305"/>
        <v>0</v>
      </c>
      <c r="GQ516" s="222">
        <f t="shared" si="1306"/>
        <v>0</v>
      </c>
      <c r="GR516" s="222">
        <f t="shared" si="1307"/>
        <v>0</v>
      </c>
      <c r="GS516" s="222">
        <f t="shared" si="1308"/>
        <v>0</v>
      </c>
      <c r="GT516" s="222">
        <f t="shared" si="1309"/>
        <v>0</v>
      </c>
      <c r="GU516" s="222">
        <f t="shared" si="1310"/>
        <v>0</v>
      </c>
      <c r="GV516" s="222">
        <f t="shared" si="1311"/>
        <v>0</v>
      </c>
      <c r="GW516" s="222">
        <f t="shared" si="1312"/>
        <v>0</v>
      </c>
      <c r="GX516" s="222">
        <f t="shared" si="1313"/>
        <v>0</v>
      </c>
      <c r="GY516" s="222">
        <f t="shared" si="1314"/>
        <v>0</v>
      </c>
      <c r="GZ516" s="222">
        <f t="shared" si="1315"/>
        <v>0</v>
      </c>
      <c r="HA516" s="222">
        <f t="shared" si="1316"/>
        <v>0</v>
      </c>
      <c r="HB516" s="222">
        <f t="shared" si="1317"/>
        <v>0</v>
      </c>
      <c r="HC516" s="222">
        <f t="shared" si="1318"/>
        <v>0</v>
      </c>
      <c r="HD516" s="222">
        <f t="shared" si="1319"/>
        <v>0</v>
      </c>
      <c r="HE516" s="222">
        <f t="shared" si="1320"/>
        <v>0</v>
      </c>
      <c r="HF516" s="222">
        <f t="shared" si="1321"/>
        <v>0</v>
      </c>
      <c r="HG516" s="222">
        <f t="shared" si="1322"/>
        <v>0</v>
      </c>
      <c r="HH516" s="222">
        <f t="shared" si="1323"/>
        <v>0</v>
      </c>
      <c r="HI516" s="222">
        <f t="shared" si="1324"/>
        <v>0</v>
      </c>
      <c r="HJ516" s="222">
        <f t="shared" si="1325"/>
        <v>0</v>
      </c>
      <c r="HK516" s="222">
        <f t="shared" si="1326"/>
        <v>0</v>
      </c>
      <c r="HL516" s="222">
        <f t="shared" si="1327"/>
        <v>0</v>
      </c>
      <c r="HM516" s="222">
        <f t="shared" si="1328"/>
        <v>0</v>
      </c>
      <c r="HN516" s="222">
        <f t="shared" si="1329"/>
        <v>0</v>
      </c>
      <c r="HO516" s="222">
        <f t="shared" si="1330"/>
        <v>0</v>
      </c>
      <c r="HP516" s="222">
        <f t="shared" si="1331"/>
        <v>0</v>
      </c>
      <c r="HQ516" s="222">
        <f t="shared" si="1332"/>
        <v>0</v>
      </c>
      <c r="HR516" s="222">
        <f t="shared" si="1333"/>
        <v>0</v>
      </c>
      <c r="HS516" s="222">
        <f t="shared" si="1334"/>
        <v>0</v>
      </c>
      <c r="HT516" s="222">
        <f t="shared" si="1335"/>
        <v>0</v>
      </c>
      <c r="HU516" s="222">
        <f t="shared" si="1336"/>
        <v>0</v>
      </c>
      <c r="HV516" s="222">
        <f t="shared" si="1337"/>
        <v>0</v>
      </c>
      <c r="HW516" s="222">
        <f t="shared" si="1338"/>
        <v>0</v>
      </c>
      <c r="HX516" s="222">
        <f t="shared" si="1339"/>
        <v>0</v>
      </c>
      <c r="HY516" s="222">
        <f t="shared" si="1340"/>
        <v>0</v>
      </c>
      <c r="HZ516" s="222">
        <f t="shared" si="1341"/>
        <v>0</v>
      </c>
      <c r="IA516" s="222">
        <f t="shared" si="1342"/>
        <v>0</v>
      </c>
      <c r="IB516" s="222">
        <f t="shared" si="1343"/>
        <v>0</v>
      </c>
      <c r="IC516" s="222">
        <f t="shared" si="1344"/>
        <v>0</v>
      </c>
      <c r="ID516" s="222">
        <f t="shared" si="1345"/>
        <v>0</v>
      </c>
      <c r="IE516" s="222">
        <f t="shared" si="1346"/>
        <v>0</v>
      </c>
      <c r="IF516" s="222">
        <f t="shared" si="1347"/>
        <v>0</v>
      </c>
      <c r="IG516" s="222">
        <f t="shared" si="1348"/>
        <v>0</v>
      </c>
      <c r="IH516" s="222">
        <f t="shared" si="1349"/>
        <v>0</v>
      </c>
      <c r="II516" s="222">
        <f t="shared" si="1350"/>
        <v>0</v>
      </c>
      <c r="IJ516" s="222">
        <f t="shared" si="1351"/>
        <v>0</v>
      </c>
      <c r="IK516" s="222">
        <f t="shared" si="1352"/>
        <v>0</v>
      </c>
      <c r="IL516" s="222">
        <f t="shared" si="1353"/>
        <v>0</v>
      </c>
      <c r="IM516" s="222">
        <f t="shared" si="1354"/>
        <v>0</v>
      </c>
      <c r="IN516" s="222">
        <f t="shared" si="1355"/>
        <v>0</v>
      </c>
      <c r="IO516" s="222">
        <f t="shared" si="1356"/>
        <v>0</v>
      </c>
      <c r="IP516" s="222">
        <f t="shared" si="1357"/>
        <v>0</v>
      </c>
      <c r="IQ516" s="222">
        <f t="shared" si="1358"/>
        <v>0</v>
      </c>
      <c r="IR516" s="222">
        <f t="shared" si="1359"/>
        <v>0</v>
      </c>
      <c r="IS516" s="222">
        <f t="shared" si="1360"/>
        <v>0</v>
      </c>
      <c r="IT516" s="222">
        <f t="shared" si="1361"/>
        <v>0</v>
      </c>
      <c r="IU516" s="222">
        <f t="shared" si="1362"/>
        <v>0</v>
      </c>
      <c r="IV516" s="222">
        <f t="shared" si="1363"/>
        <v>0</v>
      </c>
      <c r="IW516" s="222">
        <f t="shared" si="1364"/>
        <v>0</v>
      </c>
      <c r="IX516" s="222">
        <f t="shared" si="1365"/>
        <v>0</v>
      </c>
      <c r="IY516" s="222">
        <f t="shared" si="1366"/>
        <v>0</v>
      </c>
      <c r="IZ516" s="222">
        <f t="shared" si="1367"/>
        <v>0</v>
      </c>
      <c r="JA516" s="222">
        <f t="shared" si="1368"/>
        <v>0</v>
      </c>
      <c r="JB516" s="222">
        <f t="shared" si="1369"/>
        <v>0</v>
      </c>
    </row>
    <row r="517" spans="2:262">
      <c r="B517" s="230">
        <v>156</v>
      </c>
      <c r="C517" s="229">
        <f t="shared" si="1370"/>
        <v>3.0468750000000023E-3</v>
      </c>
      <c r="D517" s="226">
        <f t="shared" ca="1" si="1113"/>
        <v>39.104820208123087</v>
      </c>
      <c r="E517" s="225">
        <f ca="1">FF361</f>
        <v>-9.5179791876918149E-2</v>
      </c>
      <c r="F517" s="224">
        <v>156</v>
      </c>
      <c r="G517" s="222">
        <f t="shared" si="1114"/>
        <v>0</v>
      </c>
      <c r="H517" s="222">
        <f t="shared" si="1115"/>
        <v>0</v>
      </c>
      <c r="I517" s="222">
        <f t="shared" si="1116"/>
        <v>0</v>
      </c>
      <c r="J517" s="222">
        <f t="shared" si="1117"/>
        <v>0</v>
      </c>
      <c r="K517" s="222">
        <f t="shared" si="1118"/>
        <v>0</v>
      </c>
      <c r="L517" s="222">
        <f t="shared" si="1119"/>
        <v>0</v>
      </c>
      <c r="M517" s="222">
        <f t="shared" si="1120"/>
        <v>0</v>
      </c>
      <c r="N517" s="222">
        <f t="shared" si="1121"/>
        <v>0</v>
      </c>
      <c r="O517" s="222">
        <f t="shared" si="1122"/>
        <v>0</v>
      </c>
      <c r="P517" s="222">
        <f t="shared" si="1123"/>
        <v>0</v>
      </c>
      <c r="Q517" s="222">
        <f t="shared" si="1124"/>
        <v>0</v>
      </c>
      <c r="R517" s="222">
        <f t="shared" si="1125"/>
        <v>0</v>
      </c>
      <c r="S517" s="222">
        <f t="shared" si="1126"/>
        <v>0</v>
      </c>
      <c r="T517" s="222">
        <f t="shared" si="1127"/>
        <v>0</v>
      </c>
      <c r="U517" s="222">
        <f t="shared" si="1128"/>
        <v>0</v>
      </c>
      <c r="V517" s="222">
        <f t="shared" si="1129"/>
        <v>0</v>
      </c>
      <c r="W517" s="222">
        <f t="shared" si="1130"/>
        <v>0</v>
      </c>
      <c r="X517" s="222">
        <f t="shared" si="1131"/>
        <v>0</v>
      </c>
      <c r="Y517" s="222">
        <f t="shared" si="1132"/>
        <v>0</v>
      </c>
      <c r="Z517" s="222">
        <f t="shared" si="1133"/>
        <v>0</v>
      </c>
      <c r="AA517" s="222">
        <f t="shared" si="1134"/>
        <v>0</v>
      </c>
      <c r="AB517" s="222">
        <f t="shared" si="1135"/>
        <v>0</v>
      </c>
      <c r="AC517" s="222">
        <f t="shared" si="1136"/>
        <v>0</v>
      </c>
      <c r="AD517" s="222">
        <f t="shared" si="1137"/>
        <v>0</v>
      </c>
      <c r="AE517" s="222">
        <f t="shared" si="1138"/>
        <v>0</v>
      </c>
      <c r="AF517" s="222">
        <f t="shared" si="1139"/>
        <v>0</v>
      </c>
      <c r="AG517" s="222">
        <f t="shared" si="1140"/>
        <v>0</v>
      </c>
      <c r="AH517" s="222">
        <f t="shared" si="1141"/>
        <v>0</v>
      </c>
      <c r="AI517" s="222">
        <f t="shared" si="1142"/>
        <v>0</v>
      </c>
      <c r="AJ517" s="222">
        <f t="shared" si="1143"/>
        <v>0</v>
      </c>
      <c r="AK517" s="222">
        <f t="shared" si="1144"/>
        <v>0</v>
      </c>
      <c r="AL517" s="222">
        <f t="shared" si="1145"/>
        <v>0</v>
      </c>
      <c r="AM517" s="222">
        <f t="shared" si="1146"/>
        <v>0</v>
      </c>
      <c r="AN517" s="222">
        <f t="shared" si="1147"/>
        <v>0</v>
      </c>
      <c r="AO517" s="222">
        <f t="shared" si="1148"/>
        <v>0</v>
      </c>
      <c r="AP517" s="222">
        <f t="shared" si="1149"/>
        <v>0</v>
      </c>
      <c r="AQ517" s="222">
        <f t="shared" si="1150"/>
        <v>0</v>
      </c>
      <c r="AR517" s="222">
        <f t="shared" si="1151"/>
        <v>0</v>
      </c>
      <c r="AS517" s="222">
        <f t="shared" si="1152"/>
        <v>0</v>
      </c>
      <c r="AT517" s="222">
        <f t="shared" si="1153"/>
        <v>0</v>
      </c>
      <c r="AU517" s="222">
        <f t="shared" si="1154"/>
        <v>0</v>
      </c>
      <c r="AV517" s="222">
        <f t="shared" si="1155"/>
        <v>0</v>
      </c>
      <c r="AW517" s="222">
        <f t="shared" si="1156"/>
        <v>0</v>
      </c>
      <c r="AX517" s="222">
        <f t="shared" si="1157"/>
        <v>0</v>
      </c>
      <c r="AY517" s="222">
        <f t="shared" si="1158"/>
        <v>0</v>
      </c>
      <c r="AZ517" s="222">
        <f t="shared" si="1159"/>
        <v>0</v>
      </c>
      <c r="BA517" s="222">
        <f t="shared" si="1160"/>
        <v>0</v>
      </c>
      <c r="BB517" s="222">
        <f t="shared" si="1161"/>
        <v>0</v>
      </c>
      <c r="BC517" s="222">
        <f t="shared" si="1162"/>
        <v>0</v>
      </c>
      <c r="BD517" s="222">
        <f t="shared" si="1163"/>
        <v>0</v>
      </c>
      <c r="BE517" s="222">
        <f t="shared" si="1164"/>
        <v>0</v>
      </c>
      <c r="BF517" s="222">
        <f t="shared" si="1165"/>
        <v>0</v>
      </c>
      <c r="BG517" s="222">
        <f t="shared" si="1166"/>
        <v>0</v>
      </c>
      <c r="BH517" s="222">
        <f t="shared" si="1167"/>
        <v>0</v>
      </c>
      <c r="BI517" s="222">
        <f t="shared" si="1168"/>
        <v>0</v>
      </c>
      <c r="BJ517" s="222">
        <f t="shared" si="1169"/>
        <v>0</v>
      </c>
      <c r="BK517" s="222">
        <f t="shared" si="1170"/>
        <v>0</v>
      </c>
      <c r="BL517" s="222">
        <f t="shared" si="1171"/>
        <v>0</v>
      </c>
      <c r="BM517" s="222">
        <f t="shared" si="1172"/>
        <v>0</v>
      </c>
      <c r="BN517" s="222">
        <f t="shared" si="1173"/>
        <v>0</v>
      </c>
      <c r="BO517" s="222">
        <f t="shared" si="1174"/>
        <v>0</v>
      </c>
      <c r="BP517" s="222">
        <f t="shared" si="1175"/>
        <v>0</v>
      </c>
      <c r="BQ517" s="222">
        <f t="shared" si="1176"/>
        <v>0</v>
      </c>
      <c r="BR517" s="222">
        <f t="shared" si="1177"/>
        <v>0</v>
      </c>
      <c r="BS517" s="222">
        <f t="shared" si="1178"/>
        <v>0</v>
      </c>
      <c r="BT517" s="222">
        <f t="shared" si="1179"/>
        <v>0</v>
      </c>
      <c r="BU517" s="222">
        <f t="shared" si="1180"/>
        <v>0</v>
      </c>
      <c r="BV517" s="222">
        <f t="shared" si="1181"/>
        <v>0</v>
      </c>
      <c r="BW517" s="222">
        <f t="shared" si="1182"/>
        <v>0</v>
      </c>
      <c r="BX517" s="222">
        <f t="shared" si="1183"/>
        <v>0</v>
      </c>
      <c r="BY517" s="222">
        <f t="shared" si="1184"/>
        <v>0</v>
      </c>
      <c r="BZ517" s="222">
        <f t="shared" si="1185"/>
        <v>0</v>
      </c>
      <c r="CA517" s="222">
        <f t="shared" si="1186"/>
        <v>0</v>
      </c>
      <c r="CB517" s="222">
        <f t="shared" si="1187"/>
        <v>0</v>
      </c>
      <c r="CC517" s="222">
        <f t="shared" si="1188"/>
        <v>0</v>
      </c>
      <c r="CD517" s="222">
        <f t="shared" si="1189"/>
        <v>0</v>
      </c>
      <c r="CE517" s="222">
        <f t="shared" si="1190"/>
        <v>0</v>
      </c>
      <c r="CF517" s="222">
        <f t="shared" si="1191"/>
        <v>0</v>
      </c>
      <c r="CG517" s="222">
        <f t="shared" si="1192"/>
        <v>0</v>
      </c>
      <c r="CH517" s="222">
        <f t="shared" si="1193"/>
        <v>0</v>
      </c>
      <c r="CI517" s="222">
        <f t="shared" si="1194"/>
        <v>0</v>
      </c>
      <c r="CJ517" s="222">
        <f t="shared" si="1195"/>
        <v>0</v>
      </c>
      <c r="CK517" s="222">
        <f t="shared" si="1196"/>
        <v>0</v>
      </c>
      <c r="CL517" s="222">
        <f t="shared" si="1197"/>
        <v>0</v>
      </c>
      <c r="CM517" s="222">
        <f t="shared" si="1198"/>
        <v>0</v>
      </c>
      <c r="CN517" s="222">
        <f t="shared" si="1199"/>
        <v>0</v>
      </c>
      <c r="CO517" s="222">
        <f t="shared" si="1200"/>
        <v>0</v>
      </c>
      <c r="CP517" s="222">
        <f t="shared" si="1201"/>
        <v>0</v>
      </c>
      <c r="CQ517" s="222">
        <f t="shared" si="1202"/>
        <v>0</v>
      </c>
      <c r="CR517" s="222">
        <f t="shared" si="1203"/>
        <v>0</v>
      </c>
      <c r="CS517" s="222">
        <f t="shared" si="1204"/>
        <v>0</v>
      </c>
      <c r="CT517" s="222">
        <f t="shared" si="1205"/>
        <v>0</v>
      </c>
      <c r="CU517" s="222">
        <f t="shared" si="1206"/>
        <v>0</v>
      </c>
      <c r="CV517" s="222">
        <f t="shared" si="1207"/>
        <v>0</v>
      </c>
      <c r="CW517" s="222">
        <f t="shared" si="1208"/>
        <v>0</v>
      </c>
      <c r="CX517" s="222">
        <f t="shared" si="1209"/>
        <v>0</v>
      </c>
      <c r="CY517" s="222">
        <f t="shared" si="1210"/>
        <v>0</v>
      </c>
      <c r="CZ517" s="222">
        <f t="shared" si="1211"/>
        <v>0</v>
      </c>
      <c r="DA517" s="222">
        <f t="shared" si="1212"/>
        <v>0</v>
      </c>
      <c r="DB517" s="222">
        <f t="shared" si="1213"/>
        <v>0</v>
      </c>
      <c r="DC517" s="222">
        <f t="shared" si="1214"/>
        <v>0</v>
      </c>
      <c r="DD517" s="222">
        <f t="shared" si="1215"/>
        <v>0</v>
      </c>
      <c r="DE517" s="222">
        <f t="shared" si="1216"/>
        <v>0</v>
      </c>
      <c r="DF517" s="222">
        <f t="shared" si="1217"/>
        <v>0</v>
      </c>
      <c r="DG517" s="222">
        <f t="shared" si="1218"/>
        <v>0</v>
      </c>
      <c r="DH517" s="222">
        <f t="shared" si="1219"/>
        <v>0</v>
      </c>
      <c r="DI517" s="222">
        <f t="shared" si="1220"/>
        <v>0</v>
      </c>
      <c r="DJ517" s="222">
        <f t="shared" si="1221"/>
        <v>0</v>
      </c>
      <c r="DK517" s="222">
        <f t="shared" si="1222"/>
        <v>0</v>
      </c>
      <c r="DL517" s="222">
        <f t="shared" si="1223"/>
        <v>0</v>
      </c>
      <c r="DM517" s="222">
        <f t="shared" si="1224"/>
        <v>0</v>
      </c>
      <c r="DN517" s="222">
        <f t="shared" si="1225"/>
        <v>0</v>
      </c>
      <c r="DO517" s="222">
        <f t="shared" si="1226"/>
        <v>0</v>
      </c>
      <c r="DP517" s="222">
        <f t="shared" si="1227"/>
        <v>0</v>
      </c>
      <c r="DQ517" s="222">
        <f t="shared" si="1228"/>
        <v>0</v>
      </c>
      <c r="DR517" s="222">
        <f t="shared" si="1229"/>
        <v>0</v>
      </c>
      <c r="DS517" s="222">
        <f t="shared" si="1230"/>
        <v>0</v>
      </c>
      <c r="DT517" s="222">
        <f t="shared" si="1231"/>
        <v>0</v>
      </c>
      <c r="DU517" s="222">
        <f t="shared" si="1232"/>
        <v>0</v>
      </c>
      <c r="DV517" s="222">
        <f t="shared" si="1233"/>
        <v>0</v>
      </c>
      <c r="DW517" s="222">
        <f t="shared" si="1234"/>
        <v>0</v>
      </c>
      <c r="DX517" s="222">
        <f t="shared" si="1235"/>
        <v>0</v>
      </c>
      <c r="DY517" s="222">
        <f t="shared" si="1236"/>
        <v>0</v>
      </c>
      <c r="DZ517" s="222">
        <f t="shared" si="1237"/>
        <v>0</v>
      </c>
      <c r="EA517" s="222">
        <f t="shared" si="1238"/>
        <v>0</v>
      </c>
      <c r="EB517" s="222">
        <f t="shared" si="1239"/>
        <v>0</v>
      </c>
      <c r="EC517" s="222">
        <f t="shared" si="1240"/>
        <v>0</v>
      </c>
      <c r="ED517" s="222">
        <f t="shared" si="1241"/>
        <v>0</v>
      </c>
      <c r="EE517" s="222">
        <f t="shared" si="1242"/>
        <v>0</v>
      </c>
      <c r="EF517" s="222">
        <f t="shared" si="1243"/>
        <v>0</v>
      </c>
      <c r="EG517" s="222">
        <f t="shared" si="1244"/>
        <v>0</v>
      </c>
      <c r="EH517" s="222">
        <f t="shared" si="1245"/>
        <v>0</v>
      </c>
      <c r="EI517" s="222">
        <f t="shared" si="1246"/>
        <v>0</v>
      </c>
      <c r="EJ517" s="222">
        <f t="shared" si="1247"/>
        <v>0</v>
      </c>
      <c r="EK517" s="222">
        <f t="shared" si="1248"/>
        <v>0</v>
      </c>
      <c r="EL517" s="222">
        <f t="shared" si="1249"/>
        <v>0</v>
      </c>
      <c r="EM517" s="222">
        <f t="shared" si="1250"/>
        <v>0</v>
      </c>
      <c r="EN517" s="222">
        <f t="shared" si="1251"/>
        <v>0</v>
      </c>
      <c r="EO517" s="222">
        <f t="shared" si="1252"/>
        <v>0</v>
      </c>
      <c r="EP517" s="222">
        <f t="shared" si="1253"/>
        <v>0</v>
      </c>
      <c r="EQ517" s="222">
        <f t="shared" si="1254"/>
        <v>0</v>
      </c>
      <c r="ER517" s="222">
        <f t="shared" si="1255"/>
        <v>0</v>
      </c>
      <c r="ES517" s="222">
        <f t="shared" si="1256"/>
        <v>0</v>
      </c>
      <c r="ET517" s="222">
        <f t="shared" si="1257"/>
        <v>0</v>
      </c>
      <c r="EU517" s="222">
        <f t="shared" si="1258"/>
        <v>0</v>
      </c>
      <c r="EV517" s="222">
        <f t="shared" si="1259"/>
        <v>0</v>
      </c>
      <c r="EW517" s="222">
        <f t="shared" si="1260"/>
        <v>0</v>
      </c>
      <c r="EX517" s="222">
        <f t="shared" si="1261"/>
        <v>0</v>
      </c>
      <c r="EY517" s="222">
        <f t="shared" si="1262"/>
        <v>0</v>
      </c>
      <c r="EZ517" s="222">
        <f t="shared" si="1263"/>
        <v>0</v>
      </c>
      <c r="FA517" s="222">
        <f t="shared" si="1264"/>
        <v>0</v>
      </c>
      <c r="FB517" s="222">
        <f t="shared" si="1265"/>
        <v>0</v>
      </c>
      <c r="FC517" s="222">
        <f t="shared" si="1266"/>
        <v>0</v>
      </c>
      <c r="FD517" s="222">
        <f t="shared" si="1267"/>
        <v>0</v>
      </c>
      <c r="FE517" s="222">
        <f t="shared" si="1268"/>
        <v>0</v>
      </c>
      <c r="FF517" s="222">
        <f t="shared" si="1269"/>
        <v>0</v>
      </c>
      <c r="FG517" s="222">
        <f t="shared" si="1270"/>
        <v>0</v>
      </c>
      <c r="FH517" s="222">
        <f t="shared" si="1271"/>
        <v>0</v>
      </c>
      <c r="FI517" s="222">
        <f t="shared" si="1272"/>
        <v>0</v>
      </c>
      <c r="FJ517" s="222">
        <f t="shared" si="1273"/>
        <v>0</v>
      </c>
      <c r="FK517" s="222">
        <f t="shared" si="1274"/>
        <v>0</v>
      </c>
      <c r="FL517" s="222">
        <f t="shared" si="1275"/>
        <v>0</v>
      </c>
      <c r="FM517" s="222">
        <f t="shared" si="1276"/>
        <v>0</v>
      </c>
      <c r="FN517" s="222">
        <f t="shared" si="1277"/>
        <v>0</v>
      </c>
      <c r="FO517" s="222">
        <f t="shared" si="1278"/>
        <v>0</v>
      </c>
      <c r="FP517" s="222">
        <f t="shared" si="1279"/>
        <v>0</v>
      </c>
      <c r="FQ517" s="222">
        <f t="shared" si="1280"/>
        <v>0</v>
      </c>
      <c r="FR517" s="222">
        <f t="shared" si="1281"/>
        <v>0</v>
      </c>
      <c r="FS517" s="222">
        <f t="shared" si="1282"/>
        <v>0</v>
      </c>
      <c r="FT517" s="222">
        <f t="shared" si="1283"/>
        <v>0</v>
      </c>
      <c r="FU517" s="222">
        <f t="shared" si="1284"/>
        <v>0</v>
      </c>
      <c r="FV517" s="222">
        <f t="shared" si="1285"/>
        <v>0</v>
      </c>
      <c r="FW517" s="222">
        <f t="shared" si="1286"/>
        <v>0</v>
      </c>
      <c r="FX517" s="222">
        <f t="shared" si="1287"/>
        <v>0</v>
      </c>
      <c r="FY517" s="222">
        <f t="shared" si="1288"/>
        <v>0</v>
      </c>
      <c r="FZ517" s="222">
        <f t="shared" si="1289"/>
        <v>0</v>
      </c>
      <c r="GA517" s="222">
        <f t="shared" si="1290"/>
        <v>0</v>
      </c>
      <c r="GB517" s="222">
        <f t="shared" si="1291"/>
        <v>0</v>
      </c>
      <c r="GC517" s="222">
        <f t="shared" si="1292"/>
        <v>0</v>
      </c>
      <c r="GD517" s="222">
        <f t="shared" si="1293"/>
        <v>0</v>
      </c>
      <c r="GE517" s="222">
        <f t="shared" si="1294"/>
        <v>0</v>
      </c>
      <c r="GF517" s="222">
        <f t="shared" si="1295"/>
        <v>0</v>
      </c>
      <c r="GG517" s="222">
        <f t="shared" si="1296"/>
        <v>0</v>
      </c>
      <c r="GH517" s="222">
        <f t="shared" si="1297"/>
        <v>0</v>
      </c>
      <c r="GI517" s="222">
        <f t="shared" si="1298"/>
        <v>0</v>
      </c>
      <c r="GJ517" s="222">
        <f t="shared" si="1299"/>
        <v>0</v>
      </c>
      <c r="GK517" s="222">
        <f t="shared" si="1300"/>
        <v>0</v>
      </c>
      <c r="GL517" s="222">
        <f t="shared" si="1301"/>
        <v>0</v>
      </c>
      <c r="GM517" s="222">
        <f t="shared" si="1302"/>
        <v>0</v>
      </c>
      <c r="GN517" s="222">
        <f t="shared" si="1303"/>
        <v>0</v>
      </c>
      <c r="GO517" s="222">
        <f t="shared" si="1304"/>
        <v>0</v>
      </c>
      <c r="GP517" s="222">
        <f t="shared" si="1305"/>
        <v>0</v>
      </c>
      <c r="GQ517" s="222">
        <f t="shared" si="1306"/>
        <v>0</v>
      </c>
      <c r="GR517" s="222">
        <f t="shared" si="1307"/>
        <v>0</v>
      </c>
      <c r="GS517" s="222">
        <f t="shared" si="1308"/>
        <v>0</v>
      </c>
      <c r="GT517" s="222">
        <f t="shared" si="1309"/>
        <v>0</v>
      </c>
      <c r="GU517" s="222">
        <f t="shared" si="1310"/>
        <v>0</v>
      </c>
      <c r="GV517" s="222">
        <f t="shared" si="1311"/>
        <v>0</v>
      </c>
      <c r="GW517" s="222">
        <f t="shared" si="1312"/>
        <v>0</v>
      </c>
      <c r="GX517" s="222">
        <f t="shared" si="1313"/>
        <v>0</v>
      </c>
      <c r="GY517" s="222">
        <f t="shared" si="1314"/>
        <v>0</v>
      </c>
      <c r="GZ517" s="222">
        <f t="shared" si="1315"/>
        <v>0</v>
      </c>
      <c r="HA517" s="222">
        <f t="shared" si="1316"/>
        <v>0</v>
      </c>
      <c r="HB517" s="222">
        <f t="shared" si="1317"/>
        <v>0</v>
      </c>
      <c r="HC517" s="222">
        <f t="shared" si="1318"/>
        <v>0</v>
      </c>
      <c r="HD517" s="222">
        <f t="shared" si="1319"/>
        <v>0</v>
      </c>
      <c r="HE517" s="222">
        <f t="shared" si="1320"/>
        <v>0</v>
      </c>
      <c r="HF517" s="222">
        <f t="shared" si="1321"/>
        <v>0</v>
      </c>
      <c r="HG517" s="222">
        <f t="shared" si="1322"/>
        <v>0</v>
      </c>
      <c r="HH517" s="222">
        <f t="shared" si="1323"/>
        <v>0</v>
      </c>
      <c r="HI517" s="222">
        <f t="shared" si="1324"/>
        <v>0</v>
      </c>
      <c r="HJ517" s="222">
        <f t="shared" si="1325"/>
        <v>0</v>
      </c>
      <c r="HK517" s="222">
        <f t="shared" si="1326"/>
        <v>0</v>
      </c>
      <c r="HL517" s="222">
        <f t="shared" si="1327"/>
        <v>0</v>
      </c>
      <c r="HM517" s="222">
        <f t="shared" si="1328"/>
        <v>0</v>
      </c>
      <c r="HN517" s="222">
        <f t="shared" si="1329"/>
        <v>0</v>
      </c>
      <c r="HO517" s="222">
        <f t="shared" si="1330"/>
        <v>0</v>
      </c>
      <c r="HP517" s="222">
        <f t="shared" si="1331"/>
        <v>0</v>
      </c>
      <c r="HQ517" s="222">
        <f t="shared" si="1332"/>
        <v>0</v>
      </c>
      <c r="HR517" s="222">
        <f t="shared" si="1333"/>
        <v>0</v>
      </c>
      <c r="HS517" s="222">
        <f t="shared" si="1334"/>
        <v>0</v>
      </c>
      <c r="HT517" s="222">
        <f t="shared" si="1335"/>
        <v>0</v>
      </c>
      <c r="HU517" s="222">
        <f t="shared" si="1336"/>
        <v>0</v>
      </c>
      <c r="HV517" s="222">
        <f t="shared" si="1337"/>
        <v>0</v>
      </c>
      <c r="HW517" s="222">
        <f t="shared" si="1338"/>
        <v>0</v>
      </c>
      <c r="HX517" s="222">
        <f t="shared" si="1339"/>
        <v>0</v>
      </c>
      <c r="HY517" s="222">
        <f t="shared" si="1340"/>
        <v>0</v>
      </c>
      <c r="HZ517" s="222">
        <f t="shared" si="1341"/>
        <v>0</v>
      </c>
      <c r="IA517" s="222">
        <f t="shared" si="1342"/>
        <v>0</v>
      </c>
      <c r="IB517" s="222">
        <f t="shared" si="1343"/>
        <v>0</v>
      </c>
      <c r="IC517" s="222">
        <f t="shared" si="1344"/>
        <v>0</v>
      </c>
      <c r="ID517" s="222">
        <f t="shared" si="1345"/>
        <v>0</v>
      </c>
      <c r="IE517" s="222">
        <f t="shared" si="1346"/>
        <v>0</v>
      </c>
      <c r="IF517" s="222">
        <f t="shared" si="1347"/>
        <v>0</v>
      </c>
      <c r="IG517" s="222">
        <f t="shared" si="1348"/>
        <v>0</v>
      </c>
      <c r="IH517" s="222">
        <f t="shared" si="1349"/>
        <v>0</v>
      </c>
      <c r="II517" s="222">
        <f t="shared" si="1350"/>
        <v>0</v>
      </c>
      <c r="IJ517" s="222">
        <f t="shared" si="1351"/>
        <v>0</v>
      </c>
      <c r="IK517" s="222">
        <f t="shared" si="1352"/>
        <v>0</v>
      </c>
      <c r="IL517" s="222">
        <f t="shared" si="1353"/>
        <v>0</v>
      </c>
      <c r="IM517" s="222">
        <f t="shared" si="1354"/>
        <v>0</v>
      </c>
      <c r="IN517" s="222">
        <f t="shared" si="1355"/>
        <v>0</v>
      </c>
      <c r="IO517" s="222">
        <f t="shared" si="1356"/>
        <v>0</v>
      </c>
      <c r="IP517" s="222">
        <f t="shared" si="1357"/>
        <v>0</v>
      </c>
      <c r="IQ517" s="222">
        <f t="shared" si="1358"/>
        <v>0</v>
      </c>
      <c r="IR517" s="222">
        <f t="shared" si="1359"/>
        <v>0</v>
      </c>
      <c r="IS517" s="222">
        <f t="shared" si="1360"/>
        <v>0</v>
      </c>
      <c r="IT517" s="222">
        <f t="shared" si="1361"/>
        <v>0</v>
      </c>
      <c r="IU517" s="222">
        <f t="shared" si="1362"/>
        <v>0</v>
      </c>
      <c r="IV517" s="222">
        <f t="shared" si="1363"/>
        <v>0</v>
      </c>
      <c r="IW517" s="222">
        <f t="shared" si="1364"/>
        <v>0</v>
      </c>
      <c r="IX517" s="222">
        <f t="shared" si="1365"/>
        <v>0</v>
      </c>
      <c r="IY517" s="222">
        <f t="shared" si="1366"/>
        <v>0</v>
      </c>
      <c r="IZ517" s="222">
        <f t="shared" si="1367"/>
        <v>0</v>
      </c>
      <c r="JA517" s="222">
        <f t="shared" si="1368"/>
        <v>0</v>
      </c>
      <c r="JB517" s="222">
        <f t="shared" si="1369"/>
        <v>0</v>
      </c>
    </row>
    <row r="518" spans="2:262">
      <c r="B518" s="230">
        <v>157</v>
      </c>
      <c r="C518" s="229">
        <f t="shared" si="1370"/>
        <v>3.0664062500000023E-3</v>
      </c>
      <c r="D518" s="226">
        <f t="shared" ca="1" si="1113"/>
        <v>39.104880538523055</v>
      </c>
      <c r="E518" s="225">
        <f ca="1">FG361</f>
        <v>-9.5119461476950787E-2</v>
      </c>
      <c r="F518" s="224">
        <v>157</v>
      </c>
      <c r="G518" s="222">
        <f t="shared" si="1114"/>
        <v>0</v>
      </c>
      <c r="H518" s="222">
        <f t="shared" si="1115"/>
        <v>0</v>
      </c>
      <c r="I518" s="222">
        <f t="shared" si="1116"/>
        <v>0</v>
      </c>
      <c r="J518" s="222">
        <f t="shared" si="1117"/>
        <v>0</v>
      </c>
      <c r="K518" s="222">
        <f t="shared" si="1118"/>
        <v>0</v>
      </c>
      <c r="L518" s="222">
        <f t="shared" si="1119"/>
        <v>0</v>
      </c>
      <c r="M518" s="222">
        <f t="shared" si="1120"/>
        <v>0</v>
      </c>
      <c r="N518" s="222">
        <f t="shared" si="1121"/>
        <v>0</v>
      </c>
      <c r="O518" s="222">
        <f t="shared" si="1122"/>
        <v>0</v>
      </c>
      <c r="P518" s="222">
        <f t="shared" si="1123"/>
        <v>0</v>
      </c>
      <c r="Q518" s="222">
        <f t="shared" si="1124"/>
        <v>0</v>
      </c>
      <c r="R518" s="222">
        <f t="shared" si="1125"/>
        <v>0</v>
      </c>
      <c r="S518" s="222">
        <f t="shared" si="1126"/>
        <v>0</v>
      </c>
      <c r="T518" s="222">
        <f t="shared" si="1127"/>
        <v>0</v>
      </c>
      <c r="U518" s="222">
        <f t="shared" si="1128"/>
        <v>0</v>
      </c>
      <c r="V518" s="222">
        <f t="shared" si="1129"/>
        <v>0</v>
      </c>
      <c r="W518" s="222">
        <f t="shared" si="1130"/>
        <v>0</v>
      </c>
      <c r="X518" s="222">
        <f t="shared" si="1131"/>
        <v>0</v>
      </c>
      <c r="Y518" s="222">
        <f t="shared" si="1132"/>
        <v>0</v>
      </c>
      <c r="Z518" s="222">
        <f t="shared" si="1133"/>
        <v>0</v>
      </c>
      <c r="AA518" s="222">
        <f t="shared" si="1134"/>
        <v>0</v>
      </c>
      <c r="AB518" s="222">
        <f t="shared" si="1135"/>
        <v>0</v>
      </c>
      <c r="AC518" s="222">
        <f t="shared" si="1136"/>
        <v>0</v>
      </c>
      <c r="AD518" s="222">
        <f t="shared" si="1137"/>
        <v>0</v>
      </c>
      <c r="AE518" s="222">
        <f t="shared" si="1138"/>
        <v>0</v>
      </c>
      <c r="AF518" s="222">
        <f t="shared" si="1139"/>
        <v>0</v>
      </c>
      <c r="AG518" s="222">
        <f t="shared" si="1140"/>
        <v>0</v>
      </c>
      <c r="AH518" s="222">
        <f t="shared" si="1141"/>
        <v>0</v>
      </c>
      <c r="AI518" s="222">
        <f t="shared" si="1142"/>
        <v>0</v>
      </c>
      <c r="AJ518" s="222">
        <f t="shared" si="1143"/>
        <v>0</v>
      </c>
      <c r="AK518" s="222">
        <f t="shared" si="1144"/>
        <v>0</v>
      </c>
      <c r="AL518" s="222">
        <f t="shared" si="1145"/>
        <v>0</v>
      </c>
      <c r="AM518" s="222">
        <f t="shared" si="1146"/>
        <v>0</v>
      </c>
      <c r="AN518" s="222">
        <f t="shared" si="1147"/>
        <v>0</v>
      </c>
      <c r="AO518" s="222">
        <f t="shared" si="1148"/>
        <v>0</v>
      </c>
      <c r="AP518" s="222">
        <f t="shared" si="1149"/>
        <v>0</v>
      </c>
      <c r="AQ518" s="222">
        <f t="shared" si="1150"/>
        <v>0</v>
      </c>
      <c r="AR518" s="222">
        <f t="shared" si="1151"/>
        <v>0</v>
      </c>
      <c r="AS518" s="222">
        <f t="shared" si="1152"/>
        <v>0</v>
      </c>
      <c r="AT518" s="222">
        <f t="shared" si="1153"/>
        <v>0</v>
      </c>
      <c r="AU518" s="222">
        <f t="shared" si="1154"/>
        <v>0</v>
      </c>
      <c r="AV518" s="222">
        <f t="shared" si="1155"/>
        <v>0</v>
      </c>
      <c r="AW518" s="222">
        <f t="shared" si="1156"/>
        <v>0</v>
      </c>
      <c r="AX518" s="222">
        <f t="shared" si="1157"/>
        <v>0</v>
      </c>
      <c r="AY518" s="222">
        <f t="shared" si="1158"/>
        <v>0</v>
      </c>
      <c r="AZ518" s="222">
        <f t="shared" si="1159"/>
        <v>0</v>
      </c>
      <c r="BA518" s="222">
        <f t="shared" si="1160"/>
        <v>0</v>
      </c>
      <c r="BB518" s="222">
        <f t="shared" si="1161"/>
        <v>0</v>
      </c>
      <c r="BC518" s="222">
        <f t="shared" si="1162"/>
        <v>0</v>
      </c>
      <c r="BD518" s="222">
        <f t="shared" si="1163"/>
        <v>0</v>
      </c>
      <c r="BE518" s="222">
        <f t="shared" si="1164"/>
        <v>0</v>
      </c>
      <c r="BF518" s="222">
        <f t="shared" si="1165"/>
        <v>0</v>
      </c>
      <c r="BG518" s="222">
        <f t="shared" si="1166"/>
        <v>0</v>
      </c>
      <c r="BH518" s="222">
        <f t="shared" si="1167"/>
        <v>0</v>
      </c>
      <c r="BI518" s="222">
        <f t="shared" si="1168"/>
        <v>0</v>
      </c>
      <c r="BJ518" s="222">
        <f t="shared" si="1169"/>
        <v>0</v>
      </c>
      <c r="BK518" s="222">
        <f t="shared" si="1170"/>
        <v>0</v>
      </c>
      <c r="BL518" s="222">
        <f t="shared" si="1171"/>
        <v>0</v>
      </c>
      <c r="BM518" s="222">
        <f t="shared" si="1172"/>
        <v>0</v>
      </c>
      <c r="BN518" s="222">
        <f t="shared" si="1173"/>
        <v>0</v>
      </c>
      <c r="BO518" s="222">
        <f t="shared" si="1174"/>
        <v>0</v>
      </c>
      <c r="BP518" s="222">
        <f t="shared" si="1175"/>
        <v>0</v>
      </c>
      <c r="BQ518" s="222">
        <f t="shared" si="1176"/>
        <v>0</v>
      </c>
      <c r="BR518" s="222">
        <f t="shared" si="1177"/>
        <v>0</v>
      </c>
      <c r="BS518" s="222">
        <f t="shared" si="1178"/>
        <v>0</v>
      </c>
      <c r="BT518" s="222">
        <f t="shared" si="1179"/>
        <v>0</v>
      </c>
      <c r="BU518" s="222">
        <f t="shared" si="1180"/>
        <v>0</v>
      </c>
      <c r="BV518" s="222">
        <f t="shared" si="1181"/>
        <v>0</v>
      </c>
      <c r="BW518" s="222">
        <f t="shared" si="1182"/>
        <v>0</v>
      </c>
      <c r="BX518" s="222">
        <f t="shared" si="1183"/>
        <v>0</v>
      </c>
      <c r="BY518" s="222">
        <f t="shared" si="1184"/>
        <v>0</v>
      </c>
      <c r="BZ518" s="222">
        <f t="shared" si="1185"/>
        <v>0</v>
      </c>
      <c r="CA518" s="222">
        <f t="shared" si="1186"/>
        <v>0</v>
      </c>
      <c r="CB518" s="222">
        <f t="shared" si="1187"/>
        <v>0</v>
      </c>
      <c r="CC518" s="222">
        <f t="shared" si="1188"/>
        <v>0</v>
      </c>
      <c r="CD518" s="222">
        <f t="shared" si="1189"/>
        <v>0</v>
      </c>
      <c r="CE518" s="222">
        <f t="shared" si="1190"/>
        <v>0</v>
      </c>
      <c r="CF518" s="222">
        <f t="shared" si="1191"/>
        <v>0</v>
      </c>
      <c r="CG518" s="222">
        <f t="shared" si="1192"/>
        <v>0</v>
      </c>
      <c r="CH518" s="222">
        <f t="shared" si="1193"/>
        <v>0</v>
      </c>
      <c r="CI518" s="222">
        <f t="shared" si="1194"/>
        <v>0</v>
      </c>
      <c r="CJ518" s="222">
        <f t="shared" si="1195"/>
        <v>0</v>
      </c>
      <c r="CK518" s="222">
        <f t="shared" si="1196"/>
        <v>0</v>
      </c>
      <c r="CL518" s="222">
        <f t="shared" si="1197"/>
        <v>0</v>
      </c>
      <c r="CM518" s="222">
        <f t="shared" si="1198"/>
        <v>0</v>
      </c>
      <c r="CN518" s="222">
        <f t="shared" si="1199"/>
        <v>0</v>
      </c>
      <c r="CO518" s="222">
        <f t="shared" si="1200"/>
        <v>0</v>
      </c>
      <c r="CP518" s="222">
        <f t="shared" si="1201"/>
        <v>0</v>
      </c>
      <c r="CQ518" s="222">
        <f t="shared" si="1202"/>
        <v>0</v>
      </c>
      <c r="CR518" s="222">
        <f t="shared" si="1203"/>
        <v>0</v>
      </c>
      <c r="CS518" s="222">
        <f t="shared" si="1204"/>
        <v>0</v>
      </c>
      <c r="CT518" s="222">
        <f t="shared" si="1205"/>
        <v>0</v>
      </c>
      <c r="CU518" s="222">
        <f t="shared" si="1206"/>
        <v>0</v>
      </c>
      <c r="CV518" s="222">
        <f t="shared" si="1207"/>
        <v>0</v>
      </c>
      <c r="CW518" s="222">
        <f t="shared" si="1208"/>
        <v>0</v>
      </c>
      <c r="CX518" s="222">
        <f t="shared" si="1209"/>
        <v>0</v>
      </c>
      <c r="CY518" s="222">
        <f t="shared" si="1210"/>
        <v>0</v>
      </c>
      <c r="CZ518" s="222">
        <f t="shared" si="1211"/>
        <v>0</v>
      </c>
      <c r="DA518" s="222">
        <f t="shared" si="1212"/>
        <v>0</v>
      </c>
      <c r="DB518" s="222">
        <f t="shared" si="1213"/>
        <v>0</v>
      </c>
      <c r="DC518" s="222">
        <f t="shared" si="1214"/>
        <v>0</v>
      </c>
      <c r="DD518" s="222">
        <f t="shared" si="1215"/>
        <v>0</v>
      </c>
      <c r="DE518" s="222">
        <f t="shared" si="1216"/>
        <v>0</v>
      </c>
      <c r="DF518" s="222">
        <f t="shared" si="1217"/>
        <v>0</v>
      </c>
      <c r="DG518" s="222">
        <f t="shared" si="1218"/>
        <v>0</v>
      </c>
      <c r="DH518" s="222">
        <f t="shared" si="1219"/>
        <v>0</v>
      </c>
      <c r="DI518" s="222">
        <f t="shared" si="1220"/>
        <v>0</v>
      </c>
      <c r="DJ518" s="222">
        <f t="shared" si="1221"/>
        <v>0</v>
      </c>
      <c r="DK518" s="222">
        <f t="shared" si="1222"/>
        <v>0</v>
      </c>
      <c r="DL518" s="222">
        <f t="shared" si="1223"/>
        <v>0</v>
      </c>
      <c r="DM518" s="222">
        <f t="shared" si="1224"/>
        <v>0</v>
      </c>
      <c r="DN518" s="222">
        <f t="shared" si="1225"/>
        <v>0</v>
      </c>
      <c r="DO518" s="222">
        <f t="shared" si="1226"/>
        <v>0</v>
      </c>
      <c r="DP518" s="222">
        <f t="shared" si="1227"/>
        <v>0</v>
      </c>
      <c r="DQ518" s="222">
        <f t="shared" si="1228"/>
        <v>0</v>
      </c>
      <c r="DR518" s="222">
        <f t="shared" si="1229"/>
        <v>0</v>
      </c>
      <c r="DS518" s="222">
        <f t="shared" si="1230"/>
        <v>0</v>
      </c>
      <c r="DT518" s="222">
        <f t="shared" si="1231"/>
        <v>0</v>
      </c>
      <c r="DU518" s="222">
        <f t="shared" si="1232"/>
        <v>0</v>
      </c>
      <c r="DV518" s="222">
        <f t="shared" si="1233"/>
        <v>0</v>
      </c>
      <c r="DW518" s="222">
        <f t="shared" si="1234"/>
        <v>0</v>
      </c>
      <c r="DX518" s="222">
        <f t="shared" si="1235"/>
        <v>0</v>
      </c>
      <c r="DY518" s="222">
        <f t="shared" si="1236"/>
        <v>0</v>
      </c>
      <c r="DZ518" s="222">
        <f t="shared" si="1237"/>
        <v>0</v>
      </c>
      <c r="EA518" s="222">
        <f t="shared" si="1238"/>
        <v>0</v>
      </c>
      <c r="EB518" s="222">
        <f t="shared" si="1239"/>
        <v>0</v>
      </c>
      <c r="EC518" s="222">
        <f t="shared" si="1240"/>
        <v>0</v>
      </c>
      <c r="ED518" s="222">
        <f t="shared" si="1241"/>
        <v>0</v>
      </c>
      <c r="EE518" s="222">
        <f t="shared" si="1242"/>
        <v>0</v>
      </c>
      <c r="EF518" s="222">
        <f t="shared" si="1243"/>
        <v>0</v>
      </c>
      <c r="EG518" s="222">
        <f t="shared" si="1244"/>
        <v>0</v>
      </c>
      <c r="EH518" s="222">
        <f t="shared" si="1245"/>
        <v>0</v>
      </c>
      <c r="EI518" s="222">
        <f t="shared" si="1246"/>
        <v>0</v>
      </c>
      <c r="EJ518" s="222">
        <f t="shared" si="1247"/>
        <v>0</v>
      </c>
      <c r="EK518" s="222">
        <f t="shared" si="1248"/>
        <v>0</v>
      </c>
      <c r="EL518" s="222">
        <f t="shared" si="1249"/>
        <v>0</v>
      </c>
      <c r="EM518" s="222">
        <f t="shared" si="1250"/>
        <v>0</v>
      </c>
      <c r="EN518" s="222">
        <f t="shared" si="1251"/>
        <v>0</v>
      </c>
      <c r="EO518" s="222">
        <f t="shared" si="1252"/>
        <v>0</v>
      </c>
      <c r="EP518" s="222">
        <f t="shared" si="1253"/>
        <v>0</v>
      </c>
      <c r="EQ518" s="222">
        <f t="shared" si="1254"/>
        <v>0</v>
      </c>
      <c r="ER518" s="222">
        <f t="shared" si="1255"/>
        <v>0</v>
      </c>
      <c r="ES518" s="222">
        <f t="shared" si="1256"/>
        <v>0</v>
      </c>
      <c r="ET518" s="222">
        <f t="shared" si="1257"/>
        <v>0</v>
      </c>
      <c r="EU518" s="222">
        <f t="shared" si="1258"/>
        <v>0</v>
      </c>
      <c r="EV518" s="222">
        <f t="shared" si="1259"/>
        <v>0</v>
      </c>
      <c r="EW518" s="222">
        <f t="shared" si="1260"/>
        <v>0</v>
      </c>
      <c r="EX518" s="222">
        <f t="shared" si="1261"/>
        <v>0</v>
      </c>
      <c r="EY518" s="222">
        <f t="shared" si="1262"/>
        <v>0</v>
      </c>
      <c r="EZ518" s="222">
        <f t="shared" si="1263"/>
        <v>0</v>
      </c>
      <c r="FA518" s="222">
        <f t="shared" si="1264"/>
        <v>0</v>
      </c>
      <c r="FB518" s="222">
        <f t="shared" si="1265"/>
        <v>0</v>
      </c>
      <c r="FC518" s="222">
        <f t="shared" si="1266"/>
        <v>0</v>
      </c>
      <c r="FD518" s="222">
        <f t="shared" si="1267"/>
        <v>0</v>
      </c>
      <c r="FE518" s="222">
        <f t="shared" si="1268"/>
        <v>0</v>
      </c>
      <c r="FF518" s="222">
        <f t="shared" si="1269"/>
        <v>0</v>
      </c>
      <c r="FG518" s="222">
        <f t="shared" si="1270"/>
        <v>0</v>
      </c>
      <c r="FH518" s="222">
        <f t="shared" si="1271"/>
        <v>0</v>
      </c>
      <c r="FI518" s="222">
        <f t="shared" si="1272"/>
        <v>0</v>
      </c>
      <c r="FJ518" s="222">
        <f t="shared" si="1273"/>
        <v>0</v>
      </c>
      <c r="FK518" s="222">
        <f t="shared" si="1274"/>
        <v>0</v>
      </c>
      <c r="FL518" s="222">
        <f t="shared" si="1275"/>
        <v>0</v>
      </c>
      <c r="FM518" s="222">
        <f t="shared" si="1276"/>
        <v>0</v>
      </c>
      <c r="FN518" s="222">
        <f t="shared" si="1277"/>
        <v>0</v>
      </c>
      <c r="FO518" s="222">
        <f t="shared" si="1278"/>
        <v>0</v>
      </c>
      <c r="FP518" s="222">
        <f t="shared" si="1279"/>
        <v>0</v>
      </c>
      <c r="FQ518" s="222">
        <f t="shared" si="1280"/>
        <v>0</v>
      </c>
      <c r="FR518" s="222">
        <f t="shared" si="1281"/>
        <v>0</v>
      </c>
      <c r="FS518" s="222">
        <f t="shared" si="1282"/>
        <v>0</v>
      </c>
      <c r="FT518" s="222">
        <f t="shared" si="1283"/>
        <v>0</v>
      </c>
      <c r="FU518" s="222">
        <f t="shared" si="1284"/>
        <v>0</v>
      </c>
      <c r="FV518" s="222">
        <f t="shared" si="1285"/>
        <v>0</v>
      </c>
      <c r="FW518" s="222">
        <f t="shared" si="1286"/>
        <v>0</v>
      </c>
      <c r="FX518" s="222">
        <f t="shared" si="1287"/>
        <v>0</v>
      </c>
      <c r="FY518" s="222">
        <f t="shared" si="1288"/>
        <v>0</v>
      </c>
      <c r="FZ518" s="222">
        <f t="shared" si="1289"/>
        <v>0</v>
      </c>
      <c r="GA518" s="222">
        <f t="shared" si="1290"/>
        <v>0</v>
      </c>
      <c r="GB518" s="222">
        <f t="shared" si="1291"/>
        <v>0</v>
      </c>
      <c r="GC518" s="222">
        <f t="shared" si="1292"/>
        <v>0</v>
      </c>
      <c r="GD518" s="222">
        <f t="shared" si="1293"/>
        <v>0</v>
      </c>
      <c r="GE518" s="222">
        <f t="shared" si="1294"/>
        <v>0</v>
      </c>
      <c r="GF518" s="222">
        <f t="shared" si="1295"/>
        <v>0</v>
      </c>
      <c r="GG518" s="222">
        <f t="shared" si="1296"/>
        <v>0</v>
      </c>
      <c r="GH518" s="222">
        <f t="shared" si="1297"/>
        <v>0</v>
      </c>
      <c r="GI518" s="222">
        <f t="shared" si="1298"/>
        <v>0</v>
      </c>
      <c r="GJ518" s="222">
        <f t="shared" si="1299"/>
        <v>0</v>
      </c>
      <c r="GK518" s="222">
        <f t="shared" si="1300"/>
        <v>0</v>
      </c>
      <c r="GL518" s="222">
        <f t="shared" si="1301"/>
        <v>0</v>
      </c>
      <c r="GM518" s="222">
        <f t="shared" si="1302"/>
        <v>0</v>
      </c>
      <c r="GN518" s="222">
        <f t="shared" si="1303"/>
        <v>0</v>
      </c>
      <c r="GO518" s="222">
        <f t="shared" si="1304"/>
        <v>0</v>
      </c>
      <c r="GP518" s="222">
        <f t="shared" si="1305"/>
        <v>0</v>
      </c>
      <c r="GQ518" s="222">
        <f t="shared" si="1306"/>
        <v>0</v>
      </c>
      <c r="GR518" s="222">
        <f t="shared" si="1307"/>
        <v>0</v>
      </c>
      <c r="GS518" s="222">
        <f t="shared" si="1308"/>
        <v>0</v>
      </c>
      <c r="GT518" s="222">
        <f t="shared" si="1309"/>
        <v>0</v>
      </c>
      <c r="GU518" s="222">
        <f t="shared" si="1310"/>
        <v>0</v>
      </c>
      <c r="GV518" s="222">
        <f t="shared" si="1311"/>
        <v>0</v>
      </c>
      <c r="GW518" s="222">
        <f t="shared" si="1312"/>
        <v>0</v>
      </c>
      <c r="GX518" s="222">
        <f t="shared" si="1313"/>
        <v>0</v>
      </c>
      <c r="GY518" s="222">
        <f t="shared" si="1314"/>
        <v>0</v>
      </c>
      <c r="GZ518" s="222">
        <f t="shared" si="1315"/>
        <v>0</v>
      </c>
      <c r="HA518" s="222">
        <f t="shared" si="1316"/>
        <v>0</v>
      </c>
      <c r="HB518" s="222">
        <f t="shared" si="1317"/>
        <v>0</v>
      </c>
      <c r="HC518" s="222">
        <f t="shared" si="1318"/>
        <v>0</v>
      </c>
      <c r="HD518" s="222">
        <f t="shared" si="1319"/>
        <v>0</v>
      </c>
      <c r="HE518" s="222">
        <f t="shared" si="1320"/>
        <v>0</v>
      </c>
      <c r="HF518" s="222">
        <f t="shared" si="1321"/>
        <v>0</v>
      </c>
      <c r="HG518" s="222">
        <f t="shared" si="1322"/>
        <v>0</v>
      </c>
      <c r="HH518" s="222">
        <f t="shared" si="1323"/>
        <v>0</v>
      </c>
      <c r="HI518" s="222">
        <f t="shared" si="1324"/>
        <v>0</v>
      </c>
      <c r="HJ518" s="222">
        <f t="shared" si="1325"/>
        <v>0</v>
      </c>
      <c r="HK518" s="222">
        <f t="shared" si="1326"/>
        <v>0</v>
      </c>
      <c r="HL518" s="222">
        <f t="shared" si="1327"/>
        <v>0</v>
      </c>
      <c r="HM518" s="222">
        <f t="shared" si="1328"/>
        <v>0</v>
      </c>
      <c r="HN518" s="222">
        <f t="shared" si="1329"/>
        <v>0</v>
      </c>
      <c r="HO518" s="222">
        <f t="shared" si="1330"/>
        <v>0</v>
      </c>
      <c r="HP518" s="222">
        <f t="shared" si="1331"/>
        <v>0</v>
      </c>
      <c r="HQ518" s="222">
        <f t="shared" si="1332"/>
        <v>0</v>
      </c>
      <c r="HR518" s="222">
        <f t="shared" si="1333"/>
        <v>0</v>
      </c>
      <c r="HS518" s="222">
        <f t="shared" si="1334"/>
        <v>0</v>
      </c>
      <c r="HT518" s="222">
        <f t="shared" si="1335"/>
        <v>0</v>
      </c>
      <c r="HU518" s="222">
        <f t="shared" si="1336"/>
        <v>0</v>
      </c>
      <c r="HV518" s="222">
        <f t="shared" si="1337"/>
        <v>0</v>
      </c>
      <c r="HW518" s="222">
        <f t="shared" si="1338"/>
        <v>0</v>
      </c>
      <c r="HX518" s="222">
        <f t="shared" si="1339"/>
        <v>0</v>
      </c>
      <c r="HY518" s="222">
        <f t="shared" si="1340"/>
        <v>0</v>
      </c>
      <c r="HZ518" s="222">
        <f t="shared" si="1341"/>
        <v>0</v>
      </c>
      <c r="IA518" s="222">
        <f t="shared" si="1342"/>
        <v>0</v>
      </c>
      <c r="IB518" s="222">
        <f t="shared" si="1343"/>
        <v>0</v>
      </c>
      <c r="IC518" s="222">
        <f t="shared" si="1344"/>
        <v>0</v>
      </c>
      <c r="ID518" s="222">
        <f t="shared" si="1345"/>
        <v>0</v>
      </c>
      <c r="IE518" s="222">
        <f t="shared" si="1346"/>
        <v>0</v>
      </c>
      <c r="IF518" s="222">
        <f t="shared" si="1347"/>
        <v>0</v>
      </c>
      <c r="IG518" s="222">
        <f t="shared" si="1348"/>
        <v>0</v>
      </c>
      <c r="IH518" s="222">
        <f t="shared" si="1349"/>
        <v>0</v>
      </c>
      <c r="II518" s="222">
        <f t="shared" si="1350"/>
        <v>0</v>
      </c>
      <c r="IJ518" s="222">
        <f t="shared" si="1351"/>
        <v>0</v>
      </c>
      <c r="IK518" s="222">
        <f t="shared" si="1352"/>
        <v>0</v>
      </c>
      <c r="IL518" s="222">
        <f t="shared" si="1353"/>
        <v>0</v>
      </c>
      <c r="IM518" s="222">
        <f t="shared" si="1354"/>
        <v>0</v>
      </c>
      <c r="IN518" s="222">
        <f t="shared" si="1355"/>
        <v>0</v>
      </c>
      <c r="IO518" s="222">
        <f t="shared" si="1356"/>
        <v>0</v>
      </c>
      <c r="IP518" s="222">
        <f t="shared" si="1357"/>
        <v>0</v>
      </c>
      <c r="IQ518" s="222">
        <f t="shared" si="1358"/>
        <v>0</v>
      </c>
      <c r="IR518" s="222">
        <f t="shared" si="1359"/>
        <v>0</v>
      </c>
      <c r="IS518" s="222">
        <f t="shared" si="1360"/>
        <v>0</v>
      </c>
      <c r="IT518" s="222">
        <f t="shared" si="1361"/>
        <v>0</v>
      </c>
      <c r="IU518" s="222">
        <f t="shared" si="1362"/>
        <v>0</v>
      </c>
      <c r="IV518" s="222">
        <f t="shared" si="1363"/>
        <v>0</v>
      </c>
      <c r="IW518" s="222">
        <f t="shared" si="1364"/>
        <v>0</v>
      </c>
      <c r="IX518" s="222">
        <f t="shared" si="1365"/>
        <v>0</v>
      </c>
      <c r="IY518" s="222">
        <f t="shared" si="1366"/>
        <v>0</v>
      </c>
      <c r="IZ518" s="222">
        <f t="shared" si="1367"/>
        <v>0</v>
      </c>
      <c r="JA518" s="222">
        <f t="shared" si="1368"/>
        <v>0</v>
      </c>
      <c r="JB518" s="222">
        <f t="shared" si="1369"/>
        <v>0</v>
      </c>
    </row>
    <row r="519" spans="2:262">
      <c r="B519" s="230">
        <v>158</v>
      </c>
      <c r="C519" s="229">
        <f t="shared" si="1370"/>
        <v>3.0859375000000023E-3</v>
      </c>
      <c r="D519" s="226">
        <f t="shared" ca="1" si="1113"/>
        <v>39.102944012056575</v>
      </c>
      <c r="E519" s="225">
        <f ca="1">FH361</f>
        <v>-9.7055987943430594E-2</v>
      </c>
      <c r="F519" s="224">
        <v>158</v>
      </c>
      <c r="G519" s="222">
        <f t="shared" si="1114"/>
        <v>0</v>
      </c>
      <c r="H519" s="222">
        <f t="shared" si="1115"/>
        <v>0</v>
      </c>
      <c r="I519" s="222">
        <f t="shared" si="1116"/>
        <v>0</v>
      </c>
      <c r="J519" s="222">
        <f t="shared" si="1117"/>
        <v>0</v>
      </c>
      <c r="K519" s="222">
        <f t="shared" si="1118"/>
        <v>0</v>
      </c>
      <c r="L519" s="222">
        <f t="shared" si="1119"/>
        <v>0</v>
      </c>
      <c r="M519" s="222">
        <f t="shared" si="1120"/>
        <v>0</v>
      </c>
      <c r="N519" s="222">
        <f t="shared" si="1121"/>
        <v>0</v>
      </c>
      <c r="O519" s="222">
        <f t="shared" si="1122"/>
        <v>0</v>
      </c>
      <c r="P519" s="222">
        <f t="shared" si="1123"/>
        <v>0</v>
      </c>
      <c r="Q519" s="222">
        <f t="shared" si="1124"/>
        <v>0</v>
      </c>
      <c r="R519" s="222">
        <f t="shared" si="1125"/>
        <v>0</v>
      </c>
      <c r="S519" s="222">
        <f t="shared" si="1126"/>
        <v>0</v>
      </c>
      <c r="T519" s="222">
        <f t="shared" si="1127"/>
        <v>0</v>
      </c>
      <c r="U519" s="222">
        <f t="shared" si="1128"/>
        <v>0</v>
      </c>
      <c r="V519" s="222">
        <f t="shared" si="1129"/>
        <v>0</v>
      </c>
      <c r="W519" s="222">
        <f t="shared" si="1130"/>
        <v>0</v>
      </c>
      <c r="X519" s="222">
        <f t="shared" si="1131"/>
        <v>0</v>
      </c>
      <c r="Y519" s="222">
        <f t="shared" si="1132"/>
        <v>0</v>
      </c>
      <c r="Z519" s="222">
        <f t="shared" si="1133"/>
        <v>0</v>
      </c>
      <c r="AA519" s="222">
        <f t="shared" si="1134"/>
        <v>0</v>
      </c>
      <c r="AB519" s="222">
        <f t="shared" si="1135"/>
        <v>0</v>
      </c>
      <c r="AC519" s="222">
        <f t="shared" si="1136"/>
        <v>0</v>
      </c>
      <c r="AD519" s="222">
        <f t="shared" si="1137"/>
        <v>0</v>
      </c>
      <c r="AE519" s="222">
        <f t="shared" si="1138"/>
        <v>0</v>
      </c>
      <c r="AF519" s="222">
        <f t="shared" si="1139"/>
        <v>0</v>
      </c>
      <c r="AG519" s="222">
        <f t="shared" si="1140"/>
        <v>0</v>
      </c>
      <c r="AH519" s="222">
        <f t="shared" si="1141"/>
        <v>0</v>
      </c>
      <c r="AI519" s="222">
        <f t="shared" si="1142"/>
        <v>0</v>
      </c>
      <c r="AJ519" s="222">
        <f t="shared" si="1143"/>
        <v>0</v>
      </c>
      <c r="AK519" s="222">
        <f t="shared" si="1144"/>
        <v>0</v>
      </c>
      <c r="AL519" s="222">
        <f t="shared" si="1145"/>
        <v>0</v>
      </c>
      <c r="AM519" s="222">
        <f t="shared" si="1146"/>
        <v>0</v>
      </c>
      <c r="AN519" s="222">
        <f t="shared" si="1147"/>
        <v>0</v>
      </c>
      <c r="AO519" s="222">
        <f t="shared" si="1148"/>
        <v>0</v>
      </c>
      <c r="AP519" s="222">
        <f t="shared" si="1149"/>
        <v>0</v>
      </c>
      <c r="AQ519" s="222">
        <f t="shared" si="1150"/>
        <v>0</v>
      </c>
      <c r="AR519" s="222">
        <f t="shared" si="1151"/>
        <v>0</v>
      </c>
      <c r="AS519" s="222">
        <f t="shared" si="1152"/>
        <v>0</v>
      </c>
      <c r="AT519" s="222">
        <f t="shared" si="1153"/>
        <v>0</v>
      </c>
      <c r="AU519" s="222">
        <f t="shared" si="1154"/>
        <v>0</v>
      </c>
      <c r="AV519" s="222">
        <f t="shared" si="1155"/>
        <v>0</v>
      </c>
      <c r="AW519" s="222">
        <f t="shared" si="1156"/>
        <v>0</v>
      </c>
      <c r="AX519" s="222">
        <f t="shared" si="1157"/>
        <v>0</v>
      </c>
      <c r="AY519" s="222">
        <f t="shared" si="1158"/>
        <v>0</v>
      </c>
      <c r="AZ519" s="222">
        <f t="shared" si="1159"/>
        <v>0</v>
      </c>
      <c r="BA519" s="222">
        <f t="shared" si="1160"/>
        <v>0</v>
      </c>
      <c r="BB519" s="222">
        <f t="shared" si="1161"/>
        <v>0</v>
      </c>
      <c r="BC519" s="222">
        <f t="shared" si="1162"/>
        <v>0</v>
      </c>
      <c r="BD519" s="222">
        <f t="shared" si="1163"/>
        <v>0</v>
      </c>
      <c r="BE519" s="222">
        <f t="shared" si="1164"/>
        <v>0</v>
      </c>
      <c r="BF519" s="222">
        <f t="shared" si="1165"/>
        <v>0</v>
      </c>
      <c r="BG519" s="222">
        <f t="shared" si="1166"/>
        <v>0</v>
      </c>
      <c r="BH519" s="222">
        <f t="shared" si="1167"/>
        <v>0</v>
      </c>
      <c r="BI519" s="222">
        <f t="shared" si="1168"/>
        <v>0</v>
      </c>
      <c r="BJ519" s="222">
        <f t="shared" si="1169"/>
        <v>0</v>
      </c>
      <c r="BK519" s="222">
        <f t="shared" si="1170"/>
        <v>0</v>
      </c>
      <c r="BL519" s="222">
        <f t="shared" si="1171"/>
        <v>0</v>
      </c>
      <c r="BM519" s="222">
        <f t="shared" si="1172"/>
        <v>0</v>
      </c>
      <c r="BN519" s="222">
        <f t="shared" si="1173"/>
        <v>0</v>
      </c>
      <c r="BO519" s="222">
        <f t="shared" si="1174"/>
        <v>0</v>
      </c>
      <c r="BP519" s="222">
        <f t="shared" si="1175"/>
        <v>0</v>
      </c>
      <c r="BQ519" s="222">
        <f t="shared" si="1176"/>
        <v>0</v>
      </c>
      <c r="BR519" s="222">
        <f t="shared" si="1177"/>
        <v>0</v>
      </c>
      <c r="BS519" s="222">
        <f t="shared" si="1178"/>
        <v>0</v>
      </c>
      <c r="BT519" s="222">
        <f t="shared" si="1179"/>
        <v>0</v>
      </c>
      <c r="BU519" s="222">
        <f t="shared" si="1180"/>
        <v>0</v>
      </c>
      <c r="BV519" s="222">
        <f t="shared" si="1181"/>
        <v>0</v>
      </c>
      <c r="BW519" s="222">
        <f t="shared" si="1182"/>
        <v>0</v>
      </c>
      <c r="BX519" s="222">
        <f t="shared" si="1183"/>
        <v>0</v>
      </c>
      <c r="BY519" s="222">
        <f t="shared" si="1184"/>
        <v>0</v>
      </c>
      <c r="BZ519" s="222">
        <f t="shared" si="1185"/>
        <v>0</v>
      </c>
      <c r="CA519" s="222">
        <f t="shared" si="1186"/>
        <v>0</v>
      </c>
      <c r="CB519" s="222">
        <f t="shared" si="1187"/>
        <v>0</v>
      </c>
      <c r="CC519" s="222">
        <f t="shared" si="1188"/>
        <v>0</v>
      </c>
      <c r="CD519" s="222">
        <f t="shared" si="1189"/>
        <v>0</v>
      </c>
      <c r="CE519" s="222">
        <f t="shared" si="1190"/>
        <v>0</v>
      </c>
      <c r="CF519" s="222">
        <f t="shared" si="1191"/>
        <v>0</v>
      </c>
      <c r="CG519" s="222">
        <f t="shared" si="1192"/>
        <v>0</v>
      </c>
      <c r="CH519" s="222">
        <f t="shared" si="1193"/>
        <v>0</v>
      </c>
      <c r="CI519" s="222">
        <f t="shared" si="1194"/>
        <v>0</v>
      </c>
      <c r="CJ519" s="222">
        <f t="shared" si="1195"/>
        <v>0</v>
      </c>
      <c r="CK519" s="222">
        <f t="shared" si="1196"/>
        <v>0</v>
      </c>
      <c r="CL519" s="222">
        <f t="shared" si="1197"/>
        <v>0</v>
      </c>
      <c r="CM519" s="222">
        <f t="shared" si="1198"/>
        <v>0</v>
      </c>
      <c r="CN519" s="222">
        <f t="shared" si="1199"/>
        <v>0</v>
      </c>
      <c r="CO519" s="222">
        <f t="shared" si="1200"/>
        <v>0</v>
      </c>
      <c r="CP519" s="222">
        <f t="shared" si="1201"/>
        <v>0</v>
      </c>
      <c r="CQ519" s="222">
        <f t="shared" si="1202"/>
        <v>0</v>
      </c>
      <c r="CR519" s="222">
        <f t="shared" si="1203"/>
        <v>0</v>
      </c>
      <c r="CS519" s="222">
        <f t="shared" si="1204"/>
        <v>0</v>
      </c>
      <c r="CT519" s="222">
        <f t="shared" si="1205"/>
        <v>0</v>
      </c>
      <c r="CU519" s="222">
        <f t="shared" si="1206"/>
        <v>0</v>
      </c>
      <c r="CV519" s="222">
        <f t="shared" si="1207"/>
        <v>0</v>
      </c>
      <c r="CW519" s="222">
        <f t="shared" si="1208"/>
        <v>0</v>
      </c>
      <c r="CX519" s="222">
        <f t="shared" si="1209"/>
        <v>0</v>
      </c>
      <c r="CY519" s="222">
        <f t="shared" si="1210"/>
        <v>0</v>
      </c>
      <c r="CZ519" s="222">
        <f t="shared" si="1211"/>
        <v>0</v>
      </c>
      <c r="DA519" s="222">
        <f t="shared" si="1212"/>
        <v>0</v>
      </c>
      <c r="DB519" s="222">
        <f t="shared" si="1213"/>
        <v>0</v>
      </c>
      <c r="DC519" s="222">
        <f t="shared" si="1214"/>
        <v>0</v>
      </c>
      <c r="DD519" s="222">
        <f t="shared" si="1215"/>
        <v>0</v>
      </c>
      <c r="DE519" s="222">
        <f t="shared" si="1216"/>
        <v>0</v>
      </c>
      <c r="DF519" s="222">
        <f t="shared" si="1217"/>
        <v>0</v>
      </c>
      <c r="DG519" s="222">
        <f t="shared" si="1218"/>
        <v>0</v>
      </c>
      <c r="DH519" s="222">
        <f t="shared" si="1219"/>
        <v>0</v>
      </c>
      <c r="DI519" s="222">
        <f t="shared" si="1220"/>
        <v>0</v>
      </c>
      <c r="DJ519" s="222">
        <f t="shared" si="1221"/>
        <v>0</v>
      </c>
      <c r="DK519" s="222">
        <f t="shared" si="1222"/>
        <v>0</v>
      </c>
      <c r="DL519" s="222">
        <f t="shared" si="1223"/>
        <v>0</v>
      </c>
      <c r="DM519" s="222">
        <f t="shared" si="1224"/>
        <v>0</v>
      </c>
      <c r="DN519" s="222">
        <f t="shared" si="1225"/>
        <v>0</v>
      </c>
      <c r="DO519" s="222">
        <f t="shared" si="1226"/>
        <v>0</v>
      </c>
      <c r="DP519" s="222">
        <f t="shared" si="1227"/>
        <v>0</v>
      </c>
      <c r="DQ519" s="222">
        <f t="shared" si="1228"/>
        <v>0</v>
      </c>
      <c r="DR519" s="222">
        <f t="shared" si="1229"/>
        <v>0</v>
      </c>
      <c r="DS519" s="222">
        <f t="shared" si="1230"/>
        <v>0</v>
      </c>
      <c r="DT519" s="222">
        <f t="shared" si="1231"/>
        <v>0</v>
      </c>
      <c r="DU519" s="222">
        <f t="shared" si="1232"/>
        <v>0</v>
      </c>
      <c r="DV519" s="222">
        <f t="shared" si="1233"/>
        <v>0</v>
      </c>
      <c r="DW519" s="222">
        <f t="shared" si="1234"/>
        <v>0</v>
      </c>
      <c r="DX519" s="222">
        <f t="shared" si="1235"/>
        <v>0</v>
      </c>
      <c r="DY519" s="222">
        <f t="shared" si="1236"/>
        <v>0</v>
      </c>
      <c r="DZ519" s="222">
        <f t="shared" si="1237"/>
        <v>0</v>
      </c>
      <c r="EA519" s="222">
        <f t="shared" si="1238"/>
        <v>0</v>
      </c>
      <c r="EB519" s="222">
        <f t="shared" si="1239"/>
        <v>0</v>
      </c>
      <c r="EC519" s="222">
        <f t="shared" si="1240"/>
        <v>0</v>
      </c>
      <c r="ED519" s="222">
        <f t="shared" si="1241"/>
        <v>0</v>
      </c>
      <c r="EE519" s="222">
        <f t="shared" si="1242"/>
        <v>0</v>
      </c>
      <c r="EF519" s="222">
        <f t="shared" si="1243"/>
        <v>0</v>
      </c>
      <c r="EG519" s="222">
        <f t="shared" si="1244"/>
        <v>0</v>
      </c>
      <c r="EH519" s="222">
        <f t="shared" si="1245"/>
        <v>0</v>
      </c>
      <c r="EI519" s="222">
        <f t="shared" si="1246"/>
        <v>0</v>
      </c>
      <c r="EJ519" s="222">
        <f t="shared" si="1247"/>
        <v>0</v>
      </c>
      <c r="EK519" s="222">
        <f t="shared" si="1248"/>
        <v>0</v>
      </c>
      <c r="EL519" s="222">
        <f t="shared" si="1249"/>
        <v>0</v>
      </c>
      <c r="EM519" s="222">
        <f t="shared" si="1250"/>
        <v>0</v>
      </c>
      <c r="EN519" s="222">
        <f t="shared" si="1251"/>
        <v>0</v>
      </c>
      <c r="EO519" s="222">
        <f t="shared" si="1252"/>
        <v>0</v>
      </c>
      <c r="EP519" s="222">
        <f t="shared" si="1253"/>
        <v>0</v>
      </c>
      <c r="EQ519" s="222">
        <f t="shared" si="1254"/>
        <v>0</v>
      </c>
      <c r="ER519" s="222">
        <f t="shared" si="1255"/>
        <v>0</v>
      </c>
      <c r="ES519" s="222">
        <f t="shared" si="1256"/>
        <v>0</v>
      </c>
      <c r="ET519" s="222">
        <f t="shared" si="1257"/>
        <v>0</v>
      </c>
      <c r="EU519" s="222">
        <f t="shared" si="1258"/>
        <v>0</v>
      </c>
      <c r="EV519" s="222">
        <f t="shared" si="1259"/>
        <v>0</v>
      </c>
      <c r="EW519" s="222">
        <f t="shared" si="1260"/>
        <v>0</v>
      </c>
      <c r="EX519" s="222">
        <f t="shared" si="1261"/>
        <v>0</v>
      </c>
      <c r="EY519" s="222">
        <f t="shared" si="1262"/>
        <v>0</v>
      </c>
      <c r="EZ519" s="222">
        <f t="shared" si="1263"/>
        <v>0</v>
      </c>
      <c r="FA519" s="222">
        <f t="shared" si="1264"/>
        <v>0</v>
      </c>
      <c r="FB519" s="222">
        <f t="shared" si="1265"/>
        <v>0</v>
      </c>
      <c r="FC519" s="222">
        <f t="shared" si="1266"/>
        <v>0</v>
      </c>
      <c r="FD519" s="222">
        <f t="shared" si="1267"/>
        <v>0</v>
      </c>
      <c r="FE519" s="222">
        <f t="shared" si="1268"/>
        <v>0</v>
      </c>
      <c r="FF519" s="222">
        <f t="shared" si="1269"/>
        <v>0</v>
      </c>
      <c r="FG519" s="222">
        <f t="shared" si="1270"/>
        <v>0</v>
      </c>
      <c r="FH519" s="222">
        <f t="shared" si="1271"/>
        <v>0</v>
      </c>
      <c r="FI519" s="222">
        <f t="shared" si="1272"/>
        <v>0</v>
      </c>
      <c r="FJ519" s="222">
        <f t="shared" si="1273"/>
        <v>0</v>
      </c>
      <c r="FK519" s="222">
        <f t="shared" si="1274"/>
        <v>0</v>
      </c>
      <c r="FL519" s="222">
        <f t="shared" si="1275"/>
        <v>0</v>
      </c>
      <c r="FM519" s="222">
        <f t="shared" si="1276"/>
        <v>0</v>
      </c>
      <c r="FN519" s="222">
        <f t="shared" si="1277"/>
        <v>0</v>
      </c>
      <c r="FO519" s="222">
        <f t="shared" si="1278"/>
        <v>0</v>
      </c>
      <c r="FP519" s="222">
        <f t="shared" si="1279"/>
        <v>0</v>
      </c>
      <c r="FQ519" s="222">
        <f t="shared" si="1280"/>
        <v>0</v>
      </c>
      <c r="FR519" s="222">
        <f t="shared" si="1281"/>
        <v>0</v>
      </c>
      <c r="FS519" s="222">
        <f t="shared" si="1282"/>
        <v>0</v>
      </c>
      <c r="FT519" s="222">
        <f t="shared" si="1283"/>
        <v>0</v>
      </c>
      <c r="FU519" s="222">
        <f t="shared" si="1284"/>
        <v>0</v>
      </c>
      <c r="FV519" s="222">
        <f t="shared" si="1285"/>
        <v>0</v>
      </c>
      <c r="FW519" s="222">
        <f t="shared" si="1286"/>
        <v>0</v>
      </c>
      <c r="FX519" s="222">
        <f t="shared" si="1287"/>
        <v>0</v>
      </c>
      <c r="FY519" s="222">
        <f t="shared" si="1288"/>
        <v>0</v>
      </c>
      <c r="FZ519" s="222">
        <f t="shared" si="1289"/>
        <v>0</v>
      </c>
      <c r="GA519" s="222">
        <f t="shared" si="1290"/>
        <v>0</v>
      </c>
      <c r="GB519" s="222">
        <f t="shared" si="1291"/>
        <v>0</v>
      </c>
      <c r="GC519" s="222">
        <f t="shared" si="1292"/>
        <v>0</v>
      </c>
      <c r="GD519" s="222">
        <f t="shared" si="1293"/>
        <v>0</v>
      </c>
      <c r="GE519" s="222">
        <f t="shared" si="1294"/>
        <v>0</v>
      </c>
      <c r="GF519" s="222">
        <f t="shared" si="1295"/>
        <v>0</v>
      </c>
      <c r="GG519" s="222">
        <f t="shared" si="1296"/>
        <v>0</v>
      </c>
      <c r="GH519" s="222">
        <f t="shared" si="1297"/>
        <v>0</v>
      </c>
      <c r="GI519" s="222">
        <f t="shared" si="1298"/>
        <v>0</v>
      </c>
      <c r="GJ519" s="222">
        <f t="shared" si="1299"/>
        <v>0</v>
      </c>
      <c r="GK519" s="222">
        <f t="shared" si="1300"/>
        <v>0</v>
      </c>
      <c r="GL519" s="222">
        <f t="shared" si="1301"/>
        <v>0</v>
      </c>
      <c r="GM519" s="222">
        <f t="shared" si="1302"/>
        <v>0</v>
      </c>
      <c r="GN519" s="222">
        <f t="shared" si="1303"/>
        <v>0</v>
      </c>
      <c r="GO519" s="222">
        <f t="shared" si="1304"/>
        <v>0</v>
      </c>
      <c r="GP519" s="222">
        <f t="shared" si="1305"/>
        <v>0</v>
      </c>
      <c r="GQ519" s="222">
        <f t="shared" si="1306"/>
        <v>0</v>
      </c>
      <c r="GR519" s="222">
        <f t="shared" si="1307"/>
        <v>0</v>
      </c>
      <c r="GS519" s="222">
        <f t="shared" si="1308"/>
        <v>0</v>
      </c>
      <c r="GT519" s="222">
        <f t="shared" si="1309"/>
        <v>0</v>
      </c>
      <c r="GU519" s="222">
        <f t="shared" si="1310"/>
        <v>0</v>
      </c>
      <c r="GV519" s="222">
        <f t="shared" si="1311"/>
        <v>0</v>
      </c>
      <c r="GW519" s="222">
        <f t="shared" si="1312"/>
        <v>0</v>
      </c>
      <c r="GX519" s="222">
        <f t="shared" si="1313"/>
        <v>0</v>
      </c>
      <c r="GY519" s="222">
        <f t="shared" si="1314"/>
        <v>0</v>
      </c>
      <c r="GZ519" s="222">
        <f t="shared" si="1315"/>
        <v>0</v>
      </c>
      <c r="HA519" s="222">
        <f t="shared" si="1316"/>
        <v>0</v>
      </c>
      <c r="HB519" s="222">
        <f t="shared" si="1317"/>
        <v>0</v>
      </c>
      <c r="HC519" s="222">
        <f t="shared" si="1318"/>
        <v>0</v>
      </c>
      <c r="HD519" s="222">
        <f t="shared" si="1319"/>
        <v>0</v>
      </c>
      <c r="HE519" s="222">
        <f t="shared" si="1320"/>
        <v>0</v>
      </c>
      <c r="HF519" s="222">
        <f t="shared" si="1321"/>
        <v>0</v>
      </c>
      <c r="HG519" s="222">
        <f t="shared" si="1322"/>
        <v>0</v>
      </c>
      <c r="HH519" s="222">
        <f t="shared" si="1323"/>
        <v>0</v>
      </c>
      <c r="HI519" s="222">
        <f t="shared" si="1324"/>
        <v>0</v>
      </c>
      <c r="HJ519" s="222">
        <f t="shared" si="1325"/>
        <v>0</v>
      </c>
      <c r="HK519" s="222">
        <f t="shared" si="1326"/>
        <v>0</v>
      </c>
      <c r="HL519" s="222">
        <f t="shared" si="1327"/>
        <v>0</v>
      </c>
      <c r="HM519" s="222">
        <f t="shared" si="1328"/>
        <v>0</v>
      </c>
      <c r="HN519" s="222">
        <f t="shared" si="1329"/>
        <v>0</v>
      </c>
      <c r="HO519" s="222">
        <f t="shared" si="1330"/>
        <v>0</v>
      </c>
      <c r="HP519" s="222">
        <f t="shared" si="1331"/>
        <v>0</v>
      </c>
      <c r="HQ519" s="222">
        <f t="shared" si="1332"/>
        <v>0</v>
      </c>
      <c r="HR519" s="222">
        <f t="shared" si="1333"/>
        <v>0</v>
      </c>
      <c r="HS519" s="222">
        <f t="shared" si="1334"/>
        <v>0</v>
      </c>
      <c r="HT519" s="222">
        <f t="shared" si="1335"/>
        <v>0</v>
      </c>
      <c r="HU519" s="222">
        <f t="shared" si="1336"/>
        <v>0</v>
      </c>
      <c r="HV519" s="222">
        <f t="shared" si="1337"/>
        <v>0</v>
      </c>
      <c r="HW519" s="222">
        <f t="shared" si="1338"/>
        <v>0</v>
      </c>
      <c r="HX519" s="222">
        <f t="shared" si="1339"/>
        <v>0</v>
      </c>
      <c r="HY519" s="222">
        <f t="shared" si="1340"/>
        <v>0</v>
      </c>
      <c r="HZ519" s="222">
        <f t="shared" si="1341"/>
        <v>0</v>
      </c>
      <c r="IA519" s="222">
        <f t="shared" si="1342"/>
        <v>0</v>
      </c>
      <c r="IB519" s="222">
        <f t="shared" si="1343"/>
        <v>0</v>
      </c>
      <c r="IC519" s="222">
        <f t="shared" si="1344"/>
        <v>0</v>
      </c>
      <c r="ID519" s="222">
        <f t="shared" si="1345"/>
        <v>0</v>
      </c>
      <c r="IE519" s="222">
        <f t="shared" si="1346"/>
        <v>0</v>
      </c>
      <c r="IF519" s="222">
        <f t="shared" si="1347"/>
        <v>0</v>
      </c>
      <c r="IG519" s="222">
        <f t="shared" si="1348"/>
        <v>0</v>
      </c>
      <c r="IH519" s="222">
        <f t="shared" si="1349"/>
        <v>0</v>
      </c>
      <c r="II519" s="222">
        <f t="shared" si="1350"/>
        <v>0</v>
      </c>
      <c r="IJ519" s="222">
        <f t="shared" si="1351"/>
        <v>0</v>
      </c>
      <c r="IK519" s="222">
        <f t="shared" si="1352"/>
        <v>0</v>
      </c>
      <c r="IL519" s="222">
        <f t="shared" si="1353"/>
        <v>0</v>
      </c>
      <c r="IM519" s="222">
        <f t="shared" si="1354"/>
        <v>0</v>
      </c>
      <c r="IN519" s="222">
        <f t="shared" si="1355"/>
        <v>0</v>
      </c>
      <c r="IO519" s="222">
        <f t="shared" si="1356"/>
        <v>0</v>
      </c>
      <c r="IP519" s="222">
        <f t="shared" si="1357"/>
        <v>0</v>
      </c>
      <c r="IQ519" s="222">
        <f t="shared" si="1358"/>
        <v>0</v>
      </c>
      <c r="IR519" s="222">
        <f t="shared" si="1359"/>
        <v>0</v>
      </c>
      <c r="IS519" s="222">
        <f t="shared" si="1360"/>
        <v>0</v>
      </c>
      <c r="IT519" s="222">
        <f t="shared" si="1361"/>
        <v>0</v>
      </c>
      <c r="IU519" s="222">
        <f t="shared" si="1362"/>
        <v>0</v>
      </c>
      <c r="IV519" s="222">
        <f t="shared" si="1363"/>
        <v>0</v>
      </c>
      <c r="IW519" s="222">
        <f t="shared" si="1364"/>
        <v>0</v>
      </c>
      <c r="IX519" s="222">
        <f t="shared" si="1365"/>
        <v>0</v>
      </c>
      <c r="IY519" s="222">
        <f t="shared" si="1366"/>
        <v>0</v>
      </c>
      <c r="IZ519" s="222">
        <f t="shared" si="1367"/>
        <v>0</v>
      </c>
      <c r="JA519" s="222">
        <f t="shared" si="1368"/>
        <v>0</v>
      </c>
      <c r="JB519" s="222">
        <f t="shared" si="1369"/>
        <v>0</v>
      </c>
    </row>
    <row r="520" spans="2:262">
      <c r="B520" s="230">
        <v>159</v>
      </c>
      <c r="C520" s="229">
        <f t="shared" si="1370"/>
        <v>3.1054687500000023E-3</v>
      </c>
      <c r="D520" s="226">
        <f t="shared" ca="1" si="1113"/>
        <v>39.103139043960041</v>
      </c>
      <c r="E520" s="225">
        <f ca="1">FI361</f>
        <v>-9.6860956039958993E-2</v>
      </c>
      <c r="F520" s="224">
        <v>159</v>
      </c>
      <c r="G520" s="222">
        <f t="shared" si="1114"/>
        <v>0</v>
      </c>
      <c r="H520" s="222">
        <f t="shared" si="1115"/>
        <v>0</v>
      </c>
      <c r="I520" s="222">
        <f t="shared" si="1116"/>
        <v>0</v>
      </c>
      <c r="J520" s="222">
        <f t="shared" si="1117"/>
        <v>0</v>
      </c>
      <c r="K520" s="222">
        <f t="shared" si="1118"/>
        <v>0</v>
      </c>
      <c r="L520" s="222">
        <f t="shared" si="1119"/>
        <v>0</v>
      </c>
      <c r="M520" s="222">
        <f t="shared" si="1120"/>
        <v>0</v>
      </c>
      <c r="N520" s="222">
        <f t="shared" si="1121"/>
        <v>0</v>
      </c>
      <c r="O520" s="222">
        <f t="shared" si="1122"/>
        <v>0</v>
      </c>
      <c r="P520" s="222">
        <f t="shared" si="1123"/>
        <v>0</v>
      </c>
      <c r="Q520" s="222">
        <f t="shared" si="1124"/>
        <v>0</v>
      </c>
      <c r="R520" s="222">
        <f t="shared" si="1125"/>
        <v>0</v>
      </c>
      <c r="S520" s="222">
        <f t="shared" si="1126"/>
        <v>0</v>
      </c>
      <c r="T520" s="222">
        <f t="shared" si="1127"/>
        <v>0</v>
      </c>
      <c r="U520" s="222">
        <f t="shared" si="1128"/>
        <v>0</v>
      </c>
      <c r="V520" s="222">
        <f t="shared" si="1129"/>
        <v>0</v>
      </c>
      <c r="W520" s="222">
        <f t="shared" si="1130"/>
        <v>0</v>
      </c>
      <c r="X520" s="222">
        <f t="shared" si="1131"/>
        <v>0</v>
      </c>
      <c r="Y520" s="222">
        <f t="shared" si="1132"/>
        <v>0</v>
      </c>
      <c r="Z520" s="222">
        <f t="shared" si="1133"/>
        <v>0</v>
      </c>
      <c r="AA520" s="222">
        <f t="shared" si="1134"/>
        <v>0</v>
      </c>
      <c r="AB520" s="222">
        <f t="shared" si="1135"/>
        <v>0</v>
      </c>
      <c r="AC520" s="222">
        <f t="shared" si="1136"/>
        <v>0</v>
      </c>
      <c r="AD520" s="222">
        <f t="shared" si="1137"/>
        <v>0</v>
      </c>
      <c r="AE520" s="222">
        <f t="shared" si="1138"/>
        <v>0</v>
      </c>
      <c r="AF520" s="222">
        <f t="shared" si="1139"/>
        <v>0</v>
      </c>
      <c r="AG520" s="222">
        <f t="shared" si="1140"/>
        <v>0</v>
      </c>
      <c r="AH520" s="222">
        <f t="shared" si="1141"/>
        <v>0</v>
      </c>
      <c r="AI520" s="222">
        <f t="shared" si="1142"/>
        <v>0</v>
      </c>
      <c r="AJ520" s="222">
        <f t="shared" si="1143"/>
        <v>0</v>
      </c>
      <c r="AK520" s="222">
        <f t="shared" si="1144"/>
        <v>0</v>
      </c>
      <c r="AL520" s="222">
        <f t="shared" si="1145"/>
        <v>0</v>
      </c>
      <c r="AM520" s="222">
        <f t="shared" si="1146"/>
        <v>0</v>
      </c>
      <c r="AN520" s="222">
        <f t="shared" si="1147"/>
        <v>0</v>
      </c>
      <c r="AO520" s="222">
        <f t="shared" si="1148"/>
        <v>0</v>
      </c>
      <c r="AP520" s="222">
        <f t="shared" si="1149"/>
        <v>0</v>
      </c>
      <c r="AQ520" s="222">
        <f t="shared" si="1150"/>
        <v>0</v>
      </c>
      <c r="AR520" s="222">
        <f t="shared" si="1151"/>
        <v>0</v>
      </c>
      <c r="AS520" s="222">
        <f t="shared" si="1152"/>
        <v>0</v>
      </c>
      <c r="AT520" s="222">
        <f t="shared" si="1153"/>
        <v>0</v>
      </c>
      <c r="AU520" s="222">
        <f t="shared" si="1154"/>
        <v>0</v>
      </c>
      <c r="AV520" s="222">
        <f t="shared" si="1155"/>
        <v>0</v>
      </c>
      <c r="AW520" s="222">
        <f t="shared" si="1156"/>
        <v>0</v>
      </c>
      <c r="AX520" s="222">
        <f t="shared" si="1157"/>
        <v>0</v>
      </c>
      <c r="AY520" s="222">
        <f t="shared" si="1158"/>
        <v>0</v>
      </c>
      <c r="AZ520" s="222">
        <f t="shared" si="1159"/>
        <v>0</v>
      </c>
      <c r="BA520" s="222">
        <f t="shared" si="1160"/>
        <v>0</v>
      </c>
      <c r="BB520" s="222">
        <f t="shared" si="1161"/>
        <v>0</v>
      </c>
      <c r="BC520" s="222">
        <f t="shared" si="1162"/>
        <v>0</v>
      </c>
      <c r="BD520" s="222">
        <f t="shared" si="1163"/>
        <v>0</v>
      </c>
      <c r="BE520" s="222">
        <f t="shared" si="1164"/>
        <v>0</v>
      </c>
      <c r="BF520" s="222">
        <f t="shared" si="1165"/>
        <v>0</v>
      </c>
      <c r="BG520" s="222">
        <f t="shared" si="1166"/>
        <v>0</v>
      </c>
      <c r="BH520" s="222">
        <f t="shared" si="1167"/>
        <v>0</v>
      </c>
      <c r="BI520" s="222">
        <f t="shared" si="1168"/>
        <v>0</v>
      </c>
      <c r="BJ520" s="222">
        <f t="shared" si="1169"/>
        <v>0</v>
      </c>
      <c r="BK520" s="222">
        <f t="shared" si="1170"/>
        <v>0</v>
      </c>
      <c r="BL520" s="222">
        <f t="shared" si="1171"/>
        <v>0</v>
      </c>
      <c r="BM520" s="222">
        <f t="shared" si="1172"/>
        <v>0</v>
      </c>
      <c r="BN520" s="222">
        <f t="shared" si="1173"/>
        <v>0</v>
      </c>
      <c r="BO520" s="222">
        <f t="shared" si="1174"/>
        <v>0</v>
      </c>
      <c r="BP520" s="222">
        <f t="shared" si="1175"/>
        <v>0</v>
      </c>
      <c r="BQ520" s="222">
        <f t="shared" si="1176"/>
        <v>0</v>
      </c>
      <c r="BR520" s="222">
        <f t="shared" si="1177"/>
        <v>0</v>
      </c>
      <c r="BS520" s="222">
        <f t="shared" si="1178"/>
        <v>0</v>
      </c>
      <c r="BT520" s="222">
        <f t="shared" si="1179"/>
        <v>0</v>
      </c>
      <c r="BU520" s="222">
        <f t="shared" si="1180"/>
        <v>0</v>
      </c>
      <c r="BV520" s="222">
        <f t="shared" si="1181"/>
        <v>0</v>
      </c>
      <c r="BW520" s="222">
        <f t="shared" si="1182"/>
        <v>0</v>
      </c>
      <c r="BX520" s="222">
        <f t="shared" si="1183"/>
        <v>0</v>
      </c>
      <c r="BY520" s="222">
        <f t="shared" si="1184"/>
        <v>0</v>
      </c>
      <c r="BZ520" s="222">
        <f t="shared" si="1185"/>
        <v>0</v>
      </c>
      <c r="CA520" s="222">
        <f t="shared" si="1186"/>
        <v>0</v>
      </c>
      <c r="CB520" s="222">
        <f t="shared" si="1187"/>
        <v>0</v>
      </c>
      <c r="CC520" s="222">
        <f t="shared" si="1188"/>
        <v>0</v>
      </c>
      <c r="CD520" s="222">
        <f t="shared" si="1189"/>
        <v>0</v>
      </c>
      <c r="CE520" s="222">
        <f t="shared" si="1190"/>
        <v>0</v>
      </c>
      <c r="CF520" s="222">
        <f t="shared" si="1191"/>
        <v>0</v>
      </c>
      <c r="CG520" s="222">
        <f t="shared" si="1192"/>
        <v>0</v>
      </c>
      <c r="CH520" s="222">
        <f t="shared" si="1193"/>
        <v>0</v>
      </c>
      <c r="CI520" s="222">
        <f t="shared" si="1194"/>
        <v>0</v>
      </c>
      <c r="CJ520" s="222">
        <f t="shared" si="1195"/>
        <v>0</v>
      </c>
      <c r="CK520" s="222">
        <f t="shared" si="1196"/>
        <v>0</v>
      </c>
      <c r="CL520" s="222">
        <f t="shared" si="1197"/>
        <v>0</v>
      </c>
      <c r="CM520" s="222">
        <f t="shared" si="1198"/>
        <v>0</v>
      </c>
      <c r="CN520" s="222">
        <f t="shared" si="1199"/>
        <v>0</v>
      </c>
      <c r="CO520" s="222">
        <f t="shared" si="1200"/>
        <v>0</v>
      </c>
      <c r="CP520" s="222">
        <f t="shared" si="1201"/>
        <v>0</v>
      </c>
      <c r="CQ520" s="222">
        <f t="shared" si="1202"/>
        <v>0</v>
      </c>
      <c r="CR520" s="222">
        <f t="shared" si="1203"/>
        <v>0</v>
      </c>
      <c r="CS520" s="222">
        <f t="shared" si="1204"/>
        <v>0</v>
      </c>
      <c r="CT520" s="222">
        <f t="shared" si="1205"/>
        <v>0</v>
      </c>
      <c r="CU520" s="222">
        <f t="shared" si="1206"/>
        <v>0</v>
      </c>
      <c r="CV520" s="222">
        <f t="shared" si="1207"/>
        <v>0</v>
      </c>
      <c r="CW520" s="222">
        <f t="shared" si="1208"/>
        <v>0</v>
      </c>
      <c r="CX520" s="222">
        <f t="shared" si="1209"/>
        <v>0</v>
      </c>
      <c r="CY520" s="222">
        <f t="shared" si="1210"/>
        <v>0</v>
      </c>
      <c r="CZ520" s="222">
        <f t="shared" si="1211"/>
        <v>0</v>
      </c>
      <c r="DA520" s="222">
        <f t="shared" si="1212"/>
        <v>0</v>
      </c>
      <c r="DB520" s="222">
        <f t="shared" si="1213"/>
        <v>0</v>
      </c>
      <c r="DC520" s="222">
        <f t="shared" si="1214"/>
        <v>0</v>
      </c>
      <c r="DD520" s="222">
        <f t="shared" si="1215"/>
        <v>0</v>
      </c>
      <c r="DE520" s="222">
        <f t="shared" si="1216"/>
        <v>0</v>
      </c>
      <c r="DF520" s="222">
        <f t="shared" si="1217"/>
        <v>0</v>
      </c>
      <c r="DG520" s="222">
        <f t="shared" si="1218"/>
        <v>0</v>
      </c>
      <c r="DH520" s="222">
        <f t="shared" si="1219"/>
        <v>0</v>
      </c>
      <c r="DI520" s="222">
        <f t="shared" si="1220"/>
        <v>0</v>
      </c>
      <c r="DJ520" s="222">
        <f t="shared" si="1221"/>
        <v>0</v>
      </c>
      <c r="DK520" s="222">
        <f t="shared" si="1222"/>
        <v>0</v>
      </c>
      <c r="DL520" s="222">
        <f t="shared" si="1223"/>
        <v>0</v>
      </c>
      <c r="DM520" s="222">
        <f t="shared" si="1224"/>
        <v>0</v>
      </c>
      <c r="DN520" s="222">
        <f t="shared" si="1225"/>
        <v>0</v>
      </c>
      <c r="DO520" s="222">
        <f t="shared" si="1226"/>
        <v>0</v>
      </c>
      <c r="DP520" s="222">
        <f t="shared" si="1227"/>
        <v>0</v>
      </c>
      <c r="DQ520" s="222">
        <f t="shared" si="1228"/>
        <v>0</v>
      </c>
      <c r="DR520" s="222">
        <f t="shared" si="1229"/>
        <v>0</v>
      </c>
      <c r="DS520" s="222">
        <f t="shared" si="1230"/>
        <v>0</v>
      </c>
      <c r="DT520" s="222">
        <f t="shared" si="1231"/>
        <v>0</v>
      </c>
      <c r="DU520" s="222">
        <f t="shared" si="1232"/>
        <v>0</v>
      </c>
      <c r="DV520" s="222">
        <f t="shared" si="1233"/>
        <v>0</v>
      </c>
      <c r="DW520" s="222">
        <f t="shared" si="1234"/>
        <v>0</v>
      </c>
      <c r="DX520" s="222">
        <f t="shared" si="1235"/>
        <v>0</v>
      </c>
      <c r="DY520" s="222">
        <f t="shared" si="1236"/>
        <v>0</v>
      </c>
      <c r="DZ520" s="222">
        <f t="shared" si="1237"/>
        <v>0</v>
      </c>
      <c r="EA520" s="222">
        <f t="shared" si="1238"/>
        <v>0</v>
      </c>
      <c r="EB520" s="222">
        <f t="shared" si="1239"/>
        <v>0</v>
      </c>
      <c r="EC520" s="222">
        <f t="shared" si="1240"/>
        <v>0</v>
      </c>
      <c r="ED520" s="222">
        <f t="shared" si="1241"/>
        <v>0</v>
      </c>
      <c r="EE520" s="222">
        <f t="shared" si="1242"/>
        <v>0</v>
      </c>
      <c r="EF520" s="222">
        <f t="shared" si="1243"/>
        <v>0</v>
      </c>
      <c r="EG520" s="222">
        <f t="shared" si="1244"/>
        <v>0</v>
      </c>
      <c r="EH520" s="222">
        <f t="shared" si="1245"/>
        <v>0</v>
      </c>
      <c r="EI520" s="222">
        <f t="shared" si="1246"/>
        <v>0</v>
      </c>
      <c r="EJ520" s="222">
        <f t="shared" si="1247"/>
        <v>0</v>
      </c>
      <c r="EK520" s="222">
        <f t="shared" si="1248"/>
        <v>0</v>
      </c>
      <c r="EL520" s="222">
        <f t="shared" si="1249"/>
        <v>0</v>
      </c>
      <c r="EM520" s="222">
        <f t="shared" si="1250"/>
        <v>0</v>
      </c>
      <c r="EN520" s="222">
        <f t="shared" si="1251"/>
        <v>0</v>
      </c>
      <c r="EO520" s="222">
        <f t="shared" si="1252"/>
        <v>0</v>
      </c>
      <c r="EP520" s="222">
        <f t="shared" si="1253"/>
        <v>0</v>
      </c>
      <c r="EQ520" s="222">
        <f t="shared" si="1254"/>
        <v>0</v>
      </c>
      <c r="ER520" s="222">
        <f t="shared" si="1255"/>
        <v>0</v>
      </c>
      <c r="ES520" s="222">
        <f t="shared" si="1256"/>
        <v>0</v>
      </c>
      <c r="ET520" s="222">
        <f t="shared" si="1257"/>
        <v>0</v>
      </c>
      <c r="EU520" s="222">
        <f t="shared" si="1258"/>
        <v>0</v>
      </c>
      <c r="EV520" s="222">
        <f t="shared" si="1259"/>
        <v>0</v>
      </c>
      <c r="EW520" s="222">
        <f t="shared" si="1260"/>
        <v>0</v>
      </c>
      <c r="EX520" s="222">
        <f t="shared" si="1261"/>
        <v>0</v>
      </c>
      <c r="EY520" s="222">
        <f t="shared" si="1262"/>
        <v>0</v>
      </c>
      <c r="EZ520" s="222">
        <f t="shared" si="1263"/>
        <v>0</v>
      </c>
      <c r="FA520" s="222">
        <f t="shared" si="1264"/>
        <v>0</v>
      </c>
      <c r="FB520" s="222">
        <f t="shared" si="1265"/>
        <v>0</v>
      </c>
      <c r="FC520" s="222">
        <f t="shared" si="1266"/>
        <v>0</v>
      </c>
      <c r="FD520" s="222">
        <f t="shared" si="1267"/>
        <v>0</v>
      </c>
      <c r="FE520" s="222">
        <f t="shared" si="1268"/>
        <v>0</v>
      </c>
      <c r="FF520" s="222">
        <f t="shared" si="1269"/>
        <v>0</v>
      </c>
      <c r="FG520" s="222">
        <f t="shared" si="1270"/>
        <v>0</v>
      </c>
      <c r="FH520" s="222">
        <f t="shared" si="1271"/>
        <v>0</v>
      </c>
      <c r="FI520" s="222">
        <f t="shared" si="1272"/>
        <v>0</v>
      </c>
      <c r="FJ520" s="222">
        <f t="shared" si="1273"/>
        <v>0</v>
      </c>
      <c r="FK520" s="222">
        <f t="shared" si="1274"/>
        <v>0</v>
      </c>
      <c r="FL520" s="222">
        <f t="shared" si="1275"/>
        <v>0</v>
      </c>
      <c r="FM520" s="222">
        <f t="shared" si="1276"/>
        <v>0</v>
      </c>
      <c r="FN520" s="222">
        <f t="shared" si="1277"/>
        <v>0</v>
      </c>
      <c r="FO520" s="222">
        <f t="shared" si="1278"/>
        <v>0</v>
      </c>
      <c r="FP520" s="222">
        <f t="shared" si="1279"/>
        <v>0</v>
      </c>
      <c r="FQ520" s="222">
        <f t="shared" si="1280"/>
        <v>0</v>
      </c>
      <c r="FR520" s="222">
        <f t="shared" si="1281"/>
        <v>0</v>
      </c>
      <c r="FS520" s="222">
        <f t="shared" si="1282"/>
        <v>0</v>
      </c>
      <c r="FT520" s="222">
        <f t="shared" si="1283"/>
        <v>0</v>
      </c>
      <c r="FU520" s="222">
        <f t="shared" si="1284"/>
        <v>0</v>
      </c>
      <c r="FV520" s="222">
        <f t="shared" si="1285"/>
        <v>0</v>
      </c>
      <c r="FW520" s="222">
        <f t="shared" si="1286"/>
        <v>0</v>
      </c>
      <c r="FX520" s="222">
        <f t="shared" si="1287"/>
        <v>0</v>
      </c>
      <c r="FY520" s="222">
        <f t="shared" si="1288"/>
        <v>0</v>
      </c>
      <c r="FZ520" s="222">
        <f t="shared" si="1289"/>
        <v>0</v>
      </c>
      <c r="GA520" s="222">
        <f t="shared" si="1290"/>
        <v>0</v>
      </c>
      <c r="GB520" s="222">
        <f t="shared" si="1291"/>
        <v>0</v>
      </c>
      <c r="GC520" s="222">
        <f t="shared" si="1292"/>
        <v>0</v>
      </c>
      <c r="GD520" s="222">
        <f t="shared" si="1293"/>
        <v>0</v>
      </c>
      <c r="GE520" s="222">
        <f t="shared" si="1294"/>
        <v>0</v>
      </c>
      <c r="GF520" s="222">
        <f t="shared" si="1295"/>
        <v>0</v>
      </c>
      <c r="GG520" s="222">
        <f t="shared" si="1296"/>
        <v>0</v>
      </c>
      <c r="GH520" s="222">
        <f t="shared" si="1297"/>
        <v>0</v>
      </c>
      <c r="GI520" s="222">
        <f t="shared" si="1298"/>
        <v>0</v>
      </c>
      <c r="GJ520" s="222">
        <f t="shared" si="1299"/>
        <v>0</v>
      </c>
      <c r="GK520" s="222">
        <f t="shared" si="1300"/>
        <v>0</v>
      </c>
      <c r="GL520" s="222">
        <f t="shared" si="1301"/>
        <v>0</v>
      </c>
      <c r="GM520" s="222">
        <f t="shared" si="1302"/>
        <v>0</v>
      </c>
      <c r="GN520" s="222">
        <f t="shared" si="1303"/>
        <v>0</v>
      </c>
      <c r="GO520" s="222">
        <f t="shared" si="1304"/>
        <v>0</v>
      </c>
      <c r="GP520" s="222">
        <f t="shared" si="1305"/>
        <v>0</v>
      </c>
      <c r="GQ520" s="222">
        <f t="shared" si="1306"/>
        <v>0</v>
      </c>
      <c r="GR520" s="222">
        <f t="shared" si="1307"/>
        <v>0</v>
      </c>
      <c r="GS520" s="222">
        <f t="shared" si="1308"/>
        <v>0</v>
      </c>
      <c r="GT520" s="222">
        <f t="shared" si="1309"/>
        <v>0</v>
      </c>
      <c r="GU520" s="222">
        <f t="shared" si="1310"/>
        <v>0</v>
      </c>
      <c r="GV520" s="222">
        <f t="shared" si="1311"/>
        <v>0</v>
      </c>
      <c r="GW520" s="222">
        <f t="shared" si="1312"/>
        <v>0</v>
      </c>
      <c r="GX520" s="222">
        <f t="shared" si="1313"/>
        <v>0</v>
      </c>
      <c r="GY520" s="222">
        <f t="shared" si="1314"/>
        <v>0</v>
      </c>
      <c r="GZ520" s="222">
        <f t="shared" si="1315"/>
        <v>0</v>
      </c>
      <c r="HA520" s="222">
        <f t="shared" si="1316"/>
        <v>0</v>
      </c>
      <c r="HB520" s="222">
        <f t="shared" si="1317"/>
        <v>0</v>
      </c>
      <c r="HC520" s="222">
        <f t="shared" si="1318"/>
        <v>0</v>
      </c>
      <c r="HD520" s="222">
        <f t="shared" si="1319"/>
        <v>0</v>
      </c>
      <c r="HE520" s="222">
        <f t="shared" si="1320"/>
        <v>0</v>
      </c>
      <c r="HF520" s="222">
        <f t="shared" si="1321"/>
        <v>0</v>
      </c>
      <c r="HG520" s="222">
        <f t="shared" si="1322"/>
        <v>0</v>
      </c>
      <c r="HH520" s="222">
        <f t="shared" si="1323"/>
        <v>0</v>
      </c>
      <c r="HI520" s="222">
        <f t="shared" si="1324"/>
        <v>0</v>
      </c>
      <c r="HJ520" s="222">
        <f t="shared" si="1325"/>
        <v>0</v>
      </c>
      <c r="HK520" s="222">
        <f t="shared" si="1326"/>
        <v>0</v>
      </c>
      <c r="HL520" s="222">
        <f t="shared" si="1327"/>
        <v>0</v>
      </c>
      <c r="HM520" s="222">
        <f t="shared" si="1328"/>
        <v>0</v>
      </c>
      <c r="HN520" s="222">
        <f t="shared" si="1329"/>
        <v>0</v>
      </c>
      <c r="HO520" s="222">
        <f t="shared" si="1330"/>
        <v>0</v>
      </c>
      <c r="HP520" s="222">
        <f t="shared" si="1331"/>
        <v>0</v>
      </c>
      <c r="HQ520" s="222">
        <f t="shared" si="1332"/>
        <v>0</v>
      </c>
      <c r="HR520" s="222">
        <f t="shared" si="1333"/>
        <v>0</v>
      </c>
      <c r="HS520" s="222">
        <f t="shared" si="1334"/>
        <v>0</v>
      </c>
      <c r="HT520" s="222">
        <f t="shared" si="1335"/>
        <v>0</v>
      </c>
      <c r="HU520" s="222">
        <f t="shared" si="1336"/>
        <v>0</v>
      </c>
      <c r="HV520" s="222">
        <f t="shared" si="1337"/>
        <v>0</v>
      </c>
      <c r="HW520" s="222">
        <f t="shared" si="1338"/>
        <v>0</v>
      </c>
      <c r="HX520" s="222">
        <f t="shared" si="1339"/>
        <v>0</v>
      </c>
      <c r="HY520" s="222">
        <f t="shared" si="1340"/>
        <v>0</v>
      </c>
      <c r="HZ520" s="222">
        <f t="shared" si="1341"/>
        <v>0</v>
      </c>
      <c r="IA520" s="222">
        <f t="shared" si="1342"/>
        <v>0</v>
      </c>
      <c r="IB520" s="222">
        <f t="shared" si="1343"/>
        <v>0</v>
      </c>
      <c r="IC520" s="222">
        <f t="shared" si="1344"/>
        <v>0</v>
      </c>
      <c r="ID520" s="222">
        <f t="shared" si="1345"/>
        <v>0</v>
      </c>
      <c r="IE520" s="222">
        <f t="shared" si="1346"/>
        <v>0</v>
      </c>
      <c r="IF520" s="222">
        <f t="shared" si="1347"/>
        <v>0</v>
      </c>
      <c r="IG520" s="222">
        <f t="shared" si="1348"/>
        <v>0</v>
      </c>
      <c r="IH520" s="222">
        <f t="shared" si="1349"/>
        <v>0</v>
      </c>
      <c r="II520" s="222">
        <f t="shared" si="1350"/>
        <v>0</v>
      </c>
      <c r="IJ520" s="222">
        <f t="shared" si="1351"/>
        <v>0</v>
      </c>
      <c r="IK520" s="222">
        <f t="shared" si="1352"/>
        <v>0</v>
      </c>
      <c r="IL520" s="222">
        <f t="shared" si="1353"/>
        <v>0</v>
      </c>
      <c r="IM520" s="222">
        <f t="shared" si="1354"/>
        <v>0</v>
      </c>
      <c r="IN520" s="222">
        <f t="shared" si="1355"/>
        <v>0</v>
      </c>
      <c r="IO520" s="222">
        <f t="shared" si="1356"/>
        <v>0</v>
      </c>
      <c r="IP520" s="222">
        <f t="shared" si="1357"/>
        <v>0</v>
      </c>
      <c r="IQ520" s="222">
        <f t="shared" si="1358"/>
        <v>0</v>
      </c>
      <c r="IR520" s="222">
        <f t="shared" si="1359"/>
        <v>0</v>
      </c>
      <c r="IS520" s="222">
        <f t="shared" si="1360"/>
        <v>0</v>
      </c>
      <c r="IT520" s="222">
        <f t="shared" si="1361"/>
        <v>0</v>
      </c>
      <c r="IU520" s="222">
        <f t="shared" si="1362"/>
        <v>0</v>
      </c>
      <c r="IV520" s="222">
        <f t="shared" si="1363"/>
        <v>0</v>
      </c>
      <c r="IW520" s="222">
        <f t="shared" si="1364"/>
        <v>0</v>
      </c>
      <c r="IX520" s="222">
        <f t="shared" si="1365"/>
        <v>0</v>
      </c>
      <c r="IY520" s="222">
        <f t="shared" si="1366"/>
        <v>0</v>
      </c>
      <c r="IZ520" s="222">
        <f t="shared" si="1367"/>
        <v>0</v>
      </c>
      <c r="JA520" s="222">
        <f t="shared" si="1368"/>
        <v>0</v>
      </c>
      <c r="JB520" s="222">
        <f t="shared" si="1369"/>
        <v>0</v>
      </c>
    </row>
    <row r="521" spans="2:262">
      <c r="B521" s="230">
        <v>160</v>
      </c>
      <c r="C521" s="229">
        <f t="shared" si="1370"/>
        <v>3.1250000000000023E-3</v>
      </c>
      <c r="D521" s="226">
        <f t="shared" ca="1" si="1113"/>
        <v>39.102894060098293</v>
      </c>
      <c r="E521" s="225">
        <f ca="1">FJ361</f>
        <v>-9.7105939901706309E-2</v>
      </c>
      <c r="F521" s="224">
        <v>160</v>
      </c>
      <c r="G521" s="222">
        <f t="shared" si="1114"/>
        <v>0</v>
      </c>
      <c r="H521" s="222">
        <f t="shared" si="1115"/>
        <v>0</v>
      </c>
      <c r="I521" s="222">
        <f t="shared" si="1116"/>
        <v>0</v>
      </c>
      <c r="J521" s="222">
        <f t="shared" si="1117"/>
        <v>0</v>
      </c>
      <c r="K521" s="222">
        <f t="shared" si="1118"/>
        <v>0</v>
      </c>
      <c r="L521" s="222">
        <f t="shared" si="1119"/>
        <v>0</v>
      </c>
      <c r="M521" s="222">
        <f t="shared" si="1120"/>
        <v>0</v>
      </c>
      <c r="N521" s="222">
        <f t="shared" si="1121"/>
        <v>0</v>
      </c>
      <c r="O521" s="222">
        <f t="shared" si="1122"/>
        <v>0</v>
      </c>
      <c r="P521" s="222">
        <f t="shared" si="1123"/>
        <v>0</v>
      </c>
      <c r="Q521" s="222">
        <f t="shared" si="1124"/>
        <v>0</v>
      </c>
      <c r="R521" s="222">
        <f t="shared" si="1125"/>
        <v>0</v>
      </c>
      <c r="S521" s="222">
        <f t="shared" si="1126"/>
        <v>0</v>
      </c>
      <c r="T521" s="222">
        <f t="shared" si="1127"/>
        <v>0</v>
      </c>
      <c r="U521" s="222">
        <f t="shared" si="1128"/>
        <v>0</v>
      </c>
      <c r="V521" s="222">
        <f t="shared" si="1129"/>
        <v>0</v>
      </c>
      <c r="W521" s="222">
        <f t="shared" si="1130"/>
        <v>0</v>
      </c>
      <c r="X521" s="222">
        <f t="shared" si="1131"/>
        <v>0</v>
      </c>
      <c r="Y521" s="222">
        <f t="shared" si="1132"/>
        <v>0</v>
      </c>
      <c r="Z521" s="222">
        <f t="shared" si="1133"/>
        <v>0</v>
      </c>
      <c r="AA521" s="222">
        <f t="shared" si="1134"/>
        <v>0</v>
      </c>
      <c r="AB521" s="222">
        <f t="shared" si="1135"/>
        <v>0</v>
      </c>
      <c r="AC521" s="222">
        <f t="shared" si="1136"/>
        <v>0</v>
      </c>
      <c r="AD521" s="222">
        <f t="shared" si="1137"/>
        <v>0</v>
      </c>
      <c r="AE521" s="222">
        <f t="shared" si="1138"/>
        <v>0</v>
      </c>
      <c r="AF521" s="222">
        <f t="shared" si="1139"/>
        <v>0</v>
      </c>
      <c r="AG521" s="222">
        <f t="shared" si="1140"/>
        <v>0</v>
      </c>
      <c r="AH521" s="222">
        <f t="shared" si="1141"/>
        <v>0</v>
      </c>
      <c r="AI521" s="222">
        <f t="shared" si="1142"/>
        <v>0</v>
      </c>
      <c r="AJ521" s="222">
        <f t="shared" si="1143"/>
        <v>0</v>
      </c>
      <c r="AK521" s="222">
        <f t="shared" si="1144"/>
        <v>0</v>
      </c>
      <c r="AL521" s="222">
        <f t="shared" si="1145"/>
        <v>0</v>
      </c>
      <c r="AM521" s="222">
        <f t="shared" si="1146"/>
        <v>0</v>
      </c>
      <c r="AN521" s="222">
        <f t="shared" si="1147"/>
        <v>0</v>
      </c>
      <c r="AO521" s="222">
        <f t="shared" si="1148"/>
        <v>0</v>
      </c>
      <c r="AP521" s="222">
        <f t="shared" si="1149"/>
        <v>0</v>
      </c>
      <c r="AQ521" s="222">
        <f t="shared" si="1150"/>
        <v>0</v>
      </c>
      <c r="AR521" s="222">
        <f t="shared" si="1151"/>
        <v>0</v>
      </c>
      <c r="AS521" s="222">
        <f t="shared" si="1152"/>
        <v>0</v>
      </c>
      <c r="AT521" s="222">
        <f t="shared" si="1153"/>
        <v>0</v>
      </c>
      <c r="AU521" s="222">
        <f t="shared" si="1154"/>
        <v>0</v>
      </c>
      <c r="AV521" s="222">
        <f t="shared" si="1155"/>
        <v>0</v>
      </c>
      <c r="AW521" s="222">
        <f t="shared" si="1156"/>
        <v>0</v>
      </c>
      <c r="AX521" s="222">
        <f t="shared" si="1157"/>
        <v>0</v>
      </c>
      <c r="AY521" s="222">
        <f t="shared" si="1158"/>
        <v>0</v>
      </c>
      <c r="AZ521" s="222">
        <f t="shared" si="1159"/>
        <v>0</v>
      </c>
      <c r="BA521" s="222">
        <f t="shared" si="1160"/>
        <v>0</v>
      </c>
      <c r="BB521" s="222">
        <f t="shared" si="1161"/>
        <v>0</v>
      </c>
      <c r="BC521" s="222">
        <f t="shared" si="1162"/>
        <v>0</v>
      </c>
      <c r="BD521" s="222">
        <f t="shared" si="1163"/>
        <v>0</v>
      </c>
      <c r="BE521" s="222">
        <f t="shared" si="1164"/>
        <v>0</v>
      </c>
      <c r="BF521" s="222">
        <f t="shared" si="1165"/>
        <v>0</v>
      </c>
      <c r="BG521" s="222">
        <f t="shared" si="1166"/>
        <v>0</v>
      </c>
      <c r="BH521" s="222">
        <f t="shared" si="1167"/>
        <v>0</v>
      </c>
      <c r="BI521" s="222">
        <f t="shared" si="1168"/>
        <v>0</v>
      </c>
      <c r="BJ521" s="222">
        <f t="shared" si="1169"/>
        <v>0</v>
      </c>
      <c r="BK521" s="222">
        <f t="shared" si="1170"/>
        <v>0</v>
      </c>
      <c r="BL521" s="222">
        <f t="shared" si="1171"/>
        <v>0</v>
      </c>
      <c r="BM521" s="222">
        <f t="shared" si="1172"/>
        <v>0</v>
      </c>
      <c r="BN521" s="222">
        <f t="shared" si="1173"/>
        <v>0</v>
      </c>
      <c r="BO521" s="222">
        <f t="shared" si="1174"/>
        <v>0</v>
      </c>
      <c r="BP521" s="222">
        <f t="shared" si="1175"/>
        <v>0</v>
      </c>
      <c r="BQ521" s="222">
        <f t="shared" si="1176"/>
        <v>0</v>
      </c>
      <c r="BR521" s="222">
        <f t="shared" si="1177"/>
        <v>0</v>
      </c>
      <c r="BS521" s="222">
        <f t="shared" si="1178"/>
        <v>0</v>
      </c>
      <c r="BT521" s="222">
        <f t="shared" si="1179"/>
        <v>0</v>
      </c>
      <c r="BU521" s="222">
        <f t="shared" si="1180"/>
        <v>0</v>
      </c>
      <c r="BV521" s="222">
        <f t="shared" si="1181"/>
        <v>0</v>
      </c>
      <c r="BW521" s="222">
        <f t="shared" si="1182"/>
        <v>0</v>
      </c>
      <c r="BX521" s="222">
        <f t="shared" si="1183"/>
        <v>0</v>
      </c>
      <c r="BY521" s="222">
        <f t="shared" si="1184"/>
        <v>0</v>
      </c>
      <c r="BZ521" s="222">
        <f t="shared" si="1185"/>
        <v>0</v>
      </c>
      <c r="CA521" s="222">
        <f t="shared" si="1186"/>
        <v>0</v>
      </c>
      <c r="CB521" s="222">
        <f t="shared" si="1187"/>
        <v>0</v>
      </c>
      <c r="CC521" s="222">
        <f t="shared" si="1188"/>
        <v>0</v>
      </c>
      <c r="CD521" s="222">
        <f t="shared" si="1189"/>
        <v>0</v>
      </c>
      <c r="CE521" s="222">
        <f t="shared" si="1190"/>
        <v>0</v>
      </c>
      <c r="CF521" s="222">
        <f t="shared" si="1191"/>
        <v>0</v>
      </c>
      <c r="CG521" s="222">
        <f t="shared" si="1192"/>
        <v>0</v>
      </c>
      <c r="CH521" s="222">
        <f t="shared" si="1193"/>
        <v>0</v>
      </c>
      <c r="CI521" s="222">
        <f t="shared" si="1194"/>
        <v>0</v>
      </c>
      <c r="CJ521" s="222">
        <f t="shared" si="1195"/>
        <v>0</v>
      </c>
      <c r="CK521" s="222">
        <f t="shared" si="1196"/>
        <v>0</v>
      </c>
      <c r="CL521" s="222">
        <f t="shared" si="1197"/>
        <v>0</v>
      </c>
      <c r="CM521" s="222">
        <f t="shared" si="1198"/>
        <v>0</v>
      </c>
      <c r="CN521" s="222">
        <f t="shared" si="1199"/>
        <v>0</v>
      </c>
      <c r="CO521" s="222">
        <f t="shared" si="1200"/>
        <v>0</v>
      </c>
      <c r="CP521" s="222">
        <f t="shared" si="1201"/>
        <v>0</v>
      </c>
      <c r="CQ521" s="222">
        <f t="shared" si="1202"/>
        <v>0</v>
      </c>
      <c r="CR521" s="222">
        <f t="shared" si="1203"/>
        <v>0</v>
      </c>
      <c r="CS521" s="222">
        <f t="shared" si="1204"/>
        <v>0</v>
      </c>
      <c r="CT521" s="222">
        <f t="shared" si="1205"/>
        <v>0</v>
      </c>
      <c r="CU521" s="222">
        <f t="shared" si="1206"/>
        <v>0</v>
      </c>
      <c r="CV521" s="222">
        <f t="shared" si="1207"/>
        <v>0</v>
      </c>
      <c r="CW521" s="222">
        <f t="shared" si="1208"/>
        <v>0</v>
      </c>
      <c r="CX521" s="222">
        <f t="shared" si="1209"/>
        <v>0</v>
      </c>
      <c r="CY521" s="222">
        <f t="shared" si="1210"/>
        <v>0</v>
      </c>
      <c r="CZ521" s="222">
        <f t="shared" si="1211"/>
        <v>0</v>
      </c>
      <c r="DA521" s="222">
        <f t="shared" si="1212"/>
        <v>0</v>
      </c>
      <c r="DB521" s="222">
        <f t="shared" si="1213"/>
        <v>0</v>
      </c>
      <c r="DC521" s="222">
        <f t="shared" si="1214"/>
        <v>0</v>
      </c>
      <c r="DD521" s="222">
        <f t="shared" si="1215"/>
        <v>0</v>
      </c>
      <c r="DE521" s="222">
        <f t="shared" si="1216"/>
        <v>0</v>
      </c>
      <c r="DF521" s="222">
        <f t="shared" si="1217"/>
        <v>0</v>
      </c>
      <c r="DG521" s="222">
        <f t="shared" si="1218"/>
        <v>0</v>
      </c>
      <c r="DH521" s="222">
        <f t="shared" si="1219"/>
        <v>0</v>
      </c>
      <c r="DI521" s="222">
        <f t="shared" si="1220"/>
        <v>0</v>
      </c>
      <c r="DJ521" s="222">
        <f t="shared" si="1221"/>
        <v>0</v>
      </c>
      <c r="DK521" s="222">
        <f t="shared" si="1222"/>
        <v>0</v>
      </c>
      <c r="DL521" s="222">
        <f t="shared" si="1223"/>
        <v>0</v>
      </c>
      <c r="DM521" s="222">
        <f t="shared" si="1224"/>
        <v>0</v>
      </c>
      <c r="DN521" s="222">
        <f t="shared" si="1225"/>
        <v>0</v>
      </c>
      <c r="DO521" s="222">
        <f t="shared" si="1226"/>
        <v>0</v>
      </c>
      <c r="DP521" s="222">
        <f t="shared" si="1227"/>
        <v>0</v>
      </c>
      <c r="DQ521" s="222">
        <f t="shared" si="1228"/>
        <v>0</v>
      </c>
      <c r="DR521" s="222">
        <f t="shared" si="1229"/>
        <v>0</v>
      </c>
      <c r="DS521" s="222">
        <f t="shared" si="1230"/>
        <v>0</v>
      </c>
      <c r="DT521" s="222">
        <f t="shared" si="1231"/>
        <v>0</v>
      </c>
      <c r="DU521" s="222">
        <f t="shared" si="1232"/>
        <v>0</v>
      </c>
      <c r="DV521" s="222">
        <f t="shared" si="1233"/>
        <v>0</v>
      </c>
      <c r="DW521" s="222">
        <f t="shared" si="1234"/>
        <v>0</v>
      </c>
      <c r="DX521" s="222">
        <f t="shared" si="1235"/>
        <v>0</v>
      </c>
      <c r="DY521" s="222">
        <f t="shared" si="1236"/>
        <v>0</v>
      </c>
      <c r="DZ521" s="222">
        <f t="shared" si="1237"/>
        <v>0</v>
      </c>
      <c r="EA521" s="222">
        <f t="shared" si="1238"/>
        <v>0</v>
      </c>
      <c r="EB521" s="222">
        <f t="shared" si="1239"/>
        <v>0</v>
      </c>
      <c r="EC521" s="222">
        <f t="shared" si="1240"/>
        <v>0</v>
      </c>
      <c r="ED521" s="222">
        <f t="shared" si="1241"/>
        <v>0</v>
      </c>
      <c r="EE521" s="222">
        <f t="shared" si="1242"/>
        <v>0</v>
      </c>
      <c r="EF521" s="222">
        <f t="shared" si="1243"/>
        <v>0</v>
      </c>
      <c r="EG521" s="222">
        <f t="shared" si="1244"/>
        <v>0</v>
      </c>
      <c r="EH521" s="222">
        <f t="shared" si="1245"/>
        <v>0</v>
      </c>
      <c r="EI521" s="222">
        <f t="shared" si="1246"/>
        <v>0</v>
      </c>
      <c r="EJ521" s="222">
        <f t="shared" si="1247"/>
        <v>0</v>
      </c>
      <c r="EK521" s="222">
        <f t="shared" si="1248"/>
        <v>0</v>
      </c>
      <c r="EL521" s="222">
        <f t="shared" si="1249"/>
        <v>0</v>
      </c>
      <c r="EM521" s="222">
        <f t="shared" si="1250"/>
        <v>0</v>
      </c>
      <c r="EN521" s="222">
        <f t="shared" si="1251"/>
        <v>0</v>
      </c>
      <c r="EO521" s="222">
        <f t="shared" si="1252"/>
        <v>0</v>
      </c>
      <c r="EP521" s="222">
        <f t="shared" si="1253"/>
        <v>0</v>
      </c>
      <c r="EQ521" s="222">
        <f t="shared" si="1254"/>
        <v>0</v>
      </c>
      <c r="ER521" s="222">
        <f t="shared" si="1255"/>
        <v>0</v>
      </c>
      <c r="ES521" s="222">
        <f t="shared" si="1256"/>
        <v>0</v>
      </c>
      <c r="ET521" s="222">
        <f t="shared" si="1257"/>
        <v>0</v>
      </c>
      <c r="EU521" s="222">
        <f t="shared" si="1258"/>
        <v>0</v>
      </c>
      <c r="EV521" s="222">
        <f t="shared" si="1259"/>
        <v>0</v>
      </c>
      <c r="EW521" s="222">
        <f t="shared" si="1260"/>
        <v>0</v>
      </c>
      <c r="EX521" s="222">
        <f t="shared" si="1261"/>
        <v>0</v>
      </c>
      <c r="EY521" s="222">
        <f t="shared" si="1262"/>
        <v>0</v>
      </c>
      <c r="EZ521" s="222">
        <f t="shared" si="1263"/>
        <v>0</v>
      </c>
      <c r="FA521" s="222">
        <f t="shared" si="1264"/>
        <v>0</v>
      </c>
      <c r="FB521" s="222">
        <f t="shared" si="1265"/>
        <v>0</v>
      </c>
      <c r="FC521" s="222">
        <f t="shared" si="1266"/>
        <v>0</v>
      </c>
      <c r="FD521" s="222">
        <f t="shared" si="1267"/>
        <v>0</v>
      </c>
      <c r="FE521" s="222">
        <f t="shared" si="1268"/>
        <v>0</v>
      </c>
      <c r="FF521" s="222">
        <f t="shared" si="1269"/>
        <v>0</v>
      </c>
      <c r="FG521" s="222">
        <f t="shared" si="1270"/>
        <v>0</v>
      </c>
      <c r="FH521" s="222">
        <f t="shared" si="1271"/>
        <v>0</v>
      </c>
      <c r="FI521" s="222">
        <f t="shared" si="1272"/>
        <v>0</v>
      </c>
      <c r="FJ521" s="222">
        <f t="shared" si="1273"/>
        <v>0</v>
      </c>
      <c r="FK521" s="222">
        <f t="shared" si="1274"/>
        <v>0</v>
      </c>
      <c r="FL521" s="222">
        <f t="shared" si="1275"/>
        <v>0</v>
      </c>
      <c r="FM521" s="222">
        <f t="shared" si="1276"/>
        <v>0</v>
      </c>
      <c r="FN521" s="222">
        <f t="shared" si="1277"/>
        <v>0</v>
      </c>
      <c r="FO521" s="222">
        <f t="shared" si="1278"/>
        <v>0</v>
      </c>
      <c r="FP521" s="222">
        <f t="shared" si="1279"/>
        <v>0</v>
      </c>
      <c r="FQ521" s="222">
        <f t="shared" si="1280"/>
        <v>0</v>
      </c>
      <c r="FR521" s="222">
        <f t="shared" si="1281"/>
        <v>0</v>
      </c>
      <c r="FS521" s="222">
        <f t="shared" si="1282"/>
        <v>0</v>
      </c>
      <c r="FT521" s="222">
        <f t="shared" si="1283"/>
        <v>0</v>
      </c>
      <c r="FU521" s="222">
        <f t="shared" si="1284"/>
        <v>0</v>
      </c>
      <c r="FV521" s="222">
        <f t="shared" si="1285"/>
        <v>0</v>
      </c>
      <c r="FW521" s="222">
        <f t="shared" si="1286"/>
        <v>0</v>
      </c>
      <c r="FX521" s="222">
        <f t="shared" si="1287"/>
        <v>0</v>
      </c>
      <c r="FY521" s="222">
        <f t="shared" si="1288"/>
        <v>0</v>
      </c>
      <c r="FZ521" s="222">
        <f t="shared" si="1289"/>
        <v>0</v>
      </c>
      <c r="GA521" s="222">
        <f t="shared" si="1290"/>
        <v>0</v>
      </c>
      <c r="GB521" s="222">
        <f t="shared" si="1291"/>
        <v>0</v>
      </c>
      <c r="GC521" s="222">
        <f t="shared" si="1292"/>
        <v>0</v>
      </c>
      <c r="GD521" s="222">
        <f t="shared" si="1293"/>
        <v>0</v>
      </c>
      <c r="GE521" s="222">
        <f t="shared" si="1294"/>
        <v>0</v>
      </c>
      <c r="GF521" s="222">
        <f t="shared" si="1295"/>
        <v>0</v>
      </c>
      <c r="GG521" s="222">
        <f t="shared" si="1296"/>
        <v>0</v>
      </c>
      <c r="GH521" s="222">
        <f t="shared" si="1297"/>
        <v>0</v>
      </c>
      <c r="GI521" s="222">
        <f t="shared" si="1298"/>
        <v>0</v>
      </c>
      <c r="GJ521" s="222">
        <f t="shared" si="1299"/>
        <v>0</v>
      </c>
      <c r="GK521" s="222">
        <f t="shared" si="1300"/>
        <v>0</v>
      </c>
      <c r="GL521" s="222">
        <f t="shared" si="1301"/>
        <v>0</v>
      </c>
      <c r="GM521" s="222">
        <f t="shared" si="1302"/>
        <v>0</v>
      </c>
      <c r="GN521" s="222">
        <f t="shared" si="1303"/>
        <v>0</v>
      </c>
      <c r="GO521" s="222">
        <f t="shared" si="1304"/>
        <v>0</v>
      </c>
      <c r="GP521" s="222">
        <f t="shared" si="1305"/>
        <v>0</v>
      </c>
      <c r="GQ521" s="222">
        <f t="shared" si="1306"/>
        <v>0</v>
      </c>
      <c r="GR521" s="222">
        <f t="shared" si="1307"/>
        <v>0</v>
      </c>
      <c r="GS521" s="222">
        <f t="shared" si="1308"/>
        <v>0</v>
      </c>
      <c r="GT521" s="222">
        <f t="shared" si="1309"/>
        <v>0</v>
      </c>
      <c r="GU521" s="222">
        <f t="shared" si="1310"/>
        <v>0</v>
      </c>
      <c r="GV521" s="222">
        <f t="shared" si="1311"/>
        <v>0</v>
      </c>
      <c r="GW521" s="222">
        <f t="shared" si="1312"/>
        <v>0</v>
      </c>
      <c r="GX521" s="222">
        <f t="shared" si="1313"/>
        <v>0</v>
      </c>
      <c r="GY521" s="222">
        <f t="shared" si="1314"/>
        <v>0</v>
      </c>
      <c r="GZ521" s="222">
        <f t="shared" si="1315"/>
        <v>0</v>
      </c>
      <c r="HA521" s="222">
        <f t="shared" si="1316"/>
        <v>0</v>
      </c>
      <c r="HB521" s="222">
        <f t="shared" si="1317"/>
        <v>0</v>
      </c>
      <c r="HC521" s="222">
        <f t="shared" si="1318"/>
        <v>0</v>
      </c>
      <c r="HD521" s="222">
        <f t="shared" si="1319"/>
        <v>0</v>
      </c>
      <c r="HE521" s="222">
        <f t="shared" si="1320"/>
        <v>0</v>
      </c>
      <c r="HF521" s="222">
        <f t="shared" si="1321"/>
        <v>0</v>
      </c>
      <c r="HG521" s="222">
        <f t="shared" si="1322"/>
        <v>0</v>
      </c>
      <c r="HH521" s="222">
        <f t="shared" si="1323"/>
        <v>0</v>
      </c>
      <c r="HI521" s="222">
        <f t="shared" si="1324"/>
        <v>0</v>
      </c>
      <c r="HJ521" s="222">
        <f t="shared" si="1325"/>
        <v>0</v>
      </c>
      <c r="HK521" s="222">
        <f t="shared" si="1326"/>
        <v>0</v>
      </c>
      <c r="HL521" s="222">
        <f t="shared" si="1327"/>
        <v>0</v>
      </c>
      <c r="HM521" s="222">
        <f t="shared" si="1328"/>
        <v>0</v>
      </c>
      <c r="HN521" s="222">
        <f t="shared" si="1329"/>
        <v>0</v>
      </c>
      <c r="HO521" s="222">
        <f t="shared" si="1330"/>
        <v>0</v>
      </c>
      <c r="HP521" s="222">
        <f t="shared" si="1331"/>
        <v>0</v>
      </c>
      <c r="HQ521" s="222">
        <f t="shared" si="1332"/>
        <v>0</v>
      </c>
      <c r="HR521" s="222">
        <f t="shared" si="1333"/>
        <v>0</v>
      </c>
      <c r="HS521" s="222">
        <f t="shared" si="1334"/>
        <v>0</v>
      </c>
      <c r="HT521" s="222">
        <f t="shared" si="1335"/>
        <v>0</v>
      </c>
      <c r="HU521" s="222">
        <f t="shared" si="1336"/>
        <v>0</v>
      </c>
      <c r="HV521" s="222">
        <f t="shared" si="1337"/>
        <v>0</v>
      </c>
      <c r="HW521" s="222">
        <f t="shared" si="1338"/>
        <v>0</v>
      </c>
      <c r="HX521" s="222">
        <f t="shared" si="1339"/>
        <v>0</v>
      </c>
      <c r="HY521" s="222">
        <f t="shared" si="1340"/>
        <v>0</v>
      </c>
      <c r="HZ521" s="222">
        <f t="shared" si="1341"/>
        <v>0</v>
      </c>
      <c r="IA521" s="222">
        <f t="shared" si="1342"/>
        <v>0</v>
      </c>
      <c r="IB521" s="222">
        <f t="shared" si="1343"/>
        <v>0</v>
      </c>
      <c r="IC521" s="222">
        <f t="shared" si="1344"/>
        <v>0</v>
      </c>
      <c r="ID521" s="222">
        <f t="shared" si="1345"/>
        <v>0</v>
      </c>
      <c r="IE521" s="222">
        <f t="shared" si="1346"/>
        <v>0</v>
      </c>
      <c r="IF521" s="222">
        <f t="shared" si="1347"/>
        <v>0</v>
      </c>
      <c r="IG521" s="222">
        <f t="shared" si="1348"/>
        <v>0</v>
      </c>
      <c r="IH521" s="222">
        <f t="shared" si="1349"/>
        <v>0</v>
      </c>
      <c r="II521" s="222">
        <f t="shared" si="1350"/>
        <v>0</v>
      </c>
      <c r="IJ521" s="222">
        <f t="shared" si="1351"/>
        <v>0</v>
      </c>
      <c r="IK521" s="222">
        <f t="shared" si="1352"/>
        <v>0</v>
      </c>
      <c r="IL521" s="222">
        <f t="shared" si="1353"/>
        <v>0</v>
      </c>
      <c r="IM521" s="222">
        <f t="shared" si="1354"/>
        <v>0</v>
      </c>
      <c r="IN521" s="222">
        <f t="shared" si="1355"/>
        <v>0</v>
      </c>
      <c r="IO521" s="222">
        <f t="shared" si="1356"/>
        <v>0</v>
      </c>
      <c r="IP521" s="222">
        <f t="shared" si="1357"/>
        <v>0</v>
      </c>
      <c r="IQ521" s="222">
        <f t="shared" si="1358"/>
        <v>0</v>
      </c>
      <c r="IR521" s="222">
        <f t="shared" si="1359"/>
        <v>0</v>
      </c>
      <c r="IS521" s="222">
        <f t="shared" si="1360"/>
        <v>0</v>
      </c>
      <c r="IT521" s="222">
        <f t="shared" si="1361"/>
        <v>0</v>
      </c>
      <c r="IU521" s="222">
        <f t="shared" si="1362"/>
        <v>0</v>
      </c>
      <c r="IV521" s="222">
        <f t="shared" si="1363"/>
        <v>0</v>
      </c>
      <c r="IW521" s="222">
        <f t="shared" si="1364"/>
        <v>0</v>
      </c>
      <c r="IX521" s="222">
        <f t="shared" si="1365"/>
        <v>0</v>
      </c>
      <c r="IY521" s="222">
        <f t="shared" si="1366"/>
        <v>0</v>
      </c>
      <c r="IZ521" s="222">
        <f t="shared" si="1367"/>
        <v>0</v>
      </c>
      <c r="JA521" s="222">
        <f t="shared" si="1368"/>
        <v>0</v>
      </c>
      <c r="JB521" s="222">
        <f t="shared" si="1369"/>
        <v>0</v>
      </c>
    </row>
    <row r="522" spans="2:262">
      <c r="B522" s="230">
        <v>161</v>
      </c>
      <c r="C522" s="229">
        <f t="shared" si="1370"/>
        <v>3.1445312500000024E-3</v>
      </c>
      <c r="D522" s="226">
        <f t="shared" ca="1" si="1113"/>
        <v>39.105993110749971</v>
      </c>
      <c r="E522" s="225">
        <f ca="1">FK361</f>
        <v>-9.4006889250033032E-2</v>
      </c>
      <c r="F522" s="224">
        <v>161</v>
      </c>
      <c r="G522" s="222">
        <f t="shared" si="1114"/>
        <v>0</v>
      </c>
      <c r="H522" s="222">
        <f t="shared" si="1115"/>
        <v>0</v>
      </c>
      <c r="I522" s="222">
        <f t="shared" si="1116"/>
        <v>0</v>
      </c>
      <c r="J522" s="222">
        <f t="shared" si="1117"/>
        <v>0</v>
      </c>
      <c r="K522" s="222">
        <f t="shared" si="1118"/>
        <v>0</v>
      </c>
      <c r="L522" s="222">
        <f t="shared" si="1119"/>
        <v>0</v>
      </c>
      <c r="M522" s="222">
        <f t="shared" si="1120"/>
        <v>0</v>
      </c>
      <c r="N522" s="222">
        <f t="shared" si="1121"/>
        <v>0</v>
      </c>
      <c r="O522" s="222">
        <f t="shared" si="1122"/>
        <v>0</v>
      </c>
      <c r="P522" s="222">
        <f t="shared" si="1123"/>
        <v>0</v>
      </c>
      <c r="Q522" s="222">
        <f t="shared" si="1124"/>
        <v>0</v>
      </c>
      <c r="R522" s="222">
        <f t="shared" si="1125"/>
        <v>0</v>
      </c>
      <c r="S522" s="222">
        <f t="shared" si="1126"/>
        <v>0</v>
      </c>
      <c r="T522" s="222">
        <f t="shared" si="1127"/>
        <v>0</v>
      </c>
      <c r="U522" s="222">
        <f t="shared" si="1128"/>
        <v>0</v>
      </c>
      <c r="V522" s="222">
        <f t="shared" si="1129"/>
        <v>0</v>
      </c>
      <c r="W522" s="222">
        <f t="shared" si="1130"/>
        <v>0</v>
      </c>
      <c r="X522" s="222">
        <f t="shared" si="1131"/>
        <v>0</v>
      </c>
      <c r="Y522" s="222">
        <f t="shared" si="1132"/>
        <v>0</v>
      </c>
      <c r="Z522" s="222">
        <f t="shared" si="1133"/>
        <v>0</v>
      </c>
      <c r="AA522" s="222">
        <f t="shared" si="1134"/>
        <v>0</v>
      </c>
      <c r="AB522" s="222">
        <f t="shared" si="1135"/>
        <v>0</v>
      </c>
      <c r="AC522" s="222">
        <f t="shared" si="1136"/>
        <v>0</v>
      </c>
      <c r="AD522" s="222">
        <f t="shared" si="1137"/>
        <v>0</v>
      </c>
      <c r="AE522" s="222">
        <f t="shared" si="1138"/>
        <v>0</v>
      </c>
      <c r="AF522" s="222">
        <f t="shared" si="1139"/>
        <v>0</v>
      </c>
      <c r="AG522" s="222">
        <f t="shared" si="1140"/>
        <v>0</v>
      </c>
      <c r="AH522" s="222">
        <f t="shared" si="1141"/>
        <v>0</v>
      </c>
      <c r="AI522" s="222">
        <f t="shared" si="1142"/>
        <v>0</v>
      </c>
      <c r="AJ522" s="222">
        <f t="shared" si="1143"/>
        <v>0</v>
      </c>
      <c r="AK522" s="222">
        <f t="shared" si="1144"/>
        <v>0</v>
      </c>
      <c r="AL522" s="222">
        <f t="shared" si="1145"/>
        <v>0</v>
      </c>
      <c r="AM522" s="222">
        <f t="shared" si="1146"/>
        <v>0</v>
      </c>
      <c r="AN522" s="222">
        <f t="shared" si="1147"/>
        <v>0</v>
      </c>
      <c r="AO522" s="222">
        <f t="shared" si="1148"/>
        <v>0</v>
      </c>
      <c r="AP522" s="222">
        <f t="shared" si="1149"/>
        <v>0</v>
      </c>
      <c r="AQ522" s="222">
        <f t="shared" si="1150"/>
        <v>0</v>
      </c>
      <c r="AR522" s="222">
        <f t="shared" si="1151"/>
        <v>0</v>
      </c>
      <c r="AS522" s="222">
        <f t="shared" si="1152"/>
        <v>0</v>
      </c>
      <c r="AT522" s="222">
        <f t="shared" si="1153"/>
        <v>0</v>
      </c>
      <c r="AU522" s="222">
        <f t="shared" si="1154"/>
        <v>0</v>
      </c>
      <c r="AV522" s="222">
        <f t="shared" si="1155"/>
        <v>0</v>
      </c>
      <c r="AW522" s="222">
        <f t="shared" si="1156"/>
        <v>0</v>
      </c>
      <c r="AX522" s="222">
        <f t="shared" si="1157"/>
        <v>0</v>
      </c>
      <c r="AY522" s="222">
        <f t="shared" si="1158"/>
        <v>0</v>
      </c>
      <c r="AZ522" s="222">
        <f t="shared" si="1159"/>
        <v>0</v>
      </c>
      <c r="BA522" s="222">
        <f t="shared" si="1160"/>
        <v>0</v>
      </c>
      <c r="BB522" s="222">
        <f t="shared" si="1161"/>
        <v>0</v>
      </c>
      <c r="BC522" s="222">
        <f t="shared" si="1162"/>
        <v>0</v>
      </c>
      <c r="BD522" s="222">
        <f t="shared" si="1163"/>
        <v>0</v>
      </c>
      <c r="BE522" s="222">
        <f t="shared" si="1164"/>
        <v>0</v>
      </c>
      <c r="BF522" s="222">
        <f t="shared" si="1165"/>
        <v>0</v>
      </c>
      <c r="BG522" s="222">
        <f t="shared" si="1166"/>
        <v>0</v>
      </c>
      <c r="BH522" s="222">
        <f t="shared" si="1167"/>
        <v>0</v>
      </c>
      <c r="BI522" s="222">
        <f t="shared" si="1168"/>
        <v>0</v>
      </c>
      <c r="BJ522" s="222">
        <f t="shared" si="1169"/>
        <v>0</v>
      </c>
      <c r="BK522" s="222">
        <f t="shared" si="1170"/>
        <v>0</v>
      </c>
      <c r="BL522" s="222">
        <f t="shared" si="1171"/>
        <v>0</v>
      </c>
      <c r="BM522" s="222">
        <f t="shared" si="1172"/>
        <v>0</v>
      </c>
      <c r="BN522" s="222">
        <f t="shared" si="1173"/>
        <v>0</v>
      </c>
      <c r="BO522" s="222">
        <f t="shared" si="1174"/>
        <v>0</v>
      </c>
      <c r="BP522" s="222">
        <f t="shared" si="1175"/>
        <v>0</v>
      </c>
      <c r="BQ522" s="222">
        <f t="shared" si="1176"/>
        <v>0</v>
      </c>
      <c r="BR522" s="222">
        <f t="shared" si="1177"/>
        <v>0</v>
      </c>
      <c r="BS522" s="222">
        <f t="shared" si="1178"/>
        <v>0</v>
      </c>
      <c r="BT522" s="222">
        <f t="shared" si="1179"/>
        <v>0</v>
      </c>
      <c r="BU522" s="222">
        <f t="shared" si="1180"/>
        <v>0</v>
      </c>
      <c r="BV522" s="222">
        <f t="shared" si="1181"/>
        <v>0</v>
      </c>
      <c r="BW522" s="222">
        <f t="shared" si="1182"/>
        <v>0</v>
      </c>
      <c r="BX522" s="222">
        <f t="shared" si="1183"/>
        <v>0</v>
      </c>
      <c r="BY522" s="222">
        <f t="shared" si="1184"/>
        <v>0</v>
      </c>
      <c r="BZ522" s="222">
        <f t="shared" si="1185"/>
        <v>0</v>
      </c>
      <c r="CA522" s="222">
        <f t="shared" si="1186"/>
        <v>0</v>
      </c>
      <c r="CB522" s="222">
        <f t="shared" si="1187"/>
        <v>0</v>
      </c>
      <c r="CC522" s="222">
        <f t="shared" si="1188"/>
        <v>0</v>
      </c>
      <c r="CD522" s="222">
        <f t="shared" si="1189"/>
        <v>0</v>
      </c>
      <c r="CE522" s="222">
        <f t="shared" si="1190"/>
        <v>0</v>
      </c>
      <c r="CF522" s="222">
        <f t="shared" si="1191"/>
        <v>0</v>
      </c>
      <c r="CG522" s="222">
        <f t="shared" si="1192"/>
        <v>0</v>
      </c>
      <c r="CH522" s="222">
        <f t="shared" si="1193"/>
        <v>0</v>
      </c>
      <c r="CI522" s="222">
        <f t="shared" si="1194"/>
        <v>0</v>
      </c>
      <c r="CJ522" s="222">
        <f t="shared" si="1195"/>
        <v>0</v>
      </c>
      <c r="CK522" s="222">
        <f t="shared" si="1196"/>
        <v>0</v>
      </c>
      <c r="CL522" s="222">
        <f t="shared" si="1197"/>
        <v>0</v>
      </c>
      <c r="CM522" s="222">
        <f t="shared" si="1198"/>
        <v>0</v>
      </c>
      <c r="CN522" s="222">
        <f t="shared" si="1199"/>
        <v>0</v>
      </c>
      <c r="CO522" s="222">
        <f t="shared" si="1200"/>
        <v>0</v>
      </c>
      <c r="CP522" s="222">
        <f t="shared" si="1201"/>
        <v>0</v>
      </c>
      <c r="CQ522" s="222">
        <f t="shared" si="1202"/>
        <v>0</v>
      </c>
      <c r="CR522" s="222">
        <f t="shared" si="1203"/>
        <v>0</v>
      </c>
      <c r="CS522" s="222">
        <f t="shared" si="1204"/>
        <v>0</v>
      </c>
      <c r="CT522" s="222">
        <f t="shared" si="1205"/>
        <v>0</v>
      </c>
      <c r="CU522" s="222">
        <f t="shared" si="1206"/>
        <v>0</v>
      </c>
      <c r="CV522" s="222">
        <f t="shared" si="1207"/>
        <v>0</v>
      </c>
      <c r="CW522" s="222">
        <f t="shared" si="1208"/>
        <v>0</v>
      </c>
      <c r="CX522" s="222">
        <f t="shared" si="1209"/>
        <v>0</v>
      </c>
      <c r="CY522" s="222">
        <f t="shared" si="1210"/>
        <v>0</v>
      </c>
      <c r="CZ522" s="222">
        <f t="shared" si="1211"/>
        <v>0</v>
      </c>
      <c r="DA522" s="222">
        <f t="shared" si="1212"/>
        <v>0</v>
      </c>
      <c r="DB522" s="222">
        <f t="shared" si="1213"/>
        <v>0</v>
      </c>
      <c r="DC522" s="222">
        <f t="shared" si="1214"/>
        <v>0</v>
      </c>
      <c r="DD522" s="222">
        <f t="shared" si="1215"/>
        <v>0</v>
      </c>
      <c r="DE522" s="222">
        <f t="shared" si="1216"/>
        <v>0</v>
      </c>
      <c r="DF522" s="222">
        <f t="shared" si="1217"/>
        <v>0</v>
      </c>
      <c r="DG522" s="222">
        <f t="shared" si="1218"/>
        <v>0</v>
      </c>
      <c r="DH522" s="222">
        <f t="shared" si="1219"/>
        <v>0</v>
      </c>
      <c r="DI522" s="222">
        <f t="shared" si="1220"/>
        <v>0</v>
      </c>
      <c r="DJ522" s="222">
        <f t="shared" si="1221"/>
        <v>0</v>
      </c>
      <c r="DK522" s="222">
        <f t="shared" si="1222"/>
        <v>0</v>
      </c>
      <c r="DL522" s="222">
        <f t="shared" si="1223"/>
        <v>0</v>
      </c>
      <c r="DM522" s="222">
        <f t="shared" si="1224"/>
        <v>0</v>
      </c>
      <c r="DN522" s="222">
        <f t="shared" si="1225"/>
        <v>0</v>
      </c>
      <c r="DO522" s="222">
        <f t="shared" si="1226"/>
        <v>0</v>
      </c>
      <c r="DP522" s="222">
        <f t="shared" si="1227"/>
        <v>0</v>
      </c>
      <c r="DQ522" s="222">
        <f t="shared" si="1228"/>
        <v>0</v>
      </c>
      <c r="DR522" s="222">
        <f t="shared" si="1229"/>
        <v>0</v>
      </c>
      <c r="DS522" s="222">
        <f t="shared" si="1230"/>
        <v>0</v>
      </c>
      <c r="DT522" s="222">
        <f t="shared" si="1231"/>
        <v>0</v>
      </c>
      <c r="DU522" s="222">
        <f t="shared" si="1232"/>
        <v>0</v>
      </c>
      <c r="DV522" s="222">
        <f t="shared" si="1233"/>
        <v>0</v>
      </c>
      <c r="DW522" s="222">
        <f t="shared" si="1234"/>
        <v>0</v>
      </c>
      <c r="DX522" s="222">
        <f t="shared" si="1235"/>
        <v>0</v>
      </c>
      <c r="DY522" s="222">
        <f t="shared" si="1236"/>
        <v>0</v>
      </c>
      <c r="DZ522" s="222">
        <f t="shared" si="1237"/>
        <v>0</v>
      </c>
      <c r="EA522" s="222">
        <f t="shared" si="1238"/>
        <v>0</v>
      </c>
      <c r="EB522" s="222">
        <f t="shared" si="1239"/>
        <v>0</v>
      </c>
      <c r="EC522" s="222">
        <f t="shared" si="1240"/>
        <v>0</v>
      </c>
      <c r="ED522" s="222">
        <f t="shared" si="1241"/>
        <v>0</v>
      </c>
      <c r="EE522" s="222">
        <f t="shared" si="1242"/>
        <v>0</v>
      </c>
      <c r="EF522" s="222">
        <f t="shared" si="1243"/>
        <v>0</v>
      </c>
      <c r="EG522" s="222">
        <f t="shared" si="1244"/>
        <v>0</v>
      </c>
      <c r="EH522" s="222">
        <f t="shared" si="1245"/>
        <v>0</v>
      </c>
      <c r="EI522" s="222">
        <f t="shared" si="1246"/>
        <v>0</v>
      </c>
      <c r="EJ522" s="222">
        <f t="shared" si="1247"/>
        <v>0</v>
      </c>
      <c r="EK522" s="222">
        <f t="shared" si="1248"/>
        <v>0</v>
      </c>
      <c r="EL522" s="222">
        <f t="shared" si="1249"/>
        <v>0</v>
      </c>
      <c r="EM522" s="222">
        <f t="shared" si="1250"/>
        <v>0</v>
      </c>
      <c r="EN522" s="222">
        <f t="shared" si="1251"/>
        <v>0</v>
      </c>
      <c r="EO522" s="222">
        <f t="shared" si="1252"/>
        <v>0</v>
      </c>
      <c r="EP522" s="222">
        <f t="shared" si="1253"/>
        <v>0</v>
      </c>
      <c r="EQ522" s="222">
        <f t="shared" si="1254"/>
        <v>0</v>
      </c>
      <c r="ER522" s="222">
        <f t="shared" si="1255"/>
        <v>0</v>
      </c>
      <c r="ES522" s="222">
        <f t="shared" si="1256"/>
        <v>0</v>
      </c>
      <c r="ET522" s="222">
        <f t="shared" si="1257"/>
        <v>0</v>
      </c>
      <c r="EU522" s="222">
        <f t="shared" si="1258"/>
        <v>0</v>
      </c>
      <c r="EV522" s="222">
        <f t="shared" si="1259"/>
        <v>0</v>
      </c>
      <c r="EW522" s="222">
        <f t="shared" si="1260"/>
        <v>0</v>
      </c>
      <c r="EX522" s="222">
        <f t="shared" si="1261"/>
        <v>0</v>
      </c>
      <c r="EY522" s="222">
        <f t="shared" si="1262"/>
        <v>0</v>
      </c>
      <c r="EZ522" s="222">
        <f t="shared" si="1263"/>
        <v>0</v>
      </c>
      <c r="FA522" s="222">
        <f t="shared" si="1264"/>
        <v>0</v>
      </c>
      <c r="FB522" s="222">
        <f t="shared" si="1265"/>
        <v>0</v>
      </c>
      <c r="FC522" s="222">
        <f t="shared" si="1266"/>
        <v>0</v>
      </c>
      <c r="FD522" s="222">
        <f t="shared" si="1267"/>
        <v>0</v>
      </c>
      <c r="FE522" s="222">
        <f t="shared" si="1268"/>
        <v>0</v>
      </c>
      <c r="FF522" s="222">
        <f t="shared" si="1269"/>
        <v>0</v>
      </c>
      <c r="FG522" s="222">
        <f t="shared" si="1270"/>
        <v>0</v>
      </c>
      <c r="FH522" s="222">
        <f t="shared" si="1271"/>
        <v>0</v>
      </c>
      <c r="FI522" s="222">
        <f t="shared" si="1272"/>
        <v>0</v>
      </c>
      <c r="FJ522" s="222">
        <f t="shared" si="1273"/>
        <v>0</v>
      </c>
      <c r="FK522" s="222">
        <f t="shared" si="1274"/>
        <v>0</v>
      </c>
      <c r="FL522" s="222">
        <f t="shared" si="1275"/>
        <v>0</v>
      </c>
      <c r="FM522" s="222">
        <f t="shared" si="1276"/>
        <v>0</v>
      </c>
      <c r="FN522" s="222">
        <f t="shared" si="1277"/>
        <v>0</v>
      </c>
      <c r="FO522" s="222">
        <f t="shared" si="1278"/>
        <v>0</v>
      </c>
      <c r="FP522" s="222">
        <f t="shared" si="1279"/>
        <v>0</v>
      </c>
      <c r="FQ522" s="222">
        <f t="shared" si="1280"/>
        <v>0</v>
      </c>
      <c r="FR522" s="222">
        <f t="shared" si="1281"/>
        <v>0</v>
      </c>
      <c r="FS522" s="222">
        <f t="shared" si="1282"/>
        <v>0</v>
      </c>
      <c r="FT522" s="222">
        <f t="shared" si="1283"/>
        <v>0</v>
      </c>
      <c r="FU522" s="222">
        <f t="shared" si="1284"/>
        <v>0</v>
      </c>
      <c r="FV522" s="222">
        <f t="shared" si="1285"/>
        <v>0</v>
      </c>
      <c r="FW522" s="222">
        <f t="shared" si="1286"/>
        <v>0</v>
      </c>
      <c r="FX522" s="222">
        <f t="shared" si="1287"/>
        <v>0</v>
      </c>
      <c r="FY522" s="222">
        <f t="shared" si="1288"/>
        <v>0</v>
      </c>
      <c r="FZ522" s="222">
        <f t="shared" si="1289"/>
        <v>0</v>
      </c>
      <c r="GA522" s="222">
        <f t="shared" si="1290"/>
        <v>0</v>
      </c>
      <c r="GB522" s="222">
        <f t="shared" si="1291"/>
        <v>0</v>
      </c>
      <c r="GC522" s="222">
        <f t="shared" si="1292"/>
        <v>0</v>
      </c>
      <c r="GD522" s="222">
        <f t="shared" si="1293"/>
        <v>0</v>
      </c>
      <c r="GE522" s="222">
        <f t="shared" si="1294"/>
        <v>0</v>
      </c>
      <c r="GF522" s="222">
        <f t="shared" si="1295"/>
        <v>0</v>
      </c>
      <c r="GG522" s="222">
        <f t="shared" si="1296"/>
        <v>0</v>
      </c>
      <c r="GH522" s="222">
        <f t="shared" si="1297"/>
        <v>0</v>
      </c>
      <c r="GI522" s="222">
        <f t="shared" si="1298"/>
        <v>0</v>
      </c>
      <c r="GJ522" s="222">
        <f t="shared" si="1299"/>
        <v>0</v>
      </c>
      <c r="GK522" s="222">
        <f t="shared" si="1300"/>
        <v>0</v>
      </c>
      <c r="GL522" s="222">
        <f t="shared" si="1301"/>
        <v>0</v>
      </c>
      <c r="GM522" s="222">
        <f t="shared" si="1302"/>
        <v>0</v>
      </c>
      <c r="GN522" s="222">
        <f t="shared" si="1303"/>
        <v>0</v>
      </c>
      <c r="GO522" s="222">
        <f t="shared" si="1304"/>
        <v>0</v>
      </c>
      <c r="GP522" s="222">
        <f t="shared" si="1305"/>
        <v>0</v>
      </c>
      <c r="GQ522" s="222">
        <f t="shared" si="1306"/>
        <v>0</v>
      </c>
      <c r="GR522" s="222">
        <f t="shared" si="1307"/>
        <v>0</v>
      </c>
      <c r="GS522" s="222">
        <f t="shared" si="1308"/>
        <v>0</v>
      </c>
      <c r="GT522" s="222">
        <f t="shared" si="1309"/>
        <v>0</v>
      </c>
      <c r="GU522" s="222">
        <f t="shared" si="1310"/>
        <v>0</v>
      </c>
      <c r="GV522" s="222">
        <f t="shared" si="1311"/>
        <v>0</v>
      </c>
      <c r="GW522" s="222">
        <f t="shared" si="1312"/>
        <v>0</v>
      </c>
      <c r="GX522" s="222">
        <f t="shared" si="1313"/>
        <v>0</v>
      </c>
      <c r="GY522" s="222">
        <f t="shared" si="1314"/>
        <v>0</v>
      </c>
      <c r="GZ522" s="222">
        <f t="shared" si="1315"/>
        <v>0</v>
      </c>
      <c r="HA522" s="222">
        <f t="shared" si="1316"/>
        <v>0</v>
      </c>
      <c r="HB522" s="222">
        <f t="shared" si="1317"/>
        <v>0</v>
      </c>
      <c r="HC522" s="222">
        <f t="shared" si="1318"/>
        <v>0</v>
      </c>
      <c r="HD522" s="222">
        <f t="shared" si="1319"/>
        <v>0</v>
      </c>
      <c r="HE522" s="222">
        <f t="shared" si="1320"/>
        <v>0</v>
      </c>
      <c r="HF522" s="222">
        <f t="shared" si="1321"/>
        <v>0</v>
      </c>
      <c r="HG522" s="222">
        <f t="shared" si="1322"/>
        <v>0</v>
      </c>
      <c r="HH522" s="222">
        <f t="shared" si="1323"/>
        <v>0</v>
      </c>
      <c r="HI522" s="222">
        <f t="shared" si="1324"/>
        <v>0</v>
      </c>
      <c r="HJ522" s="222">
        <f t="shared" si="1325"/>
        <v>0</v>
      </c>
      <c r="HK522" s="222">
        <f t="shared" si="1326"/>
        <v>0</v>
      </c>
      <c r="HL522" s="222">
        <f t="shared" si="1327"/>
        <v>0</v>
      </c>
      <c r="HM522" s="222">
        <f t="shared" si="1328"/>
        <v>0</v>
      </c>
      <c r="HN522" s="222">
        <f t="shared" si="1329"/>
        <v>0</v>
      </c>
      <c r="HO522" s="222">
        <f t="shared" si="1330"/>
        <v>0</v>
      </c>
      <c r="HP522" s="222">
        <f t="shared" si="1331"/>
        <v>0</v>
      </c>
      <c r="HQ522" s="222">
        <f t="shared" si="1332"/>
        <v>0</v>
      </c>
      <c r="HR522" s="222">
        <f t="shared" si="1333"/>
        <v>0</v>
      </c>
      <c r="HS522" s="222">
        <f t="shared" si="1334"/>
        <v>0</v>
      </c>
      <c r="HT522" s="222">
        <f t="shared" si="1335"/>
        <v>0</v>
      </c>
      <c r="HU522" s="222">
        <f t="shared" si="1336"/>
        <v>0</v>
      </c>
      <c r="HV522" s="222">
        <f t="shared" si="1337"/>
        <v>0</v>
      </c>
      <c r="HW522" s="222">
        <f t="shared" si="1338"/>
        <v>0</v>
      </c>
      <c r="HX522" s="222">
        <f t="shared" si="1339"/>
        <v>0</v>
      </c>
      <c r="HY522" s="222">
        <f t="shared" si="1340"/>
        <v>0</v>
      </c>
      <c r="HZ522" s="222">
        <f t="shared" si="1341"/>
        <v>0</v>
      </c>
      <c r="IA522" s="222">
        <f t="shared" si="1342"/>
        <v>0</v>
      </c>
      <c r="IB522" s="222">
        <f t="shared" si="1343"/>
        <v>0</v>
      </c>
      <c r="IC522" s="222">
        <f t="shared" si="1344"/>
        <v>0</v>
      </c>
      <c r="ID522" s="222">
        <f t="shared" si="1345"/>
        <v>0</v>
      </c>
      <c r="IE522" s="222">
        <f t="shared" si="1346"/>
        <v>0</v>
      </c>
      <c r="IF522" s="222">
        <f t="shared" si="1347"/>
        <v>0</v>
      </c>
      <c r="IG522" s="222">
        <f t="shared" si="1348"/>
        <v>0</v>
      </c>
      <c r="IH522" s="222">
        <f t="shared" si="1349"/>
        <v>0</v>
      </c>
      <c r="II522" s="222">
        <f t="shared" si="1350"/>
        <v>0</v>
      </c>
      <c r="IJ522" s="222">
        <f t="shared" si="1351"/>
        <v>0</v>
      </c>
      <c r="IK522" s="222">
        <f t="shared" si="1352"/>
        <v>0</v>
      </c>
      <c r="IL522" s="222">
        <f t="shared" si="1353"/>
        <v>0</v>
      </c>
      <c r="IM522" s="222">
        <f t="shared" si="1354"/>
        <v>0</v>
      </c>
      <c r="IN522" s="222">
        <f t="shared" si="1355"/>
        <v>0</v>
      </c>
      <c r="IO522" s="222">
        <f t="shared" si="1356"/>
        <v>0</v>
      </c>
      <c r="IP522" s="222">
        <f t="shared" si="1357"/>
        <v>0</v>
      </c>
      <c r="IQ522" s="222">
        <f t="shared" si="1358"/>
        <v>0</v>
      </c>
      <c r="IR522" s="222">
        <f t="shared" si="1359"/>
        <v>0</v>
      </c>
      <c r="IS522" s="222">
        <f t="shared" si="1360"/>
        <v>0</v>
      </c>
      <c r="IT522" s="222">
        <f t="shared" si="1361"/>
        <v>0</v>
      </c>
      <c r="IU522" s="222">
        <f t="shared" si="1362"/>
        <v>0</v>
      </c>
      <c r="IV522" s="222">
        <f t="shared" si="1363"/>
        <v>0</v>
      </c>
      <c r="IW522" s="222">
        <f t="shared" si="1364"/>
        <v>0</v>
      </c>
      <c r="IX522" s="222">
        <f t="shared" si="1365"/>
        <v>0</v>
      </c>
      <c r="IY522" s="222">
        <f t="shared" si="1366"/>
        <v>0</v>
      </c>
      <c r="IZ522" s="222">
        <f t="shared" si="1367"/>
        <v>0</v>
      </c>
      <c r="JA522" s="222">
        <f t="shared" si="1368"/>
        <v>0</v>
      </c>
      <c r="JB522" s="222">
        <f t="shared" si="1369"/>
        <v>0</v>
      </c>
    </row>
    <row r="523" spans="2:262">
      <c r="B523" s="230">
        <v>162</v>
      </c>
      <c r="C523" s="229">
        <f t="shared" si="1370"/>
        <v>3.1640625000000024E-3</v>
      </c>
      <c r="D523" s="226">
        <f t="shared" ca="1" si="1113"/>
        <v>39.108074021118512</v>
      </c>
      <c r="E523" s="225">
        <f ca="1">FL361</f>
        <v>-9.1925978881487944E-2</v>
      </c>
      <c r="F523" s="224">
        <v>162</v>
      </c>
      <c r="G523" s="222">
        <f t="shared" si="1114"/>
        <v>0</v>
      </c>
      <c r="H523" s="222">
        <f t="shared" si="1115"/>
        <v>0</v>
      </c>
      <c r="I523" s="222">
        <f t="shared" si="1116"/>
        <v>0</v>
      </c>
      <c r="J523" s="222">
        <f t="shared" si="1117"/>
        <v>0</v>
      </c>
      <c r="K523" s="222">
        <f t="shared" si="1118"/>
        <v>0</v>
      </c>
      <c r="L523" s="222">
        <f t="shared" si="1119"/>
        <v>0</v>
      </c>
      <c r="M523" s="222">
        <f t="shared" si="1120"/>
        <v>0</v>
      </c>
      <c r="N523" s="222">
        <f t="shared" si="1121"/>
        <v>0</v>
      </c>
      <c r="O523" s="222">
        <f t="shared" si="1122"/>
        <v>0</v>
      </c>
      <c r="P523" s="222">
        <f t="shared" si="1123"/>
        <v>0</v>
      </c>
      <c r="Q523" s="222">
        <f t="shared" si="1124"/>
        <v>0</v>
      </c>
      <c r="R523" s="222">
        <f t="shared" si="1125"/>
        <v>0</v>
      </c>
      <c r="S523" s="222">
        <f t="shared" si="1126"/>
        <v>0</v>
      </c>
      <c r="T523" s="222">
        <f t="shared" si="1127"/>
        <v>0</v>
      </c>
      <c r="U523" s="222">
        <f t="shared" si="1128"/>
        <v>0</v>
      </c>
      <c r="V523" s="222">
        <f t="shared" si="1129"/>
        <v>0</v>
      </c>
      <c r="W523" s="222">
        <f t="shared" si="1130"/>
        <v>0</v>
      </c>
      <c r="X523" s="222">
        <f t="shared" si="1131"/>
        <v>0</v>
      </c>
      <c r="Y523" s="222">
        <f t="shared" si="1132"/>
        <v>0</v>
      </c>
      <c r="Z523" s="222">
        <f t="shared" si="1133"/>
        <v>0</v>
      </c>
      <c r="AA523" s="222">
        <f t="shared" si="1134"/>
        <v>0</v>
      </c>
      <c r="AB523" s="222">
        <f t="shared" si="1135"/>
        <v>0</v>
      </c>
      <c r="AC523" s="222">
        <f t="shared" si="1136"/>
        <v>0</v>
      </c>
      <c r="AD523" s="222">
        <f t="shared" si="1137"/>
        <v>0</v>
      </c>
      <c r="AE523" s="222">
        <f t="shared" si="1138"/>
        <v>0</v>
      </c>
      <c r="AF523" s="222">
        <f t="shared" si="1139"/>
        <v>0</v>
      </c>
      <c r="AG523" s="222">
        <f t="shared" si="1140"/>
        <v>0</v>
      </c>
      <c r="AH523" s="222">
        <f t="shared" si="1141"/>
        <v>0</v>
      </c>
      <c r="AI523" s="222">
        <f t="shared" si="1142"/>
        <v>0</v>
      </c>
      <c r="AJ523" s="222">
        <f t="shared" si="1143"/>
        <v>0</v>
      </c>
      <c r="AK523" s="222">
        <f t="shared" si="1144"/>
        <v>0</v>
      </c>
      <c r="AL523" s="222">
        <f t="shared" si="1145"/>
        <v>0</v>
      </c>
      <c r="AM523" s="222">
        <f t="shared" si="1146"/>
        <v>0</v>
      </c>
      <c r="AN523" s="222">
        <f t="shared" si="1147"/>
        <v>0</v>
      </c>
      <c r="AO523" s="222">
        <f t="shared" si="1148"/>
        <v>0</v>
      </c>
      <c r="AP523" s="222">
        <f t="shared" si="1149"/>
        <v>0</v>
      </c>
      <c r="AQ523" s="222">
        <f t="shared" si="1150"/>
        <v>0</v>
      </c>
      <c r="AR523" s="222">
        <f t="shared" si="1151"/>
        <v>0</v>
      </c>
      <c r="AS523" s="222">
        <f t="shared" si="1152"/>
        <v>0</v>
      </c>
      <c r="AT523" s="222">
        <f t="shared" si="1153"/>
        <v>0</v>
      </c>
      <c r="AU523" s="222">
        <f t="shared" si="1154"/>
        <v>0</v>
      </c>
      <c r="AV523" s="222">
        <f t="shared" si="1155"/>
        <v>0</v>
      </c>
      <c r="AW523" s="222">
        <f t="shared" si="1156"/>
        <v>0</v>
      </c>
      <c r="AX523" s="222">
        <f t="shared" si="1157"/>
        <v>0</v>
      </c>
      <c r="AY523" s="222">
        <f t="shared" si="1158"/>
        <v>0</v>
      </c>
      <c r="AZ523" s="222">
        <f t="shared" si="1159"/>
        <v>0</v>
      </c>
      <c r="BA523" s="222">
        <f t="shared" si="1160"/>
        <v>0</v>
      </c>
      <c r="BB523" s="222">
        <f t="shared" si="1161"/>
        <v>0</v>
      </c>
      <c r="BC523" s="222">
        <f t="shared" si="1162"/>
        <v>0</v>
      </c>
      <c r="BD523" s="222">
        <f t="shared" si="1163"/>
        <v>0</v>
      </c>
      <c r="BE523" s="222">
        <f t="shared" si="1164"/>
        <v>0</v>
      </c>
      <c r="BF523" s="222">
        <f t="shared" si="1165"/>
        <v>0</v>
      </c>
      <c r="BG523" s="222">
        <f t="shared" si="1166"/>
        <v>0</v>
      </c>
      <c r="BH523" s="222">
        <f t="shared" si="1167"/>
        <v>0</v>
      </c>
      <c r="BI523" s="222">
        <f t="shared" si="1168"/>
        <v>0</v>
      </c>
      <c r="BJ523" s="222">
        <f t="shared" si="1169"/>
        <v>0</v>
      </c>
      <c r="BK523" s="222">
        <f t="shared" si="1170"/>
        <v>0</v>
      </c>
      <c r="BL523" s="222">
        <f t="shared" si="1171"/>
        <v>0</v>
      </c>
      <c r="BM523" s="222">
        <f t="shared" si="1172"/>
        <v>0</v>
      </c>
      <c r="BN523" s="222">
        <f t="shared" si="1173"/>
        <v>0</v>
      </c>
      <c r="BO523" s="222">
        <f t="shared" si="1174"/>
        <v>0</v>
      </c>
      <c r="BP523" s="222">
        <f t="shared" si="1175"/>
        <v>0</v>
      </c>
      <c r="BQ523" s="222">
        <f t="shared" si="1176"/>
        <v>0</v>
      </c>
      <c r="BR523" s="222">
        <f t="shared" si="1177"/>
        <v>0</v>
      </c>
      <c r="BS523" s="222">
        <f t="shared" si="1178"/>
        <v>0</v>
      </c>
      <c r="BT523" s="222">
        <f t="shared" si="1179"/>
        <v>0</v>
      </c>
      <c r="BU523" s="222">
        <f t="shared" si="1180"/>
        <v>0</v>
      </c>
      <c r="BV523" s="222">
        <f t="shared" si="1181"/>
        <v>0</v>
      </c>
      <c r="BW523" s="222">
        <f t="shared" si="1182"/>
        <v>0</v>
      </c>
      <c r="BX523" s="222">
        <f t="shared" si="1183"/>
        <v>0</v>
      </c>
      <c r="BY523" s="222">
        <f t="shared" si="1184"/>
        <v>0</v>
      </c>
      <c r="BZ523" s="222">
        <f t="shared" si="1185"/>
        <v>0</v>
      </c>
      <c r="CA523" s="222">
        <f t="shared" si="1186"/>
        <v>0</v>
      </c>
      <c r="CB523" s="222">
        <f t="shared" si="1187"/>
        <v>0</v>
      </c>
      <c r="CC523" s="222">
        <f t="shared" si="1188"/>
        <v>0</v>
      </c>
      <c r="CD523" s="222">
        <f t="shared" si="1189"/>
        <v>0</v>
      </c>
      <c r="CE523" s="222">
        <f t="shared" si="1190"/>
        <v>0</v>
      </c>
      <c r="CF523" s="222">
        <f t="shared" si="1191"/>
        <v>0</v>
      </c>
      <c r="CG523" s="222">
        <f t="shared" si="1192"/>
        <v>0</v>
      </c>
      <c r="CH523" s="222">
        <f t="shared" si="1193"/>
        <v>0</v>
      </c>
      <c r="CI523" s="222">
        <f t="shared" si="1194"/>
        <v>0</v>
      </c>
      <c r="CJ523" s="222">
        <f t="shared" si="1195"/>
        <v>0</v>
      </c>
      <c r="CK523" s="222">
        <f t="shared" si="1196"/>
        <v>0</v>
      </c>
      <c r="CL523" s="222">
        <f t="shared" si="1197"/>
        <v>0</v>
      </c>
      <c r="CM523" s="222">
        <f t="shared" si="1198"/>
        <v>0</v>
      </c>
      <c r="CN523" s="222">
        <f t="shared" si="1199"/>
        <v>0</v>
      </c>
      <c r="CO523" s="222">
        <f t="shared" si="1200"/>
        <v>0</v>
      </c>
      <c r="CP523" s="222">
        <f t="shared" si="1201"/>
        <v>0</v>
      </c>
      <c r="CQ523" s="222">
        <f t="shared" si="1202"/>
        <v>0</v>
      </c>
      <c r="CR523" s="222">
        <f t="shared" si="1203"/>
        <v>0</v>
      </c>
      <c r="CS523" s="222">
        <f t="shared" si="1204"/>
        <v>0</v>
      </c>
      <c r="CT523" s="222">
        <f t="shared" si="1205"/>
        <v>0</v>
      </c>
      <c r="CU523" s="222">
        <f t="shared" si="1206"/>
        <v>0</v>
      </c>
      <c r="CV523" s="222">
        <f t="shared" si="1207"/>
        <v>0</v>
      </c>
      <c r="CW523" s="222">
        <f t="shared" si="1208"/>
        <v>0</v>
      </c>
      <c r="CX523" s="222">
        <f t="shared" si="1209"/>
        <v>0</v>
      </c>
      <c r="CY523" s="222">
        <f t="shared" si="1210"/>
        <v>0</v>
      </c>
      <c r="CZ523" s="222">
        <f t="shared" si="1211"/>
        <v>0</v>
      </c>
      <c r="DA523" s="222">
        <f t="shared" si="1212"/>
        <v>0</v>
      </c>
      <c r="DB523" s="222">
        <f t="shared" si="1213"/>
        <v>0</v>
      </c>
      <c r="DC523" s="222">
        <f t="shared" si="1214"/>
        <v>0</v>
      </c>
      <c r="DD523" s="222">
        <f t="shared" si="1215"/>
        <v>0</v>
      </c>
      <c r="DE523" s="222">
        <f t="shared" si="1216"/>
        <v>0</v>
      </c>
      <c r="DF523" s="222">
        <f t="shared" si="1217"/>
        <v>0</v>
      </c>
      <c r="DG523" s="222">
        <f t="shared" si="1218"/>
        <v>0</v>
      </c>
      <c r="DH523" s="222">
        <f t="shared" si="1219"/>
        <v>0</v>
      </c>
      <c r="DI523" s="222">
        <f t="shared" si="1220"/>
        <v>0</v>
      </c>
      <c r="DJ523" s="222">
        <f t="shared" si="1221"/>
        <v>0</v>
      </c>
      <c r="DK523" s="222">
        <f t="shared" si="1222"/>
        <v>0</v>
      </c>
      <c r="DL523" s="222">
        <f t="shared" si="1223"/>
        <v>0</v>
      </c>
      <c r="DM523" s="222">
        <f t="shared" si="1224"/>
        <v>0</v>
      </c>
      <c r="DN523" s="222">
        <f t="shared" si="1225"/>
        <v>0</v>
      </c>
      <c r="DO523" s="222">
        <f t="shared" si="1226"/>
        <v>0</v>
      </c>
      <c r="DP523" s="222">
        <f t="shared" si="1227"/>
        <v>0</v>
      </c>
      <c r="DQ523" s="222">
        <f t="shared" si="1228"/>
        <v>0</v>
      </c>
      <c r="DR523" s="222">
        <f t="shared" si="1229"/>
        <v>0</v>
      </c>
      <c r="DS523" s="222">
        <f t="shared" si="1230"/>
        <v>0</v>
      </c>
      <c r="DT523" s="222">
        <f t="shared" si="1231"/>
        <v>0</v>
      </c>
      <c r="DU523" s="222">
        <f t="shared" si="1232"/>
        <v>0</v>
      </c>
      <c r="DV523" s="222">
        <f t="shared" si="1233"/>
        <v>0</v>
      </c>
      <c r="DW523" s="222">
        <f t="shared" si="1234"/>
        <v>0</v>
      </c>
      <c r="DX523" s="222">
        <f t="shared" si="1235"/>
        <v>0</v>
      </c>
      <c r="DY523" s="222">
        <f t="shared" si="1236"/>
        <v>0</v>
      </c>
      <c r="DZ523" s="222">
        <f t="shared" si="1237"/>
        <v>0</v>
      </c>
      <c r="EA523" s="222">
        <f t="shared" si="1238"/>
        <v>0</v>
      </c>
      <c r="EB523" s="222">
        <f t="shared" si="1239"/>
        <v>0</v>
      </c>
      <c r="EC523" s="222">
        <f t="shared" si="1240"/>
        <v>0</v>
      </c>
      <c r="ED523" s="222">
        <f t="shared" si="1241"/>
        <v>0</v>
      </c>
      <c r="EE523" s="222">
        <f t="shared" si="1242"/>
        <v>0</v>
      </c>
      <c r="EF523" s="222">
        <f t="shared" si="1243"/>
        <v>0</v>
      </c>
      <c r="EG523" s="222">
        <f t="shared" si="1244"/>
        <v>0</v>
      </c>
      <c r="EH523" s="222">
        <f t="shared" si="1245"/>
        <v>0</v>
      </c>
      <c r="EI523" s="222">
        <f t="shared" si="1246"/>
        <v>0</v>
      </c>
      <c r="EJ523" s="222">
        <f t="shared" si="1247"/>
        <v>0</v>
      </c>
      <c r="EK523" s="222">
        <f t="shared" si="1248"/>
        <v>0</v>
      </c>
      <c r="EL523" s="222">
        <f t="shared" si="1249"/>
        <v>0</v>
      </c>
      <c r="EM523" s="222">
        <f t="shared" si="1250"/>
        <v>0</v>
      </c>
      <c r="EN523" s="222">
        <f t="shared" si="1251"/>
        <v>0</v>
      </c>
      <c r="EO523" s="222">
        <f t="shared" si="1252"/>
        <v>0</v>
      </c>
      <c r="EP523" s="222">
        <f t="shared" si="1253"/>
        <v>0</v>
      </c>
      <c r="EQ523" s="222">
        <f t="shared" si="1254"/>
        <v>0</v>
      </c>
      <c r="ER523" s="222">
        <f t="shared" si="1255"/>
        <v>0</v>
      </c>
      <c r="ES523" s="222">
        <f t="shared" si="1256"/>
        <v>0</v>
      </c>
      <c r="ET523" s="222">
        <f t="shared" si="1257"/>
        <v>0</v>
      </c>
      <c r="EU523" s="222">
        <f t="shared" si="1258"/>
        <v>0</v>
      </c>
      <c r="EV523" s="222">
        <f t="shared" si="1259"/>
        <v>0</v>
      </c>
      <c r="EW523" s="222">
        <f t="shared" si="1260"/>
        <v>0</v>
      </c>
      <c r="EX523" s="222">
        <f t="shared" si="1261"/>
        <v>0</v>
      </c>
      <c r="EY523" s="222">
        <f t="shared" si="1262"/>
        <v>0</v>
      </c>
      <c r="EZ523" s="222">
        <f t="shared" si="1263"/>
        <v>0</v>
      </c>
      <c r="FA523" s="222">
        <f t="shared" si="1264"/>
        <v>0</v>
      </c>
      <c r="FB523" s="222">
        <f t="shared" si="1265"/>
        <v>0</v>
      </c>
      <c r="FC523" s="222">
        <f t="shared" si="1266"/>
        <v>0</v>
      </c>
      <c r="FD523" s="222">
        <f t="shared" si="1267"/>
        <v>0</v>
      </c>
      <c r="FE523" s="222">
        <f t="shared" si="1268"/>
        <v>0</v>
      </c>
      <c r="FF523" s="222">
        <f t="shared" si="1269"/>
        <v>0</v>
      </c>
      <c r="FG523" s="222">
        <f t="shared" si="1270"/>
        <v>0</v>
      </c>
      <c r="FH523" s="222">
        <f t="shared" si="1271"/>
        <v>0</v>
      </c>
      <c r="FI523" s="222">
        <f t="shared" si="1272"/>
        <v>0</v>
      </c>
      <c r="FJ523" s="222">
        <f t="shared" si="1273"/>
        <v>0</v>
      </c>
      <c r="FK523" s="222">
        <f t="shared" si="1274"/>
        <v>0</v>
      </c>
      <c r="FL523" s="222">
        <f t="shared" si="1275"/>
        <v>0</v>
      </c>
      <c r="FM523" s="222">
        <f t="shared" si="1276"/>
        <v>0</v>
      </c>
      <c r="FN523" s="222">
        <f t="shared" si="1277"/>
        <v>0</v>
      </c>
      <c r="FO523" s="222">
        <f t="shared" si="1278"/>
        <v>0</v>
      </c>
      <c r="FP523" s="222">
        <f t="shared" si="1279"/>
        <v>0</v>
      </c>
      <c r="FQ523" s="222">
        <f t="shared" si="1280"/>
        <v>0</v>
      </c>
      <c r="FR523" s="222">
        <f t="shared" si="1281"/>
        <v>0</v>
      </c>
      <c r="FS523" s="222">
        <f t="shared" si="1282"/>
        <v>0</v>
      </c>
      <c r="FT523" s="222">
        <f t="shared" si="1283"/>
        <v>0</v>
      </c>
      <c r="FU523" s="222">
        <f t="shared" si="1284"/>
        <v>0</v>
      </c>
      <c r="FV523" s="222">
        <f t="shared" si="1285"/>
        <v>0</v>
      </c>
      <c r="FW523" s="222">
        <f t="shared" si="1286"/>
        <v>0</v>
      </c>
      <c r="FX523" s="222">
        <f t="shared" si="1287"/>
        <v>0</v>
      </c>
      <c r="FY523" s="222">
        <f t="shared" si="1288"/>
        <v>0</v>
      </c>
      <c r="FZ523" s="222">
        <f t="shared" si="1289"/>
        <v>0</v>
      </c>
      <c r="GA523" s="222">
        <f t="shared" si="1290"/>
        <v>0</v>
      </c>
      <c r="GB523" s="222">
        <f t="shared" si="1291"/>
        <v>0</v>
      </c>
      <c r="GC523" s="222">
        <f t="shared" si="1292"/>
        <v>0</v>
      </c>
      <c r="GD523" s="222">
        <f t="shared" si="1293"/>
        <v>0</v>
      </c>
      <c r="GE523" s="222">
        <f t="shared" si="1294"/>
        <v>0</v>
      </c>
      <c r="GF523" s="222">
        <f t="shared" si="1295"/>
        <v>0</v>
      </c>
      <c r="GG523" s="222">
        <f t="shared" si="1296"/>
        <v>0</v>
      </c>
      <c r="GH523" s="222">
        <f t="shared" si="1297"/>
        <v>0</v>
      </c>
      <c r="GI523" s="222">
        <f t="shared" si="1298"/>
        <v>0</v>
      </c>
      <c r="GJ523" s="222">
        <f t="shared" si="1299"/>
        <v>0</v>
      </c>
      <c r="GK523" s="222">
        <f t="shared" si="1300"/>
        <v>0</v>
      </c>
      <c r="GL523" s="222">
        <f t="shared" si="1301"/>
        <v>0</v>
      </c>
      <c r="GM523" s="222">
        <f t="shared" si="1302"/>
        <v>0</v>
      </c>
      <c r="GN523" s="222">
        <f t="shared" si="1303"/>
        <v>0</v>
      </c>
      <c r="GO523" s="222">
        <f t="shared" si="1304"/>
        <v>0</v>
      </c>
      <c r="GP523" s="222">
        <f t="shared" si="1305"/>
        <v>0</v>
      </c>
      <c r="GQ523" s="222">
        <f t="shared" si="1306"/>
        <v>0</v>
      </c>
      <c r="GR523" s="222">
        <f t="shared" si="1307"/>
        <v>0</v>
      </c>
      <c r="GS523" s="222">
        <f t="shared" si="1308"/>
        <v>0</v>
      </c>
      <c r="GT523" s="222">
        <f t="shared" si="1309"/>
        <v>0</v>
      </c>
      <c r="GU523" s="222">
        <f t="shared" si="1310"/>
        <v>0</v>
      </c>
      <c r="GV523" s="222">
        <f t="shared" si="1311"/>
        <v>0</v>
      </c>
      <c r="GW523" s="222">
        <f t="shared" si="1312"/>
        <v>0</v>
      </c>
      <c r="GX523" s="222">
        <f t="shared" si="1313"/>
        <v>0</v>
      </c>
      <c r="GY523" s="222">
        <f t="shared" si="1314"/>
        <v>0</v>
      </c>
      <c r="GZ523" s="222">
        <f t="shared" si="1315"/>
        <v>0</v>
      </c>
      <c r="HA523" s="222">
        <f t="shared" si="1316"/>
        <v>0</v>
      </c>
      <c r="HB523" s="222">
        <f t="shared" si="1317"/>
        <v>0</v>
      </c>
      <c r="HC523" s="222">
        <f t="shared" si="1318"/>
        <v>0</v>
      </c>
      <c r="HD523" s="222">
        <f t="shared" si="1319"/>
        <v>0</v>
      </c>
      <c r="HE523" s="222">
        <f t="shared" si="1320"/>
        <v>0</v>
      </c>
      <c r="HF523" s="222">
        <f t="shared" si="1321"/>
        <v>0</v>
      </c>
      <c r="HG523" s="222">
        <f t="shared" si="1322"/>
        <v>0</v>
      </c>
      <c r="HH523" s="222">
        <f t="shared" si="1323"/>
        <v>0</v>
      </c>
      <c r="HI523" s="222">
        <f t="shared" si="1324"/>
        <v>0</v>
      </c>
      <c r="HJ523" s="222">
        <f t="shared" si="1325"/>
        <v>0</v>
      </c>
      <c r="HK523" s="222">
        <f t="shared" si="1326"/>
        <v>0</v>
      </c>
      <c r="HL523" s="222">
        <f t="shared" si="1327"/>
        <v>0</v>
      </c>
      <c r="HM523" s="222">
        <f t="shared" si="1328"/>
        <v>0</v>
      </c>
      <c r="HN523" s="222">
        <f t="shared" si="1329"/>
        <v>0</v>
      </c>
      <c r="HO523" s="222">
        <f t="shared" si="1330"/>
        <v>0</v>
      </c>
      <c r="HP523" s="222">
        <f t="shared" si="1331"/>
        <v>0</v>
      </c>
      <c r="HQ523" s="222">
        <f t="shared" si="1332"/>
        <v>0</v>
      </c>
      <c r="HR523" s="222">
        <f t="shared" si="1333"/>
        <v>0</v>
      </c>
      <c r="HS523" s="222">
        <f t="shared" si="1334"/>
        <v>0</v>
      </c>
      <c r="HT523" s="222">
        <f t="shared" si="1335"/>
        <v>0</v>
      </c>
      <c r="HU523" s="222">
        <f t="shared" si="1336"/>
        <v>0</v>
      </c>
      <c r="HV523" s="222">
        <f t="shared" si="1337"/>
        <v>0</v>
      </c>
      <c r="HW523" s="222">
        <f t="shared" si="1338"/>
        <v>0</v>
      </c>
      <c r="HX523" s="222">
        <f t="shared" si="1339"/>
        <v>0</v>
      </c>
      <c r="HY523" s="222">
        <f t="shared" si="1340"/>
        <v>0</v>
      </c>
      <c r="HZ523" s="222">
        <f t="shared" si="1341"/>
        <v>0</v>
      </c>
      <c r="IA523" s="222">
        <f t="shared" si="1342"/>
        <v>0</v>
      </c>
      <c r="IB523" s="222">
        <f t="shared" si="1343"/>
        <v>0</v>
      </c>
      <c r="IC523" s="222">
        <f t="shared" si="1344"/>
        <v>0</v>
      </c>
      <c r="ID523" s="222">
        <f t="shared" si="1345"/>
        <v>0</v>
      </c>
      <c r="IE523" s="222">
        <f t="shared" si="1346"/>
        <v>0</v>
      </c>
      <c r="IF523" s="222">
        <f t="shared" si="1347"/>
        <v>0</v>
      </c>
      <c r="IG523" s="222">
        <f t="shared" si="1348"/>
        <v>0</v>
      </c>
      <c r="IH523" s="222">
        <f t="shared" si="1349"/>
        <v>0</v>
      </c>
      <c r="II523" s="222">
        <f t="shared" si="1350"/>
        <v>0</v>
      </c>
      <c r="IJ523" s="222">
        <f t="shared" si="1351"/>
        <v>0</v>
      </c>
      <c r="IK523" s="222">
        <f t="shared" si="1352"/>
        <v>0</v>
      </c>
      <c r="IL523" s="222">
        <f t="shared" si="1353"/>
        <v>0</v>
      </c>
      <c r="IM523" s="222">
        <f t="shared" si="1354"/>
        <v>0</v>
      </c>
      <c r="IN523" s="222">
        <f t="shared" si="1355"/>
        <v>0</v>
      </c>
      <c r="IO523" s="222">
        <f t="shared" si="1356"/>
        <v>0</v>
      </c>
      <c r="IP523" s="222">
        <f t="shared" si="1357"/>
        <v>0</v>
      </c>
      <c r="IQ523" s="222">
        <f t="shared" si="1358"/>
        <v>0</v>
      </c>
      <c r="IR523" s="222">
        <f t="shared" si="1359"/>
        <v>0</v>
      </c>
      <c r="IS523" s="222">
        <f t="shared" si="1360"/>
        <v>0</v>
      </c>
      <c r="IT523" s="222">
        <f t="shared" si="1361"/>
        <v>0</v>
      </c>
      <c r="IU523" s="222">
        <f t="shared" si="1362"/>
        <v>0</v>
      </c>
      <c r="IV523" s="222">
        <f t="shared" si="1363"/>
        <v>0</v>
      </c>
      <c r="IW523" s="222">
        <f t="shared" si="1364"/>
        <v>0</v>
      </c>
      <c r="IX523" s="222">
        <f t="shared" si="1365"/>
        <v>0</v>
      </c>
      <c r="IY523" s="222">
        <f t="shared" si="1366"/>
        <v>0</v>
      </c>
      <c r="IZ523" s="222">
        <f t="shared" si="1367"/>
        <v>0</v>
      </c>
      <c r="JA523" s="222">
        <f t="shared" si="1368"/>
        <v>0</v>
      </c>
      <c r="JB523" s="222">
        <f t="shared" si="1369"/>
        <v>0</v>
      </c>
    </row>
    <row r="524" spans="2:262">
      <c r="B524" s="230">
        <v>163</v>
      </c>
      <c r="C524" s="229">
        <f t="shared" si="1370"/>
        <v>3.1835937500000024E-3</v>
      </c>
      <c r="D524" s="226">
        <f t="shared" ca="1" si="1113"/>
        <v>39.112030218685817</v>
      </c>
      <c r="E524" s="225">
        <f ca="1">FM361</f>
        <v>-8.7969781314184814E-2</v>
      </c>
      <c r="F524" s="224">
        <v>163</v>
      </c>
      <c r="G524" s="222">
        <f t="shared" si="1114"/>
        <v>0</v>
      </c>
      <c r="H524" s="222">
        <f t="shared" si="1115"/>
        <v>0</v>
      </c>
      <c r="I524" s="222">
        <f t="shared" si="1116"/>
        <v>0</v>
      </c>
      <c r="J524" s="222">
        <f t="shared" si="1117"/>
        <v>0</v>
      </c>
      <c r="K524" s="222">
        <f t="shared" si="1118"/>
        <v>0</v>
      </c>
      <c r="L524" s="222">
        <f t="shared" si="1119"/>
        <v>0</v>
      </c>
      <c r="M524" s="222">
        <f t="shared" si="1120"/>
        <v>0</v>
      </c>
      <c r="N524" s="222">
        <f t="shared" si="1121"/>
        <v>0</v>
      </c>
      <c r="O524" s="222">
        <f t="shared" si="1122"/>
        <v>0</v>
      </c>
      <c r="P524" s="222">
        <f t="shared" si="1123"/>
        <v>0</v>
      </c>
      <c r="Q524" s="222">
        <f t="shared" si="1124"/>
        <v>0</v>
      </c>
      <c r="R524" s="222">
        <f t="shared" si="1125"/>
        <v>0</v>
      </c>
      <c r="S524" s="222">
        <f t="shared" si="1126"/>
        <v>0</v>
      </c>
      <c r="T524" s="222">
        <f t="shared" si="1127"/>
        <v>0</v>
      </c>
      <c r="U524" s="222">
        <f t="shared" si="1128"/>
        <v>0</v>
      </c>
      <c r="V524" s="222">
        <f t="shared" si="1129"/>
        <v>0</v>
      </c>
      <c r="W524" s="222">
        <f t="shared" si="1130"/>
        <v>0</v>
      </c>
      <c r="X524" s="222">
        <f t="shared" si="1131"/>
        <v>0</v>
      </c>
      <c r="Y524" s="222">
        <f t="shared" si="1132"/>
        <v>0</v>
      </c>
      <c r="Z524" s="222">
        <f t="shared" si="1133"/>
        <v>0</v>
      </c>
      <c r="AA524" s="222">
        <f t="shared" si="1134"/>
        <v>0</v>
      </c>
      <c r="AB524" s="222">
        <f t="shared" si="1135"/>
        <v>0</v>
      </c>
      <c r="AC524" s="222">
        <f t="shared" si="1136"/>
        <v>0</v>
      </c>
      <c r="AD524" s="222">
        <f t="shared" si="1137"/>
        <v>0</v>
      </c>
      <c r="AE524" s="222">
        <f t="shared" si="1138"/>
        <v>0</v>
      </c>
      <c r="AF524" s="222">
        <f t="shared" si="1139"/>
        <v>0</v>
      </c>
      <c r="AG524" s="222">
        <f t="shared" si="1140"/>
        <v>0</v>
      </c>
      <c r="AH524" s="222">
        <f t="shared" si="1141"/>
        <v>0</v>
      </c>
      <c r="AI524" s="222">
        <f t="shared" si="1142"/>
        <v>0</v>
      </c>
      <c r="AJ524" s="222">
        <f t="shared" si="1143"/>
        <v>0</v>
      </c>
      <c r="AK524" s="222">
        <f t="shared" si="1144"/>
        <v>0</v>
      </c>
      <c r="AL524" s="222">
        <f t="shared" si="1145"/>
        <v>0</v>
      </c>
      <c r="AM524" s="222">
        <f t="shared" si="1146"/>
        <v>0</v>
      </c>
      <c r="AN524" s="222">
        <f t="shared" si="1147"/>
        <v>0</v>
      </c>
      <c r="AO524" s="222">
        <f t="shared" si="1148"/>
        <v>0</v>
      </c>
      <c r="AP524" s="222">
        <f t="shared" si="1149"/>
        <v>0</v>
      </c>
      <c r="AQ524" s="222">
        <f t="shared" si="1150"/>
        <v>0</v>
      </c>
      <c r="AR524" s="222">
        <f t="shared" si="1151"/>
        <v>0</v>
      </c>
      <c r="AS524" s="222">
        <f t="shared" si="1152"/>
        <v>0</v>
      </c>
      <c r="AT524" s="222">
        <f t="shared" si="1153"/>
        <v>0</v>
      </c>
      <c r="AU524" s="222">
        <f t="shared" si="1154"/>
        <v>0</v>
      </c>
      <c r="AV524" s="222">
        <f t="shared" si="1155"/>
        <v>0</v>
      </c>
      <c r="AW524" s="222">
        <f t="shared" si="1156"/>
        <v>0</v>
      </c>
      <c r="AX524" s="222">
        <f t="shared" si="1157"/>
        <v>0</v>
      </c>
      <c r="AY524" s="222">
        <f t="shared" si="1158"/>
        <v>0</v>
      </c>
      <c r="AZ524" s="222">
        <f t="shared" si="1159"/>
        <v>0</v>
      </c>
      <c r="BA524" s="222">
        <f t="shared" si="1160"/>
        <v>0</v>
      </c>
      <c r="BB524" s="222">
        <f t="shared" si="1161"/>
        <v>0</v>
      </c>
      <c r="BC524" s="222">
        <f t="shared" si="1162"/>
        <v>0</v>
      </c>
      <c r="BD524" s="222">
        <f t="shared" si="1163"/>
        <v>0</v>
      </c>
      <c r="BE524" s="222">
        <f t="shared" si="1164"/>
        <v>0</v>
      </c>
      <c r="BF524" s="222">
        <f t="shared" si="1165"/>
        <v>0</v>
      </c>
      <c r="BG524" s="222">
        <f t="shared" si="1166"/>
        <v>0</v>
      </c>
      <c r="BH524" s="222">
        <f t="shared" si="1167"/>
        <v>0</v>
      </c>
      <c r="BI524" s="222">
        <f t="shared" si="1168"/>
        <v>0</v>
      </c>
      <c r="BJ524" s="222">
        <f t="shared" si="1169"/>
        <v>0</v>
      </c>
      <c r="BK524" s="222">
        <f t="shared" si="1170"/>
        <v>0</v>
      </c>
      <c r="BL524" s="222">
        <f t="shared" si="1171"/>
        <v>0</v>
      </c>
      <c r="BM524" s="222">
        <f t="shared" si="1172"/>
        <v>0</v>
      </c>
      <c r="BN524" s="222">
        <f t="shared" si="1173"/>
        <v>0</v>
      </c>
      <c r="BO524" s="222">
        <f t="shared" si="1174"/>
        <v>0</v>
      </c>
      <c r="BP524" s="222">
        <f t="shared" si="1175"/>
        <v>0</v>
      </c>
      <c r="BQ524" s="222">
        <f t="shared" si="1176"/>
        <v>0</v>
      </c>
      <c r="BR524" s="222">
        <f t="shared" si="1177"/>
        <v>0</v>
      </c>
      <c r="BS524" s="222">
        <f t="shared" si="1178"/>
        <v>0</v>
      </c>
      <c r="BT524" s="222">
        <f t="shared" si="1179"/>
        <v>0</v>
      </c>
      <c r="BU524" s="222">
        <f t="shared" si="1180"/>
        <v>0</v>
      </c>
      <c r="BV524" s="222">
        <f t="shared" si="1181"/>
        <v>0</v>
      </c>
      <c r="BW524" s="222">
        <f t="shared" si="1182"/>
        <v>0</v>
      </c>
      <c r="BX524" s="222">
        <f t="shared" si="1183"/>
        <v>0</v>
      </c>
      <c r="BY524" s="222">
        <f t="shared" si="1184"/>
        <v>0</v>
      </c>
      <c r="BZ524" s="222">
        <f t="shared" si="1185"/>
        <v>0</v>
      </c>
      <c r="CA524" s="222">
        <f t="shared" si="1186"/>
        <v>0</v>
      </c>
      <c r="CB524" s="222">
        <f t="shared" si="1187"/>
        <v>0</v>
      </c>
      <c r="CC524" s="222">
        <f t="shared" si="1188"/>
        <v>0</v>
      </c>
      <c r="CD524" s="222">
        <f t="shared" si="1189"/>
        <v>0</v>
      </c>
      <c r="CE524" s="222">
        <f t="shared" si="1190"/>
        <v>0</v>
      </c>
      <c r="CF524" s="222">
        <f t="shared" si="1191"/>
        <v>0</v>
      </c>
      <c r="CG524" s="222">
        <f t="shared" si="1192"/>
        <v>0</v>
      </c>
      <c r="CH524" s="222">
        <f t="shared" si="1193"/>
        <v>0</v>
      </c>
      <c r="CI524" s="222">
        <f t="shared" si="1194"/>
        <v>0</v>
      </c>
      <c r="CJ524" s="222">
        <f t="shared" si="1195"/>
        <v>0</v>
      </c>
      <c r="CK524" s="222">
        <f t="shared" si="1196"/>
        <v>0</v>
      </c>
      <c r="CL524" s="222">
        <f t="shared" si="1197"/>
        <v>0</v>
      </c>
      <c r="CM524" s="222">
        <f t="shared" si="1198"/>
        <v>0</v>
      </c>
      <c r="CN524" s="222">
        <f t="shared" si="1199"/>
        <v>0</v>
      </c>
      <c r="CO524" s="222">
        <f t="shared" si="1200"/>
        <v>0</v>
      </c>
      <c r="CP524" s="222">
        <f t="shared" si="1201"/>
        <v>0</v>
      </c>
      <c r="CQ524" s="222">
        <f t="shared" si="1202"/>
        <v>0</v>
      </c>
      <c r="CR524" s="222">
        <f t="shared" si="1203"/>
        <v>0</v>
      </c>
      <c r="CS524" s="222">
        <f t="shared" si="1204"/>
        <v>0</v>
      </c>
      <c r="CT524" s="222">
        <f t="shared" si="1205"/>
        <v>0</v>
      </c>
      <c r="CU524" s="222">
        <f t="shared" si="1206"/>
        <v>0</v>
      </c>
      <c r="CV524" s="222">
        <f t="shared" si="1207"/>
        <v>0</v>
      </c>
      <c r="CW524" s="222">
        <f t="shared" si="1208"/>
        <v>0</v>
      </c>
      <c r="CX524" s="222">
        <f t="shared" si="1209"/>
        <v>0</v>
      </c>
      <c r="CY524" s="222">
        <f t="shared" si="1210"/>
        <v>0</v>
      </c>
      <c r="CZ524" s="222">
        <f t="shared" si="1211"/>
        <v>0</v>
      </c>
      <c r="DA524" s="222">
        <f t="shared" si="1212"/>
        <v>0</v>
      </c>
      <c r="DB524" s="222">
        <f t="shared" si="1213"/>
        <v>0</v>
      </c>
      <c r="DC524" s="222">
        <f t="shared" si="1214"/>
        <v>0</v>
      </c>
      <c r="DD524" s="222">
        <f t="shared" si="1215"/>
        <v>0</v>
      </c>
      <c r="DE524" s="222">
        <f t="shared" si="1216"/>
        <v>0</v>
      </c>
      <c r="DF524" s="222">
        <f t="shared" si="1217"/>
        <v>0</v>
      </c>
      <c r="DG524" s="222">
        <f t="shared" si="1218"/>
        <v>0</v>
      </c>
      <c r="DH524" s="222">
        <f t="shared" si="1219"/>
        <v>0</v>
      </c>
      <c r="DI524" s="222">
        <f t="shared" si="1220"/>
        <v>0</v>
      </c>
      <c r="DJ524" s="222">
        <f t="shared" si="1221"/>
        <v>0</v>
      </c>
      <c r="DK524" s="222">
        <f t="shared" si="1222"/>
        <v>0</v>
      </c>
      <c r="DL524" s="222">
        <f t="shared" si="1223"/>
        <v>0</v>
      </c>
      <c r="DM524" s="222">
        <f t="shared" si="1224"/>
        <v>0</v>
      </c>
      <c r="DN524" s="222">
        <f t="shared" si="1225"/>
        <v>0</v>
      </c>
      <c r="DO524" s="222">
        <f t="shared" si="1226"/>
        <v>0</v>
      </c>
      <c r="DP524" s="222">
        <f t="shared" si="1227"/>
        <v>0</v>
      </c>
      <c r="DQ524" s="222">
        <f t="shared" si="1228"/>
        <v>0</v>
      </c>
      <c r="DR524" s="222">
        <f t="shared" si="1229"/>
        <v>0</v>
      </c>
      <c r="DS524" s="222">
        <f t="shared" si="1230"/>
        <v>0</v>
      </c>
      <c r="DT524" s="222">
        <f t="shared" si="1231"/>
        <v>0</v>
      </c>
      <c r="DU524" s="222">
        <f t="shared" si="1232"/>
        <v>0</v>
      </c>
      <c r="DV524" s="222">
        <f t="shared" si="1233"/>
        <v>0</v>
      </c>
      <c r="DW524" s="222">
        <f t="shared" si="1234"/>
        <v>0</v>
      </c>
      <c r="DX524" s="222">
        <f t="shared" si="1235"/>
        <v>0</v>
      </c>
      <c r="DY524" s="222">
        <f t="shared" si="1236"/>
        <v>0</v>
      </c>
      <c r="DZ524" s="222">
        <f t="shared" si="1237"/>
        <v>0</v>
      </c>
      <c r="EA524" s="222">
        <f t="shared" si="1238"/>
        <v>0</v>
      </c>
      <c r="EB524" s="222">
        <f t="shared" si="1239"/>
        <v>0</v>
      </c>
      <c r="EC524" s="222">
        <f t="shared" si="1240"/>
        <v>0</v>
      </c>
      <c r="ED524" s="222">
        <f t="shared" si="1241"/>
        <v>0</v>
      </c>
      <c r="EE524" s="222">
        <f t="shared" si="1242"/>
        <v>0</v>
      </c>
      <c r="EF524" s="222">
        <f t="shared" si="1243"/>
        <v>0</v>
      </c>
      <c r="EG524" s="222">
        <f t="shared" si="1244"/>
        <v>0</v>
      </c>
      <c r="EH524" s="222">
        <f t="shared" si="1245"/>
        <v>0</v>
      </c>
      <c r="EI524" s="222">
        <f t="shared" si="1246"/>
        <v>0</v>
      </c>
      <c r="EJ524" s="222">
        <f t="shared" si="1247"/>
        <v>0</v>
      </c>
      <c r="EK524" s="222">
        <f t="shared" si="1248"/>
        <v>0</v>
      </c>
      <c r="EL524" s="222">
        <f t="shared" si="1249"/>
        <v>0</v>
      </c>
      <c r="EM524" s="222">
        <f t="shared" si="1250"/>
        <v>0</v>
      </c>
      <c r="EN524" s="222">
        <f t="shared" si="1251"/>
        <v>0</v>
      </c>
      <c r="EO524" s="222">
        <f t="shared" si="1252"/>
        <v>0</v>
      </c>
      <c r="EP524" s="222">
        <f t="shared" si="1253"/>
        <v>0</v>
      </c>
      <c r="EQ524" s="222">
        <f t="shared" si="1254"/>
        <v>0</v>
      </c>
      <c r="ER524" s="222">
        <f t="shared" si="1255"/>
        <v>0</v>
      </c>
      <c r="ES524" s="222">
        <f t="shared" si="1256"/>
        <v>0</v>
      </c>
      <c r="ET524" s="222">
        <f t="shared" si="1257"/>
        <v>0</v>
      </c>
      <c r="EU524" s="222">
        <f t="shared" si="1258"/>
        <v>0</v>
      </c>
      <c r="EV524" s="222">
        <f t="shared" si="1259"/>
        <v>0</v>
      </c>
      <c r="EW524" s="222">
        <f t="shared" si="1260"/>
        <v>0</v>
      </c>
      <c r="EX524" s="222">
        <f t="shared" si="1261"/>
        <v>0</v>
      </c>
      <c r="EY524" s="222">
        <f t="shared" si="1262"/>
        <v>0</v>
      </c>
      <c r="EZ524" s="222">
        <f t="shared" si="1263"/>
        <v>0</v>
      </c>
      <c r="FA524" s="222">
        <f t="shared" si="1264"/>
        <v>0</v>
      </c>
      <c r="FB524" s="222">
        <f t="shared" si="1265"/>
        <v>0</v>
      </c>
      <c r="FC524" s="222">
        <f t="shared" si="1266"/>
        <v>0</v>
      </c>
      <c r="FD524" s="222">
        <f t="shared" si="1267"/>
        <v>0</v>
      </c>
      <c r="FE524" s="222">
        <f t="shared" si="1268"/>
        <v>0</v>
      </c>
      <c r="FF524" s="222">
        <f t="shared" si="1269"/>
        <v>0</v>
      </c>
      <c r="FG524" s="222">
        <f t="shared" si="1270"/>
        <v>0</v>
      </c>
      <c r="FH524" s="222">
        <f t="shared" si="1271"/>
        <v>0</v>
      </c>
      <c r="FI524" s="222">
        <f t="shared" si="1272"/>
        <v>0</v>
      </c>
      <c r="FJ524" s="222">
        <f t="shared" si="1273"/>
        <v>0</v>
      </c>
      <c r="FK524" s="222">
        <f t="shared" si="1274"/>
        <v>0</v>
      </c>
      <c r="FL524" s="222">
        <f t="shared" si="1275"/>
        <v>0</v>
      </c>
      <c r="FM524" s="222">
        <f t="shared" si="1276"/>
        <v>0</v>
      </c>
      <c r="FN524" s="222">
        <f t="shared" si="1277"/>
        <v>0</v>
      </c>
      <c r="FO524" s="222">
        <f t="shared" si="1278"/>
        <v>0</v>
      </c>
      <c r="FP524" s="222">
        <f t="shared" si="1279"/>
        <v>0</v>
      </c>
      <c r="FQ524" s="222">
        <f t="shared" si="1280"/>
        <v>0</v>
      </c>
      <c r="FR524" s="222">
        <f t="shared" si="1281"/>
        <v>0</v>
      </c>
      <c r="FS524" s="222">
        <f t="shared" si="1282"/>
        <v>0</v>
      </c>
      <c r="FT524" s="222">
        <f t="shared" si="1283"/>
        <v>0</v>
      </c>
      <c r="FU524" s="222">
        <f t="shared" si="1284"/>
        <v>0</v>
      </c>
      <c r="FV524" s="222">
        <f t="shared" si="1285"/>
        <v>0</v>
      </c>
      <c r="FW524" s="222">
        <f t="shared" si="1286"/>
        <v>0</v>
      </c>
      <c r="FX524" s="222">
        <f t="shared" si="1287"/>
        <v>0</v>
      </c>
      <c r="FY524" s="222">
        <f t="shared" si="1288"/>
        <v>0</v>
      </c>
      <c r="FZ524" s="222">
        <f t="shared" si="1289"/>
        <v>0</v>
      </c>
      <c r="GA524" s="222">
        <f t="shared" si="1290"/>
        <v>0</v>
      </c>
      <c r="GB524" s="222">
        <f t="shared" si="1291"/>
        <v>0</v>
      </c>
      <c r="GC524" s="222">
        <f t="shared" si="1292"/>
        <v>0</v>
      </c>
      <c r="GD524" s="222">
        <f t="shared" si="1293"/>
        <v>0</v>
      </c>
      <c r="GE524" s="222">
        <f t="shared" si="1294"/>
        <v>0</v>
      </c>
      <c r="GF524" s="222">
        <f t="shared" si="1295"/>
        <v>0</v>
      </c>
      <c r="GG524" s="222">
        <f t="shared" si="1296"/>
        <v>0</v>
      </c>
      <c r="GH524" s="222">
        <f t="shared" si="1297"/>
        <v>0</v>
      </c>
      <c r="GI524" s="222">
        <f t="shared" si="1298"/>
        <v>0</v>
      </c>
      <c r="GJ524" s="222">
        <f t="shared" si="1299"/>
        <v>0</v>
      </c>
      <c r="GK524" s="222">
        <f t="shared" si="1300"/>
        <v>0</v>
      </c>
      <c r="GL524" s="222">
        <f t="shared" si="1301"/>
        <v>0</v>
      </c>
      <c r="GM524" s="222">
        <f t="shared" si="1302"/>
        <v>0</v>
      </c>
      <c r="GN524" s="222">
        <f t="shared" si="1303"/>
        <v>0</v>
      </c>
      <c r="GO524" s="222">
        <f t="shared" si="1304"/>
        <v>0</v>
      </c>
      <c r="GP524" s="222">
        <f t="shared" si="1305"/>
        <v>0</v>
      </c>
      <c r="GQ524" s="222">
        <f t="shared" si="1306"/>
        <v>0</v>
      </c>
      <c r="GR524" s="222">
        <f t="shared" si="1307"/>
        <v>0</v>
      </c>
      <c r="GS524" s="222">
        <f t="shared" si="1308"/>
        <v>0</v>
      </c>
      <c r="GT524" s="222">
        <f t="shared" si="1309"/>
        <v>0</v>
      </c>
      <c r="GU524" s="222">
        <f t="shared" si="1310"/>
        <v>0</v>
      </c>
      <c r="GV524" s="222">
        <f t="shared" si="1311"/>
        <v>0</v>
      </c>
      <c r="GW524" s="222">
        <f t="shared" si="1312"/>
        <v>0</v>
      </c>
      <c r="GX524" s="222">
        <f t="shared" si="1313"/>
        <v>0</v>
      </c>
      <c r="GY524" s="222">
        <f t="shared" si="1314"/>
        <v>0</v>
      </c>
      <c r="GZ524" s="222">
        <f t="shared" si="1315"/>
        <v>0</v>
      </c>
      <c r="HA524" s="222">
        <f t="shared" si="1316"/>
        <v>0</v>
      </c>
      <c r="HB524" s="222">
        <f t="shared" si="1317"/>
        <v>0</v>
      </c>
      <c r="HC524" s="222">
        <f t="shared" si="1318"/>
        <v>0</v>
      </c>
      <c r="HD524" s="222">
        <f t="shared" si="1319"/>
        <v>0</v>
      </c>
      <c r="HE524" s="222">
        <f t="shared" si="1320"/>
        <v>0</v>
      </c>
      <c r="HF524" s="222">
        <f t="shared" si="1321"/>
        <v>0</v>
      </c>
      <c r="HG524" s="222">
        <f t="shared" si="1322"/>
        <v>0</v>
      </c>
      <c r="HH524" s="222">
        <f t="shared" si="1323"/>
        <v>0</v>
      </c>
      <c r="HI524" s="222">
        <f t="shared" si="1324"/>
        <v>0</v>
      </c>
      <c r="HJ524" s="222">
        <f t="shared" si="1325"/>
        <v>0</v>
      </c>
      <c r="HK524" s="222">
        <f t="shared" si="1326"/>
        <v>0</v>
      </c>
      <c r="HL524" s="222">
        <f t="shared" si="1327"/>
        <v>0</v>
      </c>
      <c r="HM524" s="222">
        <f t="shared" si="1328"/>
        <v>0</v>
      </c>
      <c r="HN524" s="222">
        <f t="shared" si="1329"/>
        <v>0</v>
      </c>
      <c r="HO524" s="222">
        <f t="shared" si="1330"/>
        <v>0</v>
      </c>
      <c r="HP524" s="222">
        <f t="shared" si="1331"/>
        <v>0</v>
      </c>
      <c r="HQ524" s="222">
        <f t="shared" si="1332"/>
        <v>0</v>
      </c>
      <c r="HR524" s="222">
        <f t="shared" si="1333"/>
        <v>0</v>
      </c>
      <c r="HS524" s="222">
        <f t="shared" si="1334"/>
        <v>0</v>
      </c>
      <c r="HT524" s="222">
        <f t="shared" si="1335"/>
        <v>0</v>
      </c>
      <c r="HU524" s="222">
        <f t="shared" si="1336"/>
        <v>0</v>
      </c>
      <c r="HV524" s="222">
        <f t="shared" si="1337"/>
        <v>0</v>
      </c>
      <c r="HW524" s="222">
        <f t="shared" si="1338"/>
        <v>0</v>
      </c>
      <c r="HX524" s="222">
        <f t="shared" si="1339"/>
        <v>0</v>
      </c>
      <c r="HY524" s="222">
        <f t="shared" si="1340"/>
        <v>0</v>
      </c>
      <c r="HZ524" s="222">
        <f t="shared" si="1341"/>
        <v>0</v>
      </c>
      <c r="IA524" s="222">
        <f t="shared" si="1342"/>
        <v>0</v>
      </c>
      <c r="IB524" s="222">
        <f t="shared" si="1343"/>
        <v>0</v>
      </c>
      <c r="IC524" s="222">
        <f t="shared" si="1344"/>
        <v>0</v>
      </c>
      <c r="ID524" s="222">
        <f t="shared" si="1345"/>
        <v>0</v>
      </c>
      <c r="IE524" s="222">
        <f t="shared" si="1346"/>
        <v>0</v>
      </c>
      <c r="IF524" s="222">
        <f t="shared" si="1347"/>
        <v>0</v>
      </c>
      <c r="IG524" s="222">
        <f t="shared" si="1348"/>
        <v>0</v>
      </c>
      <c r="IH524" s="222">
        <f t="shared" si="1349"/>
        <v>0</v>
      </c>
      <c r="II524" s="222">
        <f t="shared" si="1350"/>
        <v>0</v>
      </c>
      <c r="IJ524" s="222">
        <f t="shared" si="1351"/>
        <v>0</v>
      </c>
      <c r="IK524" s="222">
        <f t="shared" si="1352"/>
        <v>0</v>
      </c>
      <c r="IL524" s="222">
        <f t="shared" si="1353"/>
        <v>0</v>
      </c>
      <c r="IM524" s="222">
        <f t="shared" si="1354"/>
        <v>0</v>
      </c>
      <c r="IN524" s="222">
        <f t="shared" si="1355"/>
        <v>0</v>
      </c>
      <c r="IO524" s="222">
        <f t="shared" si="1356"/>
        <v>0</v>
      </c>
      <c r="IP524" s="222">
        <f t="shared" si="1357"/>
        <v>0</v>
      </c>
      <c r="IQ524" s="222">
        <f t="shared" si="1358"/>
        <v>0</v>
      </c>
      <c r="IR524" s="222">
        <f t="shared" si="1359"/>
        <v>0</v>
      </c>
      <c r="IS524" s="222">
        <f t="shared" si="1360"/>
        <v>0</v>
      </c>
      <c r="IT524" s="222">
        <f t="shared" si="1361"/>
        <v>0</v>
      </c>
      <c r="IU524" s="222">
        <f t="shared" si="1362"/>
        <v>0</v>
      </c>
      <c r="IV524" s="222">
        <f t="shared" si="1363"/>
        <v>0</v>
      </c>
      <c r="IW524" s="222">
        <f t="shared" si="1364"/>
        <v>0</v>
      </c>
      <c r="IX524" s="222">
        <f t="shared" si="1365"/>
        <v>0</v>
      </c>
      <c r="IY524" s="222">
        <f t="shared" si="1366"/>
        <v>0</v>
      </c>
      <c r="IZ524" s="222">
        <f t="shared" si="1367"/>
        <v>0</v>
      </c>
      <c r="JA524" s="222">
        <f t="shared" si="1368"/>
        <v>0</v>
      </c>
      <c r="JB524" s="222">
        <f t="shared" si="1369"/>
        <v>0</v>
      </c>
    </row>
    <row r="525" spans="2:262">
      <c r="B525" s="230">
        <v>164</v>
      </c>
      <c r="C525" s="229">
        <f t="shared" si="1370"/>
        <v>3.2031250000000024E-3</v>
      </c>
      <c r="D525" s="226">
        <f t="shared" ca="1" si="1113"/>
        <v>39.112957053641637</v>
      </c>
      <c r="E525" s="225">
        <f ca="1">FN361</f>
        <v>-8.7042946358367929E-2</v>
      </c>
      <c r="F525" s="224">
        <v>164</v>
      </c>
      <c r="G525" s="222">
        <f t="shared" si="1114"/>
        <v>0</v>
      </c>
      <c r="H525" s="222">
        <f t="shared" si="1115"/>
        <v>0</v>
      </c>
      <c r="I525" s="222">
        <f t="shared" si="1116"/>
        <v>0</v>
      </c>
      <c r="J525" s="222">
        <f t="shared" si="1117"/>
        <v>0</v>
      </c>
      <c r="K525" s="222">
        <f t="shared" si="1118"/>
        <v>0</v>
      </c>
      <c r="L525" s="222">
        <f t="shared" si="1119"/>
        <v>0</v>
      </c>
      <c r="M525" s="222">
        <f t="shared" si="1120"/>
        <v>0</v>
      </c>
      <c r="N525" s="222">
        <f t="shared" si="1121"/>
        <v>0</v>
      </c>
      <c r="O525" s="222">
        <f t="shared" si="1122"/>
        <v>0</v>
      </c>
      <c r="P525" s="222">
        <f t="shared" si="1123"/>
        <v>0</v>
      </c>
      <c r="Q525" s="222">
        <f t="shared" si="1124"/>
        <v>0</v>
      </c>
      <c r="R525" s="222">
        <f t="shared" si="1125"/>
        <v>0</v>
      </c>
      <c r="S525" s="222">
        <f t="shared" si="1126"/>
        <v>0</v>
      </c>
      <c r="T525" s="222">
        <f t="shared" si="1127"/>
        <v>0</v>
      </c>
      <c r="U525" s="222">
        <f t="shared" si="1128"/>
        <v>0</v>
      </c>
      <c r="V525" s="222">
        <f t="shared" si="1129"/>
        <v>0</v>
      </c>
      <c r="W525" s="222">
        <f t="shared" si="1130"/>
        <v>0</v>
      </c>
      <c r="X525" s="222">
        <f t="shared" si="1131"/>
        <v>0</v>
      </c>
      <c r="Y525" s="222">
        <f t="shared" si="1132"/>
        <v>0</v>
      </c>
      <c r="Z525" s="222">
        <f t="shared" si="1133"/>
        <v>0</v>
      </c>
      <c r="AA525" s="222">
        <f t="shared" si="1134"/>
        <v>0</v>
      </c>
      <c r="AB525" s="222">
        <f t="shared" si="1135"/>
        <v>0</v>
      </c>
      <c r="AC525" s="222">
        <f t="shared" si="1136"/>
        <v>0</v>
      </c>
      <c r="AD525" s="222">
        <f t="shared" si="1137"/>
        <v>0</v>
      </c>
      <c r="AE525" s="222">
        <f t="shared" si="1138"/>
        <v>0</v>
      </c>
      <c r="AF525" s="222">
        <f t="shared" si="1139"/>
        <v>0</v>
      </c>
      <c r="AG525" s="222">
        <f t="shared" si="1140"/>
        <v>0</v>
      </c>
      <c r="AH525" s="222">
        <f t="shared" si="1141"/>
        <v>0</v>
      </c>
      <c r="AI525" s="222">
        <f t="shared" si="1142"/>
        <v>0</v>
      </c>
      <c r="AJ525" s="222">
        <f t="shared" si="1143"/>
        <v>0</v>
      </c>
      <c r="AK525" s="222">
        <f t="shared" si="1144"/>
        <v>0</v>
      </c>
      <c r="AL525" s="222">
        <f t="shared" si="1145"/>
        <v>0</v>
      </c>
      <c r="AM525" s="222">
        <f t="shared" si="1146"/>
        <v>0</v>
      </c>
      <c r="AN525" s="222">
        <f t="shared" si="1147"/>
        <v>0</v>
      </c>
      <c r="AO525" s="222">
        <f t="shared" si="1148"/>
        <v>0</v>
      </c>
      <c r="AP525" s="222">
        <f t="shared" si="1149"/>
        <v>0</v>
      </c>
      <c r="AQ525" s="222">
        <f t="shared" si="1150"/>
        <v>0</v>
      </c>
      <c r="AR525" s="222">
        <f t="shared" si="1151"/>
        <v>0</v>
      </c>
      <c r="AS525" s="222">
        <f t="shared" si="1152"/>
        <v>0</v>
      </c>
      <c r="AT525" s="222">
        <f t="shared" si="1153"/>
        <v>0</v>
      </c>
      <c r="AU525" s="222">
        <f t="shared" si="1154"/>
        <v>0</v>
      </c>
      <c r="AV525" s="222">
        <f t="shared" si="1155"/>
        <v>0</v>
      </c>
      <c r="AW525" s="222">
        <f t="shared" si="1156"/>
        <v>0</v>
      </c>
      <c r="AX525" s="222">
        <f t="shared" si="1157"/>
        <v>0</v>
      </c>
      <c r="AY525" s="222">
        <f t="shared" si="1158"/>
        <v>0</v>
      </c>
      <c r="AZ525" s="222">
        <f t="shared" si="1159"/>
        <v>0</v>
      </c>
      <c r="BA525" s="222">
        <f t="shared" si="1160"/>
        <v>0</v>
      </c>
      <c r="BB525" s="222">
        <f t="shared" si="1161"/>
        <v>0</v>
      </c>
      <c r="BC525" s="222">
        <f t="shared" si="1162"/>
        <v>0</v>
      </c>
      <c r="BD525" s="222">
        <f t="shared" si="1163"/>
        <v>0</v>
      </c>
      <c r="BE525" s="222">
        <f t="shared" si="1164"/>
        <v>0</v>
      </c>
      <c r="BF525" s="222">
        <f t="shared" si="1165"/>
        <v>0</v>
      </c>
      <c r="BG525" s="222">
        <f t="shared" si="1166"/>
        <v>0</v>
      </c>
      <c r="BH525" s="222">
        <f t="shared" si="1167"/>
        <v>0</v>
      </c>
      <c r="BI525" s="222">
        <f t="shared" si="1168"/>
        <v>0</v>
      </c>
      <c r="BJ525" s="222">
        <f t="shared" si="1169"/>
        <v>0</v>
      </c>
      <c r="BK525" s="222">
        <f t="shared" si="1170"/>
        <v>0</v>
      </c>
      <c r="BL525" s="222">
        <f t="shared" si="1171"/>
        <v>0</v>
      </c>
      <c r="BM525" s="222">
        <f t="shared" si="1172"/>
        <v>0</v>
      </c>
      <c r="BN525" s="222">
        <f t="shared" si="1173"/>
        <v>0</v>
      </c>
      <c r="BO525" s="222">
        <f t="shared" si="1174"/>
        <v>0</v>
      </c>
      <c r="BP525" s="222">
        <f t="shared" si="1175"/>
        <v>0</v>
      </c>
      <c r="BQ525" s="222">
        <f t="shared" si="1176"/>
        <v>0</v>
      </c>
      <c r="BR525" s="222">
        <f t="shared" si="1177"/>
        <v>0</v>
      </c>
      <c r="BS525" s="222">
        <f t="shared" si="1178"/>
        <v>0</v>
      </c>
      <c r="BT525" s="222">
        <f t="shared" si="1179"/>
        <v>0</v>
      </c>
      <c r="BU525" s="222">
        <f t="shared" si="1180"/>
        <v>0</v>
      </c>
      <c r="BV525" s="222">
        <f t="shared" si="1181"/>
        <v>0</v>
      </c>
      <c r="BW525" s="222">
        <f t="shared" si="1182"/>
        <v>0</v>
      </c>
      <c r="BX525" s="222">
        <f t="shared" si="1183"/>
        <v>0</v>
      </c>
      <c r="BY525" s="222">
        <f t="shared" si="1184"/>
        <v>0</v>
      </c>
      <c r="BZ525" s="222">
        <f t="shared" si="1185"/>
        <v>0</v>
      </c>
      <c r="CA525" s="222">
        <f t="shared" si="1186"/>
        <v>0</v>
      </c>
      <c r="CB525" s="222">
        <f t="shared" si="1187"/>
        <v>0</v>
      </c>
      <c r="CC525" s="222">
        <f t="shared" si="1188"/>
        <v>0</v>
      </c>
      <c r="CD525" s="222">
        <f t="shared" si="1189"/>
        <v>0</v>
      </c>
      <c r="CE525" s="222">
        <f t="shared" si="1190"/>
        <v>0</v>
      </c>
      <c r="CF525" s="222">
        <f t="shared" si="1191"/>
        <v>0</v>
      </c>
      <c r="CG525" s="222">
        <f t="shared" si="1192"/>
        <v>0</v>
      </c>
      <c r="CH525" s="222">
        <f t="shared" si="1193"/>
        <v>0</v>
      </c>
      <c r="CI525" s="222">
        <f t="shared" si="1194"/>
        <v>0</v>
      </c>
      <c r="CJ525" s="222">
        <f t="shared" si="1195"/>
        <v>0</v>
      </c>
      <c r="CK525" s="222">
        <f t="shared" si="1196"/>
        <v>0</v>
      </c>
      <c r="CL525" s="222">
        <f t="shared" si="1197"/>
        <v>0</v>
      </c>
      <c r="CM525" s="222">
        <f t="shared" si="1198"/>
        <v>0</v>
      </c>
      <c r="CN525" s="222">
        <f t="shared" si="1199"/>
        <v>0</v>
      </c>
      <c r="CO525" s="222">
        <f t="shared" si="1200"/>
        <v>0</v>
      </c>
      <c r="CP525" s="222">
        <f t="shared" si="1201"/>
        <v>0</v>
      </c>
      <c r="CQ525" s="222">
        <f t="shared" si="1202"/>
        <v>0</v>
      </c>
      <c r="CR525" s="222">
        <f t="shared" si="1203"/>
        <v>0</v>
      </c>
      <c r="CS525" s="222">
        <f t="shared" si="1204"/>
        <v>0</v>
      </c>
      <c r="CT525" s="222">
        <f t="shared" si="1205"/>
        <v>0</v>
      </c>
      <c r="CU525" s="222">
        <f t="shared" si="1206"/>
        <v>0</v>
      </c>
      <c r="CV525" s="222">
        <f t="shared" si="1207"/>
        <v>0</v>
      </c>
      <c r="CW525" s="222">
        <f t="shared" si="1208"/>
        <v>0</v>
      </c>
      <c r="CX525" s="222">
        <f t="shared" si="1209"/>
        <v>0</v>
      </c>
      <c r="CY525" s="222">
        <f t="shared" si="1210"/>
        <v>0</v>
      </c>
      <c r="CZ525" s="222">
        <f t="shared" si="1211"/>
        <v>0</v>
      </c>
      <c r="DA525" s="222">
        <f t="shared" si="1212"/>
        <v>0</v>
      </c>
      <c r="DB525" s="222">
        <f t="shared" si="1213"/>
        <v>0</v>
      </c>
      <c r="DC525" s="222">
        <f t="shared" si="1214"/>
        <v>0</v>
      </c>
      <c r="DD525" s="222">
        <f t="shared" si="1215"/>
        <v>0</v>
      </c>
      <c r="DE525" s="222">
        <f t="shared" si="1216"/>
        <v>0</v>
      </c>
      <c r="DF525" s="222">
        <f t="shared" si="1217"/>
        <v>0</v>
      </c>
      <c r="DG525" s="222">
        <f t="shared" si="1218"/>
        <v>0</v>
      </c>
      <c r="DH525" s="222">
        <f t="shared" si="1219"/>
        <v>0</v>
      </c>
      <c r="DI525" s="222">
        <f t="shared" si="1220"/>
        <v>0</v>
      </c>
      <c r="DJ525" s="222">
        <f t="shared" si="1221"/>
        <v>0</v>
      </c>
      <c r="DK525" s="222">
        <f t="shared" si="1222"/>
        <v>0</v>
      </c>
      <c r="DL525" s="222">
        <f t="shared" si="1223"/>
        <v>0</v>
      </c>
      <c r="DM525" s="222">
        <f t="shared" si="1224"/>
        <v>0</v>
      </c>
      <c r="DN525" s="222">
        <f t="shared" si="1225"/>
        <v>0</v>
      </c>
      <c r="DO525" s="222">
        <f t="shared" si="1226"/>
        <v>0</v>
      </c>
      <c r="DP525" s="222">
        <f t="shared" si="1227"/>
        <v>0</v>
      </c>
      <c r="DQ525" s="222">
        <f t="shared" si="1228"/>
        <v>0</v>
      </c>
      <c r="DR525" s="222">
        <f t="shared" si="1229"/>
        <v>0</v>
      </c>
      <c r="DS525" s="222">
        <f t="shared" si="1230"/>
        <v>0</v>
      </c>
      <c r="DT525" s="222">
        <f t="shared" si="1231"/>
        <v>0</v>
      </c>
      <c r="DU525" s="222">
        <f t="shared" si="1232"/>
        <v>0</v>
      </c>
      <c r="DV525" s="222">
        <f t="shared" si="1233"/>
        <v>0</v>
      </c>
      <c r="DW525" s="222">
        <f t="shared" si="1234"/>
        <v>0</v>
      </c>
      <c r="DX525" s="222">
        <f t="shared" si="1235"/>
        <v>0</v>
      </c>
      <c r="DY525" s="222">
        <f t="shared" si="1236"/>
        <v>0</v>
      </c>
      <c r="DZ525" s="222">
        <f t="shared" si="1237"/>
        <v>0</v>
      </c>
      <c r="EA525" s="222">
        <f t="shared" si="1238"/>
        <v>0</v>
      </c>
      <c r="EB525" s="222">
        <f t="shared" si="1239"/>
        <v>0</v>
      </c>
      <c r="EC525" s="222">
        <f t="shared" si="1240"/>
        <v>0</v>
      </c>
      <c r="ED525" s="222">
        <f t="shared" si="1241"/>
        <v>0</v>
      </c>
      <c r="EE525" s="222">
        <f t="shared" si="1242"/>
        <v>0</v>
      </c>
      <c r="EF525" s="222">
        <f t="shared" si="1243"/>
        <v>0</v>
      </c>
      <c r="EG525" s="222">
        <f t="shared" si="1244"/>
        <v>0</v>
      </c>
      <c r="EH525" s="222">
        <f t="shared" si="1245"/>
        <v>0</v>
      </c>
      <c r="EI525" s="222">
        <f t="shared" si="1246"/>
        <v>0</v>
      </c>
      <c r="EJ525" s="222">
        <f t="shared" si="1247"/>
        <v>0</v>
      </c>
      <c r="EK525" s="222">
        <f t="shared" si="1248"/>
        <v>0</v>
      </c>
      <c r="EL525" s="222">
        <f t="shared" si="1249"/>
        <v>0</v>
      </c>
      <c r="EM525" s="222">
        <f t="shared" si="1250"/>
        <v>0</v>
      </c>
      <c r="EN525" s="222">
        <f t="shared" si="1251"/>
        <v>0</v>
      </c>
      <c r="EO525" s="222">
        <f t="shared" si="1252"/>
        <v>0</v>
      </c>
      <c r="EP525" s="222">
        <f t="shared" si="1253"/>
        <v>0</v>
      </c>
      <c r="EQ525" s="222">
        <f t="shared" si="1254"/>
        <v>0</v>
      </c>
      <c r="ER525" s="222">
        <f t="shared" si="1255"/>
        <v>0</v>
      </c>
      <c r="ES525" s="222">
        <f t="shared" si="1256"/>
        <v>0</v>
      </c>
      <c r="ET525" s="222">
        <f t="shared" si="1257"/>
        <v>0</v>
      </c>
      <c r="EU525" s="222">
        <f t="shared" si="1258"/>
        <v>0</v>
      </c>
      <c r="EV525" s="222">
        <f t="shared" si="1259"/>
        <v>0</v>
      </c>
      <c r="EW525" s="222">
        <f t="shared" si="1260"/>
        <v>0</v>
      </c>
      <c r="EX525" s="222">
        <f t="shared" si="1261"/>
        <v>0</v>
      </c>
      <c r="EY525" s="222">
        <f t="shared" si="1262"/>
        <v>0</v>
      </c>
      <c r="EZ525" s="222">
        <f t="shared" si="1263"/>
        <v>0</v>
      </c>
      <c r="FA525" s="222">
        <f t="shared" si="1264"/>
        <v>0</v>
      </c>
      <c r="FB525" s="222">
        <f t="shared" si="1265"/>
        <v>0</v>
      </c>
      <c r="FC525" s="222">
        <f t="shared" si="1266"/>
        <v>0</v>
      </c>
      <c r="FD525" s="222">
        <f t="shared" si="1267"/>
        <v>0</v>
      </c>
      <c r="FE525" s="222">
        <f t="shared" si="1268"/>
        <v>0</v>
      </c>
      <c r="FF525" s="222">
        <f t="shared" si="1269"/>
        <v>0</v>
      </c>
      <c r="FG525" s="222">
        <f t="shared" si="1270"/>
        <v>0</v>
      </c>
      <c r="FH525" s="222">
        <f t="shared" si="1271"/>
        <v>0</v>
      </c>
      <c r="FI525" s="222">
        <f t="shared" si="1272"/>
        <v>0</v>
      </c>
      <c r="FJ525" s="222">
        <f t="shared" si="1273"/>
        <v>0</v>
      </c>
      <c r="FK525" s="222">
        <f t="shared" si="1274"/>
        <v>0</v>
      </c>
      <c r="FL525" s="222">
        <f t="shared" si="1275"/>
        <v>0</v>
      </c>
      <c r="FM525" s="222">
        <f t="shared" si="1276"/>
        <v>0</v>
      </c>
      <c r="FN525" s="222">
        <f t="shared" si="1277"/>
        <v>0</v>
      </c>
      <c r="FO525" s="222">
        <f t="shared" si="1278"/>
        <v>0</v>
      </c>
      <c r="FP525" s="222">
        <f t="shared" si="1279"/>
        <v>0</v>
      </c>
      <c r="FQ525" s="222">
        <f t="shared" si="1280"/>
        <v>0</v>
      </c>
      <c r="FR525" s="222">
        <f t="shared" si="1281"/>
        <v>0</v>
      </c>
      <c r="FS525" s="222">
        <f t="shared" si="1282"/>
        <v>0</v>
      </c>
      <c r="FT525" s="222">
        <f t="shared" si="1283"/>
        <v>0</v>
      </c>
      <c r="FU525" s="222">
        <f t="shared" si="1284"/>
        <v>0</v>
      </c>
      <c r="FV525" s="222">
        <f t="shared" si="1285"/>
        <v>0</v>
      </c>
      <c r="FW525" s="222">
        <f t="shared" si="1286"/>
        <v>0</v>
      </c>
      <c r="FX525" s="222">
        <f t="shared" si="1287"/>
        <v>0</v>
      </c>
      <c r="FY525" s="222">
        <f t="shared" si="1288"/>
        <v>0</v>
      </c>
      <c r="FZ525" s="222">
        <f t="shared" si="1289"/>
        <v>0</v>
      </c>
      <c r="GA525" s="222">
        <f t="shared" si="1290"/>
        <v>0</v>
      </c>
      <c r="GB525" s="222">
        <f t="shared" si="1291"/>
        <v>0</v>
      </c>
      <c r="GC525" s="222">
        <f t="shared" si="1292"/>
        <v>0</v>
      </c>
      <c r="GD525" s="222">
        <f t="shared" si="1293"/>
        <v>0</v>
      </c>
      <c r="GE525" s="222">
        <f t="shared" si="1294"/>
        <v>0</v>
      </c>
      <c r="GF525" s="222">
        <f t="shared" si="1295"/>
        <v>0</v>
      </c>
      <c r="GG525" s="222">
        <f t="shared" si="1296"/>
        <v>0</v>
      </c>
      <c r="GH525" s="222">
        <f t="shared" si="1297"/>
        <v>0</v>
      </c>
      <c r="GI525" s="222">
        <f t="shared" si="1298"/>
        <v>0</v>
      </c>
      <c r="GJ525" s="222">
        <f t="shared" si="1299"/>
        <v>0</v>
      </c>
      <c r="GK525" s="222">
        <f t="shared" si="1300"/>
        <v>0</v>
      </c>
      <c r="GL525" s="222">
        <f t="shared" si="1301"/>
        <v>0</v>
      </c>
      <c r="GM525" s="222">
        <f t="shared" si="1302"/>
        <v>0</v>
      </c>
      <c r="GN525" s="222">
        <f t="shared" si="1303"/>
        <v>0</v>
      </c>
      <c r="GO525" s="222">
        <f t="shared" si="1304"/>
        <v>0</v>
      </c>
      <c r="GP525" s="222">
        <f t="shared" si="1305"/>
        <v>0</v>
      </c>
      <c r="GQ525" s="222">
        <f t="shared" si="1306"/>
        <v>0</v>
      </c>
      <c r="GR525" s="222">
        <f t="shared" si="1307"/>
        <v>0</v>
      </c>
      <c r="GS525" s="222">
        <f t="shared" si="1308"/>
        <v>0</v>
      </c>
      <c r="GT525" s="222">
        <f t="shared" si="1309"/>
        <v>0</v>
      </c>
      <c r="GU525" s="222">
        <f t="shared" si="1310"/>
        <v>0</v>
      </c>
      <c r="GV525" s="222">
        <f t="shared" si="1311"/>
        <v>0</v>
      </c>
      <c r="GW525" s="222">
        <f t="shared" si="1312"/>
        <v>0</v>
      </c>
      <c r="GX525" s="222">
        <f t="shared" si="1313"/>
        <v>0</v>
      </c>
      <c r="GY525" s="222">
        <f t="shared" si="1314"/>
        <v>0</v>
      </c>
      <c r="GZ525" s="222">
        <f t="shared" si="1315"/>
        <v>0</v>
      </c>
      <c r="HA525" s="222">
        <f t="shared" si="1316"/>
        <v>0</v>
      </c>
      <c r="HB525" s="222">
        <f t="shared" si="1317"/>
        <v>0</v>
      </c>
      <c r="HC525" s="222">
        <f t="shared" si="1318"/>
        <v>0</v>
      </c>
      <c r="HD525" s="222">
        <f t="shared" si="1319"/>
        <v>0</v>
      </c>
      <c r="HE525" s="222">
        <f t="shared" si="1320"/>
        <v>0</v>
      </c>
      <c r="HF525" s="222">
        <f t="shared" si="1321"/>
        <v>0</v>
      </c>
      <c r="HG525" s="222">
        <f t="shared" si="1322"/>
        <v>0</v>
      </c>
      <c r="HH525" s="222">
        <f t="shared" si="1323"/>
        <v>0</v>
      </c>
      <c r="HI525" s="222">
        <f t="shared" si="1324"/>
        <v>0</v>
      </c>
      <c r="HJ525" s="222">
        <f t="shared" si="1325"/>
        <v>0</v>
      </c>
      <c r="HK525" s="222">
        <f t="shared" si="1326"/>
        <v>0</v>
      </c>
      <c r="HL525" s="222">
        <f t="shared" si="1327"/>
        <v>0</v>
      </c>
      <c r="HM525" s="222">
        <f t="shared" si="1328"/>
        <v>0</v>
      </c>
      <c r="HN525" s="222">
        <f t="shared" si="1329"/>
        <v>0</v>
      </c>
      <c r="HO525" s="222">
        <f t="shared" si="1330"/>
        <v>0</v>
      </c>
      <c r="HP525" s="222">
        <f t="shared" si="1331"/>
        <v>0</v>
      </c>
      <c r="HQ525" s="222">
        <f t="shared" si="1332"/>
        <v>0</v>
      </c>
      <c r="HR525" s="222">
        <f t="shared" si="1333"/>
        <v>0</v>
      </c>
      <c r="HS525" s="222">
        <f t="shared" si="1334"/>
        <v>0</v>
      </c>
      <c r="HT525" s="222">
        <f t="shared" si="1335"/>
        <v>0</v>
      </c>
      <c r="HU525" s="222">
        <f t="shared" si="1336"/>
        <v>0</v>
      </c>
      <c r="HV525" s="222">
        <f t="shared" si="1337"/>
        <v>0</v>
      </c>
      <c r="HW525" s="222">
        <f t="shared" si="1338"/>
        <v>0</v>
      </c>
      <c r="HX525" s="222">
        <f t="shared" si="1339"/>
        <v>0</v>
      </c>
      <c r="HY525" s="222">
        <f t="shared" si="1340"/>
        <v>0</v>
      </c>
      <c r="HZ525" s="222">
        <f t="shared" si="1341"/>
        <v>0</v>
      </c>
      <c r="IA525" s="222">
        <f t="shared" si="1342"/>
        <v>0</v>
      </c>
      <c r="IB525" s="222">
        <f t="shared" si="1343"/>
        <v>0</v>
      </c>
      <c r="IC525" s="222">
        <f t="shared" si="1344"/>
        <v>0</v>
      </c>
      <c r="ID525" s="222">
        <f t="shared" si="1345"/>
        <v>0</v>
      </c>
      <c r="IE525" s="222">
        <f t="shared" si="1346"/>
        <v>0</v>
      </c>
      <c r="IF525" s="222">
        <f t="shared" si="1347"/>
        <v>0</v>
      </c>
      <c r="IG525" s="222">
        <f t="shared" si="1348"/>
        <v>0</v>
      </c>
      <c r="IH525" s="222">
        <f t="shared" si="1349"/>
        <v>0</v>
      </c>
      <c r="II525" s="222">
        <f t="shared" si="1350"/>
        <v>0</v>
      </c>
      <c r="IJ525" s="222">
        <f t="shared" si="1351"/>
        <v>0</v>
      </c>
      <c r="IK525" s="222">
        <f t="shared" si="1352"/>
        <v>0</v>
      </c>
      <c r="IL525" s="222">
        <f t="shared" si="1353"/>
        <v>0</v>
      </c>
      <c r="IM525" s="222">
        <f t="shared" si="1354"/>
        <v>0</v>
      </c>
      <c r="IN525" s="222">
        <f t="shared" si="1355"/>
        <v>0</v>
      </c>
      <c r="IO525" s="222">
        <f t="shared" si="1356"/>
        <v>0</v>
      </c>
      <c r="IP525" s="222">
        <f t="shared" si="1357"/>
        <v>0</v>
      </c>
      <c r="IQ525" s="222">
        <f t="shared" si="1358"/>
        <v>0</v>
      </c>
      <c r="IR525" s="222">
        <f t="shared" si="1359"/>
        <v>0</v>
      </c>
      <c r="IS525" s="222">
        <f t="shared" si="1360"/>
        <v>0</v>
      </c>
      <c r="IT525" s="222">
        <f t="shared" si="1361"/>
        <v>0</v>
      </c>
      <c r="IU525" s="222">
        <f t="shared" si="1362"/>
        <v>0</v>
      </c>
      <c r="IV525" s="222">
        <f t="shared" si="1363"/>
        <v>0</v>
      </c>
      <c r="IW525" s="222">
        <f t="shared" si="1364"/>
        <v>0</v>
      </c>
      <c r="IX525" s="222">
        <f t="shared" si="1365"/>
        <v>0</v>
      </c>
      <c r="IY525" s="222">
        <f t="shared" si="1366"/>
        <v>0</v>
      </c>
      <c r="IZ525" s="222">
        <f t="shared" si="1367"/>
        <v>0</v>
      </c>
      <c r="JA525" s="222">
        <f t="shared" si="1368"/>
        <v>0</v>
      </c>
      <c r="JB525" s="222">
        <f t="shared" si="1369"/>
        <v>0</v>
      </c>
    </row>
    <row r="526" spans="2:262">
      <c r="B526" s="230">
        <v>165</v>
      </c>
      <c r="C526" s="229">
        <f t="shared" si="1370"/>
        <v>3.2226562500000024E-3</v>
      </c>
      <c r="D526" s="226">
        <f t="shared" ca="1" si="1113"/>
        <v>39.114278854508477</v>
      </c>
      <c r="E526" s="225">
        <f ca="1">FO361</f>
        <v>-8.5721145491528039E-2</v>
      </c>
      <c r="F526" s="224">
        <v>165</v>
      </c>
      <c r="G526" s="222">
        <f t="shared" si="1114"/>
        <v>0</v>
      </c>
      <c r="H526" s="222">
        <f t="shared" si="1115"/>
        <v>0</v>
      </c>
      <c r="I526" s="222">
        <f t="shared" si="1116"/>
        <v>0</v>
      </c>
      <c r="J526" s="222">
        <f t="shared" si="1117"/>
        <v>0</v>
      </c>
      <c r="K526" s="222">
        <f t="shared" si="1118"/>
        <v>0</v>
      </c>
      <c r="L526" s="222">
        <f t="shared" si="1119"/>
        <v>0</v>
      </c>
      <c r="M526" s="222">
        <f t="shared" si="1120"/>
        <v>0</v>
      </c>
      <c r="N526" s="222">
        <f t="shared" si="1121"/>
        <v>0</v>
      </c>
      <c r="O526" s="222">
        <f t="shared" si="1122"/>
        <v>0</v>
      </c>
      <c r="P526" s="222">
        <f t="shared" si="1123"/>
        <v>0</v>
      </c>
      <c r="Q526" s="222">
        <f t="shared" si="1124"/>
        <v>0</v>
      </c>
      <c r="R526" s="222">
        <f t="shared" si="1125"/>
        <v>0</v>
      </c>
      <c r="S526" s="222">
        <f t="shared" si="1126"/>
        <v>0</v>
      </c>
      <c r="T526" s="222">
        <f t="shared" si="1127"/>
        <v>0</v>
      </c>
      <c r="U526" s="222">
        <f t="shared" si="1128"/>
        <v>0</v>
      </c>
      <c r="V526" s="222">
        <f t="shared" si="1129"/>
        <v>0</v>
      </c>
      <c r="W526" s="222">
        <f t="shared" si="1130"/>
        <v>0</v>
      </c>
      <c r="X526" s="222">
        <f t="shared" si="1131"/>
        <v>0</v>
      </c>
      <c r="Y526" s="222">
        <f t="shared" si="1132"/>
        <v>0</v>
      </c>
      <c r="Z526" s="222">
        <f t="shared" si="1133"/>
        <v>0</v>
      </c>
      <c r="AA526" s="222">
        <f t="shared" si="1134"/>
        <v>0</v>
      </c>
      <c r="AB526" s="222">
        <f t="shared" si="1135"/>
        <v>0</v>
      </c>
      <c r="AC526" s="222">
        <f t="shared" si="1136"/>
        <v>0</v>
      </c>
      <c r="AD526" s="222">
        <f t="shared" si="1137"/>
        <v>0</v>
      </c>
      <c r="AE526" s="222">
        <f t="shared" si="1138"/>
        <v>0</v>
      </c>
      <c r="AF526" s="222">
        <f t="shared" si="1139"/>
        <v>0</v>
      </c>
      <c r="AG526" s="222">
        <f t="shared" si="1140"/>
        <v>0</v>
      </c>
      <c r="AH526" s="222">
        <f t="shared" si="1141"/>
        <v>0</v>
      </c>
      <c r="AI526" s="222">
        <f t="shared" si="1142"/>
        <v>0</v>
      </c>
      <c r="AJ526" s="222">
        <f t="shared" si="1143"/>
        <v>0</v>
      </c>
      <c r="AK526" s="222">
        <f t="shared" si="1144"/>
        <v>0</v>
      </c>
      <c r="AL526" s="222">
        <f t="shared" si="1145"/>
        <v>0</v>
      </c>
      <c r="AM526" s="222">
        <f t="shared" si="1146"/>
        <v>0</v>
      </c>
      <c r="AN526" s="222">
        <f t="shared" si="1147"/>
        <v>0</v>
      </c>
      <c r="AO526" s="222">
        <f t="shared" si="1148"/>
        <v>0</v>
      </c>
      <c r="AP526" s="222">
        <f t="shared" si="1149"/>
        <v>0</v>
      </c>
      <c r="AQ526" s="222">
        <f t="shared" si="1150"/>
        <v>0</v>
      </c>
      <c r="AR526" s="222">
        <f t="shared" si="1151"/>
        <v>0</v>
      </c>
      <c r="AS526" s="222">
        <f t="shared" si="1152"/>
        <v>0</v>
      </c>
      <c r="AT526" s="222">
        <f t="shared" si="1153"/>
        <v>0</v>
      </c>
      <c r="AU526" s="222">
        <f t="shared" si="1154"/>
        <v>0</v>
      </c>
      <c r="AV526" s="222">
        <f t="shared" si="1155"/>
        <v>0</v>
      </c>
      <c r="AW526" s="222">
        <f t="shared" si="1156"/>
        <v>0</v>
      </c>
      <c r="AX526" s="222">
        <f t="shared" si="1157"/>
        <v>0</v>
      </c>
      <c r="AY526" s="222">
        <f t="shared" si="1158"/>
        <v>0</v>
      </c>
      <c r="AZ526" s="222">
        <f t="shared" si="1159"/>
        <v>0</v>
      </c>
      <c r="BA526" s="222">
        <f t="shared" si="1160"/>
        <v>0</v>
      </c>
      <c r="BB526" s="222">
        <f t="shared" si="1161"/>
        <v>0</v>
      </c>
      <c r="BC526" s="222">
        <f t="shared" si="1162"/>
        <v>0</v>
      </c>
      <c r="BD526" s="222">
        <f t="shared" si="1163"/>
        <v>0</v>
      </c>
      <c r="BE526" s="222">
        <f t="shared" si="1164"/>
        <v>0</v>
      </c>
      <c r="BF526" s="222">
        <f t="shared" si="1165"/>
        <v>0</v>
      </c>
      <c r="BG526" s="222">
        <f t="shared" si="1166"/>
        <v>0</v>
      </c>
      <c r="BH526" s="222">
        <f t="shared" si="1167"/>
        <v>0</v>
      </c>
      <c r="BI526" s="222">
        <f t="shared" si="1168"/>
        <v>0</v>
      </c>
      <c r="BJ526" s="222">
        <f t="shared" si="1169"/>
        <v>0</v>
      </c>
      <c r="BK526" s="222">
        <f t="shared" si="1170"/>
        <v>0</v>
      </c>
      <c r="BL526" s="222">
        <f t="shared" si="1171"/>
        <v>0</v>
      </c>
      <c r="BM526" s="222">
        <f t="shared" si="1172"/>
        <v>0</v>
      </c>
      <c r="BN526" s="222">
        <f t="shared" si="1173"/>
        <v>0</v>
      </c>
      <c r="BO526" s="222">
        <f t="shared" si="1174"/>
        <v>0</v>
      </c>
      <c r="BP526" s="222">
        <f t="shared" si="1175"/>
        <v>0</v>
      </c>
      <c r="BQ526" s="222">
        <f t="shared" si="1176"/>
        <v>0</v>
      </c>
      <c r="BR526" s="222">
        <f t="shared" si="1177"/>
        <v>0</v>
      </c>
      <c r="BS526" s="222">
        <f t="shared" si="1178"/>
        <v>0</v>
      </c>
      <c r="BT526" s="222">
        <f t="shared" si="1179"/>
        <v>0</v>
      </c>
      <c r="BU526" s="222">
        <f t="shared" si="1180"/>
        <v>0</v>
      </c>
      <c r="BV526" s="222">
        <f t="shared" si="1181"/>
        <v>0</v>
      </c>
      <c r="BW526" s="222">
        <f t="shared" si="1182"/>
        <v>0</v>
      </c>
      <c r="BX526" s="222">
        <f t="shared" si="1183"/>
        <v>0</v>
      </c>
      <c r="BY526" s="222">
        <f t="shared" si="1184"/>
        <v>0</v>
      </c>
      <c r="BZ526" s="222">
        <f t="shared" si="1185"/>
        <v>0</v>
      </c>
      <c r="CA526" s="222">
        <f t="shared" si="1186"/>
        <v>0</v>
      </c>
      <c r="CB526" s="222">
        <f t="shared" si="1187"/>
        <v>0</v>
      </c>
      <c r="CC526" s="222">
        <f t="shared" si="1188"/>
        <v>0</v>
      </c>
      <c r="CD526" s="222">
        <f t="shared" si="1189"/>
        <v>0</v>
      </c>
      <c r="CE526" s="222">
        <f t="shared" si="1190"/>
        <v>0</v>
      </c>
      <c r="CF526" s="222">
        <f t="shared" si="1191"/>
        <v>0</v>
      </c>
      <c r="CG526" s="222">
        <f t="shared" si="1192"/>
        <v>0</v>
      </c>
      <c r="CH526" s="222">
        <f t="shared" si="1193"/>
        <v>0</v>
      </c>
      <c r="CI526" s="222">
        <f t="shared" si="1194"/>
        <v>0</v>
      </c>
      <c r="CJ526" s="222">
        <f t="shared" si="1195"/>
        <v>0</v>
      </c>
      <c r="CK526" s="222">
        <f t="shared" si="1196"/>
        <v>0</v>
      </c>
      <c r="CL526" s="222">
        <f t="shared" si="1197"/>
        <v>0</v>
      </c>
      <c r="CM526" s="222">
        <f t="shared" si="1198"/>
        <v>0</v>
      </c>
      <c r="CN526" s="222">
        <f t="shared" si="1199"/>
        <v>0</v>
      </c>
      <c r="CO526" s="222">
        <f t="shared" si="1200"/>
        <v>0</v>
      </c>
      <c r="CP526" s="222">
        <f t="shared" si="1201"/>
        <v>0</v>
      </c>
      <c r="CQ526" s="222">
        <f t="shared" si="1202"/>
        <v>0</v>
      </c>
      <c r="CR526" s="222">
        <f t="shared" si="1203"/>
        <v>0</v>
      </c>
      <c r="CS526" s="222">
        <f t="shared" si="1204"/>
        <v>0</v>
      </c>
      <c r="CT526" s="222">
        <f t="shared" si="1205"/>
        <v>0</v>
      </c>
      <c r="CU526" s="222">
        <f t="shared" si="1206"/>
        <v>0</v>
      </c>
      <c r="CV526" s="222">
        <f t="shared" si="1207"/>
        <v>0</v>
      </c>
      <c r="CW526" s="222">
        <f t="shared" si="1208"/>
        <v>0</v>
      </c>
      <c r="CX526" s="222">
        <f t="shared" si="1209"/>
        <v>0</v>
      </c>
      <c r="CY526" s="222">
        <f t="shared" si="1210"/>
        <v>0</v>
      </c>
      <c r="CZ526" s="222">
        <f t="shared" si="1211"/>
        <v>0</v>
      </c>
      <c r="DA526" s="222">
        <f t="shared" si="1212"/>
        <v>0</v>
      </c>
      <c r="DB526" s="222">
        <f t="shared" si="1213"/>
        <v>0</v>
      </c>
      <c r="DC526" s="222">
        <f t="shared" si="1214"/>
        <v>0</v>
      </c>
      <c r="DD526" s="222">
        <f t="shared" si="1215"/>
        <v>0</v>
      </c>
      <c r="DE526" s="222">
        <f t="shared" si="1216"/>
        <v>0</v>
      </c>
      <c r="DF526" s="222">
        <f t="shared" si="1217"/>
        <v>0</v>
      </c>
      <c r="DG526" s="222">
        <f t="shared" si="1218"/>
        <v>0</v>
      </c>
      <c r="DH526" s="222">
        <f t="shared" si="1219"/>
        <v>0</v>
      </c>
      <c r="DI526" s="222">
        <f t="shared" si="1220"/>
        <v>0</v>
      </c>
      <c r="DJ526" s="222">
        <f t="shared" si="1221"/>
        <v>0</v>
      </c>
      <c r="DK526" s="222">
        <f t="shared" si="1222"/>
        <v>0</v>
      </c>
      <c r="DL526" s="222">
        <f t="shared" si="1223"/>
        <v>0</v>
      </c>
      <c r="DM526" s="222">
        <f t="shared" si="1224"/>
        <v>0</v>
      </c>
      <c r="DN526" s="222">
        <f t="shared" si="1225"/>
        <v>0</v>
      </c>
      <c r="DO526" s="222">
        <f t="shared" si="1226"/>
        <v>0</v>
      </c>
      <c r="DP526" s="222">
        <f t="shared" si="1227"/>
        <v>0</v>
      </c>
      <c r="DQ526" s="222">
        <f t="shared" si="1228"/>
        <v>0</v>
      </c>
      <c r="DR526" s="222">
        <f t="shared" si="1229"/>
        <v>0</v>
      </c>
      <c r="DS526" s="222">
        <f t="shared" si="1230"/>
        <v>0</v>
      </c>
      <c r="DT526" s="222">
        <f t="shared" si="1231"/>
        <v>0</v>
      </c>
      <c r="DU526" s="222">
        <f t="shared" si="1232"/>
        <v>0</v>
      </c>
      <c r="DV526" s="222">
        <f t="shared" si="1233"/>
        <v>0</v>
      </c>
      <c r="DW526" s="222">
        <f t="shared" si="1234"/>
        <v>0</v>
      </c>
      <c r="DX526" s="222">
        <f t="shared" si="1235"/>
        <v>0</v>
      </c>
      <c r="DY526" s="222">
        <f t="shared" si="1236"/>
        <v>0</v>
      </c>
      <c r="DZ526" s="222">
        <f t="shared" si="1237"/>
        <v>0</v>
      </c>
      <c r="EA526" s="222">
        <f t="shared" si="1238"/>
        <v>0</v>
      </c>
      <c r="EB526" s="222">
        <f t="shared" si="1239"/>
        <v>0</v>
      </c>
      <c r="EC526" s="222">
        <f t="shared" si="1240"/>
        <v>0</v>
      </c>
      <c r="ED526" s="222">
        <f t="shared" si="1241"/>
        <v>0</v>
      </c>
      <c r="EE526" s="222">
        <f t="shared" si="1242"/>
        <v>0</v>
      </c>
      <c r="EF526" s="222">
        <f t="shared" si="1243"/>
        <v>0</v>
      </c>
      <c r="EG526" s="222">
        <f t="shared" si="1244"/>
        <v>0</v>
      </c>
      <c r="EH526" s="222">
        <f t="shared" si="1245"/>
        <v>0</v>
      </c>
      <c r="EI526" s="222">
        <f t="shared" si="1246"/>
        <v>0</v>
      </c>
      <c r="EJ526" s="222">
        <f t="shared" si="1247"/>
        <v>0</v>
      </c>
      <c r="EK526" s="222">
        <f t="shared" si="1248"/>
        <v>0</v>
      </c>
      <c r="EL526" s="222">
        <f t="shared" si="1249"/>
        <v>0</v>
      </c>
      <c r="EM526" s="222">
        <f t="shared" si="1250"/>
        <v>0</v>
      </c>
      <c r="EN526" s="222">
        <f t="shared" si="1251"/>
        <v>0</v>
      </c>
      <c r="EO526" s="222">
        <f t="shared" si="1252"/>
        <v>0</v>
      </c>
      <c r="EP526" s="222">
        <f t="shared" si="1253"/>
        <v>0</v>
      </c>
      <c r="EQ526" s="222">
        <f t="shared" si="1254"/>
        <v>0</v>
      </c>
      <c r="ER526" s="222">
        <f t="shared" si="1255"/>
        <v>0</v>
      </c>
      <c r="ES526" s="222">
        <f t="shared" si="1256"/>
        <v>0</v>
      </c>
      <c r="ET526" s="222">
        <f t="shared" si="1257"/>
        <v>0</v>
      </c>
      <c r="EU526" s="222">
        <f t="shared" si="1258"/>
        <v>0</v>
      </c>
      <c r="EV526" s="222">
        <f t="shared" si="1259"/>
        <v>0</v>
      </c>
      <c r="EW526" s="222">
        <f t="shared" si="1260"/>
        <v>0</v>
      </c>
      <c r="EX526" s="222">
        <f t="shared" si="1261"/>
        <v>0</v>
      </c>
      <c r="EY526" s="222">
        <f t="shared" si="1262"/>
        <v>0</v>
      </c>
      <c r="EZ526" s="222">
        <f t="shared" si="1263"/>
        <v>0</v>
      </c>
      <c r="FA526" s="222">
        <f t="shared" si="1264"/>
        <v>0</v>
      </c>
      <c r="FB526" s="222">
        <f t="shared" si="1265"/>
        <v>0</v>
      </c>
      <c r="FC526" s="222">
        <f t="shared" si="1266"/>
        <v>0</v>
      </c>
      <c r="FD526" s="222">
        <f t="shared" si="1267"/>
        <v>0</v>
      </c>
      <c r="FE526" s="222">
        <f t="shared" si="1268"/>
        <v>0</v>
      </c>
      <c r="FF526" s="222">
        <f t="shared" si="1269"/>
        <v>0</v>
      </c>
      <c r="FG526" s="222">
        <f t="shared" si="1270"/>
        <v>0</v>
      </c>
      <c r="FH526" s="222">
        <f t="shared" si="1271"/>
        <v>0</v>
      </c>
      <c r="FI526" s="222">
        <f t="shared" si="1272"/>
        <v>0</v>
      </c>
      <c r="FJ526" s="222">
        <f t="shared" si="1273"/>
        <v>0</v>
      </c>
      <c r="FK526" s="222">
        <f t="shared" si="1274"/>
        <v>0</v>
      </c>
      <c r="FL526" s="222">
        <f t="shared" si="1275"/>
        <v>0</v>
      </c>
      <c r="FM526" s="222">
        <f t="shared" si="1276"/>
        <v>0</v>
      </c>
      <c r="FN526" s="222">
        <f t="shared" si="1277"/>
        <v>0</v>
      </c>
      <c r="FO526" s="222">
        <f t="shared" si="1278"/>
        <v>0</v>
      </c>
      <c r="FP526" s="222">
        <f t="shared" si="1279"/>
        <v>0</v>
      </c>
      <c r="FQ526" s="222">
        <f t="shared" si="1280"/>
        <v>0</v>
      </c>
      <c r="FR526" s="222">
        <f t="shared" si="1281"/>
        <v>0</v>
      </c>
      <c r="FS526" s="222">
        <f t="shared" si="1282"/>
        <v>0</v>
      </c>
      <c r="FT526" s="222">
        <f t="shared" si="1283"/>
        <v>0</v>
      </c>
      <c r="FU526" s="222">
        <f t="shared" si="1284"/>
        <v>0</v>
      </c>
      <c r="FV526" s="222">
        <f t="shared" si="1285"/>
        <v>0</v>
      </c>
      <c r="FW526" s="222">
        <f t="shared" si="1286"/>
        <v>0</v>
      </c>
      <c r="FX526" s="222">
        <f t="shared" si="1287"/>
        <v>0</v>
      </c>
      <c r="FY526" s="222">
        <f t="shared" si="1288"/>
        <v>0</v>
      </c>
      <c r="FZ526" s="222">
        <f t="shared" si="1289"/>
        <v>0</v>
      </c>
      <c r="GA526" s="222">
        <f t="shared" si="1290"/>
        <v>0</v>
      </c>
      <c r="GB526" s="222">
        <f t="shared" si="1291"/>
        <v>0</v>
      </c>
      <c r="GC526" s="222">
        <f t="shared" si="1292"/>
        <v>0</v>
      </c>
      <c r="GD526" s="222">
        <f t="shared" si="1293"/>
        <v>0</v>
      </c>
      <c r="GE526" s="222">
        <f t="shared" si="1294"/>
        <v>0</v>
      </c>
      <c r="GF526" s="222">
        <f t="shared" si="1295"/>
        <v>0</v>
      </c>
      <c r="GG526" s="222">
        <f t="shared" si="1296"/>
        <v>0</v>
      </c>
      <c r="GH526" s="222">
        <f t="shared" si="1297"/>
        <v>0</v>
      </c>
      <c r="GI526" s="222">
        <f t="shared" si="1298"/>
        <v>0</v>
      </c>
      <c r="GJ526" s="222">
        <f t="shared" si="1299"/>
        <v>0</v>
      </c>
      <c r="GK526" s="222">
        <f t="shared" si="1300"/>
        <v>0</v>
      </c>
      <c r="GL526" s="222">
        <f t="shared" si="1301"/>
        <v>0</v>
      </c>
      <c r="GM526" s="222">
        <f t="shared" si="1302"/>
        <v>0</v>
      </c>
      <c r="GN526" s="222">
        <f t="shared" si="1303"/>
        <v>0</v>
      </c>
      <c r="GO526" s="222">
        <f t="shared" si="1304"/>
        <v>0</v>
      </c>
      <c r="GP526" s="222">
        <f t="shared" si="1305"/>
        <v>0</v>
      </c>
      <c r="GQ526" s="222">
        <f t="shared" si="1306"/>
        <v>0</v>
      </c>
      <c r="GR526" s="222">
        <f t="shared" si="1307"/>
        <v>0</v>
      </c>
      <c r="GS526" s="222">
        <f t="shared" si="1308"/>
        <v>0</v>
      </c>
      <c r="GT526" s="222">
        <f t="shared" si="1309"/>
        <v>0</v>
      </c>
      <c r="GU526" s="222">
        <f t="shared" si="1310"/>
        <v>0</v>
      </c>
      <c r="GV526" s="222">
        <f t="shared" si="1311"/>
        <v>0</v>
      </c>
      <c r="GW526" s="222">
        <f t="shared" si="1312"/>
        <v>0</v>
      </c>
      <c r="GX526" s="222">
        <f t="shared" si="1313"/>
        <v>0</v>
      </c>
      <c r="GY526" s="222">
        <f t="shared" si="1314"/>
        <v>0</v>
      </c>
      <c r="GZ526" s="222">
        <f t="shared" si="1315"/>
        <v>0</v>
      </c>
      <c r="HA526" s="222">
        <f t="shared" si="1316"/>
        <v>0</v>
      </c>
      <c r="HB526" s="222">
        <f t="shared" si="1317"/>
        <v>0</v>
      </c>
      <c r="HC526" s="222">
        <f t="shared" si="1318"/>
        <v>0</v>
      </c>
      <c r="HD526" s="222">
        <f t="shared" si="1319"/>
        <v>0</v>
      </c>
      <c r="HE526" s="222">
        <f t="shared" si="1320"/>
        <v>0</v>
      </c>
      <c r="HF526" s="222">
        <f t="shared" si="1321"/>
        <v>0</v>
      </c>
      <c r="HG526" s="222">
        <f t="shared" si="1322"/>
        <v>0</v>
      </c>
      <c r="HH526" s="222">
        <f t="shared" si="1323"/>
        <v>0</v>
      </c>
      <c r="HI526" s="222">
        <f t="shared" si="1324"/>
        <v>0</v>
      </c>
      <c r="HJ526" s="222">
        <f t="shared" si="1325"/>
        <v>0</v>
      </c>
      <c r="HK526" s="222">
        <f t="shared" si="1326"/>
        <v>0</v>
      </c>
      <c r="HL526" s="222">
        <f t="shared" si="1327"/>
        <v>0</v>
      </c>
      <c r="HM526" s="222">
        <f t="shared" si="1328"/>
        <v>0</v>
      </c>
      <c r="HN526" s="222">
        <f t="shared" si="1329"/>
        <v>0</v>
      </c>
      <c r="HO526" s="222">
        <f t="shared" si="1330"/>
        <v>0</v>
      </c>
      <c r="HP526" s="222">
        <f t="shared" si="1331"/>
        <v>0</v>
      </c>
      <c r="HQ526" s="222">
        <f t="shared" si="1332"/>
        <v>0</v>
      </c>
      <c r="HR526" s="222">
        <f t="shared" si="1333"/>
        <v>0</v>
      </c>
      <c r="HS526" s="222">
        <f t="shared" si="1334"/>
        <v>0</v>
      </c>
      <c r="HT526" s="222">
        <f t="shared" si="1335"/>
        <v>0</v>
      </c>
      <c r="HU526" s="222">
        <f t="shared" si="1336"/>
        <v>0</v>
      </c>
      <c r="HV526" s="222">
        <f t="shared" si="1337"/>
        <v>0</v>
      </c>
      <c r="HW526" s="222">
        <f t="shared" si="1338"/>
        <v>0</v>
      </c>
      <c r="HX526" s="222">
        <f t="shared" si="1339"/>
        <v>0</v>
      </c>
      <c r="HY526" s="222">
        <f t="shared" si="1340"/>
        <v>0</v>
      </c>
      <c r="HZ526" s="222">
        <f t="shared" si="1341"/>
        <v>0</v>
      </c>
      <c r="IA526" s="222">
        <f t="shared" si="1342"/>
        <v>0</v>
      </c>
      <c r="IB526" s="222">
        <f t="shared" si="1343"/>
        <v>0</v>
      </c>
      <c r="IC526" s="222">
        <f t="shared" si="1344"/>
        <v>0</v>
      </c>
      <c r="ID526" s="222">
        <f t="shared" si="1345"/>
        <v>0</v>
      </c>
      <c r="IE526" s="222">
        <f t="shared" si="1346"/>
        <v>0</v>
      </c>
      <c r="IF526" s="222">
        <f t="shared" si="1347"/>
        <v>0</v>
      </c>
      <c r="IG526" s="222">
        <f t="shared" si="1348"/>
        <v>0</v>
      </c>
      <c r="IH526" s="222">
        <f t="shared" si="1349"/>
        <v>0</v>
      </c>
      <c r="II526" s="222">
        <f t="shared" si="1350"/>
        <v>0</v>
      </c>
      <c r="IJ526" s="222">
        <f t="shared" si="1351"/>
        <v>0</v>
      </c>
      <c r="IK526" s="222">
        <f t="shared" si="1352"/>
        <v>0</v>
      </c>
      <c r="IL526" s="222">
        <f t="shared" si="1353"/>
        <v>0</v>
      </c>
      <c r="IM526" s="222">
        <f t="shared" si="1354"/>
        <v>0</v>
      </c>
      <c r="IN526" s="222">
        <f t="shared" si="1355"/>
        <v>0</v>
      </c>
      <c r="IO526" s="222">
        <f t="shared" si="1356"/>
        <v>0</v>
      </c>
      <c r="IP526" s="222">
        <f t="shared" si="1357"/>
        <v>0</v>
      </c>
      <c r="IQ526" s="222">
        <f t="shared" si="1358"/>
        <v>0</v>
      </c>
      <c r="IR526" s="222">
        <f t="shared" si="1359"/>
        <v>0</v>
      </c>
      <c r="IS526" s="222">
        <f t="shared" si="1360"/>
        <v>0</v>
      </c>
      <c r="IT526" s="222">
        <f t="shared" si="1361"/>
        <v>0</v>
      </c>
      <c r="IU526" s="222">
        <f t="shared" si="1362"/>
        <v>0</v>
      </c>
      <c r="IV526" s="222">
        <f t="shared" si="1363"/>
        <v>0</v>
      </c>
      <c r="IW526" s="222">
        <f t="shared" si="1364"/>
        <v>0</v>
      </c>
      <c r="IX526" s="222">
        <f t="shared" si="1365"/>
        <v>0</v>
      </c>
      <c r="IY526" s="222">
        <f t="shared" si="1366"/>
        <v>0</v>
      </c>
      <c r="IZ526" s="222">
        <f t="shared" si="1367"/>
        <v>0</v>
      </c>
      <c r="JA526" s="222">
        <f t="shared" si="1368"/>
        <v>0</v>
      </c>
      <c r="JB526" s="222">
        <f t="shared" si="1369"/>
        <v>0</v>
      </c>
    </row>
    <row r="527" spans="2:262">
      <c r="B527" s="230">
        <v>166</v>
      </c>
      <c r="C527" s="229">
        <f t="shared" si="1370"/>
        <v>3.2421875000000024E-3</v>
      </c>
      <c r="D527" s="226">
        <f t="shared" ca="1" si="1113"/>
        <v>39.112526549711916</v>
      </c>
      <c r="E527" s="225">
        <f ca="1">FP361</f>
        <v>-8.7473450288084523E-2</v>
      </c>
      <c r="F527" s="224">
        <v>166</v>
      </c>
      <c r="G527" s="222">
        <f t="shared" si="1114"/>
        <v>0</v>
      </c>
      <c r="H527" s="222">
        <f t="shared" si="1115"/>
        <v>0</v>
      </c>
      <c r="I527" s="222">
        <f t="shared" si="1116"/>
        <v>0</v>
      </c>
      <c r="J527" s="222">
        <f t="shared" si="1117"/>
        <v>0</v>
      </c>
      <c r="K527" s="222">
        <f t="shared" si="1118"/>
        <v>0</v>
      </c>
      <c r="L527" s="222">
        <f t="shared" si="1119"/>
        <v>0</v>
      </c>
      <c r="M527" s="222">
        <f t="shared" si="1120"/>
        <v>0</v>
      </c>
      <c r="N527" s="222">
        <f t="shared" si="1121"/>
        <v>0</v>
      </c>
      <c r="O527" s="222">
        <f t="shared" si="1122"/>
        <v>0</v>
      </c>
      <c r="P527" s="222">
        <f t="shared" si="1123"/>
        <v>0</v>
      </c>
      <c r="Q527" s="222">
        <f t="shared" si="1124"/>
        <v>0</v>
      </c>
      <c r="R527" s="222">
        <f t="shared" si="1125"/>
        <v>0</v>
      </c>
      <c r="S527" s="222">
        <f t="shared" si="1126"/>
        <v>0</v>
      </c>
      <c r="T527" s="222">
        <f t="shared" si="1127"/>
        <v>0</v>
      </c>
      <c r="U527" s="222">
        <f t="shared" si="1128"/>
        <v>0</v>
      </c>
      <c r="V527" s="222">
        <f t="shared" si="1129"/>
        <v>0</v>
      </c>
      <c r="W527" s="222">
        <f t="shared" si="1130"/>
        <v>0</v>
      </c>
      <c r="X527" s="222">
        <f t="shared" si="1131"/>
        <v>0</v>
      </c>
      <c r="Y527" s="222">
        <f t="shared" si="1132"/>
        <v>0</v>
      </c>
      <c r="Z527" s="222">
        <f t="shared" si="1133"/>
        <v>0</v>
      </c>
      <c r="AA527" s="222">
        <f t="shared" si="1134"/>
        <v>0</v>
      </c>
      <c r="AB527" s="222">
        <f t="shared" si="1135"/>
        <v>0</v>
      </c>
      <c r="AC527" s="222">
        <f t="shared" si="1136"/>
        <v>0</v>
      </c>
      <c r="AD527" s="222">
        <f t="shared" si="1137"/>
        <v>0</v>
      </c>
      <c r="AE527" s="222">
        <f t="shared" si="1138"/>
        <v>0</v>
      </c>
      <c r="AF527" s="222">
        <f t="shared" si="1139"/>
        <v>0</v>
      </c>
      <c r="AG527" s="222">
        <f t="shared" si="1140"/>
        <v>0</v>
      </c>
      <c r="AH527" s="222">
        <f t="shared" si="1141"/>
        <v>0</v>
      </c>
      <c r="AI527" s="222">
        <f t="shared" si="1142"/>
        <v>0</v>
      </c>
      <c r="AJ527" s="222">
        <f t="shared" si="1143"/>
        <v>0</v>
      </c>
      <c r="AK527" s="222">
        <f t="shared" si="1144"/>
        <v>0</v>
      </c>
      <c r="AL527" s="222">
        <f t="shared" si="1145"/>
        <v>0</v>
      </c>
      <c r="AM527" s="222">
        <f t="shared" si="1146"/>
        <v>0</v>
      </c>
      <c r="AN527" s="222">
        <f t="shared" si="1147"/>
        <v>0</v>
      </c>
      <c r="AO527" s="222">
        <f t="shared" si="1148"/>
        <v>0</v>
      </c>
      <c r="AP527" s="222">
        <f t="shared" si="1149"/>
        <v>0</v>
      </c>
      <c r="AQ527" s="222">
        <f t="shared" si="1150"/>
        <v>0</v>
      </c>
      <c r="AR527" s="222">
        <f t="shared" si="1151"/>
        <v>0</v>
      </c>
      <c r="AS527" s="222">
        <f t="shared" si="1152"/>
        <v>0</v>
      </c>
      <c r="AT527" s="222">
        <f t="shared" si="1153"/>
        <v>0</v>
      </c>
      <c r="AU527" s="222">
        <f t="shared" si="1154"/>
        <v>0</v>
      </c>
      <c r="AV527" s="222">
        <f t="shared" si="1155"/>
        <v>0</v>
      </c>
      <c r="AW527" s="222">
        <f t="shared" si="1156"/>
        <v>0</v>
      </c>
      <c r="AX527" s="222">
        <f t="shared" si="1157"/>
        <v>0</v>
      </c>
      <c r="AY527" s="222">
        <f t="shared" si="1158"/>
        <v>0</v>
      </c>
      <c r="AZ527" s="222">
        <f t="shared" si="1159"/>
        <v>0</v>
      </c>
      <c r="BA527" s="222">
        <f t="shared" si="1160"/>
        <v>0</v>
      </c>
      <c r="BB527" s="222">
        <f t="shared" si="1161"/>
        <v>0</v>
      </c>
      <c r="BC527" s="222">
        <f t="shared" si="1162"/>
        <v>0</v>
      </c>
      <c r="BD527" s="222">
        <f t="shared" si="1163"/>
        <v>0</v>
      </c>
      <c r="BE527" s="222">
        <f t="shared" si="1164"/>
        <v>0</v>
      </c>
      <c r="BF527" s="222">
        <f t="shared" si="1165"/>
        <v>0</v>
      </c>
      <c r="BG527" s="222">
        <f t="shared" si="1166"/>
        <v>0</v>
      </c>
      <c r="BH527" s="222">
        <f t="shared" si="1167"/>
        <v>0</v>
      </c>
      <c r="BI527" s="222">
        <f t="shared" si="1168"/>
        <v>0</v>
      </c>
      <c r="BJ527" s="222">
        <f t="shared" si="1169"/>
        <v>0</v>
      </c>
      <c r="BK527" s="222">
        <f t="shared" si="1170"/>
        <v>0</v>
      </c>
      <c r="BL527" s="222">
        <f t="shared" si="1171"/>
        <v>0</v>
      </c>
      <c r="BM527" s="222">
        <f t="shared" si="1172"/>
        <v>0</v>
      </c>
      <c r="BN527" s="222">
        <f t="shared" si="1173"/>
        <v>0</v>
      </c>
      <c r="BO527" s="222">
        <f t="shared" si="1174"/>
        <v>0</v>
      </c>
      <c r="BP527" s="222">
        <f t="shared" si="1175"/>
        <v>0</v>
      </c>
      <c r="BQ527" s="222">
        <f t="shared" si="1176"/>
        <v>0</v>
      </c>
      <c r="BR527" s="222">
        <f t="shared" si="1177"/>
        <v>0</v>
      </c>
      <c r="BS527" s="222">
        <f t="shared" si="1178"/>
        <v>0</v>
      </c>
      <c r="BT527" s="222">
        <f t="shared" si="1179"/>
        <v>0</v>
      </c>
      <c r="BU527" s="222">
        <f t="shared" si="1180"/>
        <v>0</v>
      </c>
      <c r="BV527" s="222">
        <f t="shared" si="1181"/>
        <v>0</v>
      </c>
      <c r="BW527" s="222">
        <f t="shared" si="1182"/>
        <v>0</v>
      </c>
      <c r="BX527" s="222">
        <f t="shared" si="1183"/>
        <v>0</v>
      </c>
      <c r="BY527" s="222">
        <f t="shared" si="1184"/>
        <v>0</v>
      </c>
      <c r="BZ527" s="222">
        <f t="shared" si="1185"/>
        <v>0</v>
      </c>
      <c r="CA527" s="222">
        <f t="shared" si="1186"/>
        <v>0</v>
      </c>
      <c r="CB527" s="222">
        <f t="shared" si="1187"/>
        <v>0</v>
      </c>
      <c r="CC527" s="222">
        <f t="shared" si="1188"/>
        <v>0</v>
      </c>
      <c r="CD527" s="222">
        <f t="shared" si="1189"/>
        <v>0</v>
      </c>
      <c r="CE527" s="222">
        <f t="shared" si="1190"/>
        <v>0</v>
      </c>
      <c r="CF527" s="222">
        <f t="shared" si="1191"/>
        <v>0</v>
      </c>
      <c r="CG527" s="222">
        <f t="shared" si="1192"/>
        <v>0</v>
      </c>
      <c r="CH527" s="222">
        <f t="shared" si="1193"/>
        <v>0</v>
      </c>
      <c r="CI527" s="222">
        <f t="shared" si="1194"/>
        <v>0</v>
      </c>
      <c r="CJ527" s="222">
        <f t="shared" si="1195"/>
        <v>0</v>
      </c>
      <c r="CK527" s="222">
        <f t="shared" si="1196"/>
        <v>0</v>
      </c>
      <c r="CL527" s="222">
        <f t="shared" si="1197"/>
        <v>0</v>
      </c>
      <c r="CM527" s="222">
        <f t="shared" si="1198"/>
        <v>0</v>
      </c>
      <c r="CN527" s="222">
        <f t="shared" si="1199"/>
        <v>0</v>
      </c>
      <c r="CO527" s="222">
        <f t="shared" si="1200"/>
        <v>0</v>
      </c>
      <c r="CP527" s="222">
        <f t="shared" si="1201"/>
        <v>0</v>
      </c>
      <c r="CQ527" s="222">
        <f t="shared" si="1202"/>
        <v>0</v>
      </c>
      <c r="CR527" s="222">
        <f t="shared" si="1203"/>
        <v>0</v>
      </c>
      <c r="CS527" s="222">
        <f t="shared" si="1204"/>
        <v>0</v>
      </c>
      <c r="CT527" s="222">
        <f t="shared" si="1205"/>
        <v>0</v>
      </c>
      <c r="CU527" s="222">
        <f t="shared" si="1206"/>
        <v>0</v>
      </c>
      <c r="CV527" s="222">
        <f t="shared" si="1207"/>
        <v>0</v>
      </c>
      <c r="CW527" s="222">
        <f t="shared" si="1208"/>
        <v>0</v>
      </c>
      <c r="CX527" s="222">
        <f t="shared" si="1209"/>
        <v>0</v>
      </c>
      <c r="CY527" s="222">
        <f t="shared" si="1210"/>
        <v>0</v>
      </c>
      <c r="CZ527" s="222">
        <f t="shared" si="1211"/>
        <v>0</v>
      </c>
      <c r="DA527" s="222">
        <f t="shared" si="1212"/>
        <v>0</v>
      </c>
      <c r="DB527" s="222">
        <f t="shared" si="1213"/>
        <v>0</v>
      </c>
      <c r="DC527" s="222">
        <f t="shared" si="1214"/>
        <v>0</v>
      </c>
      <c r="DD527" s="222">
        <f t="shared" si="1215"/>
        <v>0</v>
      </c>
      <c r="DE527" s="222">
        <f t="shared" si="1216"/>
        <v>0</v>
      </c>
      <c r="DF527" s="222">
        <f t="shared" si="1217"/>
        <v>0</v>
      </c>
      <c r="DG527" s="222">
        <f t="shared" si="1218"/>
        <v>0</v>
      </c>
      <c r="DH527" s="222">
        <f t="shared" si="1219"/>
        <v>0</v>
      </c>
      <c r="DI527" s="222">
        <f t="shared" si="1220"/>
        <v>0</v>
      </c>
      <c r="DJ527" s="222">
        <f t="shared" si="1221"/>
        <v>0</v>
      </c>
      <c r="DK527" s="222">
        <f t="shared" si="1222"/>
        <v>0</v>
      </c>
      <c r="DL527" s="222">
        <f t="shared" si="1223"/>
        <v>0</v>
      </c>
      <c r="DM527" s="222">
        <f t="shared" si="1224"/>
        <v>0</v>
      </c>
      <c r="DN527" s="222">
        <f t="shared" si="1225"/>
        <v>0</v>
      </c>
      <c r="DO527" s="222">
        <f t="shared" si="1226"/>
        <v>0</v>
      </c>
      <c r="DP527" s="222">
        <f t="shared" si="1227"/>
        <v>0</v>
      </c>
      <c r="DQ527" s="222">
        <f t="shared" si="1228"/>
        <v>0</v>
      </c>
      <c r="DR527" s="222">
        <f t="shared" si="1229"/>
        <v>0</v>
      </c>
      <c r="DS527" s="222">
        <f t="shared" si="1230"/>
        <v>0</v>
      </c>
      <c r="DT527" s="222">
        <f t="shared" si="1231"/>
        <v>0</v>
      </c>
      <c r="DU527" s="222">
        <f t="shared" si="1232"/>
        <v>0</v>
      </c>
      <c r="DV527" s="222">
        <f t="shared" si="1233"/>
        <v>0</v>
      </c>
      <c r="DW527" s="222">
        <f t="shared" si="1234"/>
        <v>0</v>
      </c>
      <c r="DX527" s="222">
        <f t="shared" si="1235"/>
        <v>0</v>
      </c>
      <c r="DY527" s="222">
        <f t="shared" si="1236"/>
        <v>0</v>
      </c>
      <c r="DZ527" s="222">
        <f t="shared" si="1237"/>
        <v>0</v>
      </c>
      <c r="EA527" s="222">
        <f t="shared" si="1238"/>
        <v>0</v>
      </c>
      <c r="EB527" s="222">
        <f t="shared" si="1239"/>
        <v>0</v>
      </c>
      <c r="EC527" s="222">
        <f t="shared" si="1240"/>
        <v>0</v>
      </c>
      <c r="ED527" s="222">
        <f t="shared" si="1241"/>
        <v>0</v>
      </c>
      <c r="EE527" s="222">
        <f t="shared" si="1242"/>
        <v>0</v>
      </c>
      <c r="EF527" s="222">
        <f t="shared" si="1243"/>
        <v>0</v>
      </c>
      <c r="EG527" s="222">
        <f t="shared" si="1244"/>
        <v>0</v>
      </c>
      <c r="EH527" s="222">
        <f t="shared" si="1245"/>
        <v>0</v>
      </c>
      <c r="EI527" s="222">
        <f t="shared" si="1246"/>
        <v>0</v>
      </c>
      <c r="EJ527" s="222">
        <f t="shared" si="1247"/>
        <v>0</v>
      </c>
      <c r="EK527" s="222">
        <f t="shared" si="1248"/>
        <v>0</v>
      </c>
      <c r="EL527" s="222">
        <f t="shared" si="1249"/>
        <v>0</v>
      </c>
      <c r="EM527" s="222">
        <f t="shared" si="1250"/>
        <v>0</v>
      </c>
      <c r="EN527" s="222">
        <f t="shared" si="1251"/>
        <v>0</v>
      </c>
      <c r="EO527" s="222">
        <f t="shared" si="1252"/>
        <v>0</v>
      </c>
      <c r="EP527" s="222">
        <f t="shared" si="1253"/>
        <v>0</v>
      </c>
      <c r="EQ527" s="222">
        <f t="shared" si="1254"/>
        <v>0</v>
      </c>
      <c r="ER527" s="222">
        <f t="shared" si="1255"/>
        <v>0</v>
      </c>
      <c r="ES527" s="222">
        <f t="shared" si="1256"/>
        <v>0</v>
      </c>
      <c r="ET527" s="222">
        <f t="shared" si="1257"/>
        <v>0</v>
      </c>
      <c r="EU527" s="222">
        <f t="shared" si="1258"/>
        <v>0</v>
      </c>
      <c r="EV527" s="222">
        <f t="shared" si="1259"/>
        <v>0</v>
      </c>
      <c r="EW527" s="222">
        <f t="shared" si="1260"/>
        <v>0</v>
      </c>
      <c r="EX527" s="222">
        <f t="shared" si="1261"/>
        <v>0</v>
      </c>
      <c r="EY527" s="222">
        <f t="shared" si="1262"/>
        <v>0</v>
      </c>
      <c r="EZ527" s="222">
        <f t="shared" si="1263"/>
        <v>0</v>
      </c>
      <c r="FA527" s="222">
        <f t="shared" si="1264"/>
        <v>0</v>
      </c>
      <c r="FB527" s="222">
        <f t="shared" si="1265"/>
        <v>0</v>
      </c>
      <c r="FC527" s="222">
        <f t="shared" si="1266"/>
        <v>0</v>
      </c>
      <c r="FD527" s="222">
        <f t="shared" si="1267"/>
        <v>0</v>
      </c>
      <c r="FE527" s="222">
        <f t="shared" si="1268"/>
        <v>0</v>
      </c>
      <c r="FF527" s="222">
        <f t="shared" si="1269"/>
        <v>0</v>
      </c>
      <c r="FG527" s="222">
        <f t="shared" si="1270"/>
        <v>0</v>
      </c>
      <c r="FH527" s="222">
        <f t="shared" si="1271"/>
        <v>0</v>
      </c>
      <c r="FI527" s="222">
        <f t="shared" si="1272"/>
        <v>0</v>
      </c>
      <c r="FJ527" s="222">
        <f t="shared" si="1273"/>
        <v>0</v>
      </c>
      <c r="FK527" s="222">
        <f t="shared" si="1274"/>
        <v>0</v>
      </c>
      <c r="FL527" s="222">
        <f t="shared" si="1275"/>
        <v>0</v>
      </c>
      <c r="FM527" s="222">
        <f t="shared" si="1276"/>
        <v>0</v>
      </c>
      <c r="FN527" s="222">
        <f t="shared" si="1277"/>
        <v>0</v>
      </c>
      <c r="FO527" s="222">
        <f t="shared" si="1278"/>
        <v>0</v>
      </c>
      <c r="FP527" s="222">
        <f t="shared" si="1279"/>
        <v>0</v>
      </c>
      <c r="FQ527" s="222">
        <f t="shared" si="1280"/>
        <v>0</v>
      </c>
      <c r="FR527" s="222">
        <f t="shared" si="1281"/>
        <v>0</v>
      </c>
      <c r="FS527" s="222">
        <f t="shared" si="1282"/>
        <v>0</v>
      </c>
      <c r="FT527" s="222">
        <f t="shared" si="1283"/>
        <v>0</v>
      </c>
      <c r="FU527" s="222">
        <f t="shared" si="1284"/>
        <v>0</v>
      </c>
      <c r="FV527" s="222">
        <f t="shared" si="1285"/>
        <v>0</v>
      </c>
      <c r="FW527" s="222">
        <f t="shared" si="1286"/>
        <v>0</v>
      </c>
      <c r="FX527" s="222">
        <f t="shared" si="1287"/>
        <v>0</v>
      </c>
      <c r="FY527" s="222">
        <f t="shared" si="1288"/>
        <v>0</v>
      </c>
      <c r="FZ527" s="222">
        <f t="shared" si="1289"/>
        <v>0</v>
      </c>
      <c r="GA527" s="222">
        <f t="shared" si="1290"/>
        <v>0</v>
      </c>
      <c r="GB527" s="222">
        <f t="shared" si="1291"/>
        <v>0</v>
      </c>
      <c r="GC527" s="222">
        <f t="shared" si="1292"/>
        <v>0</v>
      </c>
      <c r="GD527" s="222">
        <f t="shared" si="1293"/>
        <v>0</v>
      </c>
      <c r="GE527" s="222">
        <f t="shared" si="1294"/>
        <v>0</v>
      </c>
      <c r="GF527" s="222">
        <f t="shared" si="1295"/>
        <v>0</v>
      </c>
      <c r="GG527" s="222">
        <f t="shared" si="1296"/>
        <v>0</v>
      </c>
      <c r="GH527" s="222">
        <f t="shared" si="1297"/>
        <v>0</v>
      </c>
      <c r="GI527" s="222">
        <f t="shared" si="1298"/>
        <v>0</v>
      </c>
      <c r="GJ527" s="222">
        <f t="shared" si="1299"/>
        <v>0</v>
      </c>
      <c r="GK527" s="222">
        <f t="shared" si="1300"/>
        <v>0</v>
      </c>
      <c r="GL527" s="222">
        <f t="shared" si="1301"/>
        <v>0</v>
      </c>
      <c r="GM527" s="222">
        <f t="shared" si="1302"/>
        <v>0</v>
      </c>
      <c r="GN527" s="222">
        <f t="shared" si="1303"/>
        <v>0</v>
      </c>
      <c r="GO527" s="222">
        <f t="shared" si="1304"/>
        <v>0</v>
      </c>
      <c r="GP527" s="222">
        <f t="shared" si="1305"/>
        <v>0</v>
      </c>
      <c r="GQ527" s="222">
        <f t="shared" si="1306"/>
        <v>0</v>
      </c>
      <c r="GR527" s="222">
        <f t="shared" si="1307"/>
        <v>0</v>
      </c>
      <c r="GS527" s="222">
        <f t="shared" si="1308"/>
        <v>0</v>
      </c>
      <c r="GT527" s="222">
        <f t="shared" si="1309"/>
        <v>0</v>
      </c>
      <c r="GU527" s="222">
        <f t="shared" si="1310"/>
        <v>0</v>
      </c>
      <c r="GV527" s="222">
        <f t="shared" si="1311"/>
        <v>0</v>
      </c>
      <c r="GW527" s="222">
        <f t="shared" si="1312"/>
        <v>0</v>
      </c>
      <c r="GX527" s="222">
        <f t="shared" si="1313"/>
        <v>0</v>
      </c>
      <c r="GY527" s="222">
        <f t="shared" si="1314"/>
        <v>0</v>
      </c>
      <c r="GZ527" s="222">
        <f t="shared" si="1315"/>
        <v>0</v>
      </c>
      <c r="HA527" s="222">
        <f t="shared" si="1316"/>
        <v>0</v>
      </c>
      <c r="HB527" s="222">
        <f t="shared" si="1317"/>
        <v>0</v>
      </c>
      <c r="HC527" s="222">
        <f t="shared" si="1318"/>
        <v>0</v>
      </c>
      <c r="HD527" s="222">
        <f t="shared" si="1319"/>
        <v>0</v>
      </c>
      <c r="HE527" s="222">
        <f t="shared" si="1320"/>
        <v>0</v>
      </c>
      <c r="HF527" s="222">
        <f t="shared" si="1321"/>
        <v>0</v>
      </c>
      <c r="HG527" s="222">
        <f t="shared" si="1322"/>
        <v>0</v>
      </c>
      <c r="HH527" s="222">
        <f t="shared" si="1323"/>
        <v>0</v>
      </c>
      <c r="HI527" s="222">
        <f t="shared" si="1324"/>
        <v>0</v>
      </c>
      <c r="HJ527" s="222">
        <f t="shared" si="1325"/>
        <v>0</v>
      </c>
      <c r="HK527" s="222">
        <f t="shared" si="1326"/>
        <v>0</v>
      </c>
      <c r="HL527" s="222">
        <f t="shared" si="1327"/>
        <v>0</v>
      </c>
      <c r="HM527" s="222">
        <f t="shared" si="1328"/>
        <v>0</v>
      </c>
      <c r="HN527" s="222">
        <f t="shared" si="1329"/>
        <v>0</v>
      </c>
      <c r="HO527" s="222">
        <f t="shared" si="1330"/>
        <v>0</v>
      </c>
      <c r="HP527" s="222">
        <f t="shared" si="1331"/>
        <v>0</v>
      </c>
      <c r="HQ527" s="222">
        <f t="shared" si="1332"/>
        <v>0</v>
      </c>
      <c r="HR527" s="222">
        <f t="shared" si="1333"/>
        <v>0</v>
      </c>
      <c r="HS527" s="222">
        <f t="shared" si="1334"/>
        <v>0</v>
      </c>
      <c r="HT527" s="222">
        <f t="shared" si="1335"/>
        <v>0</v>
      </c>
      <c r="HU527" s="222">
        <f t="shared" si="1336"/>
        <v>0</v>
      </c>
      <c r="HV527" s="222">
        <f t="shared" si="1337"/>
        <v>0</v>
      </c>
      <c r="HW527" s="222">
        <f t="shared" si="1338"/>
        <v>0</v>
      </c>
      <c r="HX527" s="222">
        <f t="shared" si="1339"/>
        <v>0</v>
      </c>
      <c r="HY527" s="222">
        <f t="shared" si="1340"/>
        <v>0</v>
      </c>
      <c r="HZ527" s="222">
        <f t="shared" si="1341"/>
        <v>0</v>
      </c>
      <c r="IA527" s="222">
        <f t="shared" si="1342"/>
        <v>0</v>
      </c>
      <c r="IB527" s="222">
        <f t="shared" si="1343"/>
        <v>0</v>
      </c>
      <c r="IC527" s="222">
        <f t="shared" si="1344"/>
        <v>0</v>
      </c>
      <c r="ID527" s="222">
        <f t="shared" si="1345"/>
        <v>0</v>
      </c>
      <c r="IE527" s="222">
        <f t="shared" si="1346"/>
        <v>0</v>
      </c>
      <c r="IF527" s="222">
        <f t="shared" si="1347"/>
        <v>0</v>
      </c>
      <c r="IG527" s="222">
        <f t="shared" si="1348"/>
        <v>0</v>
      </c>
      <c r="IH527" s="222">
        <f t="shared" si="1349"/>
        <v>0</v>
      </c>
      <c r="II527" s="222">
        <f t="shared" si="1350"/>
        <v>0</v>
      </c>
      <c r="IJ527" s="222">
        <f t="shared" si="1351"/>
        <v>0</v>
      </c>
      <c r="IK527" s="222">
        <f t="shared" si="1352"/>
        <v>0</v>
      </c>
      <c r="IL527" s="222">
        <f t="shared" si="1353"/>
        <v>0</v>
      </c>
      <c r="IM527" s="222">
        <f t="shared" si="1354"/>
        <v>0</v>
      </c>
      <c r="IN527" s="222">
        <f t="shared" si="1355"/>
        <v>0</v>
      </c>
      <c r="IO527" s="222">
        <f t="shared" si="1356"/>
        <v>0</v>
      </c>
      <c r="IP527" s="222">
        <f t="shared" si="1357"/>
        <v>0</v>
      </c>
      <c r="IQ527" s="222">
        <f t="shared" si="1358"/>
        <v>0</v>
      </c>
      <c r="IR527" s="222">
        <f t="shared" si="1359"/>
        <v>0</v>
      </c>
      <c r="IS527" s="222">
        <f t="shared" si="1360"/>
        <v>0</v>
      </c>
      <c r="IT527" s="222">
        <f t="shared" si="1361"/>
        <v>0</v>
      </c>
      <c r="IU527" s="222">
        <f t="shared" si="1362"/>
        <v>0</v>
      </c>
      <c r="IV527" s="222">
        <f t="shared" si="1363"/>
        <v>0</v>
      </c>
      <c r="IW527" s="222">
        <f t="shared" si="1364"/>
        <v>0</v>
      </c>
      <c r="IX527" s="222">
        <f t="shared" si="1365"/>
        <v>0</v>
      </c>
      <c r="IY527" s="222">
        <f t="shared" si="1366"/>
        <v>0</v>
      </c>
      <c r="IZ527" s="222">
        <f t="shared" si="1367"/>
        <v>0</v>
      </c>
      <c r="JA527" s="222">
        <f t="shared" si="1368"/>
        <v>0</v>
      </c>
      <c r="JB527" s="222">
        <f t="shared" si="1369"/>
        <v>0</v>
      </c>
    </row>
    <row r="528" spans="2:262">
      <c r="B528" s="230">
        <v>167</v>
      </c>
      <c r="C528" s="229">
        <f t="shared" si="1370"/>
        <v>3.2617187500000025E-3</v>
      </c>
      <c r="D528" s="226">
        <f t="shared" ca="1" si="1113"/>
        <v>39.112102650991588</v>
      </c>
      <c r="E528" s="225">
        <f ca="1">FQ361</f>
        <v>-8.7897349008411674E-2</v>
      </c>
      <c r="F528" s="224">
        <v>167</v>
      </c>
      <c r="G528" s="222">
        <f t="shared" si="1114"/>
        <v>0</v>
      </c>
      <c r="H528" s="222">
        <f t="shared" si="1115"/>
        <v>0</v>
      </c>
      <c r="I528" s="222">
        <f t="shared" si="1116"/>
        <v>0</v>
      </c>
      <c r="J528" s="222">
        <f t="shared" si="1117"/>
        <v>0</v>
      </c>
      <c r="K528" s="222">
        <f t="shared" si="1118"/>
        <v>0</v>
      </c>
      <c r="L528" s="222">
        <f t="shared" si="1119"/>
        <v>0</v>
      </c>
      <c r="M528" s="222">
        <f t="shared" si="1120"/>
        <v>0</v>
      </c>
      <c r="N528" s="222">
        <f t="shared" si="1121"/>
        <v>0</v>
      </c>
      <c r="O528" s="222">
        <f t="shared" si="1122"/>
        <v>0</v>
      </c>
      <c r="P528" s="222">
        <f t="shared" si="1123"/>
        <v>0</v>
      </c>
      <c r="Q528" s="222">
        <f t="shared" si="1124"/>
        <v>0</v>
      </c>
      <c r="R528" s="222">
        <f t="shared" si="1125"/>
        <v>0</v>
      </c>
      <c r="S528" s="222">
        <f t="shared" si="1126"/>
        <v>0</v>
      </c>
      <c r="T528" s="222">
        <f t="shared" si="1127"/>
        <v>0</v>
      </c>
      <c r="U528" s="222">
        <f t="shared" si="1128"/>
        <v>0</v>
      </c>
      <c r="V528" s="222">
        <f t="shared" si="1129"/>
        <v>0</v>
      </c>
      <c r="W528" s="222">
        <f t="shared" si="1130"/>
        <v>0</v>
      </c>
      <c r="X528" s="222">
        <f t="shared" si="1131"/>
        <v>0</v>
      </c>
      <c r="Y528" s="222">
        <f t="shared" si="1132"/>
        <v>0</v>
      </c>
      <c r="Z528" s="222">
        <f t="shared" si="1133"/>
        <v>0</v>
      </c>
      <c r="AA528" s="222">
        <f t="shared" si="1134"/>
        <v>0</v>
      </c>
      <c r="AB528" s="222">
        <f t="shared" si="1135"/>
        <v>0</v>
      </c>
      <c r="AC528" s="222">
        <f t="shared" si="1136"/>
        <v>0</v>
      </c>
      <c r="AD528" s="222">
        <f t="shared" si="1137"/>
        <v>0</v>
      </c>
      <c r="AE528" s="222">
        <f t="shared" si="1138"/>
        <v>0</v>
      </c>
      <c r="AF528" s="222">
        <f t="shared" si="1139"/>
        <v>0</v>
      </c>
      <c r="AG528" s="222">
        <f t="shared" si="1140"/>
        <v>0</v>
      </c>
      <c r="AH528" s="222">
        <f t="shared" si="1141"/>
        <v>0</v>
      </c>
      <c r="AI528" s="222">
        <f t="shared" si="1142"/>
        <v>0</v>
      </c>
      <c r="AJ528" s="222">
        <f t="shared" si="1143"/>
        <v>0</v>
      </c>
      <c r="AK528" s="222">
        <f t="shared" si="1144"/>
        <v>0</v>
      </c>
      <c r="AL528" s="222">
        <f t="shared" si="1145"/>
        <v>0</v>
      </c>
      <c r="AM528" s="222">
        <f t="shared" si="1146"/>
        <v>0</v>
      </c>
      <c r="AN528" s="222">
        <f t="shared" si="1147"/>
        <v>0</v>
      </c>
      <c r="AO528" s="222">
        <f t="shared" si="1148"/>
        <v>0</v>
      </c>
      <c r="AP528" s="222">
        <f t="shared" si="1149"/>
        <v>0</v>
      </c>
      <c r="AQ528" s="222">
        <f t="shared" si="1150"/>
        <v>0</v>
      </c>
      <c r="AR528" s="222">
        <f t="shared" si="1151"/>
        <v>0</v>
      </c>
      <c r="AS528" s="222">
        <f t="shared" si="1152"/>
        <v>0</v>
      </c>
      <c r="AT528" s="222">
        <f t="shared" si="1153"/>
        <v>0</v>
      </c>
      <c r="AU528" s="222">
        <f t="shared" si="1154"/>
        <v>0</v>
      </c>
      <c r="AV528" s="222">
        <f t="shared" si="1155"/>
        <v>0</v>
      </c>
      <c r="AW528" s="222">
        <f t="shared" si="1156"/>
        <v>0</v>
      </c>
      <c r="AX528" s="222">
        <f t="shared" si="1157"/>
        <v>0</v>
      </c>
      <c r="AY528" s="222">
        <f t="shared" si="1158"/>
        <v>0</v>
      </c>
      <c r="AZ528" s="222">
        <f t="shared" si="1159"/>
        <v>0</v>
      </c>
      <c r="BA528" s="222">
        <f t="shared" si="1160"/>
        <v>0</v>
      </c>
      <c r="BB528" s="222">
        <f t="shared" si="1161"/>
        <v>0</v>
      </c>
      <c r="BC528" s="222">
        <f t="shared" si="1162"/>
        <v>0</v>
      </c>
      <c r="BD528" s="222">
        <f t="shared" si="1163"/>
        <v>0</v>
      </c>
      <c r="BE528" s="222">
        <f t="shared" si="1164"/>
        <v>0</v>
      </c>
      <c r="BF528" s="222">
        <f t="shared" si="1165"/>
        <v>0</v>
      </c>
      <c r="BG528" s="222">
        <f t="shared" si="1166"/>
        <v>0</v>
      </c>
      <c r="BH528" s="222">
        <f t="shared" si="1167"/>
        <v>0</v>
      </c>
      <c r="BI528" s="222">
        <f t="shared" si="1168"/>
        <v>0</v>
      </c>
      <c r="BJ528" s="222">
        <f t="shared" si="1169"/>
        <v>0</v>
      </c>
      <c r="BK528" s="222">
        <f t="shared" si="1170"/>
        <v>0</v>
      </c>
      <c r="BL528" s="222">
        <f t="shared" si="1171"/>
        <v>0</v>
      </c>
      <c r="BM528" s="222">
        <f t="shared" si="1172"/>
        <v>0</v>
      </c>
      <c r="BN528" s="222">
        <f t="shared" si="1173"/>
        <v>0</v>
      </c>
      <c r="BO528" s="222">
        <f t="shared" si="1174"/>
        <v>0</v>
      </c>
      <c r="BP528" s="222">
        <f t="shared" si="1175"/>
        <v>0</v>
      </c>
      <c r="BQ528" s="222">
        <f t="shared" si="1176"/>
        <v>0</v>
      </c>
      <c r="BR528" s="222">
        <f t="shared" si="1177"/>
        <v>0</v>
      </c>
      <c r="BS528" s="222">
        <f t="shared" si="1178"/>
        <v>0</v>
      </c>
      <c r="BT528" s="222">
        <f t="shared" si="1179"/>
        <v>0</v>
      </c>
      <c r="BU528" s="222">
        <f t="shared" si="1180"/>
        <v>0</v>
      </c>
      <c r="BV528" s="222">
        <f t="shared" si="1181"/>
        <v>0</v>
      </c>
      <c r="BW528" s="222">
        <f t="shared" si="1182"/>
        <v>0</v>
      </c>
      <c r="BX528" s="222">
        <f t="shared" si="1183"/>
        <v>0</v>
      </c>
      <c r="BY528" s="222">
        <f t="shared" si="1184"/>
        <v>0</v>
      </c>
      <c r="BZ528" s="222">
        <f t="shared" si="1185"/>
        <v>0</v>
      </c>
      <c r="CA528" s="222">
        <f t="shared" si="1186"/>
        <v>0</v>
      </c>
      <c r="CB528" s="222">
        <f t="shared" si="1187"/>
        <v>0</v>
      </c>
      <c r="CC528" s="222">
        <f t="shared" si="1188"/>
        <v>0</v>
      </c>
      <c r="CD528" s="222">
        <f t="shared" si="1189"/>
        <v>0</v>
      </c>
      <c r="CE528" s="222">
        <f t="shared" si="1190"/>
        <v>0</v>
      </c>
      <c r="CF528" s="222">
        <f t="shared" si="1191"/>
        <v>0</v>
      </c>
      <c r="CG528" s="222">
        <f t="shared" si="1192"/>
        <v>0</v>
      </c>
      <c r="CH528" s="222">
        <f t="shared" si="1193"/>
        <v>0</v>
      </c>
      <c r="CI528" s="222">
        <f t="shared" si="1194"/>
        <v>0</v>
      </c>
      <c r="CJ528" s="222">
        <f t="shared" si="1195"/>
        <v>0</v>
      </c>
      <c r="CK528" s="222">
        <f t="shared" si="1196"/>
        <v>0</v>
      </c>
      <c r="CL528" s="222">
        <f t="shared" si="1197"/>
        <v>0</v>
      </c>
      <c r="CM528" s="222">
        <f t="shared" si="1198"/>
        <v>0</v>
      </c>
      <c r="CN528" s="222">
        <f t="shared" si="1199"/>
        <v>0</v>
      </c>
      <c r="CO528" s="222">
        <f t="shared" si="1200"/>
        <v>0</v>
      </c>
      <c r="CP528" s="222">
        <f t="shared" si="1201"/>
        <v>0</v>
      </c>
      <c r="CQ528" s="222">
        <f t="shared" si="1202"/>
        <v>0</v>
      </c>
      <c r="CR528" s="222">
        <f t="shared" si="1203"/>
        <v>0</v>
      </c>
      <c r="CS528" s="222">
        <f t="shared" si="1204"/>
        <v>0</v>
      </c>
      <c r="CT528" s="222">
        <f t="shared" si="1205"/>
        <v>0</v>
      </c>
      <c r="CU528" s="222">
        <f t="shared" si="1206"/>
        <v>0</v>
      </c>
      <c r="CV528" s="222">
        <f t="shared" si="1207"/>
        <v>0</v>
      </c>
      <c r="CW528" s="222">
        <f t="shared" si="1208"/>
        <v>0</v>
      </c>
      <c r="CX528" s="222">
        <f t="shared" si="1209"/>
        <v>0</v>
      </c>
      <c r="CY528" s="222">
        <f t="shared" si="1210"/>
        <v>0</v>
      </c>
      <c r="CZ528" s="222">
        <f t="shared" si="1211"/>
        <v>0</v>
      </c>
      <c r="DA528" s="222">
        <f t="shared" si="1212"/>
        <v>0</v>
      </c>
      <c r="DB528" s="222">
        <f t="shared" si="1213"/>
        <v>0</v>
      </c>
      <c r="DC528" s="222">
        <f t="shared" si="1214"/>
        <v>0</v>
      </c>
      <c r="DD528" s="222">
        <f t="shared" si="1215"/>
        <v>0</v>
      </c>
      <c r="DE528" s="222">
        <f t="shared" si="1216"/>
        <v>0</v>
      </c>
      <c r="DF528" s="222">
        <f t="shared" si="1217"/>
        <v>0</v>
      </c>
      <c r="DG528" s="222">
        <f t="shared" si="1218"/>
        <v>0</v>
      </c>
      <c r="DH528" s="222">
        <f t="shared" si="1219"/>
        <v>0</v>
      </c>
      <c r="DI528" s="222">
        <f t="shared" si="1220"/>
        <v>0</v>
      </c>
      <c r="DJ528" s="222">
        <f t="shared" si="1221"/>
        <v>0</v>
      </c>
      <c r="DK528" s="222">
        <f t="shared" si="1222"/>
        <v>0</v>
      </c>
      <c r="DL528" s="222">
        <f t="shared" si="1223"/>
        <v>0</v>
      </c>
      <c r="DM528" s="222">
        <f t="shared" si="1224"/>
        <v>0</v>
      </c>
      <c r="DN528" s="222">
        <f t="shared" si="1225"/>
        <v>0</v>
      </c>
      <c r="DO528" s="222">
        <f t="shared" si="1226"/>
        <v>0</v>
      </c>
      <c r="DP528" s="222">
        <f t="shared" si="1227"/>
        <v>0</v>
      </c>
      <c r="DQ528" s="222">
        <f t="shared" si="1228"/>
        <v>0</v>
      </c>
      <c r="DR528" s="222">
        <f t="shared" si="1229"/>
        <v>0</v>
      </c>
      <c r="DS528" s="222">
        <f t="shared" si="1230"/>
        <v>0</v>
      </c>
      <c r="DT528" s="222">
        <f t="shared" si="1231"/>
        <v>0</v>
      </c>
      <c r="DU528" s="222">
        <f t="shared" si="1232"/>
        <v>0</v>
      </c>
      <c r="DV528" s="222">
        <f t="shared" si="1233"/>
        <v>0</v>
      </c>
      <c r="DW528" s="222">
        <f t="shared" si="1234"/>
        <v>0</v>
      </c>
      <c r="DX528" s="222">
        <f t="shared" si="1235"/>
        <v>0</v>
      </c>
      <c r="DY528" s="222">
        <f t="shared" si="1236"/>
        <v>0</v>
      </c>
      <c r="DZ528" s="222">
        <f t="shared" si="1237"/>
        <v>0</v>
      </c>
      <c r="EA528" s="222">
        <f t="shared" si="1238"/>
        <v>0</v>
      </c>
      <c r="EB528" s="222">
        <f t="shared" si="1239"/>
        <v>0</v>
      </c>
      <c r="EC528" s="222">
        <f t="shared" si="1240"/>
        <v>0</v>
      </c>
      <c r="ED528" s="222">
        <f t="shared" si="1241"/>
        <v>0</v>
      </c>
      <c r="EE528" s="222">
        <f t="shared" si="1242"/>
        <v>0</v>
      </c>
      <c r="EF528" s="222">
        <f t="shared" si="1243"/>
        <v>0</v>
      </c>
      <c r="EG528" s="222">
        <f t="shared" si="1244"/>
        <v>0</v>
      </c>
      <c r="EH528" s="222">
        <f t="shared" si="1245"/>
        <v>0</v>
      </c>
      <c r="EI528" s="222">
        <f t="shared" si="1246"/>
        <v>0</v>
      </c>
      <c r="EJ528" s="222">
        <f t="shared" si="1247"/>
        <v>0</v>
      </c>
      <c r="EK528" s="222">
        <f t="shared" si="1248"/>
        <v>0</v>
      </c>
      <c r="EL528" s="222">
        <f t="shared" si="1249"/>
        <v>0</v>
      </c>
      <c r="EM528" s="222">
        <f t="shared" si="1250"/>
        <v>0</v>
      </c>
      <c r="EN528" s="222">
        <f t="shared" si="1251"/>
        <v>0</v>
      </c>
      <c r="EO528" s="222">
        <f t="shared" si="1252"/>
        <v>0</v>
      </c>
      <c r="EP528" s="222">
        <f t="shared" si="1253"/>
        <v>0</v>
      </c>
      <c r="EQ528" s="222">
        <f t="shared" si="1254"/>
        <v>0</v>
      </c>
      <c r="ER528" s="222">
        <f t="shared" si="1255"/>
        <v>0</v>
      </c>
      <c r="ES528" s="222">
        <f t="shared" si="1256"/>
        <v>0</v>
      </c>
      <c r="ET528" s="222">
        <f t="shared" si="1257"/>
        <v>0</v>
      </c>
      <c r="EU528" s="222">
        <f t="shared" si="1258"/>
        <v>0</v>
      </c>
      <c r="EV528" s="222">
        <f t="shared" si="1259"/>
        <v>0</v>
      </c>
      <c r="EW528" s="222">
        <f t="shared" si="1260"/>
        <v>0</v>
      </c>
      <c r="EX528" s="222">
        <f t="shared" si="1261"/>
        <v>0</v>
      </c>
      <c r="EY528" s="222">
        <f t="shared" si="1262"/>
        <v>0</v>
      </c>
      <c r="EZ528" s="222">
        <f t="shared" si="1263"/>
        <v>0</v>
      </c>
      <c r="FA528" s="222">
        <f t="shared" si="1264"/>
        <v>0</v>
      </c>
      <c r="FB528" s="222">
        <f t="shared" si="1265"/>
        <v>0</v>
      </c>
      <c r="FC528" s="222">
        <f t="shared" si="1266"/>
        <v>0</v>
      </c>
      <c r="FD528" s="222">
        <f t="shared" si="1267"/>
        <v>0</v>
      </c>
      <c r="FE528" s="222">
        <f t="shared" si="1268"/>
        <v>0</v>
      </c>
      <c r="FF528" s="222">
        <f t="shared" si="1269"/>
        <v>0</v>
      </c>
      <c r="FG528" s="222">
        <f t="shared" si="1270"/>
        <v>0</v>
      </c>
      <c r="FH528" s="222">
        <f t="shared" si="1271"/>
        <v>0</v>
      </c>
      <c r="FI528" s="222">
        <f t="shared" si="1272"/>
        <v>0</v>
      </c>
      <c r="FJ528" s="222">
        <f t="shared" si="1273"/>
        <v>0</v>
      </c>
      <c r="FK528" s="222">
        <f t="shared" si="1274"/>
        <v>0</v>
      </c>
      <c r="FL528" s="222">
        <f t="shared" si="1275"/>
        <v>0</v>
      </c>
      <c r="FM528" s="222">
        <f t="shared" si="1276"/>
        <v>0</v>
      </c>
      <c r="FN528" s="222">
        <f t="shared" si="1277"/>
        <v>0</v>
      </c>
      <c r="FO528" s="222">
        <f t="shared" si="1278"/>
        <v>0</v>
      </c>
      <c r="FP528" s="222">
        <f t="shared" si="1279"/>
        <v>0</v>
      </c>
      <c r="FQ528" s="222">
        <f t="shared" si="1280"/>
        <v>0</v>
      </c>
      <c r="FR528" s="222">
        <f t="shared" si="1281"/>
        <v>0</v>
      </c>
      <c r="FS528" s="222">
        <f t="shared" si="1282"/>
        <v>0</v>
      </c>
      <c r="FT528" s="222">
        <f t="shared" si="1283"/>
        <v>0</v>
      </c>
      <c r="FU528" s="222">
        <f t="shared" si="1284"/>
        <v>0</v>
      </c>
      <c r="FV528" s="222">
        <f t="shared" si="1285"/>
        <v>0</v>
      </c>
      <c r="FW528" s="222">
        <f t="shared" si="1286"/>
        <v>0</v>
      </c>
      <c r="FX528" s="222">
        <f t="shared" si="1287"/>
        <v>0</v>
      </c>
      <c r="FY528" s="222">
        <f t="shared" si="1288"/>
        <v>0</v>
      </c>
      <c r="FZ528" s="222">
        <f t="shared" si="1289"/>
        <v>0</v>
      </c>
      <c r="GA528" s="222">
        <f t="shared" si="1290"/>
        <v>0</v>
      </c>
      <c r="GB528" s="222">
        <f t="shared" si="1291"/>
        <v>0</v>
      </c>
      <c r="GC528" s="222">
        <f t="shared" si="1292"/>
        <v>0</v>
      </c>
      <c r="GD528" s="222">
        <f t="shared" si="1293"/>
        <v>0</v>
      </c>
      <c r="GE528" s="222">
        <f t="shared" si="1294"/>
        <v>0</v>
      </c>
      <c r="GF528" s="222">
        <f t="shared" si="1295"/>
        <v>0</v>
      </c>
      <c r="GG528" s="222">
        <f t="shared" si="1296"/>
        <v>0</v>
      </c>
      <c r="GH528" s="222">
        <f t="shared" si="1297"/>
        <v>0</v>
      </c>
      <c r="GI528" s="222">
        <f t="shared" si="1298"/>
        <v>0</v>
      </c>
      <c r="GJ528" s="222">
        <f t="shared" si="1299"/>
        <v>0</v>
      </c>
      <c r="GK528" s="222">
        <f t="shared" si="1300"/>
        <v>0</v>
      </c>
      <c r="GL528" s="222">
        <f t="shared" si="1301"/>
        <v>0</v>
      </c>
      <c r="GM528" s="222">
        <f t="shared" si="1302"/>
        <v>0</v>
      </c>
      <c r="GN528" s="222">
        <f t="shared" si="1303"/>
        <v>0</v>
      </c>
      <c r="GO528" s="222">
        <f t="shared" si="1304"/>
        <v>0</v>
      </c>
      <c r="GP528" s="222">
        <f t="shared" si="1305"/>
        <v>0</v>
      </c>
      <c r="GQ528" s="222">
        <f t="shared" si="1306"/>
        <v>0</v>
      </c>
      <c r="GR528" s="222">
        <f t="shared" si="1307"/>
        <v>0</v>
      </c>
      <c r="GS528" s="222">
        <f t="shared" si="1308"/>
        <v>0</v>
      </c>
      <c r="GT528" s="222">
        <f t="shared" si="1309"/>
        <v>0</v>
      </c>
      <c r="GU528" s="222">
        <f t="shared" si="1310"/>
        <v>0</v>
      </c>
      <c r="GV528" s="222">
        <f t="shared" si="1311"/>
        <v>0</v>
      </c>
      <c r="GW528" s="222">
        <f t="shared" si="1312"/>
        <v>0</v>
      </c>
      <c r="GX528" s="222">
        <f t="shared" si="1313"/>
        <v>0</v>
      </c>
      <c r="GY528" s="222">
        <f t="shared" si="1314"/>
        <v>0</v>
      </c>
      <c r="GZ528" s="222">
        <f t="shared" si="1315"/>
        <v>0</v>
      </c>
      <c r="HA528" s="222">
        <f t="shared" si="1316"/>
        <v>0</v>
      </c>
      <c r="HB528" s="222">
        <f t="shared" si="1317"/>
        <v>0</v>
      </c>
      <c r="HC528" s="222">
        <f t="shared" si="1318"/>
        <v>0</v>
      </c>
      <c r="HD528" s="222">
        <f t="shared" si="1319"/>
        <v>0</v>
      </c>
      <c r="HE528" s="222">
        <f t="shared" si="1320"/>
        <v>0</v>
      </c>
      <c r="HF528" s="222">
        <f t="shared" si="1321"/>
        <v>0</v>
      </c>
      <c r="HG528" s="222">
        <f t="shared" si="1322"/>
        <v>0</v>
      </c>
      <c r="HH528" s="222">
        <f t="shared" si="1323"/>
        <v>0</v>
      </c>
      <c r="HI528" s="222">
        <f t="shared" si="1324"/>
        <v>0</v>
      </c>
      <c r="HJ528" s="222">
        <f t="shared" si="1325"/>
        <v>0</v>
      </c>
      <c r="HK528" s="222">
        <f t="shared" si="1326"/>
        <v>0</v>
      </c>
      <c r="HL528" s="222">
        <f t="shared" si="1327"/>
        <v>0</v>
      </c>
      <c r="HM528" s="222">
        <f t="shared" si="1328"/>
        <v>0</v>
      </c>
      <c r="HN528" s="222">
        <f t="shared" si="1329"/>
        <v>0</v>
      </c>
      <c r="HO528" s="222">
        <f t="shared" si="1330"/>
        <v>0</v>
      </c>
      <c r="HP528" s="222">
        <f t="shared" si="1331"/>
        <v>0</v>
      </c>
      <c r="HQ528" s="222">
        <f t="shared" si="1332"/>
        <v>0</v>
      </c>
      <c r="HR528" s="222">
        <f t="shared" si="1333"/>
        <v>0</v>
      </c>
      <c r="HS528" s="222">
        <f t="shared" si="1334"/>
        <v>0</v>
      </c>
      <c r="HT528" s="222">
        <f t="shared" si="1335"/>
        <v>0</v>
      </c>
      <c r="HU528" s="222">
        <f t="shared" si="1336"/>
        <v>0</v>
      </c>
      <c r="HV528" s="222">
        <f t="shared" si="1337"/>
        <v>0</v>
      </c>
      <c r="HW528" s="222">
        <f t="shared" si="1338"/>
        <v>0</v>
      </c>
      <c r="HX528" s="222">
        <f t="shared" si="1339"/>
        <v>0</v>
      </c>
      <c r="HY528" s="222">
        <f t="shared" si="1340"/>
        <v>0</v>
      </c>
      <c r="HZ528" s="222">
        <f t="shared" si="1341"/>
        <v>0</v>
      </c>
      <c r="IA528" s="222">
        <f t="shared" si="1342"/>
        <v>0</v>
      </c>
      <c r="IB528" s="222">
        <f t="shared" si="1343"/>
        <v>0</v>
      </c>
      <c r="IC528" s="222">
        <f t="shared" si="1344"/>
        <v>0</v>
      </c>
      <c r="ID528" s="222">
        <f t="shared" si="1345"/>
        <v>0</v>
      </c>
      <c r="IE528" s="222">
        <f t="shared" si="1346"/>
        <v>0</v>
      </c>
      <c r="IF528" s="222">
        <f t="shared" si="1347"/>
        <v>0</v>
      </c>
      <c r="IG528" s="222">
        <f t="shared" si="1348"/>
        <v>0</v>
      </c>
      <c r="IH528" s="222">
        <f t="shared" si="1349"/>
        <v>0</v>
      </c>
      <c r="II528" s="222">
        <f t="shared" si="1350"/>
        <v>0</v>
      </c>
      <c r="IJ528" s="222">
        <f t="shared" si="1351"/>
        <v>0</v>
      </c>
      <c r="IK528" s="222">
        <f t="shared" si="1352"/>
        <v>0</v>
      </c>
      <c r="IL528" s="222">
        <f t="shared" si="1353"/>
        <v>0</v>
      </c>
      <c r="IM528" s="222">
        <f t="shared" si="1354"/>
        <v>0</v>
      </c>
      <c r="IN528" s="222">
        <f t="shared" si="1355"/>
        <v>0</v>
      </c>
      <c r="IO528" s="222">
        <f t="shared" si="1356"/>
        <v>0</v>
      </c>
      <c r="IP528" s="222">
        <f t="shared" si="1357"/>
        <v>0</v>
      </c>
      <c r="IQ528" s="222">
        <f t="shared" si="1358"/>
        <v>0</v>
      </c>
      <c r="IR528" s="222">
        <f t="shared" si="1359"/>
        <v>0</v>
      </c>
      <c r="IS528" s="222">
        <f t="shared" si="1360"/>
        <v>0</v>
      </c>
      <c r="IT528" s="222">
        <f t="shared" si="1361"/>
        <v>0</v>
      </c>
      <c r="IU528" s="222">
        <f t="shared" si="1362"/>
        <v>0</v>
      </c>
      <c r="IV528" s="222">
        <f t="shared" si="1363"/>
        <v>0</v>
      </c>
      <c r="IW528" s="222">
        <f t="shared" si="1364"/>
        <v>0</v>
      </c>
      <c r="IX528" s="222">
        <f t="shared" si="1365"/>
        <v>0</v>
      </c>
      <c r="IY528" s="222">
        <f t="shared" si="1366"/>
        <v>0</v>
      </c>
      <c r="IZ528" s="222">
        <f t="shared" si="1367"/>
        <v>0</v>
      </c>
      <c r="JA528" s="222">
        <f t="shared" si="1368"/>
        <v>0</v>
      </c>
      <c r="JB528" s="222">
        <f t="shared" si="1369"/>
        <v>0</v>
      </c>
    </row>
    <row r="529" spans="2:262">
      <c r="B529" s="230">
        <v>168</v>
      </c>
      <c r="C529" s="229">
        <f t="shared" si="1370"/>
        <v>3.2812500000000025E-3</v>
      </c>
      <c r="D529" s="226">
        <f t="shared" ca="1" si="1113"/>
        <v>39.110844291787515</v>
      </c>
      <c r="E529" s="225">
        <f ca="1">FR361</f>
        <v>-8.9155708212484655E-2</v>
      </c>
      <c r="F529" s="224">
        <v>168</v>
      </c>
      <c r="G529" s="222">
        <f t="shared" si="1114"/>
        <v>0</v>
      </c>
      <c r="H529" s="222">
        <f t="shared" si="1115"/>
        <v>0</v>
      </c>
      <c r="I529" s="222">
        <f t="shared" si="1116"/>
        <v>0</v>
      </c>
      <c r="J529" s="222">
        <f t="shared" si="1117"/>
        <v>0</v>
      </c>
      <c r="K529" s="222">
        <f t="shared" si="1118"/>
        <v>0</v>
      </c>
      <c r="L529" s="222">
        <f t="shared" si="1119"/>
        <v>0</v>
      </c>
      <c r="M529" s="222">
        <f t="shared" si="1120"/>
        <v>0</v>
      </c>
      <c r="N529" s="222">
        <f t="shared" si="1121"/>
        <v>0</v>
      </c>
      <c r="O529" s="222">
        <f t="shared" si="1122"/>
        <v>0</v>
      </c>
      <c r="P529" s="222">
        <f t="shared" si="1123"/>
        <v>0</v>
      </c>
      <c r="Q529" s="222">
        <f t="shared" si="1124"/>
        <v>0</v>
      </c>
      <c r="R529" s="222">
        <f t="shared" si="1125"/>
        <v>0</v>
      </c>
      <c r="S529" s="222">
        <f t="shared" si="1126"/>
        <v>0</v>
      </c>
      <c r="T529" s="222">
        <f t="shared" si="1127"/>
        <v>0</v>
      </c>
      <c r="U529" s="222">
        <f t="shared" si="1128"/>
        <v>0</v>
      </c>
      <c r="V529" s="222">
        <f t="shared" si="1129"/>
        <v>0</v>
      </c>
      <c r="W529" s="222">
        <f t="shared" si="1130"/>
        <v>0</v>
      </c>
      <c r="X529" s="222">
        <f t="shared" si="1131"/>
        <v>0</v>
      </c>
      <c r="Y529" s="222">
        <f t="shared" si="1132"/>
        <v>0</v>
      </c>
      <c r="Z529" s="222">
        <f t="shared" si="1133"/>
        <v>0</v>
      </c>
      <c r="AA529" s="222">
        <f t="shared" si="1134"/>
        <v>0</v>
      </c>
      <c r="AB529" s="222">
        <f t="shared" si="1135"/>
        <v>0</v>
      </c>
      <c r="AC529" s="222">
        <f t="shared" si="1136"/>
        <v>0</v>
      </c>
      <c r="AD529" s="222">
        <f t="shared" si="1137"/>
        <v>0</v>
      </c>
      <c r="AE529" s="222">
        <f t="shared" si="1138"/>
        <v>0</v>
      </c>
      <c r="AF529" s="222">
        <f t="shared" si="1139"/>
        <v>0</v>
      </c>
      <c r="AG529" s="222">
        <f t="shared" si="1140"/>
        <v>0</v>
      </c>
      <c r="AH529" s="222">
        <f t="shared" si="1141"/>
        <v>0</v>
      </c>
      <c r="AI529" s="222">
        <f t="shared" si="1142"/>
        <v>0</v>
      </c>
      <c r="AJ529" s="222">
        <f t="shared" si="1143"/>
        <v>0</v>
      </c>
      <c r="AK529" s="222">
        <f t="shared" si="1144"/>
        <v>0</v>
      </c>
      <c r="AL529" s="222">
        <f t="shared" si="1145"/>
        <v>0</v>
      </c>
      <c r="AM529" s="222">
        <f t="shared" si="1146"/>
        <v>0</v>
      </c>
      <c r="AN529" s="222">
        <f t="shared" si="1147"/>
        <v>0</v>
      </c>
      <c r="AO529" s="222">
        <f t="shared" si="1148"/>
        <v>0</v>
      </c>
      <c r="AP529" s="222">
        <f t="shared" si="1149"/>
        <v>0</v>
      </c>
      <c r="AQ529" s="222">
        <f t="shared" si="1150"/>
        <v>0</v>
      </c>
      <c r="AR529" s="222">
        <f t="shared" si="1151"/>
        <v>0</v>
      </c>
      <c r="AS529" s="222">
        <f t="shared" si="1152"/>
        <v>0</v>
      </c>
      <c r="AT529" s="222">
        <f t="shared" si="1153"/>
        <v>0</v>
      </c>
      <c r="AU529" s="222">
        <f t="shared" si="1154"/>
        <v>0</v>
      </c>
      <c r="AV529" s="222">
        <f t="shared" si="1155"/>
        <v>0</v>
      </c>
      <c r="AW529" s="222">
        <f t="shared" si="1156"/>
        <v>0</v>
      </c>
      <c r="AX529" s="222">
        <f t="shared" si="1157"/>
        <v>0</v>
      </c>
      <c r="AY529" s="222">
        <f t="shared" si="1158"/>
        <v>0</v>
      </c>
      <c r="AZ529" s="222">
        <f t="shared" si="1159"/>
        <v>0</v>
      </c>
      <c r="BA529" s="222">
        <f t="shared" si="1160"/>
        <v>0</v>
      </c>
      <c r="BB529" s="222">
        <f t="shared" si="1161"/>
        <v>0</v>
      </c>
      <c r="BC529" s="222">
        <f t="shared" si="1162"/>
        <v>0</v>
      </c>
      <c r="BD529" s="222">
        <f t="shared" si="1163"/>
        <v>0</v>
      </c>
      <c r="BE529" s="222">
        <f t="shared" si="1164"/>
        <v>0</v>
      </c>
      <c r="BF529" s="222">
        <f t="shared" si="1165"/>
        <v>0</v>
      </c>
      <c r="BG529" s="222">
        <f t="shared" si="1166"/>
        <v>0</v>
      </c>
      <c r="BH529" s="222">
        <f t="shared" si="1167"/>
        <v>0</v>
      </c>
      <c r="BI529" s="222">
        <f t="shared" si="1168"/>
        <v>0</v>
      </c>
      <c r="BJ529" s="222">
        <f t="shared" si="1169"/>
        <v>0</v>
      </c>
      <c r="BK529" s="222">
        <f t="shared" si="1170"/>
        <v>0</v>
      </c>
      <c r="BL529" s="222">
        <f t="shared" si="1171"/>
        <v>0</v>
      </c>
      <c r="BM529" s="222">
        <f t="shared" si="1172"/>
        <v>0</v>
      </c>
      <c r="BN529" s="222">
        <f t="shared" si="1173"/>
        <v>0</v>
      </c>
      <c r="BO529" s="222">
        <f t="shared" si="1174"/>
        <v>0</v>
      </c>
      <c r="BP529" s="222">
        <f t="shared" si="1175"/>
        <v>0</v>
      </c>
      <c r="BQ529" s="222">
        <f t="shared" si="1176"/>
        <v>0</v>
      </c>
      <c r="BR529" s="222">
        <f t="shared" si="1177"/>
        <v>0</v>
      </c>
      <c r="BS529" s="222">
        <f t="shared" si="1178"/>
        <v>0</v>
      </c>
      <c r="BT529" s="222">
        <f t="shared" si="1179"/>
        <v>0</v>
      </c>
      <c r="BU529" s="222">
        <f t="shared" si="1180"/>
        <v>0</v>
      </c>
      <c r="BV529" s="222">
        <f t="shared" si="1181"/>
        <v>0</v>
      </c>
      <c r="BW529" s="222">
        <f t="shared" si="1182"/>
        <v>0</v>
      </c>
      <c r="BX529" s="222">
        <f t="shared" si="1183"/>
        <v>0</v>
      </c>
      <c r="BY529" s="222">
        <f t="shared" si="1184"/>
        <v>0</v>
      </c>
      <c r="BZ529" s="222">
        <f t="shared" si="1185"/>
        <v>0</v>
      </c>
      <c r="CA529" s="222">
        <f t="shared" si="1186"/>
        <v>0</v>
      </c>
      <c r="CB529" s="222">
        <f t="shared" si="1187"/>
        <v>0</v>
      </c>
      <c r="CC529" s="222">
        <f t="shared" si="1188"/>
        <v>0</v>
      </c>
      <c r="CD529" s="222">
        <f t="shared" si="1189"/>
        <v>0</v>
      </c>
      <c r="CE529" s="222">
        <f t="shared" si="1190"/>
        <v>0</v>
      </c>
      <c r="CF529" s="222">
        <f t="shared" si="1191"/>
        <v>0</v>
      </c>
      <c r="CG529" s="222">
        <f t="shared" si="1192"/>
        <v>0</v>
      </c>
      <c r="CH529" s="222">
        <f t="shared" si="1193"/>
        <v>0</v>
      </c>
      <c r="CI529" s="222">
        <f t="shared" si="1194"/>
        <v>0</v>
      </c>
      <c r="CJ529" s="222">
        <f t="shared" si="1195"/>
        <v>0</v>
      </c>
      <c r="CK529" s="222">
        <f t="shared" si="1196"/>
        <v>0</v>
      </c>
      <c r="CL529" s="222">
        <f t="shared" si="1197"/>
        <v>0</v>
      </c>
      <c r="CM529" s="222">
        <f t="shared" si="1198"/>
        <v>0</v>
      </c>
      <c r="CN529" s="222">
        <f t="shared" si="1199"/>
        <v>0</v>
      </c>
      <c r="CO529" s="222">
        <f t="shared" si="1200"/>
        <v>0</v>
      </c>
      <c r="CP529" s="222">
        <f t="shared" si="1201"/>
        <v>0</v>
      </c>
      <c r="CQ529" s="222">
        <f t="shared" si="1202"/>
        <v>0</v>
      </c>
      <c r="CR529" s="222">
        <f t="shared" si="1203"/>
        <v>0</v>
      </c>
      <c r="CS529" s="222">
        <f t="shared" si="1204"/>
        <v>0</v>
      </c>
      <c r="CT529" s="222">
        <f t="shared" si="1205"/>
        <v>0</v>
      </c>
      <c r="CU529" s="222">
        <f t="shared" si="1206"/>
        <v>0</v>
      </c>
      <c r="CV529" s="222">
        <f t="shared" si="1207"/>
        <v>0</v>
      </c>
      <c r="CW529" s="222">
        <f t="shared" si="1208"/>
        <v>0</v>
      </c>
      <c r="CX529" s="222">
        <f t="shared" si="1209"/>
        <v>0</v>
      </c>
      <c r="CY529" s="222">
        <f t="shared" si="1210"/>
        <v>0</v>
      </c>
      <c r="CZ529" s="222">
        <f t="shared" si="1211"/>
        <v>0</v>
      </c>
      <c r="DA529" s="222">
        <f t="shared" si="1212"/>
        <v>0</v>
      </c>
      <c r="DB529" s="222">
        <f t="shared" si="1213"/>
        <v>0</v>
      </c>
      <c r="DC529" s="222">
        <f t="shared" si="1214"/>
        <v>0</v>
      </c>
      <c r="DD529" s="222">
        <f t="shared" si="1215"/>
        <v>0</v>
      </c>
      <c r="DE529" s="222">
        <f t="shared" si="1216"/>
        <v>0</v>
      </c>
      <c r="DF529" s="222">
        <f t="shared" si="1217"/>
        <v>0</v>
      </c>
      <c r="DG529" s="222">
        <f t="shared" si="1218"/>
        <v>0</v>
      </c>
      <c r="DH529" s="222">
        <f t="shared" si="1219"/>
        <v>0</v>
      </c>
      <c r="DI529" s="222">
        <f t="shared" si="1220"/>
        <v>0</v>
      </c>
      <c r="DJ529" s="222">
        <f t="shared" si="1221"/>
        <v>0</v>
      </c>
      <c r="DK529" s="222">
        <f t="shared" si="1222"/>
        <v>0</v>
      </c>
      <c r="DL529" s="222">
        <f t="shared" si="1223"/>
        <v>0</v>
      </c>
      <c r="DM529" s="222">
        <f t="shared" si="1224"/>
        <v>0</v>
      </c>
      <c r="DN529" s="222">
        <f t="shared" si="1225"/>
        <v>0</v>
      </c>
      <c r="DO529" s="222">
        <f t="shared" si="1226"/>
        <v>0</v>
      </c>
      <c r="DP529" s="222">
        <f t="shared" si="1227"/>
        <v>0</v>
      </c>
      <c r="DQ529" s="222">
        <f t="shared" si="1228"/>
        <v>0</v>
      </c>
      <c r="DR529" s="222">
        <f t="shared" si="1229"/>
        <v>0</v>
      </c>
      <c r="DS529" s="222">
        <f t="shared" si="1230"/>
        <v>0</v>
      </c>
      <c r="DT529" s="222">
        <f t="shared" si="1231"/>
        <v>0</v>
      </c>
      <c r="DU529" s="222">
        <f t="shared" si="1232"/>
        <v>0</v>
      </c>
      <c r="DV529" s="222">
        <f t="shared" si="1233"/>
        <v>0</v>
      </c>
      <c r="DW529" s="222">
        <f t="shared" si="1234"/>
        <v>0</v>
      </c>
      <c r="DX529" s="222">
        <f t="shared" si="1235"/>
        <v>0</v>
      </c>
      <c r="DY529" s="222">
        <f t="shared" si="1236"/>
        <v>0</v>
      </c>
      <c r="DZ529" s="222">
        <f t="shared" si="1237"/>
        <v>0</v>
      </c>
      <c r="EA529" s="222">
        <f t="shared" si="1238"/>
        <v>0</v>
      </c>
      <c r="EB529" s="222">
        <f t="shared" si="1239"/>
        <v>0</v>
      </c>
      <c r="EC529" s="222">
        <f t="shared" si="1240"/>
        <v>0</v>
      </c>
      <c r="ED529" s="222">
        <f t="shared" si="1241"/>
        <v>0</v>
      </c>
      <c r="EE529" s="222">
        <f t="shared" si="1242"/>
        <v>0</v>
      </c>
      <c r="EF529" s="222">
        <f t="shared" si="1243"/>
        <v>0</v>
      </c>
      <c r="EG529" s="222">
        <f t="shared" si="1244"/>
        <v>0</v>
      </c>
      <c r="EH529" s="222">
        <f t="shared" si="1245"/>
        <v>0</v>
      </c>
      <c r="EI529" s="222">
        <f t="shared" si="1246"/>
        <v>0</v>
      </c>
      <c r="EJ529" s="222">
        <f t="shared" si="1247"/>
        <v>0</v>
      </c>
      <c r="EK529" s="222">
        <f t="shared" si="1248"/>
        <v>0</v>
      </c>
      <c r="EL529" s="222">
        <f t="shared" si="1249"/>
        <v>0</v>
      </c>
      <c r="EM529" s="222">
        <f t="shared" si="1250"/>
        <v>0</v>
      </c>
      <c r="EN529" s="222">
        <f t="shared" si="1251"/>
        <v>0</v>
      </c>
      <c r="EO529" s="222">
        <f t="shared" si="1252"/>
        <v>0</v>
      </c>
      <c r="EP529" s="222">
        <f t="shared" si="1253"/>
        <v>0</v>
      </c>
      <c r="EQ529" s="222">
        <f t="shared" si="1254"/>
        <v>0</v>
      </c>
      <c r="ER529" s="222">
        <f t="shared" si="1255"/>
        <v>0</v>
      </c>
      <c r="ES529" s="222">
        <f t="shared" si="1256"/>
        <v>0</v>
      </c>
      <c r="ET529" s="222">
        <f t="shared" si="1257"/>
        <v>0</v>
      </c>
      <c r="EU529" s="222">
        <f t="shared" si="1258"/>
        <v>0</v>
      </c>
      <c r="EV529" s="222">
        <f t="shared" si="1259"/>
        <v>0</v>
      </c>
      <c r="EW529" s="222">
        <f t="shared" si="1260"/>
        <v>0</v>
      </c>
      <c r="EX529" s="222">
        <f t="shared" si="1261"/>
        <v>0</v>
      </c>
      <c r="EY529" s="222">
        <f t="shared" si="1262"/>
        <v>0</v>
      </c>
      <c r="EZ529" s="222">
        <f t="shared" si="1263"/>
        <v>0</v>
      </c>
      <c r="FA529" s="222">
        <f t="shared" si="1264"/>
        <v>0</v>
      </c>
      <c r="FB529" s="222">
        <f t="shared" si="1265"/>
        <v>0</v>
      </c>
      <c r="FC529" s="222">
        <f t="shared" si="1266"/>
        <v>0</v>
      </c>
      <c r="FD529" s="222">
        <f t="shared" si="1267"/>
        <v>0</v>
      </c>
      <c r="FE529" s="222">
        <f t="shared" si="1268"/>
        <v>0</v>
      </c>
      <c r="FF529" s="222">
        <f t="shared" si="1269"/>
        <v>0</v>
      </c>
      <c r="FG529" s="222">
        <f t="shared" si="1270"/>
        <v>0</v>
      </c>
      <c r="FH529" s="222">
        <f t="shared" si="1271"/>
        <v>0</v>
      </c>
      <c r="FI529" s="222">
        <f t="shared" si="1272"/>
        <v>0</v>
      </c>
      <c r="FJ529" s="222">
        <f t="shared" si="1273"/>
        <v>0</v>
      </c>
      <c r="FK529" s="222">
        <f t="shared" si="1274"/>
        <v>0</v>
      </c>
      <c r="FL529" s="222">
        <f t="shared" si="1275"/>
        <v>0</v>
      </c>
      <c r="FM529" s="222">
        <f t="shared" si="1276"/>
        <v>0</v>
      </c>
      <c r="FN529" s="222">
        <f t="shared" si="1277"/>
        <v>0</v>
      </c>
      <c r="FO529" s="222">
        <f t="shared" si="1278"/>
        <v>0</v>
      </c>
      <c r="FP529" s="222">
        <f t="shared" si="1279"/>
        <v>0</v>
      </c>
      <c r="FQ529" s="222">
        <f t="shared" si="1280"/>
        <v>0</v>
      </c>
      <c r="FR529" s="222">
        <f t="shared" si="1281"/>
        <v>0</v>
      </c>
      <c r="FS529" s="222">
        <f t="shared" si="1282"/>
        <v>0</v>
      </c>
      <c r="FT529" s="222">
        <f t="shared" si="1283"/>
        <v>0</v>
      </c>
      <c r="FU529" s="222">
        <f t="shared" si="1284"/>
        <v>0</v>
      </c>
      <c r="FV529" s="222">
        <f t="shared" si="1285"/>
        <v>0</v>
      </c>
      <c r="FW529" s="222">
        <f t="shared" si="1286"/>
        <v>0</v>
      </c>
      <c r="FX529" s="222">
        <f t="shared" si="1287"/>
        <v>0</v>
      </c>
      <c r="FY529" s="222">
        <f t="shared" si="1288"/>
        <v>0</v>
      </c>
      <c r="FZ529" s="222">
        <f t="shared" si="1289"/>
        <v>0</v>
      </c>
      <c r="GA529" s="222">
        <f t="shared" si="1290"/>
        <v>0</v>
      </c>
      <c r="GB529" s="222">
        <f t="shared" si="1291"/>
        <v>0</v>
      </c>
      <c r="GC529" s="222">
        <f t="shared" si="1292"/>
        <v>0</v>
      </c>
      <c r="GD529" s="222">
        <f t="shared" si="1293"/>
        <v>0</v>
      </c>
      <c r="GE529" s="222">
        <f t="shared" si="1294"/>
        <v>0</v>
      </c>
      <c r="GF529" s="222">
        <f t="shared" si="1295"/>
        <v>0</v>
      </c>
      <c r="GG529" s="222">
        <f t="shared" si="1296"/>
        <v>0</v>
      </c>
      <c r="GH529" s="222">
        <f t="shared" si="1297"/>
        <v>0</v>
      </c>
      <c r="GI529" s="222">
        <f t="shared" si="1298"/>
        <v>0</v>
      </c>
      <c r="GJ529" s="222">
        <f t="shared" si="1299"/>
        <v>0</v>
      </c>
      <c r="GK529" s="222">
        <f t="shared" si="1300"/>
        <v>0</v>
      </c>
      <c r="GL529" s="222">
        <f t="shared" si="1301"/>
        <v>0</v>
      </c>
      <c r="GM529" s="222">
        <f t="shared" si="1302"/>
        <v>0</v>
      </c>
      <c r="GN529" s="222">
        <f t="shared" si="1303"/>
        <v>0</v>
      </c>
      <c r="GO529" s="222">
        <f t="shared" si="1304"/>
        <v>0</v>
      </c>
      <c r="GP529" s="222">
        <f t="shared" si="1305"/>
        <v>0</v>
      </c>
      <c r="GQ529" s="222">
        <f t="shared" si="1306"/>
        <v>0</v>
      </c>
      <c r="GR529" s="222">
        <f t="shared" si="1307"/>
        <v>0</v>
      </c>
      <c r="GS529" s="222">
        <f t="shared" si="1308"/>
        <v>0</v>
      </c>
      <c r="GT529" s="222">
        <f t="shared" si="1309"/>
        <v>0</v>
      </c>
      <c r="GU529" s="222">
        <f t="shared" si="1310"/>
        <v>0</v>
      </c>
      <c r="GV529" s="222">
        <f t="shared" si="1311"/>
        <v>0</v>
      </c>
      <c r="GW529" s="222">
        <f t="shared" si="1312"/>
        <v>0</v>
      </c>
      <c r="GX529" s="222">
        <f t="shared" si="1313"/>
        <v>0</v>
      </c>
      <c r="GY529" s="222">
        <f t="shared" si="1314"/>
        <v>0</v>
      </c>
      <c r="GZ529" s="222">
        <f t="shared" si="1315"/>
        <v>0</v>
      </c>
      <c r="HA529" s="222">
        <f t="shared" si="1316"/>
        <v>0</v>
      </c>
      <c r="HB529" s="222">
        <f t="shared" si="1317"/>
        <v>0</v>
      </c>
      <c r="HC529" s="222">
        <f t="shared" si="1318"/>
        <v>0</v>
      </c>
      <c r="HD529" s="222">
        <f t="shared" si="1319"/>
        <v>0</v>
      </c>
      <c r="HE529" s="222">
        <f t="shared" si="1320"/>
        <v>0</v>
      </c>
      <c r="HF529" s="222">
        <f t="shared" si="1321"/>
        <v>0</v>
      </c>
      <c r="HG529" s="222">
        <f t="shared" si="1322"/>
        <v>0</v>
      </c>
      <c r="HH529" s="222">
        <f t="shared" si="1323"/>
        <v>0</v>
      </c>
      <c r="HI529" s="222">
        <f t="shared" si="1324"/>
        <v>0</v>
      </c>
      <c r="HJ529" s="222">
        <f t="shared" si="1325"/>
        <v>0</v>
      </c>
      <c r="HK529" s="222">
        <f t="shared" si="1326"/>
        <v>0</v>
      </c>
      <c r="HL529" s="222">
        <f t="shared" si="1327"/>
        <v>0</v>
      </c>
      <c r="HM529" s="222">
        <f t="shared" si="1328"/>
        <v>0</v>
      </c>
      <c r="HN529" s="222">
        <f t="shared" si="1329"/>
        <v>0</v>
      </c>
      <c r="HO529" s="222">
        <f t="shared" si="1330"/>
        <v>0</v>
      </c>
      <c r="HP529" s="222">
        <f t="shared" si="1331"/>
        <v>0</v>
      </c>
      <c r="HQ529" s="222">
        <f t="shared" si="1332"/>
        <v>0</v>
      </c>
      <c r="HR529" s="222">
        <f t="shared" si="1333"/>
        <v>0</v>
      </c>
      <c r="HS529" s="222">
        <f t="shared" si="1334"/>
        <v>0</v>
      </c>
      <c r="HT529" s="222">
        <f t="shared" si="1335"/>
        <v>0</v>
      </c>
      <c r="HU529" s="222">
        <f t="shared" si="1336"/>
        <v>0</v>
      </c>
      <c r="HV529" s="222">
        <f t="shared" si="1337"/>
        <v>0</v>
      </c>
      <c r="HW529" s="222">
        <f t="shared" si="1338"/>
        <v>0</v>
      </c>
      <c r="HX529" s="222">
        <f t="shared" si="1339"/>
        <v>0</v>
      </c>
      <c r="HY529" s="222">
        <f t="shared" si="1340"/>
        <v>0</v>
      </c>
      <c r="HZ529" s="222">
        <f t="shared" si="1341"/>
        <v>0</v>
      </c>
      <c r="IA529" s="222">
        <f t="shared" si="1342"/>
        <v>0</v>
      </c>
      <c r="IB529" s="222">
        <f t="shared" si="1343"/>
        <v>0</v>
      </c>
      <c r="IC529" s="222">
        <f t="shared" si="1344"/>
        <v>0</v>
      </c>
      <c r="ID529" s="222">
        <f t="shared" si="1345"/>
        <v>0</v>
      </c>
      <c r="IE529" s="222">
        <f t="shared" si="1346"/>
        <v>0</v>
      </c>
      <c r="IF529" s="222">
        <f t="shared" si="1347"/>
        <v>0</v>
      </c>
      <c r="IG529" s="222">
        <f t="shared" si="1348"/>
        <v>0</v>
      </c>
      <c r="IH529" s="222">
        <f t="shared" si="1349"/>
        <v>0</v>
      </c>
      <c r="II529" s="222">
        <f t="shared" si="1350"/>
        <v>0</v>
      </c>
      <c r="IJ529" s="222">
        <f t="shared" si="1351"/>
        <v>0</v>
      </c>
      <c r="IK529" s="222">
        <f t="shared" si="1352"/>
        <v>0</v>
      </c>
      <c r="IL529" s="222">
        <f t="shared" si="1353"/>
        <v>0</v>
      </c>
      <c r="IM529" s="222">
        <f t="shared" si="1354"/>
        <v>0</v>
      </c>
      <c r="IN529" s="222">
        <f t="shared" si="1355"/>
        <v>0</v>
      </c>
      <c r="IO529" s="222">
        <f t="shared" si="1356"/>
        <v>0</v>
      </c>
      <c r="IP529" s="222">
        <f t="shared" si="1357"/>
        <v>0</v>
      </c>
      <c r="IQ529" s="222">
        <f t="shared" si="1358"/>
        <v>0</v>
      </c>
      <c r="IR529" s="222">
        <f t="shared" si="1359"/>
        <v>0</v>
      </c>
      <c r="IS529" s="222">
        <f t="shared" si="1360"/>
        <v>0</v>
      </c>
      <c r="IT529" s="222">
        <f t="shared" si="1361"/>
        <v>0</v>
      </c>
      <c r="IU529" s="222">
        <f t="shared" si="1362"/>
        <v>0</v>
      </c>
      <c r="IV529" s="222">
        <f t="shared" si="1363"/>
        <v>0</v>
      </c>
      <c r="IW529" s="222">
        <f t="shared" si="1364"/>
        <v>0</v>
      </c>
      <c r="IX529" s="222">
        <f t="shared" si="1365"/>
        <v>0</v>
      </c>
      <c r="IY529" s="222">
        <f t="shared" si="1366"/>
        <v>0</v>
      </c>
      <c r="IZ529" s="222">
        <f t="shared" si="1367"/>
        <v>0</v>
      </c>
      <c r="JA529" s="222">
        <f t="shared" si="1368"/>
        <v>0</v>
      </c>
      <c r="JB529" s="222">
        <f t="shared" si="1369"/>
        <v>0</v>
      </c>
    </row>
    <row r="530" spans="2:262">
      <c r="B530" s="230">
        <v>169</v>
      </c>
      <c r="C530" s="229">
        <f t="shared" si="1370"/>
        <v>3.3007812500000025E-3</v>
      </c>
      <c r="D530" s="226">
        <f t="shared" ca="1" si="1113"/>
        <v>39.112286763547452</v>
      </c>
      <c r="E530" s="225">
        <f ca="1">FS361</f>
        <v>-8.7713236452548318E-2</v>
      </c>
      <c r="F530" s="224">
        <v>169</v>
      </c>
      <c r="G530" s="222">
        <f t="shared" si="1114"/>
        <v>0</v>
      </c>
      <c r="H530" s="222">
        <f t="shared" si="1115"/>
        <v>0</v>
      </c>
      <c r="I530" s="222">
        <f t="shared" si="1116"/>
        <v>0</v>
      </c>
      <c r="J530" s="222">
        <f t="shared" si="1117"/>
        <v>0</v>
      </c>
      <c r="K530" s="222">
        <f t="shared" si="1118"/>
        <v>0</v>
      </c>
      <c r="L530" s="222">
        <f t="shared" si="1119"/>
        <v>0</v>
      </c>
      <c r="M530" s="222">
        <f t="shared" si="1120"/>
        <v>0</v>
      </c>
      <c r="N530" s="222">
        <f t="shared" si="1121"/>
        <v>0</v>
      </c>
      <c r="O530" s="222">
        <f t="shared" si="1122"/>
        <v>0</v>
      </c>
      <c r="P530" s="222">
        <f t="shared" si="1123"/>
        <v>0</v>
      </c>
      <c r="Q530" s="222">
        <f t="shared" si="1124"/>
        <v>0</v>
      </c>
      <c r="R530" s="222">
        <f t="shared" si="1125"/>
        <v>0</v>
      </c>
      <c r="S530" s="222">
        <f t="shared" si="1126"/>
        <v>0</v>
      </c>
      <c r="T530" s="222">
        <f t="shared" si="1127"/>
        <v>0</v>
      </c>
      <c r="U530" s="222">
        <f t="shared" si="1128"/>
        <v>0</v>
      </c>
      <c r="V530" s="222">
        <f t="shared" si="1129"/>
        <v>0</v>
      </c>
      <c r="W530" s="222">
        <f t="shared" si="1130"/>
        <v>0</v>
      </c>
      <c r="X530" s="222">
        <f t="shared" si="1131"/>
        <v>0</v>
      </c>
      <c r="Y530" s="222">
        <f t="shared" si="1132"/>
        <v>0</v>
      </c>
      <c r="Z530" s="222">
        <f t="shared" si="1133"/>
        <v>0</v>
      </c>
      <c r="AA530" s="222">
        <f t="shared" si="1134"/>
        <v>0</v>
      </c>
      <c r="AB530" s="222">
        <f t="shared" si="1135"/>
        <v>0</v>
      </c>
      <c r="AC530" s="222">
        <f t="shared" si="1136"/>
        <v>0</v>
      </c>
      <c r="AD530" s="222">
        <f t="shared" si="1137"/>
        <v>0</v>
      </c>
      <c r="AE530" s="222">
        <f t="shared" si="1138"/>
        <v>0</v>
      </c>
      <c r="AF530" s="222">
        <f t="shared" si="1139"/>
        <v>0</v>
      </c>
      <c r="AG530" s="222">
        <f t="shared" si="1140"/>
        <v>0</v>
      </c>
      <c r="AH530" s="222">
        <f t="shared" si="1141"/>
        <v>0</v>
      </c>
      <c r="AI530" s="222">
        <f t="shared" si="1142"/>
        <v>0</v>
      </c>
      <c r="AJ530" s="222">
        <f t="shared" si="1143"/>
        <v>0</v>
      </c>
      <c r="AK530" s="222">
        <f t="shared" si="1144"/>
        <v>0</v>
      </c>
      <c r="AL530" s="222">
        <f t="shared" si="1145"/>
        <v>0</v>
      </c>
      <c r="AM530" s="222">
        <f t="shared" si="1146"/>
        <v>0</v>
      </c>
      <c r="AN530" s="222">
        <f t="shared" si="1147"/>
        <v>0</v>
      </c>
      <c r="AO530" s="222">
        <f t="shared" si="1148"/>
        <v>0</v>
      </c>
      <c r="AP530" s="222">
        <f t="shared" si="1149"/>
        <v>0</v>
      </c>
      <c r="AQ530" s="222">
        <f t="shared" si="1150"/>
        <v>0</v>
      </c>
      <c r="AR530" s="222">
        <f t="shared" si="1151"/>
        <v>0</v>
      </c>
      <c r="AS530" s="222">
        <f t="shared" si="1152"/>
        <v>0</v>
      </c>
      <c r="AT530" s="222">
        <f t="shared" si="1153"/>
        <v>0</v>
      </c>
      <c r="AU530" s="222">
        <f t="shared" si="1154"/>
        <v>0</v>
      </c>
      <c r="AV530" s="222">
        <f t="shared" si="1155"/>
        <v>0</v>
      </c>
      <c r="AW530" s="222">
        <f t="shared" si="1156"/>
        <v>0</v>
      </c>
      <c r="AX530" s="222">
        <f t="shared" si="1157"/>
        <v>0</v>
      </c>
      <c r="AY530" s="222">
        <f t="shared" si="1158"/>
        <v>0</v>
      </c>
      <c r="AZ530" s="222">
        <f t="shared" si="1159"/>
        <v>0</v>
      </c>
      <c r="BA530" s="222">
        <f t="shared" si="1160"/>
        <v>0</v>
      </c>
      <c r="BB530" s="222">
        <f t="shared" si="1161"/>
        <v>0</v>
      </c>
      <c r="BC530" s="222">
        <f t="shared" si="1162"/>
        <v>0</v>
      </c>
      <c r="BD530" s="222">
        <f t="shared" si="1163"/>
        <v>0</v>
      </c>
      <c r="BE530" s="222">
        <f t="shared" si="1164"/>
        <v>0</v>
      </c>
      <c r="BF530" s="222">
        <f t="shared" si="1165"/>
        <v>0</v>
      </c>
      <c r="BG530" s="222">
        <f t="shared" si="1166"/>
        <v>0</v>
      </c>
      <c r="BH530" s="222">
        <f t="shared" si="1167"/>
        <v>0</v>
      </c>
      <c r="BI530" s="222">
        <f t="shared" si="1168"/>
        <v>0</v>
      </c>
      <c r="BJ530" s="222">
        <f t="shared" si="1169"/>
        <v>0</v>
      </c>
      <c r="BK530" s="222">
        <f t="shared" si="1170"/>
        <v>0</v>
      </c>
      <c r="BL530" s="222">
        <f t="shared" si="1171"/>
        <v>0</v>
      </c>
      <c r="BM530" s="222">
        <f t="shared" si="1172"/>
        <v>0</v>
      </c>
      <c r="BN530" s="222">
        <f t="shared" si="1173"/>
        <v>0</v>
      </c>
      <c r="BO530" s="222">
        <f t="shared" si="1174"/>
        <v>0</v>
      </c>
      <c r="BP530" s="222">
        <f t="shared" si="1175"/>
        <v>0</v>
      </c>
      <c r="BQ530" s="222">
        <f t="shared" si="1176"/>
        <v>0</v>
      </c>
      <c r="BR530" s="222">
        <f t="shared" si="1177"/>
        <v>0</v>
      </c>
      <c r="BS530" s="222">
        <f t="shared" si="1178"/>
        <v>0</v>
      </c>
      <c r="BT530" s="222">
        <f t="shared" si="1179"/>
        <v>0</v>
      </c>
      <c r="BU530" s="222">
        <f t="shared" si="1180"/>
        <v>0</v>
      </c>
      <c r="BV530" s="222">
        <f t="shared" si="1181"/>
        <v>0</v>
      </c>
      <c r="BW530" s="222">
        <f t="shared" si="1182"/>
        <v>0</v>
      </c>
      <c r="BX530" s="222">
        <f t="shared" si="1183"/>
        <v>0</v>
      </c>
      <c r="BY530" s="222">
        <f t="shared" si="1184"/>
        <v>0</v>
      </c>
      <c r="BZ530" s="222">
        <f t="shared" si="1185"/>
        <v>0</v>
      </c>
      <c r="CA530" s="222">
        <f t="shared" si="1186"/>
        <v>0</v>
      </c>
      <c r="CB530" s="222">
        <f t="shared" si="1187"/>
        <v>0</v>
      </c>
      <c r="CC530" s="222">
        <f t="shared" si="1188"/>
        <v>0</v>
      </c>
      <c r="CD530" s="222">
        <f t="shared" si="1189"/>
        <v>0</v>
      </c>
      <c r="CE530" s="222">
        <f t="shared" si="1190"/>
        <v>0</v>
      </c>
      <c r="CF530" s="222">
        <f t="shared" si="1191"/>
        <v>0</v>
      </c>
      <c r="CG530" s="222">
        <f t="shared" si="1192"/>
        <v>0</v>
      </c>
      <c r="CH530" s="222">
        <f t="shared" si="1193"/>
        <v>0</v>
      </c>
      <c r="CI530" s="222">
        <f t="shared" si="1194"/>
        <v>0</v>
      </c>
      <c r="CJ530" s="222">
        <f t="shared" si="1195"/>
        <v>0</v>
      </c>
      <c r="CK530" s="222">
        <f t="shared" si="1196"/>
        <v>0</v>
      </c>
      <c r="CL530" s="222">
        <f t="shared" si="1197"/>
        <v>0</v>
      </c>
      <c r="CM530" s="222">
        <f t="shared" si="1198"/>
        <v>0</v>
      </c>
      <c r="CN530" s="222">
        <f t="shared" si="1199"/>
        <v>0</v>
      </c>
      <c r="CO530" s="222">
        <f t="shared" si="1200"/>
        <v>0</v>
      </c>
      <c r="CP530" s="222">
        <f t="shared" si="1201"/>
        <v>0</v>
      </c>
      <c r="CQ530" s="222">
        <f t="shared" si="1202"/>
        <v>0</v>
      </c>
      <c r="CR530" s="222">
        <f t="shared" si="1203"/>
        <v>0</v>
      </c>
      <c r="CS530" s="222">
        <f t="shared" si="1204"/>
        <v>0</v>
      </c>
      <c r="CT530" s="222">
        <f t="shared" si="1205"/>
        <v>0</v>
      </c>
      <c r="CU530" s="222">
        <f t="shared" si="1206"/>
        <v>0</v>
      </c>
      <c r="CV530" s="222">
        <f t="shared" si="1207"/>
        <v>0</v>
      </c>
      <c r="CW530" s="222">
        <f t="shared" si="1208"/>
        <v>0</v>
      </c>
      <c r="CX530" s="222">
        <f t="shared" si="1209"/>
        <v>0</v>
      </c>
      <c r="CY530" s="222">
        <f t="shared" si="1210"/>
        <v>0</v>
      </c>
      <c r="CZ530" s="222">
        <f t="shared" si="1211"/>
        <v>0</v>
      </c>
      <c r="DA530" s="222">
        <f t="shared" si="1212"/>
        <v>0</v>
      </c>
      <c r="DB530" s="222">
        <f t="shared" si="1213"/>
        <v>0</v>
      </c>
      <c r="DC530" s="222">
        <f t="shared" si="1214"/>
        <v>0</v>
      </c>
      <c r="DD530" s="222">
        <f t="shared" si="1215"/>
        <v>0</v>
      </c>
      <c r="DE530" s="222">
        <f t="shared" si="1216"/>
        <v>0</v>
      </c>
      <c r="DF530" s="222">
        <f t="shared" si="1217"/>
        <v>0</v>
      </c>
      <c r="DG530" s="222">
        <f t="shared" si="1218"/>
        <v>0</v>
      </c>
      <c r="DH530" s="222">
        <f t="shared" si="1219"/>
        <v>0</v>
      </c>
      <c r="DI530" s="222">
        <f t="shared" si="1220"/>
        <v>0</v>
      </c>
      <c r="DJ530" s="222">
        <f t="shared" si="1221"/>
        <v>0</v>
      </c>
      <c r="DK530" s="222">
        <f t="shared" si="1222"/>
        <v>0</v>
      </c>
      <c r="DL530" s="222">
        <f t="shared" si="1223"/>
        <v>0</v>
      </c>
      <c r="DM530" s="222">
        <f t="shared" si="1224"/>
        <v>0</v>
      </c>
      <c r="DN530" s="222">
        <f t="shared" si="1225"/>
        <v>0</v>
      </c>
      <c r="DO530" s="222">
        <f t="shared" si="1226"/>
        <v>0</v>
      </c>
      <c r="DP530" s="222">
        <f t="shared" si="1227"/>
        <v>0</v>
      </c>
      <c r="DQ530" s="222">
        <f t="shared" si="1228"/>
        <v>0</v>
      </c>
      <c r="DR530" s="222">
        <f t="shared" si="1229"/>
        <v>0</v>
      </c>
      <c r="DS530" s="222">
        <f t="shared" si="1230"/>
        <v>0</v>
      </c>
      <c r="DT530" s="222">
        <f t="shared" si="1231"/>
        <v>0</v>
      </c>
      <c r="DU530" s="222">
        <f t="shared" si="1232"/>
        <v>0</v>
      </c>
      <c r="DV530" s="222">
        <f t="shared" si="1233"/>
        <v>0</v>
      </c>
      <c r="DW530" s="222">
        <f t="shared" si="1234"/>
        <v>0</v>
      </c>
      <c r="DX530" s="222">
        <f t="shared" si="1235"/>
        <v>0</v>
      </c>
      <c r="DY530" s="222">
        <f t="shared" si="1236"/>
        <v>0</v>
      </c>
      <c r="DZ530" s="222">
        <f t="shared" si="1237"/>
        <v>0</v>
      </c>
      <c r="EA530" s="222">
        <f t="shared" si="1238"/>
        <v>0</v>
      </c>
      <c r="EB530" s="222">
        <f t="shared" si="1239"/>
        <v>0</v>
      </c>
      <c r="EC530" s="222">
        <f t="shared" si="1240"/>
        <v>0</v>
      </c>
      <c r="ED530" s="222">
        <f t="shared" si="1241"/>
        <v>0</v>
      </c>
      <c r="EE530" s="222">
        <f t="shared" si="1242"/>
        <v>0</v>
      </c>
      <c r="EF530" s="222">
        <f t="shared" si="1243"/>
        <v>0</v>
      </c>
      <c r="EG530" s="222">
        <f t="shared" si="1244"/>
        <v>0</v>
      </c>
      <c r="EH530" s="222">
        <f t="shared" si="1245"/>
        <v>0</v>
      </c>
      <c r="EI530" s="222">
        <f t="shared" si="1246"/>
        <v>0</v>
      </c>
      <c r="EJ530" s="222">
        <f t="shared" si="1247"/>
        <v>0</v>
      </c>
      <c r="EK530" s="222">
        <f t="shared" si="1248"/>
        <v>0</v>
      </c>
      <c r="EL530" s="222">
        <f t="shared" si="1249"/>
        <v>0</v>
      </c>
      <c r="EM530" s="222">
        <f t="shared" si="1250"/>
        <v>0</v>
      </c>
      <c r="EN530" s="222">
        <f t="shared" si="1251"/>
        <v>0</v>
      </c>
      <c r="EO530" s="222">
        <f t="shared" si="1252"/>
        <v>0</v>
      </c>
      <c r="EP530" s="222">
        <f t="shared" si="1253"/>
        <v>0</v>
      </c>
      <c r="EQ530" s="222">
        <f t="shared" si="1254"/>
        <v>0</v>
      </c>
      <c r="ER530" s="222">
        <f t="shared" si="1255"/>
        <v>0</v>
      </c>
      <c r="ES530" s="222">
        <f t="shared" si="1256"/>
        <v>0</v>
      </c>
      <c r="ET530" s="222">
        <f t="shared" si="1257"/>
        <v>0</v>
      </c>
      <c r="EU530" s="222">
        <f t="shared" si="1258"/>
        <v>0</v>
      </c>
      <c r="EV530" s="222">
        <f t="shared" si="1259"/>
        <v>0</v>
      </c>
      <c r="EW530" s="222">
        <f t="shared" si="1260"/>
        <v>0</v>
      </c>
      <c r="EX530" s="222">
        <f t="shared" si="1261"/>
        <v>0</v>
      </c>
      <c r="EY530" s="222">
        <f t="shared" si="1262"/>
        <v>0</v>
      </c>
      <c r="EZ530" s="222">
        <f t="shared" si="1263"/>
        <v>0</v>
      </c>
      <c r="FA530" s="222">
        <f t="shared" si="1264"/>
        <v>0</v>
      </c>
      <c r="FB530" s="222">
        <f t="shared" si="1265"/>
        <v>0</v>
      </c>
      <c r="FC530" s="222">
        <f t="shared" si="1266"/>
        <v>0</v>
      </c>
      <c r="FD530" s="222">
        <f t="shared" si="1267"/>
        <v>0</v>
      </c>
      <c r="FE530" s="222">
        <f t="shared" si="1268"/>
        <v>0</v>
      </c>
      <c r="FF530" s="222">
        <f t="shared" si="1269"/>
        <v>0</v>
      </c>
      <c r="FG530" s="222">
        <f t="shared" si="1270"/>
        <v>0</v>
      </c>
      <c r="FH530" s="222">
        <f t="shared" si="1271"/>
        <v>0</v>
      </c>
      <c r="FI530" s="222">
        <f t="shared" si="1272"/>
        <v>0</v>
      </c>
      <c r="FJ530" s="222">
        <f t="shared" si="1273"/>
        <v>0</v>
      </c>
      <c r="FK530" s="222">
        <f t="shared" si="1274"/>
        <v>0</v>
      </c>
      <c r="FL530" s="222">
        <f t="shared" si="1275"/>
        <v>0</v>
      </c>
      <c r="FM530" s="222">
        <f t="shared" si="1276"/>
        <v>0</v>
      </c>
      <c r="FN530" s="222">
        <f t="shared" si="1277"/>
        <v>0</v>
      </c>
      <c r="FO530" s="222">
        <f t="shared" si="1278"/>
        <v>0</v>
      </c>
      <c r="FP530" s="222">
        <f t="shared" si="1279"/>
        <v>0</v>
      </c>
      <c r="FQ530" s="222">
        <f t="shared" si="1280"/>
        <v>0</v>
      </c>
      <c r="FR530" s="222">
        <f t="shared" si="1281"/>
        <v>0</v>
      </c>
      <c r="FS530" s="222">
        <f t="shared" si="1282"/>
        <v>0</v>
      </c>
      <c r="FT530" s="222">
        <f t="shared" si="1283"/>
        <v>0</v>
      </c>
      <c r="FU530" s="222">
        <f t="shared" si="1284"/>
        <v>0</v>
      </c>
      <c r="FV530" s="222">
        <f t="shared" si="1285"/>
        <v>0</v>
      </c>
      <c r="FW530" s="222">
        <f t="shared" si="1286"/>
        <v>0</v>
      </c>
      <c r="FX530" s="222">
        <f t="shared" si="1287"/>
        <v>0</v>
      </c>
      <c r="FY530" s="222">
        <f t="shared" si="1288"/>
        <v>0</v>
      </c>
      <c r="FZ530" s="222">
        <f t="shared" si="1289"/>
        <v>0</v>
      </c>
      <c r="GA530" s="222">
        <f t="shared" si="1290"/>
        <v>0</v>
      </c>
      <c r="GB530" s="222">
        <f t="shared" si="1291"/>
        <v>0</v>
      </c>
      <c r="GC530" s="222">
        <f t="shared" si="1292"/>
        <v>0</v>
      </c>
      <c r="GD530" s="222">
        <f t="shared" si="1293"/>
        <v>0</v>
      </c>
      <c r="GE530" s="222">
        <f t="shared" si="1294"/>
        <v>0</v>
      </c>
      <c r="GF530" s="222">
        <f t="shared" si="1295"/>
        <v>0</v>
      </c>
      <c r="GG530" s="222">
        <f t="shared" si="1296"/>
        <v>0</v>
      </c>
      <c r="GH530" s="222">
        <f t="shared" si="1297"/>
        <v>0</v>
      </c>
      <c r="GI530" s="222">
        <f t="shared" si="1298"/>
        <v>0</v>
      </c>
      <c r="GJ530" s="222">
        <f t="shared" si="1299"/>
        <v>0</v>
      </c>
      <c r="GK530" s="222">
        <f t="shared" si="1300"/>
        <v>0</v>
      </c>
      <c r="GL530" s="222">
        <f t="shared" si="1301"/>
        <v>0</v>
      </c>
      <c r="GM530" s="222">
        <f t="shared" si="1302"/>
        <v>0</v>
      </c>
      <c r="GN530" s="222">
        <f t="shared" si="1303"/>
        <v>0</v>
      </c>
      <c r="GO530" s="222">
        <f t="shared" si="1304"/>
        <v>0</v>
      </c>
      <c r="GP530" s="222">
        <f t="shared" si="1305"/>
        <v>0</v>
      </c>
      <c r="GQ530" s="222">
        <f t="shared" si="1306"/>
        <v>0</v>
      </c>
      <c r="GR530" s="222">
        <f t="shared" si="1307"/>
        <v>0</v>
      </c>
      <c r="GS530" s="222">
        <f t="shared" si="1308"/>
        <v>0</v>
      </c>
      <c r="GT530" s="222">
        <f t="shared" si="1309"/>
        <v>0</v>
      </c>
      <c r="GU530" s="222">
        <f t="shared" si="1310"/>
        <v>0</v>
      </c>
      <c r="GV530" s="222">
        <f t="shared" si="1311"/>
        <v>0</v>
      </c>
      <c r="GW530" s="222">
        <f t="shared" si="1312"/>
        <v>0</v>
      </c>
      <c r="GX530" s="222">
        <f t="shared" si="1313"/>
        <v>0</v>
      </c>
      <c r="GY530" s="222">
        <f t="shared" si="1314"/>
        <v>0</v>
      </c>
      <c r="GZ530" s="222">
        <f t="shared" si="1315"/>
        <v>0</v>
      </c>
      <c r="HA530" s="222">
        <f t="shared" si="1316"/>
        <v>0</v>
      </c>
      <c r="HB530" s="222">
        <f t="shared" si="1317"/>
        <v>0</v>
      </c>
      <c r="HC530" s="222">
        <f t="shared" si="1318"/>
        <v>0</v>
      </c>
      <c r="HD530" s="222">
        <f t="shared" si="1319"/>
        <v>0</v>
      </c>
      <c r="HE530" s="222">
        <f t="shared" si="1320"/>
        <v>0</v>
      </c>
      <c r="HF530" s="222">
        <f t="shared" si="1321"/>
        <v>0</v>
      </c>
      <c r="HG530" s="222">
        <f t="shared" si="1322"/>
        <v>0</v>
      </c>
      <c r="HH530" s="222">
        <f t="shared" si="1323"/>
        <v>0</v>
      </c>
      <c r="HI530" s="222">
        <f t="shared" si="1324"/>
        <v>0</v>
      </c>
      <c r="HJ530" s="222">
        <f t="shared" si="1325"/>
        <v>0</v>
      </c>
      <c r="HK530" s="222">
        <f t="shared" si="1326"/>
        <v>0</v>
      </c>
      <c r="HL530" s="222">
        <f t="shared" si="1327"/>
        <v>0</v>
      </c>
      <c r="HM530" s="222">
        <f t="shared" si="1328"/>
        <v>0</v>
      </c>
      <c r="HN530" s="222">
        <f t="shared" si="1329"/>
        <v>0</v>
      </c>
      <c r="HO530" s="222">
        <f t="shared" si="1330"/>
        <v>0</v>
      </c>
      <c r="HP530" s="222">
        <f t="shared" si="1331"/>
        <v>0</v>
      </c>
      <c r="HQ530" s="222">
        <f t="shared" si="1332"/>
        <v>0</v>
      </c>
      <c r="HR530" s="222">
        <f t="shared" si="1333"/>
        <v>0</v>
      </c>
      <c r="HS530" s="222">
        <f t="shared" si="1334"/>
        <v>0</v>
      </c>
      <c r="HT530" s="222">
        <f t="shared" si="1335"/>
        <v>0</v>
      </c>
      <c r="HU530" s="222">
        <f t="shared" si="1336"/>
        <v>0</v>
      </c>
      <c r="HV530" s="222">
        <f t="shared" si="1337"/>
        <v>0</v>
      </c>
      <c r="HW530" s="222">
        <f t="shared" si="1338"/>
        <v>0</v>
      </c>
      <c r="HX530" s="222">
        <f t="shared" si="1339"/>
        <v>0</v>
      </c>
      <c r="HY530" s="222">
        <f t="shared" si="1340"/>
        <v>0</v>
      </c>
      <c r="HZ530" s="222">
        <f t="shared" si="1341"/>
        <v>0</v>
      </c>
      <c r="IA530" s="222">
        <f t="shared" si="1342"/>
        <v>0</v>
      </c>
      <c r="IB530" s="222">
        <f t="shared" si="1343"/>
        <v>0</v>
      </c>
      <c r="IC530" s="222">
        <f t="shared" si="1344"/>
        <v>0</v>
      </c>
      <c r="ID530" s="222">
        <f t="shared" si="1345"/>
        <v>0</v>
      </c>
      <c r="IE530" s="222">
        <f t="shared" si="1346"/>
        <v>0</v>
      </c>
      <c r="IF530" s="222">
        <f t="shared" si="1347"/>
        <v>0</v>
      </c>
      <c r="IG530" s="222">
        <f t="shared" si="1348"/>
        <v>0</v>
      </c>
      <c r="IH530" s="222">
        <f t="shared" si="1349"/>
        <v>0</v>
      </c>
      <c r="II530" s="222">
        <f t="shared" si="1350"/>
        <v>0</v>
      </c>
      <c r="IJ530" s="222">
        <f t="shared" si="1351"/>
        <v>0</v>
      </c>
      <c r="IK530" s="222">
        <f t="shared" si="1352"/>
        <v>0</v>
      </c>
      <c r="IL530" s="222">
        <f t="shared" si="1353"/>
        <v>0</v>
      </c>
      <c r="IM530" s="222">
        <f t="shared" si="1354"/>
        <v>0</v>
      </c>
      <c r="IN530" s="222">
        <f t="shared" si="1355"/>
        <v>0</v>
      </c>
      <c r="IO530" s="222">
        <f t="shared" si="1356"/>
        <v>0</v>
      </c>
      <c r="IP530" s="222">
        <f t="shared" si="1357"/>
        <v>0</v>
      </c>
      <c r="IQ530" s="222">
        <f t="shared" si="1358"/>
        <v>0</v>
      </c>
      <c r="IR530" s="222">
        <f t="shared" si="1359"/>
        <v>0</v>
      </c>
      <c r="IS530" s="222">
        <f t="shared" si="1360"/>
        <v>0</v>
      </c>
      <c r="IT530" s="222">
        <f t="shared" si="1361"/>
        <v>0</v>
      </c>
      <c r="IU530" s="222">
        <f t="shared" si="1362"/>
        <v>0</v>
      </c>
      <c r="IV530" s="222">
        <f t="shared" si="1363"/>
        <v>0</v>
      </c>
      <c r="IW530" s="222">
        <f t="shared" si="1364"/>
        <v>0</v>
      </c>
      <c r="IX530" s="222">
        <f t="shared" si="1365"/>
        <v>0</v>
      </c>
      <c r="IY530" s="222">
        <f t="shared" si="1366"/>
        <v>0</v>
      </c>
      <c r="IZ530" s="222">
        <f t="shared" si="1367"/>
        <v>0</v>
      </c>
      <c r="JA530" s="222">
        <f t="shared" si="1368"/>
        <v>0</v>
      </c>
      <c r="JB530" s="222">
        <f t="shared" si="1369"/>
        <v>0</v>
      </c>
    </row>
    <row r="531" spans="2:262">
      <c r="B531" s="230">
        <v>170</v>
      </c>
      <c r="C531" s="229">
        <f t="shared" si="1370"/>
        <v>3.3203125000000025E-3</v>
      </c>
      <c r="D531" s="226">
        <f t="shared" ca="1" si="1113"/>
        <v>39.11412228594461</v>
      </c>
      <c r="E531" s="225">
        <f ca="1">FT361</f>
        <v>-8.5877714055394849E-2</v>
      </c>
      <c r="F531" s="224">
        <v>170</v>
      </c>
      <c r="G531" s="222">
        <f t="shared" si="1114"/>
        <v>0</v>
      </c>
      <c r="H531" s="222">
        <f t="shared" si="1115"/>
        <v>0</v>
      </c>
      <c r="I531" s="222">
        <f t="shared" si="1116"/>
        <v>0</v>
      </c>
      <c r="J531" s="222">
        <f t="shared" si="1117"/>
        <v>0</v>
      </c>
      <c r="K531" s="222">
        <f t="shared" si="1118"/>
        <v>0</v>
      </c>
      <c r="L531" s="222">
        <f t="shared" si="1119"/>
        <v>0</v>
      </c>
      <c r="M531" s="222">
        <f t="shared" si="1120"/>
        <v>0</v>
      </c>
      <c r="N531" s="222">
        <f t="shared" si="1121"/>
        <v>0</v>
      </c>
      <c r="O531" s="222">
        <f t="shared" si="1122"/>
        <v>0</v>
      </c>
      <c r="P531" s="222">
        <f t="shared" si="1123"/>
        <v>0</v>
      </c>
      <c r="Q531" s="222">
        <f t="shared" si="1124"/>
        <v>0</v>
      </c>
      <c r="R531" s="222">
        <f t="shared" si="1125"/>
        <v>0</v>
      </c>
      <c r="S531" s="222">
        <f t="shared" si="1126"/>
        <v>0</v>
      </c>
      <c r="T531" s="222">
        <f t="shared" si="1127"/>
        <v>0</v>
      </c>
      <c r="U531" s="222">
        <f t="shared" si="1128"/>
        <v>0</v>
      </c>
      <c r="V531" s="222">
        <f t="shared" si="1129"/>
        <v>0</v>
      </c>
      <c r="W531" s="222">
        <f t="shared" si="1130"/>
        <v>0</v>
      </c>
      <c r="X531" s="222">
        <f t="shared" si="1131"/>
        <v>0</v>
      </c>
      <c r="Y531" s="222">
        <f t="shared" si="1132"/>
        <v>0</v>
      </c>
      <c r="Z531" s="222">
        <f t="shared" si="1133"/>
        <v>0</v>
      </c>
      <c r="AA531" s="222">
        <f t="shared" si="1134"/>
        <v>0</v>
      </c>
      <c r="AB531" s="222">
        <f t="shared" si="1135"/>
        <v>0</v>
      </c>
      <c r="AC531" s="222">
        <f t="shared" si="1136"/>
        <v>0</v>
      </c>
      <c r="AD531" s="222">
        <f t="shared" si="1137"/>
        <v>0</v>
      </c>
      <c r="AE531" s="222">
        <f t="shared" si="1138"/>
        <v>0</v>
      </c>
      <c r="AF531" s="222">
        <f t="shared" si="1139"/>
        <v>0</v>
      </c>
      <c r="AG531" s="222">
        <f t="shared" si="1140"/>
        <v>0</v>
      </c>
      <c r="AH531" s="222">
        <f t="shared" si="1141"/>
        <v>0</v>
      </c>
      <c r="AI531" s="222">
        <f t="shared" si="1142"/>
        <v>0</v>
      </c>
      <c r="AJ531" s="222">
        <f t="shared" si="1143"/>
        <v>0</v>
      </c>
      <c r="AK531" s="222">
        <f t="shared" si="1144"/>
        <v>0</v>
      </c>
      <c r="AL531" s="222">
        <f t="shared" si="1145"/>
        <v>0</v>
      </c>
      <c r="AM531" s="222">
        <f t="shared" si="1146"/>
        <v>0</v>
      </c>
      <c r="AN531" s="222">
        <f t="shared" si="1147"/>
        <v>0</v>
      </c>
      <c r="AO531" s="222">
        <f t="shared" si="1148"/>
        <v>0</v>
      </c>
      <c r="AP531" s="222">
        <f t="shared" si="1149"/>
        <v>0</v>
      </c>
      <c r="AQ531" s="222">
        <f t="shared" si="1150"/>
        <v>0</v>
      </c>
      <c r="AR531" s="222">
        <f t="shared" si="1151"/>
        <v>0</v>
      </c>
      <c r="AS531" s="222">
        <f t="shared" si="1152"/>
        <v>0</v>
      </c>
      <c r="AT531" s="222">
        <f t="shared" si="1153"/>
        <v>0</v>
      </c>
      <c r="AU531" s="222">
        <f t="shared" si="1154"/>
        <v>0</v>
      </c>
      <c r="AV531" s="222">
        <f t="shared" si="1155"/>
        <v>0</v>
      </c>
      <c r="AW531" s="222">
        <f t="shared" si="1156"/>
        <v>0</v>
      </c>
      <c r="AX531" s="222">
        <f t="shared" si="1157"/>
        <v>0</v>
      </c>
      <c r="AY531" s="222">
        <f t="shared" si="1158"/>
        <v>0</v>
      </c>
      <c r="AZ531" s="222">
        <f t="shared" si="1159"/>
        <v>0</v>
      </c>
      <c r="BA531" s="222">
        <f t="shared" si="1160"/>
        <v>0</v>
      </c>
      <c r="BB531" s="222">
        <f t="shared" si="1161"/>
        <v>0</v>
      </c>
      <c r="BC531" s="222">
        <f t="shared" si="1162"/>
        <v>0</v>
      </c>
      <c r="BD531" s="222">
        <f t="shared" si="1163"/>
        <v>0</v>
      </c>
      <c r="BE531" s="222">
        <f t="shared" si="1164"/>
        <v>0</v>
      </c>
      <c r="BF531" s="222">
        <f t="shared" si="1165"/>
        <v>0</v>
      </c>
      <c r="BG531" s="222">
        <f t="shared" si="1166"/>
        <v>0</v>
      </c>
      <c r="BH531" s="222">
        <f t="shared" si="1167"/>
        <v>0</v>
      </c>
      <c r="BI531" s="222">
        <f t="shared" si="1168"/>
        <v>0</v>
      </c>
      <c r="BJ531" s="222">
        <f t="shared" si="1169"/>
        <v>0</v>
      </c>
      <c r="BK531" s="222">
        <f t="shared" si="1170"/>
        <v>0</v>
      </c>
      <c r="BL531" s="222">
        <f t="shared" si="1171"/>
        <v>0</v>
      </c>
      <c r="BM531" s="222">
        <f t="shared" si="1172"/>
        <v>0</v>
      </c>
      <c r="BN531" s="222">
        <f t="shared" si="1173"/>
        <v>0</v>
      </c>
      <c r="BO531" s="222">
        <f t="shared" si="1174"/>
        <v>0</v>
      </c>
      <c r="BP531" s="222">
        <f t="shared" si="1175"/>
        <v>0</v>
      </c>
      <c r="BQ531" s="222">
        <f t="shared" si="1176"/>
        <v>0</v>
      </c>
      <c r="BR531" s="222">
        <f t="shared" si="1177"/>
        <v>0</v>
      </c>
      <c r="BS531" s="222">
        <f t="shared" si="1178"/>
        <v>0</v>
      </c>
      <c r="BT531" s="222">
        <f t="shared" si="1179"/>
        <v>0</v>
      </c>
      <c r="BU531" s="222">
        <f t="shared" si="1180"/>
        <v>0</v>
      </c>
      <c r="BV531" s="222">
        <f t="shared" si="1181"/>
        <v>0</v>
      </c>
      <c r="BW531" s="222">
        <f t="shared" si="1182"/>
        <v>0</v>
      </c>
      <c r="BX531" s="222">
        <f t="shared" si="1183"/>
        <v>0</v>
      </c>
      <c r="BY531" s="222">
        <f t="shared" si="1184"/>
        <v>0</v>
      </c>
      <c r="BZ531" s="222">
        <f t="shared" si="1185"/>
        <v>0</v>
      </c>
      <c r="CA531" s="222">
        <f t="shared" si="1186"/>
        <v>0</v>
      </c>
      <c r="CB531" s="222">
        <f t="shared" si="1187"/>
        <v>0</v>
      </c>
      <c r="CC531" s="222">
        <f t="shared" si="1188"/>
        <v>0</v>
      </c>
      <c r="CD531" s="222">
        <f t="shared" si="1189"/>
        <v>0</v>
      </c>
      <c r="CE531" s="222">
        <f t="shared" si="1190"/>
        <v>0</v>
      </c>
      <c r="CF531" s="222">
        <f t="shared" si="1191"/>
        <v>0</v>
      </c>
      <c r="CG531" s="222">
        <f t="shared" si="1192"/>
        <v>0</v>
      </c>
      <c r="CH531" s="222">
        <f t="shared" si="1193"/>
        <v>0</v>
      </c>
      <c r="CI531" s="222">
        <f t="shared" si="1194"/>
        <v>0</v>
      </c>
      <c r="CJ531" s="222">
        <f t="shared" si="1195"/>
        <v>0</v>
      </c>
      <c r="CK531" s="222">
        <f t="shared" si="1196"/>
        <v>0</v>
      </c>
      <c r="CL531" s="222">
        <f t="shared" si="1197"/>
        <v>0</v>
      </c>
      <c r="CM531" s="222">
        <f t="shared" si="1198"/>
        <v>0</v>
      </c>
      <c r="CN531" s="222">
        <f t="shared" si="1199"/>
        <v>0</v>
      </c>
      <c r="CO531" s="222">
        <f t="shared" si="1200"/>
        <v>0</v>
      </c>
      <c r="CP531" s="222">
        <f t="shared" si="1201"/>
        <v>0</v>
      </c>
      <c r="CQ531" s="222">
        <f t="shared" si="1202"/>
        <v>0</v>
      </c>
      <c r="CR531" s="222">
        <f t="shared" si="1203"/>
        <v>0</v>
      </c>
      <c r="CS531" s="222">
        <f t="shared" si="1204"/>
        <v>0</v>
      </c>
      <c r="CT531" s="222">
        <f t="shared" si="1205"/>
        <v>0</v>
      </c>
      <c r="CU531" s="222">
        <f t="shared" si="1206"/>
        <v>0</v>
      </c>
      <c r="CV531" s="222">
        <f t="shared" si="1207"/>
        <v>0</v>
      </c>
      <c r="CW531" s="222">
        <f t="shared" si="1208"/>
        <v>0</v>
      </c>
      <c r="CX531" s="222">
        <f t="shared" si="1209"/>
        <v>0</v>
      </c>
      <c r="CY531" s="222">
        <f t="shared" si="1210"/>
        <v>0</v>
      </c>
      <c r="CZ531" s="222">
        <f t="shared" si="1211"/>
        <v>0</v>
      </c>
      <c r="DA531" s="222">
        <f t="shared" si="1212"/>
        <v>0</v>
      </c>
      <c r="DB531" s="222">
        <f t="shared" si="1213"/>
        <v>0</v>
      </c>
      <c r="DC531" s="222">
        <f t="shared" si="1214"/>
        <v>0</v>
      </c>
      <c r="DD531" s="222">
        <f t="shared" si="1215"/>
        <v>0</v>
      </c>
      <c r="DE531" s="222">
        <f t="shared" si="1216"/>
        <v>0</v>
      </c>
      <c r="DF531" s="222">
        <f t="shared" si="1217"/>
        <v>0</v>
      </c>
      <c r="DG531" s="222">
        <f t="shared" si="1218"/>
        <v>0</v>
      </c>
      <c r="DH531" s="222">
        <f t="shared" si="1219"/>
        <v>0</v>
      </c>
      <c r="DI531" s="222">
        <f t="shared" si="1220"/>
        <v>0</v>
      </c>
      <c r="DJ531" s="222">
        <f t="shared" si="1221"/>
        <v>0</v>
      </c>
      <c r="DK531" s="222">
        <f t="shared" si="1222"/>
        <v>0</v>
      </c>
      <c r="DL531" s="222">
        <f t="shared" si="1223"/>
        <v>0</v>
      </c>
      <c r="DM531" s="222">
        <f t="shared" si="1224"/>
        <v>0</v>
      </c>
      <c r="DN531" s="222">
        <f t="shared" si="1225"/>
        <v>0</v>
      </c>
      <c r="DO531" s="222">
        <f t="shared" si="1226"/>
        <v>0</v>
      </c>
      <c r="DP531" s="222">
        <f t="shared" si="1227"/>
        <v>0</v>
      </c>
      <c r="DQ531" s="222">
        <f t="shared" si="1228"/>
        <v>0</v>
      </c>
      <c r="DR531" s="222">
        <f t="shared" si="1229"/>
        <v>0</v>
      </c>
      <c r="DS531" s="222">
        <f t="shared" si="1230"/>
        <v>0</v>
      </c>
      <c r="DT531" s="222">
        <f t="shared" si="1231"/>
        <v>0</v>
      </c>
      <c r="DU531" s="222">
        <f t="shared" si="1232"/>
        <v>0</v>
      </c>
      <c r="DV531" s="222">
        <f t="shared" si="1233"/>
        <v>0</v>
      </c>
      <c r="DW531" s="222">
        <f t="shared" si="1234"/>
        <v>0</v>
      </c>
      <c r="DX531" s="222">
        <f t="shared" si="1235"/>
        <v>0</v>
      </c>
      <c r="DY531" s="222">
        <f t="shared" si="1236"/>
        <v>0</v>
      </c>
      <c r="DZ531" s="222">
        <f t="shared" si="1237"/>
        <v>0</v>
      </c>
      <c r="EA531" s="222">
        <f t="shared" si="1238"/>
        <v>0</v>
      </c>
      <c r="EB531" s="222">
        <f t="shared" si="1239"/>
        <v>0</v>
      </c>
      <c r="EC531" s="222">
        <f t="shared" si="1240"/>
        <v>0</v>
      </c>
      <c r="ED531" s="222">
        <f t="shared" si="1241"/>
        <v>0</v>
      </c>
      <c r="EE531" s="222">
        <f t="shared" si="1242"/>
        <v>0</v>
      </c>
      <c r="EF531" s="222">
        <f t="shared" si="1243"/>
        <v>0</v>
      </c>
      <c r="EG531" s="222">
        <f t="shared" si="1244"/>
        <v>0</v>
      </c>
      <c r="EH531" s="222">
        <f t="shared" si="1245"/>
        <v>0</v>
      </c>
      <c r="EI531" s="222">
        <f t="shared" si="1246"/>
        <v>0</v>
      </c>
      <c r="EJ531" s="222">
        <f t="shared" si="1247"/>
        <v>0</v>
      </c>
      <c r="EK531" s="222">
        <f t="shared" si="1248"/>
        <v>0</v>
      </c>
      <c r="EL531" s="222">
        <f t="shared" si="1249"/>
        <v>0</v>
      </c>
      <c r="EM531" s="222">
        <f t="shared" si="1250"/>
        <v>0</v>
      </c>
      <c r="EN531" s="222">
        <f t="shared" si="1251"/>
        <v>0</v>
      </c>
      <c r="EO531" s="222">
        <f t="shared" si="1252"/>
        <v>0</v>
      </c>
      <c r="EP531" s="222">
        <f t="shared" si="1253"/>
        <v>0</v>
      </c>
      <c r="EQ531" s="222">
        <f t="shared" si="1254"/>
        <v>0</v>
      </c>
      <c r="ER531" s="222">
        <f t="shared" si="1255"/>
        <v>0</v>
      </c>
      <c r="ES531" s="222">
        <f t="shared" si="1256"/>
        <v>0</v>
      </c>
      <c r="ET531" s="222">
        <f t="shared" si="1257"/>
        <v>0</v>
      </c>
      <c r="EU531" s="222">
        <f t="shared" si="1258"/>
        <v>0</v>
      </c>
      <c r="EV531" s="222">
        <f t="shared" si="1259"/>
        <v>0</v>
      </c>
      <c r="EW531" s="222">
        <f t="shared" si="1260"/>
        <v>0</v>
      </c>
      <c r="EX531" s="222">
        <f t="shared" si="1261"/>
        <v>0</v>
      </c>
      <c r="EY531" s="222">
        <f t="shared" si="1262"/>
        <v>0</v>
      </c>
      <c r="EZ531" s="222">
        <f t="shared" si="1263"/>
        <v>0</v>
      </c>
      <c r="FA531" s="222">
        <f t="shared" si="1264"/>
        <v>0</v>
      </c>
      <c r="FB531" s="222">
        <f t="shared" si="1265"/>
        <v>0</v>
      </c>
      <c r="FC531" s="222">
        <f t="shared" si="1266"/>
        <v>0</v>
      </c>
      <c r="FD531" s="222">
        <f t="shared" si="1267"/>
        <v>0</v>
      </c>
      <c r="FE531" s="222">
        <f t="shared" si="1268"/>
        <v>0</v>
      </c>
      <c r="FF531" s="222">
        <f t="shared" si="1269"/>
        <v>0</v>
      </c>
      <c r="FG531" s="222">
        <f t="shared" si="1270"/>
        <v>0</v>
      </c>
      <c r="FH531" s="222">
        <f t="shared" si="1271"/>
        <v>0</v>
      </c>
      <c r="FI531" s="222">
        <f t="shared" si="1272"/>
        <v>0</v>
      </c>
      <c r="FJ531" s="222">
        <f t="shared" si="1273"/>
        <v>0</v>
      </c>
      <c r="FK531" s="222">
        <f t="shared" si="1274"/>
        <v>0</v>
      </c>
      <c r="FL531" s="222">
        <f t="shared" si="1275"/>
        <v>0</v>
      </c>
      <c r="FM531" s="222">
        <f t="shared" si="1276"/>
        <v>0</v>
      </c>
      <c r="FN531" s="222">
        <f t="shared" si="1277"/>
        <v>0</v>
      </c>
      <c r="FO531" s="222">
        <f t="shared" si="1278"/>
        <v>0</v>
      </c>
      <c r="FP531" s="222">
        <f t="shared" si="1279"/>
        <v>0</v>
      </c>
      <c r="FQ531" s="222">
        <f t="shared" si="1280"/>
        <v>0</v>
      </c>
      <c r="FR531" s="222">
        <f t="shared" si="1281"/>
        <v>0</v>
      </c>
      <c r="FS531" s="222">
        <f t="shared" si="1282"/>
        <v>0</v>
      </c>
      <c r="FT531" s="222">
        <f t="shared" si="1283"/>
        <v>0</v>
      </c>
      <c r="FU531" s="222">
        <f t="shared" si="1284"/>
        <v>0</v>
      </c>
      <c r="FV531" s="222">
        <f t="shared" si="1285"/>
        <v>0</v>
      </c>
      <c r="FW531" s="222">
        <f t="shared" si="1286"/>
        <v>0</v>
      </c>
      <c r="FX531" s="222">
        <f t="shared" si="1287"/>
        <v>0</v>
      </c>
      <c r="FY531" s="222">
        <f t="shared" si="1288"/>
        <v>0</v>
      </c>
      <c r="FZ531" s="222">
        <f t="shared" si="1289"/>
        <v>0</v>
      </c>
      <c r="GA531" s="222">
        <f t="shared" si="1290"/>
        <v>0</v>
      </c>
      <c r="GB531" s="222">
        <f t="shared" si="1291"/>
        <v>0</v>
      </c>
      <c r="GC531" s="222">
        <f t="shared" si="1292"/>
        <v>0</v>
      </c>
      <c r="GD531" s="222">
        <f t="shared" si="1293"/>
        <v>0</v>
      </c>
      <c r="GE531" s="222">
        <f t="shared" si="1294"/>
        <v>0</v>
      </c>
      <c r="GF531" s="222">
        <f t="shared" si="1295"/>
        <v>0</v>
      </c>
      <c r="GG531" s="222">
        <f t="shared" si="1296"/>
        <v>0</v>
      </c>
      <c r="GH531" s="222">
        <f t="shared" si="1297"/>
        <v>0</v>
      </c>
      <c r="GI531" s="222">
        <f t="shared" si="1298"/>
        <v>0</v>
      </c>
      <c r="GJ531" s="222">
        <f t="shared" si="1299"/>
        <v>0</v>
      </c>
      <c r="GK531" s="222">
        <f t="shared" si="1300"/>
        <v>0</v>
      </c>
      <c r="GL531" s="222">
        <f t="shared" si="1301"/>
        <v>0</v>
      </c>
      <c r="GM531" s="222">
        <f t="shared" si="1302"/>
        <v>0</v>
      </c>
      <c r="GN531" s="222">
        <f t="shared" si="1303"/>
        <v>0</v>
      </c>
      <c r="GO531" s="222">
        <f t="shared" si="1304"/>
        <v>0</v>
      </c>
      <c r="GP531" s="222">
        <f t="shared" si="1305"/>
        <v>0</v>
      </c>
      <c r="GQ531" s="222">
        <f t="shared" si="1306"/>
        <v>0</v>
      </c>
      <c r="GR531" s="222">
        <f t="shared" si="1307"/>
        <v>0</v>
      </c>
      <c r="GS531" s="222">
        <f t="shared" si="1308"/>
        <v>0</v>
      </c>
      <c r="GT531" s="222">
        <f t="shared" si="1309"/>
        <v>0</v>
      </c>
      <c r="GU531" s="222">
        <f t="shared" si="1310"/>
        <v>0</v>
      </c>
      <c r="GV531" s="222">
        <f t="shared" si="1311"/>
        <v>0</v>
      </c>
      <c r="GW531" s="222">
        <f t="shared" si="1312"/>
        <v>0</v>
      </c>
      <c r="GX531" s="222">
        <f t="shared" si="1313"/>
        <v>0</v>
      </c>
      <c r="GY531" s="222">
        <f t="shared" si="1314"/>
        <v>0</v>
      </c>
      <c r="GZ531" s="222">
        <f t="shared" si="1315"/>
        <v>0</v>
      </c>
      <c r="HA531" s="222">
        <f t="shared" si="1316"/>
        <v>0</v>
      </c>
      <c r="HB531" s="222">
        <f t="shared" si="1317"/>
        <v>0</v>
      </c>
      <c r="HC531" s="222">
        <f t="shared" si="1318"/>
        <v>0</v>
      </c>
      <c r="HD531" s="222">
        <f t="shared" si="1319"/>
        <v>0</v>
      </c>
      <c r="HE531" s="222">
        <f t="shared" si="1320"/>
        <v>0</v>
      </c>
      <c r="HF531" s="222">
        <f t="shared" si="1321"/>
        <v>0</v>
      </c>
      <c r="HG531" s="222">
        <f t="shared" si="1322"/>
        <v>0</v>
      </c>
      <c r="HH531" s="222">
        <f t="shared" si="1323"/>
        <v>0</v>
      </c>
      <c r="HI531" s="222">
        <f t="shared" si="1324"/>
        <v>0</v>
      </c>
      <c r="HJ531" s="222">
        <f t="shared" si="1325"/>
        <v>0</v>
      </c>
      <c r="HK531" s="222">
        <f t="shared" si="1326"/>
        <v>0</v>
      </c>
      <c r="HL531" s="222">
        <f t="shared" si="1327"/>
        <v>0</v>
      </c>
      <c r="HM531" s="222">
        <f t="shared" si="1328"/>
        <v>0</v>
      </c>
      <c r="HN531" s="222">
        <f t="shared" si="1329"/>
        <v>0</v>
      </c>
      <c r="HO531" s="222">
        <f t="shared" si="1330"/>
        <v>0</v>
      </c>
      <c r="HP531" s="222">
        <f t="shared" si="1331"/>
        <v>0</v>
      </c>
      <c r="HQ531" s="222">
        <f t="shared" si="1332"/>
        <v>0</v>
      </c>
      <c r="HR531" s="222">
        <f t="shared" si="1333"/>
        <v>0</v>
      </c>
      <c r="HS531" s="222">
        <f t="shared" si="1334"/>
        <v>0</v>
      </c>
      <c r="HT531" s="222">
        <f t="shared" si="1335"/>
        <v>0</v>
      </c>
      <c r="HU531" s="222">
        <f t="shared" si="1336"/>
        <v>0</v>
      </c>
      <c r="HV531" s="222">
        <f t="shared" si="1337"/>
        <v>0</v>
      </c>
      <c r="HW531" s="222">
        <f t="shared" si="1338"/>
        <v>0</v>
      </c>
      <c r="HX531" s="222">
        <f t="shared" si="1339"/>
        <v>0</v>
      </c>
      <c r="HY531" s="222">
        <f t="shared" si="1340"/>
        <v>0</v>
      </c>
      <c r="HZ531" s="222">
        <f t="shared" si="1341"/>
        <v>0</v>
      </c>
      <c r="IA531" s="222">
        <f t="shared" si="1342"/>
        <v>0</v>
      </c>
      <c r="IB531" s="222">
        <f t="shared" si="1343"/>
        <v>0</v>
      </c>
      <c r="IC531" s="222">
        <f t="shared" si="1344"/>
        <v>0</v>
      </c>
      <c r="ID531" s="222">
        <f t="shared" si="1345"/>
        <v>0</v>
      </c>
      <c r="IE531" s="222">
        <f t="shared" si="1346"/>
        <v>0</v>
      </c>
      <c r="IF531" s="222">
        <f t="shared" si="1347"/>
        <v>0</v>
      </c>
      <c r="IG531" s="222">
        <f t="shared" si="1348"/>
        <v>0</v>
      </c>
      <c r="IH531" s="222">
        <f t="shared" si="1349"/>
        <v>0</v>
      </c>
      <c r="II531" s="222">
        <f t="shared" si="1350"/>
        <v>0</v>
      </c>
      <c r="IJ531" s="222">
        <f t="shared" si="1351"/>
        <v>0</v>
      </c>
      <c r="IK531" s="222">
        <f t="shared" si="1352"/>
        <v>0</v>
      </c>
      <c r="IL531" s="222">
        <f t="shared" si="1353"/>
        <v>0</v>
      </c>
      <c r="IM531" s="222">
        <f t="shared" si="1354"/>
        <v>0</v>
      </c>
      <c r="IN531" s="222">
        <f t="shared" si="1355"/>
        <v>0</v>
      </c>
      <c r="IO531" s="222">
        <f t="shared" si="1356"/>
        <v>0</v>
      </c>
      <c r="IP531" s="222">
        <f t="shared" si="1357"/>
        <v>0</v>
      </c>
      <c r="IQ531" s="222">
        <f t="shared" si="1358"/>
        <v>0</v>
      </c>
      <c r="IR531" s="222">
        <f t="shared" si="1359"/>
        <v>0</v>
      </c>
      <c r="IS531" s="222">
        <f t="shared" si="1360"/>
        <v>0</v>
      </c>
      <c r="IT531" s="222">
        <f t="shared" si="1361"/>
        <v>0</v>
      </c>
      <c r="IU531" s="222">
        <f t="shared" si="1362"/>
        <v>0</v>
      </c>
      <c r="IV531" s="222">
        <f t="shared" si="1363"/>
        <v>0</v>
      </c>
      <c r="IW531" s="222">
        <f t="shared" si="1364"/>
        <v>0</v>
      </c>
      <c r="IX531" s="222">
        <f t="shared" si="1365"/>
        <v>0</v>
      </c>
      <c r="IY531" s="222">
        <f t="shared" si="1366"/>
        <v>0</v>
      </c>
      <c r="IZ531" s="222">
        <f t="shared" si="1367"/>
        <v>0</v>
      </c>
      <c r="JA531" s="222">
        <f t="shared" si="1368"/>
        <v>0</v>
      </c>
      <c r="JB531" s="222">
        <f t="shared" si="1369"/>
        <v>0</v>
      </c>
    </row>
    <row r="532" spans="2:262">
      <c r="B532" s="230">
        <v>171</v>
      </c>
      <c r="C532" s="229">
        <f t="shared" si="1370"/>
        <v>3.3398437500000025E-3</v>
      </c>
      <c r="D532" s="226">
        <f t="shared" ca="1" si="1113"/>
        <v>39.117464893903069</v>
      </c>
      <c r="E532" s="225">
        <f ca="1">FU361</f>
        <v>-8.2535106096936622E-2</v>
      </c>
      <c r="F532" s="224">
        <v>171</v>
      </c>
      <c r="G532" s="222">
        <f t="shared" si="1114"/>
        <v>0</v>
      </c>
      <c r="H532" s="222">
        <f t="shared" si="1115"/>
        <v>0</v>
      </c>
      <c r="I532" s="222">
        <f t="shared" si="1116"/>
        <v>0</v>
      </c>
      <c r="J532" s="222">
        <f t="shared" si="1117"/>
        <v>0</v>
      </c>
      <c r="K532" s="222">
        <f t="shared" si="1118"/>
        <v>0</v>
      </c>
      <c r="L532" s="222">
        <f t="shared" si="1119"/>
        <v>0</v>
      </c>
      <c r="M532" s="222">
        <f t="shared" si="1120"/>
        <v>0</v>
      </c>
      <c r="N532" s="222">
        <f t="shared" si="1121"/>
        <v>0</v>
      </c>
      <c r="O532" s="222">
        <f t="shared" si="1122"/>
        <v>0</v>
      </c>
      <c r="P532" s="222">
        <f t="shared" si="1123"/>
        <v>0</v>
      </c>
      <c r="Q532" s="222">
        <f t="shared" si="1124"/>
        <v>0</v>
      </c>
      <c r="R532" s="222">
        <f t="shared" si="1125"/>
        <v>0</v>
      </c>
      <c r="S532" s="222">
        <f t="shared" si="1126"/>
        <v>0</v>
      </c>
      <c r="T532" s="222">
        <f t="shared" si="1127"/>
        <v>0</v>
      </c>
      <c r="U532" s="222">
        <f t="shared" si="1128"/>
        <v>0</v>
      </c>
      <c r="V532" s="222">
        <f t="shared" si="1129"/>
        <v>0</v>
      </c>
      <c r="W532" s="222">
        <f t="shared" si="1130"/>
        <v>0</v>
      </c>
      <c r="X532" s="222">
        <f t="shared" si="1131"/>
        <v>0</v>
      </c>
      <c r="Y532" s="222">
        <f t="shared" si="1132"/>
        <v>0</v>
      </c>
      <c r="Z532" s="222">
        <f t="shared" si="1133"/>
        <v>0</v>
      </c>
      <c r="AA532" s="222">
        <f t="shared" si="1134"/>
        <v>0</v>
      </c>
      <c r="AB532" s="222">
        <f t="shared" si="1135"/>
        <v>0</v>
      </c>
      <c r="AC532" s="222">
        <f t="shared" si="1136"/>
        <v>0</v>
      </c>
      <c r="AD532" s="222">
        <f t="shared" si="1137"/>
        <v>0</v>
      </c>
      <c r="AE532" s="222">
        <f t="shared" si="1138"/>
        <v>0</v>
      </c>
      <c r="AF532" s="222">
        <f t="shared" si="1139"/>
        <v>0</v>
      </c>
      <c r="AG532" s="222">
        <f t="shared" si="1140"/>
        <v>0</v>
      </c>
      <c r="AH532" s="222">
        <f t="shared" si="1141"/>
        <v>0</v>
      </c>
      <c r="AI532" s="222">
        <f t="shared" si="1142"/>
        <v>0</v>
      </c>
      <c r="AJ532" s="222">
        <f t="shared" si="1143"/>
        <v>0</v>
      </c>
      <c r="AK532" s="222">
        <f t="shared" si="1144"/>
        <v>0</v>
      </c>
      <c r="AL532" s="222">
        <f t="shared" si="1145"/>
        <v>0</v>
      </c>
      <c r="AM532" s="222">
        <f t="shared" si="1146"/>
        <v>0</v>
      </c>
      <c r="AN532" s="222">
        <f t="shared" si="1147"/>
        <v>0</v>
      </c>
      <c r="AO532" s="222">
        <f t="shared" si="1148"/>
        <v>0</v>
      </c>
      <c r="AP532" s="222">
        <f t="shared" si="1149"/>
        <v>0</v>
      </c>
      <c r="AQ532" s="222">
        <f t="shared" si="1150"/>
        <v>0</v>
      </c>
      <c r="AR532" s="222">
        <f t="shared" si="1151"/>
        <v>0</v>
      </c>
      <c r="AS532" s="222">
        <f t="shared" si="1152"/>
        <v>0</v>
      </c>
      <c r="AT532" s="222">
        <f t="shared" si="1153"/>
        <v>0</v>
      </c>
      <c r="AU532" s="222">
        <f t="shared" si="1154"/>
        <v>0</v>
      </c>
      <c r="AV532" s="222">
        <f t="shared" si="1155"/>
        <v>0</v>
      </c>
      <c r="AW532" s="222">
        <f t="shared" si="1156"/>
        <v>0</v>
      </c>
      <c r="AX532" s="222">
        <f t="shared" si="1157"/>
        <v>0</v>
      </c>
      <c r="AY532" s="222">
        <f t="shared" si="1158"/>
        <v>0</v>
      </c>
      <c r="AZ532" s="222">
        <f t="shared" si="1159"/>
        <v>0</v>
      </c>
      <c r="BA532" s="222">
        <f t="shared" si="1160"/>
        <v>0</v>
      </c>
      <c r="BB532" s="222">
        <f t="shared" si="1161"/>
        <v>0</v>
      </c>
      <c r="BC532" s="222">
        <f t="shared" si="1162"/>
        <v>0</v>
      </c>
      <c r="BD532" s="222">
        <f t="shared" si="1163"/>
        <v>0</v>
      </c>
      <c r="BE532" s="222">
        <f t="shared" si="1164"/>
        <v>0</v>
      </c>
      <c r="BF532" s="222">
        <f t="shared" si="1165"/>
        <v>0</v>
      </c>
      <c r="BG532" s="222">
        <f t="shared" si="1166"/>
        <v>0</v>
      </c>
      <c r="BH532" s="222">
        <f t="shared" si="1167"/>
        <v>0</v>
      </c>
      <c r="BI532" s="222">
        <f t="shared" si="1168"/>
        <v>0</v>
      </c>
      <c r="BJ532" s="222">
        <f t="shared" si="1169"/>
        <v>0</v>
      </c>
      <c r="BK532" s="222">
        <f t="shared" si="1170"/>
        <v>0</v>
      </c>
      <c r="BL532" s="222">
        <f t="shared" si="1171"/>
        <v>0</v>
      </c>
      <c r="BM532" s="222">
        <f t="shared" si="1172"/>
        <v>0</v>
      </c>
      <c r="BN532" s="222">
        <f t="shared" si="1173"/>
        <v>0</v>
      </c>
      <c r="BO532" s="222">
        <f t="shared" si="1174"/>
        <v>0</v>
      </c>
      <c r="BP532" s="222">
        <f t="shared" si="1175"/>
        <v>0</v>
      </c>
      <c r="BQ532" s="222">
        <f t="shared" si="1176"/>
        <v>0</v>
      </c>
      <c r="BR532" s="222">
        <f t="shared" si="1177"/>
        <v>0</v>
      </c>
      <c r="BS532" s="222">
        <f t="shared" si="1178"/>
        <v>0</v>
      </c>
      <c r="BT532" s="222">
        <f t="shared" si="1179"/>
        <v>0</v>
      </c>
      <c r="BU532" s="222">
        <f t="shared" si="1180"/>
        <v>0</v>
      </c>
      <c r="BV532" s="222">
        <f t="shared" si="1181"/>
        <v>0</v>
      </c>
      <c r="BW532" s="222">
        <f t="shared" si="1182"/>
        <v>0</v>
      </c>
      <c r="BX532" s="222">
        <f t="shared" si="1183"/>
        <v>0</v>
      </c>
      <c r="BY532" s="222">
        <f t="shared" si="1184"/>
        <v>0</v>
      </c>
      <c r="BZ532" s="222">
        <f t="shared" si="1185"/>
        <v>0</v>
      </c>
      <c r="CA532" s="222">
        <f t="shared" si="1186"/>
        <v>0</v>
      </c>
      <c r="CB532" s="222">
        <f t="shared" si="1187"/>
        <v>0</v>
      </c>
      <c r="CC532" s="222">
        <f t="shared" si="1188"/>
        <v>0</v>
      </c>
      <c r="CD532" s="222">
        <f t="shared" si="1189"/>
        <v>0</v>
      </c>
      <c r="CE532" s="222">
        <f t="shared" si="1190"/>
        <v>0</v>
      </c>
      <c r="CF532" s="222">
        <f t="shared" si="1191"/>
        <v>0</v>
      </c>
      <c r="CG532" s="222">
        <f t="shared" si="1192"/>
        <v>0</v>
      </c>
      <c r="CH532" s="222">
        <f t="shared" si="1193"/>
        <v>0</v>
      </c>
      <c r="CI532" s="222">
        <f t="shared" si="1194"/>
        <v>0</v>
      </c>
      <c r="CJ532" s="222">
        <f t="shared" si="1195"/>
        <v>0</v>
      </c>
      <c r="CK532" s="222">
        <f t="shared" si="1196"/>
        <v>0</v>
      </c>
      <c r="CL532" s="222">
        <f t="shared" si="1197"/>
        <v>0</v>
      </c>
      <c r="CM532" s="222">
        <f t="shared" si="1198"/>
        <v>0</v>
      </c>
      <c r="CN532" s="222">
        <f t="shared" si="1199"/>
        <v>0</v>
      </c>
      <c r="CO532" s="222">
        <f t="shared" si="1200"/>
        <v>0</v>
      </c>
      <c r="CP532" s="222">
        <f t="shared" si="1201"/>
        <v>0</v>
      </c>
      <c r="CQ532" s="222">
        <f t="shared" si="1202"/>
        <v>0</v>
      </c>
      <c r="CR532" s="222">
        <f t="shared" si="1203"/>
        <v>0</v>
      </c>
      <c r="CS532" s="222">
        <f t="shared" si="1204"/>
        <v>0</v>
      </c>
      <c r="CT532" s="222">
        <f t="shared" si="1205"/>
        <v>0</v>
      </c>
      <c r="CU532" s="222">
        <f t="shared" si="1206"/>
        <v>0</v>
      </c>
      <c r="CV532" s="222">
        <f t="shared" si="1207"/>
        <v>0</v>
      </c>
      <c r="CW532" s="222">
        <f t="shared" si="1208"/>
        <v>0</v>
      </c>
      <c r="CX532" s="222">
        <f t="shared" si="1209"/>
        <v>0</v>
      </c>
      <c r="CY532" s="222">
        <f t="shared" si="1210"/>
        <v>0</v>
      </c>
      <c r="CZ532" s="222">
        <f t="shared" si="1211"/>
        <v>0</v>
      </c>
      <c r="DA532" s="222">
        <f t="shared" si="1212"/>
        <v>0</v>
      </c>
      <c r="DB532" s="222">
        <f t="shared" si="1213"/>
        <v>0</v>
      </c>
      <c r="DC532" s="222">
        <f t="shared" si="1214"/>
        <v>0</v>
      </c>
      <c r="DD532" s="222">
        <f t="shared" si="1215"/>
        <v>0</v>
      </c>
      <c r="DE532" s="222">
        <f t="shared" si="1216"/>
        <v>0</v>
      </c>
      <c r="DF532" s="222">
        <f t="shared" si="1217"/>
        <v>0</v>
      </c>
      <c r="DG532" s="222">
        <f t="shared" si="1218"/>
        <v>0</v>
      </c>
      <c r="DH532" s="222">
        <f t="shared" si="1219"/>
        <v>0</v>
      </c>
      <c r="DI532" s="222">
        <f t="shared" si="1220"/>
        <v>0</v>
      </c>
      <c r="DJ532" s="222">
        <f t="shared" si="1221"/>
        <v>0</v>
      </c>
      <c r="DK532" s="222">
        <f t="shared" si="1222"/>
        <v>0</v>
      </c>
      <c r="DL532" s="222">
        <f t="shared" si="1223"/>
        <v>0</v>
      </c>
      <c r="DM532" s="222">
        <f t="shared" si="1224"/>
        <v>0</v>
      </c>
      <c r="DN532" s="222">
        <f t="shared" si="1225"/>
        <v>0</v>
      </c>
      <c r="DO532" s="222">
        <f t="shared" si="1226"/>
        <v>0</v>
      </c>
      <c r="DP532" s="222">
        <f t="shared" si="1227"/>
        <v>0</v>
      </c>
      <c r="DQ532" s="222">
        <f t="shared" si="1228"/>
        <v>0</v>
      </c>
      <c r="DR532" s="222">
        <f t="shared" si="1229"/>
        <v>0</v>
      </c>
      <c r="DS532" s="222">
        <f t="shared" si="1230"/>
        <v>0</v>
      </c>
      <c r="DT532" s="222">
        <f t="shared" si="1231"/>
        <v>0</v>
      </c>
      <c r="DU532" s="222">
        <f t="shared" si="1232"/>
        <v>0</v>
      </c>
      <c r="DV532" s="222">
        <f t="shared" si="1233"/>
        <v>0</v>
      </c>
      <c r="DW532" s="222">
        <f t="shared" si="1234"/>
        <v>0</v>
      </c>
      <c r="DX532" s="222">
        <f t="shared" si="1235"/>
        <v>0</v>
      </c>
      <c r="DY532" s="222">
        <f t="shared" si="1236"/>
        <v>0</v>
      </c>
      <c r="DZ532" s="222">
        <f t="shared" si="1237"/>
        <v>0</v>
      </c>
      <c r="EA532" s="222">
        <f t="shared" si="1238"/>
        <v>0</v>
      </c>
      <c r="EB532" s="222">
        <f t="shared" si="1239"/>
        <v>0</v>
      </c>
      <c r="EC532" s="222">
        <f t="shared" si="1240"/>
        <v>0</v>
      </c>
      <c r="ED532" s="222">
        <f t="shared" si="1241"/>
        <v>0</v>
      </c>
      <c r="EE532" s="222">
        <f t="shared" si="1242"/>
        <v>0</v>
      </c>
      <c r="EF532" s="222">
        <f t="shared" si="1243"/>
        <v>0</v>
      </c>
      <c r="EG532" s="222">
        <f t="shared" si="1244"/>
        <v>0</v>
      </c>
      <c r="EH532" s="222">
        <f t="shared" si="1245"/>
        <v>0</v>
      </c>
      <c r="EI532" s="222">
        <f t="shared" si="1246"/>
        <v>0</v>
      </c>
      <c r="EJ532" s="222">
        <f t="shared" si="1247"/>
        <v>0</v>
      </c>
      <c r="EK532" s="222">
        <f t="shared" si="1248"/>
        <v>0</v>
      </c>
      <c r="EL532" s="222">
        <f t="shared" si="1249"/>
        <v>0</v>
      </c>
      <c r="EM532" s="222">
        <f t="shared" si="1250"/>
        <v>0</v>
      </c>
      <c r="EN532" s="222">
        <f t="shared" si="1251"/>
        <v>0</v>
      </c>
      <c r="EO532" s="222">
        <f t="shared" si="1252"/>
        <v>0</v>
      </c>
      <c r="EP532" s="222">
        <f t="shared" si="1253"/>
        <v>0</v>
      </c>
      <c r="EQ532" s="222">
        <f t="shared" si="1254"/>
        <v>0</v>
      </c>
      <c r="ER532" s="222">
        <f t="shared" si="1255"/>
        <v>0</v>
      </c>
      <c r="ES532" s="222">
        <f t="shared" si="1256"/>
        <v>0</v>
      </c>
      <c r="ET532" s="222">
        <f t="shared" si="1257"/>
        <v>0</v>
      </c>
      <c r="EU532" s="222">
        <f t="shared" si="1258"/>
        <v>0</v>
      </c>
      <c r="EV532" s="222">
        <f t="shared" si="1259"/>
        <v>0</v>
      </c>
      <c r="EW532" s="222">
        <f t="shared" si="1260"/>
        <v>0</v>
      </c>
      <c r="EX532" s="222">
        <f t="shared" si="1261"/>
        <v>0</v>
      </c>
      <c r="EY532" s="222">
        <f t="shared" si="1262"/>
        <v>0</v>
      </c>
      <c r="EZ532" s="222">
        <f t="shared" si="1263"/>
        <v>0</v>
      </c>
      <c r="FA532" s="222">
        <f t="shared" si="1264"/>
        <v>0</v>
      </c>
      <c r="FB532" s="222">
        <f t="shared" si="1265"/>
        <v>0</v>
      </c>
      <c r="FC532" s="222">
        <f t="shared" si="1266"/>
        <v>0</v>
      </c>
      <c r="FD532" s="222">
        <f t="shared" si="1267"/>
        <v>0</v>
      </c>
      <c r="FE532" s="222">
        <f t="shared" si="1268"/>
        <v>0</v>
      </c>
      <c r="FF532" s="222">
        <f t="shared" si="1269"/>
        <v>0</v>
      </c>
      <c r="FG532" s="222">
        <f t="shared" si="1270"/>
        <v>0</v>
      </c>
      <c r="FH532" s="222">
        <f t="shared" si="1271"/>
        <v>0</v>
      </c>
      <c r="FI532" s="222">
        <f t="shared" si="1272"/>
        <v>0</v>
      </c>
      <c r="FJ532" s="222">
        <f t="shared" si="1273"/>
        <v>0</v>
      </c>
      <c r="FK532" s="222">
        <f t="shared" si="1274"/>
        <v>0</v>
      </c>
      <c r="FL532" s="222">
        <f t="shared" si="1275"/>
        <v>0</v>
      </c>
      <c r="FM532" s="222">
        <f t="shared" si="1276"/>
        <v>0</v>
      </c>
      <c r="FN532" s="222">
        <f t="shared" si="1277"/>
        <v>0</v>
      </c>
      <c r="FO532" s="222">
        <f t="shared" si="1278"/>
        <v>0</v>
      </c>
      <c r="FP532" s="222">
        <f t="shared" si="1279"/>
        <v>0</v>
      </c>
      <c r="FQ532" s="222">
        <f t="shared" si="1280"/>
        <v>0</v>
      </c>
      <c r="FR532" s="222">
        <f t="shared" si="1281"/>
        <v>0</v>
      </c>
      <c r="FS532" s="222">
        <f t="shared" si="1282"/>
        <v>0</v>
      </c>
      <c r="FT532" s="222">
        <f t="shared" si="1283"/>
        <v>0</v>
      </c>
      <c r="FU532" s="222">
        <f t="shared" si="1284"/>
        <v>0</v>
      </c>
      <c r="FV532" s="222">
        <f t="shared" si="1285"/>
        <v>0</v>
      </c>
      <c r="FW532" s="222">
        <f t="shared" si="1286"/>
        <v>0</v>
      </c>
      <c r="FX532" s="222">
        <f t="shared" si="1287"/>
        <v>0</v>
      </c>
      <c r="FY532" s="222">
        <f t="shared" si="1288"/>
        <v>0</v>
      </c>
      <c r="FZ532" s="222">
        <f t="shared" si="1289"/>
        <v>0</v>
      </c>
      <c r="GA532" s="222">
        <f t="shared" si="1290"/>
        <v>0</v>
      </c>
      <c r="GB532" s="222">
        <f t="shared" si="1291"/>
        <v>0</v>
      </c>
      <c r="GC532" s="222">
        <f t="shared" si="1292"/>
        <v>0</v>
      </c>
      <c r="GD532" s="222">
        <f t="shared" si="1293"/>
        <v>0</v>
      </c>
      <c r="GE532" s="222">
        <f t="shared" si="1294"/>
        <v>0</v>
      </c>
      <c r="GF532" s="222">
        <f t="shared" si="1295"/>
        <v>0</v>
      </c>
      <c r="GG532" s="222">
        <f t="shared" si="1296"/>
        <v>0</v>
      </c>
      <c r="GH532" s="222">
        <f t="shared" si="1297"/>
        <v>0</v>
      </c>
      <c r="GI532" s="222">
        <f t="shared" si="1298"/>
        <v>0</v>
      </c>
      <c r="GJ532" s="222">
        <f t="shared" si="1299"/>
        <v>0</v>
      </c>
      <c r="GK532" s="222">
        <f t="shared" si="1300"/>
        <v>0</v>
      </c>
      <c r="GL532" s="222">
        <f t="shared" si="1301"/>
        <v>0</v>
      </c>
      <c r="GM532" s="222">
        <f t="shared" si="1302"/>
        <v>0</v>
      </c>
      <c r="GN532" s="222">
        <f t="shared" si="1303"/>
        <v>0</v>
      </c>
      <c r="GO532" s="222">
        <f t="shared" si="1304"/>
        <v>0</v>
      </c>
      <c r="GP532" s="222">
        <f t="shared" si="1305"/>
        <v>0</v>
      </c>
      <c r="GQ532" s="222">
        <f t="shared" si="1306"/>
        <v>0</v>
      </c>
      <c r="GR532" s="222">
        <f t="shared" si="1307"/>
        <v>0</v>
      </c>
      <c r="GS532" s="222">
        <f t="shared" si="1308"/>
        <v>0</v>
      </c>
      <c r="GT532" s="222">
        <f t="shared" si="1309"/>
        <v>0</v>
      </c>
      <c r="GU532" s="222">
        <f t="shared" si="1310"/>
        <v>0</v>
      </c>
      <c r="GV532" s="222">
        <f t="shared" si="1311"/>
        <v>0</v>
      </c>
      <c r="GW532" s="222">
        <f t="shared" si="1312"/>
        <v>0</v>
      </c>
      <c r="GX532" s="222">
        <f t="shared" si="1313"/>
        <v>0</v>
      </c>
      <c r="GY532" s="222">
        <f t="shared" si="1314"/>
        <v>0</v>
      </c>
      <c r="GZ532" s="222">
        <f t="shared" si="1315"/>
        <v>0</v>
      </c>
      <c r="HA532" s="222">
        <f t="shared" si="1316"/>
        <v>0</v>
      </c>
      <c r="HB532" s="222">
        <f t="shared" si="1317"/>
        <v>0</v>
      </c>
      <c r="HC532" s="222">
        <f t="shared" si="1318"/>
        <v>0</v>
      </c>
      <c r="HD532" s="222">
        <f t="shared" si="1319"/>
        <v>0</v>
      </c>
      <c r="HE532" s="222">
        <f t="shared" si="1320"/>
        <v>0</v>
      </c>
      <c r="HF532" s="222">
        <f t="shared" si="1321"/>
        <v>0</v>
      </c>
      <c r="HG532" s="222">
        <f t="shared" si="1322"/>
        <v>0</v>
      </c>
      <c r="HH532" s="222">
        <f t="shared" si="1323"/>
        <v>0</v>
      </c>
      <c r="HI532" s="222">
        <f t="shared" si="1324"/>
        <v>0</v>
      </c>
      <c r="HJ532" s="222">
        <f t="shared" si="1325"/>
        <v>0</v>
      </c>
      <c r="HK532" s="222">
        <f t="shared" si="1326"/>
        <v>0</v>
      </c>
      <c r="HL532" s="222">
        <f t="shared" si="1327"/>
        <v>0</v>
      </c>
      <c r="HM532" s="222">
        <f t="shared" si="1328"/>
        <v>0</v>
      </c>
      <c r="HN532" s="222">
        <f t="shared" si="1329"/>
        <v>0</v>
      </c>
      <c r="HO532" s="222">
        <f t="shared" si="1330"/>
        <v>0</v>
      </c>
      <c r="HP532" s="222">
        <f t="shared" si="1331"/>
        <v>0</v>
      </c>
      <c r="HQ532" s="222">
        <f t="shared" si="1332"/>
        <v>0</v>
      </c>
      <c r="HR532" s="222">
        <f t="shared" si="1333"/>
        <v>0</v>
      </c>
      <c r="HS532" s="222">
        <f t="shared" si="1334"/>
        <v>0</v>
      </c>
      <c r="HT532" s="222">
        <f t="shared" si="1335"/>
        <v>0</v>
      </c>
      <c r="HU532" s="222">
        <f t="shared" si="1336"/>
        <v>0</v>
      </c>
      <c r="HV532" s="222">
        <f t="shared" si="1337"/>
        <v>0</v>
      </c>
      <c r="HW532" s="222">
        <f t="shared" si="1338"/>
        <v>0</v>
      </c>
      <c r="HX532" s="222">
        <f t="shared" si="1339"/>
        <v>0</v>
      </c>
      <c r="HY532" s="222">
        <f t="shared" si="1340"/>
        <v>0</v>
      </c>
      <c r="HZ532" s="222">
        <f t="shared" si="1341"/>
        <v>0</v>
      </c>
      <c r="IA532" s="222">
        <f t="shared" si="1342"/>
        <v>0</v>
      </c>
      <c r="IB532" s="222">
        <f t="shared" si="1343"/>
        <v>0</v>
      </c>
      <c r="IC532" s="222">
        <f t="shared" si="1344"/>
        <v>0</v>
      </c>
      <c r="ID532" s="222">
        <f t="shared" si="1345"/>
        <v>0</v>
      </c>
      <c r="IE532" s="222">
        <f t="shared" si="1346"/>
        <v>0</v>
      </c>
      <c r="IF532" s="222">
        <f t="shared" si="1347"/>
        <v>0</v>
      </c>
      <c r="IG532" s="222">
        <f t="shared" si="1348"/>
        <v>0</v>
      </c>
      <c r="IH532" s="222">
        <f t="shared" si="1349"/>
        <v>0</v>
      </c>
      <c r="II532" s="222">
        <f t="shared" si="1350"/>
        <v>0</v>
      </c>
      <c r="IJ532" s="222">
        <f t="shared" si="1351"/>
        <v>0</v>
      </c>
      <c r="IK532" s="222">
        <f t="shared" si="1352"/>
        <v>0</v>
      </c>
      <c r="IL532" s="222">
        <f t="shared" si="1353"/>
        <v>0</v>
      </c>
      <c r="IM532" s="222">
        <f t="shared" si="1354"/>
        <v>0</v>
      </c>
      <c r="IN532" s="222">
        <f t="shared" si="1355"/>
        <v>0</v>
      </c>
      <c r="IO532" s="222">
        <f t="shared" si="1356"/>
        <v>0</v>
      </c>
      <c r="IP532" s="222">
        <f t="shared" si="1357"/>
        <v>0</v>
      </c>
      <c r="IQ532" s="222">
        <f t="shared" si="1358"/>
        <v>0</v>
      </c>
      <c r="IR532" s="222">
        <f t="shared" si="1359"/>
        <v>0</v>
      </c>
      <c r="IS532" s="222">
        <f t="shared" si="1360"/>
        <v>0</v>
      </c>
      <c r="IT532" s="222">
        <f t="shared" si="1361"/>
        <v>0</v>
      </c>
      <c r="IU532" s="222">
        <f t="shared" si="1362"/>
        <v>0</v>
      </c>
      <c r="IV532" s="222">
        <f t="shared" si="1363"/>
        <v>0</v>
      </c>
      <c r="IW532" s="222">
        <f t="shared" si="1364"/>
        <v>0</v>
      </c>
      <c r="IX532" s="222">
        <f t="shared" si="1365"/>
        <v>0</v>
      </c>
      <c r="IY532" s="222">
        <f t="shared" si="1366"/>
        <v>0</v>
      </c>
      <c r="IZ532" s="222">
        <f t="shared" si="1367"/>
        <v>0</v>
      </c>
      <c r="JA532" s="222">
        <f t="shared" si="1368"/>
        <v>0</v>
      </c>
      <c r="JB532" s="222">
        <f t="shared" si="1369"/>
        <v>0</v>
      </c>
    </row>
    <row r="533" spans="2:262">
      <c r="B533" s="230">
        <v>172</v>
      </c>
      <c r="C533" s="229">
        <f t="shared" si="1370"/>
        <v>3.3593750000000026E-3</v>
      </c>
      <c r="D533" s="226">
        <f t="shared" ca="1" si="1113"/>
        <v>39.12011942395992</v>
      </c>
      <c r="E533" s="225">
        <f ca="1">FV361</f>
        <v>-7.9880576040082724E-2</v>
      </c>
      <c r="F533" s="224">
        <v>172</v>
      </c>
      <c r="G533" s="222">
        <f t="shared" si="1114"/>
        <v>0</v>
      </c>
      <c r="H533" s="222">
        <f t="shared" si="1115"/>
        <v>0</v>
      </c>
      <c r="I533" s="222">
        <f t="shared" si="1116"/>
        <v>0</v>
      </c>
      <c r="J533" s="222">
        <f t="shared" si="1117"/>
        <v>0</v>
      </c>
      <c r="K533" s="222">
        <f t="shared" si="1118"/>
        <v>0</v>
      </c>
      <c r="L533" s="222">
        <f t="shared" si="1119"/>
        <v>0</v>
      </c>
      <c r="M533" s="222">
        <f t="shared" si="1120"/>
        <v>0</v>
      </c>
      <c r="N533" s="222">
        <f t="shared" si="1121"/>
        <v>0</v>
      </c>
      <c r="O533" s="222">
        <f t="shared" si="1122"/>
        <v>0</v>
      </c>
      <c r="P533" s="222">
        <f t="shared" si="1123"/>
        <v>0</v>
      </c>
      <c r="Q533" s="222">
        <f t="shared" si="1124"/>
        <v>0</v>
      </c>
      <c r="R533" s="222">
        <f t="shared" si="1125"/>
        <v>0</v>
      </c>
      <c r="S533" s="222">
        <f t="shared" si="1126"/>
        <v>0</v>
      </c>
      <c r="T533" s="222">
        <f t="shared" si="1127"/>
        <v>0</v>
      </c>
      <c r="U533" s="222">
        <f t="shared" si="1128"/>
        <v>0</v>
      </c>
      <c r="V533" s="222">
        <f t="shared" si="1129"/>
        <v>0</v>
      </c>
      <c r="W533" s="222">
        <f t="shared" si="1130"/>
        <v>0</v>
      </c>
      <c r="X533" s="222">
        <f t="shared" si="1131"/>
        <v>0</v>
      </c>
      <c r="Y533" s="222">
        <f t="shared" si="1132"/>
        <v>0</v>
      </c>
      <c r="Z533" s="222">
        <f t="shared" si="1133"/>
        <v>0</v>
      </c>
      <c r="AA533" s="222">
        <f t="shared" si="1134"/>
        <v>0</v>
      </c>
      <c r="AB533" s="222">
        <f t="shared" si="1135"/>
        <v>0</v>
      </c>
      <c r="AC533" s="222">
        <f t="shared" si="1136"/>
        <v>0</v>
      </c>
      <c r="AD533" s="222">
        <f t="shared" si="1137"/>
        <v>0</v>
      </c>
      <c r="AE533" s="222">
        <f t="shared" si="1138"/>
        <v>0</v>
      </c>
      <c r="AF533" s="222">
        <f t="shared" si="1139"/>
        <v>0</v>
      </c>
      <c r="AG533" s="222">
        <f t="shared" si="1140"/>
        <v>0</v>
      </c>
      <c r="AH533" s="222">
        <f t="shared" si="1141"/>
        <v>0</v>
      </c>
      <c r="AI533" s="222">
        <f t="shared" si="1142"/>
        <v>0</v>
      </c>
      <c r="AJ533" s="222">
        <f t="shared" si="1143"/>
        <v>0</v>
      </c>
      <c r="AK533" s="222">
        <f t="shared" si="1144"/>
        <v>0</v>
      </c>
      <c r="AL533" s="222">
        <f t="shared" si="1145"/>
        <v>0</v>
      </c>
      <c r="AM533" s="222">
        <f t="shared" si="1146"/>
        <v>0</v>
      </c>
      <c r="AN533" s="222">
        <f t="shared" si="1147"/>
        <v>0</v>
      </c>
      <c r="AO533" s="222">
        <f t="shared" si="1148"/>
        <v>0</v>
      </c>
      <c r="AP533" s="222">
        <f t="shared" si="1149"/>
        <v>0</v>
      </c>
      <c r="AQ533" s="222">
        <f t="shared" si="1150"/>
        <v>0</v>
      </c>
      <c r="AR533" s="222">
        <f t="shared" si="1151"/>
        <v>0</v>
      </c>
      <c r="AS533" s="222">
        <f t="shared" si="1152"/>
        <v>0</v>
      </c>
      <c r="AT533" s="222">
        <f t="shared" si="1153"/>
        <v>0</v>
      </c>
      <c r="AU533" s="222">
        <f t="shared" si="1154"/>
        <v>0</v>
      </c>
      <c r="AV533" s="222">
        <f t="shared" si="1155"/>
        <v>0</v>
      </c>
      <c r="AW533" s="222">
        <f t="shared" si="1156"/>
        <v>0</v>
      </c>
      <c r="AX533" s="222">
        <f t="shared" si="1157"/>
        <v>0</v>
      </c>
      <c r="AY533" s="222">
        <f t="shared" si="1158"/>
        <v>0</v>
      </c>
      <c r="AZ533" s="222">
        <f t="shared" si="1159"/>
        <v>0</v>
      </c>
      <c r="BA533" s="222">
        <f t="shared" si="1160"/>
        <v>0</v>
      </c>
      <c r="BB533" s="222">
        <f t="shared" si="1161"/>
        <v>0</v>
      </c>
      <c r="BC533" s="222">
        <f t="shared" si="1162"/>
        <v>0</v>
      </c>
      <c r="BD533" s="222">
        <f t="shared" si="1163"/>
        <v>0</v>
      </c>
      <c r="BE533" s="222">
        <f t="shared" si="1164"/>
        <v>0</v>
      </c>
      <c r="BF533" s="222">
        <f t="shared" si="1165"/>
        <v>0</v>
      </c>
      <c r="BG533" s="222">
        <f t="shared" si="1166"/>
        <v>0</v>
      </c>
      <c r="BH533" s="222">
        <f t="shared" si="1167"/>
        <v>0</v>
      </c>
      <c r="BI533" s="222">
        <f t="shared" si="1168"/>
        <v>0</v>
      </c>
      <c r="BJ533" s="222">
        <f t="shared" si="1169"/>
        <v>0</v>
      </c>
      <c r="BK533" s="222">
        <f t="shared" si="1170"/>
        <v>0</v>
      </c>
      <c r="BL533" s="222">
        <f t="shared" si="1171"/>
        <v>0</v>
      </c>
      <c r="BM533" s="222">
        <f t="shared" si="1172"/>
        <v>0</v>
      </c>
      <c r="BN533" s="222">
        <f t="shared" si="1173"/>
        <v>0</v>
      </c>
      <c r="BO533" s="222">
        <f t="shared" si="1174"/>
        <v>0</v>
      </c>
      <c r="BP533" s="222">
        <f t="shared" si="1175"/>
        <v>0</v>
      </c>
      <c r="BQ533" s="222">
        <f t="shared" si="1176"/>
        <v>0</v>
      </c>
      <c r="BR533" s="222">
        <f t="shared" si="1177"/>
        <v>0</v>
      </c>
      <c r="BS533" s="222">
        <f t="shared" si="1178"/>
        <v>0</v>
      </c>
      <c r="BT533" s="222">
        <f t="shared" si="1179"/>
        <v>0</v>
      </c>
      <c r="BU533" s="222">
        <f t="shared" si="1180"/>
        <v>0</v>
      </c>
      <c r="BV533" s="222">
        <f t="shared" si="1181"/>
        <v>0</v>
      </c>
      <c r="BW533" s="222">
        <f t="shared" si="1182"/>
        <v>0</v>
      </c>
      <c r="BX533" s="222">
        <f t="shared" si="1183"/>
        <v>0</v>
      </c>
      <c r="BY533" s="222">
        <f t="shared" si="1184"/>
        <v>0</v>
      </c>
      <c r="BZ533" s="222">
        <f t="shared" si="1185"/>
        <v>0</v>
      </c>
      <c r="CA533" s="222">
        <f t="shared" si="1186"/>
        <v>0</v>
      </c>
      <c r="CB533" s="222">
        <f t="shared" si="1187"/>
        <v>0</v>
      </c>
      <c r="CC533" s="222">
        <f t="shared" si="1188"/>
        <v>0</v>
      </c>
      <c r="CD533" s="222">
        <f t="shared" si="1189"/>
        <v>0</v>
      </c>
      <c r="CE533" s="222">
        <f t="shared" si="1190"/>
        <v>0</v>
      </c>
      <c r="CF533" s="222">
        <f t="shared" si="1191"/>
        <v>0</v>
      </c>
      <c r="CG533" s="222">
        <f t="shared" si="1192"/>
        <v>0</v>
      </c>
      <c r="CH533" s="222">
        <f t="shared" si="1193"/>
        <v>0</v>
      </c>
      <c r="CI533" s="222">
        <f t="shared" si="1194"/>
        <v>0</v>
      </c>
      <c r="CJ533" s="222">
        <f t="shared" si="1195"/>
        <v>0</v>
      </c>
      <c r="CK533" s="222">
        <f t="shared" si="1196"/>
        <v>0</v>
      </c>
      <c r="CL533" s="222">
        <f t="shared" si="1197"/>
        <v>0</v>
      </c>
      <c r="CM533" s="222">
        <f t="shared" si="1198"/>
        <v>0</v>
      </c>
      <c r="CN533" s="222">
        <f t="shared" si="1199"/>
        <v>0</v>
      </c>
      <c r="CO533" s="222">
        <f t="shared" si="1200"/>
        <v>0</v>
      </c>
      <c r="CP533" s="222">
        <f t="shared" si="1201"/>
        <v>0</v>
      </c>
      <c r="CQ533" s="222">
        <f t="shared" si="1202"/>
        <v>0</v>
      </c>
      <c r="CR533" s="222">
        <f t="shared" si="1203"/>
        <v>0</v>
      </c>
      <c r="CS533" s="222">
        <f t="shared" si="1204"/>
        <v>0</v>
      </c>
      <c r="CT533" s="222">
        <f t="shared" si="1205"/>
        <v>0</v>
      </c>
      <c r="CU533" s="222">
        <f t="shared" si="1206"/>
        <v>0</v>
      </c>
      <c r="CV533" s="222">
        <f t="shared" si="1207"/>
        <v>0</v>
      </c>
      <c r="CW533" s="222">
        <f t="shared" si="1208"/>
        <v>0</v>
      </c>
      <c r="CX533" s="222">
        <f t="shared" si="1209"/>
        <v>0</v>
      </c>
      <c r="CY533" s="222">
        <f t="shared" si="1210"/>
        <v>0</v>
      </c>
      <c r="CZ533" s="222">
        <f t="shared" si="1211"/>
        <v>0</v>
      </c>
      <c r="DA533" s="222">
        <f t="shared" si="1212"/>
        <v>0</v>
      </c>
      <c r="DB533" s="222">
        <f t="shared" si="1213"/>
        <v>0</v>
      </c>
      <c r="DC533" s="222">
        <f t="shared" si="1214"/>
        <v>0</v>
      </c>
      <c r="DD533" s="222">
        <f t="shared" si="1215"/>
        <v>0</v>
      </c>
      <c r="DE533" s="222">
        <f t="shared" si="1216"/>
        <v>0</v>
      </c>
      <c r="DF533" s="222">
        <f t="shared" si="1217"/>
        <v>0</v>
      </c>
      <c r="DG533" s="222">
        <f t="shared" si="1218"/>
        <v>0</v>
      </c>
      <c r="DH533" s="222">
        <f t="shared" si="1219"/>
        <v>0</v>
      </c>
      <c r="DI533" s="222">
        <f t="shared" si="1220"/>
        <v>0</v>
      </c>
      <c r="DJ533" s="222">
        <f t="shared" si="1221"/>
        <v>0</v>
      </c>
      <c r="DK533" s="222">
        <f t="shared" si="1222"/>
        <v>0</v>
      </c>
      <c r="DL533" s="222">
        <f t="shared" si="1223"/>
        <v>0</v>
      </c>
      <c r="DM533" s="222">
        <f t="shared" si="1224"/>
        <v>0</v>
      </c>
      <c r="DN533" s="222">
        <f t="shared" si="1225"/>
        <v>0</v>
      </c>
      <c r="DO533" s="222">
        <f t="shared" si="1226"/>
        <v>0</v>
      </c>
      <c r="DP533" s="222">
        <f t="shared" si="1227"/>
        <v>0</v>
      </c>
      <c r="DQ533" s="222">
        <f t="shared" si="1228"/>
        <v>0</v>
      </c>
      <c r="DR533" s="222">
        <f t="shared" si="1229"/>
        <v>0</v>
      </c>
      <c r="DS533" s="222">
        <f t="shared" si="1230"/>
        <v>0</v>
      </c>
      <c r="DT533" s="222">
        <f t="shared" si="1231"/>
        <v>0</v>
      </c>
      <c r="DU533" s="222">
        <f t="shared" si="1232"/>
        <v>0</v>
      </c>
      <c r="DV533" s="222">
        <f t="shared" si="1233"/>
        <v>0</v>
      </c>
      <c r="DW533" s="222">
        <f t="shared" si="1234"/>
        <v>0</v>
      </c>
      <c r="DX533" s="222">
        <f t="shared" si="1235"/>
        <v>0</v>
      </c>
      <c r="DY533" s="222">
        <f t="shared" si="1236"/>
        <v>0</v>
      </c>
      <c r="DZ533" s="222">
        <f t="shared" si="1237"/>
        <v>0</v>
      </c>
      <c r="EA533" s="222">
        <f t="shared" si="1238"/>
        <v>0</v>
      </c>
      <c r="EB533" s="222">
        <f t="shared" si="1239"/>
        <v>0</v>
      </c>
      <c r="EC533" s="222">
        <f t="shared" si="1240"/>
        <v>0</v>
      </c>
      <c r="ED533" s="222">
        <f t="shared" si="1241"/>
        <v>0</v>
      </c>
      <c r="EE533" s="222">
        <f t="shared" si="1242"/>
        <v>0</v>
      </c>
      <c r="EF533" s="222">
        <f t="shared" si="1243"/>
        <v>0</v>
      </c>
      <c r="EG533" s="222">
        <f t="shared" si="1244"/>
        <v>0</v>
      </c>
      <c r="EH533" s="222">
        <f t="shared" si="1245"/>
        <v>0</v>
      </c>
      <c r="EI533" s="222">
        <f t="shared" si="1246"/>
        <v>0</v>
      </c>
      <c r="EJ533" s="222">
        <f t="shared" si="1247"/>
        <v>0</v>
      </c>
      <c r="EK533" s="222">
        <f t="shared" si="1248"/>
        <v>0</v>
      </c>
      <c r="EL533" s="222">
        <f t="shared" si="1249"/>
        <v>0</v>
      </c>
      <c r="EM533" s="222">
        <f t="shared" si="1250"/>
        <v>0</v>
      </c>
      <c r="EN533" s="222">
        <f t="shared" si="1251"/>
        <v>0</v>
      </c>
      <c r="EO533" s="222">
        <f t="shared" si="1252"/>
        <v>0</v>
      </c>
      <c r="EP533" s="222">
        <f t="shared" si="1253"/>
        <v>0</v>
      </c>
      <c r="EQ533" s="222">
        <f t="shared" si="1254"/>
        <v>0</v>
      </c>
      <c r="ER533" s="222">
        <f t="shared" si="1255"/>
        <v>0</v>
      </c>
      <c r="ES533" s="222">
        <f t="shared" si="1256"/>
        <v>0</v>
      </c>
      <c r="ET533" s="222">
        <f t="shared" si="1257"/>
        <v>0</v>
      </c>
      <c r="EU533" s="222">
        <f t="shared" si="1258"/>
        <v>0</v>
      </c>
      <c r="EV533" s="222">
        <f t="shared" si="1259"/>
        <v>0</v>
      </c>
      <c r="EW533" s="222">
        <f t="shared" si="1260"/>
        <v>0</v>
      </c>
      <c r="EX533" s="222">
        <f t="shared" si="1261"/>
        <v>0</v>
      </c>
      <c r="EY533" s="222">
        <f t="shared" si="1262"/>
        <v>0</v>
      </c>
      <c r="EZ533" s="222">
        <f t="shared" si="1263"/>
        <v>0</v>
      </c>
      <c r="FA533" s="222">
        <f t="shared" si="1264"/>
        <v>0</v>
      </c>
      <c r="FB533" s="222">
        <f t="shared" si="1265"/>
        <v>0</v>
      </c>
      <c r="FC533" s="222">
        <f t="shared" si="1266"/>
        <v>0</v>
      </c>
      <c r="FD533" s="222">
        <f t="shared" si="1267"/>
        <v>0</v>
      </c>
      <c r="FE533" s="222">
        <f t="shared" si="1268"/>
        <v>0</v>
      </c>
      <c r="FF533" s="222">
        <f t="shared" si="1269"/>
        <v>0</v>
      </c>
      <c r="FG533" s="222">
        <f t="shared" si="1270"/>
        <v>0</v>
      </c>
      <c r="FH533" s="222">
        <f t="shared" si="1271"/>
        <v>0</v>
      </c>
      <c r="FI533" s="222">
        <f t="shared" si="1272"/>
        <v>0</v>
      </c>
      <c r="FJ533" s="222">
        <f t="shared" si="1273"/>
        <v>0</v>
      </c>
      <c r="FK533" s="222">
        <f t="shared" si="1274"/>
        <v>0</v>
      </c>
      <c r="FL533" s="222">
        <f t="shared" si="1275"/>
        <v>0</v>
      </c>
      <c r="FM533" s="222">
        <f t="shared" si="1276"/>
        <v>0</v>
      </c>
      <c r="FN533" s="222">
        <f t="shared" si="1277"/>
        <v>0</v>
      </c>
      <c r="FO533" s="222">
        <f t="shared" si="1278"/>
        <v>0</v>
      </c>
      <c r="FP533" s="222">
        <f t="shared" si="1279"/>
        <v>0</v>
      </c>
      <c r="FQ533" s="222">
        <f t="shared" si="1280"/>
        <v>0</v>
      </c>
      <c r="FR533" s="222">
        <f t="shared" si="1281"/>
        <v>0</v>
      </c>
      <c r="FS533" s="222">
        <f t="shared" si="1282"/>
        <v>0</v>
      </c>
      <c r="FT533" s="222">
        <f t="shared" si="1283"/>
        <v>0</v>
      </c>
      <c r="FU533" s="222">
        <f t="shared" si="1284"/>
        <v>0</v>
      </c>
      <c r="FV533" s="222">
        <f t="shared" si="1285"/>
        <v>0</v>
      </c>
      <c r="FW533" s="222">
        <f t="shared" si="1286"/>
        <v>0</v>
      </c>
      <c r="FX533" s="222">
        <f t="shared" si="1287"/>
        <v>0</v>
      </c>
      <c r="FY533" s="222">
        <f t="shared" si="1288"/>
        <v>0</v>
      </c>
      <c r="FZ533" s="222">
        <f t="shared" si="1289"/>
        <v>0</v>
      </c>
      <c r="GA533" s="222">
        <f t="shared" si="1290"/>
        <v>0</v>
      </c>
      <c r="GB533" s="222">
        <f t="shared" si="1291"/>
        <v>0</v>
      </c>
      <c r="GC533" s="222">
        <f t="shared" si="1292"/>
        <v>0</v>
      </c>
      <c r="GD533" s="222">
        <f t="shared" si="1293"/>
        <v>0</v>
      </c>
      <c r="GE533" s="222">
        <f t="shared" si="1294"/>
        <v>0</v>
      </c>
      <c r="GF533" s="222">
        <f t="shared" si="1295"/>
        <v>0</v>
      </c>
      <c r="GG533" s="222">
        <f t="shared" si="1296"/>
        <v>0</v>
      </c>
      <c r="GH533" s="222">
        <f t="shared" si="1297"/>
        <v>0</v>
      </c>
      <c r="GI533" s="222">
        <f t="shared" si="1298"/>
        <v>0</v>
      </c>
      <c r="GJ533" s="222">
        <f t="shared" si="1299"/>
        <v>0</v>
      </c>
      <c r="GK533" s="222">
        <f t="shared" si="1300"/>
        <v>0</v>
      </c>
      <c r="GL533" s="222">
        <f t="shared" si="1301"/>
        <v>0</v>
      </c>
      <c r="GM533" s="222">
        <f t="shared" si="1302"/>
        <v>0</v>
      </c>
      <c r="GN533" s="222">
        <f t="shared" si="1303"/>
        <v>0</v>
      </c>
      <c r="GO533" s="222">
        <f t="shared" si="1304"/>
        <v>0</v>
      </c>
      <c r="GP533" s="222">
        <f t="shared" si="1305"/>
        <v>0</v>
      </c>
      <c r="GQ533" s="222">
        <f t="shared" si="1306"/>
        <v>0</v>
      </c>
      <c r="GR533" s="222">
        <f t="shared" si="1307"/>
        <v>0</v>
      </c>
      <c r="GS533" s="222">
        <f t="shared" si="1308"/>
        <v>0</v>
      </c>
      <c r="GT533" s="222">
        <f t="shared" si="1309"/>
        <v>0</v>
      </c>
      <c r="GU533" s="222">
        <f t="shared" si="1310"/>
        <v>0</v>
      </c>
      <c r="GV533" s="222">
        <f t="shared" si="1311"/>
        <v>0</v>
      </c>
      <c r="GW533" s="222">
        <f t="shared" si="1312"/>
        <v>0</v>
      </c>
      <c r="GX533" s="222">
        <f t="shared" si="1313"/>
        <v>0</v>
      </c>
      <c r="GY533" s="222">
        <f t="shared" si="1314"/>
        <v>0</v>
      </c>
      <c r="GZ533" s="222">
        <f t="shared" si="1315"/>
        <v>0</v>
      </c>
      <c r="HA533" s="222">
        <f t="shared" si="1316"/>
        <v>0</v>
      </c>
      <c r="HB533" s="222">
        <f t="shared" si="1317"/>
        <v>0</v>
      </c>
      <c r="HC533" s="222">
        <f t="shared" si="1318"/>
        <v>0</v>
      </c>
      <c r="HD533" s="222">
        <f t="shared" si="1319"/>
        <v>0</v>
      </c>
      <c r="HE533" s="222">
        <f t="shared" si="1320"/>
        <v>0</v>
      </c>
      <c r="HF533" s="222">
        <f t="shared" si="1321"/>
        <v>0</v>
      </c>
      <c r="HG533" s="222">
        <f t="shared" si="1322"/>
        <v>0</v>
      </c>
      <c r="HH533" s="222">
        <f t="shared" si="1323"/>
        <v>0</v>
      </c>
      <c r="HI533" s="222">
        <f t="shared" si="1324"/>
        <v>0</v>
      </c>
      <c r="HJ533" s="222">
        <f t="shared" si="1325"/>
        <v>0</v>
      </c>
      <c r="HK533" s="222">
        <f t="shared" si="1326"/>
        <v>0</v>
      </c>
      <c r="HL533" s="222">
        <f t="shared" si="1327"/>
        <v>0</v>
      </c>
      <c r="HM533" s="222">
        <f t="shared" si="1328"/>
        <v>0</v>
      </c>
      <c r="HN533" s="222">
        <f t="shared" si="1329"/>
        <v>0</v>
      </c>
      <c r="HO533" s="222">
        <f t="shared" si="1330"/>
        <v>0</v>
      </c>
      <c r="HP533" s="222">
        <f t="shared" si="1331"/>
        <v>0</v>
      </c>
      <c r="HQ533" s="222">
        <f t="shared" si="1332"/>
        <v>0</v>
      </c>
      <c r="HR533" s="222">
        <f t="shared" si="1333"/>
        <v>0</v>
      </c>
      <c r="HS533" s="222">
        <f t="shared" si="1334"/>
        <v>0</v>
      </c>
      <c r="HT533" s="222">
        <f t="shared" si="1335"/>
        <v>0</v>
      </c>
      <c r="HU533" s="222">
        <f t="shared" si="1336"/>
        <v>0</v>
      </c>
      <c r="HV533" s="222">
        <f t="shared" si="1337"/>
        <v>0</v>
      </c>
      <c r="HW533" s="222">
        <f t="shared" si="1338"/>
        <v>0</v>
      </c>
      <c r="HX533" s="222">
        <f t="shared" si="1339"/>
        <v>0</v>
      </c>
      <c r="HY533" s="222">
        <f t="shared" si="1340"/>
        <v>0</v>
      </c>
      <c r="HZ533" s="222">
        <f t="shared" si="1341"/>
        <v>0</v>
      </c>
      <c r="IA533" s="222">
        <f t="shared" si="1342"/>
        <v>0</v>
      </c>
      <c r="IB533" s="222">
        <f t="shared" si="1343"/>
        <v>0</v>
      </c>
      <c r="IC533" s="222">
        <f t="shared" si="1344"/>
        <v>0</v>
      </c>
      <c r="ID533" s="222">
        <f t="shared" si="1345"/>
        <v>0</v>
      </c>
      <c r="IE533" s="222">
        <f t="shared" si="1346"/>
        <v>0</v>
      </c>
      <c r="IF533" s="222">
        <f t="shared" si="1347"/>
        <v>0</v>
      </c>
      <c r="IG533" s="222">
        <f t="shared" si="1348"/>
        <v>0</v>
      </c>
      <c r="IH533" s="222">
        <f t="shared" si="1349"/>
        <v>0</v>
      </c>
      <c r="II533" s="222">
        <f t="shared" si="1350"/>
        <v>0</v>
      </c>
      <c r="IJ533" s="222">
        <f t="shared" si="1351"/>
        <v>0</v>
      </c>
      <c r="IK533" s="222">
        <f t="shared" si="1352"/>
        <v>0</v>
      </c>
      <c r="IL533" s="222">
        <f t="shared" si="1353"/>
        <v>0</v>
      </c>
      <c r="IM533" s="222">
        <f t="shared" si="1354"/>
        <v>0</v>
      </c>
      <c r="IN533" s="222">
        <f t="shared" si="1355"/>
        <v>0</v>
      </c>
      <c r="IO533" s="222">
        <f t="shared" si="1356"/>
        <v>0</v>
      </c>
      <c r="IP533" s="222">
        <f t="shared" si="1357"/>
        <v>0</v>
      </c>
      <c r="IQ533" s="222">
        <f t="shared" si="1358"/>
        <v>0</v>
      </c>
      <c r="IR533" s="222">
        <f t="shared" si="1359"/>
        <v>0</v>
      </c>
      <c r="IS533" s="222">
        <f t="shared" si="1360"/>
        <v>0</v>
      </c>
      <c r="IT533" s="222">
        <f t="shared" si="1361"/>
        <v>0</v>
      </c>
      <c r="IU533" s="222">
        <f t="shared" si="1362"/>
        <v>0</v>
      </c>
      <c r="IV533" s="222">
        <f t="shared" si="1363"/>
        <v>0</v>
      </c>
      <c r="IW533" s="222">
        <f t="shared" si="1364"/>
        <v>0</v>
      </c>
      <c r="IX533" s="222">
        <f t="shared" si="1365"/>
        <v>0</v>
      </c>
      <c r="IY533" s="222">
        <f t="shared" si="1366"/>
        <v>0</v>
      </c>
      <c r="IZ533" s="222">
        <f t="shared" si="1367"/>
        <v>0</v>
      </c>
      <c r="JA533" s="222">
        <f t="shared" si="1368"/>
        <v>0</v>
      </c>
      <c r="JB533" s="222">
        <f t="shared" si="1369"/>
        <v>0</v>
      </c>
    </row>
    <row r="534" spans="2:262">
      <c r="B534" s="230">
        <v>173</v>
      </c>
      <c r="C534" s="229">
        <f t="shared" si="1370"/>
        <v>3.3789062500000026E-3</v>
      </c>
      <c r="D534" s="226">
        <f t="shared" ca="1" si="1113"/>
        <v>39.121639069578052</v>
      </c>
      <c r="E534" s="225">
        <f ca="1">FW361</f>
        <v>-7.8360930421948416E-2</v>
      </c>
      <c r="F534" s="224">
        <v>173</v>
      </c>
      <c r="G534" s="222">
        <f t="shared" si="1114"/>
        <v>0</v>
      </c>
      <c r="H534" s="222">
        <f t="shared" si="1115"/>
        <v>0</v>
      </c>
      <c r="I534" s="222">
        <f t="shared" si="1116"/>
        <v>0</v>
      </c>
      <c r="J534" s="222">
        <f t="shared" si="1117"/>
        <v>0</v>
      </c>
      <c r="K534" s="222">
        <f t="shared" si="1118"/>
        <v>0</v>
      </c>
      <c r="L534" s="222">
        <f t="shared" si="1119"/>
        <v>0</v>
      </c>
      <c r="M534" s="222">
        <f t="shared" si="1120"/>
        <v>0</v>
      </c>
      <c r="N534" s="222">
        <f t="shared" si="1121"/>
        <v>0</v>
      </c>
      <c r="O534" s="222">
        <f t="shared" si="1122"/>
        <v>0</v>
      </c>
      <c r="P534" s="222">
        <f t="shared" si="1123"/>
        <v>0</v>
      </c>
      <c r="Q534" s="222">
        <f t="shared" si="1124"/>
        <v>0</v>
      </c>
      <c r="R534" s="222">
        <f t="shared" si="1125"/>
        <v>0</v>
      </c>
      <c r="S534" s="222">
        <f t="shared" si="1126"/>
        <v>0</v>
      </c>
      <c r="T534" s="222">
        <f t="shared" si="1127"/>
        <v>0</v>
      </c>
      <c r="U534" s="222">
        <f t="shared" si="1128"/>
        <v>0</v>
      </c>
      <c r="V534" s="222">
        <f t="shared" si="1129"/>
        <v>0</v>
      </c>
      <c r="W534" s="222">
        <f t="shared" si="1130"/>
        <v>0</v>
      </c>
      <c r="X534" s="222">
        <f t="shared" si="1131"/>
        <v>0</v>
      </c>
      <c r="Y534" s="222">
        <f t="shared" si="1132"/>
        <v>0</v>
      </c>
      <c r="Z534" s="222">
        <f t="shared" si="1133"/>
        <v>0</v>
      </c>
      <c r="AA534" s="222">
        <f t="shared" si="1134"/>
        <v>0</v>
      </c>
      <c r="AB534" s="222">
        <f t="shared" si="1135"/>
        <v>0</v>
      </c>
      <c r="AC534" s="222">
        <f t="shared" si="1136"/>
        <v>0</v>
      </c>
      <c r="AD534" s="222">
        <f t="shared" si="1137"/>
        <v>0</v>
      </c>
      <c r="AE534" s="222">
        <f t="shared" si="1138"/>
        <v>0</v>
      </c>
      <c r="AF534" s="222">
        <f t="shared" si="1139"/>
        <v>0</v>
      </c>
      <c r="AG534" s="222">
        <f t="shared" si="1140"/>
        <v>0</v>
      </c>
      <c r="AH534" s="222">
        <f t="shared" si="1141"/>
        <v>0</v>
      </c>
      <c r="AI534" s="222">
        <f t="shared" si="1142"/>
        <v>0</v>
      </c>
      <c r="AJ534" s="222">
        <f t="shared" si="1143"/>
        <v>0</v>
      </c>
      <c r="AK534" s="222">
        <f t="shared" si="1144"/>
        <v>0</v>
      </c>
      <c r="AL534" s="222">
        <f t="shared" si="1145"/>
        <v>0</v>
      </c>
      <c r="AM534" s="222">
        <f t="shared" si="1146"/>
        <v>0</v>
      </c>
      <c r="AN534" s="222">
        <f t="shared" si="1147"/>
        <v>0</v>
      </c>
      <c r="AO534" s="222">
        <f t="shared" si="1148"/>
        <v>0</v>
      </c>
      <c r="AP534" s="222">
        <f t="shared" si="1149"/>
        <v>0</v>
      </c>
      <c r="AQ534" s="222">
        <f t="shared" si="1150"/>
        <v>0</v>
      </c>
      <c r="AR534" s="222">
        <f t="shared" si="1151"/>
        <v>0</v>
      </c>
      <c r="AS534" s="222">
        <f t="shared" si="1152"/>
        <v>0</v>
      </c>
      <c r="AT534" s="222">
        <f t="shared" si="1153"/>
        <v>0</v>
      </c>
      <c r="AU534" s="222">
        <f t="shared" si="1154"/>
        <v>0</v>
      </c>
      <c r="AV534" s="222">
        <f t="shared" si="1155"/>
        <v>0</v>
      </c>
      <c r="AW534" s="222">
        <f t="shared" si="1156"/>
        <v>0</v>
      </c>
      <c r="AX534" s="222">
        <f t="shared" si="1157"/>
        <v>0</v>
      </c>
      <c r="AY534" s="222">
        <f t="shared" si="1158"/>
        <v>0</v>
      </c>
      <c r="AZ534" s="222">
        <f t="shared" si="1159"/>
        <v>0</v>
      </c>
      <c r="BA534" s="222">
        <f t="shared" si="1160"/>
        <v>0</v>
      </c>
      <c r="BB534" s="222">
        <f t="shared" si="1161"/>
        <v>0</v>
      </c>
      <c r="BC534" s="222">
        <f t="shared" si="1162"/>
        <v>0</v>
      </c>
      <c r="BD534" s="222">
        <f t="shared" si="1163"/>
        <v>0</v>
      </c>
      <c r="BE534" s="222">
        <f t="shared" si="1164"/>
        <v>0</v>
      </c>
      <c r="BF534" s="222">
        <f t="shared" si="1165"/>
        <v>0</v>
      </c>
      <c r="BG534" s="222">
        <f t="shared" si="1166"/>
        <v>0</v>
      </c>
      <c r="BH534" s="222">
        <f t="shared" si="1167"/>
        <v>0</v>
      </c>
      <c r="BI534" s="222">
        <f t="shared" si="1168"/>
        <v>0</v>
      </c>
      <c r="BJ534" s="222">
        <f t="shared" si="1169"/>
        <v>0</v>
      </c>
      <c r="BK534" s="222">
        <f t="shared" si="1170"/>
        <v>0</v>
      </c>
      <c r="BL534" s="222">
        <f t="shared" si="1171"/>
        <v>0</v>
      </c>
      <c r="BM534" s="222">
        <f t="shared" si="1172"/>
        <v>0</v>
      </c>
      <c r="BN534" s="222">
        <f t="shared" si="1173"/>
        <v>0</v>
      </c>
      <c r="BO534" s="222">
        <f t="shared" si="1174"/>
        <v>0</v>
      </c>
      <c r="BP534" s="222">
        <f t="shared" si="1175"/>
        <v>0</v>
      </c>
      <c r="BQ534" s="222">
        <f t="shared" si="1176"/>
        <v>0</v>
      </c>
      <c r="BR534" s="222">
        <f t="shared" si="1177"/>
        <v>0</v>
      </c>
      <c r="BS534" s="222">
        <f t="shared" si="1178"/>
        <v>0</v>
      </c>
      <c r="BT534" s="222">
        <f t="shared" si="1179"/>
        <v>0</v>
      </c>
      <c r="BU534" s="222">
        <f t="shared" si="1180"/>
        <v>0</v>
      </c>
      <c r="BV534" s="222">
        <f t="shared" si="1181"/>
        <v>0</v>
      </c>
      <c r="BW534" s="222">
        <f t="shared" si="1182"/>
        <v>0</v>
      </c>
      <c r="BX534" s="222">
        <f t="shared" si="1183"/>
        <v>0</v>
      </c>
      <c r="BY534" s="222">
        <f t="shared" si="1184"/>
        <v>0</v>
      </c>
      <c r="BZ534" s="222">
        <f t="shared" si="1185"/>
        <v>0</v>
      </c>
      <c r="CA534" s="222">
        <f t="shared" si="1186"/>
        <v>0</v>
      </c>
      <c r="CB534" s="222">
        <f t="shared" si="1187"/>
        <v>0</v>
      </c>
      <c r="CC534" s="222">
        <f t="shared" si="1188"/>
        <v>0</v>
      </c>
      <c r="CD534" s="222">
        <f t="shared" si="1189"/>
        <v>0</v>
      </c>
      <c r="CE534" s="222">
        <f t="shared" si="1190"/>
        <v>0</v>
      </c>
      <c r="CF534" s="222">
        <f t="shared" si="1191"/>
        <v>0</v>
      </c>
      <c r="CG534" s="222">
        <f t="shared" si="1192"/>
        <v>0</v>
      </c>
      <c r="CH534" s="222">
        <f t="shared" si="1193"/>
        <v>0</v>
      </c>
      <c r="CI534" s="222">
        <f t="shared" si="1194"/>
        <v>0</v>
      </c>
      <c r="CJ534" s="222">
        <f t="shared" si="1195"/>
        <v>0</v>
      </c>
      <c r="CK534" s="222">
        <f t="shared" si="1196"/>
        <v>0</v>
      </c>
      <c r="CL534" s="222">
        <f t="shared" si="1197"/>
        <v>0</v>
      </c>
      <c r="CM534" s="222">
        <f t="shared" si="1198"/>
        <v>0</v>
      </c>
      <c r="CN534" s="222">
        <f t="shared" si="1199"/>
        <v>0</v>
      </c>
      <c r="CO534" s="222">
        <f t="shared" si="1200"/>
        <v>0</v>
      </c>
      <c r="CP534" s="222">
        <f t="shared" si="1201"/>
        <v>0</v>
      </c>
      <c r="CQ534" s="222">
        <f t="shared" si="1202"/>
        <v>0</v>
      </c>
      <c r="CR534" s="222">
        <f t="shared" si="1203"/>
        <v>0</v>
      </c>
      <c r="CS534" s="222">
        <f t="shared" si="1204"/>
        <v>0</v>
      </c>
      <c r="CT534" s="222">
        <f t="shared" si="1205"/>
        <v>0</v>
      </c>
      <c r="CU534" s="222">
        <f t="shared" si="1206"/>
        <v>0</v>
      </c>
      <c r="CV534" s="222">
        <f t="shared" si="1207"/>
        <v>0</v>
      </c>
      <c r="CW534" s="222">
        <f t="shared" si="1208"/>
        <v>0</v>
      </c>
      <c r="CX534" s="222">
        <f t="shared" si="1209"/>
        <v>0</v>
      </c>
      <c r="CY534" s="222">
        <f t="shared" si="1210"/>
        <v>0</v>
      </c>
      <c r="CZ534" s="222">
        <f t="shared" si="1211"/>
        <v>0</v>
      </c>
      <c r="DA534" s="222">
        <f t="shared" si="1212"/>
        <v>0</v>
      </c>
      <c r="DB534" s="222">
        <f t="shared" si="1213"/>
        <v>0</v>
      </c>
      <c r="DC534" s="222">
        <f t="shared" si="1214"/>
        <v>0</v>
      </c>
      <c r="DD534" s="222">
        <f t="shared" si="1215"/>
        <v>0</v>
      </c>
      <c r="DE534" s="222">
        <f t="shared" si="1216"/>
        <v>0</v>
      </c>
      <c r="DF534" s="222">
        <f t="shared" si="1217"/>
        <v>0</v>
      </c>
      <c r="DG534" s="222">
        <f t="shared" si="1218"/>
        <v>0</v>
      </c>
      <c r="DH534" s="222">
        <f t="shared" si="1219"/>
        <v>0</v>
      </c>
      <c r="DI534" s="222">
        <f t="shared" si="1220"/>
        <v>0</v>
      </c>
      <c r="DJ534" s="222">
        <f t="shared" si="1221"/>
        <v>0</v>
      </c>
      <c r="DK534" s="222">
        <f t="shared" si="1222"/>
        <v>0</v>
      </c>
      <c r="DL534" s="222">
        <f t="shared" si="1223"/>
        <v>0</v>
      </c>
      <c r="DM534" s="222">
        <f t="shared" si="1224"/>
        <v>0</v>
      </c>
      <c r="DN534" s="222">
        <f t="shared" si="1225"/>
        <v>0</v>
      </c>
      <c r="DO534" s="222">
        <f t="shared" si="1226"/>
        <v>0</v>
      </c>
      <c r="DP534" s="222">
        <f t="shared" si="1227"/>
        <v>0</v>
      </c>
      <c r="DQ534" s="222">
        <f t="shared" si="1228"/>
        <v>0</v>
      </c>
      <c r="DR534" s="222">
        <f t="shared" si="1229"/>
        <v>0</v>
      </c>
      <c r="DS534" s="222">
        <f t="shared" si="1230"/>
        <v>0</v>
      </c>
      <c r="DT534" s="222">
        <f t="shared" si="1231"/>
        <v>0</v>
      </c>
      <c r="DU534" s="222">
        <f t="shared" si="1232"/>
        <v>0</v>
      </c>
      <c r="DV534" s="222">
        <f t="shared" si="1233"/>
        <v>0</v>
      </c>
      <c r="DW534" s="222">
        <f t="shared" si="1234"/>
        <v>0</v>
      </c>
      <c r="DX534" s="222">
        <f t="shared" si="1235"/>
        <v>0</v>
      </c>
      <c r="DY534" s="222">
        <f t="shared" si="1236"/>
        <v>0</v>
      </c>
      <c r="DZ534" s="222">
        <f t="shared" si="1237"/>
        <v>0</v>
      </c>
      <c r="EA534" s="222">
        <f t="shared" si="1238"/>
        <v>0</v>
      </c>
      <c r="EB534" s="222">
        <f t="shared" si="1239"/>
        <v>0</v>
      </c>
      <c r="EC534" s="222">
        <f t="shared" si="1240"/>
        <v>0</v>
      </c>
      <c r="ED534" s="222">
        <f t="shared" si="1241"/>
        <v>0</v>
      </c>
      <c r="EE534" s="222">
        <f t="shared" si="1242"/>
        <v>0</v>
      </c>
      <c r="EF534" s="222">
        <f t="shared" si="1243"/>
        <v>0</v>
      </c>
      <c r="EG534" s="222">
        <f t="shared" si="1244"/>
        <v>0</v>
      </c>
      <c r="EH534" s="222">
        <f t="shared" si="1245"/>
        <v>0</v>
      </c>
      <c r="EI534" s="222">
        <f t="shared" si="1246"/>
        <v>0</v>
      </c>
      <c r="EJ534" s="222">
        <f t="shared" si="1247"/>
        <v>0</v>
      </c>
      <c r="EK534" s="222">
        <f t="shared" si="1248"/>
        <v>0</v>
      </c>
      <c r="EL534" s="222">
        <f t="shared" si="1249"/>
        <v>0</v>
      </c>
      <c r="EM534" s="222">
        <f t="shared" si="1250"/>
        <v>0</v>
      </c>
      <c r="EN534" s="222">
        <f t="shared" si="1251"/>
        <v>0</v>
      </c>
      <c r="EO534" s="222">
        <f t="shared" si="1252"/>
        <v>0</v>
      </c>
      <c r="EP534" s="222">
        <f t="shared" si="1253"/>
        <v>0</v>
      </c>
      <c r="EQ534" s="222">
        <f t="shared" si="1254"/>
        <v>0</v>
      </c>
      <c r="ER534" s="222">
        <f t="shared" si="1255"/>
        <v>0</v>
      </c>
      <c r="ES534" s="222">
        <f t="shared" si="1256"/>
        <v>0</v>
      </c>
      <c r="ET534" s="222">
        <f t="shared" si="1257"/>
        <v>0</v>
      </c>
      <c r="EU534" s="222">
        <f t="shared" si="1258"/>
        <v>0</v>
      </c>
      <c r="EV534" s="222">
        <f t="shared" si="1259"/>
        <v>0</v>
      </c>
      <c r="EW534" s="222">
        <f t="shared" si="1260"/>
        <v>0</v>
      </c>
      <c r="EX534" s="222">
        <f t="shared" si="1261"/>
        <v>0</v>
      </c>
      <c r="EY534" s="222">
        <f t="shared" si="1262"/>
        <v>0</v>
      </c>
      <c r="EZ534" s="222">
        <f t="shared" si="1263"/>
        <v>0</v>
      </c>
      <c r="FA534" s="222">
        <f t="shared" si="1264"/>
        <v>0</v>
      </c>
      <c r="FB534" s="222">
        <f t="shared" si="1265"/>
        <v>0</v>
      </c>
      <c r="FC534" s="222">
        <f t="shared" si="1266"/>
        <v>0</v>
      </c>
      <c r="FD534" s="222">
        <f t="shared" si="1267"/>
        <v>0</v>
      </c>
      <c r="FE534" s="222">
        <f t="shared" si="1268"/>
        <v>0</v>
      </c>
      <c r="FF534" s="222">
        <f t="shared" si="1269"/>
        <v>0</v>
      </c>
      <c r="FG534" s="222">
        <f t="shared" si="1270"/>
        <v>0</v>
      </c>
      <c r="FH534" s="222">
        <f t="shared" si="1271"/>
        <v>0</v>
      </c>
      <c r="FI534" s="222">
        <f t="shared" si="1272"/>
        <v>0</v>
      </c>
      <c r="FJ534" s="222">
        <f t="shared" si="1273"/>
        <v>0</v>
      </c>
      <c r="FK534" s="222">
        <f t="shared" si="1274"/>
        <v>0</v>
      </c>
      <c r="FL534" s="222">
        <f t="shared" si="1275"/>
        <v>0</v>
      </c>
      <c r="FM534" s="222">
        <f t="shared" si="1276"/>
        <v>0</v>
      </c>
      <c r="FN534" s="222">
        <f t="shared" si="1277"/>
        <v>0</v>
      </c>
      <c r="FO534" s="222">
        <f t="shared" si="1278"/>
        <v>0</v>
      </c>
      <c r="FP534" s="222">
        <f t="shared" si="1279"/>
        <v>0</v>
      </c>
      <c r="FQ534" s="222">
        <f t="shared" si="1280"/>
        <v>0</v>
      </c>
      <c r="FR534" s="222">
        <f t="shared" si="1281"/>
        <v>0</v>
      </c>
      <c r="FS534" s="222">
        <f t="shared" si="1282"/>
        <v>0</v>
      </c>
      <c r="FT534" s="222">
        <f t="shared" si="1283"/>
        <v>0</v>
      </c>
      <c r="FU534" s="222">
        <f t="shared" si="1284"/>
        <v>0</v>
      </c>
      <c r="FV534" s="222">
        <f t="shared" si="1285"/>
        <v>0</v>
      </c>
      <c r="FW534" s="222">
        <f t="shared" si="1286"/>
        <v>0</v>
      </c>
      <c r="FX534" s="222">
        <f t="shared" si="1287"/>
        <v>0</v>
      </c>
      <c r="FY534" s="222">
        <f t="shared" si="1288"/>
        <v>0</v>
      </c>
      <c r="FZ534" s="222">
        <f t="shared" si="1289"/>
        <v>0</v>
      </c>
      <c r="GA534" s="222">
        <f t="shared" si="1290"/>
        <v>0</v>
      </c>
      <c r="GB534" s="222">
        <f t="shared" si="1291"/>
        <v>0</v>
      </c>
      <c r="GC534" s="222">
        <f t="shared" si="1292"/>
        <v>0</v>
      </c>
      <c r="GD534" s="222">
        <f t="shared" si="1293"/>
        <v>0</v>
      </c>
      <c r="GE534" s="222">
        <f t="shared" si="1294"/>
        <v>0</v>
      </c>
      <c r="GF534" s="222">
        <f t="shared" si="1295"/>
        <v>0</v>
      </c>
      <c r="GG534" s="222">
        <f t="shared" si="1296"/>
        <v>0</v>
      </c>
      <c r="GH534" s="222">
        <f t="shared" si="1297"/>
        <v>0</v>
      </c>
      <c r="GI534" s="222">
        <f t="shared" si="1298"/>
        <v>0</v>
      </c>
      <c r="GJ534" s="222">
        <f t="shared" si="1299"/>
        <v>0</v>
      </c>
      <c r="GK534" s="222">
        <f t="shared" si="1300"/>
        <v>0</v>
      </c>
      <c r="GL534" s="222">
        <f t="shared" si="1301"/>
        <v>0</v>
      </c>
      <c r="GM534" s="222">
        <f t="shared" si="1302"/>
        <v>0</v>
      </c>
      <c r="GN534" s="222">
        <f t="shared" si="1303"/>
        <v>0</v>
      </c>
      <c r="GO534" s="222">
        <f t="shared" si="1304"/>
        <v>0</v>
      </c>
      <c r="GP534" s="222">
        <f t="shared" si="1305"/>
        <v>0</v>
      </c>
      <c r="GQ534" s="222">
        <f t="shared" si="1306"/>
        <v>0</v>
      </c>
      <c r="GR534" s="222">
        <f t="shared" si="1307"/>
        <v>0</v>
      </c>
      <c r="GS534" s="222">
        <f t="shared" si="1308"/>
        <v>0</v>
      </c>
      <c r="GT534" s="222">
        <f t="shared" si="1309"/>
        <v>0</v>
      </c>
      <c r="GU534" s="222">
        <f t="shared" si="1310"/>
        <v>0</v>
      </c>
      <c r="GV534" s="222">
        <f t="shared" si="1311"/>
        <v>0</v>
      </c>
      <c r="GW534" s="222">
        <f t="shared" si="1312"/>
        <v>0</v>
      </c>
      <c r="GX534" s="222">
        <f t="shared" si="1313"/>
        <v>0</v>
      </c>
      <c r="GY534" s="222">
        <f t="shared" si="1314"/>
        <v>0</v>
      </c>
      <c r="GZ534" s="222">
        <f t="shared" si="1315"/>
        <v>0</v>
      </c>
      <c r="HA534" s="222">
        <f t="shared" si="1316"/>
        <v>0</v>
      </c>
      <c r="HB534" s="222">
        <f t="shared" si="1317"/>
        <v>0</v>
      </c>
      <c r="HC534" s="222">
        <f t="shared" si="1318"/>
        <v>0</v>
      </c>
      <c r="HD534" s="222">
        <f t="shared" si="1319"/>
        <v>0</v>
      </c>
      <c r="HE534" s="222">
        <f t="shared" si="1320"/>
        <v>0</v>
      </c>
      <c r="HF534" s="222">
        <f t="shared" si="1321"/>
        <v>0</v>
      </c>
      <c r="HG534" s="222">
        <f t="shared" si="1322"/>
        <v>0</v>
      </c>
      <c r="HH534" s="222">
        <f t="shared" si="1323"/>
        <v>0</v>
      </c>
      <c r="HI534" s="222">
        <f t="shared" si="1324"/>
        <v>0</v>
      </c>
      <c r="HJ534" s="222">
        <f t="shared" si="1325"/>
        <v>0</v>
      </c>
      <c r="HK534" s="222">
        <f t="shared" si="1326"/>
        <v>0</v>
      </c>
      <c r="HL534" s="222">
        <f t="shared" si="1327"/>
        <v>0</v>
      </c>
      <c r="HM534" s="222">
        <f t="shared" si="1328"/>
        <v>0</v>
      </c>
      <c r="HN534" s="222">
        <f t="shared" si="1329"/>
        <v>0</v>
      </c>
      <c r="HO534" s="222">
        <f t="shared" si="1330"/>
        <v>0</v>
      </c>
      <c r="HP534" s="222">
        <f t="shared" si="1331"/>
        <v>0</v>
      </c>
      <c r="HQ534" s="222">
        <f t="shared" si="1332"/>
        <v>0</v>
      </c>
      <c r="HR534" s="222">
        <f t="shared" si="1333"/>
        <v>0</v>
      </c>
      <c r="HS534" s="222">
        <f t="shared" si="1334"/>
        <v>0</v>
      </c>
      <c r="HT534" s="222">
        <f t="shared" si="1335"/>
        <v>0</v>
      </c>
      <c r="HU534" s="222">
        <f t="shared" si="1336"/>
        <v>0</v>
      </c>
      <c r="HV534" s="222">
        <f t="shared" si="1337"/>
        <v>0</v>
      </c>
      <c r="HW534" s="222">
        <f t="shared" si="1338"/>
        <v>0</v>
      </c>
      <c r="HX534" s="222">
        <f t="shared" si="1339"/>
        <v>0</v>
      </c>
      <c r="HY534" s="222">
        <f t="shared" si="1340"/>
        <v>0</v>
      </c>
      <c r="HZ534" s="222">
        <f t="shared" si="1341"/>
        <v>0</v>
      </c>
      <c r="IA534" s="222">
        <f t="shared" si="1342"/>
        <v>0</v>
      </c>
      <c r="IB534" s="222">
        <f t="shared" si="1343"/>
        <v>0</v>
      </c>
      <c r="IC534" s="222">
        <f t="shared" si="1344"/>
        <v>0</v>
      </c>
      <c r="ID534" s="222">
        <f t="shared" si="1345"/>
        <v>0</v>
      </c>
      <c r="IE534" s="222">
        <f t="shared" si="1346"/>
        <v>0</v>
      </c>
      <c r="IF534" s="222">
        <f t="shared" si="1347"/>
        <v>0</v>
      </c>
      <c r="IG534" s="222">
        <f t="shared" si="1348"/>
        <v>0</v>
      </c>
      <c r="IH534" s="222">
        <f t="shared" si="1349"/>
        <v>0</v>
      </c>
      <c r="II534" s="222">
        <f t="shared" si="1350"/>
        <v>0</v>
      </c>
      <c r="IJ534" s="222">
        <f t="shared" si="1351"/>
        <v>0</v>
      </c>
      <c r="IK534" s="222">
        <f t="shared" si="1352"/>
        <v>0</v>
      </c>
      <c r="IL534" s="222">
        <f t="shared" si="1353"/>
        <v>0</v>
      </c>
      <c r="IM534" s="222">
        <f t="shared" si="1354"/>
        <v>0</v>
      </c>
      <c r="IN534" s="222">
        <f t="shared" si="1355"/>
        <v>0</v>
      </c>
      <c r="IO534" s="222">
        <f t="shared" si="1356"/>
        <v>0</v>
      </c>
      <c r="IP534" s="222">
        <f t="shared" si="1357"/>
        <v>0</v>
      </c>
      <c r="IQ534" s="222">
        <f t="shared" si="1358"/>
        <v>0</v>
      </c>
      <c r="IR534" s="222">
        <f t="shared" si="1359"/>
        <v>0</v>
      </c>
      <c r="IS534" s="222">
        <f t="shared" si="1360"/>
        <v>0</v>
      </c>
      <c r="IT534" s="222">
        <f t="shared" si="1361"/>
        <v>0</v>
      </c>
      <c r="IU534" s="222">
        <f t="shared" si="1362"/>
        <v>0</v>
      </c>
      <c r="IV534" s="222">
        <f t="shared" si="1363"/>
        <v>0</v>
      </c>
      <c r="IW534" s="222">
        <f t="shared" si="1364"/>
        <v>0</v>
      </c>
      <c r="IX534" s="222">
        <f t="shared" si="1365"/>
        <v>0</v>
      </c>
      <c r="IY534" s="222">
        <f t="shared" si="1366"/>
        <v>0</v>
      </c>
      <c r="IZ534" s="222">
        <f t="shared" si="1367"/>
        <v>0</v>
      </c>
      <c r="JA534" s="222">
        <f t="shared" si="1368"/>
        <v>0</v>
      </c>
      <c r="JB534" s="222">
        <f t="shared" si="1369"/>
        <v>0</v>
      </c>
    </row>
    <row r="535" spans="2:262">
      <c r="B535" s="230">
        <v>174</v>
      </c>
      <c r="C535" s="229">
        <f t="shared" si="1370"/>
        <v>3.3984375000000026E-3</v>
      </c>
      <c r="D535" s="226">
        <f t="shared" ca="1" si="1113"/>
        <v>39.121956515376631</v>
      </c>
      <c r="E535" s="225">
        <f ca="1">FX361</f>
        <v>-7.8043484623373141E-2</v>
      </c>
      <c r="F535" s="224">
        <v>174</v>
      </c>
      <c r="G535" s="222">
        <f t="shared" si="1114"/>
        <v>0</v>
      </c>
      <c r="H535" s="222">
        <f t="shared" si="1115"/>
        <v>0</v>
      </c>
      <c r="I535" s="222">
        <f t="shared" si="1116"/>
        <v>0</v>
      </c>
      <c r="J535" s="222">
        <f t="shared" si="1117"/>
        <v>0</v>
      </c>
      <c r="K535" s="222">
        <f t="shared" si="1118"/>
        <v>0</v>
      </c>
      <c r="L535" s="222">
        <f t="shared" si="1119"/>
        <v>0</v>
      </c>
      <c r="M535" s="222">
        <f t="shared" si="1120"/>
        <v>0</v>
      </c>
      <c r="N535" s="222">
        <f t="shared" si="1121"/>
        <v>0</v>
      </c>
      <c r="O535" s="222">
        <f t="shared" si="1122"/>
        <v>0</v>
      </c>
      <c r="P535" s="222">
        <f t="shared" si="1123"/>
        <v>0</v>
      </c>
      <c r="Q535" s="222">
        <f t="shared" si="1124"/>
        <v>0</v>
      </c>
      <c r="R535" s="222">
        <f t="shared" si="1125"/>
        <v>0</v>
      </c>
      <c r="S535" s="222">
        <f t="shared" si="1126"/>
        <v>0</v>
      </c>
      <c r="T535" s="222">
        <f t="shared" si="1127"/>
        <v>0</v>
      </c>
      <c r="U535" s="222">
        <f t="shared" si="1128"/>
        <v>0</v>
      </c>
      <c r="V535" s="222">
        <f t="shared" si="1129"/>
        <v>0</v>
      </c>
      <c r="W535" s="222">
        <f t="shared" si="1130"/>
        <v>0</v>
      </c>
      <c r="X535" s="222">
        <f t="shared" si="1131"/>
        <v>0</v>
      </c>
      <c r="Y535" s="222">
        <f t="shared" si="1132"/>
        <v>0</v>
      </c>
      <c r="Z535" s="222">
        <f t="shared" si="1133"/>
        <v>0</v>
      </c>
      <c r="AA535" s="222">
        <f t="shared" si="1134"/>
        <v>0</v>
      </c>
      <c r="AB535" s="222">
        <f t="shared" si="1135"/>
        <v>0</v>
      </c>
      <c r="AC535" s="222">
        <f t="shared" si="1136"/>
        <v>0</v>
      </c>
      <c r="AD535" s="222">
        <f t="shared" si="1137"/>
        <v>0</v>
      </c>
      <c r="AE535" s="222">
        <f t="shared" si="1138"/>
        <v>0</v>
      </c>
      <c r="AF535" s="222">
        <f t="shared" si="1139"/>
        <v>0</v>
      </c>
      <c r="AG535" s="222">
        <f t="shared" si="1140"/>
        <v>0</v>
      </c>
      <c r="AH535" s="222">
        <f t="shared" si="1141"/>
        <v>0</v>
      </c>
      <c r="AI535" s="222">
        <f t="shared" si="1142"/>
        <v>0</v>
      </c>
      <c r="AJ535" s="222">
        <f t="shared" si="1143"/>
        <v>0</v>
      </c>
      <c r="AK535" s="222">
        <f t="shared" si="1144"/>
        <v>0</v>
      </c>
      <c r="AL535" s="222">
        <f t="shared" si="1145"/>
        <v>0</v>
      </c>
      <c r="AM535" s="222">
        <f t="shared" si="1146"/>
        <v>0</v>
      </c>
      <c r="AN535" s="222">
        <f t="shared" si="1147"/>
        <v>0</v>
      </c>
      <c r="AO535" s="222">
        <f t="shared" si="1148"/>
        <v>0</v>
      </c>
      <c r="AP535" s="222">
        <f t="shared" si="1149"/>
        <v>0</v>
      </c>
      <c r="AQ535" s="222">
        <f t="shared" si="1150"/>
        <v>0</v>
      </c>
      <c r="AR535" s="222">
        <f t="shared" si="1151"/>
        <v>0</v>
      </c>
      <c r="AS535" s="222">
        <f t="shared" si="1152"/>
        <v>0</v>
      </c>
      <c r="AT535" s="222">
        <f t="shared" si="1153"/>
        <v>0</v>
      </c>
      <c r="AU535" s="222">
        <f t="shared" si="1154"/>
        <v>0</v>
      </c>
      <c r="AV535" s="222">
        <f t="shared" si="1155"/>
        <v>0</v>
      </c>
      <c r="AW535" s="222">
        <f t="shared" si="1156"/>
        <v>0</v>
      </c>
      <c r="AX535" s="222">
        <f t="shared" si="1157"/>
        <v>0</v>
      </c>
      <c r="AY535" s="222">
        <f t="shared" si="1158"/>
        <v>0</v>
      </c>
      <c r="AZ535" s="222">
        <f t="shared" si="1159"/>
        <v>0</v>
      </c>
      <c r="BA535" s="222">
        <f t="shared" si="1160"/>
        <v>0</v>
      </c>
      <c r="BB535" s="222">
        <f t="shared" si="1161"/>
        <v>0</v>
      </c>
      <c r="BC535" s="222">
        <f t="shared" si="1162"/>
        <v>0</v>
      </c>
      <c r="BD535" s="222">
        <f t="shared" si="1163"/>
        <v>0</v>
      </c>
      <c r="BE535" s="222">
        <f t="shared" si="1164"/>
        <v>0</v>
      </c>
      <c r="BF535" s="222">
        <f t="shared" si="1165"/>
        <v>0</v>
      </c>
      <c r="BG535" s="222">
        <f t="shared" si="1166"/>
        <v>0</v>
      </c>
      <c r="BH535" s="222">
        <f t="shared" si="1167"/>
        <v>0</v>
      </c>
      <c r="BI535" s="222">
        <f t="shared" si="1168"/>
        <v>0</v>
      </c>
      <c r="BJ535" s="222">
        <f t="shared" si="1169"/>
        <v>0</v>
      </c>
      <c r="BK535" s="222">
        <f t="shared" si="1170"/>
        <v>0</v>
      </c>
      <c r="BL535" s="222">
        <f t="shared" si="1171"/>
        <v>0</v>
      </c>
      <c r="BM535" s="222">
        <f t="shared" si="1172"/>
        <v>0</v>
      </c>
      <c r="BN535" s="222">
        <f t="shared" si="1173"/>
        <v>0</v>
      </c>
      <c r="BO535" s="222">
        <f t="shared" si="1174"/>
        <v>0</v>
      </c>
      <c r="BP535" s="222">
        <f t="shared" si="1175"/>
        <v>0</v>
      </c>
      <c r="BQ535" s="222">
        <f t="shared" si="1176"/>
        <v>0</v>
      </c>
      <c r="BR535" s="222">
        <f t="shared" si="1177"/>
        <v>0</v>
      </c>
      <c r="BS535" s="222">
        <f t="shared" si="1178"/>
        <v>0</v>
      </c>
      <c r="BT535" s="222">
        <f t="shared" si="1179"/>
        <v>0</v>
      </c>
      <c r="BU535" s="222">
        <f t="shared" si="1180"/>
        <v>0</v>
      </c>
      <c r="BV535" s="222">
        <f t="shared" si="1181"/>
        <v>0</v>
      </c>
      <c r="BW535" s="222">
        <f t="shared" si="1182"/>
        <v>0</v>
      </c>
      <c r="BX535" s="222">
        <f t="shared" si="1183"/>
        <v>0</v>
      </c>
      <c r="BY535" s="222">
        <f t="shared" si="1184"/>
        <v>0</v>
      </c>
      <c r="BZ535" s="222">
        <f t="shared" si="1185"/>
        <v>0</v>
      </c>
      <c r="CA535" s="222">
        <f t="shared" si="1186"/>
        <v>0</v>
      </c>
      <c r="CB535" s="222">
        <f t="shared" si="1187"/>
        <v>0</v>
      </c>
      <c r="CC535" s="222">
        <f t="shared" si="1188"/>
        <v>0</v>
      </c>
      <c r="CD535" s="222">
        <f t="shared" si="1189"/>
        <v>0</v>
      </c>
      <c r="CE535" s="222">
        <f t="shared" si="1190"/>
        <v>0</v>
      </c>
      <c r="CF535" s="222">
        <f t="shared" si="1191"/>
        <v>0</v>
      </c>
      <c r="CG535" s="222">
        <f t="shared" si="1192"/>
        <v>0</v>
      </c>
      <c r="CH535" s="222">
        <f t="shared" si="1193"/>
        <v>0</v>
      </c>
      <c r="CI535" s="222">
        <f t="shared" si="1194"/>
        <v>0</v>
      </c>
      <c r="CJ535" s="222">
        <f t="shared" si="1195"/>
        <v>0</v>
      </c>
      <c r="CK535" s="222">
        <f t="shared" si="1196"/>
        <v>0</v>
      </c>
      <c r="CL535" s="222">
        <f t="shared" si="1197"/>
        <v>0</v>
      </c>
      <c r="CM535" s="222">
        <f t="shared" si="1198"/>
        <v>0</v>
      </c>
      <c r="CN535" s="222">
        <f t="shared" si="1199"/>
        <v>0</v>
      </c>
      <c r="CO535" s="222">
        <f t="shared" si="1200"/>
        <v>0</v>
      </c>
      <c r="CP535" s="222">
        <f t="shared" si="1201"/>
        <v>0</v>
      </c>
      <c r="CQ535" s="222">
        <f t="shared" si="1202"/>
        <v>0</v>
      </c>
      <c r="CR535" s="222">
        <f t="shared" si="1203"/>
        <v>0</v>
      </c>
      <c r="CS535" s="222">
        <f t="shared" si="1204"/>
        <v>0</v>
      </c>
      <c r="CT535" s="222">
        <f t="shared" si="1205"/>
        <v>0</v>
      </c>
      <c r="CU535" s="222">
        <f t="shared" si="1206"/>
        <v>0</v>
      </c>
      <c r="CV535" s="222">
        <f t="shared" si="1207"/>
        <v>0</v>
      </c>
      <c r="CW535" s="222">
        <f t="shared" si="1208"/>
        <v>0</v>
      </c>
      <c r="CX535" s="222">
        <f t="shared" si="1209"/>
        <v>0</v>
      </c>
      <c r="CY535" s="222">
        <f t="shared" si="1210"/>
        <v>0</v>
      </c>
      <c r="CZ535" s="222">
        <f t="shared" si="1211"/>
        <v>0</v>
      </c>
      <c r="DA535" s="222">
        <f t="shared" si="1212"/>
        <v>0</v>
      </c>
      <c r="DB535" s="222">
        <f t="shared" si="1213"/>
        <v>0</v>
      </c>
      <c r="DC535" s="222">
        <f t="shared" si="1214"/>
        <v>0</v>
      </c>
      <c r="DD535" s="222">
        <f t="shared" si="1215"/>
        <v>0</v>
      </c>
      <c r="DE535" s="222">
        <f t="shared" si="1216"/>
        <v>0</v>
      </c>
      <c r="DF535" s="222">
        <f t="shared" si="1217"/>
        <v>0</v>
      </c>
      <c r="DG535" s="222">
        <f t="shared" si="1218"/>
        <v>0</v>
      </c>
      <c r="DH535" s="222">
        <f t="shared" si="1219"/>
        <v>0</v>
      </c>
      <c r="DI535" s="222">
        <f t="shared" si="1220"/>
        <v>0</v>
      </c>
      <c r="DJ535" s="222">
        <f t="shared" si="1221"/>
        <v>0</v>
      </c>
      <c r="DK535" s="222">
        <f t="shared" si="1222"/>
        <v>0</v>
      </c>
      <c r="DL535" s="222">
        <f t="shared" si="1223"/>
        <v>0</v>
      </c>
      <c r="DM535" s="222">
        <f t="shared" si="1224"/>
        <v>0</v>
      </c>
      <c r="DN535" s="222">
        <f t="shared" si="1225"/>
        <v>0</v>
      </c>
      <c r="DO535" s="222">
        <f t="shared" si="1226"/>
        <v>0</v>
      </c>
      <c r="DP535" s="222">
        <f t="shared" si="1227"/>
        <v>0</v>
      </c>
      <c r="DQ535" s="222">
        <f t="shared" si="1228"/>
        <v>0</v>
      </c>
      <c r="DR535" s="222">
        <f t="shared" si="1229"/>
        <v>0</v>
      </c>
      <c r="DS535" s="222">
        <f t="shared" si="1230"/>
        <v>0</v>
      </c>
      <c r="DT535" s="222">
        <f t="shared" si="1231"/>
        <v>0</v>
      </c>
      <c r="DU535" s="222">
        <f t="shared" si="1232"/>
        <v>0</v>
      </c>
      <c r="DV535" s="222">
        <f t="shared" si="1233"/>
        <v>0</v>
      </c>
      <c r="DW535" s="222">
        <f t="shared" si="1234"/>
        <v>0</v>
      </c>
      <c r="DX535" s="222">
        <f t="shared" si="1235"/>
        <v>0</v>
      </c>
      <c r="DY535" s="222">
        <f t="shared" si="1236"/>
        <v>0</v>
      </c>
      <c r="DZ535" s="222">
        <f t="shared" si="1237"/>
        <v>0</v>
      </c>
      <c r="EA535" s="222">
        <f t="shared" si="1238"/>
        <v>0</v>
      </c>
      <c r="EB535" s="222">
        <f t="shared" si="1239"/>
        <v>0</v>
      </c>
      <c r="EC535" s="222">
        <f t="shared" si="1240"/>
        <v>0</v>
      </c>
      <c r="ED535" s="222">
        <f t="shared" si="1241"/>
        <v>0</v>
      </c>
      <c r="EE535" s="222">
        <f t="shared" si="1242"/>
        <v>0</v>
      </c>
      <c r="EF535" s="222">
        <f t="shared" si="1243"/>
        <v>0</v>
      </c>
      <c r="EG535" s="222">
        <f t="shared" si="1244"/>
        <v>0</v>
      </c>
      <c r="EH535" s="222">
        <f t="shared" si="1245"/>
        <v>0</v>
      </c>
      <c r="EI535" s="222">
        <f t="shared" si="1246"/>
        <v>0</v>
      </c>
      <c r="EJ535" s="222">
        <f t="shared" si="1247"/>
        <v>0</v>
      </c>
      <c r="EK535" s="222">
        <f t="shared" si="1248"/>
        <v>0</v>
      </c>
      <c r="EL535" s="222">
        <f t="shared" si="1249"/>
        <v>0</v>
      </c>
      <c r="EM535" s="222">
        <f t="shared" si="1250"/>
        <v>0</v>
      </c>
      <c r="EN535" s="222">
        <f t="shared" si="1251"/>
        <v>0</v>
      </c>
      <c r="EO535" s="222">
        <f t="shared" si="1252"/>
        <v>0</v>
      </c>
      <c r="EP535" s="222">
        <f t="shared" si="1253"/>
        <v>0</v>
      </c>
      <c r="EQ535" s="222">
        <f t="shared" si="1254"/>
        <v>0</v>
      </c>
      <c r="ER535" s="222">
        <f t="shared" si="1255"/>
        <v>0</v>
      </c>
      <c r="ES535" s="222">
        <f t="shared" si="1256"/>
        <v>0</v>
      </c>
      <c r="ET535" s="222">
        <f t="shared" si="1257"/>
        <v>0</v>
      </c>
      <c r="EU535" s="222">
        <f t="shared" si="1258"/>
        <v>0</v>
      </c>
      <c r="EV535" s="222">
        <f t="shared" si="1259"/>
        <v>0</v>
      </c>
      <c r="EW535" s="222">
        <f t="shared" si="1260"/>
        <v>0</v>
      </c>
      <c r="EX535" s="222">
        <f t="shared" si="1261"/>
        <v>0</v>
      </c>
      <c r="EY535" s="222">
        <f t="shared" si="1262"/>
        <v>0</v>
      </c>
      <c r="EZ535" s="222">
        <f t="shared" si="1263"/>
        <v>0</v>
      </c>
      <c r="FA535" s="222">
        <f t="shared" si="1264"/>
        <v>0</v>
      </c>
      <c r="FB535" s="222">
        <f t="shared" si="1265"/>
        <v>0</v>
      </c>
      <c r="FC535" s="222">
        <f t="shared" si="1266"/>
        <v>0</v>
      </c>
      <c r="FD535" s="222">
        <f t="shared" si="1267"/>
        <v>0</v>
      </c>
      <c r="FE535" s="222">
        <f t="shared" si="1268"/>
        <v>0</v>
      </c>
      <c r="FF535" s="222">
        <f t="shared" si="1269"/>
        <v>0</v>
      </c>
      <c r="FG535" s="222">
        <f t="shared" si="1270"/>
        <v>0</v>
      </c>
      <c r="FH535" s="222">
        <f t="shared" si="1271"/>
        <v>0</v>
      </c>
      <c r="FI535" s="222">
        <f t="shared" si="1272"/>
        <v>0</v>
      </c>
      <c r="FJ535" s="222">
        <f t="shared" si="1273"/>
        <v>0</v>
      </c>
      <c r="FK535" s="222">
        <f t="shared" si="1274"/>
        <v>0</v>
      </c>
      <c r="FL535" s="222">
        <f t="shared" si="1275"/>
        <v>0</v>
      </c>
      <c r="FM535" s="222">
        <f t="shared" si="1276"/>
        <v>0</v>
      </c>
      <c r="FN535" s="222">
        <f t="shared" si="1277"/>
        <v>0</v>
      </c>
      <c r="FO535" s="222">
        <f t="shared" si="1278"/>
        <v>0</v>
      </c>
      <c r="FP535" s="222">
        <f t="shared" si="1279"/>
        <v>0</v>
      </c>
      <c r="FQ535" s="222">
        <f t="shared" si="1280"/>
        <v>0</v>
      </c>
      <c r="FR535" s="222">
        <f t="shared" si="1281"/>
        <v>0</v>
      </c>
      <c r="FS535" s="222">
        <f t="shared" si="1282"/>
        <v>0</v>
      </c>
      <c r="FT535" s="222">
        <f t="shared" si="1283"/>
        <v>0</v>
      </c>
      <c r="FU535" s="222">
        <f t="shared" si="1284"/>
        <v>0</v>
      </c>
      <c r="FV535" s="222">
        <f t="shared" si="1285"/>
        <v>0</v>
      </c>
      <c r="FW535" s="222">
        <f t="shared" si="1286"/>
        <v>0</v>
      </c>
      <c r="FX535" s="222">
        <f t="shared" si="1287"/>
        <v>0</v>
      </c>
      <c r="FY535" s="222">
        <f t="shared" si="1288"/>
        <v>0</v>
      </c>
      <c r="FZ535" s="222">
        <f t="shared" si="1289"/>
        <v>0</v>
      </c>
      <c r="GA535" s="222">
        <f t="shared" si="1290"/>
        <v>0</v>
      </c>
      <c r="GB535" s="222">
        <f t="shared" si="1291"/>
        <v>0</v>
      </c>
      <c r="GC535" s="222">
        <f t="shared" si="1292"/>
        <v>0</v>
      </c>
      <c r="GD535" s="222">
        <f t="shared" si="1293"/>
        <v>0</v>
      </c>
      <c r="GE535" s="222">
        <f t="shared" si="1294"/>
        <v>0</v>
      </c>
      <c r="GF535" s="222">
        <f t="shared" si="1295"/>
        <v>0</v>
      </c>
      <c r="GG535" s="222">
        <f t="shared" si="1296"/>
        <v>0</v>
      </c>
      <c r="GH535" s="222">
        <f t="shared" si="1297"/>
        <v>0</v>
      </c>
      <c r="GI535" s="222">
        <f t="shared" si="1298"/>
        <v>0</v>
      </c>
      <c r="GJ535" s="222">
        <f t="shared" si="1299"/>
        <v>0</v>
      </c>
      <c r="GK535" s="222">
        <f t="shared" si="1300"/>
        <v>0</v>
      </c>
      <c r="GL535" s="222">
        <f t="shared" si="1301"/>
        <v>0</v>
      </c>
      <c r="GM535" s="222">
        <f t="shared" si="1302"/>
        <v>0</v>
      </c>
      <c r="GN535" s="222">
        <f t="shared" si="1303"/>
        <v>0</v>
      </c>
      <c r="GO535" s="222">
        <f t="shared" si="1304"/>
        <v>0</v>
      </c>
      <c r="GP535" s="222">
        <f t="shared" si="1305"/>
        <v>0</v>
      </c>
      <c r="GQ535" s="222">
        <f t="shared" si="1306"/>
        <v>0</v>
      </c>
      <c r="GR535" s="222">
        <f t="shared" si="1307"/>
        <v>0</v>
      </c>
      <c r="GS535" s="222">
        <f t="shared" si="1308"/>
        <v>0</v>
      </c>
      <c r="GT535" s="222">
        <f t="shared" si="1309"/>
        <v>0</v>
      </c>
      <c r="GU535" s="222">
        <f t="shared" si="1310"/>
        <v>0</v>
      </c>
      <c r="GV535" s="222">
        <f t="shared" si="1311"/>
        <v>0</v>
      </c>
      <c r="GW535" s="222">
        <f t="shared" si="1312"/>
        <v>0</v>
      </c>
      <c r="GX535" s="222">
        <f t="shared" si="1313"/>
        <v>0</v>
      </c>
      <c r="GY535" s="222">
        <f t="shared" si="1314"/>
        <v>0</v>
      </c>
      <c r="GZ535" s="222">
        <f t="shared" si="1315"/>
        <v>0</v>
      </c>
      <c r="HA535" s="222">
        <f t="shared" si="1316"/>
        <v>0</v>
      </c>
      <c r="HB535" s="222">
        <f t="shared" si="1317"/>
        <v>0</v>
      </c>
      <c r="HC535" s="222">
        <f t="shared" si="1318"/>
        <v>0</v>
      </c>
      <c r="HD535" s="222">
        <f t="shared" si="1319"/>
        <v>0</v>
      </c>
      <c r="HE535" s="222">
        <f t="shared" si="1320"/>
        <v>0</v>
      </c>
      <c r="HF535" s="222">
        <f t="shared" si="1321"/>
        <v>0</v>
      </c>
      <c r="HG535" s="222">
        <f t="shared" si="1322"/>
        <v>0</v>
      </c>
      <c r="HH535" s="222">
        <f t="shared" si="1323"/>
        <v>0</v>
      </c>
      <c r="HI535" s="222">
        <f t="shared" si="1324"/>
        <v>0</v>
      </c>
      <c r="HJ535" s="222">
        <f t="shared" si="1325"/>
        <v>0</v>
      </c>
      <c r="HK535" s="222">
        <f t="shared" si="1326"/>
        <v>0</v>
      </c>
      <c r="HL535" s="222">
        <f t="shared" si="1327"/>
        <v>0</v>
      </c>
      <c r="HM535" s="222">
        <f t="shared" si="1328"/>
        <v>0</v>
      </c>
      <c r="HN535" s="222">
        <f t="shared" si="1329"/>
        <v>0</v>
      </c>
      <c r="HO535" s="222">
        <f t="shared" si="1330"/>
        <v>0</v>
      </c>
      <c r="HP535" s="222">
        <f t="shared" si="1331"/>
        <v>0</v>
      </c>
      <c r="HQ535" s="222">
        <f t="shared" si="1332"/>
        <v>0</v>
      </c>
      <c r="HR535" s="222">
        <f t="shared" si="1333"/>
        <v>0</v>
      </c>
      <c r="HS535" s="222">
        <f t="shared" si="1334"/>
        <v>0</v>
      </c>
      <c r="HT535" s="222">
        <f t="shared" si="1335"/>
        <v>0</v>
      </c>
      <c r="HU535" s="222">
        <f t="shared" si="1336"/>
        <v>0</v>
      </c>
      <c r="HV535" s="222">
        <f t="shared" si="1337"/>
        <v>0</v>
      </c>
      <c r="HW535" s="222">
        <f t="shared" si="1338"/>
        <v>0</v>
      </c>
      <c r="HX535" s="222">
        <f t="shared" si="1339"/>
        <v>0</v>
      </c>
      <c r="HY535" s="222">
        <f t="shared" si="1340"/>
        <v>0</v>
      </c>
      <c r="HZ535" s="222">
        <f t="shared" si="1341"/>
        <v>0</v>
      </c>
      <c r="IA535" s="222">
        <f t="shared" si="1342"/>
        <v>0</v>
      </c>
      <c r="IB535" s="222">
        <f t="shared" si="1343"/>
        <v>0</v>
      </c>
      <c r="IC535" s="222">
        <f t="shared" si="1344"/>
        <v>0</v>
      </c>
      <c r="ID535" s="222">
        <f t="shared" si="1345"/>
        <v>0</v>
      </c>
      <c r="IE535" s="222">
        <f t="shared" si="1346"/>
        <v>0</v>
      </c>
      <c r="IF535" s="222">
        <f t="shared" si="1347"/>
        <v>0</v>
      </c>
      <c r="IG535" s="222">
        <f t="shared" si="1348"/>
        <v>0</v>
      </c>
      <c r="IH535" s="222">
        <f t="shared" si="1349"/>
        <v>0</v>
      </c>
      <c r="II535" s="222">
        <f t="shared" si="1350"/>
        <v>0</v>
      </c>
      <c r="IJ535" s="222">
        <f t="shared" si="1351"/>
        <v>0</v>
      </c>
      <c r="IK535" s="222">
        <f t="shared" si="1352"/>
        <v>0</v>
      </c>
      <c r="IL535" s="222">
        <f t="shared" si="1353"/>
        <v>0</v>
      </c>
      <c r="IM535" s="222">
        <f t="shared" si="1354"/>
        <v>0</v>
      </c>
      <c r="IN535" s="222">
        <f t="shared" si="1355"/>
        <v>0</v>
      </c>
      <c r="IO535" s="222">
        <f t="shared" si="1356"/>
        <v>0</v>
      </c>
      <c r="IP535" s="222">
        <f t="shared" si="1357"/>
        <v>0</v>
      </c>
      <c r="IQ535" s="222">
        <f t="shared" si="1358"/>
        <v>0</v>
      </c>
      <c r="IR535" s="222">
        <f t="shared" si="1359"/>
        <v>0</v>
      </c>
      <c r="IS535" s="222">
        <f t="shared" si="1360"/>
        <v>0</v>
      </c>
      <c r="IT535" s="222">
        <f t="shared" si="1361"/>
        <v>0</v>
      </c>
      <c r="IU535" s="222">
        <f t="shared" si="1362"/>
        <v>0</v>
      </c>
      <c r="IV535" s="222">
        <f t="shared" si="1363"/>
        <v>0</v>
      </c>
      <c r="IW535" s="222">
        <f t="shared" si="1364"/>
        <v>0</v>
      </c>
      <c r="IX535" s="222">
        <f t="shared" si="1365"/>
        <v>0</v>
      </c>
      <c r="IY535" s="222">
        <f t="shared" si="1366"/>
        <v>0</v>
      </c>
      <c r="IZ535" s="222">
        <f t="shared" si="1367"/>
        <v>0</v>
      </c>
      <c r="JA535" s="222">
        <f t="shared" si="1368"/>
        <v>0</v>
      </c>
      <c r="JB535" s="222">
        <f t="shared" si="1369"/>
        <v>0</v>
      </c>
    </row>
    <row r="536" spans="2:262">
      <c r="B536" s="230">
        <v>175</v>
      </c>
      <c r="C536" s="229">
        <f t="shared" si="1370"/>
        <v>3.4179687500000026E-3</v>
      </c>
      <c r="D536" s="226">
        <f t="shared" ca="1" si="1113"/>
        <v>39.120439578332515</v>
      </c>
      <c r="E536" s="225">
        <f ca="1">FY361</f>
        <v>-7.9560421667486531E-2</v>
      </c>
      <c r="F536" s="224">
        <v>175</v>
      </c>
      <c r="G536" s="222">
        <f t="shared" si="1114"/>
        <v>0</v>
      </c>
      <c r="H536" s="222">
        <f t="shared" si="1115"/>
        <v>0</v>
      </c>
      <c r="I536" s="222">
        <f t="shared" si="1116"/>
        <v>0</v>
      </c>
      <c r="J536" s="222">
        <f t="shared" si="1117"/>
        <v>0</v>
      </c>
      <c r="K536" s="222">
        <f t="shared" si="1118"/>
        <v>0</v>
      </c>
      <c r="L536" s="222">
        <f t="shared" si="1119"/>
        <v>0</v>
      </c>
      <c r="M536" s="222">
        <f t="shared" si="1120"/>
        <v>0</v>
      </c>
      <c r="N536" s="222">
        <f t="shared" si="1121"/>
        <v>0</v>
      </c>
      <c r="O536" s="222">
        <f t="shared" si="1122"/>
        <v>0</v>
      </c>
      <c r="P536" s="222">
        <f t="shared" si="1123"/>
        <v>0</v>
      </c>
      <c r="Q536" s="222">
        <f t="shared" si="1124"/>
        <v>0</v>
      </c>
      <c r="R536" s="222">
        <f t="shared" si="1125"/>
        <v>0</v>
      </c>
      <c r="S536" s="222">
        <f t="shared" si="1126"/>
        <v>0</v>
      </c>
      <c r="T536" s="222">
        <f t="shared" si="1127"/>
        <v>0</v>
      </c>
      <c r="U536" s="222">
        <f t="shared" si="1128"/>
        <v>0</v>
      </c>
      <c r="V536" s="222">
        <f t="shared" si="1129"/>
        <v>0</v>
      </c>
      <c r="W536" s="222">
        <f t="shared" si="1130"/>
        <v>0</v>
      </c>
      <c r="X536" s="222">
        <f t="shared" si="1131"/>
        <v>0</v>
      </c>
      <c r="Y536" s="222">
        <f t="shared" si="1132"/>
        <v>0</v>
      </c>
      <c r="Z536" s="222">
        <f t="shared" si="1133"/>
        <v>0</v>
      </c>
      <c r="AA536" s="222">
        <f t="shared" si="1134"/>
        <v>0</v>
      </c>
      <c r="AB536" s="222">
        <f t="shared" si="1135"/>
        <v>0</v>
      </c>
      <c r="AC536" s="222">
        <f t="shared" si="1136"/>
        <v>0</v>
      </c>
      <c r="AD536" s="222">
        <f t="shared" si="1137"/>
        <v>0</v>
      </c>
      <c r="AE536" s="222">
        <f t="shared" si="1138"/>
        <v>0</v>
      </c>
      <c r="AF536" s="222">
        <f t="shared" si="1139"/>
        <v>0</v>
      </c>
      <c r="AG536" s="222">
        <f t="shared" si="1140"/>
        <v>0</v>
      </c>
      <c r="AH536" s="222">
        <f t="shared" si="1141"/>
        <v>0</v>
      </c>
      <c r="AI536" s="222">
        <f t="shared" si="1142"/>
        <v>0</v>
      </c>
      <c r="AJ536" s="222">
        <f t="shared" si="1143"/>
        <v>0</v>
      </c>
      <c r="AK536" s="222">
        <f t="shared" si="1144"/>
        <v>0</v>
      </c>
      <c r="AL536" s="222">
        <f t="shared" si="1145"/>
        <v>0</v>
      </c>
      <c r="AM536" s="222">
        <f t="shared" si="1146"/>
        <v>0</v>
      </c>
      <c r="AN536" s="222">
        <f t="shared" si="1147"/>
        <v>0</v>
      </c>
      <c r="AO536" s="222">
        <f t="shared" si="1148"/>
        <v>0</v>
      </c>
      <c r="AP536" s="222">
        <f t="shared" si="1149"/>
        <v>0</v>
      </c>
      <c r="AQ536" s="222">
        <f t="shared" si="1150"/>
        <v>0</v>
      </c>
      <c r="AR536" s="222">
        <f t="shared" si="1151"/>
        <v>0</v>
      </c>
      <c r="AS536" s="222">
        <f t="shared" si="1152"/>
        <v>0</v>
      </c>
      <c r="AT536" s="222">
        <f t="shared" si="1153"/>
        <v>0</v>
      </c>
      <c r="AU536" s="222">
        <f t="shared" si="1154"/>
        <v>0</v>
      </c>
      <c r="AV536" s="222">
        <f t="shared" si="1155"/>
        <v>0</v>
      </c>
      <c r="AW536" s="222">
        <f t="shared" si="1156"/>
        <v>0</v>
      </c>
      <c r="AX536" s="222">
        <f t="shared" si="1157"/>
        <v>0</v>
      </c>
      <c r="AY536" s="222">
        <f t="shared" si="1158"/>
        <v>0</v>
      </c>
      <c r="AZ536" s="222">
        <f t="shared" si="1159"/>
        <v>0</v>
      </c>
      <c r="BA536" s="222">
        <f t="shared" si="1160"/>
        <v>0</v>
      </c>
      <c r="BB536" s="222">
        <f t="shared" si="1161"/>
        <v>0</v>
      </c>
      <c r="BC536" s="222">
        <f t="shared" si="1162"/>
        <v>0</v>
      </c>
      <c r="BD536" s="222">
        <f t="shared" si="1163"/>
        <v>0</v>
      </c>
      <c r="BE536" s="222">
        <f t="shared" si="1164"/>
        <v>0</v>
      </c>
      <c r="BF536" s="222">
        <f t="shared" si="1165"/>
        <v>0</v>
      </c>
      <c r="BG536" s="222">
        <f t="shared" si="1166"/>
        <v>0</v>
      </c>
      <c r="BH536" s="222">
        <f t="shared" si="1167"/>
        <v>0</v>
      </c>
      <c r="BI536" s="222">
        <f t="shared" si="1168"/>
        <v>0</v>
      </c>
      <c r="BJ536" s="222">
        <f t="shared" si="1169"/>
        <v>0</v>
      </c>
      <c r="BK536" s="222">
        <f t="shared" si="1170"/>
        <v>0</v>
      </c>
      <c r="BL536" s="222">
        <f t="shared" si="1171"/>
        <v>0</v>
      </c>
      <c r="BM536" s="222">
        <f t="shared" si="1172"/>
        <v>0</v>
      </c>
      <c r="BN536" s="222">
        <f t="shared" si="1173"/>
        <v>0</v>
      </c>
      <c r="BO536" s="222">
        <f t="shared" si="1174"/>
        <v>0</v>
      </c>
      <c r="BP536" s="222">
        <f t="shared" si="1175"/>
        <v>0</v>
      </c>
      <c r="BQ536" s="222">
        <f t="shared" si="1176"/>
        <v>0</v>
      </c>
      <c r="BR536" s="222">
        <f t="shared" si="1177"/>
        <v>0</v>
      </c>
      <c r="BS536" s="222">
        <f t="shared" si="1178"/>
        <v>0</v>
      </c>
      <c r="BT536" s="222">
        <f t="shared" si="1179"/>
        <v>0</v>
      </c>
      <c r="BU536" s="222">
        <f t="shared" si="1180"/>
        <v>0</v>
      </c>
      <c r="BV536" s="222">
        <f t="shared" si="1181"/>
        <v>0</v>
      </c>
      <c r="BW536" s="222">
        <f t="shared" si="1182"/>
        <v>0</v>
      </c>
      <c r="BX536" s="222">
        <f t="shared" si="1183"/>
        <v>0</v>
      </c>
      <c r="BY536" s="222">
        <f t="shared" si="1184"/>
        <v>0</v>
      </c>
      <c r="BZ536" s="222">
        <f t="shared" si="1185"/>
        <v>0</v>
      </c>
      <c r="CA536" s="222">
        <f t="shared" si="1186"/>
        <v>0</v>
      </c>
      <c r="CB536" s="222">
        <f t="shared" si="1187"/>
        <v>0</v>
      </c>
      <c r="CC536" s="222">
        <f t="shared" si="1188"/>
        <v>0</v>
      </c>
      <c r="CD536" s="222">
        <f t="shared" si="1189"/>
        <v>0</v>
      </c>
      <c r="CE536" s="222">
        <f t="shared" si="1190"/>
        <v>0</v>
      </c>
      <c r="CF536" s="222">
        <f t="shared" si="1191"/>
        <v>0</v>
      </c>
      <c r="CG536" s="222">
        <f t="shared" si="1192"/>
        <v>0</v>
      </c>
      <c r="CH536" s="222">
        <f t="shared" si="1193"/>
        <v>0</v>
      </c>
      <c r="CI536" s="222">
        <f t="shared" si="1194"/>
        <v>0</v>
      </c>
      <c r="CJ536" s="222">
        <f t="shared" si="1195"/>
        <v>0</v>
      </c>
      <c r="CK536" s="222">
        <f t="shared" si="1196"/>
        <v>0</v>
      </c>
      <c r="CL536" s="222">
        <f t="shared" si="1197"/>
        <v>0</v>
      </c>
      <c r="CM536" s="222">
        <f t="shared" si="1198"/>
        <v>0</v>
      </c>
      <c r="CN536" s="222">
        <f t="shared" si="1199"/>
        <v>0</v>
      </c>
      <c r="CO536" s="222">
        <f t="shared" si="1200"/>
        <v>0</v>
      </c>
      <c r="CP536" s="222">
        <f t="shared" si="1201"/>
        <v>0</v>
      </c>
      <c r="CQ536" s="222">
        <f t="shared" si="1202"/>
        <v>0</v>
      </c>
      <c r="CR536" s="222">
        <f t="shared" si="1203"/>
        <v>0</v>
      </c>
      <c r="CS536" s="222">
        <f t="shared" si="1204"/>
        <v>0</v>
      </c>
      <c r="CT536" s="222">
        <f t="shared" si="1205"/>
        <v>0</v>
      </c>
      <c r="CU536" s="222">
        <f t="shared" si="1206"/>
        <v>0</v>
      </c>
      <c r="CV536" s="222">
        <f t="shared" si="1207"/>
        <v>0</v>
      </c>
      <c r="CW536" s="222">
        <f t="shared" si="1208"/>
        <v>0</v>
      </c>
      <c r="CX536" s="222">
        <f t="shared" si="1209"/>
        <v>0</v>
      </c>
      <c r="CY536" s="222">
        <f t="shared" si="1210"/>
        <v>0</v>
      </c>
      <c r="CZ536" s="222">
        <f t="shared" si="1211"/>
        <v>0</v>
      </c>
      <c r="DA536" s="222">
        <f t="shared" si="1212"/>
        <v>0</v>
      </c>
      <c r="DB536" s="222">
        <f t="shared" si="1213"/>
        <v>0</v>
      </c>
      <c r="DC536" s="222">
        <f t="shared" si="1214"/>
        <v>0</v>
      </c>
      <c r="DD536" s="222">
        <f t="shared" si="1215"/>
        <v>0</v>
      </c>
      <c r="DE536" s="222">
        <f t="shared" si="1216"/>
        <v>0</v>
      </c>
      <c r="DF536" s="222">
        <f t="shared" si="1217"/>
        <v>0</v>
      </c>
      <c r="DG536" s="222">
        <f t="shared" si="1218"/>
        <v>0</v>
      </c>
      <c r="DH536" s="222">
        <f t="shared" si="1219"/>
        <v>0</v>
      </c>
      <c r="DI536" s="222">
        <f t="shared" si="1220"/>
        <v>0</v>
      </c>
      <c r="DJ536" s="222">
        <f t="shared" si="1221"/>
        <v>0</v>
      </c>
      <c r="DK536" s="222">
        <f t="shared" si="1222"/>
        <v>0</v>
      </c>
      <c r="DL536" s="222">
        <f t="shared" si="1223"/>
        <v>0</v>
      </c>
      <c r="DM536" s="222">
        <f t="shared" si="1224"/>
        <v>0</v>
      </c>
      <c r="DN536" s="222">
        <f t="shared" si="1225"/>
        <v>0</v>
      </c>
      <c r="DO536" s="222">
        <f t="shared" si="1226"/>
        <v>0</v>
      </c>
      <c r="DP536" s="222">
        <f t="shared" si="1227"/>
        <v>0</v>
      </c>
      <c r="DQ536" s="222">
        <f t="shared" si="1228"/>
        <v>0</v>
      </c>
      <c r="DR536" s="222">
        <f t="shared" si="1229"/>
        <v>0</v>
      </c>
      <c r="DS536" s="222">
        <f t="shared" si="1230"/>
        <v>0</v>
      </c>
      <c r="DT536" s="222">
        <f t="shared" si="1231"/>
        <v>0</v>
      </c>
      <c r="DU536" s="222">
        <f t="shared" si="1232"/>
        <v>0</v>
      </c>
      <c r="DV536" s="222">
        <f t="shared" si="1233"/>
        <v>0</v>
      </c>
      <c r="DW536" s="222">
        <f t="shared" si="1234"/>
        <v>0</v>
      </c>
      <c r="DX536" s="222">
        <f t="shared" si="1235"/>
        <v>0</v>
      </c>
      <c r="DY536" s="222">
        <f t="shared" si="1236"/>
        <v>0</v>
      </c>
      <c r="DZ536" s="222">
        <f t="shared" si="1237"/>
        <v>0</v>
      </c>
      <c r="EA536" s="222">
        <f t="shared" si="1238"/>
        <v>0</v>
      </c>
      <c r="EB536" s="222">
        <f t="shared" si="1239"/>
        <v>0</v>
      </c>
      <c r="EC536" s="222">
        <f t="shared" si="1240"/>
        <v>0</v>
      </c>
      <c r="ED536" s="222">
        <f t="shared" si="1241"/>
        <v>0</v>
      </c>
      <c r="EE536" s="222">
        <f t="shared" si="1242"/>
        <v>0</v>
      </c>
      <c r="EF536" s="222">
        <f t="shared" si="1243"/>
        <v>0</v>
      </c>
      <c r="EG536" s="222">
        <f t="shared" si="1244"/>
        <v>0</v>
      </c>
      <c r="EH536" s="222">
        <f t="shared" si="1245"/>
        <v>0</v>
      </c>
      <c r="EI536" s="222">
        <f t="shared" si="1246"/>
        <v>0</v>
      </c>
      <c r="EJ536" s="222">
        <f t="shared" si="1247"/>
        <v>0</v>
      </c>
      <c r="EK536" s="222">
        <f t="shared" si="1248"/>
        <v>0</v>
      </c>
      <c r="EL536" s="222">
        <f t="shared" si="1249"/>
        <v>0</v>
      </c>
      <c r="EM536" s="222">
        <f t="shared" si="1250"/>
        <v>0</v>
      </c>
      <c r="EN536" s="222">
        <f t="shared" si="1251"/>
        <v>0</v>
      </c>
      <c r="EO536" s="222">
        <f t="shared" si="1252"/>
        <v>0</v>
      </c>
      <c r="EP536" s="222">
        <f t="shared" si="1253"/>
        <v>0</v>
      </c>
      <c r="EQ536" s="222">
        <f t="shared" si="1254"/>
        <v>0</v>
      </c>
      <c r="ER536" s="222">
        <f t="shared" si="1255"/>
        <v>0</v>
      </c>
      <c r="ES536" s="222">
        <f t="shared" si="1256"/>
        <v>0</v>
      </c>
      <c r="ET536" s="222">
        <f t="shared" si="1257"/>
        <v>0</v>
      </c>
      <c r="EU536" s="222">
        <f t="shared" si="1258"/>
        <v>0</v>
      </c>
      <c r="EV536" s="222">
        <f t="shared" si="1259"/>
        <v>0</v>
      </c>
      <c r="EW536" s="222">
        <f t="shared" si="1260"/>
        <v>0</v>
      </c>
      <c r="EX536" s="222">
        <f t="shared" si="1261"/>
        <v>0</v>
      </c>
      <c r="EY536" s="222">
        <f t="shared" si="1262"/>
        <v>0</v>
      </c>
      <c r="EZ536" s="222">
        <f t="shared" si="1263"/>
        <v>0</v>
      </c>
      <c r="FA536" s="222">
        <f t="shared" si="1264"/>
        <v>0</v>
      </c>
      <c r="FB536" s="222">
        <f t="shared" si="1265"/>
        <v>0</v>
      </c>
      <c r="FC536" s="222">
        <f t="shared" si="1266"/>
        <v>0</v>
      </c>
      <c r="FD536" s="222">
        <f t="shared" si="1267"/>
        <v>0</v>
      </c>
      <c r="FE536" s="222">
        <f t="shared" si="1268"/>
        <v>0</v>
      </c>
      <c r="FF536" s="222">
        <f t="shared" si="1269"/>
        <v>0</v>
      </c>
      <c r="FG536" s="222">
        <f t="shared" si="1270"/>
        <v>0</v>
      </c>
      <c r="FH536" s="222">
        <f t="shared" si="1271"/>
        <v>0</v>
      </c>
      <c r="FI536" s="222">
        <f t="shared" si="1272"/>
        <v>0</v>
      </c>
      <c r="FJ536" s="222">
        <f t="shared" si="1273"/>
        <v>0</v>
      </c>
      <c r="FK536" s="222">
        <f t="shared" si="1274"/>
        <v>0</v>
      </c>
      <c r="FL536" s="222">
        <f t="shared" si="1275"/>
        <v>0</v>
      </c>
      <c r="FM536" s="222">
        <f t="shared" si="1276"/>
        <v>0</v>
      </c>
      <c r="FN536" s="222">
        <f t="shared" si="1277"/>
        <v>0</v>
      </c>
      <c r="FO536" s="222">
        <f t="shared" si="1278"/>
        <v>0</v>
      </c>
      <c r="FP536" s="222">
        <f t="shared" si="1279"/>
        <v>0</v>
      </c>
      <c r="FQ536" s="222">
        <f t="shared" si="1280"/>
        <v>0</v>
      </c>
      <c r="FR536" s="222">
        <f t="shared" si="1281"/>
        <v>0</v>
      </c>
      <c r="FS536" s="222">
        <f t="shared" si="1282"/>
        <v>0</v>
      </c>
      <c r="FT536" s="222">
        <f t="shared" si="1283"/>
        <v>0</v>
      </c>
      <c r="FU536" s="222">
        <f t="shared" si="1284"/>
        <v>0</v>
      </c>
      <c r="FV536" s="222">
        <f t="shared" si="1285"/>
        <v>0</v>
      </c>
      <c r="FW536" s="222">
        <f t="shared" si="1286"/>
        <v>0</v>
      </c>
      <c r="FX536" s="222">
        <f t="shared" si="1287"/>
        <v>0</v>
      </c>
      <c r="FY536" s="222">
        <f t="shared" si="1288"/>
        <v>0</v>
      </c>
      <c r="FZ536" s="222">
        <f t="shared" si="1289"/>
        <v>0</v>
      </c>
      <c r="GA536" s="222">
        <f t="shared" si="1290"/>
        <v>0</v>
      </c>
      <c r="GB536" s="222">
        <f t="shared" si="1291"/>
        <v>0</v>
      </c>
      <c r="GC536" s="222">
        <f t="shared" si="1292"/>
        <v>0</v>
      </c>
      <c r="GD536" s="222">
        <f t="shared" si="1293"/>
        <v>0</v>
      </c>
      <c r="GE536" s="222">
        <f t="shared" si="1294"/>
        <v>0</v>
      </c>
      <c r="GF536" s="222">
        <f t="shared" si="1295"/>
        <v>0</v>
      </c>
      <c r="GG536" s="222">
        <f t="shared" si="1296"/>
        <v>0</v>
      </c>
      <c r="GH536" s="222">
        <f t="shared" si="1297"/>
        <v>0</v>
      </c>
      <c r="GI536" s="222">
        <f t="shared" si="1298"/>
        <v>0</v>
      </c>
      <c r="GJ536" s="222">
        <f t="shared" si="1299"/>
        <v>0</v>
      </c>
      <c r="GK536" s="222">
        <f t="shared" si="1300"/>
        <v>0</v>
      </c>
      <c r="GL536" s="222">
        <f t="shared" si="1301"/>
        <v>0</v>
      </c>
      <c r="GM536" s="222">
        <f t="shared" si="1302"/>
        <v>0</v>
      </c>
      <c r="GN536" s="222">
        <f t="shared" si="1303"/>
        <v>0</v>
      </c>
      <c r="GO536" s="222">
        <f t="shared" si="1304"/>
        <v>0</v>
      </c>
      <c r="GP536" s="222">
        <f t="shared" si="1305"/>
        <v>0</v>
      </c>
      <c r="GQ536" s="222">
        <f t="shared" si="1306"/>
        <v>0</v>
      </c>
      <c r="GR536" s="222">
        <f t="shared" si="1307"/>
        <v>0</v>
      </c>
      <c r="GS536" s="222">
        <f t="shared" si="1308"/>
        <v>0</v>
      </c>
      <c r="GT536" s="222">
        <f t="shared" si="1309"/>
        <v>0</v>
      </c>
      <c r="GU536" s="222">
        <f t="shared" si="1310"/>
        <v>0</v>
      </c>
      <c r="GV536" s="222">
        <f t="shared" si="1311"/>
        <v>0</v>
      </c>
      <c r="GW536" s="222">
        <f t="shared" si="1312"/>
        <v>0</v>
      </c>
      <c r="GX536" s="222">
        <f t="shared" si="1313"/>
        <v>0</v>
      </c>
      <c r="GY536" s="222">
        <f t="shared" si="1314"/>
        <v>0</v>
      </c>
      <c r="GZ536" s="222">
        <f t="shared" si="1315"/>
        <v>0</v>
      </c>
      <c r="HA536" s="222">
        <f t="shared" si="1316"/>
        <v>0</v>
      </c>
      <c r="HB536" s="222">
        <f t="shared" si="1317"/>
        <v>0</v>
      </c>
      <c r="HC536" s="222">
        <f t="shared" si="1318"/>
        <v>0</v>
      </c>
      <c r="HD536" s="222">
        <f t="shared" si="1319"/>
        <v>0</v>
      </c>
      <c r="HE536" s="222">
        <f t="shared" si="1320"/>
        <v>0</v>
      </c>
      <c r="HF536" s="222">
        <f t="shared" si="1321"/>
        <v>0</v>
      </c>
      <c r="HG536" s="222">
        <f t="shared" si="1322"/>
        <v>0</v>
      </c>
      <c r="HH536" s="222">
        <f t="shared" si="1323"/>
        <v>0</v>
      </c>
      <c r="HI536" s="222">
        <f t="shared" si="1324"/>
        <v>0</v>
      </c>
      <c r="HJ536" s="222">
        <f t="shared" si="1325"/>
        <v>0</v>
      </c>
      <c r="HK536" s="222">
        <f t="shared" si="1326"/>
        <v>0</v>
      </c>
      <c r="HL536" s="222">
        <f t="shared" si="1327"/>
        <v>0</v>
      </c>
      <c r="HM536" s="222">
        <f t="shared" si="1328"/>
        <v>0</v>
      </c>
      <c r="HN536" s="222">
        <f t="shared" si="1329"/>
        <v>0</v>
      </c>
      <c r="HO536" s="222">
        <f t="shared" si="1330"/>
        <v>0</v>
      </c>
      <c r="HP536" s="222">
        <f t="shared" si="1331"/>
        <v>0</v>
      </c>
      <c r="HQ536" s="222">
        <f t="shared" si="1332"/>
        <v>0</v>
      </c>
      <c r="HR536" s="222">
        <f t="shared" si="1333"/>
        <v>0</v>
      </c>
      <c r="HS536" s="222">
        <f t="shared" si="1334"/>
        <v>0</v>
      </c>
      <c r="HT536" s="222">
        <f t="shared" si="1335"/>
        <v>0</v>
      </c>
      <c r="HU536" s="222">
        <f t="shared" si="1336"/>
        <v>0</v>
      </c>
      <c r="HV536" s="222">
        <f t="shared" si="1337"/>
        <v>0</v>
      </c>
      <c r="HW536" s="222">
        <f t="shared" si="1338"/>
        <v>0</v>
      </c>
      <c r="HX536" s="222">
        <f t="shared" si="1339"/>
        <v>0</v>
      </c>
      <c r="HY536" s="222">
        <f t="shared" si="1340"/>
        <v>0</v>
      </c>
      <c r="HZ536" s="222">
        <f t="shared" si="1341"/>
        <v>0</v>
      </c>
      <c r="IA536" s="222">
        <f t="shared" si="1342"/>
        <v>0</v>
      </c>
      <c r="IB536" s="222">
        <f t="shared" si="1343"/>
        <v>0</v>
      </c>
      <c r="IC536" s="222">
        <f t="shared" si="1344"/>
        <v>0</v>
      </c>
      <c r="ID536" s="222">
        <f t="shared" si="1345"/>
        <v>0</v>
      </c>
      <c r="IE536" s="222">
        <f t="shared" si="1346"/>
        <v>0</v>
      </c>
      <c r="IF536" s="222">
        <f t="shared" si="1347"/>
        <v>0</v>
      </c>
      <c r="IG536" s="222">
        <f t="shared" si="1348"/>
        <v>0</v>
      </c>
      <c r="IH536" s="222">
        <f t="shared" si="1349"/>
        <v>0</v>
      </c>
      <c r="II536" s="222">
        <f t="shared" si="1350"/>
        <v>0</v>
      </c>
      <c r="IJ536" s="222">
        <f t="shared" si="1351"/>
        <v>0</v>
      </c>
      <c r="IK536" s="222">
        <f t="shared" si="1352"/>
        <v>0</v>
      </c>
      <c r="IL536" s="222">
        <f t="shared" si="1353"/>
        <v>0</v>
      </c>
      <c r="IM536" s="222">
        <f t="shared" si="1354"/>
        <v>0</v>
      </c>
      <c r="IN536" s="222">
        <f t="shared" si="1355"/>
        <v>0</v>
      </c>
      <c r="IO536" s="222">
        <f t="shared" si="1356"/>
        <v>0</v>
      </c>
      <c r="IP536" s="222">
        <f t="shared" si="1357"/>
        <v>0</v>
      </c>
      <c r="IQ536" s="222">
        <f t="shared" si="1358"/>
        <v>0</v>
      </c>
      <c r="IR536" s="222">
        <f t="shared" si="1359"/>
        <v>0</v>
      </c>
      <c r="IS536" s="222">
        <f t="shared" si="1360"/>
        <v>0</v>
      </c>
      <c r="IT536" s="222">
        <f t="shared" si="1361"/>
        <v>0</v>
      </c>
      <c r="IU536" s="222">
        <f t="shared" si="1362"/>
        <v>0</v>
      </c>
      <c r="IV536" s="222">
        <f t="shared" si="1363"/>
        <v>0</v>
      </c>
      <c r="IW536" s="222">
        <f t="shared" si="1364"/>
        <v>0</v>
      </c>
      <c r="IX536" s="222">
        <f t="shared" si="1365"/>
        <v>0</v>
      </c>
      <c r="IY536" s="222">
        <f t="shared" si="1366"/>
        <v>0</v>
      </c>
      <c r="IZ536" s="222">
        <f t="shared" si="1367"/>
        <v>0</v>
      </c>
      <c r="JA536" s="222">
        <f t="shared" si="1368"/>
        <v>0</v>
      </c>
      <c r="JB536" s="222">
        <f t="shared" si="1369"/>
        <v>0</v>
      </c>
    </row>
    <row r="537" spans="2:262">
      <c r="B537" s="230">
        <v>176</v>
      </c>
      <c r="C537" s="229">
        <f t="shared" si="1370"/>
        <v>3.4375000000000026E-3</v>
      </c>
      <c r="D537" s="226">
        <f t="shared" ca="1" si="1113"/>
        <v>39.119839101348134</v>
      </c>
      <c r="E537" s="225">
        <f ca="1">FZ361</f>
        <v>-8.0160898651871482E-2</v>
      </c>
      <c r="F537" s="224">
        <v>176</v>
      </c>
      <c r="G537" s="222">
        <f t="shared" si="1114"/>
        <v>0</v>
      </c>
      <c r="H537" s="222">
        <f t="shared" si="1115"/>
        <v>0</v>
      </c>
      <c r="I537" s="222">
        <f t="shared" si="1116"/>
        <v>0</v>
      </c>
      <c r="J537" s="222">
        <f t="shared" si="1117"/>
        <v>0</v>
      </c>
      <c r="K537" s="222">
        <f t="shared" si="1118"/>
        <v>0</v>
      </c>
      <c r="L537" s="222">
        <f t="shared" si="1119"/>
        <v>0</v>
      </c>
      <c r="M537" s="222">
        <f t="shared" si="1120"/>
        <v>0</v>
      </c>
      <c r="N537" s="222">
        <f t="shared" si="1121"/>
        <v>0</v>
      </c>
      <c r="O537" s="222">
        <f t="shared" si="1122"/>
        <v>0</v>
      </c>
      <c r="P537" s="222">
        <f t="shared" si="1123"/>
        <v>0</v>
      </c>
      <c r="Q537" s="222">
        <f t="shared" si="1124"/>
        <v>0</v>
      </c>
      <c r="R537" s="222">
        <f t="shared" si="1125"/>
        <v>0</v>
      </c>
      <c r="S537" s="222">
        <f t="shared" si="1126"/>
        <v>0</v>
      </c>
      <c r="T537" s="222">
        <f t="shared" si="1127"/>
        <v>0</v>
      </c>
      <c r="U537" s="222">
        <f t="shared" si="1128"/>
        <v>0</v>
      </c>
      <c r="V537" s="222">
        <f t="shared" si="1129"/>
        <v>0</v>
      </c>
      <c r="W537" s="222">
        <f t="shared" si="1130"/>
        <v>0</v>
      </c>
      <c r="X537" s="222">
        <f t="shared" si="1131"/>
        <v>0</v>
      </c>
      <c r="Y537" s="222">
        <f t="shared" si="1132"/>
        <v>0</v>
      </c>
      <c r="Z537" s="222">
        <f t="shared" si="1133"/>
        <v>0</v>
      </c>
      <c r="AA537" s="222">
        <f t="shared" si="1134"/>
        <v>0</v>
      </c>
      <c r="AB537" s="222">
        <f t="shared" si="1135"/>
        <v>0</v>
      </c>
      <c r="AC537" s="222">
        <f t="shared" si="1136"/>
        <v>0</v>
      </c>
      <c r="AD537" s="222">
        <f t="shared" si="1137"/>
        <v>0</v>
      </c>
      <c r="AE537" s="222">
        <f t="shared" si="1138"/>
        <v>0</v>
      </c>
      <c r="AF537" s="222">
        <f t="shared" si="1139"/>
        <v>0</v>
      </c>
      <c r="AG537" s="222">
        <f t="shared" si="1140"/>
        <v>0</v>
      </c>
      <c r="AH537" s="222">
        <f t="shared" si="1141"/>
        <v>0</v>
      </c>
      <c r="AI537" s="222">
        <f t="shared" si="1142"/>
        <v>0</v>
      </c>
      <c r="AJ537" s="222">
        <f t="shared" si="1143"/>
        <v>0</v>
      </c>
      <c r="AK537" s="222">
        <f t="shared" si="1144"/>
        <v>0</v>
      </c>
      <c r="AL537" s="222">
        <f t="shared" si="1145"/>
        <v>0</v>
      </c>
      <c r="AM537" s="222">
        <f t="shared" si="1146"/>
        <v>0</v>
      </c>
      <c r="AN537" s="222">
        <f t="shared" si="1147"/>
        <v>0</v>
      </c>
      <c r="AO537" s="222">
        <f t="shared" si="1148"/>
        <v>0</v>
      </c>
      <c r="AP537" s="222">
        <f t="shared" si="1149"/>
        <v>0</v>
      </c>
      <c r="AQ537" s="222">
        <f t="shared" si="1150"/>
        <v>0</v>
      </c>
      <c r="AR537" s="222">
        <f t="shared" si="1151"/>
        <v>0</v>
      </c>
      <c r="AS537" s="222">
        <f t="shared" si="1152"/>
        <v>0</v>
      </c>
      <c r="AT537" s="222">
        <f t="shared" si="1153"/>
        <v>0</v>
      </c>
      <c r="AU537" s="222">
        <f t="shared" si="1154"/>
        <v>0</v>
      </c>
      <c r="AV537" s="222">
        <f t="shared" si="1155"/>
        <v>0</v>
      </c>
      <c r="AW537" s="222">
        <f t="shared" si="1156"/>
        <v>0</v>
      </c>
      <c r="AX537" s="222">
        <f t="shared" si="1157"/>
        <v>0</v>
      </c>
      <c r="AY537" s="222">
        <f t="shared" si="1158"/>
        <v>0</v>
      </c>
      <c r="AZ537" s="222">
        <f t="shared" si="1159"/>
        <v>0</v>
      </c>
      <c r="BA537" s="222">
        <f t="shared" si="1160"/>
        <v>0</v>
      </c>
      <c r="BB537" s="222">
        <f t="shared" si="1161"/>
        <v>0</v>
      </c>
      <c r="BC537" s="222">
        <f t="shared" si="1162"/>
        <v>0</v>
      </c>
      <c r="BD537" s="222">
        <f t="shared" si="1163"/>
        <v>0</v>
      </c>
      <c r="BE537" s="222">
        <f t="shared" si="1164"/>
        <v>0</v>
      </c>
      <c r="BF537" s="222">
        <f t="shared" si="1165"/>
        <v>0</v>
      </c>
      <c r="BG537" s="222">
        <f t="shared" si="1166"/>
        <v>0</v>
      </c>
      <c r="BH537" s="222">
        <f t="shared" si="1167"/>
        <v>0</v>
      </c>
      <c r="BI537" s="222">
        <f t="shared" si="1168"/>
        <v>0</v>
      </c>
      <c r="BJ537" s="222">
        <f t="shared" si="1169"/>
        <v>0</v>
      </c>
      <c r="BK537" s="222">
        <f t="shared" si="1170"/>
        <v>0</v>
      </c>
      <c r="BL537" s="222">
        <f t="shared" si="1171"/>
        <v>0</v>
      </c>
      <c r="BM537" s="222">
        <f t="shared" si="1172"/>
        <v>0</v>
      </c>
      <c r="BN537" s="222">
        <f t="shared" si="1173"/>
        <v>0</v>
      </c>
      <c r="BO537" s="222">
        <f t="shared" si="1174"/>
        <v>0</v>
      </c>
      <c r="BP537" s="222">
        <f t="shared" si="1175"/>
        <v>0</v>
      </c>
      <c r="BQ537" s="222">
        <f t="shared" si="1176"/>
        <v>0</v>
      </c>
      <c r="BR537" s="222">
        <f t="shared" si="1177"/>
        <v>0</v>
      </c>
      <c r="BS537" s="222">
        <f t="shared" si="1178"/>
        <v>0</v>
      </c>
      <c r="BT537" s="222">
        <f t="shared" si="1179"/>
        <v>0</v>
      </c>
      <c r="BU537" s="222">
        <f t="shared" si="1180"/>
        <v>0</v>
      </c>
      <c r="BV537" s="222">
        <f t="shared" si="1181"/>
        <v>0</v>
      </c>
      <c r="BW537" s="222">
        <f t="shared" si="1182"/>
        <v>0</v>
      </c>
      <c r="BX537" s="222">
        <f t="shared" si="1183"/>
        <v>0</v>
      </c>
      <c r="BY537" s="222">
        <f t="shared" si="1184"/>
        <v>0</v>
      </c>
      <c r="BZ537" s="222">
        <f t="shared" si="1185"/>
        <v>0</v>
      </c>
      <c r="CA537" s="222">
        <f t="shared" si="1186"/>
        <v>0</v>
      </c>
      <c r="CB537" s="222">
        <f t="shared" si="1187"/>
        <v>0</v>
      </c>
      <c r="CC537" s="222">
        <f t="shared" si="1188"/>
        <v>0</v>
      </c>
      <c r="CD537" s="222">
        <f t="shared" si="1189"/>
        <v>0</v>
      </c>
      <c r="CE537" s="222">
        <f t="shared" si="1190"/>
        <v>0</v>
      </c>
      <c r="CF537" s="222">
        <f t="shared" si="1191"/>
        <v>0</v>
      </c>
      <c r="CG537" s="222">
        <f t="shared" si="1192"/>
        <v>0</v>
      </c>
      <c r="CH537" s="222">
        <f t="shared" si="1193"/>
        <v>0</v>
      </c>
      <c r="CI537" s="222">
        <f t="shared" si="1194"/>
        <v>0</v>
      </c>
      <c r="CJ537" s="222">
        <f t="shared" si="1195"/>
        <v>0</v>
      </c>
      <c r="CK537" s="222">
        <f t="shared" si="1196"/>
        <v>0</v>
      </c>
      <c r="CL537" s="222">
        <f t="shared" si="1197"/>
        <v>0</v>
      </c>
      <c r="CM537" s="222">
        <f t="shared" si="1198"/>
        <v>0</v>
      </c>
      <c r="CN537" s="222">
        <f t="shared" si="1199"/>
        <v>0</v>
      </c>
      <c r="CO537" s="222">
        <f t="shared" si="1200"/>
        <v>0</v>
      </c>
      <c r="CP537" s="222">
        <f t="shared" si="1201"/>
        <v>0</v>
      </c>
      <c r="CQ537" s="222">
        <f t="shared" si="1202"/>
        <v>0</v>
      </c>
      <c r="CR537" s="222">
        <f t="shared" si="1203"/>
        <v>0</v>
      </c>
      <c r="CS537" s="222">
        <f t="shared" si="1204"/>
        <v>0</v>
      </c>
      <c r="CT537" s="222">
        <f t="shared" si="1205"/>
        <v>0</v>
      </c>
      <c r="CU537" s="222">
        <f t="shared" si="1206"/>
        <v>0</v>
      </c>
      <c r="CV537" s="222">
        <f t="shared" si="1207"/>
        <v>0</v>
      </c>
      <c r="CW537" s="222">
        <f t="shared" si="1208"/>
        <v>0</v>
      </c>
      <c r="CX537" s="222">
        <f t="shared" si="1209"/>
        <v>0</v>
      </c>
      <c r="CY537" s="222">
        <f t="shared" si="1210"/>
        <v>0</v>
      </c>
      <c r="CZ537" s="222">
        <f t="shared" si="1211"/>
        <v>0</v>
      </c>
      <c r="DA537" s="222">
        <f t="shared" si="1212"/>
        <v>0</v>
      </c>
      <c r="DB537" s="222">
        <f t="shared" si="1213"/>
        <v>0</v>
      </c>
      <c r="DC537" s="222">
        <f t="shared" si="1214"/>
        <v>0</v>
      </c>
      <c r="DD537" s="222">
        <f t="shared" si="1215"/>
        <v>0</v>
      </c>
      <c r="DE537" s="222">
        <f t="shared" si="1216"/>
        <v>0</v>
      </c>
      <c r="DF537" s="222">
        <f t="shared" si="1217"/>
        <v>0</v>
      </c>
      <c r="DG537" s="222">
        <f t="shared" si="1218"/>
        <v>0</v>
      </c>
      <c r="DH537" s="222">
        <f t="shared" si="1219"/>
        <v>0</v>
      </c>
      <c r="DI537" s="222">
        <f t="shared" si="1220"/>
        <v>0</v>
      </c>
      <c r="DJ537" s="222">
        <f t="shared" si="1221"/>
        <v>0</v>
      </c>
      <c r="DK537" s="222">
        <f t="shared" si="1222"/>
        <v>0</v>
      </c>
      <c r="DL537" s="222">
        <f t="shared" si="1223"/>
        <v>0</v>
      </c>
      <c r="DM537" s="222">
        <f t="shared" si="1224"/>
        <v>0</v>
      </c>
      <c r="DN537" s="222">
        <f t="shared" si="1225"/>
        <v>0</v>
      </c>
      <c r="DO537" s="222">
        <f t="shared" si="1226"/>
        <v>0</v>
      </c>
      <c r="DP537" s="222">
        <f t="shared" si="1227"/>
        <v>0</v>
      </c>
      <c r="DQ537" s="222">
        <f t="shared" si="1228"/>
        <v>0</v>
      </c>
      <c r="DR537" s="222">
        <f t="shared" si="1229"/>
        <v>0</v>
      </c>
      <c r="DS537" s="222">
        <f t="shared" si="1230"/>
        <v>0</v>
      </c>
      <c r="DT537" s="222">
        <f t="shared" si="1231"/>
        <v>0</v>
      </c>
      <c r="DU537" s="222">
        <f t="shared" si="1232"/>
        <v>0</v>
      </c>
      <c r="DV537" s="222">
        <f t="shared" si="1233"/>
        <v>0</v>
      </c>
      <c r="DW537" s="222">
        <f t="shared" si="1234"/>
        <v>0</v>
      </c>
      <c r="DX537" s="222">
        <f t="shared" si="1235"/>
        <v>0</v>
      </c>
      <c r="DY537" s="222">
        <f t="shared" si="1236"/>
        <v>0</v>
      </c>
      <c r="DZ537" s="222">
        <f t="shared" si="1237"/>
        <v>0</v>
      </c>
      <c r="EA537" s="222">
        <f t="shared" si="1238"/>
        <v>0</v>
      </c>
      <c r="EB537" s="222">
        <f t="shared" si="1239"/>
        <v>0</v>
      </c>
      <c r="EC537" s="222">
        <f t="shared" si="1240"/>
        <v>0</v>
      </c>
      <c r="ED537" s="222">
        <f t="shared" si="1241"/>
        <v>0</v>
      </c>
      <c r="EE537" s="222">
        <f t="shared" si="1242"/>
        <v>0</v>
      </c>
      <c r="EF537" s="222">
        <f t="shared" si="1243"/>
        <v>0</v>
      </c>
      <c r="EG537" s="222">
        <f t="shared" si="1244"/>
        <v>0</v>
      </c>
      <c r="EH537" s="222">
        <f t="shared" si="1245"/>
        <v>0</v>
      </c>
      <c r="EI537" s="222">
        <f t="shared" si="1246"/>
        <v>0</v>
      </c>
      <c r="EJ537" s="222">
        <f t="shared" si="1247"/>
        <v>0</v>
      </c>
      <c r="EK537" s="222">
        <f t="shared" si="1248"/>
        <v>0</v>
      </c>
      <c r="EL537" s="222">
        <f t="shared" si="1249"/>
        <v>0</v>
      </c>
      <c r="EM537" s="222">
        <f t="shared" si="1250"/>
        <v>0</v>
      </c>
      <c r="EN537" s="222">
        <f t="shared" si="1251"/>
        <v>0</v>
      </c>
      <c r="EO537" s="222">
        <f t="shared" si="1252"/>
        <v>0</v>
      </c>
      <c r="EP537" s="222">
        <f t="shared" si="1253"/>
        <v>0</v>
      </c>
      <c r="EQ537" s="222">
        <f t="shared" si="1254"/>
        <v>0</v>
      </c>
      <c r="ER537" s="222">
        <f t="shared" si="1255"/>
        <v>0</v>
      </c>
      <c r="ES537" s="222">
        <f t="shared" si="1256"/>
        <v>0</v>
      </c>
      <c r="ET537" s="222">
        <f t="shared" si="1257"/>
        <v>0</v>
      </c>
      <c r="EU537" s="222">
        <f t="shared" si="1258"/>
        <v>0</v>
      </c>
      <c r="EV537" s="222">
        <f t="shared" si="1259"/>
        <v>0</v>
      </c>
      <c r="EW537" s="222">
        <f t="shared" si="1260"/>
        <v>0</v>
      </c>
      <c r="EX537" s="222">
        <f t="shared" si="1261"/>
        <v>0</v>
      </c>
      <c r="EY537" s="222">
        <f t="shared" si="1262"/>
        <v>0</v>
      </c>
      <c r="EZ537" s="222">
        <f t="shared" si="1263"/>
        <v>0</v>
      </c>
      <c r="FA537" s="222">
        <f t="shared" si="1264"/>
        <v>0</v>
      </c>
      <c r="FB537" s="222">
        <f t="shared" si="1265"/>
        <v>0</v>
      </c>
      <c r="FC537" s="222">
        <f t="shared" si="1266"/>
        <v>0</v>
      </c>
      <c r="FD537" s="222">
        <f t="shared" si="1267"/>
        <v>0</v>
      </c>
      <c r="FE537" s="222">
        <f t="shared" si="1268"/>
        <v>0</v>
      </c>
      <c r="FF537" s="222">
        <f t="shared" si="1269"/>
        <v>0</v>
      </c>
      <c r="FG537" s="222">
        <f t="shared" si="1270"/>
        <v>0</v>
      </c>
      <c r="FH537" s="222">
        <f t="shared" si="1271"/>
        <v>0</v>
      </c>
      <c r="FI537" s="222">
        <f t="shared" si="1272"/>
        <v>0</v>
      </c>
      <c r="FJ537" s="222">
        <f t="shared" si="1273"/>
        <v>0</v>
      </c>
      <c r="FK537" s="222">
        <f t="shared" si="1274"/>
        <v>0</v>
      </c>
      <c r="FL537" s="222">
        <f t="shared" si="1275"/>
        <v>0</v>
      </c>
      <c r="FM537" s="222">
        <f t="shared" si="1276"/>
        <v>0</v>
      </c>
      <c r="FN537" s="222">
        <f t="shared" si="1277"/>
        <v>0</v>
      </c>
      <c r="FO537" s="222">
        <f t="shared" si="1278"/>
        <v>0</v>
      </c>
      <c r="FP537" s="222">
        <f t="shared" si="1279"/>
        <v>0</v>
      </c>
      <c r="FQ537" s="222">
        <f t="shared" si="1280"/>
        <v>0</v>
      </c>
      <c r="FR537" s="222">
        <f t="shared" si="1281"/>
        <v>0</v>
      </c>
      <c r="FS537" s="222">
        <f t="shared" si="1282"/>
        <v>0</v>
      </c>
      <c r="FT537" s="222">
        <f t="shared" si="1283"/>
        <v>0</v>
      </c>
      <c r="FU537" s="222">
        <f t="shared" si="1284"/>
        <v>0</v>
      </c>
      <c r="FV537" s="222">
        <f t="shared" si="1285"/>
        <v>0</v>
      </c>
      <c r="FW537" s="222">
        <f t="shared" si="1286"/>
        <v>0</v>
      </c>
      <c r="FX537" s="222">
        <f t="shared" si="1287"/>
        <v>0</v>
      </c>
      <c r="FY537" s="222">
        <f t="shared" si="1288"/>
        <v>0</v>
      </c>
      <c r="FZ537" s="222">
        <f t="shared" si="1289"/>
        <v>0</v>
      </c>
      <c r="GA537" s="222">
        <f t="shared" si="1290"/>
        <v>0</v>
      </c>
      <c r="GB537" s="222">
        <f t="shared" si="1291"/>
        <v>0</v>
      </c>
      <c r="GC537" s="222">
        <f t="shared" si="1292"/>
        <v>0</v>
      </c>
      <c r="GD537" s="222">
        <f t="shared" si="1293"/>
        <v>0</v>
      </c>
      <c r="GE537" s="222">
        <f t="shared" si="1294"/>
        <v>0</v>
      </c>
      <c r="GF537" s="222">
        <f t="shared" si="1295"/>
        <v>0</v>
      </c>
      <c r="GG537" s="222">
        <f t="shared" si="1296"/>
        <v>0</v>
      </c>
      <c r="GH537" s="222">
        <f t="shared" si="1297"/>
        <v>0</v>
      </c>
      <c r="GI537" s="222">
        <f t="shared" si="1298"/>
        <v>0</v>
      </c>
      <c r="GJ537" s="222">
        <f t="shared" si="1299"/>
        <v>0</v>
      </c>
      <c r="GK537" s="222">
        <f t="shared" si="1300"/>
        <v>0</v>
      </c>
      <c r="GL537" s="222">
        <f t="shared" si="1301"/>
        <v>0</v>
      </c>
      <c r="GM537" s="222">
        <f t="shared" si="1302"/>
        <v>0</v>
      </c>
      <c r="GN537" s="222">
        <f t="shared" si="1303"/>
        <v>0</v>
      </c>
      <c r="GO537" s="222">
        <f t="shared" si="1304"/>
        <v>0</v>
      </c>
      <c r="GP537" s="222">
        <f t="shared" si="1305"/>
        <v>0</v>
      </c>
      <c r="GQ537" s="222">
        <f t="shared" si="1306"/>
        <v>0</v>
      </c>
      <c r="GR537" s="222">
        <f t="shared" si="1307"/>
        <v>0</v>
      </c>
      <c r="GS537" s="222">
        <f t="shared" si="1308"/>
        <v>0</v>
      </c>
      <c r="GT537" s="222">
        <f t="shared" si="1309"/>
        <v>0</v>
      </c>
      <c r="GU537" s="222">
        <f t="shared" si="1310"/>
        <v>0</v>
      </c>
      <c r="GV537" s="222">
        <f t="shared" si="1311"/>
        <v>0</v>
      </c>
      <c r="GW537" s="222">
        <f t="shared" si="1312"/>
        <v>0</v>
      </c>
      <c r="GX537" s="222">
        <f t="shared" si="1313"/>
        <v>0</v>
      </c>
      <c r="GY537" s="222">
        <f t="shared" si="1314"/>
        <v>0</v>
      </c>
      <c r="GZ537" s="222">
        <f t="shared" si="1315"/>
        <v>0</v>
      </c>
      <c r="HA537" s="222">
        <f t="shared" si="1316"/>
        <v>0</v>
      </c>
      <c r="HB537" s="222">
        <f t="shared" si="1317"/>
        <v>0</v>
      </c>
      <c r="HC537" s="222">
        <f t="shared" si="1318"/>
        <v>0</v>
      </c>
      <c r="HD537" s="222">
        <f t="shared" si="1319"/>
        <v>0</v>
      </c>
      <c r="HE537" s="222">
        <f t="shared" si="1320"/>
        <v>0</v>
      </c>
      <c r="HF537" s="222">
        <f t="shared" si="1321"/>
        <v>0</v>
      </c>
      <c r="HG537" s="222">
        <f t="shared" si="1322"/>
        <v>0</v>
      </c>
      <c r="HH537" s="222">
        <f t="shared" si="1323"/>
        <v>0</v>
      </c>
      <c r="HI537" s="222">
        <f t="shared" si="1324"/>
        <v>0</v>
      </c>
      <c r="HJ537" s="222">
        <f t="shared" si="1325"/>
        <v>0</v>
      </c>
      <c r="HK537" s="222">
        <f t="shared" si="1326"/>
        <v>0</v>
      </c>
      <c r="HL537" s="222">
        <f t="shared" si="1327"/>
        <v>0</v>
      </c>
      <c r="HM537" s="222">
        <f t="shared" si="1328"/>
        <v>0</v>
      </c>
      <c r="HN537" s="222">
        <f t="shared" si="1329"/>
        <v>0</v>
      </c>
      <c r="HO537" s="222">
        <f t="shared" si="1330"/>
        <v>0</v>
      </c>
      <c r="HP537" s="222">
        <f t="shared" si="1331"/>
        <v>0</v>
      </c>
      <c r="HQ537" s="222">
        <f t="shared" si="1332"/>
        <v>0</v>
      </c>
      <c r="HR537" s="222">
        <f t="shared" si="1333"/>
        <v>0</v>
      </c>
      <c r="HS537" s="222">
        <f t="shared" si="1334"/>
        <v>0</v>
      </c>
      <c r="HT537" s="222">
        <f t="shared" si="1335"/>
        <v>0</v>
      </c>
      <c r="HU537" s="222">
        <f t="shared" si="1336"/>
        <v>0</v>
      </c>
      <c r="HV537" s="222">
        <f t="shared" si="1337"/>
        <v>0</v>
      </c>
      <c r="HW537" s="222">
        <f t="shared" si="1338"/>
        <v>0</v>
      </c>
      <c r="HX537" s="222">
        <f t="shared" si="1339"/>
        <v>0</v>
      </c>
      <c r="HY537" s="222">
        <f t="shared" si="1340"/>
        <v>0</v>
      </c>
      <c r="HZ537" s="222">
        <f t="shared" si="1341"/>
        <v>0</v>
      </c>
      <c r="IA537" s="222">
        <f t="shared" si="1342"/>
        <v>0</v>
      </c>
      <c r="IB537" s="222">
        <f t="shared" si="1343"/>
        <v>0</v>
      </c>
      <c r="IC537" s="222">
        <f t="shared" si="1344"/>
        <v>0</v>
      </c>
      <c r="ID537" s="222">
        <f t="shared" si="1345"/>
        <v>0</v>
      </c>
      <c r="IE537" s="222">
        <f t="shared" si="1346"/>
        <v>0</v>
      </c>
      <c r="IF537" s="222">
        <f t="shared" si="1347"/>
        <v>0</v>
      </c>
      <c r="IG537" s="222">
        <f t="shared" si="1348"/>
        <v>0</v>
      </c>
      <c r="IH537" s="222">
        <f t="shared" si="1349"/>
        <v>0</v>
      </c>
      <c r="II537" s="222">
        <f t="shared" si="1350"/>
        <v>0</v>
      </c>
      <c r="IJ537" s="222">
        <f t="shared" si="1351"/>
        <v>0</v>
      </c>
      <c r="IK537" s="222">
        <f t="shared" si="1352"/>
        <v>0</v>
      </c>
      <c r="IL537" s="222">
        <f t="shared" si="1353"/>
        <v>0</v>
      </c>
      <c r="IM537" s="222">
        <f t="shared" si="1354"/>
        <v>0</v>
      </c>
      <c r="IN537" s="222">
        <f t="shared" si="1355"/>
        <v>0</v>
      </c>
      <c r="IO537" s="222">
        <f t="shared" si="1356"/>
        <v>0</v>
      </c>
      <c r="IP537" s="222">
        <f t="shared" si="1357"/>
        <v>0</v>
      </c>
      <c r="IQ537" s="222">
        <f t="shared" si="1358"/>
        <v>0</v>
      </c>
      <c r="IR537" s="222">
        <f t="shared" si="1359"/>
        <v>0</v>
      </c>
      <c r="IS537" s="222">
        <f t="shared" si="1360"/>
        <v>0</v>
      </c>
      <c r="IT537" s="222">
        <f t="shared" si="1361"/>
        <v>0</v>
      </c>
      <c r="IU537" s="222">
        <f t="shared" si="1362"/>
        <v>0</v>
      </c>
      <c r="IV537" s="222">
        <f t="shared" si="1363"/>
        <v>0</v>
      </c>
      <c r="IW537" s="222">
        <f t="shared" si="1364"/>
        <v>0</v>
      </c>
      <c r="IX537" s="222">
        <f t="shared" si="1365"/>
        <v>0</v>
      </c>
      <c r="IY537" s="222">
        <f t="shared" si="1366"/>
        <v>0</v>
      </c>
      <c r="IZ537" s="222">
        <f t="shared" si="1367"/>
        <v>0</v>
      </c>
      <c r="JA537" s="222">
        <f t="shared" si="1368"/>
        <v>0</v>
      </c>
      <c r="JB537" s="222">
        <f t="shared" si="1369"/>
        <v>0</v>
      </c>
    </row>
    <row r="538" spans="2:262">
      <c r="B538" s="230">
        <v>177</v>
      </c>
      <c r="C538" s="229">
        <f t="shared" si="1370"/>
        <v>3.4570312500000026E-3</v>
      </c>
      <c r="D538" s="226">
        <f t="shared" ca="1" si="1113"/>
        <v>39.118616645585462</v>
      </c>
      <c r="E538" s="225">
        <f ca="1">GA361</f>
        <v>-8.1383354414541115E-2</v>
      </c>
      <c r="F538" s="224">
        <v>177</v>
      </c>
      <c r="G538" s="222">
        <f t="shared" si="1114"/>
        <v>0</v>
      </c>
      <c r="H538" s="222">
        <f t="shared" si="1115"/>
        <v>0</v>
      </c>
      <c r="I538" s="222">
        <f t="shared" si="1116"/>
        <v>0</v>
      </c>
      <c r="J538" s="222">
        <f t="shared" si="1117"/>
        <v>0</v>
      </c>
      <c r="K538" s="222">
        <f t="shared" si="1118"/>
        <v>0</v>
      </c>
      <c r="L538" s="222">
        <f t="shared" si="1119"/>
        <v>0</v>
      </c>
      <c r="M538" s="222">
        <f t="shared" si="1120"/>
        <v>0</v>
      </c>
      <c r="N538" s="222">
        <f t="shared" si="1121"/>
        <v>0</v>
      </c>
      <c r="O538" s="222">
        <f t="shared" si="1122"/>
        <v>0</v>
      </c>
      <c r="P538" s="222">
        <f t="shared" si="1123"/>
        <v>0</v>
      </c>
      <c r="Q538" s="222">
        <f t="shared" si="1124"/>
        <v>0</v>
      </c>
      <c r="R538" s="222">
        <f t="shared" si="1125"/>
        <v>0</v>
      </c>
      <c r="S538" s="222">
        <f t="shared" si="1126"/>
        <v>0</v>
      </c>
      <c r="T538" s="222">
        <f t="shared" si="1127"/>
        <v>0</v>
      </c>
      <c r="U538" s="222">
        <f t="shared" si="1128"/>
        <v>0</v>
      </c>
      <c r="V538" s="222">
        <f t="shared" si="1129"/>
        <v>0</v>
      </c>
      <c r="W538" s="222">
        <f t="shared" si="1130"/>
        <v>0</v>
      </c>
      <c r="X538" s="222">
        <f t="shared" si="1131"/>
        <v>0</v>
      </c>
      <c r="Y538" s="222">
        <f t="shared" si="1132"/>
        <v>0</v>
      </c>
      <c r="Z538" s="222">
        <f t="shared" si="1133"/>
        <v>0</v>
      </c>
      <c r="AA538" s="222">
        <f t="shared" si="1134"/>
        <v>0</v>
      </c>
      <c r="AB538" s="222">
        <f t="shared" si="1135"/>
        <v>0</v>
      </c>
      <c r="AC538" s="222">
        <f t="shared" si="1136"/>
        <v>0</v>
      </c>
      <c r="AD538" s="222">
        <f t="shared" si="1137"/>
        <v>0</v>
      </c>
      <c r="AE538" s="222">
        <f t="shared" si="1138"/>
        <v>0</v>
      </c>
      <c r="AF538" s="222">
        <f t="shared" si="1139"/>
        <v>0</v>
      </c>
      <c r="AG538" s="222">
        <f t="shared" si="1140"/>
        <v>0</v>
      </c>
      <c r="AH538" s="222">
        <f t="shared" si="1141"/>
        <v>0</v>
      </c>
      <c r="AI538" s="222">
        <f t="shared" si="1142"/>
        <v>0</v>
      </c>
      <c r="AJ538" s="222">
        <f t="shared" si="1143"/>
        <v>0</v>
      </c>
      <c r="AK538" s="222">
        <f t="shared" si="1144"/>
        <v>0</v>
      </c>
      <c r="AL538" s="222">
        <f t="shared" si="1145"/>
        <v>0</v>
      </c>
      <c r="AM538" s="222">
        <f t="shared" si="1146"/>
        <v>0</v>
      </c>
      <c r="AN538" s="222">
        <f t="shared" si="1147"/>
        <v>0</v>
      </c>
      <c r="AO538" s="222">
        <f t="shared" si="1148"/>
        <v>0</v>
      </c>
      <c r="AP538" s="222">
        <f t="shared" si="1149"/>
        <v>0</v>
      </c>
      <c r="AQ538" s="222">
        <f t="shared" si="1150"/>
        <v>0</v>
      </c>
      <c r="AR538" s="222">
        <f t="shared" si="1151"/>
        <v>0</v>
      </c>
      <c r="AS538" s="222">
        <f t="shared" si="1152"/>
        <v>0</v>
      </c>
      <c r="AT538" s="222">
        <f t="shared" si="1153"/>
        <v>0</v>
      </c>
      <c r="AU538" s="222">
        <f t="shared" si="1154"/>
        <v>0</v>
      </c>
      <c r="AV538" s="222">
        <f t="shared" si="1155"/>
        <v>0</v>
      </c>
      <c r="AW538" s="222">
        <f t="shared" si="1156"/>
        <v>0</v>
      </c>
      <c r="AX538" s="222">
        <f t="shared" si="1157"/>
        <v>0</v>
      </c>
      <c r="AY538" s="222">
        <f t="shared" si="1158"/>
        <v>0</v>
      </c>
      <c r="AZ538" s="222">
        <f t="shared" si="1159"/>
        <v>0</v>
      </c>
      <c r="BA538" s="222">
        <f t="shared" si="1160"/>
        <v>0</v>
      </c>
      <c r="BB538" s="222">
        <f t="shared" si="1161"/>
        <v>0</v>
      </c>
      <c r="BC538" s="222">
        <f t="shared" si="1162"/>
        <v>0</v>
      </c>
      <c r="BD538" s="222">
        <f t="shared" si="1163"/>
        <v>0</v>
      </c>
      <c r="BE538" s="222">
        <f t="shared" si="1164"/>
        <v>0</v>
      </c>
      <c r="BF538" s="222">
        <f t="shared" si="1165"/>
        <v>0</v>
      </c>
      <c r="BG538" s="222">
        <f t="shared" si="1166"/>
        <v>0</v>
      </c>
      <c r="BH538" s="222">
        <f t="shared" si="1167"/>
        <v>0</v>
      </c>
      <c r="BI538" s="222">
        <f t="shared" si="1168"/>
        <v>0</v>
      </c>
      <c r="BJ538" s="222">
        <f t="shared" si="1169"/>
        <v>0</v>
      </c>
      <c r="BK538" s="222">
        <f t="shared" si="1170"/>
        <v>0</v>
      </c>
      <c r="BL538" s="222">
        <f t="shared" si="1171"/>
        <v>0</v>
      </c>
      <c r="BM538" s="222">
        <f t="shared" si="1172"/>
        <v>0</v>
      </c>
      <c r="BN538" s="222">
        <f t="shared" si="1173"/>
        <v>0</v>
      </c>
      <c r="BO538" s="222">
        <f t="shared" si="1174"/>
        <v>0</v>
      </c>
      <c r="BP538" s="222">
        <f t="shared" si="1175"/>
        <v>0</v>
      </c>
      <c r="BQ538" s="222">
        <f t="shared" si="1176"/>
        <v>0</v>
      </c>
      <c r="BR538" s="222">
        <f t="shared" si="1177"/>
        <v>0</v>
      </c>
      <c r="BS538" s="222">
        <f t="shared" si="1178"/>
        <v>0</v>
      </c>
      <c r="BT538" s="222">
        <f t="shared" si="1179"/>
        <v>0</v>
      </c>
      <c r="BU538" s="222">
        <f t="shared" si="1180"/>
        <v>0</v>
      </c>
      <c r="BV538" s="222">
        <f t="shared" si="1181"/>
        <v>0</v>
      </c>
      <c r="BW538" s="222">
        <f t="shared" si="1182"/>
        <v>0</v>
      </c>
      <c r="BX538" s="222">
        <f t="shared" si="1183"/>
        <v>0</v>
      </c>
      <c r="BY538" s="222">
        <f t="shared" si="1184"/>
        <v>0</v>
      </c>
      <c r="BZ538" s="222">
        <f t="shared" si="1185"/>
        <v>0</v>
      </c>
      <c r="CA538" s="222">
        <f t="shared" si="1186"/>
        <v>0</v>
      </c>
      <c r="CB538" s="222">
        <f t="shared" si="1187"/>
        <v>0</v>
      </c>
      <c r="CC538" s="222">
        <f t="shared" si="1188"/>
        <v>0</v>
      </c>
      <c r="CD538" s="222">
        <f t="shared" si="1189"/>
        <v>0</v>
      </c>
      <c r="CE538" s="222">
        <f t="shared" si="1190"/>
        <v>0</v>
      </c>
      <c r="CF538" s="222">
        <f t="shared" si="1191"/>
        <v>0</v>
      </c>
      <c r="CG538" s="222">
        <f t="shared" si="1192"/>
        <v>0</v>
      </c>
      <c r="CH538" s="222">
        <f t="shared" si="1193"/>
        <v>0</v>
      </c>
      <c r="CI538" s="222">
        <f t="shared" si="1194"/>
        <v>0</v>
      </c>
      <c r="CJ538" s="222">
        <f t="shared" si="1195"/>
        <v>0</v>
      </c>
      <c r="CK538" s="222">
        <f t="shared" si="1196"/>
        <v>0</v>
      </c>
      <c r="CL538" s="222">
        <f t="shared" si="1197"/>
        <v>0</v>
      </c>
      <c r="CM538" s="222">
        <f t="shared" si="1198"/>
        <v>0</v>
      </c>
      <c r="CN538" s="222">
        <f t="shared" si="1199"/>
        <v>0</v>
      </c>
      <c r="CO538" s="222">
        <f t="shared" si="1200"/>
        <v>0</v>
      </c>
      <c r="CP538" s="222">
        <f t="shared" si="1201"/>
        <v>0</v>
      </c>
      <c r="CQ538" s="222">
        <f t="shared" si="1202"/>
        <v>0</v>
      </c>
      <c r="CR538" s="222">
        <f t="shared" si="1203"/>
        <v>0</v>
      </c>
      <c r="CS538" s="222">
        <f t="shared" si="1204"/>
        <v>0</v>
      </c>
      <c r="CT538" s="222">
        <f t="shared" si="1205"/>
        <v>0</v>
      </c>
      <c r="CU538" s="222">
        <f t="shared" si="1206"/>
        <v>0</v>
      </c>
      <c r="CV538" s="222">
        <f t="shared" si="1207"/>
        <v>0</v>
      </c>
      <c r="CW538" s="222">
        <f t="shared" si="1208"/>
        <v>0</v>
      </c>
      <c r="CX538" s="222">
        <f t="shared" si="1209"/>
        <v>0</v>
      </c>
      <c r="CY538" s="222">
        <f t="shared" si="1210"/>
        <v>0</v>
      </c>
      <c r="CZ538" s="222">
        <f t="shared" si="1211"/>
        <v>0</v>
      </c>
      <c r="DA538" s="222">
        <f t="shared" si="1212"/>
        <v>0</v>
      </c>
      <c r="DB538" s="222">
        <f t="shared" si="1213"/>
        <v>0</v>
      </c>
      <c r="DC538" s="222">
        <f t="shared" si="1214"/>
        <v>0</v>
      </c>
      <c r="DD538" s="222">
        <f t="shared" si="1215"/>
        <v>0</v>
      </c>
      <c r="DE538" s="222">
        <f t="shared" si="1216"/>
        <v>0</v>
      </c>
      <c r="DF538" s="222">
        <f t="shared" si="1217"/>
        <v>0</v>
      </c>
      <c r="DG538" s="222">
        <f t="shared" si="1218"/>
        <v>0</v>
      </c>
      <c r="DH538" s="222">
        <f t="shared" si="1219"/>
        <v>0</v>
      </c>
      <c r="DI538" s="222">
        <f t="shared" si="1220"/>
        <v>0</v>
      </c>
      <c r="DJ538" s="222">
        <f t="shared" si="1221"/>
        <v>0</v>
      </c>
      <c r="DK538" s="222">
        <f t="shared" si="1222"/>
        <v>0</v>
      </c>
      <c r="DL538" s="222">
        <f t="shared" si="1223"/>
        <v>0</v>
      </c>
      <c r="DM538" s="222">
        <f t="shared" si="1224"/>
        <v>0</v>
      </c>
      <c r="DN538" s="222">
        <f t="shared" si="1225"/>
        <v>0</v>
      </c>
      <c r="DO538" s="222">
        <f t="shared" si="1226"/>
        <v>0</v>
      </c>
      <c r="DP538" s="222">
        <f t="shared" si="1227"/>
        <v>0</v>
      </c>
      <c r="DQ538" s="222">
        <f t="shared" si="1228"/>
        <v>0</v>
      </c>
      <c r="DR538" s="222">
        <f t="shared" si="1229"/>
        <v>0</v>
      </c>
      <c r="DS538" s="222">
        <f t="shared" si="1230"/>
        <v>0</v>
      </c>
      <c r="DT538" s="222">
        <f t="shared" si="1231"/>
        <v>0</v>
      </c>
      <c r="DU538" s="222">
        <f t="shared" si="1232"/>
        <v>0</v>
      </c>
      <c r="DV538" s="222">
        <f t="shared" si="1233"/>
        <v>0</v>
      </c>
      <c r="DW538" s="222">
        <f t="shared" si="1234"/>
        <v>0</v>
      </c>
      <c r="DX538" s="222">
        <f t="shared" si="1235"/>
        <v>0</v>
      </c>
      <c r="DY538" s="222">
        <f t="shared" si="1236"/>
        <v>0</v>
      </c>
      <c r="DZ538" s="222">
        <f t="shared" si="1237"/>
        <v>0</v>
      </c>
      <c r="EA538" s="222">
        <f t="shared" si="1238"/>
        <v>0</v>
      </c>
      <c r="EB538" s="222">
        <f t="shared" si="1239"/>
        <v>0</v>
      </c>
      <c r="EC538" s="222">
        <f t="shared" si="1240"/>
        <v>0</v>
      </c>
      <c r="ED538" s="222">
        <f t="shared" si="1241"/>
        <v>0</v>
      </c>
      <c r="EE538" s="222">
        <f t="shared" si="1242"/>
        <v>0</v>
      </c>
      <c r="EF538" s="222">
        <f t="shared" si="1243"/>
        <v>0</v>
      </c>
      <c r="EG538" s="222">
        <f t="shared" si="1244"/>
        <v>0</v>
      </c>
      <c r="EH538" s="222">
        <f t="shared" si="1245"/>
        <v>0</v>
      </c>
      <c r="EI538" s="222">
        <f t="shared" si="1246"/>
        <v>0</v>
      </c>
      <c r="EJ538" s="222">
        <f t="shared" si="1247"/>
        <v>0</v>
      </c>
      <c r="EK538" s="222">
        <f t="shared" si="1248"/>
        <v>0</v>
      </c>
      <c r="EL538" s="222">
        <f t="shared" si="1249"/>
        <v>0</v>
      </c>
      <c r="EM538" s="222">
        <f t="shared" si="1250"/>
        <v>0</v>
      </c>
      <c r="EN538" s="222">
        <f t="shared" si="1251"/>
        <v>0</v>
      </c>
      <c r="EO538" s="222">
        <f t="shared" si="1252"/>
        <v>0</v>
      </c>
      <c r="EP538" s="222">
        <f t="shared" si="1253"/>
        <v>0</v>
      </c>
      <c r="EQ538" s="222">
        <f t="shared" si="1254"/>
        <v>0</v>
      </c>
      <c r="ER538" s="222">
        <f t="shared" si="1255"/>
        <v>0</v>
      </c>
      <c r="ES538" s="222">
        <f t="shared" si="1256"/>
        <v>0</v>
      </c>
      <c r="ET538" s="222">
        <f t="shared" si="1257"/>
        <v>0</v>
      </c>
      <c r="EU538" s="222">
        <f t="shared" si="1258"/>
        <v>0</v>
      </c>
      <c r="EV538" s="222">
        <f t="shared" si="1259"/>
        <v>0</v>
      </c>
      <c r="EW538" s="222">
        <f t="shared" si="1260"/>
        <v>0</v>
      </c>
      <c r="EX538" s="222">
        <f t="shared" si="1261"/>
        <v>0</v>
      </c>
      <c r="EY538" s="222">
        <f t="shared" si="1262"/>
        <v>0</v>
      </c>
      <c r="EZ538" s="222">
        <f t="shared" si="1263"/>
        <v>0</v>
      </c>
      <c r="FA538" s="222">
        <f t="shared" si="1264"/>
        <v>0</v>
      </c>
      <c r="FB538" s="222">
        <f t="shared" si="1265"/>
        <v>0</v>
      </c>
      <c r="FC538" s="222">
        <f t="shared" si="1266"/>
        <v>0</v>
      </c>
      <c r="FD538" s="222">
        <f t="shared" si="1267"/>
        <v>0</v>
      </c>
      <c r="FE538" s="222">
        <f t="shared" si="1268"/>
        <v>0</v>
      </c>
      <c r="FF538" s="222">
        <f t="shared" si="1269"/>
        <v>0</v>
      </c>
      <c r="FG538" s="222">
        <f t="shared" si="1270"/>
        <v>0</v>
      </c>
      <c r="FH538" s="222">
        <f t="shared" si="1271"/>
        <v>0</v>
      </c>
      <c r="FI538" s="222">
        <f t="shared" si="1272"/>
        <v>0</v>
      </c>
      <c r="FJ538" s="222">
        <f t="shared" si="1273"/>
        <v>0</v>
      </c>
      <c r="FK538" s="222">
        <f t="shared" si="1274"/>
        <v>0</v>
      </c>
      <c r="FL538" s="222">
        <f t="shared" si="1275"/>
        <v>0</v>
      </c>
      <c r="FM538" s="222">
        <f t="shared" si="1276"/>
        <v>0</v>
      </c>
      <c r="FN538" s="222">
        <f t="shared" si="1277"/>
        <v>0</v>
      </c>
      <c r="FO538" s="222">
        <f t="shared" si="1278"/>
        <v>0</v>
      </c>
      <c r="FP538" s="222">
        <f t="shared" si="1279"/>
        <v>0</v>
      </c>
      <c r="FQ538" s="222">
        <f t="shared" si="1280"/>
        <v>0</v>
      </c>
      <c r="FR538" s="222">
        <f t="shared" si="1281"/>
        <v>0</v>
      </c>
      <c r="FS538" s="222">
        <f t="shared" si="1282"/>
        <v>0</v>
      </c>
      <c r="FT538" s="222">
        <f t="shared" si="1283"/>
        <v>0</v>
      </c>
      <c r="FU538" s="222">
        <f t="shared" si="1284"/>
        <v>0</v>
      </c>
      <c r="FV538" s="222">
        <f t="shared" si="1285"/>
        <v>0</v>
      </c>
      <c r="FW538" s="222">
        <f t="shared" si="1286"/>
        <v>0</v>
      </c>
      <c r="FX538" s="222">
        <f t="shared" si="1287"/>
        <v>0</v>
      </c>
      <c r="FY538" s="222">
        <f t="shared" si="1288"/>
        <v>0</v>
      </c>
      <c r="FZ538" s="222">
        <f t="shared" si="1289"/>
        <v>0</v>
      </c>
      <c r="GA538" s="222">
        <f t="shared" si="1290"/>
        <v>0</v>
      </c>
      <c r="GB538" s="222">
        <f t="shared" si="1291"/>
        <v>0</v>
      </c>
      <c r="GC538" s="222">
        <f t="shared" si="1292"/>
        <v>0</v>
      </c>
      <c r="GD538" s="222">
        <f t="shared" si="1293"/>
        <v>0</v>
      </c>
      <c r="GE538" s="222">
        <f t="shared" si="1294"/>
        <v>0</v>
      </c>
      <c r="GF538" s="222">
        <f t="shared" si="1295"/>
        <v>0</v>
      </c>
      <c r="GG538" s="222">
        <f t="shared" si="1296"/>
        <v>0</v>
      </c>
      <c r="GH538" s="222">
        <f t="shared" si="1297"/>
        <v>0</v>
      </c>
      <c r="GI538" s="222">
        <f t="shared" si="1298"/>
        <v>0</v>
      </c>
      <c r="GJ538" s="222">
        <f t="shared" si="1299"/>
        <v>0</v>
      </c>
      <c r="GK538" s="222">
        <f t="shared" si="1300"/>
        <v>0</v>
      </c>
      <c r="GL538" s="222">
        <f t="shared" si="1301"/>
        <v>0</v>
      </c>
      <c r="GM538" s="222">
        <f t="shared" si="1302"/>
        <v>0</v>
      </c>
      <c r="GN538" s="222">
        <f t="shared" si="1303"/>
        <v>0</v>
      </c>
      <c r="GO538" s="222">
        <f t="shared" si="1304"/>
        <v>0</v>
      </c>
      <c r="GP538" s="222">
        <f t="shared" si="1305"/>
        <v>0</v>
      </c>
      <c r="GQ538" s="222">
        <f t="shared" si="1306"/>
        <v>0</v>
      </c>
      <c r="GR538" s="222">
        <f t="shared" si="1307"/>
        <v>0</v>
      </c>
      <c r="GS538" s="222">
        <f t="shared" si="1308"/>
        <v>0</v>
      </c>
      <c r="GT538" s="222">
        <f t="shared" si="1309"/>
        <v>0</v>
      </c>
      <c r="GU538" s="222">
        <f t="shared" si="1310"/>
        <v>0</v>
      </c>
      <c r="GV538" s="222">
        <f t="shared" si="1311"/>
        <v>0</v>
      </c>
      <c r="GW538" s="222">
        <f t="shared" si="1312"/>
        <v>0</v>
      </c>
      <c r="GX538" s="222">
        <f t="shared" si="1313"/>
        <v>0</v>
      </c>
      <c r="GY538" s="222">
        <f t="shared" si="1314"/>
        <v>0</v>
      </c>
      <c r="GZ538" s="222">
        <f t="shared" si="1315"/>
        <v>0</v>
      </c>
      <c r="HA538" s="222">
        <f t="shared" si="1316"/>
        <v>0</v>
      </c>
      <c r="HB538" s="222">
        <f t="shared" si="1317"/>
        <v>0</v>
      </c>
      <c r="HC538" s="222">
        <f t="shared" si="1318"/>
        <v>0</v>
      </c>
      <c r="HD538" s="222">
        <f t="shared" si="1319"/>
        <v>0</v>
      </c>
      <c r="HE538" s="222">
        <f t="shared" si="1320"/>
        <v>0</v>
      </c>
      <c r="HF538" s="222">
        <f t="shared" si="1321"/>
        <v>0</v>
      </c>
      <c r="HG538" s="222">
        <f t="shared" si="1322"/>
        <v>0</v>
      </c>
      <c r="HH538" s="222">
        <f t="shared" si="1323"/>
        <v>0</v>
      </c>
      <c r="HI538" s="222">
        <f t="shared" si="1324"/>
        <v>0</v>
      </c>
      <c r="HJ538" s="222">
        <f t="shared" si="1325"/>
        <v>0</v>
      </c>
      <c r="HK538" s="222">
        <f t="shared" si="1326"/>
        <v>0</v>
      </c>
      <c r="HL538" s="222">
        <f t="shared" si="1327"/>
        <v>0</v>
      </c>
      <c r="HM538" s="222">
        <f t="shared" si="1328"/>
        <v>0</v>
      </c>
      <c r="HN538" s="222">
        <f t="shared" si="1329"/>
        <v>0</v>
      </c>
      <c r="HO538" s="222">
        <f t="shared" si="1330"/>
        <v>0</v>
      </c>
      <c r="HP538" s="222">
        <f t="shared" si="1331"/>
        <v>0</v>
      </c>
      <c r="HQ538" s="222">
        <f t="shared" si="1332"/>
        <v>0</v>
      </c>
      <c r="HR538" s="222">
        <f t="shared" si="1333"/>
        <v>0</v>
      </c>
      <c r="HS538" s="222">
        <f t="shared" si="1334"/>
        <v>0</v>
      </c>
      <c r="HT538" s="222">
        <f t="shared" si="1335"/>
        <v>0</v>
      </c>
      <c r="HU538" s="222">
        <f t="shared" si="1336"/>
        <v>0</v>
      </c>
      <c r="HV538" s="222">
        <f t="shared" si="1337"/>
        <v>0</v>
      </c>
      <c r="HW538" s="222">
        <f t="shared" si="1338"/>
        <v>0</v>
      </c>
      <c r="HX538" s="222">
        <f t="shared" si="1339"/>
        <v>0</v>
      </c>
      <c r="HY538" s="222">
        <f t="shared" si="1340"/>
        <v>0</v>
      </c>
      <c r="HZ538" s="222">
        <f t="shared" si="1341"/>
        <v>0</v>
      </c>
      <c r="IA538" s="222">
        <f t="shared" si="1342"/>
        <v>0</v>
      </c>
      <c r="IB538" s="222">
        <f t="shared" si="1343"/>
        <v>0</v>
      </c>
      <c r="IC538" s="222">
        <f t="shared" si="1344"/>
        <v>0</v>
      </c>
      <c r="ID538" s="222">
        <f t="shared" si="1345"/>
        <v>0</v>
      </c>
      <c r="IE538" s="222">
        <f t="shared" si="1346"/>
        <v>0</v>
      </c>
      <c r="IF538" s="222">
        <f t="shared" si="1347"/>
        <v>0</v>
      </c>
      <c r="IG538" s="222">
        <f t="shared" si="1348"/>
        <v>0</v>
      </c>
      <c r="IH538" s="222">
        <f t="shared" si="1349"/>
        <v>0</v>
      </c>
      <c r="II538" s="222">
        <f t="shared" si="1350"/>
        <v>0</v>
      </c>
      <c r="IJ538" s="222">
        <f t="shared" si="1351"/>
        <v>0</v>
      </c>
      <c r="IK538" s="222">
        <f t="shared" si="1352"/>
        <v>0</v>
      </c>
      <c r="IL538" s="222">
        <f t="shared" si="1353"/>
        <v>0</v>
      </c>
      <c r="IM538" s="222">
        <f t="shared" si="1354"/>
        <v>0</v>
      </c>
      <c r="IN538" s="222">
        <f t="shared" si="1355"/>
        <v>0</v>
      </c>
      <c r="IO538" s="222">
        <f t="shared" si="1356"/>
        <v>0</v>
      </c>
      <c r="IP538" s="222">
        <f t="shared" si="1357"/>
        <v>0</v>
      </c>
      <c r="IQ538" s="222">
        <f t="shared" si="1358"/>
        <v>0</v>
      </c>
      <c r="IR538" s="222">
        <f t="shared" si="1359"/>
        <v>0</v>
      </c>
      <c r="IS538" s="222">
        <f t="shared" si="1360"/>
        <v>0</v>
      </c>
      <c r="IT538" s="222">
        <f t="shared" si="1361"/>
        <v>0</v>
      </c>
      <c r="IU538" s="222">
        <f t="shared" si="1362"/>
        <v>0</v>
      </c>
      <c r="IV538" s="222">
        <f t="shared" si="1363"/>
        <v>0</v>
      </c>
      <c r="IW538" s="222">
        <f t="shared" si="1364"/>
        <v>0</v>
      </c>
      <c r="IX538" s="222">
        <f t="shared" si="1365"/>
        <v>0</v>
      </c>
      <c r="IY538" s="222">
        <f t="shared" si="1366"/>
        <v>0</v>
      </c>
      <c r="IZ538" s="222">
        <f t="shared" si="1367"/>
        <v>0</v>
      </c>
      <c r="JA538" s="222">
        <f t="shared" si="1368"/>
        <v>0</v>
      </c>
      <c r="JB538" s="222">
        <f t="shared" si="1369"/>
        <v>0</v>
      </c>
    </row>
    <row r="539" spans="2:262">
      <c r="B539" s="230">
        <v>178</v>
      </c>
      <c r="C539" s="229">
        <f t="shared" si="1370"/>
        <v>3.4765625000000027E-3</v>
      </c>
      <c r="D539" s="226">
        <f t="shared" ca="1" si="1113"/>
        <v>39.120684658928738</v>
      </c>
      <c r="E539" s="225">
        <f ca="1">GB361</f>
        <v>-7.9315341071267587E-2</v>
      </c>
      <c r="F539" s="224">
        <v>178</v>
      </c>
      <c r="G539" s="222">
        <f t="shared" si="1114"/>
        <v>0</v>
      </c>
      <c r="H539" s="222">
        <f t="shared" si="1115"/>
        <v>0</v>
      </c>
      <c r="I539" s="222">
        <f t="shared" si="1116"/>
        <v>0</v>
      </c>
      <c r="J539" s="222">
        <f t="shared" si="1117"/>
        <v>0</v>
      </c>
      <c r="K539" s="222">
        <f t="shared" si="1118"/>
        <v>0</v>
      </c>
      <c r="L539" s="222">
        <f t="shared" si="1119"/>
        <v>0</v>
      </c>
      <c r="M539" s="222">
        <f t="shared" si="1120"/>
        <v>0</v>
      </c>
      <c r="N539" s="222">
        <f t="shared" si="1121"/>
        <v>0</v>
      </c>
      <c r="O539" s="222">
        <f t="shared" si="1122"/>
        <v>0</v>
      </c>
      <c r="P539" s="222">
        <f t="shared" si="1123"/>
        <v>0</v>
      </c>
      <c r="Q539" s="222">
        <f t="shared" si="1124"/>
        <v>0</v>
      </c>
      <c r="R539" s="222">
        <f t="shared" si="1125"/>
        <v>0</v>
      </c>
      <c r="S539" s="222">
        <f t="shared" si="1126"/>
        <v>0</v>
      </c>
      <c r="T539" s="222">
        <f t="shared" si="1127"/>
        <v>0</v>
      </c>
      <c r="U539" s="222">
        <f t="shared" si="1128"/>
        <v>0</v>
      </c>
      <c r="V539" s="222">
        <f t="shared" si="1129"/>
        <v>0</v>
      </c>
      <c r="W539" s="222">
        <f t="shared" si="1130"/>
        <v>0</v>
      </c>
      <c r="X539" s="222">
        <f t="shared" si="1131"/>
        <v>0</v>
      </c>
      <c r="Y539" s="222">
        <f t="shared" si="1132"/>
        <v>0</v>
      </c>
      <c r="Z539" s="222">
        <f t="shared" si="1133"/>
        <v>0</v>
      </c>
      <c r="AA539" s="222">
        <f t="shared" si="1134"/>
        <v>0</v>
      </c>
      <c r="AB539" s="222">
        <f t="shared" si="1135"/>
        <v>0</v>
      </c>
      <c r="AC539" s="222">
        <f t="shared" si="1136"/>
        <v>0</v>
      </c>
      <c r="AD539" s="222">
        <f t="shared" si="1137"/>
        <v>0</v>
      </c>
      <c r="AE539" s="222">
        <f t="shared" si="1138"/>
        <v>0</v>
      </c>
      <c r="AF539" s="222">
        <f t="shared" si="1139"/>
        <v>0</v>
      </c>
      <c r="AG539" s="222">
        <f t="shared" si="1140"/>
        <v>0</v>
      </c>
      <c r="AH539" s="222">
        <f t="shared" si="1141"/>
        <v>0</v>
      </c>
      <c r="AI539" s="222">
        <f t="shared" si="1142"/>
        <v>0</v>
      </c>
      <c r="AJ539" s="222">
        <f t="shared" si="1143"/>
        <v>0</v>
      </c>
      <c r="AK539" s="222">
        <f t="shared" si="1144"/>
        <v>0</v>
      </c>
      <c r="AL539" s="222">
        <f t="shared" si="1145"/>
        <v>0</v>
      </c>
      <c r="AM539" s="222">
        <f t="shared" si="1146"/>
        <v>0</v>
      </c>
      <c r="AN539" s="222">
        <f t="shared" si="1147"/>
        <v>0</v>
      </c>
      <c r="AO539" s="222">
        <f t="shared" si="1148"/>
        <v>0</v>
      </c>
      <c r="AP539" s="222">
        <f t="shared" si="1149"/>
        <v>0</v>
      </c>
      <c r="AQ539" s="222">
        <f t="shared" si="1150"/>
        <v>0</v>
      </c>
      <c r="AR539" s="222">
        <f t="shared" si="1151"/>
        <v>0</v>
      </c>
      <c r="AS539" s="222">
        <f t="shared" si="1152"/>
        <v>0</v>
      </c>
      <c r="AT539" s="222">
        <f t="shared" si="1153"/>
        <v>0</v>
      </c>
      <c r="AU539" s="222">
        <f t="shared" si="1154"/>
        <v>0</v>
      </c>
      <c r="AV539" s="222">
        <f t="shared" si="1155"/>
        <v>0</v>
      </c>
      <c r="AW539" s="222">
        <f t="shared" si="1156"/>
        <v>0</v>
      </c>
      <c r="AX539" s="222">
        <f t="shared" si="1157"/>
        <v>0</v>
      </c>
      <c r="AY539" s="222">
        <f t="shared" si="1158"/>
        <v>0</v>
      </c>
      <c r="AZ539" s="222">
        <f t="shared" si="1159"/>
        <v>0</v>
      </c>
      <c r="BA539" s="222">
        <f t="shared" si="1160"/>
        <v>0</v>
      </c>
      <c r="BB539" s="222">
        <f t="shared" si="1161"/>
        <v>0</v>
      </c>
      <c r="BC539" s="222">
        <f t="shared" si="1162"/>
        <v>0</v>
      </c>
      <c r="BD539" s="222">
        <f t="shared" si="1163"/>
        <v>0</v>
      </c>
      <c r="BE539" s="222">
        <f t="shared" si="1164"/>
        <v>0</v>
      </c>
      <c r="BF539" s="222">
        <f t="shared" si="1165"/>
        <v>0</v>
      </c>
      <c r="BG539" s="222">
        <f t="shared" si="1166"/>
        <v>0</v>
      </c>
      <c r="BH539" s="222">
        <f t="shared" si="1167"/>
        <v>0</v>
      </c>
      <c r="BI539" s="222">
        <f t="shared" si="1168"/>
        <v>0</v>
      </c>
      <c r="BJ539" s="222">
        <f t="shared" si="1169"/>
        <v>0</v>
      </c>
      <c r="BK539" s="222">
        <f t="shared" si="1170"/>
        <v>0</v>
      </c>
      <c r="BL539" s="222">
        <f t="shared" si="1171"/>
        <v>0</v>
      </c>
      <c r="BM539" s="222">
        <f t="shared" si="1172"/>
        <v>0</v>
      </c>
      <c r="BN539" s="222">
        <f t="shared" si="1173"/>
        <v>0</v>
      </c>
      <c r="BO539" s="222">
        <f t="shared" si="1174"/>
        <v>0</v>
      </c>
      <c r="BP539" s="222">
        <f t="shared" si="1175"/>
        <v>0</v>
      </c>
      <c r="BQ539" s="222">
        <f t="shared" si="1176"/>
        <v>0</v>
      </c>
      <c r="BR539" s="222">
        <f t="shared" si="1177"/>
        <v>0</v>
      </c>
      <c r="BS539" s="222">
        <f t="shared" si="1178"/>
        <v>0</v>
      </c>
      <c r="BT539" s="222">
        <f t="shared" si="1179"/>
        <v>0</v>
      </c>
      <c r="BU539" s="222">
        <f t="shared" si="1180"/>
        <v>0</v>
      </c>
      <c r="BV539" s="222">
        <f t="shared" si="1181"/>
        <v>0</v>
      </c>
      <c r="BW539" s="222">
        <f t="shared" si="1182"/>
        <v>0</v>
      </c>
      <c r="BX539" s="222">
        <f t="shared" si="1183"/>
        <v>0</v>
      </c>
      <c r="BY539" s="222">
        <f t="shared" si="1184"/>
        <v>0</v>
      </c>
      <c r="BZ539" s="222">
        <f t="shared" si="1185"/>
        <v>0</v>
      </c>
      <c r="CA539" s="222">
        <f t="shared" si="1186"/>
        <v>0</v>
      </c>
      <c r="CB539" s="222">
        <f t="shared" si="1187"/>
        <v>0</v>
      </c>
      <c r="CC539" s="222">
        <f t="shared" si="1188"/>
        <v>0</v>
      </c>
      <c r="CD539" s="222">
        <f t="shared" si="1189"/>
        <v>0</v>
      </c>
      <c r="CE539" s="222">
        <f t="shared" si="1190"/>
        <v>0</v>
      </c>
      <c r="CF539" s="222">
        <f t="shared" si="1191"/>
        <v>0</v>
      </c>
      <c r="CG539" s="222">
        <f t="shared" si="1192"/>
        <v>0</v>
      </c>
      <c r="CH539" s="222">
        <f t="shared" si="1193"/>
        <v>0</v>
      </c>
      <c r="CI539" s="222">
        <f t="shared" si="1194"/>
        <v>0</v>
      </c>
      <c r="CJ539" s="222">
        <f t="shared" si="1195"/>
        <v>0</v>
      </c>
      <c r="CK539" s="222">
        <f t="shared" si="1196"/>
        <v>0</v>
      </c>
      <c r="CL539" s="222">
        <f t="shared" si="1197"/>
        <v>0</v>
      </c>
      <c r="CM539" s="222">
        <f t="shared" si="1198"/>
        <v>0</v>
      </c>
      <c r="CN539" s="222">
        <f t="shared" si="1199"/>
        <v>0</v>
      </c>
      <c r="CO539" s="222">
        <f t="shared" si="1200"/>
        <v>0</v>
      </c>
      <c r="CP539" s="222">
        <f t="shared" si="1201"/>
        <v>0</v>
      </c>
      <c r="CQ539" s="222">
        <f t="shared" si="1202"/>
        <v>0</v>
      </c>
      <c r="CR539" s="222">
        <f t="shared" si="1203"/>
        <v>0</v>
      </c>
      <c r="CS539" s="222">
        <f t="shared" si="1204"/>
        <v>0</v>
      </c>
      <c r="CT539" s="222">
        <f t="shared" si="1205"/>
        <v>0</v>
      </c>
      <c r="CU539" s="222">
        <f t="shared" si="1206"/>
        <v>0</v>
      </c>
      <c r="CV539" s="222">
        <f t="shared" si="1207"/>
        <v>0</v>
      </c>
      <c r="CW539" s="222">
        <f t="shared" si="1208"/>
        <v>0</v>
      </c>
      <c r="CX539" s="222">
        <f t="shared" si="1209"/>
        <v>0</v>
      </c>
      <c r="CY539" s="222">
        <f t="shared" si="1210"/>
        <v>0</v>
      </c>
      <c r="CZ539" s="222">
        <f t="shared" si="1211"/>
        <v>0</v>
      </c>
      <c r="DA539" s="222">
        <f t="shared" si="1212"/>
        <v>0</v>
      </c>
      <c r="DB539" s="222">
        <f t="shared" si="1213"/>
        <v>0</v>
      </c>
      <c r="DC539" s="222">
        <f t="shared" si="1214"/>
        <v>0</v>
      </c>
      <c r="DD539" s="222">
        <f t="shared" si="1215"/>
        <v>0</v>
      </c>
      <c r="DE539" s="222">
        <f t="shared" si="1216"/>
        <v>0</v>
      </c>
      <c r="DF539" s="222">
        <f t="shared" si="1217"/>
        <v>0</v>
      </c>
      <c r="DG539" s="222">
        <f t="shared" si="1218"/>
        <v>0</v>
      </c>
      <c r="DH539" s="222">
        <f t="shared" si="1219"/>
        <v>0</v>
      </c>
      <c r="DI539" s="222">
        <f t="shared" si="1220"/>
        <v>0</v>
      </c>
      <c r="DJ539" s="222">
        <f t="shared" si="1221"/>
        <v>0</v>
      </c>
      <c r="DK539" s="222">
        <f t="shared" si="1222"/>
        <v>0</v>
      </c>
      <c r="DL539" s="222">
        <f t="shared" si="1223"/>
        <v>0</v>
      </c>
      <c r="DM539" s="222">
        <f t="shared" si="1224"/>
        <v>0</v>
      </c>
      <c r="DN539" s="222">
        <f t="shared" si="1225"/>
        <v>0</v>
      </c>
      <c r="DO539" s="222">
        <f t="shared" si="1226"/>
        <v>0</v>
      </c>
      <c r="DP539" s="222">
        <f t="shared" si="1227"/>
        <v>0</v>
      </c>
      <c r="DQ539" s="222">
        <f t="shared" si="1228"/>
        <v>0</v>
      </c>
      <c r="DR539" s="222">
        <f t="shared" si="1229"/>
        <v>0</v>
      </c>
      <c r="DS539" s="222">
        <f t="shared" si="1230"/>
        <v>0</v>
      </c>
      <c r="DT539" s="222">
        <f t="shared" si="1231"/>
        <v>0</v>
      </c>
      <c r="DU539" s="222">
        <f t="shared" si="1232"/>
        <v>0</v>
      </c>
      <c r="DV539" s="222">
        <f t="shared" si="1233"/>
        <v>0</v>
      </c>
      <c r="DW539" s="222">
        <f t="shared" si="1234"/>
        <v>0</v>
      </c>
      <c r="DX539" s="222">
        <f t="shared" si="1235"/>
        <v>0</v>
      </c>
      <c r="DY539" s="222">
        <f t="shared" si="1236"/>
        <v>0</v>
      </c>
      <c r="DZ539" s="222">
        <f t="shared" si="1237"/>
        <v>0</v>
      </c>
      <c r="EA539" s="222">
        <f t="shared" si="1238"/>
        <v>0</v>
      </c>
      <c r="EB539" s="222">
        <f t="shared" si="1239"/>
        <v>0</v>
      </c>
      <c r="EC539" s="222">
        <f t="shared" si="1240"/>
        <v>0</v>
      </c>
      <c r="ED539" s="222">
        <f t="shared" si="1241"/>
        <v>0</v>
      </c>
      <c r="EE539" s="222">
        <f t="shared" si="1242"/>
        <v>0</v>
      </c>
      <c r="EF539" s="222">
        <f t="shared" si="1243"/>
        <v>0</v>
      </c>
      <c r="EG539" s="222">
        <f t="shared" si="1244"/>
        <v>0</v>
      </c>
      <c r="EH539" s="222">
        <f t="shared" si="1245"/>
        <v>0</v>
      </c>
      <c r="EI539" s="222">
        <f t="shared" si="1246"/>
        <v>0</v>
      </c>
      <c r="EJ539" s="222">
        <f t="shared" si="1247"/>
        <v>0</v>
      </c>
      <c r="EK539" s="222">
        <f t="shared" si="1248"/>
        <v>0</v>
      </c>
      <c r="EL539" s="222">
        <f t="shared" si="1249"/>
        <v>0</v>
      </c>
      <c r="EM539" s="222">
        <f t="shared" si="1250"/>
        <v>0</v>
      </c>
      <c r="EN539" s="222">
        <f t="shared" si="1251"/>
        <v>0</v>
      </c>
      <c r="EO539" s="222">
        <f t="shared" si="1252"/>
        <v>0</v>
      </c>
      <c r="EP539" s="222">
        <f t="shared" si="1253"/>
        <v>0</v>
      </c>
      <c r="EQ539" s="222">
        <f t="shared" si="1254"/>
        <v>0</v>
      </c>
      <c r="ER539" s="222">
        <f t="shared" si="1255"/>
        <v>0</v>
      </c>
      <c r="ES539" s="222">
        <f t="shared" si="1256"/>
        <v>0</v>
      </c>
      <c r="ET539" s="222">
        <f t="shared" si="1257"/>
        <v>0</v>
      </c>
      <c r="EU539" s="222">
        <f t="shared" si="1258"/>
        <v>0</v>
      </c>
      <c r="EV539" s="222">
        <f t="shared" si="1259"/>
        <v>0</v>
      </c>
      <c r="EW539" s="222">
        <f t="shared" si="1260"/>
        <v>0</v>
      </c>
      <c r="EX539" s="222">
        <f t="shared" si="1261"/>
        <v>0</v>
      </c>
      <c r="EY539" s="222">
        <f t="shared" si="1262"/>
        <v>0</v>
      </c>
      <c r="EZ539" s="222">
        <f t="shared" si="1263"/>
        <v>0</v>
      </c>
      <c r="FA539" s="222">
        <f t="shared" si="1264"/>
        <v>0</v>
      </c>
      <c r="FB539" s="222">
        <f t="shared" si="1265"/>
        <v>0</v>
      </c>
      <c r="FC539" s="222">
        <f t="shared" si="1266"/>
        <v>0</v>
      </c>
      <c r="FD539" s="222">
        <f t="shared" si="1267"/>
        <v>0</v>
      </c>
      <c r="FE539" s="222">
        <f t="shared" si="1268"/>
        <v>0</v>
      </c>
      <c r="FF539" s="222">
        <f t="shared" si="1269"/>
        <v>0</v>
      </c>
      <c r="FG539" s="222">
        <f t="shared" si="1270"/>
        <v>0</v>
      </c>
      <c r="FH539" s="222">
        <f t="shared" si="1271"/>
        <v>0</v>
      </c>
      <c r="FI539" s="222">
        <f t="shared" si="1272"/>
        <v>0</v>
      </c>
      <c r="FJ539" s="222">
        <f t="shared" si="1273"/>
        <v>0</v>
      </c>
      <c r="FK539" s="222">
        <f t="shared" si="1274"/>
        <v>0</v>
      </c>
      <c r="FL539" s="222">
        <f t="shared" si="1275"/>
        <v>0</v>
      </c>
      <c r="FM539" s="222">
        <f t="shared" si="1276"/>
        <v>0</v>
      </c>
      <c r="FN539" s="222">
        <f t="shared" si="1277"/>
        <v>0</v>
      </c>
      <c r="FO539" s="222">
        <f t="shared" si="1278"/>
        <v>0</v>
      </c>
      <c r="FP539" s="222">
        <f t="shared" si="1279"/>
        <v>0</v>
      </c>
      <c r="FQ539" s="222">
        <f t="shared" si="1280"/>
        <v>0</v>
      </c>
      <c r="FR539" s="222">
        <f t="shared" si="1281"/>
        <v>0</v>
      </c>
      <c r="FS539" s="222">
        <f t="shared" si="1282"/>
        <v>0</v>
      </c>
      <c r="FT539" s="222">
        <f t="shared" si="1283"/>
        <v>0</v>
      </c>
      <c r="FU539" s="222">
        <f t="shared" si="1284"/>
        <v>0</v>
      </c>
      <c r="FV539" s="222">
        <f t="shared" si="1285"/>
        <v>0</v>
      </c>
      <c r="FW539" s="222">
        <f t="shared" si="1286"/>
        <v>0</v>
      </c>
      <c r="FX539" s="222">
        <f t="shared" si="1287"/>
        <v>0</v>
      </c>
      <c r="FY539" s="222">
        <f t="shared" si="1288"/>
        <v>0</v>
      </c>
      <c r="FZ539" s="222">
        <f t="shared" si="1289"/>
        <v>0</v>
      </c>
      <c r="GA539" s="222">
        <f t="shared" si="1290"/>
        <v>0</v>
      </c>
      <c r="GB539" s="222">
        <f t="shared" si="1291"/>
        <v>0</v>
      </c>
      <c r="GC539" s="222">
        <f t="shared" si="1292"/>
        <v>0</v>
      </c>
      <c r="GD539" s="222">
        <f t="shared" si="1293"/>
        <v>0</v>
      </c>
      <c r="GE539" s="222">
        <f t="shared" si="1294"/>
        <v>0</v>
      </c>
      <c r="GF539" s="222">
        <f t="shared" si="1295"/>
        <v>0</v>
      </c>
      <c r="GG539" s="222">
        <f t="shared" si="1296"/>
        <v>0</v>
      </c>
      <c r="GH539" s="222">
        <f t="shared" si="1297"/>
        <v>0</v>
      </c>
      <c r="GI539" s="222">
        <f t="shared" si="1298"/>
        <v>0</v>
      </c>
      <c r="GJ539" s="222">
        <f t="shared" si="1299"/>
        <v>0</v>
      </c>
      <c r="GK539" s="222">
        <f t="shared" si="1300"/>
        <v>0</v>
      </c>
      <c r="GL539" s="222">
        <f t="shared" si="1301"/>
        <v>0</v>
      </c>
      <c r="GM539" s="222">
        <f t="shared" si="1302"/>
        <v>0</v>
      </c>
      <c r="GN539" s="222">
        <f t="shared" si="1303"/>
        <v>0</v>
      </c>
      <c r="GO539" s="222">
        <f t="shared" si="1304"/>
        <v>0</v>
      </c>
      <c r="GP539" s="222">
        <f t="shared" si="1305"/>
        <v>0</v>
      </c>
      <c r="GQ539" s="222">
        <f t="shared" si="1306"/>
        <v>0</v>
      </c>
      <c r="GR539" s="222">
        <f t="shared" si="1307"/>
        <v>0</v>
      </c>
      <c r="GS539" s="222">
        <f t="shared" si="1308"/>
        <v>0</v>
      </c>
      <c r="GT539" s="222">
        <f t="shared" si="1309"/>
        <v>0</v>
      </c>
      <c r="GU539" s="222">
        <f t="shared" si="1310"/>
        <v>0</v>
      </c>
      <c r="GV539" s="222">
        <f t="shared" si="1311"/>
        <v>0</v>
      </c>
      <c r="GW539" s="222">
        <f t="shared" si="1312"/>
        <v>0</v>
      </c>
      <c r="GX539" s="222">
        <f t="shared" si="1313"/>
        <v>0</v>
      </c>
      <c r="GY539" s="222">
        <f t="shared" si="1314"/>
        <v>0</v>
      </c>
      <c r="GZ539" s="222">
        <f t="shared" si="1315"/>
        <v>0</v>
      </c>
      <c r="HA539" s="222">
        <f t="shared" si="1316"/>
        <v>0</v>
      </c>
      <c r="HB539" s="222">
        <f t="shared" si="1317"/>
        <v>0</v>
      </c>
      <c r="HC539" s="222">
        <f t="shared" si="1318"/>
        <v>0</v>
      </c>
      <c r="HD539" s="222">
        <f t="shared" si="1319"/>
        <v>0</v>
      </c>
      <c r="HE539" s="222">
        <f t="shared" si="1320"/>
        <v>0</v>
      </c>
      <c r="HF539" s="222">
        <f t="shared" si="1321"/>
        <v>0</v>
      </c>
      <c r="HG539" s="222">
        <f t="shared" si="1322"/>
        <v>0</v>
      </c>
      <c r="HH539" s="222">
        <f t="shared" si="1323"/>
        <v>0</v>
      </c>
      <c r="HI539" s="222">
        <f t="shared" si="1324"/>
        <v>0</v>
      </c>
      <c r="HJ539" s="222">
        <f t="shared" si="1325"/>
        <v>0</v>
      </c>
      <c r="HK539" s="222">
        <f t="shared" si="1326"/>
        <v>0</v>
      </c>
      <c r="HL539" s="222">
        <f t="shared" si="1327"/>
        <v>0</v>
      </c>
      <c r="HM539" s="222">
        <f t="shared" si="1328"/>
        <v>0</v>
      </c>
      <c r="HN539" s="222">
        <f t="shared" si="1329"/>
        <v>0</v>
      </c>
      <c r="HO539" s="222">
        <f t="shared" si="1330"/>
        <v>0</v>
      </c>
      <c r="HP539" s="222">
        <f t="shared" si="1331"/>
        <v>0</v>
      </c>
      <c r="HQ539" s="222">
        <f t="shared" si="1332"/>
        <v>0</v>
      </c>
      <c r="HR539" s="222">
        <f t="shared" si="1333"/>
        <v>0</v>
      </c>
      <c r="HS539" s="222">
        <f t="shared" si="1334"/>
        <v>0</v>
      </c>
      <c r="HT539" s="222">
        <f t="shared" si="1335"/>
        <v>0</v>
      </c>
      <c r="HU539" s="222">
        <f t="shared" si="1336"/>
        <v>0</v>
      </c>
      <c r="HV539" s="222">
        <f t="shared" si="1337"/>
        <v>0</v>
      </c>
      <c r="HW539" s="222">
        <f t="shared" si="1338"/>
        <v>0</v>
      </c>
      <c r="HX539" s="222">
        <f t="shared" si="1339"/>
        <v>0</v>
      </c>
      <c r="HY539" s="222">
        <f t="shared" si="1340"/>
        <v>0</v>
      </c>
      <c r="HZ539" s="222">
        <f t="shared" si="1341"/>
        <v>0</v>
      </c>
      <c r="IA539" s="222">
        <f t="shared" si="1342"/>
        <v>0</v>
      </c>
      <c r="IB539" s="222">
        <f t="shared" si="1343"/>
        <v>0</v>
      </c>
      <c r="IC539" s="222">
        <f t="shared" si="1344"/>
        <v>0</v>
      </c>
      <c r="ID539" s="222">
        <f t="shared" si="1345"/>
        <v>0</v>
      </c>
      <c r="IE539" s="222">
        <f t="shared" si="1346"/>
        <v>0</v>
      </c>
      <c r="IF539" s="222">
        <f t="shared" si="1347"/>
        <v>0</v>
      </c>
      <c r="IG539" s="222">
        <f t="shared" si="1348"/>
        <v>0</v>
      </c>
      <c r="IH539" s="222">
        <f t="shared" si="1349"/>
        <v>0</v>
      </c>
      <c r="II539" s="222">
        <f t="shared" si="1350"/>
        <v>0</v>
      </c>
      <c r="IJ539" s="222">
        <f t="shared" si="1351"/>
        <v>0</v>
      </c>
      <c r="IK539" s="222">
        <f t="shared" si="1352"/>
        <v>0</v>
      </c>
      <c r="IL539" s="222">
        <f t="shared" si="1353"/>
        <v>0</v>
      </c>
      <c r="IM539" s="222">
        <f t="shared" si="1354"/>
        <v>0</v>
      </c>
      <c r="IN539" s="222">
        <f t="shared" si="1355"/>
        <v>0</v>
      </c>
      <c r="IO539" s="222">
        <f t="shared" si="1356"/>
        <v>0</v>
      </c>
      <c r="IP539" s="222">
        <f t="shared" si="1357"/>
        <v>0</v>
      </c>
      <c r="IQ539" s="222">
        <f t="shared" si="1358"/>
        <v>0</v>
      </c>
      <c r="IR539" s="222">
        <f t="shared" si="1359"/>
        <v>0</v>
      </c>
      <c r="IS539" s="222">
        <f t="shared" si="1360"/>
        <v>0</v>
      </c>
      <c r="IT539" s="222">
        <f t="shared" si="1361"/>
        <v>0</v>
      </c>
      <c r="IU539" s="222">
        <f t="shared" si="1362"/>
        <v>0</v>
      </c>
      <c r="IV539" s="222">
        <f t="shared" si="1363"/>
        <v>0</v>
      </c>
      <c r="IW539" s="222">
        <f t="shared" si="1364"/>
        <v>0</v>
      </c>
      <c r="IX539" s="222">
        <f t="shared" si="1365"/>
        <v>0</v>
      </c>
      <c r="IY539" s="222">
        <f t="shared" si="1366"/>
        <v>0</v>
      </c>
      <c r="IZ539" s="222">
        <f t="shared" si="1367"/>
        <v>0</v>
      </c>
      <c r="JA539" s="222">
        <f t="shared" si="1368"/>
        <v>0</v>
      </c>
      <c r="JB539" s="222">
        <f t="shared" si="1369"/>
        <v>0</v>
      </c>
    </row>
    <row r="540" spans="2:262">
      <c r="B540" s="230">
        <v>179</v>
      </c>
      <c r="C540" s="229">
        <f t="shared" si="1370"/>
        <v>3.4960937500000027E-3</v>
      </c>
      <c r="D540" s="226">
        <f t="shared" ca="1" si="1113"/>
        <v>39.121978303981628</v>
      </c>
      <c r="E540" s="225">
        <f ca="1">GC361</f>
        <v>-7.8021696018371847E-2</v>
      </c>
      <c r="F540" s="224">
        <v>179</v>
      </c>
      <c r="G540" s="222">
        <f t="shared" si="1114"/>
        <v>0</v>
      </c>
      <c r="H540" s="222">
        <f t="shared" si="1115"/>
        <v>0</v>
      </c>
      <c r="I540" s="222">
        <f t="shared" si="1116"/>
        <v>0</v>
      </c>
      <c r="J540" s="222">
        <f t="shared" si="1117"/>
        <v>0</v>
      </c>
      <c r="K540" s="222">
        <f t="shared" si="1118"/>
        <v>0</v>
      </c>
      <c r="L540" s="222">
        <f t="shared" si="1119"/>
        <v>0</v>
      </c>
      <c r="M540" s="222">
        <f t="shared" si="1120"/>
        <v>0</v>
      </c>
      <c r="N540" s="222">
        <f t="shared" si="1121"/>
        <v>0</v>
      </c>
      <c r="O540" s="222">
        <f t="shared" si="1122"/>
        <v>0</v>
      </c>
      <c r="P540" s="222">
        <f t="shared" si="1123"/>
        <v>0</v>
      </c>
      <c r="Q540" s="222">
        <f t="shared" si="1124"/>
        <v>0</v>
      </c>
      <c r="R540" s="222">
        <f t="shared" si="1125"/>
        <v>0</v>
      </c>
      <c r="S540" s="222">
        <f t="shared" si="1126"/>
        <v>0</v>
      </c>
      <c r="T540" s="222">
        <f t="shared" si="1127"/>
        <v>0</v>
      </c>
      <c r="U540" s="222">
        <f t="shared" si="1128"/>
        <v>0</v>
      </c>
      <c r="V540" s="222">
        <f t="shared" si="1129"/>
        <v>0</v>
      </c>
      <c r="W540" s="222">
        <f t="shared" si="1130"/>
        <v>0</v>
      </c>
      <c r="X540" s="222">
        <f t="shared" si="1131"/>
        <v>0</v>
      </c>
      <c r="Y540" s="222">
        <f t="shared" si="1132"/>
        <v>0</v>
      </c>
      <c r="Z540" s="222">
        <f t="shared" si="1133"/>
        <v>0</v>
      </c>
      <c r="AA540" s="222">
        <f t="shared" si="1134"/>
        <v>0</v>
      </c>
      <c r="AB540" s="222">
        <f t="shared" si="1135"/>
        <v>0</v>
      </c>
      <c r="AC540" s="222">
        <f t="shared" si="1136"/>
        <v>0</v>
      </c>
      <c r="AD540" s="222">
        <f t="shared" si="1137"/>
        <v>0</v>
      </c>
      <c r="AE540" s="222">
        <f t="shared" si="1138"/>
        <v>0</v>
      </c>
      <c r="AF540" s="222">
        <f t="shared" si="1139"/>
        <v>0</v>
      </c>
      <c r="AG540" s="222">
        <f t="shared" si="1140"/>
        <v>0</v>
      </c>
      <c r="AH540" s="222">
        <f t="shared" si="1141"/>
        <v>0</v>
      </c>
      <c r="AI540" s="222">
        <f t="shared" si="1142"/>
        <v>0</v>
      </c>
      <c r="AJ540" s="222">
        <f t="shared" si="1143"/>
        <v>0</v>
      </c>
      <c r="AK540" s="222">
        <f t="shared" si="1144"/>
        <v>0</v>
      </c>
      <c r="AL540" s="222">
        <f t="shared" si="1145"/>
        <v>0</v>
      </c>
      <c r="AM540" s="222">
        <f t="shared" si="1146"/>
        <v>0</v>
      </c>
      <c r="AN540" s="222">
        <f t="shared" si="1147"/>
        <v>0</v>
      </c>
      <c r="AO540" s="222">
        <f t="shared" si="1148"/>
        <v>0</v>
      </c>
      <c r="AP540" s="222">
        <f t="shared" si="1149"/>
        <v>0</v>
      </c>
      <c r="AQ540" s="222">
        <f t="shared" si="1150"/>
        <v>0</v>
      </c>
      <c r="AR540" s="222">
        <f t="shared" si="1151"/>
        <v>0</v>
      </c>
      <c r="AS540" s="222">
        <f t="shared" si="1152"/>
        <v>0</v>
      </c>
      <c r="AT540" s="222">
        <f t="shared" si="1153"/>
        <v>0</v>
      </c>
      <c r="AU540" s="222">
        <f t="shared" si="1154"/>
        <v>0</v>
      </c>
      <c r="AV540" s="222">
        <f t="shared" si="1155"/>
        <v>0</v>
      </c>
      <c r="AW540" s="222">
        <f t="shared" si="1156"/>
        <v>0</v>
      </c>
      <c r="AX540" s="222">
        <f t="shared" si="1157"/>
        <v>0</v>
      </c>
      <c r="AY540" s="222">
        <f t="shared" si="1158"/>
        <v>0</v>
      </c>
      <c r="AZ540" s="222">
        <f t="shared" si="1159"/>
        <v>0</v>
      </c>
      <c r="BA540" s="222">
        <f t="shared" si="1160"/>
        <v>0</v>
      </c>
      <c r="BB540" s="222">
        <f t="shared" si="1161"/>
        <v>0</v>
      </c>
      <c r="BC540" s="222">
        <f t="shared" si="1162"/>
        <v>0</v>
      </c>
      <c r="BD540" s="222">
        <f t="shared" si="1163"/>
        <v>0</v>
      </c>
      <c r="BE540" s="222">
        <f t="shared" si="1164"/>
        <v>0</v>
      </c>
      <c r="BF540" s="222">
        <f t="shared" si="1165"/>
        <v>0</v>
      </c>
      <c r="BG540" s="222">
        <f t="shared" si="1166"/>
        <v>0</v>
      </c>
      <c r="BH540" s="222">
        <f t="shared" si="1167"/>
        <v>0</v>
      </c>
      <c r="BI540" s="222">
        <f t="shared" si="1168"/>
        <v>0</v>
      </c>
      <c r="BJ540" s="222">
        <f t="shared" si="1169"/>
        <v>0</v>
      </c>
      <c r="BK540" s="222">
        <f t="shared" si="1170"/>
        <v>0</v>
      </c>
      <c r="BL540" s="222">
        <f t="shared" si="1171"/>
        <v>0</v>
      </c>
      <c r="BM540" s="222">
        <f t="shared" si="1172"/>
        <v>0</v>
      </c>
      <c r="BN540" s="222">
        <f t="shared" si="1173"/>
        <v>0</v>
      </c>
      <c r="BO540" s="222">
        <f t="shared" si="1174"/>
        <v>0</v>
      </c>
      <c r="BP540" s="222">
        <f t="shared" si="1175"/>
        <v>0</v>
      </c>
      <c r="BQ540" s="222">
        <f t="shared" si="1176"/>
        <v>0</v>
      </c>
      <c r="BR540" s="222">
        <f t="shared" si="1177"/>
        <v>0</v>
      </c>
      <c r="BS540" s="222">
        <f t="shared" si="1178"/>
        <v>0</v>
      </c>
      <c r="BT540" s="222">
        <f t="shared" si="1179"/>
        <v>0</v>
      </c>
      <c r="BU540" s="222">
        <f t="shared" si="1180"/>
        <v>0</v>
      </c>
      <c r="BV540" s="222">
        <f t="shared" si="1181"/>
        <v>0</v>
      </c>
      <c r="BW540" s="222">
        <f t="shared" si="1182"/>
        <v>0</v>
      </c>
      <c r="BX540" s="222">
        <f t="shared" si="1183"/>
        <v>0</v>
      </c>
      <c r="BY540" s="222">
        <f t="shared" si="1184"/>
        <v>0</v>
      </c>
      <c r="BZ540" s="222">
        <f t="shared" si="1185"/>
        <v>0</v>
      </c>
      <c r="CA540" s="222">
        <f t="shared" si="1186"/>
        <v>0</v>
      </c>
      <c r="CB540" s="222">
        <f t="shared" si="1187"/>
        <v>0</v>
      </c>
      <c r="CC540" s="222">
        <f t="shared" si="1188"/>
        <v>0</v>
      </c>
      <c r="CD540" s="222">
        <f t="shared" si="1189"/>
        <v>0</v>
      </c>
      <c r="CE540" s="222">
        <f t="shared" si="1190"/>
        <v>0</v>
      </c>
      <c r="CF540" s="222">
        <f t="shared" si="1191"/>
        <v>0</v>
      </c>
      <c r="CG540" s="222">
        <f t="shared" si="1192"/>
        <v>0</v>
      </c>
      <c r="CH540" s="222">
        <f t="shared" si="1193"/>
        <v>0</v>
      </c>
      <c r="CI540" s="222">
        <f t="shared" si="1194"/>
        <v>0</v>
      </c>
      <c r="CJ540" s="222">
        <f t="shared" si="1195"/>
        <v>0</v>
      </c>
      <c r="CK540" s="222">
        <f t="shared" si="1196"/>
        <v>0</v>
      </c>
      <c r="CL540" s="222">
        <f t="shared" si="1197"/>
        <v>0</v>
      </c>
      <c r="CM540" s="222">
        <f t="shared" si="1198"/>
        <v>0</v>
      </c>
      <c r="CN540" s="222">
        <f t="shared" si="1199"/>
        <v>0</v>
      </c>
      <c r="CO540" s="222">
        <f t="shared" si="1200"/>
        <v>0</v>
      </c>
      <c r="CP540" s="222">
        <f t="shared" si="1201"/>
        <v>0</v>
      </c>
      <c r="CQ540" s="222">
        <f t="shared" si="1202"/>
        <v>0</v>
      </c>
      <c r="CR540" s="222">
        <f t="shared" si="1203"/>
        <v>0</v>
      </c>
      <c r="CS540" s="222">
        <f t="shared" si="1204"/>
        <v>0</v>
      </c>
      <c r="CT540" s="222">
        <f t="shared" si="1205"/>
        <v>0</v>
      </c>
      <c r="CU540" s="222">
        <f t="shared" si="1206"/>
        <v>0</v>
      </c>
      <c r="CV540" s="222">
        <f t="shared" si="1207"/>
        <v>0</v>
      </c>
      <c r="CW540" s="222">
        <f t="shared" si="1208"/>
        <v>0</v>
      </c>
      <c r="CX540" s="222">
        <f t="shared" si="1209"/>
        <v>0</v>
      </c>
      <c r="CY540" s="222">
        <f t="shared" si="1210"/>
        <v>0</v>
      </c>
      <c r="CZ540" s="222">
        <f t="shared" si="1211"/>
        <v>0</v>
      </c>
      <c r="DA540" s="222">
        <f t="shared" si="1212"/>
        <v>0</v>
      </c>
      <c r="DB540" s="222">
        <f t="shared" si="1213"/>
        <v>0</v>
      </c>
      <c r="DC540" s="222">
        <f t="shared" si="1214"/>
        <v>0</v>
      </c>
      <c r="DD540" s="222">
        <f t="shared" si="1215"/>
        <v>0</v>
      </c>
      <c r="DE540" s="222">
        <f t="shared" si="1216"/>
        <v>0</v>
      </c>
      <c r="DF540" s="222">
        <f t="shared" si="1217"/>
        <v>0</v>
      </c>
      <c r="DG540" s="222">
        <f t="shared" si="1218"/>
        <v>0</v>
      </c>
      <c r="DH540" s="222">
        <f t="shared" si="1219"/>
        <v>0</v>
      </c>
      <c r="DI540" s="222">
        <f t="shared" si="1220"/>
        <v>0</v>
      </c>
      <c r="DJ540" s="222">
        <f t="shared" si="1221"/>
        <v>0</v>
      </c>
      <c r="DK540" s="222">
        <f t="shared" si="1222"/>
        <v>0</v>
      </c>
      <c r="DL540" s="222">
        <f t="shared" si="1223"/>
        <v>0</v>
      </c>
      <c r="DM540" s="222">
        <f t="shared" si="1224"/>
        <v>0</v>
      </c>
      <c r="DN540" s="222">
        <f t="shared" si="1225"/>
        <v>0</v>
      </c>
      <c r="DO540" s="222">
        <f t="shared" si="1226"/>
        <v>0</v>
      </c>
      <c r="DP540" s="222">
        <f t="shared" si="1227"/>
        <v>0</v>
      </c>
      <c r="DQ540" s="222">
        <f t="shared" si="1228"/>
        <v>0</v>
      </c>
      <c r="DR540" s="222">
        <f t="shared" si="1229"/>
        <v>0</v>
      </c>
      <c r="DS540" s="222">
        <f t="shared" si="1230"/>
        <v>0</v>
      </c>
      <c r="DT540" s="222">
        <f t="shared" si="1231"/>
        <v>0</v>
      </c>
      <c r="DU540" s="222">
        <f t="shared" si="1232"/>
        <v>0</v>
      </c>
      <c r="DV540" s="222">
        <f t="shared" si="1233"/>
        <v>0</v>
      </c>
      <c r="DW540" s="222">
        <f t="shared" si="1234"/>
        <v>0</v>
      </c>
      <c r="DX540" s="222">
        <f t="shared" si="1235"/>
        <v>0</v>
      </c>
      <c r="DY540" s="222">
        <f t="shared" si="1236"/>
        <v>0</v>
      </c>
      <c r="DZ540" s="222">
        <f t="shared" si="1237"/>
        <v>0</v>
      </c>
      <c r="EA540" s="222">
        <f t="shared" si="1238"/>
        <v>0</v>
      </c>
      <c r="EB540" s="222">
        <f t="shared" si="1239"/>
        <v>0</v>
      </c>
      <c r="EC540" s="222">
        <f t="shared" si="1240"/>
        <v>0</v>
      </c>
      <c r="ED540" s="222">
        <f t="shared" si="1241"/>
        <v>0</v>
      </c>
      <c r="EE540" s="222">
        <f t="shared" si="1242"/>
        <v>0</v>
      </c>
      <c r="EF540" s="222">
        <f t="shared" si="1243"/>
        <v>0</v>
      </c>
      <c r="EG540" s="222">
        <f t="shared" si="1244"/>
        <v>0</v>
      </c>
      <c r="EH540" s="222">
        <f t="shared" si="1245"/>
        <v>0</v>
      </c>
      <c r="EI540" s="222">
        <f t="shared" si="1246"/>
        <v>0</v>
      </c>
      <c r="EJ540" s="222">
        <f t="shared" si="1247"/>
        <v>0</v>
      </c>
      <c r="EK540" s="222">
        <f t="shared" si="1248"/>
        <v>0</v>
      </c>
      <c r="EL540" s="222">
        <f t="shared" si="1249"/>
        <v>0</v>
      </c>
      <c r="EM540" s="222">
        <f t="shared" si="1250"/>
        <v>0</v>
      </c>
      <c r="EN540" s="222">
        <f t="shared" si="1251"/>
        <v>0</v>
      </c>
      <c r="EO540" s="222">
        <f t="shared" si="1252"/>
        <v>0</v>
      </c>
      <c r="EP540" s="222">
        <f t="shared" si="1253"/>
        <v>0</v>
      </c>
      <c r="EQ540" s="222">
        <f t="shared" si="1254"/>
        <v>0</v>
      </c>
      <c r="ER540" s="222">
        <f t="shared" si="1255"/>
        <v>0</v>
      </c>
      <c r="ES540" s="222">
        <f t="shared" si="1256"/>
        <v>0</v>
      </c>
      <c r="ET540" s="222">
        <f t="shared" si="1257"/>
        <v>0</v>
      </c>
      <c r="EU540" s="222">
        <f t="shared" si="1258"/>
        <v>0</v>
      </c>
      <c r="EV540" s="222">
        <f t="shared" si="1259"/>
        <v>0</v>
      </c>
      <c r="EW540" s="222">
        <f t="shared" si="1260"/>
        <v>0</v>
      </c>
      <c r="EX540" s="222">
        <f t="shared" si="1261"/>
        <v>0</v>
      </c>
      <c r="EY540" s="222">
        <f t="shared" si="1262"/>
        <v>0</v>
      </c>
      <c r="EZ540" s="222">
        <f t="shared" si="1263"/>
        <v>0</v>
      </c>
      <c r="FA540" s="222">
        <f t="shared" si="1264"/>
        <v>0</v>
      </c>
      <c r="FB540" s="222">
        <f t="shared" si="1265"/>
        <v>0</v>
      </c>
      <c r="FC540" s="222">
        <f t="shared" si="1266"/>
        <v>0</v>
      </c>
      <c r="FD540" s="222">
        <f t="shared" si="1267"/>
        <v>0</v>
      </c>
      <c r="FE540" s="222">
        <f t="shared" si="1268"/>
        <v>0</v>
      </c>
      <c r="FF540" s="222">
        <f t="shared" si="1269"/>
        <v>0</v>
      </c>
      <c r="FG540" s="222">
        <f t="shared" si="1270"/>
        <v>0</v>
      </c>
      <c r="FH540" s="222">
        <f t="shared" si="1271"/>
        <v>0</v>
      </c>
      <c r="FI540" s="222">
        <f t="shared" si="1272"/>
        <v>0</v>
      </c>
      <c r="FJ540" s="222">
        <f t="shared" si="1273"/>
        <v>0</v>
      </c>
      <c r="FK540" s="222">
        <f t="shared" si="1274"/>
        <v>0</v>
      </c>
      <c r="FL540" s="222">
        <f t="shared" si="1275"/>
        <v>0</v>
      </c>
      <c r="FM540" s="222">
        <f t="shared" si="1276"/>
        <v>0</v>
      </c>
      <c r="FN540" s="222">
        <f t="shared" si="1277"/>
        <v>0</v>
      </c>
      <c r="FO540" s="222">
        <f t="shared" si="1278"/>
        <v>0</v>
      </c>
      <c r="FP540" s="222">
        <f t="shared" si="1279"/>
        <v>0</v>
      </c>
      <c r="FQ540" s="222">
        <f t="shared" si="1280"/>
        <v>0</v>
      </c>
      <c r="FR540" s="222">
        <f t="shared" si="1281"/>
        <v>0</v>
      </c>
      <c r="FS540" s="222">
        <f t="shared" si="1282"/>
        <v>0</v>
      </c>
      <c r="FT540" s="222">
        <f t="shared" si="1283"/>
        <v>0</v>
      </c>
      <c r="FU540" s="222">
        <f t="shared" si="1284"/>
        <v>0</v>
      </c>
      <c r="FV540" s="222">
        <f t="shared" si="1285"/>
        <v>0</v>
      </c>
      <c r="FW540" s="222">
        <f t="shared" si="1286"/>
        <v>0</v>
      </c>
      <c r="FX540" s="222">
        <f t="shared" si="1287"/>
        <v>0</v>
      </c>
      <c r="FY540" s="222">
        <f t="shared" si="1288"/>
        <v>0</v>
      </c>
      <c r="FZ540" s="222">
        <f t="shared" si="1289"/>
        <v>0</v>
      </c>
      <c r="GA540" s="222">
        <f t="shared" si="1290"/>
        <v>0</v>
      </c>
      <c r="GB540" s="222">
        <f t="shared" si="1291"/>
        <v>0</v>
      </c>
      <c r="GC540" s="222">
        <f t="shared" si="1292"/>
        <v>0</v>
      </c>
      <c r="GD540" s="222">
        <f t="shared" si="1293"/>
        <v>0</v>
      </c>
      <c r="GE540" s="222">
        <f t="shared" si="1294"/>
        <v>0</v>
      </c>
      <c r="GF540" s="222">
        <f t="shared" si="1295"/>
        <v>0</v>
      </c>
      <c r="GG540" s="222">
        <f t="shared" si="1296"/>
        <v>0</v>
      </c>
      <c r="GH540" s="222">
        <f t="shared" si="1297"/>
        <v>0</v>
      </c>
      <c r="GI540" s="222">
        <f t="shared" si="1298"/>
        <v>0</v>
      </c>
      <c r="GJ540" s="222">
        <f t="shared" si="1299"/>
        <v>0</v>
      </c>
      <c r="GK540" s="222">
        <f t="shared" si="1300"/>
        <v>0</v>
      </c>
      <c r="GL540" s="222">
        <f t="shared" si="1301"/>
        <v>0</v>
      </c>
      <c r="GM540" s="222">
        <f t="shared" si="1302"/>
        <v>0</v>
      </c>
      <c r="GN540" s="222">
        <f t="shared" si="1303"/>
        <v>0</v>
      </c>
      <c r="GO540" s="222">
        <f t="shared" si="1304"/>
        <v>0</v>
      </c>
      <c r="GP540" s="222">
        <f t="shared" si="1305"/>
        <v>0</v>
      </c>
      <c r="GQ540" s="222">
        <f t="shared" si="1306"/>
        <v>0</v>
      </c>
      <c r="GR540" s="222">
        <f t="shared" si="1307"/>
        <v>0</v>
      </c>
      <c r="GS540" s="222">
        <f t="shared" si="1308"/>
        <v>0</v>
      </c>
      <c r="GT540" s="222">
        <f t="shared" si="1309"/>
        <v>0</v>
      </c>
      <c r="GU540" s="222">
        <f t="shared" si="1310"/>
        <v>0</v>
      </c>
      <c r="GV540" s="222">
        <f t="shared" si="1311"/>
        <v>0</v>
      </c>
      <c r="GW540" s="222">
        <f t="shared" si="1312"/>
        <v>0</v>
      </c>
      <c r="GX540" s="222">
        <f t="shared" si="1313"/>
        <v>0</v>
      </c>
      <c r="GY540" s="222">
        <f t="shared" si="1314"/>
        <v>0</v>
      </c>
      <c r="GZ540" s="222">
        <f t="shared" si="1315"/>
        <v>0</v>
      </c>
      <c r="HA540" s="222">
        <f t="shared" si="1316"/>
        <v>0</v>
      </c>
      <c r="HB540" s="222">
        <f t="shared" si="1317"/>
        <v>0</v>
      </c>
      <c r="HC540" s="222">
        <f t="shared" si="1318"/>
        <v>0</v>
      </c>
      <c r="HD540" s="222">
        <f t="shared" si="1319"/>
        <v>0</v>
      </c>
      <c r="HE540" s="222">
        <f t="shared" si="1320"/>
        <v>0</v>
      </c>
      <c r="HF540" s="222">
        <f t="shared" si="1321"/>
        <v>0</v>
      </c>
      <c r="HG540" s="222">
        <f t="shared" si="1322"/>
        <v>0</v>
      </c>
      <c r="HH540" s="222">
        <f t="shared" si="1323"/>
        <v>0</v>
      </c>
      <c r="HI540" s="222">
        <f t="shared" si="1324"/>
        <v>0</v>
      </c>
      <c r="HJ540" s="222">
        <f t="shared" si="1325"/>
        <v>0</v>
      </c>
      <c r="HK540" s="222">
        <f t="shared" si="1326"/>
        <v>0</v>
      </c>
      <c r="HL540" s="222">
        <f t="shared" si="1327"/>
        <v>0</v>
      </c>
      <c r="HM540" s="222">
        <f t="shared" si="1328"/>
        <v>0</v>
      </c>
      <c r="HN540" s="222">
        <f t="shared" si="1329"/>
        <v>0</v>
      </c>
      <c r="HO540" s="222">
        <f t="shared" si="1330"/>
        <v>0</v>
      </c>
      <c r="HP540" s="222">
        <f t="shared" si="1331"/>
        <v>0</v>
      </c>
      <c r="HQ540" s="222">
        <f t="shared" si="1332"/>
        <v>0</v>
      </c>
      <c r="HR540" s="222">
        <f t="shared" si="1333"/>
        <v>0</v>
      </c>
      <c r="HS540" s="222">
        <f t="shared" si="1334"/>
        <v>0</v>
      </c>
      <c r="HT540" s="222">
        <f t="shared" si="1335"/>
        <v>0</v>
      </c>
      <c r="HU540" s="222">
        <f t="shared" si="1336"/>
        <v>0</v>
      </c>
      <c r="HV540" s="222">
        <f t="shared" si="1337"/>
        <v>0</v>
      </c>
      <c r="HW540" s="222">
        <f t="shared" si="1338"/>
        <v>0</v>
      </c>
      <c r="HX540" s="222">
        <f t="shared" si="1339"/>
        <v>0</v>
      </c>
      <c r="HY540" s="222">
        <f t="shared" si="1340"/>
        <v>0</v>
      </c>
      <c r="HZ540" s="222">
        <f t="shared" si="1341"/>
        <v>0</v>
      </c>
      <c r="IA540" s="222">
        <f t="shared" si="1342"/>
        <v>0</v>
      </c>
      <c r="IB540" s="222">
        <f t="shared" si="1343"/>
        <v>0</v>
      </c>
      <c r="IC540" s="222">
        <f t="shared" si="1344"/>
        <v>0</v>
      </c>
      <c r="ID540" s="222">
        <f t="shared" si="1345"/>
        <v>0</v>
      </c>
      <c r="IE540" s="222">
        <f t="shared" si="1346"/>
        <v>0</v>
      </c>
      <c r="IF540" s="222">
        <f t="shared" si="1347"/>
        <v>0</v>
      </c>
      <c r="IG540" s="222">
        <f t="shared" si="1348"/>
        <v>0</v>
      </c>
      <c r="IH540" s="222">
        <f t="shared" si="1349"/>
        <v>0</v>
      </c>
      <c r="II540" s="222">
        <f t="shared" si="1350"/>
        <v>0</v>
      </c>
      <c r="IJ540" s="222">
        <f t="shared" si="1351"/>
        <v>0</v>
      </c>
      <c r="IK540" s="222">
        <f t="shared" si="1352"/>
        <v>0</v>
      </c>
      <c r="IL540" s="222">
        <f t="shared" si="1353"/>
        <v>0</v>
      </c>
      <c r="IM540" s="222">
        <f t="shared" si="1354"/>
        <v>0</v>
      </c>
      <c r="IN540" s="222">
        <f t="shared" si="1355"/>
        <v>0</v>
      </c>
      <c r="IO540" s="222">
        <f t="shared" si="1356"/>
        <v>0</v>
      </c>
      <c r="IP540" s="222">
        <f t="shared" si="1357"/>
        <v>0</v>
      </c>
      <c r="IQ540" s="222">
        <f t="shared" si="1358"/>
        <v>0</v>
      </c>
      <c r="IR540" s="222">
        <f t="shared" si="1359"/>
        <v>0</v>
      </c>
      <c r="IS540" s="222">
        <f t="shared" si="1360"/>
        <v>0</v>
      </c>
      <c r="IT540" s="222">
        <f t="shared" si="1361"/>
        <v>0</v>
      </c>
      <c r="IU540" s="222">
        <f t="shared" si="1362"/>
        <v>0</v>
      </c>
      <c r="IV540" s="222">
        <f t="shared" si="1363"/>
        <v>0</v>
      </c>
      <c r="IW540" s="222">
        <f t="shared" si="1364"/>
        <v>0</v>
      </c>
      <c r="IX540" s="222">
        <f t="shared" si="1365"/>
        <v>0</v>
      </c>
      <c r="IY540" s="222">
        <f t="shared" si="1366"/>
        <v>0</v>
      </c>
      <c r="IZ540" s="222">
        <f t="shared" si="1367"/>
        <v>0</v>
      </c>
      <c r="JA540" s="222">
        <f t="shared" si="1368"/>
        <v>0</v>
      </c>
      <c r="JB540" s="222">
        <f t="shared" si="1369"/>
        <v>0</v>
      </c>
    </row>
    <row r="541" spans="2:262">
      <c r="B541" s="230">
        <v>180</v>
      </c>
      <c r="C541" s="229">
        <f t="shared" si="1370"/>
        <v>3.5156250000000027E-3</v>
      </c>
      <c r="D541" s="226">
        <f t="shared" ca="1" si="1113"/>
        <v>39.126295260418516</v>
      </c>
      <c r="E541" s="225">
        <f ca="1">GD361</f>
        <v>-7.370473958148363E-2</v>
      </c>
      <c r="F541" s="224">
        <v>180</v>
      </c>
      <c r="G541" s="222">
        <f t="shared" si="1114"/>
        <v>0</v>
      </c>
      <c r="H541" s="222">
        <f t="shared" si="1115"/>
        <v>0</v>
      </c>
      <c r="I541" s="222">
        <f t="shared" si="1116"/>
        <v>0</v>
      </c>
      <c r="J541" s="222">
        <f t="shared" si="1117"/>
        <v>0</v>
      </c>
      <c r="K541" s="222">
        <f t="shared" si="1118"/>
        <v>0</v>
      </c>
      <c r="L541" s="222">
        <f t="shared" si="1119"/>
        <v>0</v>
      </c>
      <c r="M541" s="222">
        <f t="shared" si="1120"/>
        <v>0</v>
      </c>
      <c r="N541" s="222">
        <f t="shared" si="1121"/>
        <v>0</v>
      </c>
      <c r="O541" s="222">
        <f t="shared" si="1122"/>
        <v>0</v>
      </c>
      <c r="P541" s="222">
        <f t="shared" si="1123"/>
        <v>0</v>
      </c>
      <c r="Q541" s="222">
        <f t="shared" si="1124"/>
        <v>0</v>
      </c>
      <c r="R541" s="222">
        <f t="shared" si="1125"/>
        <v>0</v>
      </c>
      <c r="S541" s="222">
        <f t="shared" si="1126"/>
        <v>0</v>
      </c>
      <c r="T541" s="222">
        <f t="shared" si="1127"/>
        <v>0</v>
      </c>
      <c r="U541" s="222">
        <f t="shared" si="1128"/>
        <v>0</v>
      </c>
      <c r="V541" s="222">
        <f t="shared" si="1129"/>
        <v>0</v>
      </c>
      <c r="W541" s="222">
        <f t="shared" si="1130"/>
        <v>0</v>
      </c>
      <c r="X541" s="222">
        <f t="shared" si="1131"/>
        <v>0</v>
      </c>
      <c r="Y541" s="222">
        <f t="shared" si="1132"/>
        <v>0</v>
      </c>
      <c r="Z541" s="222">
        <f t="shared" si="1133"/>
        <v>0</v>
      </c>
      <c r="AA541" s="222">
        <f t="shared" si="1134"/>
        <v>0</v>
      </c>
      <c r="AB541" s="222">
        <f t="shared" si="1135"/>
        <v>0</v>
      </c>
      <c r="AC541" s="222">
        <f t="shared" si="1136"/>
        <v>0</v>
      </c>
      <c r="AD541" s="222">
        <f t="shared" si="1137"/>
        <v>0</v>
      </c>
      <c r="AE541" s="222">
        <f t="shared" si="1138"/>
        <v>0</v>
      </c>
      <c r="AF541" s="222">
        <f t="shared" si="1139"/>
        <v>0</v>
      </c>
      <c r="AG541" s="222">
        <f t="shared" si="1140"/>
        <v>0</v>
      </c>
      <c r="AH541" s="222">
        <f t="shared" si="1141"/>
        <v>0</v>
      </c>
      <c r="AI541" s="222">
        <f t="shared" si="1142"/>
        <v>0</v>
      </c>
      <c r="AJ541" s="222">
        <f t="shared" si="1143"/>
        <v>0</v>
      </c>
      <c r="AK541" s="222">
        <f t="shared" si="1144"/>
        <v>0</v>
      </c>
      <c r="AL541" s="222">
        <f t="shared" si="1145"/>
        <v>0</v>
      </c>
      <c r="AM541" s="222">
        <f t="shared" si="1146"/>
        <v>0</v>
      </c>
      <c r="AN541" s="222">
        <f t="shared" si="1147"/>
        <v>0</v>
      </c>
      <c r="AO541" s="222">
        <f t="shared" si="1148"/>
        <v>0</v>
      </c>
      <c r="AP541" s="222">
        <f t="shared" si="1149"/>
        <v>0</v>
      </c>
      <c r="AQ541" s="222">
        <f t="shared" si="1150"/>
        <v>0</v>
      </c>
      <c r="AR541" s="222">
        <f t="shared" si="1151"/>
        <v>0</v>
      </c>
      <c r="AS541" s="222">
        <f t="shared" si="1152"/>
        <v>0</v>
      </c>
      <c r="AT541" s="222">
        <f t="shared" si="1153"/>
        <v>0</v>
      </c>
      <c r="AU541" s="222">
        <f t="shared" si="1154"/>
        <v>0</v>
      </c>
      <c r="AV541" s="222">
        <f t="shared" si="1155"/>
        <v>0</v>
      </c>
      <c r="AW541" s="222">
        <f t="shared" si="1156"/>
        <v>0</v>
      </c>
      <c r="AX541" s="222">
        <f t="shared" si="1157"/>
        <v>0</v>
      </c>
      <c r="AY541" s="222">
        <f t="shared" si="1158"/>
        <v>0</v>
      </c>
      <c r="AZ541" s="222">
        <f t="shared" si="1159"/>
        <v>0</v>
      </c>
      <c r="BA541" s="222">
        <f t="shared" si="1160"/>
        <v>0</v>
      </c>
      <c r="BB541" s="222">
        <f t="shared" si="1161"/>
        <v>0</v>
      </c>
      <c r="BC541" s="222">
        <f t="shared" si="1162"/>
        <v>0</v>
      </c>
      <c r="BD541" s="222">
        <f t="shared" si="1163"/>
        <v>0</v>
      </c>
      <c r="BE541" s="222">
        <f t="shared" si="1164"/>
        <v>0</v>
      </c>
      <c r="BF541" s="222">
        <f t="shared" si="1165"/>
        <v>0</v>
      </c>
      <c r="BG541" s="222">
        <f t="shared" si="1166"/>
        <v>0</v>
      </c>
      <c r="BH541" s="222">
        <f t="shared" si="1167"/>
        <v>0</v>
      </c>
      <c r="BI541" s="222">
        <f t="shared" si="1168"/>
        <v>0</v>
      </c>
      <c r="BJ541" s="222">
        <f t="shared" si="1169"/>
        <v>0</v>
      </c>
      <c r="BK541" s="222">
        <f t="shared" si="1170"/>
        <v>0</v>
      </c>
      <c r="BL541" s="222">
        <f t="shared" si="1171"/>
        <v>0</v>
      </c>
      <c r="BM541" s="222">
        <f t="shared" si="1172"/>
        <v>0</v>
      </c>
      <c r="BN541" s="222">
        <f t="shared" si="1173"/>
        <v>0</v>
      </c>
      <c r="BO541" s="222">
        <f t="shared" si="1174"/>
        <v>0</v>
      </c>
      <c r="BP541" s="222">
        <f t="shared" si="1175"/>
        <v>0</v>
      </c>
      <c r="BQ541" s="222">
        <f t="shared" si="1176"/>
        <v>0</v>
      </c>
      <c r="BR541" s="222">
        <f t="shared" si="1177"/>
        <v>0</v>
      </c>
      <c r="BS541" s="222">
        <f t="shared" si="1178"/>
        <v>0</v>
      </c>
      <c r="BT541" s="222">
        <f t="shared" si="1179"/>
        <v>0</v>
      </c>
      <c r="BU541" s="222">
        <f t="shared" si="1180"/>
        <v>0</v>
      </c>
      <c r="BV541" s="222">
        <f t="shared" si="1181"/>
        <v>0</v>
      </c>
      <c r="BW541" s="222">
        <f t="shared" si="1182"/>
        <v>0</v>
      </c>
      <c r="BX541" s="222">
        <f t="shared" si="1183"/>
        <v>0</v>
      </c>
      <c r="BY541" s="222">
        <f t="shared" si="1184"/>
        <v>0</v>
      </c>
      <c r="BZ541" s="222">
        <f t="shared" si="1185"/>
        <v>0</v>
      </c>
      <c r="CA541" s="222">
        <f t="shared" si="1186"/>
        <v>0</v>
      </c>
      <c r="CB541" s="222">
        <f t="shared" si="1187"/>
        <v>0</v>
      </c>
      <c r="CC541" s="222">
        <f t="shared" si="1188"/>
        <v>0</v>
      </c>
      <c r="CD541" s="222">
        <f t="shared" si="1189"/>
        <v>0</v>
      </c>
      <c r="CE541" s="222">
        <f t="shared" si="1190"/>
        <v>0</v>
      </c>
      <c r="CF541" s="222">
        <f t="shared" si="1191"/>
        <v>0</v>
      </c>
      <c r="CG541" s="222">
        <f t="shared" si="1192"/>
        <v>0</v>
      </c>
      <c r="CH541" s="222">
        <f t="shared" si="1193"/>
        <v>0</v>
      </c>
      <c r="CI541" s="222">
        <f t="shared" si="1194"/>
        <v>0</v>
      </c>
      <c r="CJ541" s="222">
        <f t="shared" si="1195"/>
        <v>0</v>
      </c>
      <c r="CK541" s="222">
        <f t="shared" si="1196"/>
        <v>0</v>
      </c>
      <c r="CL541" s="222">
        <f t="shared" si="1197"/>
        <v>0</v>
      </c>
      <c r="CM541" s="222">
        <f t="shared" si="1198"/>
        <v>0</v>
      </c>
      <c r="CN541" s="222">
        <f t="shared" si="1199"/>
        <v>0</v>
      </c>
      <c r="CO541" s="222">
        <f t="shared" si="1200"/>
        <v>0</v>
      </c>
      <c r="CP541" s="222">
        <f t="shared" si="1201"/>
        <v>0</v>
      </c>
      <c r="CQ541" s="222">
        <f t="shared" si="1202"/>
        <v>0</v>
      </c>
      <c r="CR541" s="222">
        <f t="shared" si="1203"/>
        <v>0</v>
      </c>
      <c r="CS541" s="222">
        <f t="shared" si="1204"/>
        <v>0</v>
      </c>
      <c r="CT541" s="222">
        <f t="shared" si="1205"/>
        <v>0</v>
      </c>
      <c r="CU541" s="222">
        <f t="shared" si="1206"/>
        <v>0</v>
      </c>
      <c r="CV541" s="222">
        <f t="shared" si="1207"/>
        <v>0</v>
      </c>
      <c r="CW541" s="222">
        <f t="shared" si="1208"/>
        <v>0</v>
      </c>
      <c r="CX541" s="222">
        <f t="shared" si="1209"/>
        <v>0</v>
      </c>
      <c r="CY541" s="222">
        <f t="shared" si="1210"/>
        <v>0</v>
      </c>
      <c r="CZ541" s="222">
        <f t="shared" si="1211"/>
        <v>0</v>
      </c>
      <c r="DA541" s="222">
        <f t="shared" si="1212"/>
        <v>0</v>
      </c>
      <c r="DB541" s="222">
        <f t="shared" si="1213"/>
        <v>0</v>
      </c>
      <c r="DC541" s="222">
        <f t="shared" si="1214"/>
        <v>0</v>
      </c>
      <c r="DD541" s="222">
        <f t="shared" si="1215"/>
        <v>0</v>
      </c>
      <c r="DE541" s="222">
        <f t="shared" si="1216"/>
        <v>0</v>
      </c>
      <c r="DF541" s="222">
        <f t="shared" si="1217"/>
        <v>0</v>
      </c>
      <c r="DG541" s="222">
        <f t="shared" si="1218"/>
        <v>0</v>
      </c>
      <c r="DH541" s="222">
        <f t="shared" si="1219"/>
        <v>0</v>
      </c>
      <c r="DI541" s="222">
        <f t="shared" si="1220"/>
        <v>0</v>
      </c>
      <c r="DJ541" s="222">
        <f t="shared" si="1221"/>
        <v>0</v>
      </c>
      <c r="DK541" s="222">
        <f t="shared" si="1222"/>
        <v>0</v>
      </c>
      <c r="DL541" s="222">
        <f t="shared" si="1223"/>
        <v>0</v>
      </c>
      <c r="DM541" s="222">
        <f t="shared" si="1224"/>
        <v>0</v>
      </c>
      <c r="DN541" s="222">
        <f t="shared" si="1225"/>
        <v>0</v>
      </c>
      <c r="DO541" s="222">
        <f t="shared" si="1226"/>
        <v>0</v>
      </c>
      <c r="DP541" s="222">
        <f t="shared" si="1227"/>
        <v>0</v>
      </c>
      <c r="DQ541" s="222">
        <f t="shared" si="1228"/>
        <v>0</v>
      </c>
      <c r="DR541" s="222">
        <f t="shared" si="1229"/>
        <v>0</v>
      </c>
      <c r="DS541" s="222">
        <f t="shared" si="1230"/>
        <v>0</v>
      </c>
      <c r="DT541" s="222">
        <f t="shared" si="1231"/>
        <v>0</v>
      </c>
      <c r="DU541" s="222">
        <f t="shared" si="1232"/>
        <v>0</v>
      </c>
      <c r="DV541" s="222">
        <f t="shared" si="1233"/>
        <v>0</v>
      </c>
      <c r="DW541" s="222">
        <f t="shared" si="1234"/>
        <v>0</v>
      </c>
      <c r="DX541" s="222">
        <f t="shared" si="1235"/>
        <v>0</v>
      </c>
      <c r="DY541" s="222">
        <f t="shared" si="1236"/>
        <v>0</v>
      </c>
      <c r="DZ541" s="222">
        <f t="shared" si="1237"/>
        <v>0</v>
      </c>
      <c r="EA541" s="222">
        <f t="shared" si="1238"/>
        <v>0</v>
      </c>
      <c r="EB541" s="222">
        <f t="shared" si="1239"/>
        <v>0</v>
      </c>
      <c r="EC541" s="222">
        <f t="shared" si="1240"/>
        <v>0</v>
      </c>
      <c r="ED541" s="222">
        <f t="shared" si="1241"/>
        <v>0</v>
      </c>
      <c r="EE541" s="222">
        <f t="shared" si="1242"/>
        <v>0</v>
      </c>
      <c r="EF541" s="222">
        <f t="shared" si="1243"/>
        <v>0</v>
      </c>
      <c r="EG541" s="222">
        <f t="shared" si="1244"/>
        <v>0</v>
      </c>
      <c r="EH541" s="222">
        <f t="shared" si="1245"/>
        <v>0</v>
      </c>
      <c r="EI541" s="222">
        <f t="shared" si="1246"/>
        <v>0</v>
      </c>
      <c r="EJ541" s="222">
        <f t="shared" si="1247"/>
        <v>0</v>
      </c>
      <c r="EK541" s="222">
        <f t="shared" si="1248"/>
        <v>0</v>
      </c>
      <c r="EL541" s="222">
        <f t="shared" si="1249"/>
        <v>0</v>
      </c>
      <c r="EM541" s="222">
        <f t="shared" si="1250"/>
        <v>0</v>
      </c>
      <c r="EN541" s="222">
        <f t="shared" si="1251"/>
        <v>0</v>
      </c>
      <c r="EO541" s="222">
        <f t="shared" si="1252"/>
        <v>0</v>
      </c>
      <c r="EP541" s="222">
        <f t="shared" si="1253"/>
        <v>0</v>
      </c>
      <c r="EQ541" s="222">
        <f t="shared" si="1254"/>
        <v>0</v>
      </c>
      <c r="ER541" s="222">
        <f t="shared" si="1255"/>
        <v>0</v>
      </c>
      <c r="ES541" s="222">
        <f t="shared" si="1256"/>
        <v>0</v>
      </c>
      <c r="ET541" s="222">
        <f t="shared" si="1257"/>
        <v>0</v>
      </c>
      <c r="EU541" s="222">
        <f t="shared" si="1258"/>
        <v>0</v>
      </c>
      <c r="EV541" s="222">
        <f t="shared" si="1259"/>
        <v>0</v>
      </c>
      <c r="EW541" s="222">
        <f t="shared" si="1260"/>
        <v>0</v>
      </c>
      <c r="EX541" s="222">
        <f t="shared" si="1261"/>
        <v>0</v>
      </c>
      <c r="EY541" s="222">
        <f t="shared" si="1262"/>
        <v>0</v>
      </c>
      <c r="EZ541" s="222">
        <f t="shared" si="1263"/>
        <v>0</v>
      </c>
      <c r="FA541" s="222">
        <f t="shared" si="1264"/>
        <v>0</v>
      </c>
      <c r="FB541" s="222">
        <f t="shared" si="1265"/>
        <v>0</v>
      </c>
      <c r="FC541" s="222">
        <f t="shared" si="1266"/>
        <v>0</v>
      </c>
      <c r="FD541" s="222">
        <f t="shared" si="1267"/>
        <v>0</v>
      </c>
      <c r="FE541" s="222">
        <f t="shared" si="1268"/>
        <v>0</v>
      </c>
      <c r="FF541" s="222">
        <f t="shared" si="1269"/>
        <v>0</v>
      </c>
      <c r="FG541" s="222">
        <f t="shared" si="1270"/>
        <v>0</v>
      </c>
      <c r="FH541" s="222">
        <f t="shared" si="1271"/>
        <v>0</v>
      </c>
      <c r="FI541" s="222">
        <f t="shared" si="1272"/>
        <v>0</v>
      </c>
      <c r="FJ541" s="222">
        <f t="shared" si="1273"/>
        <v>0</v>
      </c>
      <c r="FK541" s="222">
        <f t="shared" si="1274"/>
        <v>0</v>
      </c>
      <c r="FL541" s="222">
        <f t="shared" si="1275"/>
        <v>0</v>
      </c>
      <c r="FM541" s="222">
        <f t="shared" si="1276"/>
        <v>0</v>
      </c>
      <c r="FN541" s="222">
        <f t="shared" si="1277"/>
        <v>0</v>
      </c>
      <c r="FO541" s="222">
        <f t="shared" si="1278"/>
        <v>0</v>
      </c>
      <c r="FP541" s="222">
        <f t="shared" si="1279"/>
        <v>0</v>
      </c>
      <c r="FQ541" s="222">
        <f t="shared" si="1280"/>
        <v>0</v>
      </c>
      <c r="FR541" s="222">
        <f t="shared" si="1281"/>
        <v>0</v>
      </c>
      <c r="FS541" s="222">
        <f t="shared" si="1282"/>
        <v>0</v>
      </c>
      <c r="FT541" s="222">
        <f t="shared" si="1283"/>
        <v>0</v>
      </c>
      <c r="FU541" s="222">
        <f t="shared" si="1284"/>
        <v>0</v>
      </c>
      <c r="FV541" s="222">
        <f t="shared" si="1285"/>
        <v>0</v>
      </c>
      <c r="FW541" s="222">
        <f t="shared" si="1286"/>
        <v>0</v>
      </c>
      <c r="FX541" s="222">
        <f t="shared" si="1287"/>
        <v>0</v>
      </c>
      <c r="FY541" s="222">
        <f t="shared" si="1288"/>
        <v>0</v>
      </c>
      <c r="FZ541" s="222">
        <f t="shared" si="1289"/>
        <v>0</v>
      </c>
      <c r="GA541" s="222">
        <f t="shared" si="1290"/>
        <v>0</v>
      </c>
      <c r="GB541" s="222">
        <f t="shared" si="1291"/>
        <v>0</v>
      </c>
      <c r="GC541" s="222">
        <f t="shared" si="1292"/>
        <v>0</v>
      </c>
      <c r="GD541" s="222">
        <f t="shared" si="1293"/>
        <v>0</v>
      </c>
      <c r="GE541" s="222">
        <f t="shared" si="1294"/>
        <v>0</v>
      </c>
      <c r="GF541" s="222">
        <f t="shared" si="1295"/>
        <v>0</v>
      </c>
      <c r="GG541" s="222">
        <f t="shared" si="1296"/>
        <v>0</v>
      </c>
      <c r="GH541" s="222">
        <f t="shared" si="1297"/>
        <v>0</v>
      </c>
      <c r="GI541" s="222">
        <f t="shared" si="1298"/>
        <v>0</v>
      </c>
      <c r="GJ541" s="222">
        <f t="shared" si="1299"/>
        <v>0</v>
      </c>
      <c r="GK541" s="222">
        <f t="shared" si="1300"/>
        <v>0</v>
      </c>
      <c r="GL541" s="222">
        <f t="shared" si="1301"/>
        <v>0</v>
      </c>
      <c r="GM541" s="222">
        <f t="shared" si="1302"/>
        <v>0</v>
      </c>
      <c r="GN541" s="222">
        <f t="shared" si="1303"/>
        <v>0</v>
      </c>
      <c r="GO541" s="222">
        <f t="shared" si="1304"/>
        <v>0</v>
      </c>
      <c r="GP541" s="222">
        <f t="shared" si="1305"/>
        <v>0</v>
      </c>
      <c r="GQ541" s="222">
        <f t="shared" si="1306"/>
        <v>0</v>
      </c>
      <c r="GR541" s="222">
        <f t="shared" si="1307"/>
        <v>0</v>
      </c>
      <c r="GS541" s="222">
        <f t="shared" si="1308"/>
        <v>0</v>
      </c>
      <c r="GT541" s="222">
        <f t="shared" si="1309"/>
        <v>0</v>
      </c>
      <c r="GU541" s="222">
        <f t="shared" si="1310"/>
        <v>0</v>
      </c>
      <c r="GV541" s="222">
        <f t="shared" si="1311"/>
        <v>0</v>
      </c>
      <c r="GW541" s="222">
        <f t="shared" si="1312"/>
        <v>0</v>
      </c>
      <c r="GX541" s="222">
        <f t="shared" si="1313"/>
        <v>0</v>
      </c>
      <c r="GY541" s="222">
        <f t="shared" si="1314"/>
        <v>0</v>
      </c>
      <c r="GZ541" s="222">
        <f t="shared" si="1315"/>
        <v>0</v>
      </c>
      <c r="HA541" s="222">
        <f t="shared" si="1316"/>
        <v>0</v>
      </c>
      <c r="HB541" s="222">
        <f t="shared" si="1317"/>
        <v>0</v>
      </c>
      <c r="HC541" s="222">
        <f t="shared" si="1318"/>
        <v>0</v>
      </c>
      <c r="HD541" s="222">
        <f t="shared" si="1319"/>
        <v>0</v>
      </c>
      <c r="HE541" s="222">
        <f t="shared" si="1320"/>
        <v>0</v>
      </c>
      <c r="HF541" s="222">
        <f t="shared" si="1321"/>
        <v>0</v>
      </c>
      <c r="HG541" s="222">
        <f t="shared" si="1322"/>
        <v>0</v>
      </c>
      <c r="HH541" s="222">
        <f t="shared" si="1323"/>
        <v>0</v>
      </c>
      <c r="HI541" s="222">
        <f t="shared" si="1324"/>
        <v>0</v>
      </c>
      <c r="HJ541" s="222">
        <f t="shared" si="1325"/>
        <v>0</v>
      </c>
      <c r="HK541" s="222">
        <f t="shared" si="1326"/>
        <v>0</v>
      </c>
      <c r="HL541" s="222">
        <f t="shared" si="1327"/>
        <v>0</v>
      </c>
      <c r="HM541" s="222">
        <f t="shared" si="1328"/>
        <v>0</v>
      </c>
      <c r="HN541" s="222">
        <f t="shared" si="1329"/>
        <v>0</v>
      </c>
      <c r="HO541" s="222">
        <f t="shared" si="1330"/>
        <v>0</v>
      </c>
      <c r="HP541" s="222">
        <f t="shared" si="1331"/>
        <v>0</v>
      </c>
      <c r="HQ541" s="222">
        <f t="shared" si="1332"/>
        <v>0</v>
      </c>
      <c r="HR541" s="222">
        <f t="shared" si="1333"/>
        <v>0</v>
      </c>
      <c r="HS541" s="222">
        <f t="shared" si="1334"/>
        <v>0</v>
      </c>
      <c r="HT541" s="222">
        <f t="shared" si="1335"/>
        <v>0</v>
      </c>
      <c r="HU541" s="222">
        <f t="shared" si="1336"/>
        <v>0</v>
      </c>
      <c r="HV541" s="222">
        <f t="shared" si="1337"/>
        <v>0</v>
      </c>
      <c r="HW541" s="222">
        <f t="shared" si="1338"/>
        <v>0</v>
      </c>
      <c r="HX541" s="222">
        <f t="shared" si="1339"/>
        <v>0</v>
      </c>
      <c r="HY541" s="222">
        <f t="shared" si="1340"/>
        <v>0</v>
      </c>
      <c r="HZ541" s="222">
        <f t="shared" si="1341"/>
        <v>0</v>
      </c>
      <c r="IA541" s="222">
        <f t="shared" si="1342"/>
        <v>0</v>
      </c>
      <c r="IB541" s="222">
        <f t="shared" si="1343"/>
        <v>0</v>
      </c>
      <c r="IC541" s="222">
        <f t="shared" si="1344"/>
        <v>0</v>
      </c>
      <c r="ID541" s="222">
        <f t="shared" si="1345"/>
        <v>0</v>
      </c>
      <c r="IE541" s="222">
        <f t="shared" si="1346"/>
        <v>0</v>
      </c>
      <c r="IF541" s="222">
        <f t="shared" si="1347"/>
        <v>0</v>
      </c>
      <c r="IG541" s="222">
        <f t="shared" si="1348"/>
        <v>0</v>
      </c>
      <c r="IH541" s="222">
        <f t="shared" si="1349"/>
        <v>0</v>
      </c>
      <c r="II541" s="222">
        <f t="shared" si="1350"/>
        <v>0</v>
      </c>
      <c r="IJ541" s="222">
        <f t="shared" si="1351"/>
        <v>0</v>
      </c>
      <c r="IK541" s="222">
        <f t="shared" si="1352"/>
        <v>0</v>
      </c>
      <c r="IL541" s="222">
        <f t="shared" si="1353"/>
        <v>0</v>
      </c>
      <c r="IM541" s="222">
        <f t="shared" si="1354"/>
        <v>0</v>
      </c>
      <c r="IN541" s="222">
        <f t="shared" si="1355"/>
        <v>0</v>
      </c>
      <c r="IO541" s="222">
        <f t="shared" si="1356"/>
        <v>0</v>
      </c>
      <c r="IP541" s="222">
        <f t="shared" si="1357"/>
        <v>0</v>
      </c>
      <c r="IQ541" s="222">
        <f t="shared" si="1358"/>
        <v>0</v>
      </c>
      <c r="IR541" s="222">
        <f t="shared" si="1359"/>
        <v>0</v>
      </c>
      <c r="IS541" s="222">
        <f t="shared" si="1360"/>
        <v>0</v>
      </c>
      <c r="IT541" s="222">
        <f t="shared" si="1361"/>
        <v>0</v>
      </c>
      <c r="IU541" s="222">
        <f t="shared" si="1362"/>
        <v>0</v>
      </c>
      <c r="IV541" s="222">
        <f t="shared" si="1363"/>
        <v>0</v>
      </c>
      <c r="IW541" s="222">
        <f t="shared" si="1364"/>
        <v>0</v>
      </c>
      <c r="IX541" s="222">
        <f t="shared" si="1365"/>
        <v>0</v>
      </c>
      <c r="IY541" s="222">
        <f t="shared" si="1366"/>
        <v>0</v>
      </c>
      <c r="IZ541" s="222">
        <f t="shared" si="1367"/>
        <v>0</v>
      </c>
      <c r="JA541" s="222">
        <f t="shared" si="1368"/>
        <v>0</v>
      </c>
      <c r="JB541" s="222">
        <f t="shared" si="1369"/>
        <v>0</v>
      </c>
    </row>
    <row r="542" spans="2:262">
      <c r="B542" s="230">
        <v>181</v>
      </c>
      <c r="C542" s="229">
        <f t="shared" si="1370"/>
        <v>3.5351562500000027E-3</v>
      </c>
      <c r="D542" s="226">
        <f t="shared" ca="1" si="1113"/>
        <v>39.127531420175671</v>
      </c>
      <c r="E542" s="225">
        <f ca="1">GE361</f>
        <v>-7.2468579824332677E-2</v>
      </c>
      <c r="F542" s="224">
        <v>181</v>
      </c>
      <c r="G542" s="222">
        <f t="shared" si="1114"/>
        <v>0</v>
      </c>
      <c r="H542" s="222">
        <f t="shared" si="1115"/>
        <v>0</v>
      </c>
      <c r="I542" s="222">
        <f t="shared" si="1116"/>
        <v>0</v>
      </c>
      <c r="J542" s="222">
        <f t="shared" si="1117"/>
        <v>0</v>
      </c>
      <c r="K542" s="222">
        <f t="shared" si="1118"/>
        <v>0</v>
      </c>
      <c r="L542" s="222">
        <f t="shared" si="1119"/>
        <v>0</v>
      </c>
      <c r="M542" s="222">
        <f t="shared" si="1120"/>
        <v>0</v>
      </c>
      <c r="N542" s="222">
        <f t="shared" si="1121"/>
        <v>0</v>
      </c>
      <c r="O542" s="222">
        <f t="shared" si="1122"/>
        <v>0</v>
      </c>
      <c r="P542" s="222">
        <f t="shared" si="1123"/>
        <v>0</v>
      </c>
      <c r="Q542" s="222">
        <f t="shared" si="1124"/>
        <v>0</v>
      </c>
      <c r="R542" s="222">
        <f t="shared" si="1125"/>
        <v>0</v>
      </c>
      <c r="S542" s="222">
        <f t="shared" si="1126"/>
        <v>0</v>
      </c>
      <c r="T542" s="222">
        <f t="shared" si="1127"/>
        <v>0</v>
      </c>
      <c r="U542" s="222">
        <f t="shared" si="1128"/>
        <v>0</v>
      </c>
      <c r="V542" s="222">
        <f t="shared" si="1129"/>
        <v>0</v>
      </c>
      <c r="W542" s="222">
        <f t="shared" si="1130"/>
        <v>0</v>
      </c>
      <c r="X542" s="222">
        <f t="shared" si="1131"/>
        <v>0</v>
      </c>
      <c r="Y542" s="222">
        <f t="shared" si="1132"/>
        <v>0</v>
      </c>
      <c r="Z542" s="222">
        <f t="shared" si="1133"/>
        <v>0</v>
      </c>
      <c r="AA542" s="222">
        <f t="shared" si="1134"/>
        <v>0</v>
      </c>
      <c r="AB542" s="222">
        <f t="shared" si="1135"/>
        <v>0</v>
      </c>
      <c r="AC542" s="222">
        <f t="shared" si="1136"/>
        <v>0</v>
      </c>
      <c r="AD542" s="222">
        <f t="shared" si="1137"/>
        <v>0</v>
      </c>
      <c r="AE542" s="222">
        <f t="shared" si="1138"/>
        <v>0</v>
      </c>
      <c r="AF542" s="222">
        <f t="shared" si="1139"/>
        <v>0</v>
      </c>
      <c r="AG542" s="222">
        <f t="shared" si="1140"/>
        <v>0</v>
      </c>
      <c r="AH542" s="222">
        <f t="shared" si="1141"/>
        <v>0</v>
      </c>
      <c r="AI542" s="222">
        <f t="shared" si="1142"/>
        <v>0</v>
      </c>
      <c r="AJ542" s="222">
        <f t="shared" si="1143"/>
        <v>0</v>
      </c>
      <c r="AK542" s="222">
        <f t="shared" si="1144"/>
        <v>0</v>
      </c>
      <c r="AL542" s="222">
        <f t="shared" si="1145"/>
        <v>0</v>
      </c>
      <c r="AM542" s="222">
        <f t="shared" si="1146"/>
        <v>0</v>
      </c>
      <c r="AN542" s="222">
        <f t="shared" si="1147"/>
        <v>0</v>
      </c>
      <c r="AO542" s="222">
        <f t="shared" si="1148"/>
        <v>0</v>
      </c>
      <c r="AP542" s="222">
        <f t="shared" si="1149"/>
        <v>0</v>
      </c>
      <c r="AQ542" s="222">
        <f t="shared" si="1150"/>
        <v>0</v>
      </c>
      <c r="AR542" s="222">
        <f t="shared" si="1151"/>
        <v>0</v>
      </c>
      <c r="AS542" s="222">
        <f t="shared" si="1152"/>
        <v>0</v>
      </c>
      <c r="AT542" s="222">
        <f t="shared" si="1153"/>
        <v>0</v>
      </c>
      <c r="AU542" s="222">
        <f t="shared" si="1154"/>
        <v>0</v>
      </c>
      <c r="AV542" s="222">
        <f t="shared" si="1155"/>
        <v>0</v>
      </c>
      <c r="AW542" s="222">
        <f t="shared" si="1156"/>
        <v>0</v>
      </c>
      <c r="AX542" s="222">
        <f t="shared" si="1157"/>
        <v>0</v>
      </c>
      <c r="AY542" s="222">
        <f t="shared" si="1158"/>
        <v>0</v>
      </c>
      <c r="AZ542" s="222">
        <f t="shared" si="1159"/>
        <v>0</v>
      </c>
      <c r="BA542" s="222">
        <f t="shared" si="1160"/>
        <v>0</v>
      </c>
      <c r="BB542" s="222">
        <f t="shared" si="1161"/>
        <v>0</v>
      </c>
      <c r="BC542" s="222">
        <f t="shared" si="1162"/>
        <v>0</v>
      </c>
      <c r="BD542" s="222">
        <f t="shared" si="1163"/>
        <v>0</v>
      </c>
      <c r="BE542" s="222">
        <f t="shared" si="1164"/>
        <v>0</v>
      </c>
      <c r="BF542" s="222">
        <f t="shared" si="1165"/>
        <v>0</v>
      </c>
      <c r="BG542" s="222">
        <f t="shared" si="1166"/>
        <v>0</v>
      </c>
      <c r="BH542" s="222">
        <f t="shared" si="1167"/>
        <v>0</v>
      </c>
      <c r="BI542" s="222">
        <f t="shared" si="1168"/>
        <v>0</v>
      </c>
      <c r="BJ542" s="222">
        <f t="shared" si="1169"/>
        <v>0</v>
      </c>
      <c r="BK542" s="222">
        <f t="shared" si="1170"/>
        <v>0</v>
      </c>
      <c r="BL542" s="222">
        <f t="shared" si="1171"/>
        <v>0</v>
      </c>
      <c r="BM542" s="222">
        <f t="shared" si="1172"/>
        <v>0</v>
      </c>
      <c r="BN542" s="222">
        <f t="shared" si="1173"/>
        <v>0</v>
      </c>
      <c r="BO542" s="222">
        <f t="shared" si="1174"/>
        <v>0</v>
      </c>
      <c r="BP542" s="222">
        <f t="shared" si="1175"/>
        <v>0</v>
      </c>
      <c r="BQ542" s="222">
        <f t="shared" si="1176"/>
        <v>0</v>
      </c>
      <c r="BR542" s="222">
        <f t="shared" si="1177"/>
        <v>0</v>
      </c>
      <c r="BS542" s="222">
        <f t="shared" si="1178"/>
        <v>0</v>
      </c>
      <c r="BT542" s="222">
        <f t="shared" si="1179"/>
        <v>0</v>
      </c>
      <c r="BU542" s="222">
        <f t="shared" si="1180"/>
        <v>0</v>
      </c>
      <c r="BV542" s="222">
        <f t="shared" si="1181"/>
        <v>0</v>
      </c>
      <c r="BW542" s="222">
        <f t="shared" si="1182"/>
        <v>0</v>
      </c>
      <c r="BX542" s="222">
        <f t="shared" si="1183"/>
        <v>0</v>
      </c>
      <c r="BY542" s="222">
        <f t="shared" si="1184"/>
        <v>0</v>
      </c>
      <c r="BZ542" s="222">
        <f t="shared" si="1185"/>
        <v>0</v>
      </c>
      <c r="CA542" s="222">
        <f t="shared" si="1186"/>
        <v>0</v>
      </c>
      <c r="CB542" s="222">
        <f t="shared" si="1187"/>
        <v>0</v>
      </c>
      <c r="CC542" s="222">
        <f t="shared" si="1188"/>
        <v>0</v>
      </c>
      <c r="CD542" s="222">
        <f t="shared" si="1189"/>
        <v>0</v>
      </c>
      <c r="CE542" s="222">
        <f t="shared" si="1190"/>
        <v>0</v>
      </c>
      <c r="CF542" s="222">
        <f t="shared" si="1191"/>
        <v>0</v>
      </c>
      <c r="CG542" s="222">
        <f t="shared" si="1192"/>
        <v>0</v>
      </c>
      <c r="CH542" s="222">
        <f t="shared" si="1193"/>
        <v>0</v>
      </c>
      <c r="CI542" s="222">
        <f t="shared" si="1194"/>
        <v>0</v>
      </c>
      <c r="CJ542" s="222">
        <f t="shared" si="1195"/>
        <v>0</v>
      </c>
      <c r="CK542" s="222">
        <f t="shared" si="1196"/>
        <v>0</v>
      </c>
      <c r="CL542" s="222">
        <f t="shared" si="1197"/>
        <v>0</v>
      </c>
      <c r="CM542" s="222">
        <f t="shared" si="1198"/>
        <v>0</v>
      </c>
      <c r="CN542" s="222">
        <f t="shared" si="1199"/>
        <v>0</v>
      </c>
      <c r="CO542" s="222">
        <f t="shared" si="1200"/>
        <v>0</v>
      </c>
      <c r="CP542" s="222">
        <f t="shared" si="1201"/>
        <v>0</v>
      </c>
      <c r="CQ542" s="222">
        <f t="shared" si="1202"/>
        <v>0</v>
      </c>
      <c r="CR542" s="222">
        <f t="shared" si="1203"/>
        <v>0</v>
      </c>
      <c r="CS542" s="222">
        <f t="shared" si="1204"/>
        <v>0</v>
      </c>
      <c r="CT542" s="222">
        <f t="shared" si="1205"/>
        <v>0</v>
      </c>
      <c r="CU542" s="222">
        <f t="shared" si="1206"/>
        <v>0</v>
      </c>
      <c r="CV542" s="222">
        <f t="shared" si="1207"/>
        <v>0</v>
      </c>
      <c r="CW542" s="222">
        <f t="shared" si="1208"/>
        <v>0</v>
      </c>
      <c r="CX542" s="222">
        <f t="shared" si="1209"/>
        <v>0</v>
      </c>
      <c r="CY542" s="222">
        <f t="shared" si="1210"/>
        <v>0</v>
      </c>
      <c r="CZ542" s="222">
        <f t="shared" si="1211"/>
        <v>0</v>
      </c>
      <c r="DA542" s="222">
        <f t="shared" si="1212"/>
        <v>0</v>
      </c>
      <c r="DB542" s="222">
        <f t="shared" si="1213"/>
        <v>0</v>
      </c>
      <c r="DC542" s="222">
        <f t="shared" si="1214"/>
        <v>0</v>
      </c>
      <c r="DD542" s="222">
        <f t="shared" si="1215"/>
        <v>0</v>
      </c>
      <c r="DE542" s="222">
        <f t="shared" si="1216"/>
        <v>0</v>
      </c>
      <c r="DF542" s="222">
        <f t="shared" si="1217"/>
        <v>0</v>
      </c>
      <c r="DG542" s="222">
        <f t="shared" si="1218"/>
        <v>0</v>
      </c>
      <c r="DH542" s="222">
        <f t="shared" si="1219"/>
        <v>0</v>
      </c>
      <c r="DI542" s="222">
        <f t="shared" si="1220"/>
        <v>0</v>
      </c>
      <c r="DJ542" s="222">
        <f t="shared" si="1221"/>
        <v>0</v>
      </c>
      <c r="DK542" s="222">
        <f t="shared" si="1222"/>
        <v>0</v>
      </c>
      <c r="DL542" s="222">
        <f t="shared" si="1223"/>
        <v>0</v>
      </c>
      <c r="DM542" s="222">
        <f t="shared" si="1224"/>
        <v>0</v>
      </c>
      <c r="DN542" s="222">
        <f t="shared" si="1225"/>
        <v>0</v>
      </c>
      <c r="DO542" s="222">
        <f t="shared" si="1226"/>
        <v>0</v>
      </c>
      <c r="DP542" s="222">
        <f t="shared" si="1227"/>
        <v>0</v>
      </c>
      <c r="DQ542" s="222">
        <f t="shared" si="1228"/>
        <v>0</v>
      </c>
      <c r="DR542" s="222">
        <f t="shared" si="1229"/>
        <v>0</v>
      </c>
      <c r="DS542" s="222">
        <f t="shared" si="1230"/>
        <v>0</v>
      </c>
      <c r="DT542" s="222">
        <f t="shared" si="1231"/>
        <v>0</v>
      </c>
      <c r="DU542" s="222">
        <f t="shared" si="1232"/>
        <v>0</v>
      </c>
      <c r="DV542" s="222">
        <f t="shared" si="1233"/>
        <v>0</v>
      </c>
      <c r="DW542" s="222">
        <f t="shared" si="1234"/>
        <v>0</v>
      </c>
      <c r="DX542" s="222">
        <f t="shared" si="1235"/>
        <v>0</v>
      </c>
      <c r="DY542" s="222">
        <f t="shared" si="1236"/>
        <v>0</v>
      </c>
      <c r="DZ542" s="222">
        <f t="shared" si="1237"/>
        <v>0</v>
      </c>
      <c r="EA542" s="222">
        <f t="shared" si="1238"/>
        <v>0</v>
      </c>
      <c r="EB542" s="222">
        <f t="shared" si="1239"/>
        <v>0</v>
      </c>
      <c r="EC542" s="222">
        <f t="shared" si="1240"/>
        <v>0</v>
      </c>
      <c r="ED542" s="222">
        <f t="shared" si="1241"/>
        <v>0</v>
      </c>
      <c r="EE542" s="222">
        <f t="shared" si="1242"/>
        <v>0</v>
      </c>
      <c r="EF542" s="222">
        <f t="shared" si="1243"/>
        <v>0</v>
      </c>
      <c r="EG542" s="222">
        <f t="shared" si="1244"/>
        <v>0</v>
      </c>
      <c r="EH542" s="222">
        <f t="shared" si="1245"/>
        <v>0</v>
      </c>
      <c r="EI542" s="222">
        <f t="shared" si="1246"/>
        <v>0</v>
      </c>
      <c r="EJ542" s="222">
        <f t="shared" si="1247"/>
        <v>0</v>
      </c>
      <c r="EK542" s="222">
        <f t="shared" si="1248"/>
        <v>0</v>
      </c>
      <c r="EL542" s="222">
        <f t="shared" si="1249"/>
        <v>0</v>
      </c>
      <c r="EM542" s="222">
        <f t="shared" si="1250"/>
        <v>0</v>
      </c>
      <c r="EN542" s="222">
        <f t="shared" si="1251"/>
        <v>0</v>
      </c>
      <c r="EO542" s="222">
        <f t="shared" si="1252"/>
        <v>0</v>
      </c>
      <c r="EP542" s="222">
        <f t="shared" si="1253"/>
        <v>0</v>
      </c>
      <c r="EQ542" s="222">
        <f t="shared" si="1254"/>
        <v>0</v>
      </c>
      <c r="ER542" s="222">
        <f t="shared" si="1255"/>
        <v>0</v>
      </c>
      <c r="ES542" s="222">
        <f t="shared" si="1256"/>
        <v>0</v>
      </c>
      <c r="ET542" s="222">
        <f t="shared" si="1257"/>
        <v>0</v>
      </c>
      <c r="EU542" s="222">
        <f t="shared" si="1258"/>
        <v>0</v>
      </c>
      <c r="EV542" s="222">
        <f t="shared" si="1259"/>
        <v>0</v>
      </c>
      <c r="EW542" s="222">
        <f t="shared" si="1260"/>
        <v>0</v>
      </c>
      <c r="EX542" s="222">
        <f t="shared" si="1261"/>
        <v>0</v>
      </c>
      <c r="EY542" s="222">
        <f t="shared" si="1262"/>
        <v>0</v>
      </c>
      <c r="EZ542" s="222">
        <f t="shared" si="1263"/>
        <v>0</v>
      </c>
      <c r="FA542" s="222">
        <f t="shared" si="1264"/>
        <v>0</v>
      </c>
      <c r="FB542" s="222">
        <f t="shared" si="1265"/>
        <v>0</v>
      </c>
      <c r="FC542" s="222">
        <f t="shared" si="1266"/>
        <v>0</v>
      </c>
      <c r="FD542" s="222">
        <f t="shared" si="1267"/>
        <v>0</v>
      </c>
      <c r="FE542" s="222">
        <f t="shared" si="1268"/>
        <v>0</v>
      </c>
      <c r="FF542" s="222">
        <f t="shared" si="1269"/>
        <v>0</v>
      </c>
      <c r="FG542" s="222">
        <f t="shared" si="1270"/>
        <v>0</v>
      </c>
      <c r="FH542" s="222">
        <f t="shared" si="1271"/>
        <v>0</v>
      </c>
      <c r="FI542" s="222">
        <f t="shared" si="1272"/>
        <v>0</v>
      </c>
      <c r="FJ542" s="222">
        <f t="shared" si="1273"/>
        <v>0</v>
      </c>
      <c r="FK542" s="222">
        <f t="shared" si="1274"/>
        <v>0</v>
      </c>
      <c r="FL542" s="222">
        <f t="shared" si="1275"/>
        <v>0</v>
      </c>
      <c r="FM542" s="222">
        <f t="shared" si="1276"/>
        <v>0</v>
      </c>
      <c r="FN542" s="222">
        <f t="shared" si="1277"/>
        <v>0</v>
      </c>
      <c r="FO542" s="222">
        <f t="shared" si="1278"/>
        <v>0</v>
      </c>
      <c r="FP542" s="222">
        <f t="shared" si="1279"/>
        <v>0</v>
      </c>
      <c r="FQ542" s="222">
        <f t="shared" si="1280"/>
        <v>0</v>
      </c>
      <c r="FR542" s="222">
        <f t="shared" si="1281"/>
        <v>0</v>
      </c>
      <c r="FS542" s="222">
        <f t="shared" si="1282"/>
        <v>0</v>
      </c>
      <c r="FT542" s="222">
        <f t="shared" si="1283"/>
        <v>0</v>
      </c>
      <c r="FU542" s="222">
        <f t="shared" si="1284"/>
        <v>0</v>
      </c>
      <c r="FV542" s="222">
        <f t="shared" si="1285"/>
        <v>0</v>
      </c>
      <c r="FW542" s="222">
        <f t="shared" si="1286"/>
        <v>0</v>
      </c>
      <c r="FX542" s="222">
        <f t="shared" si="1287"/>
        <v>0</v>
      </c>
      <c r="FY542" s="222">
        <f t="shared" si="1288"/>
        <v>0</v>
      </c>
      <c r="FZ542" s="222">
        <f t="shared" si="1289"/>
        <v>0</v>
      </c>
      <c r="GA542" s="222">
        <f t="shared" si="1290"/>
        <v>0</v>
      </c>
      <c r="GB542" s="222">
        <f t="shared" si="1291"/>
        <v>0</v>
      </c>
      <c r="GC542" s="222">
        <f t="shared" si="1292"/>
        <v>0</v>
      </c>
      <c r="GD542" s="222">
        <f t="shared" si="1293"/>
        <v>0</v>
      </c>
      <c r="GE542" s="222">
        <f t="shared" si="1294"/>
        <v>0</v>
      </c>
      <c r="GF542" s="222">
        <f t="shared" si="1295"/>
        <v>0</v>
      </c>
      <c r="GG542" s="222">
        <f t="shared" si="1296"/>
        <v>0</v>
      </c>
      <c r="GH542" s="222">
        <f t="shared" si="1297"/>
        <v>0</v>
      </c>
      <c r="GI542" s="222">
        <f t="shared" si="1298"/>
        <v>0</v>
      </c>
      <c r="GJ542" s="222">
        <f t="shared" si="1299"/>
        <v>0</v>
      </c>
      <c r="GK542" s="222">
        <f t="shared" si="1300"/>
        <v>0</v>
      </c>
      <c r="GL542" s="222">
        <f t="shared" si="1301"/>
        <v>0</v>
      </c>
      <c r="GM542" s="222">
        <f t="shared" si="1302"/>
        <v>0</v>
      </c>
      <c r="GN542" s="222">
        <f t="shared" si="1303"/>
        <v>0</v>
      </c>
      <c r="GO542" s="222">
        <f t="shared" si="1304"/>
        <v>0</v>
      </c>
      <c r="GP542" s="222">
        <f t="shared" si="1305"/>
        <v>0</v>
      </c>
      <c r="GQ542" s="222">
        <f t="shared" si="1306"/>
        <v>0</v>
      </c>
      <c r="GR542" s="222">
        <f t="shared" si="1307"/>
        <v>0</v>
      </c>
      <c r="GS542" s="222">
        <f t="shared" si="1308"/>
        <v>0</v>
      </c>
      <c r="GT542" s="222">
        <f t="shared" si="1309"/>
        <v>0</v>
      </c>
      <c r="GU542" s="222">
        <f t="shared" si="1310"/>
        <v>0</v>
      </c>
      <c r="GV542" s="222">
        <f t="shared" si="1311"/>
        <v>0</v>
      </c>
      <c r="GW542" s="222">
        <f t="shared" si="1312"/>
        <v>0</v>
      </c>
      <c r="GX542" s="222">
        <f t="shared" si="1313"/>
        <v>0</v>
      </c>
      <c r="GY542" s="222">
        <f t="shared" si="1314"/>
        <v>0</v>
      </c>
      <c r="GZ542" s="222">
        <f t="shared" si="1315"/>
        <v>0</v>
      </c>
      <c r="HA542" s="222">
        <f t="shared" si="1316"/>
        <v>0</v>
      </c>
      <c r="HB542" s="222">
        <f t="shared" si="1317"/>
        <v>0</v>
      </c>
      <c r="HC542" s="222">
        <f t="shared" si="1318"/>
        <v>0</v>
      </c>
      <c r="HD542" s="222">
        <f t="shared" si="1319"/>
        <v>0</v>
      </c>
      <c r="HE542" s="222">
        <f t="shared" si="1320"/>
        <v>0</v>
      </c>
      <c r="HF542" s="222">
        <f t="shared" si="1321"/>
        <v>0</v>
      </c>
      <c r="HG542" s="222">
        <f t="shared" si="1322"/>
        <v>0</v>
      </c>
      <c r="HH542" s="222">
        <f t="shared" si="1323"/>
        <v>0</v>
      </c>
      <c r="HI542" s="222">
        <f t="shared" si="1324"/>
        <v>0</v>
      </c>
      <c r="HJ542" s="222">
        <f t="shared" si="1325"/>
        <v>0</v>
      </c>
      <c r="HK542" s="222">
        <f t="shared" si="1326"/>
        <v>0</v>
      </c>
      <c r="HL542" s="222">
        <f t="shared" si="1327"/>
        <v>0</v>
      </c>
      <c r="HM542" s="222">
        <f t="shared" si="1328"/>
        <v>0</v>
      </c>
      <c r="HN542" s="222">
        <f t="shared" si="1329"/>
        <v>0</v>
      </c>
      <c r="HO542" s="222">
        <f t="shared" si="1330"/>
        <v>0</v>
      </c>
      <c r="HP542" s="222">
        <f t="shared" si="1331"/>
        <v>0</v>
      </c>
      <c r="HQ542" s="222">
        <f t="shared" si="1332"/>
        <v>0</v>
      </c>
      <c r="HR542" s="222">
        <f t="shared" si="1333"/>
        <v>0</v>
      </c>
      <c r="HS542" s="222">
        <f t="shared" si="1334"/>
        <v>0</v>
      </c>
      <c r="HT542" s="222">
        <f t="shared" si="1335"/>
        <v>0</v>
      </c>
      <c r="HU542" s="222">
        <f t="shared" si="1336"/>
        <v>0</v>
      </c>
      <c r="HV542" s="222">
        <f t="shared" si="1337"/>
        <v>0</v>
      </c>
      <c r="HW542" s="222">
        <f t="shared" si="1338"/>
        <v>0</v>
      </c>
      <c r="HX542" s="222">
        <f t="shared" si="1339"/>
        <v>0</v>
      </c>
      <c r="HY542" s="222">
        <f t="shared" si="1340"/>
        <v>0</v>
      </c>
      <c r="HZ542" s="222">
        <f t="shared" si="1341"/>
        <v>0</v>
      </c>
      <c r="IA542" s="222">
        <f t="shared" si="1342"/>
        <v>0</v>
      </c>
      <c r="IB542" s="222">
        <f t="shared" si="1343"/>
        <v>0</v>
      </c>
      <c r="IC542" s="222">
        <f t="shared" si="1344"/>
        <v>0</v>
      </c>
      <c r="ID542" s="222">
        <f t="shared" si="1345"/>
        <v>0</v>
      </c>
      <c r="IE542" s="222">
        <f t="shared" si="1346"/>
        <v>0</v>
      </c>
      <c r="IF542" s="222">
        <f t="shared" si="1347"/>
        <v>0</v>
      </c>
      <c r="IG542" s="222">
        <f t="shared" si="1348"/>
        <v>0</v>
      </c>
      <c r="IH542" s="222">
        <f t="shared" si="1349"/>
        <v>0</v>
      </c>
      <c r="II542" s="222">
        <f t="shared" si="1350"/>
        <v>0</v>
      </c>
      <c r="IJ542" s="222">
        <f t="shared" si="1351"/>
        <v>0</v>
      </c>
      <c r="IK542" s="222">
        <f t="shared" si="1352"/>
        <v>0</v>
      </c>
      <c r="IL542" s="222">
        <f t="shared" si="1353"/>
        <v>0</v>
      </c>
      <c r="IM542" s="222">
        <f t="shared" si="1354"/>
        <v>0</v>
      </c>
      <c r="IN542" s="222">
        <f t="shared" si="1355"/>
        <v>0</v>
      </c>
      <c r="IO542" s="222">
        <f t="shared" si="1356"/>
        <v>0</v>
      </c>
      <c r="IP542" s="222">
        <f t="shared" si="1357"/>
        <v>0</v>
      </c>
      <c r="IQ542" s="222">
        <f t="shared" si="1358"/>
        <v>0</v>
      </c>
      <c r="IR542" s="222">
        <f t="shared" si="1359"/>
        <v>0</v>
      </c>
      <c r="IS542" s="222">
        <f t="shared" si="1360"/>
        <v>0</v>
      </c>
      <c r="IT542" s="222">
        <f t="shared" si="1361"/>
        <v>0</v>
      </c>
      <c r="IU542" s="222">
        <f t="shared" si="1362"/>
        <v>0</v>
      </c>
      <c r="IV542" s="222">
        <f t="shared" si="1363"/>
        <v>0</v>
      </c>
      <c r="IW542" s="222">
        <f t="shared" si="1364"/>
        <v>0</v>
      </c>
      <c r="IX542" s="222">
        <f t="shared" si="1365"/>
        <v>0</v>
      </c>
      <c r="IY542" s="222">
        <f t="shared" si="1366"/>
        <v>0</v>
      </c>
      <c r="IZ542" s="222">
        <f t="shared" si="1367"/>
        <v>0</v>
      </c>
      <c r="JA542" s="222">
        <f t="shared" si="1368"/>
        <v>0</v>
      </c>
      <c r="JB542" s="222">
        <f t="shared" si="1369"/>
        <v>0</v>
      </c>
    </row>
    <row r="543" spans="2:262">
      <c r="B543" s="230">
        <v>182</v>
      </c>
      <c r="C543" s="229">
        <f t="shared" si="1370"/>
        <v>3.5546875000000027E-3</v>
      </c>
      <c r="D543" s="226">
        <f t="shared" ca="1" si="1113"/>
        <v>39.130268195030524</v>
      </c>
      <c r="E543" s="225">
        <f ca="1">GF361</f>
        <v>-6.9731804969476979E-2</v>
      </c>
      <c r="F543" s="224">
        <v>182</v>
      </c>
      <c r="G543" s="222">
        <f t="shared" si="1114"/>
        <v>0</v>
      </c>
      <c r="H543" s="222">
        <f t="shared" si="1115"/>
        <v>0</v>
      </c>
      <c r="I543" s="222">
        <f t="shared" si="1116"/>
        <v>0</v>
      </c>
      <c r="J543" s="222">
        <f t="shared" si="1117"/>
        <v>0</v>
      </c>
      <c r="K543" s="222">
        <f t="shared" si="1118"/>
        <v>0</v>
      </c>
      <c r="L543" s="222">
        <f t="shared" si="1119"/>
        <v>0</v>
      </c>
      <c r="M543" s="222">
        <f t="shared" si="1120"/>
        <v>0</v>
      </c>
      <c r="N543" s="222">
        <f t="shared" si="1121"/>
        <v>0</v>
      </c>
      <c r="O543" s="222">
        <f t="shared" si="1122"/>
        <v>0</v>
      </c>
      <c r="P543" s="222">
        <f t="shared" si="1123"/>
        <v>0</v>
      </c>
      <c r="Q543" s="222">
        <f t="shared" si="1124"/>
        <v>0</v>
      </c>
      <c r="R543" s="222">
        <f t="shared" si="1125"/>
        <v>0</v>
      </c>
      <c r="S543" s="222">
        <f t="shared" si="1126"/>
        <v>0</v>
      </c>
      <c r="T543" s="222">
        <f t="shared" si="1127"/>
        <v>0</v>
      </c>
      <c r="U543" s="222">
        <f t="shared" si="1128"/>
        <v>0</v>
      </c>
      <c r="V543" s="222">
        <f t="shared" si="1129"/>
        <v>0</v>
      </c>
      <c r="W543" s="222">
        <f t="shared" si="1130"/>
        <v>0</v>
      </c>
      <c r="X543" s="222">
        <f t="shared" si="1131"/>
        <v>0</v>
      </c>
      <c r="Y543" s="222">
        <f t="shared" si="1132"/>
        <v>0</v>
      </c>
      <c r="Z543" s="222">
        <f t="shared" si="1133"/>
        <v>0</v>
      </c>
      <c r="AA543" s="222">
        <f t="shared" si="1134"/>
        <v>0</v>
      </c>
      <c r="AB543" s="222">
        <f t="shared" si="1135"/>
        <v>0</v>
      </c>
      <c r="AC543" s="222">
        <f t="shared" si="1136"/>
        <v>0</v>
      </c>
      <c r="AD543" s="222">
        <f t="shared" si="1137"/>
        <v>0</v>
      </c>
      <c r="AE543" s="222">
        <f t="shared" si="1138"/>
        <v>0</v>
      </c>
      <c r="AF543" s="222">
        <f t="shared" si="1139"/>
        <v>0</v>
      </c>
      <c r="AG543" s="222">
        <f t="shared" si="1140"/>
        <v>0</v>
      </c>
      <c r="AH543" s="222">
        <f t="shared" si="1141"/>
        <v>0</v>
      </c>
      <c r="AI543" s="222">
        <f t="shared" si="1142"/>
        <v>0</v>
      </c>
      <c r="AJ543" s="222">
        <f t="shared" si="1143"/>
        <v>0</v>
      </c>
      <c r="AK543" s="222">
        <f t="shared" si="1144"/>
        <v>0</v>
      </c>
      <c r="AL543" s="222">
        <f t="shared" si="1145"/>
        <v>0</v>
      </c>
      <c r="AM543" s="222">
        <f t="shared" si="1146"/>
        <v>0</v>
      </c>
      <c r="AN543" s="222">
        <f t="shared" si="1147"/>
        <v>0</v>
      </c>
      <c r="AO543" s="222">
        <f t="shared" si="1148"/>
        <v>0</v>
      </c>
      <c r="AP543" s="222">
        <f t="shared" si="1149"/>
        <v>0</v>
      </c>
      <c r="AQ543" s="222">
        <f t="shared" si="1150"/>
        <v>0</v>
      </c>
      <c r="AR543" s="222">
        <f t="shared" si="1151"/>
        <v>0</v>
      </c>
      <c r="AS543" s="222">
        <f t="shared" si="1152"/>
        <v>0</v>
      </c>
      <c r="AT543" s="222">
        <f t="shared" si="1153"/>
        <v>0</v>
      </c>
      <c r="AU543" s="222">
        <f t="shared" si="1154"/>
        <v>0</v>
      </c>
      <c r="AV543" s="222">
        <f t="shared" si="1155"/>
        <v>0</v>
      </c>
      <c r="AW543" s="222">
        <f t="shared" si="1156"/>
        <v>0</v>
      </c>
      <c r="AX543" s="222">
        <f t="shared" si="1157"/>
        <v>0</v>
      </c>
      <c r="AY543" s="222">
        <f t="shared" si="1158"/>
        <v>0</v>
      </c>
      <c r="AZ543" s="222">
        <f t="shared" si="1159"/>
        <v>0</v>
      </c>
      <c r="BA543" s="222">
        <f t="shared" si="1160"/>
        <v>0</v>
      </c>
      <c r="BB543" s="222">
        <f t="shared" si="1161"/>
        <v>0</v>
      </c>
      <c r="BC543" s="222">
        <f t="shared" si="1162"/>
        <v>0</v>
      </c>
      <c r="BD543" s="222">
        <f t="shared" si="1163"/>
        <v>0</v>
      </c>
      <c r="BE543" s="222">
        <f t="shared" si="1164"/>
        <v>0</v>
      </c>
      <c r="BF543" s="222">
        <f t="shared" si="1165"/>
        <v>0</v>
      </c>
      <c r="BG543" s="222">
        <f t="shared" si="1166"/>
        <v>0</v>
      </c>
      <c r="BH543" s="222">
        <f t="shared" si="1167"/>
        <v>0</v>
      </c>
      <c r="BI543" s="222">
        <f t="shared" si="1168"/>
        <v>0</v>
      </c>
      <c r="BJ543" s="222">
        <f t="shared" si="1169"/>
        <v>0</v>
      </c>
      <c r="BK543" s="222">
        <f t="shared" si="1170"/>
        <v>0</v>
      </c>
      <c r="BL543" s="222">
        <f t="shared" si="1171"/>
        <v>0</v>
      </c>
      <c r="BM543" s="222">
        <f t="shared" si="1172"/>
        <v>0</v>
      </c>
      <c r="BN543" s="222">
        <f t="shared" si="1173"/>
        <v>0</v>
      </c>
      <c r="BO543" s="222">
        <f t="shared" si="1174"/>
        <v>0</v>
      </c>
      <c r="BP543" s="222">
        <f t="shared" si="1175"/>
        <v>0</v>
      </c>
      <c r="BQ543" s="222">
        <f t="shared" si="1176"/>
        <v>0</v>
      </c>
      <c r="BR543" s="222">
        <f t="shared" si="1177"/>
        <v>0</v>
      </c>
      <c r="BS543" s="222">
        <f t="shared" si="1178"/>
        <v>0</v>
      </c>
      <c r="BT543" s="222">
        <f t="shared" si="1179"/>
        <v>0</v>
      </c>
      <c r="BU543" s="222">
        <f t="shared" si="1180"/>
        <v>0</v>
      </c>
      <c r="BV543" s="222">
        <f t="shared" si="1181"/>
        <v>0</v>
      </c>
      <c r="BW543" s="222">
        <f t="shared" si="1182"/>
        <v>0</v>
      </c>
      <c r="BX543" s="222">
        <f t="shared" si="1183"/>
        <v>0</v>
      </c>
      <c r="BY543" s="222">
        <f t="shared" si="1184"/>
        <v>0</v>
      </c>
      <c r="BZ543" s="222">
        <f t="shared" si="1185"/>
        <v>0</v>
      </c>
      <c r="CA543" s="222">
        <f t="shared" si="1186"/>
        <v>0</v>
      </c>
      <c r="CB543" s="222">
        <f t="shared" si="1187"/>
        <v>0</v>
      </c>
      <c r="CC543" s="222">
        <f t="shared" si="1188"/>
        <v>0</v>
      </c>
      <c r="CD543" s="222">
        <f t="shared" si="1189"/>
        <v>0</v>
      </c>
      <c r="CE543" s="222">
        <f t="shared" si="1190"/>
        <v>0</v>
      </c>
      <c r="CF543" s="222">
        <f t="shared" si="1191"/>
        <v>0</v>
      </c>
      <c r="CG543" s="222">
        <f t="shared" si="1192"/>
        <v>0</v>
      </c>
      <c r="CH543" s="222">
        <f t="shared" si="1193"/>
        <v>0</v>
      </c>
      <c r="CI543" s="222">
        <f t="shared" si="1194"/>
        <v>0</v>
      </c>
      <c r="CJ543" s="222">
        <f t="shared" si="1195"/>
        <v>0</v>
      </c>
      <c r="CK543" s="222">
        <f t="shared" si="1196"/>
        <v>0</v>
      </c>
      <c r="CL543" s="222">
        <f t="shared" si="1197"/>
        <v>0</v>
      </c>
      <c r="CM543" s="222">
        <f t="shared" si="1198"/>
        <v>0</v>
      </c>
      <c r="CN543" s="222">
        <f t="shared" si="1199"/>
        <v>0</v>
      </c>
      <c r="CO543" s="222">
        <f t="shared" si="1200"/>
        <v>0</v>
      </c>
      <c r="CP543" s="222">
        <f t="shared" si="1201"/>
        <v>0</v>
      </c>
      <c r="CQ543" s="222">
        <f t="shared" si="1202"/>
        <v>0</v>
      </c>
      <c r="CR543" s="222">
        <f t="shared" si="1203"/>
        <v>0</v>
      </c>
      <c r="CS543" s="222">
        <f t="shared" si="1204"/>
        <v>0</v>
      </c>
      <c r="CT543" s="222">
        <f t="shared" si="1205"/>
        <v>0</v>
      </c>
      <c r="CU543" s="222">
        <f t="shared" si="1206"/>
        <v>0</v>
      </c>
      <c r="CV543" s="222">
        <f t="shared" si="1207"/>
        <v>0</v>
      </c>
      <c r="CW543" s="222">
        <f t="shared" si="1208"/>
        <v>0</v>
      </c>
      <c r="CX543" s="222">
        <f t="shared" si="1209"/>
        <v>0</v>
      </c>
      <c r="CY543" s="222">
        <f t="shared" si="1210"/>
        <v>0</v>
      </c>
      <c r="CZ543" s="222">
        <f t="shared" si="1211"/>
        <v>0</v>
      </c>
      <c r="DA543" s="222">
        <f t="shared" si="1212"/>
        <v>0</v>
      </c>
      <c r="DB543" s="222">
        <f t="shared" si="1213"/>
        <v>0</v>
      </c>
      <c r="DC543" s="222">
        <f t="shared" si="1214"/>
        <v>0</v>
      </c>
      <c r="DD543" s="222">
        <f t="shared" si="1215"/>
        <v>0</v>
      </c>
      <c r="DE543" s="222">
        <f t="shared" si="1216"/>
        <v>0</v>
      </c>
      <c r="DF543" s="222">
        <f t="shared" si="1217"/>
        <v>0</v>
      </c>
      <c r="DG543" s="222">
        <f t="shared" si="1218"/>
        <v>0</v>
      </c>
      <c r="DH543" s="222">
        <f t="shared" si="1219"/>
        <v>0</v>
      </c>
      <c r="DI543" s="222">
        <f t="shared" si="1220"/>
        <v>0</v>
      </c>
      <c r="DJ543" s="222">
        <f t="shared" si="1221"/>
        <v>0</v>
      </c>
      <c r="DK543" s="222">
        <f t="shared" si="1222"/>
        <v>0</v>
      </c>
      <c r="DL543" s="222">
        <f t="shared" si="1223"/>
        <v>0</v>
      </c>
      <c r="DM543" s="222">
        <f t="shared" si="1224"/>
        <v>0</v>
      </c>
      <c r="DN543" s="222">
        <f t="shared" si="1225"/>
        <v>0</v>
      </c>
      <c r="DO543" s="222">
        <f t="shared" si="1226"/>
        <v>0</v>
      </c>
      <c r="DP543" s="222">
        <f t="shared" si="1227"/>
        <v>0</v>
      </c>
      <c r="DQ543" s="222">
        <f t="shared" si="1228"/>
        <v>0</v>
      </c>
      <c r="DR543" s="222">
        <f t="shared" si="1229"/>
        <v>0</v>
      </c>
      <c r="DS543" s="222">
        <f t="shared" si="1230"/>
        <v>0</v>
      </c>
      <c r="DT543" s="222">
        <f t="shared" si="1231"/>
        <v>0</v>
      </c>
      <c r="DU543" s="222">
        <f t="shared" si="1232"/>
        <v>0</v>
      </c>
      <c r="DV543" s="222">
        <f t="shared" si="1233"/>
        <v>0</v>
      </c>
      <c r="DW543" s="222">
        <f t="shared" si="1234"/>
        <v>0</v>
      </c>
      <c r="DX543" s="222">
        <f t="shared" si="1235"/>
        <v>0</v>
      </c>
      <c r="DY543" s="222">
        <f t="shared" si="1236"/>
        <v>0</v>
      </c>
      <c r="DZ543" s="222">
        <f t="shared" si="1237"/>
        <v>0</v>
      </c>
      <c r="EA543" s="222">
        <f t="shared" si="1238"/>
        <v>0</v>
      </c>
      <c r="EB543" s="222">
        <f t="shared" si="1239"/>
        <v>0</v>
      </c>
      <c r="EC543" s="222">
        <f t="shared" si="1240"/>
        <v>0</v>
      </c>
      <c r="ED543" s="222">
        <f t="shared" si="1241"/>
        <v>0</v>
      </c>
      <c r="EE543" s="222">
        <f t="shared" si="1242"/>
        <v>0</v>
      </c>
      <c r="EF543" s="222">
        <f t="shared" si="1243"/>
        <v>0</v>
      </c>
      <c r="EG543" s="222">
        <f t="shared" si="1244"/>
        <v>0</v>
      </c>
      <c r="EH543" s="222">
        <f t="shared" si="1245"/>
        <v>0</v>
      </c>
      <c r="EI543" s="222">
        <f t="shared" si="1246"/>
        <v>0</v>
      </c>
      <c r="EJ543" s="222">
        <f t="shared" si="1247"/>
        <v>0</v>
      </c>
      <c r="EK543" s="222">
        <f t="shared" si="1248"/>
        <v>0</v>
      </c>
      <c r="EL543" s="222">
        <f t="shared" si="1249"/>
        <v>0</v>
      </c>
      <c r="EM543" s="222">
        <f t="shared" si="1250"/>
        <v>0</v>
      </c>
      <c r="EN543" s="222">
        <f t="shared" si="1251"/>
        <v>0</v>
      </c>
      <c r="EO543" s="222">
        <f t="shared" si="1252"/>
        <v>0</v>
      </c>
      <c r="EP543" s="222">
        <f t="shared" si="1253"/>
        <v>0</v>
      </c>
      <c r="EQ543" s="222">
        <f t="shared" si="1254"/>
        <v>0</v>
      </c>
      <c r="ER543" s="222">
        <f t="shared" si="1255"/>
        <v>0</v>
      </c>
      <c r="ES543" s="222">
        <f t="shared" si="1256"/>
        <v>0</v>
      </c>
      <c r="ET543" s="222">
        <f t="shared" si="1257"/>
        <v>0</v>
      </c>
      <c r="EU543" s="222">
        <f t="shared" si="1258"/>
        <v>0</v>
      </c>
      <c r="EV543" s="222">
        <f t="shared" si="1259"/>
        <v>0</v>
      </c>
      <c r="EW543" s="222">
        <f t="shared" si="1260"/>
        <v>0</v>
      </c>
      <c r="EX543" s="222">
        <f t="shared" si="1261"/>
        <v>0</v>
      </c>
      <c r="EY543" s="222">
        <f t="shared" si="1262"/>
        <v>0</v>
      </c>
      <c r="EZ543" s="222">
        <f t="shared" si="1263"/>
        <v>0</v>
      </c>
      <c r="FA543" s="222">
        <f t="shared" si="1264"/>
        <v>0</v>
      </c>
      <c r="FB543" s="222">
        <f t="shared" si="1265"/>
        <v>0</v>
      </c>
      <c r="FC543" s="222">
        <f t="shared" si="1266"/>
        <v>0</v>
      </c>
      <c r="FD543" s="222">
        <f t="shared" si="1267"/>
        <v>0</v>
      </c>
      <c r="FE543" s="222">
        <f t="shared" si="1268"/>
        <v>0</v>
      </c>
      <c r="FF543" s="222">
        <f t="shared" si="1269"/>
        <v>0</v>
      </c>
      <c r="FG543" s="222">
        <f t="shared" si="1270"/>
        <v>0</v>
      </c>
      <c r="FH543" s="222">
        <f t="shared" si="1271"/>
        <v>0</v>
      </c>
      <c r="FI543" s="222">
        <f t="shared" si="1272"/>
        <v>0</v>
      </c>
      <c r="FJ543" s="222">
        <f t="shared" si="1273"/>
        <v>0</v>
      </c>
      <c r="FK543" s="222">
        <f t="shared" si="1274"/>
        <v>0</v>
      </c>
      <c r="FL543" s="222">
        <f t="shared" si="1275"/>
        <v>0</v>
      </c>
      <c r="FM543" s="222">
        <f t="shared" si="1276"/>
        <v>0</v>
      </c>
      <c r="FN543" s="222">
        <f t="shared" si="1277"/>
        <v>0</v>
      </c>
      <c r="FO543" s="222">
        <f t="shared" si="1278"/>
        <v>0</v>
      </c>
      <c r="FP543" s="222">
        <f t="shared" si="1279"/>
        <v>0</v>
      </c>
      <c r="FQ543" s="222">
        <f t="shared" si="1280"/>
        <v>0</v>
      </c>
      <c r="FR543" s="222">
        <f t="shared" si="1281"/>
        <v>0</v>
      </c>
      <c r="FS543" s="222">
        <f t="shared" si="1282"/>
        <v>0</v>
      </c>
      <c r="FT543" s="222">
        <f t="shared" si="1283"/>
        <v>0</v>
      </c>
      <c r="FU543" s="222">
        <f t="shared" si="1284"/>
        <v>0</v>
      </c>
      <c r="FV543" s="222">
        <f t="shared" si="1285"/>
        <v>0</v>
      </c>
      <c r="FW543" s="222">
        <f t="shared" si="1286"/>
        <v>0</v>
      </c>
      <c r="FX543" s="222">
        <f t="shared" si="1287"/>
        <v>0</v>
      </c>
      <c r="FY543" s="222">
        <f t="shared" si="1288"/>
        <v>0</v>
      </c>
      <c r="FZ543" s="222">
        <f t="shared" si="1289"/>
        <v>0</v>
      </c>
      <c r="GA543" s="222">
        <f t="shared" si="1290"/>
        <v>0</v>
      </c>
      <c r="GB543" s="222">
        <f t="shared" si="1291"/>
        <v>0</v>
      </c>
      <c r="GC543" s="222">
        <f t="shared" si="1292"/>
        <v>0</v>
      </c>
      <c r="GD543" s="222">
        <f t="shared" si="1293"/>
        <v>0</v>
      </c>
      <c r="GE543" s="222">
        <f t="shared" si="1294"/>
        <v>0</v>
      </c>
      <c r="GF543" s="222">
        <f t="shared" si="1295"/>
        <v>0</v>
      </c>
      <c r="GG543" s="222">
        <f t="shared" si="1296"/>
        <v>0</v>
      </c>
      <c r="GH543" s="222">
        <f t="shared" si="1297"/>
        <v>0</v>
      </c>
      <c r="GI543" s="222">
        <f t="shared" si="1298"/>
        <v>0</v>
      </c>
      <c r="GJ543" s="222">
        <f t="shared" si="1299"/>
        <v>0</v>
      </c>
      <c r="GK543" s="222">
        <f t="shared" si="1300"/>
        <v>0</v>
      </c>
      <c r="GL543" s="222">
        <f t="shared" si="1301"/>
        <v>0</v>
      </c>
      <c r="GM543" s="222">
        <f t="shared" si="1302"/>
        <v>0</v>
      </c>
      <c r="GN543" s="222">
        <f t="shared" si="1303"/>
        <v>0</v>
      </c>
      <c r="GO543" s="222">
        <f t="shared" si="1304"/>
        <v>0</v>
      </c>
      <c r="GP543" s="222">
        <f t="shared" si="1305"/>
        <v>0</v>
      </c>
      <c r="GQ543" s="222">
        <f t="shared" si="1306"/>
        <v>0</v>
      </c>
      <c r="GR543" s="222">
        <f t="shared" si="1307"/>
        <v>0</v>
      </c>
      <c r="GS543" s="222">
        <f t="shared" si="1308"/>
        <v>0</v>
      </c>
      <c r="GT543" s="222">
        <f t="shared" si="1309"/>
        <v>0</v>
      </c>
      <c r="GU543" s="222">
        <f t="shared" si="1310"/>
        <v>0</v>
      </c>
      <c r="GV543" s="222">
        <f t="shared" si="1311"/>
        <v>0</v>
      </c>
      <c r="GW543" s="222">
        <f t="shared" si="1312"/>
        <v>0</v>
      </c>
      <c r="GX543" s="222">
        <f t="shared" si="1313"/>
        <v>0</v>
      </c>
      <c r="GY543" s="222">
        <f t="shared" si="1314"/>
        <v>0</v>
      </c>
      <c r="GZ543" s="222">
        <f t="shared" si="1315"/>
        <v>0</v>
      </c>
      <c r="HA543" s="222">
        <f t="shared" si="1316"/>
        <v>0</v>
      </c>
      <c r="HB543" s="222">
        <f t="shared" si="1317"/>
        <v>0</v>
      </c>
      <c r="HC543" s="222">
        <f t="shared" si="1318"/>
        <v>0</v>
      </c>
      <c r="HD543" s="222">
        <f t="shared" si="1319"/>
        <v>0</v>
      </c>
      <c r="HE543" s="222">
        <f t="shared" si="1320"/>
        <v>0</v>
      </c>
      <c r="HF543" s="222">
        <f t="shared" si="1321"/>
        <v>0</v>
      </c>
      <c r="HG543" s="222">
        <f t="shared" si="1322"/>
        <v>0</v>
      </c>
      <c r="HH543" s="222">
        <f t="shared" si="1323"/>
        <v>0</v>
      </c>
      <c r="HI543" s="222">
        <f t="shared" si="1324"/>
        <v>0</v>
      </c>
      <c r="HJ543" s="222">
        <f t="shared" si="1325"/>
        <v>0</v>
      </c>
      <c r="HK543" s="222">
        <f t="shared" si="1326"/>
        <v>0</v>
      </c>
      <c r="HL543" s="222">
        <f t="shared" si="1327"/>
        <v>0</v>
      </c>
      <c r="HM543" s="222">
        <f t="shared" si="1328"/>
        <v>0</v>
      </c>
      <c r="HN543" s="222">
        <f t="shared" si="1329"/>
        <v>0</v>
      </c>
      <c r="HO543" s="222">
        <f t="shared" si="1330"/>
        <v>0</v>
      </c>
      <c r="HP543" s="222">
        <f t="shared" si="1331"/>
        <v>0</v>
      </c>
      <c r="HQ543" s="222">
        <f t="shared" si="1332"/>
        <v>0</v>
      </c>
      <c r="HR543" s="222">
        <f t="shared" si="1333"/>
        <v>0</v>
      </c>
      <c r="HS543" s="222">
        <f t="shared" si="1334"/>
        <v>0</v>
      </c>
      <c r="HT543" s="222">
        <f t="shared" si="1335"/>
        <v>0</v>
      </c>
      <c r="HU543" s="222">
        <f t="shared" si="1336"/>
        <v>0</v>
      </c>
      <c r="HV543" s="222">
        <f t="shared" si="1337"/>
        <v>0</v>
      </c>
      <c r="HW543" s="222">
        <f t="shared" si="1338"/>
        <v>0</v>
      </c>
      <c r="HX543" s="222">
        <f t="shared" si="1339"/>
        <v>0</v>
      </c>
      <c r="HY543" s="222">
        <f t="shared" si="1340"/>
        <v>0</v>
      </c>
      <c r="HZ543" s="222">
        <f t="shared" si="1341"/>
        <v>0</v>
      </c>
      <c r="IA543" s="222">
        <f t="shared" si="1342"/>
        <v>0</v>
      </c>
      <c r="IB543" s="222">
        <f t="shared" si="1343"/>
        <v>0</v>
      </c>
      <c r="IC543" s="222">
        <f t="shared" si="1344"/>
        <v>0</v>
      </c>
      <c r="ID543" s="222">
        <f t="shared" si="1345"/>
        <v>0</v>
      </c>
      <c r="IE543" s="222">
        <f t="shared" si="1346"/>
        <v>0</v>
      </c>
      <c r="IF543" s="222">
        <f t="shared" si="1347"/>
        <v>0</v>
      </c>
      <c r="IG543" s="222">
        <f t="shared" si="1348"/>
        <v>0</v>
      </c>
      <c r="IH543" s="222">
        <f t="shared" si="1349"/>
        <v>0</v>
      </c>
      <c r="II543" s="222">
        <f t="shared" si="1350"/>
        <v>0</v>
      </c>
      <c r="IJ543" s="222">
        <f t="shared" si="1351"/>
        <v>0</v>
      </c>
      <c r="IK543" s="222">
        <f t="shared" si="1352"/>
        <v>0</v>
      </c>
      <c r="IL543" s="222">
        <f t="shared" si="1353"/>
        <v>0</v>
      </c>
      <c r="IM543" s="222">
        <f t="shared" si="1354"/>
        <v>0</v>
      </c>
      <c r="IN543" s="222">
        <f t="shared" si="1355"/>
        <v>0</v>
      </c>
      <c r="IO543" s="222">
        <f t="shared" si="1356"/>
        <v>0</v>
      </c>
      <c r="IP543" s="222">
        <f t="shared" si="1357"/>
        <v>0</v>
      </c>
      <c r="IQ543" s="222">
        <f t="shared" si="1358"/>
        <v>0</v>
      </c>
      <c r="IR543" s="222">
        <f t="shared" si="1359"/>
        <v>0</v>
      </c>
      <c r="IS543" s="222">
        <f t="shared" si="1360"/>
        <v>0</v>
      </c>
      <c r="IT543" s="222">
        <f t="shared" si="1361"/>
        <v>0</v>
      </c>
      <c r="IU543" s="222">
        <f t="shared" si="1362"/>
        <v>0</v>
      </c>
      <c r="IV543" s="222">
        <f t="shared" si="1363"/>
        <v>0</v>
      </c>
      <c r="IW543" s="222">
        <f t="shared" si="1364"/>
        <v>0</v>
      </c>
      <c r="IX543" s="222">
        <f t="shared" si="1365"/>
        <v>0</v>
      </c>
      <c r="IY543" s="222">
        <f t="shared" si="1366"/>
        <v>0</v>
      </c>
      <c r="IZ543" s="222">
        <f t="shared" si="1367"/>
        <v>0</v>
      </c>
      <c r="JA543" s="222">
        <f t="shared" si="1368"/>
        <v>0</v>
      </c>
      <c r="JB543" s="222">
        <f t="shared" si="1369"/>
        <v>0</v>
      </c>
    </row>
    <row r="544" spans="2:262">
      <c r="B544" s="230">
        <v>183</v>
      </c>
      <c r="C544" s="229">
        <f t="shared" si="1370"/>
        <v>3.5742187500000027E-3</v>
      </c>
      <c r="D544" s="226">
        <f t="shared" ca="1" si="1113"/>
        <v>39.12865054317124</v>
      </c>
      <c r="E544" s="225">
        <f ca="1">GG361</f>
        <v>-7.13494568287599E-2</v>
      </c>
      <c r="F544" s="224">
        <v>183</v>
      </c>
      <c r="G544" s="222">
        <f t="shared" si="1114"/>
        <v>0</v>
      </c>
      <c r="H544" s="222">
        <f t="shared" si="1115"/>
        <v>0</v>
      </c>
      <c r="I544" s="222">
        <f t="shared" si="1116"/>
        <v>0</v>
      </c>
      <c r="J544" s="222">
        <f t="shared" si="1117"/>
        <v>0</v>
      </c>
      <c r="K544" s="222">
        <f t="shared" si="1118"/>
        <v>0</v>
      </c>
      <c r="L544" s="222">
        <f t="shared" si="1119"/>
        <v>0</v>
      </c>
      <c r="M544" s="222">
        <f t="shared" si="1120"/>
        <v>0</v>
      </c>
      <c r="N544" s="222">
        <f t="shared" si="1121"/>
        <v>0</v>
      </c>
      <c r="O544" s="222">
        <f t="shared" si="1122"/>
        <v>0</v>
      </c>
      <c r="P544" s="222">
        <f t="shared" si="1123"/>
        <v>0</v>
      </c>
      <c r="Q544" s="222">
        <f t="shared" si="1124"/>
        <v>0</v>
      </c>
      <c r="R544" s="222">
        <f t="shared" si="1125"/>
        <v>0</v>
      </c>
      <c r="S544" s="222">
        <f t="shared" si="1126"/>
        <v>0</v>
      </c>
      <c r="T544" s="222">
        <f t="shared" si="1127"/>
        <v>0</v>
      </c>
      <c r="U544" s="222">
        <f t="shared" si="1128"/>
        <v>0</v>
      </c>
      <c r="V544" s="222">
        <f t="shared" si="1129"/>
        <v>0</v>
      </c>
      <c r="W544" s="222">
        <f t="shared" si="1130"/>
        <v>0</v>
      </c>
      <c r="X544" s="222">
        <f t="shared" si="1131"/>
        <v>0</v>
      </c>
      <c r="Y544" s="222">
        <f t="shared" si="1132"/>
        <v>0</v>
      </c>
      <c r="Z544" s="222">
        <f t="shared" si="1133"/>
        <v>0</v>
      </c>
      <c r="AA544" s="222">
        <f t="shared" si="1134"/>
        <v>0</v>
      </c>
      <c r="AB544" s="222">
        <f t="shared" si="1135"/>
        <v>0</v>
      </c>
      <c r="AC544" s="222">
        <f t="shared" si="1136"/>
        <v>0</v>
      </c>
      <c r="AD544" s="222">
        <f t="shared" si="1137"/>
        <v>0</v>
      </c>
      <c r="AE544" s="222">
        <f t="shared" si="1138"/>
        <v>0</v>
      </c>
      <c r="AF544" s="222">
        <f t="shared" si="1139"/>
        <v>0</v>
      </c>
      <c r="AG544" s="222">
        <f t="shared" si="1140"/>
        <v>0</v>
      </c>
      <c r="AH544" s="222">
        <f t="shared" si="1141"/>
        <v>0</v>
      </c>
      <c r="AI544" s="222">
        <f t="shared" si="1142"/>
        <v>0</v>
      </c>
      <c r="AJ544" s="222">
        <f t="shared" si="1143"/>
        <v>0</v>
      </c>
      <c r="AK544" s="222">
        <f t="shared" si="1144"/>
        <v>0</v>
      </c>
      <c r="AL544" s="222">
        <f t="shared" si="1145"/>
        <v>0</v>
      </c>
      <c r="AM544" s="222">
        <f t="shared" si="1146"/>
        <v>0</v>
      </c>
      <c r="AN544" s="222">
        <f t="shared" si="1147"/>
        <v>0</v>
      </c>
      <c r="AO544" s="222">
        <f t="shared" si="1148"/>
        <v>0</v>
      </c>
      <c r="AP544" s="222">
        <f t="shared" si="1149"/>
        <v>0</v>
      </c>
      <c r="AQ544" s="222">
        <f t="shared" si="1150"/>
        <v>0</v>
      </c>
      <c r="AR544" s="222">
        <f t="shared" si="1151"/>
        <v>0</v>
      </c>
      <c r="AS544" s="222">
        <f t="shared" si="1152"/>
        <v>0</v>
      </c>
      <c r="AT544" s="222">
        <f t="shared" si="1153"/>
        <v>0</v>
      </c>
      <c r="AU544" s="222">
        <f t="shared" si="1154"/>
        <v>0</v>
      </c>
      <c r="AV544" s="222">
        <f t="shared" si="1155"/>
        <v>0</v>
      </c>
      <c r="AW544" s="222">
        <f t="shared" si="1156"/>
        <v>0</v>
      </c>
      <c r="AX544" s="222">
        <f t="shared" si="1157"/>
        <v>0</v>
      </c>
      <c r="AY544" s="222">
        <f t="shared" si="1158"/>
        <v>0</v>
      </c>
      <c r="AZ544" s="222">
        <f t="shared" si="1159"/>
        <v>0</v>
      </c>
      <c r="BA544" s="222">
        <f t="shared" si="1160"/>
        <v>0</v>
      </c>
      <c r="BB544" s="222">
        <f t="shared" si="1161"/>
        <v>0</v>
      </c>
      <c r="BC544" s="222">
        <f t="shared" si="1162"/>
        <v>0</v>
      </c>
      <c r="BD544" s="222">
        <f t="shared" si="1163"/>
        <v>0</v>
      </c>
      <c r="BE544" s="222">
        <f t="shared" si="1164"/>
        <v>0</v>
      </c>
      <c r="BF544" s="222">
        <f t="shared" si="1165"/>
        <v>0</v>
      </c>
      <c r="BG544" s="222">
        <f t="shared" si="1166"/>
        <v>0</v>
      </c>
      <c r="BH544" s="222">
        <f t="shared" si="1167"/>
        <v>0</v>
      </c>
      <c r="BI544" s="222">
        <f t="shared" si="1168"/>
        <v>0</v>
      </c>
      <c r="BJ544" s="222">
        <f t="shared" si="1169"/>
        <v>0</v>
      </c>
      <c r="BK544" s="222">
        <f t="shared" si="1170"/>
        <v>0</v>
      </c>
      <c r="BL544" s="222">
        <f t="shared" si="1171"/>
        <v>0</v>
      </c>
      <c r="BM544" s="222">
        <f t="shared" si="1172"/>
        <v>0</v>
      </c>
      <c r="BN544" s="222">
        <f t="shared" si="1173"/>
        <v>0</v>
      </c>
      <c r="BO544" s="222">
        <f t="shared" si="1174"/>
        <v>0</v>
      </c>
      <c r="BP544" s="222">
        <f t="shared" si="1175"/>
        <v>0</v>
      </c>
      <c r="BQ544" s="222">
        <f t="shared" si="1176"/>
        <v>0</v>
      </c>
      <c r="BR544" s="222">
        <f t="shared" si="1177"/>
        <v>0</v>
      </c>
      <c r="BS544" s="222">
        <f t="shared" si="1178"/>
        <v>0</v>
      </c>
      <c r="BT544" s="222">
        <f t="shared" si="1179"/>
        <v>0</v>
      </c>
      <c r="BU544" s="222">
        <f t="shared" si="1180"/>
        <v>0</v>
      </c>
      <c r="BV544" s="222">
        <f t="shared" si="1181"/>
        <v>0</v>
      </c>
      <c r="BW544" s="222">
        <f t="shared" si="1182"/>
        <v>0</v>
      </c>
      <c r="BX544" s="222">
        <f t="shared" si="1183"/>
        <v>0</v>
      </c>
      <c r="BY544" s="222">
        <f t="shared" si="1184"/>
        <v>0</v>
      </c>
      <c r="BZ544" s="222">
        <f t="shared" si="1185"/>
        <v>0</v>
      </c>
      <c r="CA544" s="222">
        <f t="shared" si="1186"/>
        <v>0</v>
      </c>
      <c r="CB544" s="222">
        <f t="shared" si="1187"/>
        <v>0</v>
      </c>
      <c r="CC544" s="222">
        <f t="shared" si="1188"/>
        <v>0</v>
      </c>
      <c r="CD544" s="222">
        <f t="shared" si="1189"/>
        <v>0</v>
      </c>
      <c r="CE544" s="222">
        <f t="shared" si="1190"/>
        <v>0</v>
      </c>
      <c r="CF544" s="222">
        <f t="shared" si="1191"/>
        <v>0</v>
      </c>
      <c r="CG544" s="222">
        <f t="shared" si="1192"/>
        <v>0</v>
      </c>
      <c r="CH544" s="222">
        <f t="shared" si="1193"/>
        <v>0</v>
      </c>
      <c r="CI544" s="222">
        <f t="shared" si="1194"/>
        <v>0</v>
      </c>
      <c r="CJ544" s="222">
        <f t="shared" si="1195"/>
        <v>0</v>
      </c>
      <c r="CK544" s="222">
        <f t="shared" si="1196"/>
        <v>0</v>
      </c>
      <c r="CL544" s="222">
        <f t="shared" si="1197"/>
        <v>0</v>
      </c>
      <c r="CM544" s="222">
        <f t="shared" si="1198"/>
        <v>0</v>
      </c>
      <c r="CN544" s="222">
        <f t="shared" si="1199"/>
        <v>0</v>
      </c>
      <c r="CO544" s="222">
        <f t="shared" si="1200"/>
        <v>0</v>
      </c>
      <c r="CP544" s="222">
        <f t="shared" si="1201"/>
        <v>0</v>
      </c>
      <c r="CQ544" s="222">
        <f t="shared" si="1202"/>
        <v>0</v>
      </c>
      <c r="CR544" s="222">
        <f t="shared" si="1203"/>
        <v>0</v>
      </c>
      <c r="CS544" s="222">
        <f t="shared" si="1204"/>
        <v>0</v>
      </c>
      <c r="CT544" s="222">
        <f t="shared" si="1205"/>
        <v>0</v>
      </c>
      <c r="CU544" s="222">
        <f t="shared" si="1206"/>
        <v>0</v>
      </c>
      <c r="CV544" s="222">
        <f t="shared" si="1207"/>
        <v>0</v>
      </c>
      <c r="CW544" s="222">
        <f t="shared" si="1208"/>
        <v>0</v>
      </c>
      <c r="CX544" s="222">
        <f t="shared" si="1209"/>
        <v>0</v>
      </c>
      <c r="CY544" s="222">
        <f t="shared" si="1210"/>
        <v>0</v>
      </c>
      <c r="CZ544" s="222">
        <f t="shared" si="1211"/>
        <v>0</v>
      </c>
      <c r="DA544" s="222">
        <f t="shared" si="1212"/>
        <v>0</v>
      </c>
      <c r="DB544" s="222">
        <f t="shared" si="1213"/>
        <v>0</v>
      </c>
      <c r="DC544" s="222">
        <f t="shared" si="1214"/>
        <v>0</v>
      </c>
      <c r="DD544" s="222">
        <f t="shared" si="1215"/>
        <v>0</v>
      </c>
      <c r="DE544" s="222">
        <f t="shared" si="1216"/>
        <v>0</v>
      </c>
      <c r="DF544" s="222">
        <f t="shared" si="1217"/>
        <v>0</v>
      </c>
      <c r="DG544" s="222">
        <f t="shared" si="1218"/>
        <v>0</v>
      </c>
      <c r="DH544" s="222">
        <f t="shared" si="1219"/>
        <v>0</v>
      </c>
      <c r="DI544" s="222">
        <f t="shared" si="1220"/>
        <v>0</v>
      </c>
      <c r="DJ544" s="222">
        <f t="shared" si="1221"/>
        <v>0</v>
      </c>
      <c r="DK544" s="222">
        <f t="shared" si="1222"/>
        <v>0</v>
      </c>
      <c r="DL544" s="222">
        <f t="shared" si="1223"/>
        <v>0</v>
      </c>
      <c r="DM544" s="222">
        <f t="shared" si="1224"/>
        <v>0</v>
      </c>
      <c r="DN544" s="222">
        <f t="shared" si="1225"/>
        <v>0</v>
      </c>
      <c r="DO544" s="222">
        <f t="shared" si="1226"/>
        <v>0</v>
      </c>
      <c r="DP544" s="222">
        <f t="shared" si="1227"/>
        <v>0</v>
      </c>
      <c r="DQ544" s="222">
        <f t="shared" si="1228"/>
        <v>0</v>
      </c>
      <c r="DR544" s="222">
        <f t="shared" si="1229"/>
        <v>0</v>
      </c>
      <c r="DS544" s="222">
        <f t="shared" si="1230"/>
        <v>0</v>
      </c>
      <c r="DT544" s="222">
        <f t="shared" si="1231"/>
        <v>0</v>
      </c>
      <c r="DU544" s="222">
        <f t="shared" si="1232"/>
        <v>0</v>
      </c>
      <c r="DV544" s="222">
        <f t="shared" si="1233"/>
        <v>0</v>
      </c>
      <c r="DW544" s="222">
        <f t="shared" si="1234"/>
        <v>0</v>
      </c>
      <c r="DX544" s="222">
        <f t="shared" si="1235"/>
        <v>0</v>
      </c>
      <c r="DY544" s="222">
        <f t="shared" si="1236"/>
        <v>0</v>
      </c>
      <c r="DZ544" s="222">
        <f t="shared" si="1237"/>
        <v>0</v>
      </c>
      <c r="EA544" s="222">
        <f t="shared" si="1238"/>
        <v>0</v>
      </c>
      <c r="EB544" s="222">
        <f t="shared" si="1239"/>
        <v>0</v>
      </c>
      <c r="EC544" s="222">
        <f t="shared" si="1240"/>
        <v>0</v>
      </c>
      <c r="ED544" s="222">
        <f t="shared" si="1241"/>
        <v>0</v>
      </c>
      <c r="EE544" s="222">
        <f t="shared" si="1242"/>
        <v>0</v>
      </c>
      <c r="EF544" s="222">
        <f t="shared" si="1243"/>
        <v>0</v>
      </c>
      <c r="EG544" s="222">
        <f t="shared" si="1244"/>
        <v>0</v>
      </c>
      <c r="EH544" s="222">
        <f t="shared" si="1245"/>
        <v>0</v>
      </c>
      <c r="EI544" s="222">
        <f t="shared" si="1246"/>
        <v>0</v>
      </c>
      <c r="EJ544" s="222">
        <f t="shared" si="1247"/>
        <v>0</v>
      </c>
      <c r="EK544" s="222">
        <f t="shared" si="1248"/>
        <v>0</v>
      </c>
      <c r="EL544" s="222">
        <f t="shared" si="1249"/>
        <v>0</v>
      </c>
      <c r="EM544" s="222">
        <f t="shared" si="1250"/>
        <v>0</v>
      </c>
      <c r="EN544" s="222">
        <f t="shared" si="1251"/>
        <v>0</v>
      </c>
      <c r="EO544" s="222">
        <f t="shared" si="1252"/>
        <v>0</v>
      </c>
      <c r="EP544" s="222">
        <f t="shared" si="1253"/>
        <v>0</v>
      </c>
      <c r="EQ544" s="222">
        <f t="shared" si="1254"/>
        <v>0</v>
      </c>
      <c r="ER544" s="222">
        <f t="shared" si="1255"/>
        <v>0</v>
      </c>
      <c r="ES544" s="222">
        <f t="shared" si="1256"/>
        <v>0</v>
      </c>
      <c r="ET544" s="222">
        <f t="shared" si="1257"/>
        <v>0</v>
      </c>
      <c r="EU544" s="222">
        <f t="shared" si="1258"/>
        <v>0</v>
      </c>
      <c r="EV544" s="222">
        <f t="shared" si="1259"/>
        <v>0</v>
      </c>
      <c r="EW544" s="222">
        <f t="shared" si="1260"/>
        <v>0</v>
      </c>
      <c r="EX544" s="222">
        <f t="shared" si="1261"/>
        <v>0</v>
      </c>
      <c r="EY544" s="222">
        <f t="shared" si="1262"/>
        <v>0</v>
      </c>
      <c r="EZ544" s="222">
        <f t="shared" si="1263"/>
        <v>0</v>
      </c>
      <c r="FA544" s="222">
        <f t="shared" si="1264"/>
        <v>0</v>
      </c>
      <c r="FB544" s="222">
        <f t="shared" si="1265"/>
        <v>0</v>
      </c>
      <c r="FC544" s="222">
        <f t="shared" si="1266"/>
        <v>0</v>
      </c>
      <c r="FD544" s="222">
        <f t="shared" si="1267"/>
        <v>0</v>
      </c>
      <c r="FE544" s="222">
        <f t="shared" si="1268"/>
        <v>0</v>
      </c>
      <c r="FF544" s="222">
        <f t="shared" si="1269"/>
        <v>0</v>
      </c>
      <c r="FG544" s="222">
        <f t="shared" si="1270"/>
        <v>0</v>
      </c>
      <c r="FH544" s="222">
        <f t="shared" si="1271"/>
        <v>0</v>
      </c>
      <c r="FI544" s="222">
        <f t="shared" si="1272"/>
        <v>0</v>
      </c>
      <c r="FJ544" s="222">
        <f t="shared" si="1273"/>
        <v>0</v>
      </c>
      <c r="FK544" s="222">
        <f t="shared" si="1274"/>
        <v>0</v>
      </c>
      <c r="FL544" s="222">
        <f t="shared" si="1275"/>
        <v>0</v>
      </c>
      <c r="FM544" s="222">
        <f t="shared" si="1276"/>
        <v>0</v>
      </c>
      <c r="FN544" s="222">
        <f t="shared" si="1277"/>
        <v>0</v>
      </c>
      <c r="FO544" s="222">
        <f t="shared" si="1278"/>
        <v>0</v>
      </c>
      <c r="FP544" s="222">
        <f t="shared" si="1279"/>
        <v>0</v>
      </c>
      <c r="FQ544" s="222">
        <f t="shared" si="1280"/>
        <v>0</v>
      </c>
      <c r="FR544" s="222">
        <f t="shared" si="1281"/>
        <v>0</v>
      </c>
      <c r="FS544" s="222">
        <f t="shared" si="1282"/>
        <v>0</v>
      </c>
      <c r="FT544" s="222">
        <f t="shared" si="1283"/>
        <v>0</v>
      </c>
      <c r="FU544" s="222">
        <f t="shared" si="1284"/>
        <v>0</v>
      </c>
      <c r="FV544" s="222">
        <f t="shared" si="1285"/>
        <v>0</v>
      </c>
      <c r="FW544" s="222">
        <f t="shared" si="1286"/>
        <v>0</v>
      </c>
      <c r="FX544" s="222">
        <f t="shared" si="1287"/>
        <v>0</v>
      </c>
      <c r="FY544" s="222">
        <f t="shared" si="1288"/>
        <v>0</v>
      </c>
      <c r="FZ544" s="222">
        <f t="shared" si="1289"/>
        <v>0</v>
      </c>
      <c r="GA544" s="222">
        <f t="shared" si="1290"/>
        <v>0</v>
      </c>
      <c r="GB544" s="222">
        <f t="shared" si="1291"/>
        <v>0</v>
      </c>
      <c r="GC544" s="222">
        <f t="shared" si="1292"/>
        <v>0</v>
      </c>
      <c r="GD544" s="222">
        <f t="shared" si="1293"/>
        <v>0</v>
      </c>
      <c r="GE544" s="222">
        <f t="shared" si="1294"/>
        <v>0</v>
      </c>
      <c r="GF544" s="222">
        <f t="shared" si="1295"/>
        <v>0</v>
      </c>
      <c r="GG544" s="222">
        <f t="shared" si="1296"/>
        <v>0</v>
      </c>
      <c r="GH544" s="222">
        <f t="shared" si="1297"/>
        <v>0</v>
      </c>
      <c r="GI544" s="222">
        <f t="shared" si="1298"/>
        <v>0</v>
      </c>
      <c r="GJ544" s="222">
        <f t="shared" si="1299"/>
        <v>0</v>
      </c>
      <c r="GK544" s="222">
        <f t="shared" si="1300"/>
        <v>0</v>
      </c>
      <c r="GL544" s="222">
        <f t="shared" si="1301"/>
        <v>0</v>
      </c>
      <c r="GM544" s="222">
        <f t="shared" si="1302"/>
        <v>0</v>
      </c>
      <c r="GN544" s="222">
        <f t="shared" si="1303"/>
        <v>0</v>
      </c>
      <c r="GO544" s="222">
        <f t="shared" si="1304"/>
        <v>0</v>
      </c>
      <c r="GP544" s="222">
        <f t="shared" si="1305"/>
        <v>0</v>
      </c>
      <c r="GQ544" s="222">
        <f t="shared" si="1306"/>
        <v>0</v>
      </c>
      <c r="GR544" s="222">
        <f t="shared" si="1307"/>
        <v>0</v>
      </c>
      <c r="GS544" s="222">
        <f t="shared" si="1308"/>
        <v>0</v>
      </c>
      <c r="GT544" s="222">
        <f t="shared" si="1309"/>
        <v>0</v>
      </c>
      <c r="GU544" s="222">
        <f t="shared" si="1310"/>
        <v>0</v>
      </c>
      <c r="GV544" s="222">
        <f t="shared" si="1311"/>
        <v>0</v>
      </c>
      <c r="GW544" s="222">
        <f t="shared" si="1312"/>
        <v>0</v>
      </c>
      <c r="GX544" s="222">
        <f t="shared" si="1313"/>
        <v>0</v>
      </c>
      <c r="GY544" s="222">
        <f t="shared" si="1314"/>
        <v>0</v>
      </c>
      <c r="GZ544" s="222">
        <f t="shared" si="1315"/>
        <v>0</v>
      </c>
      <c r="HA544" s="222">
        <f t="shared" si="1316"/>
        <v>0</v>
      </c>
      <c r="HB544" s="222">
        <f t="shared" si="1317"/>
        <v>0</v>
      </c>
      <c r="HC544" s="222">
        <f t="shared" si="1318"/>
        <v>0</v>
      </c>
      <c r="HD544" s="222">
        <f t="shared" si="1319"/>
        <v>0</v>
      </c>
      <c r="HE544" s="222">
        <f t="shared" si="1320"/>
        <v>0</v>
      </c>
      <c r="HF544" s="222">
        <f t="shared" si="1321"/>
        <v>0</v>
      </c>
      <c r="HG544" s="222">
        <f t="shared" si="1322"/>
        <v>0</v>
      </c>
      <c r="HH544" s="222">
        <f t="shared" si="1323"/>
        <v>0</v>
      </c>
      <c r="HI544" s="222">
        <f t="shared" si="1324"/>
        <v>0</v>
      </c>
      <c r="HJ544" s="222">
        <f t="shared" si="1325"/>
        <v>0</v>
      </c>
      <c r="HK544" s="222">
        <f t="shared" si="1326"/>
        <v>0</v>
      </c>
      <c r="HL544" s="222">
        <f t="shared" si="1327"/>
        <v>0</v>
      </c>
      <c r="HM544" s="222">
        <f t="shared" si="1328"/>
        <v>0</v>
      </c>
      <c r="HN544" s="222">
        <f t="shared" si="1329"/>
        <v>0</v>
      </c>
      <c r="HO544" s="222">
        <f t="shared" si="1330"/>
        <v>0</v>
      </c>
      <c r="HP544" s="222">
        <f t="shared" si="1331"/>
        <v>0</v>
      </c>
      <c r="HQ544" s="222">
        <f t="shared" si="1332"/>
        <v>0</v>
      </c>
      <c r="HR544" s="222">
        <f t="shared" si="1333"/>
        <v>0</v>
      </c>
      <c r="HS544" s="222">
        <f t="shared" si="1334"/>
        <v>0</v>
      </c>
      <c r="HT544" s="222">
        <f t="shared" si="1335"/>
        <v>0</v>
      </c>
      <c r="HU544" s="222">
        <f t="shared" si="1336"/>
        <v>0</v>
      </c>
      <c r="HV544" s="222">
        <f t="shared" si="1337"/>
        <v>0</v>
      </c>
      <c r="HW544" s="222">
        <f t="shared" si="1338"/>
        <v>0</v>
      </c>
      <c r="HX544" s="222">
        <f t="shared" si="1339"/>
        <v>0</v>
      </c>
      <c r="HY544" s="222">
        <f t="shared" si="1340"/>
        <v>0</v>
      </c>
      <c r="HZ544" s="222">
        <f t="shared" si="1341"/>
        <v>0</v>
      </c>
      <c r="IA544" s="222">
        <f t="shared" si="1342"/>
        <v>0</v>
      </c>
      <c r="IB544" s="222">
        <f t="shared" si="1343"/>
        <v>0</v>
      </c>
      <c r="IC544" s="222">
        <f t="shared" si="1344"/>
        <v>0</v>
      </c>
      <c r="ID544" s="222">
        <f t="shared" si="1345"/>
        <v>0</v>
      </c>
      <c r="IE544" s="222">
        <f t="shared" si="1346"/>
        <v>0</v>
      </c>
      <c r="IF544" s="222">
        <f t="shared" si="1347"/>
        <v>0</v>
      </c>
      <c r="IG544" s="222">
        <f t="shared" si="1348"/>
        <v>0</v>
      </c>
      <c r="IH544" s="222">
        <f t="shared" si="1349"/>
        <v>0</v>
      </c>
      <c r="II544" s="222">
        <f t="shared" si="1350"/>
        <v>0</v>
      </c>
      <c r="IJ544" s="222">
        <f t="shared" si="1351"/>
        <v>0</v>
      </c>
      <c r="IK544" s="222">
        <f t="shared" si="1352"/>
        <v>0</v>
      </c>
      <c r="IL544" s="222">
        <f t="shared" si="1353"/>
        <v>0</v>
      </c>
      <c r="IM544" s="222">
        <f t="shared" si="1354"/>
        <v>0</v>
      </c>
      <c r="IN544" s="222">
        <f t="shared" si="1355"/>
        <v>0</v>
      </c>
      <c r="IO544" s="222">
        <f t="shared" si="1356"/>
        <v>0</v>
      </c>
      <c r="IP544" s="222">
        <f t="shared" si="1357"/>
        <v>0</v>
      </c>
      <c r="IQ544" s="222">
        <f t="shared" si="1358"/>
        <v>0</v>
      </c>
      <c r="IR544" s="222">
        <f t="shared" si="1359"/>
        <v>0</v>
      </c>
      <c r="IS544" s="222">
        <f t="shared" si="1360"/>
        <v>0</v>
      </c>
      <c r="IT544" s="222">
        <f t="shared" si="1361"/>
        <v>0</v>
      </c>
      <c r="IU544" s="222">
        <f t="shared" si="1362"/>
        <v>0</v>
      </c>
      <c r="IV544" s="222">
        <f t="shared" si="1363"/>
        <v>0</v>
      </c>
      <c r="IW544" s="222">
        <f t="shared" si="1364"/>
        <v>0</v>
      </c>
      <c r="IX544" s="222">
        <f t="shared" si="1365"/>
        <v>0</v>
      </c>
      <c r="IY544" s="222">
        <f t="shared" si="1366"/>
        <v>0</v>
      </c>
      <c r="IZ544" s="222">
        <f t="shared" si="1367"/>
        <v>0</v>
      </c>
      <c r="JA544" s="222">
        <f t="shared" si="1368"/>
        <v>0</v>
      </c>
      <c r="JB544" s="222">
        <f t="shared" si="1369"/>
        <v>0</v>
      </c>
    </row>
    <row r="545" spans="2:262">
      <c r="B545" s="230">
        <v>184</v>
      </c>
      <c r="C545" s="229">
        <f t="shared" si="1370"/>
        <v>3.5937500000000028E-3</v>
      </c>
      <c r="D545" s="226">
        <f t="shared" ca="1" si="1113"/>
        <v>39.128932003054196</v>
      </c>
      <c r="E545" s="225">
        <f ca="1">GH361</f>
        <v>-7.1067996945806594E-2</v>
      </c>
      <c r="F545" s="224">
        <v>184</v>
      </c>
      <c r="G545" s="222">
        <f t="shared" si="1114"/>
        <v>0</v>
      </c>
      <c r="H545" s="222">
        <f t="shared" si="1115"/>
        <v>0</v>
      </c>
      <c r="I545" s="222">
        <f t="shared" si="1116"/>
        <v>0</v>
      </c>
      <c r="J545" s="222">
        <f t="shared" si="1117"/>
        <v>0</v>
      </c>
      <c r="K545" s="222">
        <f t="shared" si="1118"/>
        <v>0</v>
      </c>
      <c r="L545" s="222">
        <f t="shared" si="1119"/>
        <v>0</v>
      </c>
      <c r="M545" s="222">
        <f t="shared" si="1120"/>
        <v>0</v>
      </c>
      <c r="N545" s="222">
        <f t="shared" si="1121"/>
        <v>0</v>
      </c>
      <c r="O545" s="222">
        <f t="shared" si="1122"/>
        <v>0</v>
      </c>
      <c r="P545" s="222">
        <f t="shared" si="1123"/>
        <v>0</v>
      </c>
      <c r="Q545" s="222">
        <f t="shared" si="1124"/>
        <v>0</v>
      </c>
      <c r="R545" s="222">
        <f t="shared" si="1125"/>
        <v>0</v>
      </c>
      <c r="S545" s="222">
        <f t="shared" si="1126"/>
        <v>0</v>
      </c>
      <c r="T545" s="222">
        <f t="shared" si="1127"/>
        <v>0</v>
      </c>
      <c r="U545" s="222">
        <f t="shared" si="1128"/>
        <v>0</v>
      </c>
      <c r="V545" s="222">
        <f t="shared" si="1129"/>
        <v>0</v>
      </c>
      <c r="W545" s="222">
        <f t="shared" si="1130"/>
        <v>0</v>
      </c>
      <c r="X545" s="222">
        <f t="shared" si="1131"/>
        <v>0</v>
      </c>
      <c r="Y545" s="222">
        <f t="shared" si="1132"/>
        <v>0</v>
      </c>
      <c r="Z545" s="222">
        <f t="shared" si="1133"/>
        <v>0</v>
      </c>
      <c r="AA545" s="222">
        <f t="shared" si="1134"/>
        <v>0</v>
      </c>
      <c r="AB545" s="222">
        <f t="shared" si="1135"/>
        <v>0</v>
      </c>
      <c r="AC545" s="222">
        <f t="shared" si="1136"/>
        <v>0</v>
      </c>
      <c r="AD545" s="222">
        <f t="shared" si="1137"/>
        <v>0</v>
      </c>
      <c r="AE545" s="222">
        <f t="shared" si="1138"/>
        <v>0</v>
      </c>
      <c r="AF545" s="222">
        <f t="shared" si="1139"/>
        <v>0</v>
      </c>
      <c r="AG545" s="222">
        <f t="shared" si="1140"/>
        <v>0</v>
      </c>
      <c r="AH545" s="222">
        <f t="shared" si="1141"/>
        <v>0</v>
      </c>
      <c r="AI545" s="222">
        <f t="shared" si="1142"/>
        <v>0</v>
      </c>
      <c r="AJ545" s="222">
        <f t="shared" si="1143"/>
        <v>0</v>
      </c>
      <c r="AK545" s="222">
        <f t="shared" si="1144"/>
        <v>0</v>
      </c>
      <c r="AL545" s="222">
        <f t="shared" si="1145"/>
        <v>0</v>
      </c>
      <c r="AM545" s="222">
        <f t="shared" si="1146"/>
        <v>0</v>
      </c>
      <c r="AN545" s="222">
        <f t="shared" si="1147"/>
        <v>0</v>
      </c>
      <c r="AO545" s="222">
        <f t="shared" si="1148"/>
        <v>0</v>
      </c>
      <c r="AP545" s="222">
        <f t="shared" si="1149"/>
        <v>0</v>
      </c>
      <c r="AQ545" s="222">
        <f t="shared" si="1150"/>
        <v>0</v>
      </c>
      <c r="AR545" s="222">
        <f t="shared" si="1151"/>
        <v>0</v>
      </c>
      <c r="AS545" s="222">
        <f t="shared" si="1152"/>
        <v>0</v>
      </c>
      <c r="AT545" s="222">
        <f t="shared" si="1153"/>
        <v>0</v>
      </c>
      <c r="AU545" s="222">
        <f t="shared" si="1154"/>
        <v>0</v>
      </c>
      <c r="AV545" s="222">
        <f t="shared" si="1155"/>
        <v>0</v>
      </c>
      <c r="AW545" s="222">
        <f t="shared" si="1156"/>
        <v>0</v>
      </c>
      <c r="AX545" s="222">
        <f t="shared" si="1157"/>
        <v>0</v>
      </c>
      <c r="AY545" s="222">
        <f t="shared" si="1158"/>
        <v>0</v>
      </c>
      <c r="AZ545" s="222">
        <f t="shared" si="1159"/>
        <v>0</v>
      </c>
      <c r="BA545" s="222">
        <f t="shared" si="1160"/>
        <v>0</v>
      </c>
      <c r="BB545" s="222">
        <f t="shared" si="1161"/>
        <v>0</v>
      </c>
      <c r="BC545" s="222">
        <f t="shared" si="1162"/>
        <v>0</v>
      </c>
      <c r="BD545" s="222">
        <f t="shared" si="1163"/>
        <v>0</v>
      </c>
      <c r="BE545" s="222">
        <f t="shared" si="1164"/>
        <v>0</v>
      </c>
      <c r="BF545" s="222">
        <f t="shared" si="1165"/>
        <v>0</v>
      </c>
      <c r="BG545" s="222">
        <f t="shared" si="1166"/>
        <v>0</v>
      </c>
      <c r="BH545" s="222">
        <f t="shared" si="1167"/>
        <v>0</v>
      </c>
      <c r="BI545" s="222">
        <f t="shared" si="1168"/>
        <v>0</v>
      </c>
      <c r="BJ545" s="222">
        <f t="shared" si="1169"/>
        <v>0</v>
      </c>
      <c r="BK545" s="222">
        <f t="shared" si="1170"/>
        <v>0</v>
      </c>
      <c r="BL545" s="222">
        <f t="shared" si="1171"/>
        <v>0</v>
      </c>
      <c r="BM545" s="222">
        <f t="shared" si="1172"/>
        <v>0</v>
      </c>
      <c r="BN545" s="222">
        <f t="shared" si="1173"/>
        <v>0</v>
      </c>
      <c r="BO545" s="222">
        <f t="shared" si="1174"/>
        <v>0</v>
      </c>
      <c r="BP545" s="222">
        <f t="shared" si="1175"/>
        <v>0</v>
      </c>
      <c r="BQ545" s="222">
        <f t="shared" si="1176"/>
        <v>0</v>
      </c>
      <c r="BR545" s="222">
        <f t="shared" si="1177"/>
        <v>0</v>
      </c>
      <c r="BS545" s="222">
        <f t="shared" si="1178"/>
        <v>0</v>
      </c>
      <c r="BT545" s="222">
        <f t="shared" si="1179"/>
        <v>0</v>
      </c>
      <c r="BU545" s="222">
        <f t="shared" si="1180"/>
        <v>0</v>
      </c>
      <c r="BV545" s="222">
        <f t="shared" si="1181"/>
        <v>0</v>
      </c>
      <c r="BW545" s="222">
        <f t="shared" si="1182"/>
        <v>0</v>
      </c>
      <c r="BX545" s="222">
        <f t="shared" si="1183"/>
        <v>0</v>
      </c>
      <c r="BY545" s="222">
        <f t="shared" si="1184"/>
        <v>0</v>
      </c>
      <c r="BZ545" s="222">
        <f t="shared" si="1185"/>
        <v>0</v>
      </c>
      <c r="CA545" s="222">
        <f t="shared" si="1186"/>
        <v>0</v>
      </c>
      <c r="CB545" s="222">
        <f t="shared" si="1187"/>
        <v>0</v>
      </c>
      <c r="CC545" s="222">
        <f t="shared" si="1188"/>
        <v>0</v>
      </c>
      <c r="CD545" s="222">
        <f t="shared" si="1189"/>
        <v>0</v>
      </c>
      <c r="CE545" s="222">
        <f t="shared" si="1190"/>
        <v>0</v>
      </c>
      <c r="CF545" s="222">
        <f t="shared" si="1191"/>
        <v>0</v>
      </c>
      <c r="CG545" s="222">
        <f t="shared" si="1192"/>
        <v>0</v>
      </c>
      <c r="CH545" s="222">
        <f t="shared" si="1193"/>
        <v>0</v>
      </c>
      <c r="CI545" s="222">
        <f t="shared" si="1194"/>
        <v>0</v>
      </c>
      <c r="CJ545" s="222">
        <f t="shared" si="1195"/>
        <v>0</v>
      </c>
      <c r="CK545" s="222">
        <f t="shared" si="1196"/>
        <v>0</v>
      </c>
      <c r="CL545" s="222">
        <f t="shared" si="1197"/>
        <v>0</v>
      </c>
      <c r="CM545" s="222">
        <f t="shared" si="1198"/>
        <v>0</v>
      </c>
      <c r="CN545" s="222">
        <f t="shared" si="1199"/>
        <v>0</v>
      </c>
      <c r="CO545" s="222">
        <f t="shared" si="1200"/>
        <v>0</v>
      </c>
      <c r="CP545" s="222">
        <f t="shared" si="1201"/>
        <v>0</v>
      </c>
      <c r="CQ545" s="222">
        <f t="shared" si="1202"/>
        <v>0</v>
      </c>
      <c r="CR545" s="222">
        <f t="shared" si="1203"/>
        <v>0</v>
      </c>
      <c r="CS545" s="222">
        <f t="shared" si="1204"/>
        <v>0</v>
      </c>
      <c r="CT545" s="222">
        <f t="shared" si="1205"/>
        <v>0</v>
      </c>
      <c r="CU545" s="222">
        <f t="shared" si="1206"/>
        <v>0</v>
      </c>
      <c r="CV545" s="222">
        <f t="shared" si="1207"/>
        <v>0</v>
      </c>
      <c r="CW545" s="222">
        <f t="shared" si="1208"/>
        <v>0</v>
      </c>
      <c r="CX545" s="222">
        <f t="shared" si="1209"/>
        <v>0</v>
      </c>
      <c r="CY545" s="222">
        <f t="shared" si="1210"/>
        <v>0</v>
      </c>
      <c r="CZ545" s="222">
        <f t="shared" si="1211"/>
        <v>0</v>
      </c>
      <c r="DA545" s="222">
        <f t="shared" si="1212"/>
        <v>0</v>
      </c>
      <c r="DB545" s="222">
        <f t="shared" si="1213"/>
        <v>0</v>
      </c>
      <c r="DC545" s="222">
        <f t="shared" si="1214"/>
        <v>0</v>
      </c>
      <c r="DD545" s="222">
        <f t="shared" si="1215"/>
        <v>0</v>
      </c>
      <c r="DE545" s="222">
        <f t="shared" si="1216"/>
        <v>0</v>
      </c>
      <c r="DF545" s="222">
        <f t="shared" si="1217"/>
        <v>0</v>
      </c>
      <c r="DG545" s="222">
        <f t="shared" si="1218"/>
        <v>0</v>
      </c>
      <c r="DH545" s="222">
        <f t="shared" si="1219"/>
        <v>0</v>
      </c>
      <c r="DI545" s="222">
        <f t="shared" si="1220"/>
        <v>0</v>
      </c>
      <c r="DJ545" s="222">
        <f t="shared" si="1221"/>
        <v>0</v>
      </c>
      <c r="DK545" s="222">
        <f t="shared" si="1222"/>
        <v>0</v>
      </c>
      <c r="DL545" s="222">
        <f t="shared" si="1223"/>
        <v>0</v>
      </c>
      <c r="DM545" s="222">
        <f t="shared" si="1224"/>
        <v>0</v>
      </c>
      <c r="DN545" s="222">
        <f t="shared" si="1225"/>
        <v>0</v>
      </c>
      <c r="DO545" s="222">
        <f t="shared" si="1226"/>
        <v>0</v>
      </c>
      <c r="DP545" s="222">
        <f t="shared" si="1227"/>
        <v>0</v>
      </c>
      <c r="DQ545" s="222">
        <f t="shared" si="1228"/>
        <v>0</v>
      </c>
      <c r="DR545" s="222">
        <f t="shared" si="1229"/>
        <v>0</v>
      </c>
      <c r="DS545" s="222">
        <f t="shared" si="1230"/>
        <v>0</v>
      </c>
      <c r="DT545" s="222">
        <f t="shared" si="1231"/>
        <v>0</v>
      </c>
      <c r="DU545" s="222">
        <f t="shared" si="1232"/>
        <v>0</v>
      </c>
      <c r="DV545" s="222">
        <f t="shared" si="1233"/>
        <v>0</v>
      </c>
      <c r="DW545" s="222">
        <f t="shared" si="1234"/>
        <v>0</v>
      </c>
      <c r="DX545" s="222">
        <f t="shared" si="1235"/>
        <v>0</v>
      </c>
      <c r="DY545" s="222">
        <f t="shared" si="1236"/>
        <v>0</v>
      </c>
      <c r="DZ545" s="222">
        <f t="shared" si="1237"/>
        <v>0</v>
      </c>
      <c r="EA545" s="222">
        <f t="shared" si="1238"/>
        <v>0</v>
      </c>
      <c r="EB545" s="222">
        <f t="shared" si="1239"/>
        <v>0</v>
      </c>
      <c r="EC545" s="222">
        <f t="shared" si="1240"/>
        <v>0</v>
      </c>
      <c r="ED545" s="222">
        <f t="shared" si="1241"/>
        <v>0</v>
      </c>
      <c r="EE545" s="222">
        <f t="shared" si="1242"/>
        <v>0</v>
      </c>
      <c r="EF545" s="222">
        <f t="shared" si="1243"/>
        <v>0</v>
      </c>
      <c r="EG545" s="222">
        <f t="shared" si="1244"/>
        <v>0</v>
      </c>
      <c r="EH545" s="222">
        <f t="shared" si="1245"/>
        <v>0</v>
      </c>
      <c r="EI545" s="222">
        <f t="shared" si="1246"/>
        <v>0</v>
      </c>
      <c r="EJ545" s="222">
        <f t="shared" si="1247"/>
        <v>0</v>
      </c>
      <c r="EK545" s="222">
        <f t="shared" si="1248"/>
        <v>0</v>
      </c>
      <c r="EL545" s="222">
        <f t="shared" si="1249"/>
        <v>0</v>
      </c>
      <c r="EM545" s="222">
        <f t="shared" si="1250"/>
        <v>0</v>
      </c>
      <c r="EN545" s="222">
        <f t="shared" si="1251"/>
        <v>0</v>
      </c>
      <c r="EO545" s="222">
        <f t="shared" si="1252"/>
        <v>0</v>
      </c>
      <c r="EP545" s="222">
        <f t="shared" si="1253"/>
        <v>0</v>
      </c>
      <c r="EQ545" s="222">
        <f t="shared" si="1254"/>
        <v>0</v>
      </c>
      <c r="ER545" s="222">
        <f t="shared" si="1255"/>
        <v>0</v>
      </c>
      <c r="ES545" s="222">
        <f t="shared" si="1256"/>
        <v>0</v>
      </c>
      <c r="ET545" s="222">
        <f t="shared" si="1257"/>
        <v>0</v>
      </c>
      <c r="EU545" s="222">
        <f t="shared" si="1258"/>
        <v>0</v>
      </c>
      <c r="EV545" s="222">
        <f t="shared" si="1259"/>
        <v>0</v>
      </c>
      <c r="EW545" s="222">
        <f t="shared" si="1260"/>
        <v>0</v>
      </c>
      <c r="EX545" s="222">
        <f t="shared" si="1261"/>
        <v>0</v>
      </c>
      <c r="EY545" s="222">
        <f t="shared" si="1262"/>
        <v>0</v>
      </c>
      <c r="EZ545" s="222">
        <f t="shared" si="1263"/>
        <v>0</v>
      </c>
      <c r="FA545" s="222">
        <f t="shared" si="1264"/>
        <v>0</v>
      </c>
      <c r="FB545" s="222">
        <f t="shared" si="1265"/>
        <v>0</v>
      </c>
      <c r="FC545" s="222">
        <f t="shared" si="1266"/>
        <v>0</v>
      </c>
      <c r="FD545" s="222">
        <f t="shared" si="1267"/>
        <v>0</v>
      </c>
      <c r="FE545" s="222">
        <f t="shared" si="1268"/>
        <v>0</v>
      </c>
      <c r="FF545" s="222">
        <f t="shared" si="1269"/>
        <v>0</v>
      </c>
      <c r="FG545" s="222">
        <f t="shared" si="1270"/>
        <v>0</v>
      </c>
      <c r="FH545" s="222">
        <f t="shared" si="1271"/>
        <v>0</v>
      </c>
      <c r="FI545" s="222">
        <f t="shared" si="1272"/>
        <v>0</v>
      </c>
      <c r="FJ545" s="222">
        <f t="shared" si="1273"/>
        <v>0</v>
      </c>
      <c r="FK545" s="222">
        <f t="shared" si="1274"/>
        <v>0</v>
      </c>
      <c r="FL545" s="222">
        <f t="shared" si="1275"/>
        <v>0</v>
      </c>
      <c r="FM545" s="222">
        <f t="shared" si="1276"/>
        <v>0</v>
      </c>
      <c r="FN545" s="222">
        <f t="shared" si="1277"/>
        <v>0</v>
      </c>
      <c r="FO545" s="222">
        <f t="shared" si="1278"/>
        <v>0</v>
      </c>
      <c r="FP545" s="222">
        <f t="shared" si="1279"/>
        <v>0</v>
      </c>
      <c r="FQ545" s="222">
        <f t="shared" si="1280"/>
        <v>0</v>
      </c>
      <c r="FR545" s="222">
        <f t="shared" si="1281"/>
        <v>0</v>
      </c>
      <c r="FS545" s="222">
        <f t="shared" si="1282"/>
        <v>0</v>
      </c>
      <c r="FT545" s="222">
        <f t="shared" si="1283"/>
        <v>0</v>
      </c>
      <c r="FU545" s="222">
        <f t="shared" si="1284"/>
        <v>0</v>
      </c>
      <c r="FV545" s="222">
        <f t="shared" si="1285"/>
        <v>0</v>
      </c>
      <c r="FW545" s="222">
        <f t="shared" si="1286"/>
        <v>0</v>
      </c>
      <c r="FX545" s="222">
        <f t="shared" si="1287"/>
        <v>0</v>
      </c>
      <c r="FY545" s="222">
        <f t="shared" si="1288"/>
        <v>0</v>
      </c>
      <c r="FZ545" s="222">
        <f t="shared" si="1289"/>
        <v>0</v>
      </c>
      <c r="GA545" s="222">
        <f t="shared" si="1290"/>
        <v>0</v>
      </c>
      <c r="GB545" s="222">
        <f t="shared" si="1291"/>
        <v>0</v>
      </c>
      <c r="GC545" s="222">
        <f t="shared" si="1292"/>
        <v>0</v>
      </c>
      <c r="GD545" s="222">
        <f t="shared" si="1293"/>
        <v>0</v>
      </c>
      <c r="GE545" s="222">
        <f t="shared" si="1294"/>
        <v>0</v>
      </c>
      <c r="GF545" s="222">
        <f t="shared" si="1295"/>
        <v>0</v>
      </c>
      <c r="GG545" s="222">
        <f t="shared" si="1296"/>
        <v>0</v>
      </c>
      <c r="GH545" s="222">
        <f t="shared" si="1297"/>
        <v>0</v>
      </c>
      <c r="GI545" s="222">
        <f t="shared" si="1298"/>
        <v>0</v>
      </c>
      <c r="GJ545" s="222">
        <f t="shared" si="1299"/>
        <v>0</v>
      </c>
      <c r="GK545" s="222">
        <f t="shared" si="1300"/>
        <v>0</v>
      </c>
      <c r="GL545" s="222">
        <f t="shared" si="1301"/>
        <v>0</v>
      </c>
      <c r="GM545" s="222">
        <f t="shared" si="1302"/>
        <v>0</v>
      </c>
      <c r="GN545" s="222">
        <f t="shared" si="1303"/>
        <v>0</v>
      </c>
      <c r="GO545" s="222">
        <f t="shared" si="1304"/>
        <v>0</v>
      </c>
      <c r="GP545" s="222">
        <f t="shared" si="1305"/>
        <v>0</v>
      </c>
      <c r="GQ545" s="222">
        <f t="shared" si="1306"/>
        <v>0</v>
      </c>
      <c r="GR545" s="222">
        <f t="shared" si="1307"/>
        <v>0</v>
      </c>
      <c r="GS545" s="222">
        <f t="shared" si="1308"/>
        <v>0</v>
      </c>
      <c r="GT545" s="222">
        <f t="shared" si="1309"/>
        <v>0</v>
      </c>
      <c r="GU545" s="222">
        <f t="shared" si="1310"/>
        <v>0</v>
      </c>
      <c r="GV545" s="222">
        <f t="shared" si="1311"/>
        <v>0</v>
      </c>
      <c r="GW545" s="222">
        <f t="shared" si="1312"/>
        <v>0</v>
      </c>
      <c r="GX545" s="222">
        <f t="shared" si="1313"/>
        <v>0</v>
      </c>
      <c r="GY545" s="222">
        <f t="shared" si="1314"/>
        <v>0</v>
      </c>
      <c r="GZ545" s="222">
        <f t="shared" si="1315"/>
        <v>0</v>
      </c>
      <c r="HA545" s="222">
        <f t="shared" si="1316"/>
        <v>0</v>
      </c>
      <c r="HB545" s="222">
        <f t="shared" si="1317"/>
        <v>0</v>
      </c>
      <c r="HC545" s="222">
        <f t="shared" si="1318"/>
        <v>0</v>
      </c>
      <c r="HD545" s="222">
        <f t="shared" si="1319"/>
        <v>0</v>
      </c>
      <c r="HE545" s="222">
        <f t="shared" si="1320"/>
        <v>0</v>
      </c>
      <c r="HF545" s="222">
        <f t="shared" si="1321"/>
        <v>0</v>
      </c>
      <c r="HG545" s="222">
        <f t="shared" si="1322"/>
        <v>0</v>
      </c>
      <c r="HH545" s="222">
        <f t="shared" si="1323"/>
        <v>0</v>
      </c>
      <c r="HI545" s="222">
        <f t="shared" si="1324"/>
        <v>0</v>
      </c>
      <c r="HJ545" s="222">
        <f t="shared" si="1325"/>
        <v>0</v>
      </c>
      <c r="HK545" s="222">
        <f t="shared" si="1326"/>
        <v>0</v>
      </c>
      <c r="HL545" s="222">
        <f t="shared" si="1327"/>
        <v>0</v>
      </c>
      <c r="HM545" s="222">
        <f t="shared" si="1328"/>
        <v>0</v>
      </c>
      <c r="HN545" s="222">
        <f t="shared" si="1329"/>
        <v>0</v>
      </c>
      <c r="HO545" s="222">
        <f t="shared" si="1330"/>
        <v>0</v>
      </c>
      <c r="HP545" s="222">
        <f t="shared" si="1331"/>
        <v>0</v>
      </c>
      <c r="HQ545" s="222">
        <f t="shared" si="1332"/>
        <v>0</v>
      </c>
      <c r="HR545" s="222">
        <f t="shared" si="1333"/>
        <v>0</v>
      </c>
      <c r="HS545" s="222">
        <f t="shared" si="1334"/>
        <v>0</v>
      </c>
      <c r="HT545" s="222">
        <f t="shared" si="1335"/>
        <v>0</v>
      </c>
      <c r="HU545" s="222">
        <f t="shared" si="1336"/>
        <v>0</v>
      </c>
      <c r="HV545" s="222">
        <f t="shared" si="1337"/>
        <v>0</v>
      </c>
      <c r="HW545" s="222">
        <f t="shared" si="1338"/>
        <v>0</v>
      </c>
      <c r="HX545" s="222">
        <f t="shared" si="1339"/>
        <v>0</v>
      </c>
      <c r="HY545" s="222">
        <f t="shared" si="1340"/>
        <v>0</v>
      </c>
      <c r="HZ545" s="222">
        <f t="shared" si="1341"/>
        <v>0</v>
      </c>
      <c r="IA545" s="222">
        <f t="shared" si="1342"/>
        <v>0</v>
      </c>
      <c r="IB545" s="222">
        <f t="shared" si="1343"/>
        <v>0</v>
      </c>
      <c r="IC545" s="222">
        <f t="shared" si="1344"/>
        <v>0</v>
      </c>
      <c r="ID545" s="222">
        <f t="shared" si="1345"/>
        <v>0</v>
      </c>
      <c r="IE545" s="222">
        <f t="shared" si="1346"/>
        <v>0</v>
      </c>
      <c r="IF545" s="222">
        <f t="shared" si="1347"/>
        <v>0</v>
      </c>
      <c r="IG545" s="222">
        <f t="shared" si="1348"/>
        <v>0</v>
      </c>
      <c r="IH545" s="222">
        <f t="shared" si="1349"/>
        <v>0</v>
      </c>
      <c r="II545" s="222">
        <f t="shared" si="1350"/>
        <v>0</v>
      </c>
      <c r="IJ545" s="222">
        <f t="shared" si="1351"/>
        <v>0</v>
      </c>
      <c r="IK545" s="222">
        <f t="shared" si="1352"/>
        <v>0</v>
      </c>
      <c r="IL545" s="222">
        <f t="shared" si="1353"/>
        <v>0</v>
      </c>
      <c r="IM545" s="222">
        <f t="shared" si="1354"/>
        <v>0</v>
      </c>
      <c r="IN545" s="222">
        <f t="shared" si="1355"/>
        <v>0</v>
      </c>
      <c r="IO545" s="222">
        <f t="shared" si="1356"/>
        <v>0</v>
      </c>
      <c r="IP545" s="222">
        <f t="shared" si="1357"/>
        <v>0</v>
      </c>
      <c r="IQ545" s="222">
        <f t="shared" si="1358"/>
        <v>0</v>
      </c>
      <c r="IR545" s="222">
        <f t="shared" si="1359"/>
        <v>0</v>
      </c>
      <c r="IS545" s="222">
        <f t="shared" si="1360"/>
        <v>0</v>
      </c>
      <c r="IT545" s="222">
        <f t="shared" si="1361"/>
        <v>0</v>
      </c>
      <c r="IU545" s="222">
        <f t="shared" si="1362"/>
        <v>0</v>
      </c>
      <c r="IV545" s="222">
        <f t="shared" si="1363"/>
        <v>0</v>
      </c>
      <c r="IW545" s="222">
        <f t="shared" si="1364"/>
        <v>0</v>
      </c>
      <c r="IX545" s="222">
        <f t="shared" si="1365"/>
        <v>0</v>
      </c>
      <c r="IY545" s="222">
        <f t="shared" si="1366"/>
        <v>0</v>
      </c>
      <c r="IZ545" s="222">
        <f t="shared" si="1367"/>
        <v>0</v>
      </c>
      <c r="JA545" s="222">
        <f t="shared" si="1368"/>
        <v>0</v>
      </c>
      <c r="JB545" s="222">
        <f t="shared" si="1369"/>
        <v>0</v>
      </c>
    </row>
    <row r="546" spans="2:262">
      <c r="B546" s="230">
        <v>185</v>
      </c>
      <c r="C546" s="229">
        <f t="shared" si="1370"/>
        <v>3.6132812500000028E-3</v>
      </c>
      <c r="D546" s="226">
        <f t="shared" ca="1" si="1113"/>
        <v>39.126460304629838</v>
      </c>
      <c r="E546" s="225">
        <f ca="1">GI361</f>
        <v>-7.3539695370166136E-2</v>
      </c>
      <c r="F546" s="224">
        <v>185</v>
      </c>
      <c r="G546" s="222">
        <f t="shared" si="1114"/>
        <v>0</v>
      </c>
      <c r="H546" s="222">
        <f t="shared" si="1115"/>
        <v>0</v>
      </c>
      <c r="I546" s="222">
        <f t="shared" si="1116"/>
        <v>0</v>
      </c>
      <c r="J546" s="222">
        <f t="shared" si="1117"/>
        <v>0</v>
      </c>
      <c r="K546" s="222">
        <f t="shared" si="1118"/>
        <v>0</v>
      </c>
      <c r="L546" s="222">
        <f t="shared" si="1119"/>
        <v>0</v>
      </c>
      <c r="M546" s="222">
        <f t="shared" si="1120"/>
        <v>0</v>
      </c>
      <c r="N546" s="222">
        <f t="shared" si="1121"/>
        <v>0</v>
      </c>
      <c r="O546" s="222">
        <f t="shared" si="1122"/>
        <v>0</v>
      </c>
      <c r="P546" s="222">
        <f t="shared" si="1123"/>
        <v>0</v>
      </c>
      <c r="Q546" s="222">
        <f t="shared" si="1124"/>
        <v>0</v>
      </c>
      <c r="R546" s="222">
        <f t="shared" si="1125"/>
        <v>0</v>
      </c>
      <c r="S546" s="222">
        <f t="shared" si="1126"/>
        <v>0</v>
      </c>
      <c r="T546" s="222">
        <f t="shared" si="1127"/>
        <v>0</v>
      </c>
      <c r="U546" s="222">
        <f t="shared" si="1128"/>
        <v>0</v>
      </c>
      <c r="V546" s="222">
        <f t="shared" si="1129"/>
        <v>0</v>
      </c>
      <c r="W546" s="222">
        <f t="shared" si="1130"/>
        <v>0</v>
      </c>
      <c r="X546" s="222">
        <f t="shared" si="1131"/>
        <v>0</v>
      </c>
      <c r="Y546" s="222">
        <f t="shared" si="1132"/>
        <v>0</v>
      </c>
      <c r="Z546" s="222">
        <f t="shared" si="1133"/>
        <v>0</v>
      </c>
      <c r="AA546" s="222">
        <f t="shared" si="1134"/>
        <v>0</v>
      </c>
      <c r="AB546" s="222">
        <f t="shared" si="1135"/>
        <v>0</v>
      </c>
      <c r="AC546" s="222">
        <f t="shared" si="1136"/>
        <v>0</v>
      </c>
      <c r="AD546" s="222">
        <f t="shared" si="1137"/>
        <v>0</v>
      </c>
      <c r="AE546" s="222">
        <f t="shared" si="1138"/>
        <v>0</v>
      </c>
      <c r="AF546" s="222">
        <f t="shared" si="1139"/>
        <v>0</v>
      </c>
      <c r="AG546" s="222">
        <f t="shared" si="1140"/>
        <v>0</v>
      </c>
      <c r="AH546" s="222">
        <f t="shared" si="1141"/>
        <v>0</v>
      </c>
      <c r="AI546" s="222">
        <f t="shared" si="1142"/>
        <v>0</v>
      </c>
      <c r="AJ546" s="222">
        <f t="shared" si="1143"/>
        <v>0</v>
      </c>
      <c r="AK546" s="222">
        <f t="shared" si="1144"/>
        <v>0</v>
      </c>
      <c r="AL546" s="222">
        <f t="shared" si="1145"/>
        <v>0</v>
      </c>
      <c r="AM546" s="222">
        <f t="shared" si="1146"/>
        <v>0</v>
      </c>
      <c r="AN546" s="222">
        <f t="shared" si="1147"/>
        <v>0</v>
      </c>
      <c r="AO546" s="222">
        <f t="shared" si="1148"/>
        <v>0</v>
      </c>
      <c r="AP546" s="222">
        <f t="shared" si="1149"/>
        <v>0</v>
      </c>
      <c r="AQ546" s="222">
        <f t="shared" si="1150"/>
        <v>0</v>
      </c>
      <c r="AR546" s="222">
        <f t="shared" si="1151"/>
        <v>0</v>
      </c>
      <c r="AS546" s="222">
        <f t="shared" si="1152"/>
        <v>0</v>
      </c>
      <c r="AT546" s="222">
        <f t="shared" si="1153"/>
        <v>0</v>
      </c>
      <c r="AU546" s="222">
        <f t="shared" si="1154"/>
        <v>0</v>
      </c>
      <c r="AV546" s="222">
        <f t="shared" si="1155"/>
        <v>0</v>
      </c>
      <c r="AW546" s="222">
        <f t="shared" si="1156"/>
        <v>0</v>
      </c>
      <c r="AX546" s="222">
        <f t="shared" si="1157"/>
        <v>0</v>
      </c>
      <c r="AY546" s="222">
        <f t="shared" si="1158"/>
        <v>0</v>
      </c>
      <c r="AZ546" s="222">
        <f t="shared" si="1159"/>
        <v>0</v>
      </c>
      <c r="BA546" s="222">
        <f t="shared" si="1160"/>
        <v>0</v>
      </c>
      <c r="BB546" s="222">
        <f t="shared" si="1161"/>
        <v>0</v>
      </c>
      <c r="BC546" s="222">
        <f t="shared" si="1162"/>
        <v>0</v>
      </c>
      <c r="BD546" s="222">
        <f t="shared" si="1163"/>
        <v>0</v>
      </c>
      <c r="BE546" s="222">
        <f t="shared" si="1164"/>
        <v>0</v>
      </c>
      <c r="BF546" s="222">
        <f t="shared" si="1165"/>
        <v>0</v>
      </c>
      <c r="BG546" s="222">
        <f t="shared" si="1166"/>
        <v>0</v>
      </c>
      <c r="BH546" s="222">
        <f t="shared" si="1167"/>
        <v>0</v>
      </c>
      <c r="BI546" s="222">
        <f t="shared" si="1168"/>
        <v>0</v>
      </c>
      <c r="BJ546" s="222">
        <f t="shared" si="1169"/>
        <v>0</v>
      </c>
      <c r="BK546" s="222">
        <f t="shared" si="1170"/>
        <v>0</v>
      </c>
      <c r="BL546" s="222">
        <f t="shared" si="1171"/>
        <v>0</v>
      </c>
      <c r="BM546" s="222">
        <f t="shared" si="1172"/>
        <v>0</v>
      </c>
      <c r="BN546" s="222">
        <f t="shared" si="1173"/>
        <v>0</v>
      </c>
      <c r="BO546" s="222">
        <f t="shared" si="1174"/>
        <v>0</v>
      </c>
      <c r="BP546" s="222">
        <f t="shared" si="1175"/>
        <v>0</v>
      </c>
      <c r="BQ546" s="222">
        <f t="shared" si="1176"/>
        <v>0</v>
      </c>
      <c r="BR546" s="222">
        <f t="shared" si="1177"/>
        <v>0</v>
      </c>
      <c r="BS546" s="222">
        <f t="shared" si="1178"/>
        <v>0</v>
      </c>
      <c r="BT546" s="222">
        <f t="shared" si="1179"/>
        <v>0</v>
      </c>
      <c r="BU546" s="222">
        <f t="shared" si="1180"/>
        <v>0</v>
      </c>
      <c r="BV546" s="222">
        <f t="shared" si="1181"/>
        <v>0</v>
      </c>
      <c r="BW546" s="222">
        <f t="shared" si="1182"/>
        <v>0</v>
      </c>
      <c r="BX546" s="222">
        <f t="shared" si="1183"/>
        <v>0</v>
      </c>
      <c r="BY546" s="222">
        <f t="shared" si="1184"/>
        <v>0</v>
      </c>
      <c r="BZ546" s="222">
        <f t="shared" si="1185"/>
        <v>0</v>
      </c>
      <c r="CA546" s="222">
        <f t="shared" si="1186"/>
        <v>0</v>
      </c>
      <c r="CB546" s="222">
        <f t="shared" si="1187"/>
        <v>0</v>
      </c>
      <c r="CC546" s="222">
        <f t="shared" si="1188"/>
        <v>0</v>
      </c>
      <c r="CD546" s="222">
        <f t="shared" si="1189"/>
        <v>0</v>
      </c>
      <c r="CE546" s="222">
        <f t="shared" si="1190"/>
        <v>0</v>
      </c>
      <c r="CF546" s="222">
        <f t="shared" si="1191"/>
        <v>0</v>
      </c>
      <c r="CG546" s="222">
        <f t="shared" si="1192"/>
        <v>0</v>
      </c>
      <c r="CH546" s="222">
        <f t="shared" si="1193"/>
        <v>0</v>
      </c>
      <c r="CI546" s="222">
        <f t="shared" si="1194"/>
        <v>0</v>
      </c>
      <c r="CJ546" s="222">
        <f t="shared" si="1195"/>
        <v>0</v>
      </c>
      <c r="CK546" s="222">
        <f t="shared" si="1196"/>
        <v>0</v>
      </c>
      <c r="CL546" s="222">
        <f t="shared" si="1197"/>
        <v>0</v>
      </c>
      <c r="CM546" s="222">
        <f t="shared" si="1198"/>
        <v>0</v>
      </c>
      <c r="CN546" s="222">
        <f t="shared" si="1199"/>
        <v>0</v>
      </c>
      <c r="CO546" s="222">
        <f t="shared" si="1200"/>
        <v>0</v>
      </c>
      <c r="CP546" s="222">
        <f t="shared" si="1201"/>
        <v>0</v>
      </c>
      <c r="CQ546" s="222">
        <f t="shared" si="1202"/>
        <v>0</v>
      </c>
      <c r="CR546" s="222">
        <f t="shared" si="1203"/>
        <v>0</v>
      </c>
      <c r="CS546" s="222">
        <f t="shared" si="1204"/>
        <v>0</v>
      </c>
      <c r="CT546" s="222">
        <f t="shared" si="1205"/>
        <v>0</v>
      </c>
      <c r="CU546" s="222">
        <f t="shared" si="1206"/>
        <v>0</v>
      </c>
      <c r="CV546" s="222">
        <f t="shared" si="1207"/>
        <v>0</v>
      </c>
      <c r="CW546" s="222">
        <f t="shared" si="1208"/>
        <v>0</v>
      </c>
      <c r="CX546" s="222">
        <f t="shared" si="1209"/>
        <v>0</v>
      </c>
      <c r="CY546" s="222">
        <f t="shared" si="1210"/>
        <v>0</v>
      </c>
      <c r="CZ546" s="222">
        <f t="shared" si="1211"/>
        <v>0</v>
      </c>
      <c r="DA546" s="222">
        <f t="shared" si="1212"/>
        <v>0</v>
      </c>
      <c r="DB546" s="222">
        <f t="shared" si="1213"/>
        <v>0</v>
      </c>
      <c r="DC546" s="222">
        <f t="shared" si="1214"/>
        <v>0</v>
      </c>
      <c r="DD546" s="222">
        <f t="shared" si="1215"/>
        <v>0</v>
      </c>
      <c r="DE546" s="222">
        <f t="shared" si="1216"/>
        <v>0</v>
      </c>
      <c r="DF546" s="222">
        <f t="shared" si="1217"/>
        <v>0</v>
      </c>
      <c r="DG546" s="222">
        <f t="shared" si="1218"/>
        <v>0</v>
      </c>
      <c r="DH546" s="222">
        <f t="shared" si="1219"/>
        <v>0</v>
      </c>
      <c r="DI546" s="222">
        <f t="shared" si="1220"/>
        <v>0</v>
      </c>
      <c r="DJ546" s="222">
        <f t="shared" si="1221"/>
        <v>0</v>
      </c>
      <c r="DK546" s="222">
        <f t="shared" si="1222"/>
        <v>0</v>
      </c>
      <c r="DL546" s="222">
        <f t="shared" si="1223"/>
        <v>0</v>
      </c>
      <c r="DM546" s="222">
        <f t="shared" si="1224"/>
        <v>0</v>
      </c>
      <c r="DN546" s="222">
        <f t="shared" si="1225"/>
        <v>0</v>
      </c>
      <c r="DO546" s="222">
        <f t="shared" si="1226"/>
        <v>0</v>
      </c>
      <c r="DP546" s="222">
        <f t="shared" si="1227"/>
        <v>0</v>
      </c>
      <c r="DQ546" s="222">
        <f t="shared" si="1228"/>
        <v>0</v>
      </c>
      <c r="DR546" s="222">
        <f t="shared" si="1229"/>
        <v>0</v>
      </c>
      <c r="DS546" s="222">
        <f t="shared" si="1230"/>
        <v>0</v>
      </c>
      <c r="DT546" s="222">
        <f t="shared" si="1231"/>
        <v>0</v>
      </c>
      <c r="DU546" s="222">
        <f t="shared" si="1232"/>
        <v>0</v>
      </c>
      <c r="DV546" s="222">
        <f t="shared" si="1233"/>
        <v>0</v>
      </c>
      <c r="DW546" s="222">
        <f t="shared" si="1234"/>
        <v>0</v>
      </c>
      <c r="DX546" s="222">
        <f t="shared" si="1235"/>
        <v>0</v>
      </c>
      <c r="DY546" s="222">
        <f t="shared" si="1236"/>
        <v>0</v>
      </c>
      <c r="DZ546" s="222">
        <f t="shared" si="1237"/>
        <v>0</v>
      </c>
      <c r="EA546" s="222">
        <f t="shared" si="1238"/>
        <v>0</v>
      </c>
      <c r="EB546" s="222">
        <f t="shared" si="1239"/>
        <v>0</v>
      </c>
      <c r="EC546" s="222">
        <f t="shared" si="1240"/>
        <v>0</v>
      </c>
      <c r="ED546" s="222">
        <f t="shared" si="1241"/>
        <v>0</v>
      </c>
      <c r="EE546" s="222">
        <f t="shared" si="1242"/>
        <v>0</v>
      </c>
      <c r="EF546" s="222">
        <f t="shared" si="1243"/>
        <v>0</v>
      </c>
      <c r="EG546" s="222">
        <f t="shared" si="1244"/>
        <v>0</v>
      </c>
      <c r="EH546" s="222">
        <f t="shared" si="1245"/>
        <v>0</v>
      </c>
      <c r="EI546" s="222">
        <f t="shared" si="1246"/>
        <v>0</v>
      </c>
      <c r="EJ546" s="222">
        <f t="shared" si="1247"/>
        <v>0</v>
      </c>
      <c r="EK546" s="222">
        <f t="shared" si="1248"/>
        <v>0</v>
      </c>
      <c r="EL546" s="222">
        <f t="shared" si="1249"/>
        <v>0</v>
      </c>
      <c r="EM546" s="222">
        <f t="shared" si="1250"/>
        <v>0</v>
      </c>
      <c r="EN546" s="222">
        <f t="shared" si="1251"/>
        <v>0</v>
      </c>
      <c r="EO546" s="222">
        <f t="shared" si="1252"/>
        <v>0</v>
      </c>
      <c r="EP546" s="222">
        <f t="shared" si="1253"/>
        <v>0</v>
      </c>
      <c r="EQ546" s="222">
        <f t="shared" si="1254"/>
        <v>0</v>
      </c>
      <c r="ER546" s="222">
        <f t="shared" si="1255"/>
        <v>0</v>
      </c>
      <c r="ES546" s="222">
        <f t="shared" si="1256"/>
        <v>0</v>
      </c>
      <c r="ET546" s="222">
        <f t="shared" si="1257"/>
        <v>0</v>
      </c>
      <c r="EU546" s="222">
        <f t="shared" si="1258"/>
        <v>0</v>
      </c>
      <c r="EV546" s="222">
        <f t="shared" si="1259"/>
        <v>0</v>
      </c>
      <c r="EW546" s="222">
        <f t="shared" si="1260"/>
        <v>0</v>
      </c>
      <c r="EX546" s="222">
        <f t="shared" si="1261"/>
        <v>0</v>
      </c>
      <c r="EY546" s="222">
        <f t="shared" si="1262"/>
        <v>0</v>
      </c>
      <c r="EZ546" s="222">
        <f t="shared" si="1263"/>
        <v>0</v>
      </c>
      <c r="FA546" s="222">
        <f t="shared" si="1264"/>
        <v>0</v>
      </c>
      <c r="FB546" s="222">
        <f t="shared" si="1265"/>
        <v>0</v>
      </c>
      <c r="FC546" s="222">
        <f t="shared" si="1266"/>
        <v>0</v>
      </c>
      <c r="FD546" s="222">
        <f t="shared" si="1267"/>
        <v>0</v>
      </c>
      <c r="FE546" s="222">
        <f t="shared" si="1268"/>
        <v>0</v>
      </c>
      <c r="FF546" s="222">
        <f t="shared" si="1269"/>
        <v>0</v>
      </c>
      <c r="FG546" s="222">
        <f t="shared" si="1270"/>
        <v>0</v>
      </c>
      <c r="FH546" s="222">
        <f t="shared" si="1271"/>
        <v>0</v>
      </c>
      <c r="FI546" s="222">
        <f t="shared" si="1272"/>
        <v>0</v>
      </c>
      <c r="FJ546" s="222">
        <f t="shared" si="1273"/>
        <v>0</v>
      </c>
      <c r="FK546" s="222">
        <f t="shared" si="1274"/>
        <v>0</v>
      </c>
      <c r="FL546" s="222">
        <f t="shared" si="1275"/>
        <v>0</v>
      </c>
      <c r="FM546" s="222">
        <f t="shared" si="1276"/>
        <v>0</v>
      </c>
      <c r="FN546" s="222">
        <f t="shared" si="1277"/>
        <v>0</v>
      </c>
      <c r="FO546" s="222">
        <f t="shared" si="1278"/>
        <v>0</v>
      </c>
      <c r="FP546" s="222">
        <f t="shared" si="1279"/>
        <v>0</v>
      </c>
      <c r="FQ546" s="222">
        <f t="shared" si="1280"/>
        <v>0</v>
      </c>
      <c r="FR546" s="222">
        <f t="shared" si="1281"/>
        <v>0</v>
      </c>
      <c r="FS546" s="222">
        <f t="shared" si="1282"/>
        <v>0</v>
      </c>
      <c r="FT546" s="222">
        <f t="shared" si="1283"/>
        <v>0</v>
      </c>
      <c r="FU546" s="222">
        <f t="shared" si="1284"/>
        <v>0</v>
      </c>
      <c r="FV546" s="222">
        <f t="shared" si="1285"/>
        <v>0</v>
      </c>
      <c r="FW546" s="222">
        <f t="shared" si="1286"/>
        <v>0</v>
      </c>
      <c r="FX546" s="222">
        <f t="shared" si="1287"/>
        <v>0</v>
      </c>
      <c r="FY546" s="222">
        <f t="shared" si="1288"/>
        <v>0</v>
      </c>
      <c r="FZ546" s="222">
        <f t="shared" si="1289"/>
        <v>0</v>
      </c>
      <c r="GA546" s="222">
        <f t="shared" si="1290"/>
        <v>0</v>
      </c>
      <c r="GB546" s="222">
        <f t="shared" si="1291"/>
        <v>0</v>
      </c>
      <c r="GC546" s="222">
        <f t="shared" si="1292"/>
        <v>0</v>
      </c>
      <c r="GD546" s="222">
        <f t="shared" si="1293"/>
        <v>0</v>
      </c>
      <c r="GE546" s="222">
        <f t="shared" si="1294"/>
        <v>0</v>
      </c>
      <c r="GF546" s="222">
        <f t="shared" si="1295"/>
        <v>0</v>
      </c>
      <c r="GG546" s="222">
        <f t="shared" si="1296"/>
        <v>0</v>
      </c>
      <c r="GH546" s="222">
        <f t="shared" si="1297"/>
        <v>0</v>
      </c>
      <c r="GI546" s="222">
        <f t="shared" si="1298"/>
        <v>0</v>
      </c>
      <c r="GJ546" s="222">
        <f t="shared" si="1299"/>
        <v>0</v>
      </c>
      <c r="GK546" s="222">
        <f t="shared" si="1300"/>
        <v>0</v>
      </c>
      <c r="GL546" s="222">
        <f t="shared" si="1301"/>
        <v>0</v>
      </c>
      <c r="GM546" s="222">
        <f t="shared" si="1302"/>
        <v>0</v>
      </c>
      <c r="GN546" s="222">
        <f t="shared" si="1303"/>
        <v>0</v>
      </c>
      <c r="GO546" s="222">
        <f t="shared" si="1304"/>
        <v>0</v>
      </c>
      <c r="GP546" s="222">
        <f t="shared" si="1305"/>
        <v>0</v>
      </c>
      <c r="GQ546" s="222">
        <f t="shared" si="1306"/>
        <v>0</v>
      </c>
      <c r="GR546" s="222">
        <f t="shared" si="1307"/>
        <v>0</v>
      </c>
      <c r="GS546" s="222">
        <f t="shared" si="1308"/>
        <v>0</v>
      </c>
      <c r="GT546" s="222">
        <f t="shared" si="1309"/>
        <v>0</v>
      </c>
      <c r="GU546" s="222">
        <f t="shared" si="1310"/>
        <v>0</v>
      </c>
      <c r="GV546" s="222">
        <f t="shared" si="1311"/>
        <v>0</v>
      </c>
      <c r="GW546" s="222">
        <f t="shared" si="1312"/>
        <v>0</v>
      </c>
      <c r="GX546" s="222">
        <f t="shared" si="1313"/>
        <v>0</v>
      </c>
      <c r="GY546" s="222">
        <f t="shared" si="1314"/>
        <v>0</v>
      </c>
      <c r="GZ546" s="222">
        <f t="shared" si="1315"/>
        <v>0</v>
      </c>
      <c r="HA546" s="222">
        <f t="shared" si="1316"/>
        <v>0</v>
      </c>
      <c r="HB546" s="222">
        <f t="shared" si="1317"/>
        <v>0</v>
      </c>
      <c r="HC546" s="222">
        <f t="shared" si="1318"/>
        <v>0</v>
      </c>
      <c r="HD546" s="222">
        <f t="shared" si="1319"/>
        <v>0</v>
      </c>
      <c r="HE546" s="222">
        <f t="shared" si="1320"/>
        <v>0</v>
      </c>
      <c r="HF546" s="222">
        <f t="shared" si="1321"/>
        <v>0</v>
      </c>
      <c r="HG546" s="222">
        <f t="shared" si="1322"/>
        <v>0</v>
      </c>
      <c r="HH546" s="222">
        <f t="shared" si="1323"/>
        <v>0</v>
      </c>
      <c r="HI546" s="222">
        <f t="shared" si="1324"/>
        <v>0</v>
      </c>
      <c r="HJ546" s="222">
        <f t="shared" si="1325"/>
        <v>0</v>
      </c>
      <c r="HK546" s="222">
        <f t="shared" si="1326"/>
        <v>0</v>
      </c>
      <c r="HL546" s="222">
        <f t="shared" si="1327"/>
        <v>0</v>
      </c>
      <c r="HM546" s="222">
        <f t="shared" si="1328"/>
        <v>0</v>
      </c>
      <c r="HN546" s="222">
        <f t="shared" si="1329"/>
        <v>0</v>
      </c>
      <c r="HO546" s="222">
        <f t="shared" si="1330"/>
        <v>0</v>
      </c>
      <c r="HP546" s="222">
        <f t="shared" si="1331"/>
        <v>0</v>
      </c>
      <c r="HQ546" s="222">
        <f t="shared" si="1332"/>
        <v>0</v>
      </c>
      <c r="HR546" s="222">
        <f t="shared" si="1333"/>
        <v>0</v>
      </c>
      <c r="HS546" s="222">
        <f t="shared" si="1334"/>
        <v>0</v>
      </c>
      <c r="HT546" s="222">
        <f t="shared" si="1335"/>
        <v>0</v>
      </c>
      <c r="HU546" s="222">
        <f t="shared" si="1336"/>
        <v>0</v>
      </c>
      <c r="HV546" s="222">
        <f t="shared" si="1337"/>
        <v>0</v>
      </c>
      <c r="HW546" s="222">
        <f t="shared" si="1338"/>
        <v>0</v>
      </c>
      <c r="HX546" s="222">
        <f t="shared" si="1339"/>
        <v>0</v>
      </c>
      <c r="HY546" s="222">
        <f t="shared" si="1340"/>
        <v>0</v>
      </c>
      <c r="HZ546" s="222">
        <f t="shared" si="1341"/>
        <v>0</v>
      </c>
      <c r="IA546" s="222">
        <f t="shared" si="1342"/>
        <v>0</v>
      </c>
      <c r="IB546" s="222">
        <f t="shared" si="1343"/>
        <v>0</v>
      </c>
      <c r="IC546" s="222">
        <f t="shared" si="1344"/>
        <v>0</v>
      </c>
      <c r="ID546" s="222">
        <f t="shared" si="1345"/>
        <v>0</v>
      </c>
      <c r="IE546" s="222">
        <f t="shared" si="1346"/>
        <v>0</v>
      </c>
      <c r="IF546" s="222">
        <f t="shared" si="1347"/>
        <v>0</v>
      </c>
      <c r="IG546" s="222">
        <f t="shared" si="1348"/>
        <v>0</v>
      </c>
      <c r="IH546" s="222">
        <f t="shared" si="1349"/>
        <v>0</v>
      </c>
      <c r="II546" s="222">
        <f t="shared" si="1350"/>
        <v>0</v>
      </c>
      <c r="IJ546" s="222">
        <f t="shared" si="1351"/>
        <v>0</v>
      </c>
      <c r="IK546" s="222">
        <f t="shared" si="1352"/>
        <v>0</v>
      </c>
      <c r="IL546" s="222">
        <f t="shared" si="1353"/>
        <v>0</v>
      </c>
      <c r="IM546" s="222">
        <f t="shared" si="1354"/>
        <v>0</v>
      </c>
      <c r="IN546" s="222">
        <f t="shared" si="1355"/>
        <v>0</v>
      </c>
      <c r="IO546" s="222">
        <f t="shared" si="1356"/>
        <v>0</v>
      </c>
      <c r="IP546" s="222">
        <f t="shared" si="1357"/>
        <v>0</v>
      </c>
      <c r="IQ546" s="222">
        <f t="shared" si="1358"/>
        <v>0</v>
      </c>
      <c r="IR546" s="222">
        <f t="shared" si="1359"/>
        <v>0</v>
      </c>
      <c r="IS546" s="222">
        <f t="shared" si="1360"/>
        <v>0</v>
      </c>
      <c r="IT546" s="222">
        <f t="shared" si="1361"/>
        <v>0</v>
      </c>
      <c r="IU546" s="222">
        <f t="shared" si="1362"/>
        <v>0</v>
      </c>
      <c r="IV546" s="222">
        <f t="shared" si="1363"/>
        <v>0</v>
      </c>
      <c r="IW546" s="222">
        <f t="shared" si="1364"/>
        <v>0</v>
      </c>
      <c r="IX546" s="222">
        <f t="shared" si="1365"/>
        <v>0</v>
      </c>
      <c r="IY546" s="222">
        <f t="shared" si="1366"/>
        <v>0</v>
      </c>
      <c r="IZ546" s="222">
        <f t="shared" si="1367"/>
        <v>0</v>
      </c>
      <c r="JA546" s="222">
        <f t="shared" si="1368"/>
        <v>0</v>
      </c>
      <c r="JB546" s="222">
        <f t="shared" si="1369"/>
        <v>0</v>
      </c>
    </row>
    <row r="547" spans="2:262">
      <c r="B547" s="230">
        <v>186</v>
      </c>
      <c r="C547" s="229">
        <f t="shared" si="1370"/>
        <v>3.6328125000000028E-3</v>
      </c>
      <c r="D547" s="226">
        <f t="shared" ca="1" si="1113"/>
        <v>39.127678085280372</v>
      </c>
      <c r="E547" s="225">
        <f ca="1">GJ361</f>
        <v>-7.2321914719633548E-2</v>
      </c>
      <c r="F547" s="224">
        <v>186</v>
      </c>
      <c r="G547" s="222">
        <f t="shared" si="1114"/>
        <v>0</v>
      </c>
      <c r="H547" s="222">
        <f t="shared" si="1115"/>
        <v>0</v>
      </c>
      <c r="I547" s="222">
        <f t="shared" si="1116"/>
        <v>0</v>
      </c>
      <c r="J547" s="222">
        <f t="shared" si="1117"/>
        <v>0</v>
      </c>
      <c r="K547" s="222">
        <f t="shared" si="1118"/>
        <v>0</v>
      </c>
      <c r="L547" s="222">
        <f t="shared" si="1119"/>
        <v>0</v>
      </c>
      <c r="M547" s="222">
        <f t="shared" si="1120"/>
        <v>0</v>
      </c>
      <c r="N547" s="222">
        <f t="shared" si="1121"/>
        <v>0</v>
      </c>
      <c r="O547" s="222">
        <f t="shared" si="1122"/>
        <v>0</v>
      </c>
      <c r="P547" s="222">
        <f t="shared" si="1123"/>
        <v>0</v>
      </c>
      <c r="Q547" s="222">
        <f t="shared" si="1124"/>
        <v>0</v>
      </c>
      <c r="R547" s="222">
        <f t="shared" si="1125"/>
        <v>0</v>
      </c>
      <c r="S547" s="222">
        <f t="shared" si="1126"/>
        <v>0</v>
      </c>
      <c r="T547" s="222">
        <f t="shared" si="1127"/>
        <v>0</v>
      </c>
      <c r="U547" s="222">
        <f t="shared" si="1128"/>
        <v>0</v>
      </c>
      <c r="V547" s="222">
        <f t="shared" si="1129"/>
        <v>0</v>
      </c>
      <c r="W547" s="222">
        <f t="shared" si="1130"/>
        <v>0</v>
      </c>
      <c r="X547" s="222">
        <f t="shared" si="1131"/>
        <v>0</v>
      </c>
      <c r="Y547" s="222">
        <f t="shared" si="1132"/>
        <v>0</v>
      </c>
      <c r="Z547" s="222">
        <f t="shared" si="1133"/>
        <v>0</v>
      </c>
      <c r="AA547" s="222">
        <f t="shared" si="1134"/>
        <v>0</v>
      </c>
      <c r="AB547" s="222">
        <f t="shared" si="1135"/>
        <v>0</v>
      </c>
      <c r="AC547" s="222">
        <f t="shared" si="1136"/>
        <v>0</v>
      </c>
      <c r="AD547" s="222">
        <f t="shared" si="1137"/>
        <v>0</v>
      </c>
      <c r="AE547" s="222">
        <f t="shared" si="1138"/>
        <v>0</v>
      </c>
      <c r="AF547" s="222">
        <f t="shared" si="1139"/>
        <v>0</v>
      </c>
      <c r="AG547" s="222">
        <f t="shared" si="1140"/>
        <v>0</v>
      </c>
      <c r="AH547" s="222">
        <f t="shared" si="1141"/>
        <v>0</v>
      </c>
      <c r="AI547" s="222">
        <f t="shared" si="1142"/>
        <v>0</v>
      </c>
      <c r="AJ547" s="222">
        <f t="shared" si="1143"/>
        <v>0</v>
      </c>
      <c r="AK547" s="222">
        <f t="shared" si="1144"/>
        <v>0</v>
      </c>
      <c r="AL547" s="222">
        <f t="shared" si="1145"/>
        <v>0</v>
      </c>
      <c r="AM547" s="222">
        <f t="shared" si="1146"/>
        <v>0</v>
      </c>
      <c r="AN547" s="222">
        <f t="shared" si="1147"/>
        <v>0</v>
      </c>
      <c r="AO547" s="222">
        <f t="shared" si="1148"/>
        <v>0</v>
      </c>
      <c r="AP547" s="222">
        <f t="shared" si="1149"/>
        <v>0</v>
      </c>
      <c r="AQ547" s="222">
        <f t="shared" si="1150"/>
        <v>0</v>
      </c>
      <c r="AR547" s="222">
        <f t="shared" si="1151"/>
        <v>0</v>
      </c>
      <c r="AS547" s="222">
        <f t="shared" si="1152"/>
        <v>0</v>
      </c>
      <c r="AT547" s="222">
        <f t="shared" si="1153"/>
        <v>0</v>
      </c>
      <c r="AU547" s="222">
        <f t="shared" si="1154"/>
        <v>0</v>
      </c>
      <c r="AV547" s="222">
        <f t="shared" si="1155"/>
        <v>0</v>
      </c>
      <c r="AW547" s="222">
        <f t="shared" si="1156"/>
        <v>0</v>
      </c>
      <c r="AX547" s="222">
        <f t="shared" si="1157"/>
        <v>0</v>
      </c>
      <c r="AY547" s="222">
        <f t="shared" si="1158"/>
        <v>0</v>
      </c>
      <c r="AZ547" s="222">
        <f t="shared" si="1159"/>
        <v>0</v>
      </c>
      <c r="BA547" s="222">
        <f t="shared" si="1160"/>
        <v>0</v>
      </c>
      <c r="BB547" s="222">
        <f t="shared" si="1161"/>
        <v>0</v>
      </c>
      <c r="BC547" s="222">
        <f t="shared" si="1162"/>
        <v>0</v>
      </c>
      <c r="BD547" s="222">
        <f t="shared" si="1163"/>
        <v>0</v>
      </c>
      <c r="BE547" s="222">
        <f t="shared" si="1164"/>
        <v>0</v>
      </c>
      <c r="BF547" s="222">
        <f t="shared" si="1165"/>
        <v>0</v>
      </c>
      <c r="BG547" s="222">
        <f t="shared" si="1166"/>
        <v>0</v>
      </c>
      <c r="BH547" s="222">
        <f t="shared" si="1167"/>
        <v>0</v>
      </c>
      <c r="BI547" s="222">
        <f t="shared" si="1168"/>
        <v>0</v>
      </c>
      <c r="BJ547" s="222">
        <f t="shared" si="1169"/>
        <v>0</v>
      </c>
      <c r="BK547" s="222">
        <f t="shared" si="1170"/>
        <v>0</v>
      </c>
      <c r="BL547" s="222">
        <f t="shared" si="1171"/>
        <v>0</v>
      </c>
      <c r="BM547" s="222">
        <f t="shared" si="1172"/>
        <v>0</v>
      </c>
      <c r="BN547" s="222">
        <f t="shared" si="1173"/>
        <v>0</v>
      </c>
      <c r="BO547" s="222">
        <f t="shared" si="1174"/>
        <v>0</v>
      </c>
      <c r="BP547" s="222">
        <f t="shared" si="1175"/>
        <v>0</v>
      </c>
      <c r="BQ547" s="222">
        <f t="shared" si="1176"/>
        <v>0</v>
      </c>
      <c r="BR547" s="222">
        <f t="shared" si="1177"/>
        <v>0</v>
      </c>
      <c r="BS547" s="222">
        <f t="shared" si="1178"/>
        <v>0</v>
      </c>
      <c r="BT547" s="222">
        <f t="shared" si="1179"/>
        <v>0</v>
      </c>
      <c r="BU547" s="222">
        <f t="shared" si="1180"/>
        <v>0</v>
      </c>
      <c r="BV547" s="222">
        <f t="shared" si="1181"/>
        <v>0</v>
      </c>
      <c r="BW547" s="222">
        <f t="shared" si="1182"/>
        <v>0</v>
      </c>
      <c r="BX547" s="222">
        <f t="shared" si="1183"/>
        <v>0</v>
      </c>
      <c r="BY547" s="222">
        <f t="shared" si="1184"/>
        <v>0</v>
      </c>
      <c r="BZ547" s="222">
        <f t="shared" si="1185"/>
        <v>0</v>
      </c>
      <c r="CA547" s="222">
        <f t="shared" si="1186"/>
        <v>0</v>
      </c>
      <c r="CB547" s="222">
        <f t="shared" si="1187"/>
        <v>0</v>
      </c>
      <c r="CC547" s="222">
        <f t="shared" si="1188"/>
        <v>0</v>
      </c>
      <c r="CD547" s="222">
        <f t="shared" si="1189"/>
        <v>0</v>
      </c>
      <c r="CE547" s="222">
        <f t="shared" si="1190"/>
        <v>0</v>
      </c>
      <c r="CF547" s="222">
        <f t="shared" si="1191"/>
        <v>0</v>
      </c>
      <c r="CG547" s="222">
        <f t="shared" si="1192"/>
        <v>0</v>
      </c>
      <c r="CH547" s="222">
        <f t="shared" si="1193"/>
        <v>0</v>
      </c>
      <c r="CI547" s="222">
        <f t="shared" si="1194"/>
        <v>0</v>
      </c>
      <c r="CJ547" s="222">
        <f t="shared" si="1195"/>
        <v>0</v>
      </c>
      <c r="CK547" s="222">
        <f t="shared" si="1196"/>
        <v>0</v>
      </c>
      <c r="CL547" s="222">
        <f t="shared" si="1197"/>
        <v>0</v>
      </c>
      <c r="CM547" s="222">
        <f t="shared" si="1198"/>
        <v>0</v>
      </c>
      <c r="CN547" s="222">
        <f t="shared" si="1199"/>
        <v>0</v>
      </c>
      <c r="CO547" s="222">
        <f t="shared" si="1200"/>
        <v>0</v>
      </c>
      <c r="CP547" s="222">
        <f t="shared" si="1201"/>
        <v>0</v>
      </c>
      <c r="CQ547" s="222">
        <f t="shared" si="1202"/>
        <v>0</v>
      </c>
      <c r="CR547" s="222">
        <f t="shared" si="1203"/>
        <v>0</v>
      </c>
      <c r="CS547" s="222">
        <f t="shared" si="1204"/>
        <v>0</v>
      </c>
      <c r="CT547" s="222">
        <f t="shared" si="1205"/>
        <v>0</v>
      </c>
      <c r="CU547" s="222">
        <f t="shared" si="1206"/>
        <v>0</v>
      </c>
      <c r="CV547" s="222">
        <f t="shared" si="1207"/>
        <v>0</v>
      </c>
      <c r="CW547" s="222">
        <f t="shared" si="1208"/>
        <v>0</v>
      </c>
      <c r="CX547" s="222">
        <f t="shared" si="1209"/>
        <v>0</v>
      </c>
      <c r="CY547" s="222">
        <f t="shared" si="1210"/>
        <v>0</v>
      </c>
      <c r="CZ547" s="222">
        <f t="shared" si="1211"/>
        <v>0</v>
      </c>
      <c r="DA547" s="222">
        <f t="shared" si="1212"/>
        <v>0</v>
      </c>
      <c r="DB547" s="222">
        <f t="shared" si="1213"/>
        <v>0</v>
      </c>
      <c r="DC547" s="222">
        <f t="shared" si="1214"/>
        <v>0</v>
      </c>
      <c r="DD547" s="222">
        <f t="shared" si="1215"/>
        <v>0</v>
      </c>
      <c r="DE547" s="222">
        <f t="shared" si="1216"/>
        <v>0</v>
      </c>
      <c r="DF547" s="222">
        <f t="shared" si="1217"/>
        <v>0</v>
      </c>
      <c r="DG547" s="222">
        <f t="shared" si="1218"/>
        <v>0</v>
      </c>
      <c r="DH547" s="222">
        <f t="shared" si="1219"/>
        <v>0</v>
      </c>
      <c r="DI547" s="222">
        <f t="shared" si="1220"/>
        <v>0</v>
      </c>
      <c r="DJ547" s="222">
        <f t="shared" si="1221"/>
        <v>0</v>
      </c>
      <c r="DK547" s="222">
        <f t="shared" si="1222"/>
        <v>0</v>
      </c>
      <c r="DL547" s="222">
        <f t="shared" si="1223"/>
        <v>0</v>
      </c>
      <c r="DM547" s="222">
        <f t="shared" si="1224"/>
        <v>0</v>
      </c>
      <c r="DN547" s="222">
        <f t="shared" si="1225"/>
        <v>0</v>
      </c>
      <c r="DO547" s="222">
        <f t="shared" si="1226"/>
        <v>0</v>
      </c>
      <c r="DP547" s="222">
        <f t="shared" si="1227"/>
        <v>0</v>
      </c>
      <c r="DQ547" s="222">
        <f t="shared" si="1228"/>
        <v>0</v>
      </c>
      <c r="DR547" s="222">
        <f t="shared" si="1229"/>
        <v>0</v>
      </c>
      <c r="DS547" s="222">
        <f t="shared" si="1230"/>
        <v>0</v>
      </c>
      <c r="DT547" s="222">
        <f t="shared" si="1231"/>
        <v>0</v>
      </c>
      <c r="DU547" s="222">
        <f t="shared" si="1232"/>
        <v>0</v>
      </c>
      <c r="DV547" s="222">
        <f t="shared" si="1233"/>
        <v>0</v>
      </c>
      <c r="DW547" s="222">
        <f t="shared" si="1234"/>
        <v>0</v>
      </c>
      <c r="DX547" s="222">
        <f t="shared" si="1235"/>
        <v>0</v>
      </c>
      <c r="DY547" s="222">
        <f t="shared" si="1236"/>
        <v>0</v>
      </c>
      <c r="DZ547" s="222">
        <f t="shared" si="1237"/>
        <v>0</v>
      </c>
      <c r="EA547" s="222">
        <f t="shared" si="1238"/>
        <v>0</v>
      </c>
      <c r="EB547" s="222">
        <f t="shared" si="1239"/>
        <v>0</v>
      </c>
      <c r="EC547" s="222">
        <f t="shared" si="1240"/>
        <v>0</v>
      </c>
      <c r="ED547" s="222">
        <f t="shared" si="1241"/>
        <v>0</v>
      </c>
      <c r="EE547" s="222">
        <f t="shared" si="1242"/>
        <v>0</v>
      </c>
      <c r="EF547" s="222">
        <f t="shared" si="1243"/>
        <v>0</v>
      </c>
      <c r="EG547" s="222">
        <f t="shared" si="1244"/>
        <v>0</v>
      </c>
      <c r="EH547" s="222">
        <f t="shared" si="1245"/>
        <v>0</v>
      </c>
      <c r="EI547" s="222">
        <f t="shared" si="1246"/>
        <v>0</v>
      </c>
      <c r="EJ547" s="222">
        <f t="shared" si="1247"/>
        <v>0</v>
      </c>
      <c r="EK547" s="222">
        <f t="shared" si="1248"/>
        <v>0</v>
      </c>
      <c r="EL547" s="222">
        <f t="shared" si="1249"/>
        <v>0</v>
      </c>
      <c r="EM547" s="222">
        <f t="shared" si="1250"/>
        <v>0</v>
      </c>
      <c r="EN547" s="222">
        <f t="shared" si="1251"/>
        <v>0</v>
      </c>
      <c r="EO547" s="222">
        <f t="shared" si="1252"/>
        <v>0</v>
      </c>
      <c r="EP547" s="222">
        <f t="shared" si="1253"/>
        <v>0</v>
      </c>
      <c r="EQ547" s="222">
        <f t="shared" si="1254"/>
        <v>0</v>
      </c>
      <c r="ER547" s="222">
        <f t="shared" si="1255"/>
        <v>0</v>
      </c>
      <c r="ES547" s="222">
        <f t="shared" si="1256"/>
        <v>0</v>
      </c>
      <c r="ET547" s="222">
        <f t="shared" si="1257"/>
        <v>0</v>
      </c>
      <c r="EU547" s="222">
        <f t="shared" si="1258"/>
        <v>0</v>
      </c>
      <c r="EV547" s="222">
        <f t="shared" si="1259"/>
        <v>0</v>
      </c>
      <c r="EW547" s="222">
        <f t="shared" si="1260"/>
        <v>0</v>
      </c>
      <c r="EX547" s="222">
        <f t="shared" si="1261"/>
        <v>0</v>
      </c>
      <c r="EY547" s="222">
        <f t="shared" si="1262"/>
        <v>0</v>
      </c>
      <c r="EZ547" s="222">
        <f t="shared" si="1263"/>
        <v>0</v>
      </c>
      <c r="FA547" s="222">
        <f t="shared" si="1264"/>
        <v>0</v>
      </c>
      <c r="FB547" s="222">
        <f t="shared" si="1265"/>
        <v>0</v>
      </c>
      <c r="FC547" s="222">
        <f t="shared" si="1266"/>
        <v>0</v>
      </c>
      <c r="FD547" s="222">
        <f t="shared" si="1267"/>
        <v>0</v>
      </c>
      <c r="FE547" s="222">
        <f t="shared" si="1268"/>
        <v>0</v>
      </c>
      <c r="FF547" s="222">
        <f t="shared" si="1269"/>
        <v>0</v>
      </c>
      <c r="FG547" s="222">
        <f t="shared" si="1270"/>
        <v>0</v>
      </c>
      <c r="FH547" s="222">
        <f t="shared" si="1271"/>
        <v>0</v>
      </c>
      <c r="FI547" s="222">
        <f t="shared" si="1272"/>
        <v>0</v>
      </c>
      <c r="FJ547" s="222">
        <f t="shared" si="1273"/>
        <v>0</v>
      </c>
      <c r="FK547" s="222">
        <f t="shared" si="1274"/>
        <v>0</v>
      </c>
      <c r="FL547" s="222">
        <f t="shared" si="1275"/>
        <v>0</v>
      </c>
      <c r="FM547" s="222">
        <f t="shared" si="1276"/>
        <v>0</v>
      </c>
      <c r="FN547" s="222">
        <f t="shared" si="1277"/>
        <v>0</v>
      </c>
      <c r="FO547" s="222">
        <f t="shared" si="1278"/>
        <v>0</v>
      </c>
      <c r="FP547" s="222">
        <f t="shared" si="1279"/>
        <v>0</v>
      </c>
      <c r="FQ547" s="222">
        <f t="shared" si="1280"/>
        <v>0</v>
      </c>
      <c r="FR547" s="222">
        <f t="shared" si="1281"/>
        <v>0</v>
      </c>
      <c r="FS547" s="222">
        <f t="shared" si="1282"/>
        <v>0</v>
      </c>
      <c r="FT547" s="222">
        <f t="shared" si="1283"/>
        <v>0</v>
      </c>
      <c r="FU547" s="222">
        <f t="shared" si="1284"/>
        <v>0</v>
      </c>
      <c r="FV547" s="222">
        <f t="shared" si="1285"/>
        <v>0</v>
      </c>
      <c r="FW547" s="222">
        <f t="shared" si="1286"/>
        <v>0</v>
      </c>
      <c r="FX547" s="222">
        <f t="shared" si="1287"/>
        <v>0</v>
      </c>
      <c r="FY547" s="222">
        <f t="shared" si="1288"/>
        <v>0</v>
      </c>
      <c r="FZ547" s="222">
        <f t="shared" si="1289"/>
        <v>0</v>
      </c>
      <c r="GA547" s="222">
        <f t="shared" si="1290"/>
        <v>0</v>
      </c>
      <c r="GB547" s="222">
        <f t="shared" si="1291"/>
        <v>0</v>
      </c>
      <c r="GC547" s="222">
        <f t="shared" si="1292"/>
        <v>0</v>
      </c>
      <c r="GD547" s="222">
        <f t="shared" si="1293"/>
        <v>0</v>
      </c>
      <c r="GE547" s="222">
        <f t="shared" si="1294"/>
        <v>0</v>
      </c>
      <c r="GF547" s="222">
        <f t="shared" si="1295"/>
        <v>0</v>
      </c>
      <c r="GG547" s="222">
        <f t="shared" si="1296"/>
        <v>0</v>
      </c>
      <c r="GH547" s="222">
        <f t="shared" si="1297"/>
        <v>0</v>
      </c>
      <c r="GI547" s="222">
        <f t="shared" si="1298"/>
        <v>0</v>
      </c>
      <c r="GJ547" s="222">
        <f t="shared" si="1299"/>
        <v>0</v>
      </c>
      <c r="GK547" s="222">
        <f t="shared" si="1300"/>
        <v>0</v>
      </c>
      <c r="GL547" s="222">
        <f t="shared" si="1301"/>
        <v>0</v>
      </c>
      <c r="GM547" s="222">
        <f t="shared" si="1302"/>
        <v>0</v>
      </c>
      <c r="GN547" s="222">
        <f t="shared" si="1303"/>
        <v>0</v>
      </c>
      <c r="GO547" s="222">
        <f t="shared" si="1304"/>
        <v>0</v>
      </c>
      <c r="GP547" s="222">
        <f t="shared" si="1305"/>
        <v>0</v>
      </c>
      <c r="GQ547" s="222">
        <f t="shared" si="1306"/>
        <v>0</v>
      </c>
      <c r="GR547" s="222">
        <f t="shared" si="1307"/>
        <v>0</v>
      </c>
      <c r="GS547" s="222">
        <f t="shared" si="1308"/>
        <v>0</v>
      </c>
      <c r="GT547" s="222">
        <f t="shared" si="1309"/>
        <v>0</v>
      </c>
      <c r="GU547" s="222">
        <f t="shared" si="1310"/>
        <v>0</v>
      </c>
      <c r="GV547" s="222">
        <f t="shared" si="1311"/>
        <v>0</v>
      </c>
      <c r="GW547" s="222">
        <f t="shared" si="1312"/>
        <v>0</v>
      </c>
      <c r="GX547" s="222">
        <f t="shared" si="1313"/>
        <v>0</v>
      </c>
      <c r="GY547" s="222">
        <f t="shared" si="1314"/>
        <v>0</v>
      </c>
      <c r="GZ547" s="222">
        <f t="shared" si="1315"/>
        <v>0</v>
      </c>
      <c r="HA547" s="222">
        <f t="shared" si="1316"/>
        <v>0</v>
      </c>
      <c r="HB547" s="222">
        <f t="shared" si="1317"/>
        <v>0</v>
      </c>
      <c r="HC547" s="222">
        <f t="shared" si="1318"/>
        <v>0</v>
      </c>
      <c r="HD547" s="222">
        <f t="shared" si="1319"/>
        <v>0</v>
      </c>
      <c r="HE547" s="222">
        <f t="shared" si="1320"/>
        <v>0</v>
      </c>
      <c r="HF547" s="222">
        <f t="shared" si="1321"/>
        <v>0</v>
      </c>
      <c r="HG547" s="222">
        <f t="shared" si="1322"/>
        <v>0</v>
      </c>
      <c r="HH547" s="222">
        <f t="shared" si="1323"/>
        <v>0</v>
      </c>
      <c r="HI547" s="222">
        <f t="shared" si="1324"/>
        <v>0</v>
      </c>
      <c r="HJ547" s="222">
        <f t="shared" si="1325"/>
        <v>0</v>
      </c>
      <c r="HK547" s="222">
        <f t="shared" si="1326"/>
        <v>0</v>
      </c>
      <c r="HL547" s="222">
        <f t="shared" si="1327"/>
        <v>0</v>
      </c>
      <c r="HM547" s="222">
        <f t="shared" si="1328"/>
        <v>0</v>
      </c>
      <c r="HN547" s="222">
        <f t="shared" si="1329"/>
        <v>0</v>
      </c>
      <c r="HO547" s="222">
        <f t="shared" si="1330"/>
        <v>0</v>
      </c>
      <c r="HP547" s="222">
        <f t="shared" si="1331"/>
        <v>0</v>
      </c>
      <c r="HQ547" s="222">
        <f t="shared" si="1332"/>
        <v>0</v>
      </c>
      <c r="HR547" s="222">
        <f t="shared" si="1333"/>
        <v>0</v>
      </c>
      <c r="HS547" s="222">
        <f t="shared" si="1334"/>
        <v>0</v>
      </c>
      <c r="HT547" s="222">
        <f t="shared" si="1335"/>
        <v>0</v>
      </c>
      <c r="HU547" s="222">
        <f t="shared" si="1336"/>
        <v>0</v>
      </c>
      <c r="HV547" s="222">
        <f t="shared" si="1337"/>
        <v>0</v>
      </c>
      <c r="HW547" s="222">
        <f t="shared" si="1338"/>
        <v>0</v>
      </c>
      <c r="HX547" s="222">
        <f t="shared" si="1339"/>
        <v>0</v>
      </c>
      <c r="HY547" s="222">
        <f t="shared" si="1340"/>
        <v>0</v>
      </c>
      <c r="HZ547" s="222">
        <f t="shared" si="1341"/>
        <v>0</v>
      </c>
      <c r="IA547" s="222">
        <f t="shared" si="1342"/>
        <v>0</v>
      </c>
      <c r="IB547" s="222">
        <f t="shared" si="1343"/>
        <v>0</v>
      </c>
      <c r="IC547" s="222">
        <f t="shared" si="1344"/>
        <v>0</v>
      </c>
      <c r="ID547" s="222">
        <f t="shared" si="1345"/>
        <v>0</v>
      </c>
      <c r="IE547" s="222">
        <f t="shared" si="1346"/>
        <v>0</v>
      </c>
      <c r="IF547" s="222">
        <f t="shared" si="1347"/>
        <v>0</v>
      </c>
      <c r="IG547" s="222">
        <f t="shared" si="1348"/>
        <v>0</v>
      </c>
      <c r="IH547" s="222">
        <f t="shared" si="1349"/>
        <v>0</v>
      </c>
      <c r="II547" s="222">
        <f t="shared" si="1350"/>
        <v>0</v>
      </c>
      <c r="IJ547" s="222">
        <f t="shared" si="1351"/>
        <v>0</v>
      </c>
      <c r="IK547" s="222">
        <f t="shared" si="1352"/>
        <v>0</v>
      </c>
      <c r="IL547" s="222">
        <f t="shared" si="1353"/>
        <v>0</v>
      </c>
      <c r="IM547" s="222">
        <f t="shared" si="1354"/>
        <v>0</v>
      </c>
      <c r="IN547" s="222">
        <f t="shared" si="1355"/>
        <v>0</v>
      </c>
      <c r="IO547" s="222">
        <f t="shared" si="1356"/>
        <v>0</v>
      </c>
      <c r="IP547" s="222">
        <f t="shared" si="1357"/>
        <v>0</v>
      </c>
      <c r="IQ547" s="222">
        <f t="shared" si="1358"/>
        <v>0</v>
      </c>
      <c r="IR547" s="222">
        <f t="shared" si="1359"/>
        <v>0</v>
      </c>
      <c r="IS547" s="222">
        <f t="shared" si="1360"/>
        <v>0</v>
      </c>
      <c r="IT547" s="222">
        <f t="shared" si="1361"/>
        <v>0</v>
      </c>
      <c r="IU547" s="222">
        <f t="shared" si="1362"/>
        <v>0</v>
      </c>
      <c r="IV547" s="222">
        <f t="shared" si="1363"/>
        <v>0</v>
      </c>
      <c r="IW547" s="222">
        <f t="shared" si="1364"/>
        <v>0</v>
      </c>
      <c r="IX547" s="222">
        <f t="shared" si="1365"/>
        <v>0</v>
      </c>
      <c r="IY547" s="222">
        <f t="shared" si="1366"/>
        <v>0</v>
      </c>
      <c r="IZ547" s="222">
        <f t="shared" si="1367"/>
        <v>0</v>
      </c>
      <c r="JA547" s="222">
        <f t="shared" si="1368"/>
        <v>0</v>
      </c>
      <c r="JB547" s="222">
        <f t="shared" si="1369"/>
        <v>0</v>
      </c>
    </row>
    <row r="548" spans="2:262">
      <c r="B548" s="230">
        <v>187</v>
      </c>
      <c r="C548" s="229">
        <f t="shared" si="1370"/>
        <v>3.6523437500000028E-3</v>
      </c>
      <c r="D548" s="226">
        <f t="shared" ca="1" si="1113"/>
        <v>39.128037051683791</v>
      </c>
      <c r="E548" s="225">
        <f ca="1">GK361</f>
        <v>-7.1962948316213013E-2</v>
      </c>
      <c r="F548" s="224">
        <v>187</v>
      </c>
      <c r="G548" s="222">
        <f t="shared" si="1114"/>
        <v>0</v>
      </c>
      <c r="H548" s="222">
        <f t="shared" si="1115"/>
        <v>0</v>
      </c>
      <c r="I548" s="222">
        <f t="shared" si="1116"/>
        <v>0</v>
      </c>
      <c r="J548" s="222">
        <f t="shared" si="1117"/>
        <v>0</v>
      </c>
      <c r="K548" s="222">
        <f t="shared" si="1118"/>
        <v>0</v>
      </c>
      <c r="L548" s="222">
        <f t="shared" si="1119"/>
        <v>0</v>
      </c>
      <c r="M548" s="222">
        <f t="shared" si="1120"/>
        <v>0</v>
      </c>
      <c r="N548" s="222">
        <f t="shared" si="1121"/>
        <v>0</v>
      </c>
      <c r="O548" s="222">
        <f t="shared" si="1122"/>
        <v>0</v>
      </c>
      <c r="P548" s="222">
        <f t="shared" si="1123"/>
        <v>0</v>
      </c>
      <c r="Q548" s="222">
        <f t="shared" si="1124"/>
        <v>0</v>
      </c>
      <c r="R548" s="222">
        <f t="shared" si="1125"/>
        <v>0</v>
      </c>
      <c r="S548" s="222">
        <f t="shared" si="1126"/>
        <v>0</v>
      </c>
      <c r="T548" s="222">
        <f t="shared" si="1127"/>
        <v>0</v>
      </c>
      <c r="U548" s="222">
        <f t="shared" si="1128"/>
        <v>0</v>
      </c>
      <c r="V548" s="222">
        <f t="shared" si="1129"/>
        <v>0</v>
      </c>
      <c r="W548" s="222">
        <f t="shared" si="1130"/>
        <v>0</v>
      </c>
      <c r="X548" s="222">
        <f t="shared" si="1131"/>
        <v>0</v>
      </c>
      <c r="Y548" s="222">
        <f t="shared" si="1132"/>
        <v>0</v>
      </c>
      <c r="Z548" s="222">
        <f t="shared" si="1133"/>
        <v>0</v>
      </c>
      <c r="AA548" s="222">
        <f t="shared" si="1134"/>
        <v>0</v>
      </c>
      <c r="AB548" s="222">
        <f t="shared" si="1135"/>
        <v>0</v>
      </c>
      <c r="AC548" s="222">
        <f t="shared" si="1136"/>
        <v>0</v>
      </c>
      <c r="AD548" s="222">
        <f t="shared" si="1137"/>
        <v>0</v>
      </c>
      <c r="AE548" s="222">
        <f t="shared" si="1138"/>
        <v>0</v>
      </c>
      <c r="AF548" s="222">
        <f t="shared" si="1139"/>
        <v>0</v>
      </c>
      <c r="AG548" s="222">
        <f t="shared" si="1140"/>
        <v>0</v>
      </c>
      <c r="AH548" s="222">
        <f t="shared" si="1141"/>
        <v>0</v>
      </c>
      <c r="AI548" s="222">
        <f t="shared" si="1142"/>
        <v>0</v>
      </c>
      <c r="AJ548" s="222">
        <f t="shared" si="1143"/>
        <v>0</v>
      </c>
      <c r="AK548" s="222">
        <f t="shared" si="1144"/>
        <v>0</v>
      </c>
      <c r="AL548" s="222">
        <f t="shared" si="1145"/>
        <v>0</v>
      </c>
      <c r="AM548" s="222">
        <f t="shared" si="1146"/>
        <v>0</v>
      </c>
      <c r="AN548" s="222">
        <f t="shared" si="1147"/>
        <v>0</v>
      </c>
      <c r="AO548" s="222">
        <f t="shared" si="1148"/>
        <v>0</v>
      </c>
      <c r="AP548" s="222">
        <f t="shared" si="1149"/>
        <v>0</v>
      </c>
      <c r="AQ548" s="222">
        <f t="shared" si="1150"/>
        <v>0</v>
      </c>
      <c r="AR548" s="222">
        <f t="shared" si="1151"/>
        <v>0</v>
      </c>
      <c r="AS548" s="222">
        <f t="shared" si="1152"/>
        <v>0</v>
      </c>
      <c r="AT548" s="222">
        <f t="shared" si="1153"/>
        <v>0</v>
      </c>
      <c r="AU548" s="222">
        <f t="shared" si="1154"/>
        <v>0</v>
      </c>
      <c r="AV548" s="222">
        <f t="shared" si="1155"/>
        <v>0</v>
      </c>
      <c r="AW548" s="222">
        <f t="shared" si="1156"/>
        <v>0</v>
      </c>
      <c r="AX548" s="222">
        <f t="shared" si="1157"/>
        <v>0</v>
      </c>
      <c r="AY548" s="222">
        <f t="shared" si="1158"/>
        <v>0</v>
      </c>
      <c r="AZ548" s="222">
        <f t="shared" si="1159"/>
        <v>0</v>
      </c>
      <c r="BA548" s="222">
        <f t="shared" si="1160"/>
        <v>0</v>
      </c>
      <c r="BB548" s="222">
        <f t="shared" si="1161"/>
        <v>0</v>
      </c>
      <c r="BC548" s="222">
        <f t="shared" si="1162"/>
        <v>0</v>
      </c>
      <c r="BD548" s="222">
        <f t="shared" si="1163"/>
        <v>0</v>
      </c>
      <c r="BE548" s="222">
        <f t="shared" si="1164"/>
        <v>0</v>
      </c>
      <c r="BF548" s="222">
        <f t="shared" si="1165"/>
        <v>0</v>
      </c>
      <c r="BG548" s="222">
        <f t="shared" si="1166"/>
        <v>0</v>
      </c>
      <c r="BH548" s="222">
        <f t="shared" si="1167"/>
        <v>0</v>
      </c>
      <c r="BI548" s="222">
        <f t="shared" si="1168"/>
        <v>0</v>
      </c>
      <c r="BJ548" s="222">
        <f t="shared" si="1169"/>
        <v>0</v>
      </c>
      <c r="BK548" s="222">
        <f t="shared" si="1170"/>
        <v>0</v>
      </c>
      <c r="BL548" s="222">
        <f t="shared" si="1171"/>
        <v>0</v>
      </c>
      <c r="BM548" s="222">
        <f t="shared" si="1172"/>
        <v>0</v>
      </c>
      <c r="BN548" s="222">
        <f t="shared" si="1173"/>
        <v>0</v>
      </c>
      <c r="BO548" s="222">
        <f t="shared" si="1174"/>
        <v>0</v>
      </c>
      <c r="BP548" s="222">
        <f t="shared" si="1175"/>
        <v>0</v>
      </c>
      <c r="BQ548" s="222">
        <f t="shared" si="1176"/>
        <v>0</v>
      </c>
      <c r="BR548" s="222">
        <f t="shared" si="1177"/>
        <v>0</v>
      </c>
      <c r="BS548" s="222">
        <f t="shared" si="1178"/>
        <v>0</v>
      </c>
      <c r="BT548" s="222">
        <f t="shared" si="1179"/>
        <v>0</v>
      </c>
      <c r="BU548" s="222">
        <f t="shared" si="1180"/>
        <v>0</v>
      </c>
      <c r="BV548" s="222">
        <f t="shared" si="1181"/>
        <v>0</v>
      </c>
      <c r="BW548" s="222">
        <f t="shared" si="1182"/>
        <v>0</v>
      </c>
      <c r="BX548" s="222">
        <f t="shared" si="1183"/>
        <v>0</v>
      </c>
      <c r="BY548" s="222">
        <f t="shared" si="1184"/>
        <v>0</v>
      </c>
      <c r="BZ548" s="222">
        <f t="shared" si="1185"/>
        <v>0</v>
      </c>
      <c r="CA548" s="222">
        <f t="shared" si="1186"/>
        <v>0</v>
      </c>
      <c r="CB548" s="222">
        <f t="shared" si="1187"/>
        <v>0</v>
      </c>
      <c r="CC548" s="222">
        <f t="shared" si="1188"/>
        <v>0</v>
      </c>
      <c r="CD548" s="222">
        <f t="shared" si="1189"/>
        <v>0</v>
      </c>
      <c r="CE548" s="222">
        <f t="shared" si="1190"/>
        <v>0</v>
      </c>
      <c r="CF548" s="222">
        <f t="shared" si="1191"/>
        <v>0</v>
      </c>
      <c r="CG548" s="222">
        <f t="shared" si="1192"/>
        <v>0</v>
      </c>
      <c r="CH548" s="222">
        <f t="shared" si="1193"/>
        <v>0</v>
      </c>
      <c r="CI548" s="222">
        <f t="shared" si="1194"/>
        <v>0</v>
      </c>
      <c r="CJ548" s="222">
        <f t="shared" si="1195"/>
        <v>0</v>
      </c>
      <c r="CK548" s="222">
        <f t="shared" si="1196"/>
        <v>0</v>
      </c>
      <c r="CL548" s="222">
        <f t="shared" si="1197"/>
        <v>0</v>
      </c>
      <c r="CM548" s="222">
        <f t="shared" si="1198"/>
        <v>0</v>
      </c>
      <c r="CN548" s="222">
        <f t="shared" si="1199"/>
        <v>0</v>
      </c>
      <c r="CO548" s="222">
        <f t="shared" si="1200"/>
        <v>0</v>
      </c>
      <c r="CP548" s="222">
        <f t="shared" si="1201"/>
        <v>0</v>
      </c>
      <c r="CQ548" s="222">
        <f t="shared" si="1202"/>
        <v>0</v>
      </c>
      <c r="CR548" s="222">
        <f t="shared" si="1203"/>
        <v>0</v>
      </c>
      <c r="CS548" s="222">
        <f t="shared" si="1204"/>
        <v>0</v>
      </c>
      <c r="CT548" s="222">
        <f t="shared" si="1205"/>
        <v>0</v>
      </c>
      <c r="CU548" s="222">
        <f t="shared" si="1206"/>
        <v>0</v>
      </c>
      <c r="CV548" s="222">
        <f t="shared" si="1207"/>
        <v>0</v>
      </c>
      <c r="CW548" s="222">
        <f t="shared" si="1208"/>
        <v>0</v>
      </c>
      <c r="CX548" s="222">
        <f t="shared" si="1209"/>
        <v>0</v>
      </c>
      <c r="CY548" s="222">
        <f t="shared" si="1210"/>
        <v>0</v>
      </c>
      <c r="CZ548" s="222">
        <f t="shared" si="1211"/>
        <v>0</v>
      </c>
      <c r="DA548" s="222">
        <f t="shared" si="1212"/>
        <v>0</v>
      </c>
      <c r="DB548" s="222">
        <f t="shared" si="1213"/>
        <v>0</v>
      </c>
      <c r="DC548" s="222">
        <f t="shared" si="1214"/>
        <v>0</v>
      </c>
      <c r="DD548" s="222">
        <f t="shared" si="1215"/>
        <v>0</v>
      </c>
      <c r="DE548" s="222">
        <f t="shared" si="1216"/>
        <v>0</v>
      </c>
      <c r="DF548" s="222">
        <f t="shared" si="1217"/>
        <v>0</v>
      </c>
      <c r="DG548" s="222">
        <f t="shared" si="1218"/>
        <v>0</v>
      </c>
      <c r="DH548" s="222">
        <f t="shared" si="1219"/>
        <v>0</v>
      </c>
      <c r="DI548" s="222">
        <f t="shared" si="1220"/>
        <v>0</v>
      </c>
      <c r="DJ548" s="222">
        <f t="shared" si="1221"/>
        <v>0</v>
      </c>
      <c r="DK548" s="222">
        <f t="shared" si="1222"/>
        <v>0</v>
      </c>
      <c r="DL548" s="222">
        <f t="shared" si="1223"/>
        <v>0</v>
      </c>
      <c r="DM548" s="222">
        <f t="shared" si="1224"/>
        <v>0</v>
      </c>
      <c r="DN548" s="222">
        <f t="shared" si="1225"/>
        <v>0</v>
      </c>
      <c r="DO548" s="222">
        <f t="shared" si="1226"/>
        <v>0</v>
      </c>
      <c r="DP548" s="222">
        <f t="shared" si="1227"/>
        <v>0</v>
      </c>
      <c r="DQ548" s="222">
        <f t="shared" si="1228"/>
        <v>0</v>
      </c>
      <c r="DR548" s="222">
        <f t="shared" si="1229"/>
        <v>0</v>
      </c>
      <c r="DS548" s="222">
        <f t="shared" si="1230"/>
        <v>0</v>
      </c>
      <c r="DT548" s="222">
        <f t="shared" si="1231"/>
        <v>0</v>
      </c>
      <c r="DU548" s="222">
        <f t="shared" si="1232"/>
        <v>0</v>
      </c>
      <c r="DV548" s="222">
        <f t="shared" si="1233"/>
        <v>0</v>
      </c>
      <c r="DW548" s="222">
        <f t="shared" si="1234"/>
        <v>0</v>
      </c>
      <c r="DX548" s="222">
        <f t="shared" si="1235"/>
        <v>0</v>
      </c>
      <c r="DY548" s="222">
        <f t="shared" si="1236"/>
        <v>0</v>
      </c>
      <c r="DZ548" s="222">
        <f t="shared" si="1237"/>
        <v>0</v>
      </c>
      <c r="EA548" s="222">
        <f t="shared" si="1238"/>
        <v>0</v>
      </c>
      <c r="EB548" s="222">
        <f t="shared" si="1239"/>
        <v>0</v>
      </c>
      <c r="EC548" s="222">
        <f t="shared" si="1240"/>
        <v>0</v>
      </c>
      <c r="ED548" s="222">
        <f t="shared" si="1241"/>
        <v>0</v>
      </c>
      <c r="EE548" s="222">
        <f t="shared" si="1242"/>
        <v>0</v>
      </c>
      <c r="EF548" s="222">
        <f t="shared" si="1243"/>
        <v>0</v>
      </c>
      <c r="EG548" s="222">
        <f t="shared" si="1244"/>
        <v>0</v>
      </c>
      <c r="EH548" s="222">
        <f t="shared" si="1245"/>
        <v>0</v>
      </c>
      <c r="EI548" s="222">
        <f t="shared" si="1246"/>
        <v>0</v>
      </c>
      <c r="EJ548" s="222">
        <f t="shared" si="1247"/>
        <v>0</v>
      </c>
      <c r="EK548" s="222">
        <f t="shared" si="1248"/>
        <v>0</v>
      </c>
      <c r="EL548" s="222">
        <f t="shared" si="1249"/>
        <v>0</v>
      </c>
      <c r="EM548" s="222">
        <f t="shared" si="1250"/>
        <v>0</v>
      </c>
      <c r="EN548" s="222">
        <f t="shared" si="1251"/>
        <v>0</v>
      </c>
      <c r="EO548" s="222">
        <f t="shared" si="1252"/>
        <v>0</v>
      </c>
      <c r="EP548" s="222">
        <f t="shared" si="1253"/>
        <v>0</v>
      </c>
      <c r="EQ548" s="222">
        <f t="shared" si="1254"/>
        <v>0</v>
      </c>
      <c r="ER548" s="222">
        <f t="shared" si="1255"/>
        <v>0</v>
      </c>
      <c r="ES548" s="222">
        <f t="shared" si="1256"/>
        <v>0</v>
      </c>
      <c r="ET548" s="222">
        <f t="shared" si="1257"/>
        <v>0</v>
      </c>
      <c r="EU548" s="222">
        <f t="shared" si="1258"/>
        <v>0</v>
      </c>
      <c r="EV548" s="222">
        <f t="shared" si="1259"/>
        <v>0</v>
      </c>
      <c r="EW548" s="222">
        <f t="shared" si="1260"/>
        <v>0</v>
      </c>
      <c r="EX548" s="222">
        <f t="shared" si="1261"/>
        <v>0</v>
      </c>
      <c r="EY548" s="222">
        <f t="shared" si="1262"/>
        <v>0</v>
      </c>
      <c r="EZ548" s="222">
        <f t="shared" si="1263"/>
        <v>0</v>
      </c>
      <c r="FA548" s="222">
        <f t="shared" si="1264"/>
        <v>0</v>
      </c>
      <c r="FB548" s="222">
        <f t="shared" si="1265"/>
        <v>0</v>
      </c>
      <c r="FC548" s="222">
        <f t="shared" si="1266"/>
        <v>0</v>
      </c>
      <c r="FD548" s="222">
        <f t="shared" si="1267"/>
        <v>0</v>
      </c>
      <c r="FE548" s="222">
        <f t="shared" si="1268"/>
        <v>0</v>
      </c>
      <c r="FF548" s="222">
        <f t="shared" si="1269"/>
        <v>0</v>
      </c>
      <c r="FG548" s="222">
        <f t="shared" si="1270"/>
        <v>0</v>
      </c>
      <c r="FH548" s="222">
        <f t="shared" si="1271"/>
        <v>0</v>
      </c>
      <c r="FI548" s="222">
        <f t="shared" si="1272"/>
        <v>0</v>
      </c>
      <c r="FJ548" s="222">
        <f t="shared" si="1273"/>
        <v>0</v>
      </c>
      <c r="FK548" s="222">
        <f t="shared" si="1274"/>
        <v>0</v>
      </c>
      <c r="FL548" s="222">
        <f t="shared" si="1275"/>
        <v>0</v>
      </c>
      <c r="FM548" s="222">
        <f t="shared" si="1276"/>
        <v>0</v>
      </c>
      <c r="FN548" s="222">
        <f t="shared" si="1277"/>
        <v>0</v>
      </c>
      <c r="FO548" s="222">
        <f t="shared" si="1278"/>
        <v>0</v>
      </c>
      <c r="FP548" s="222">
        <f t="shared" si="1279"/>
        <v>0</v>
      </c>
      <c r="FQ548" s="222">
        <f t="shared" si="1280"/>
        <v>0</v>
      </c>
      <c r="FR548" s="222">
        <f t="shared" si="1281"/>
        <v>0</v>
      </c>
      <c r="FS548" s="222">
        <f t="shared" si="1282"/>
        <v>0</v>
      </c>
      <c r="FT548" s="222">
        <f t="shared" si="1283"/>
        <v>0</v>
      </c>
      <c r="FU548" s="222">
        <f t="shared" si="1284"/>
        <v>0</v>
      </c>
      <c r="FV548" s="222">
        <f t="shared" si="1285"/>
        <v>0</v>
      </c>
      <c r="FW548" s="222">
        <f t="shared" si="1286"/>
        <v>0</v>
      </c>
      <c r="FX548" s="222">
        <f t="shared" si="1287"/>
        <v>0</v>
      </c>
      <c r="FY548" s="222">
        <f t="shared" si="1288"/>
        <v>0</v>
      </c>
      <c r="FZ548" s="222">
        <f t="shared" si="1289"/>
        <v>0</v>
      </c>
      <c r="GA548" s="222">
        <f t="shared" si="1290"/>
        <v>0</v>
      </c>
      <c r="GB548" s="222">
        <f t="shared" si="1291"/>
        <v>0</v>
      </c>
      <c r="GC548" s="222">
        <f t="shared" si="1292"/>
        <v>0</v>
      </c>
      <c r="GD548" s="222">
        <f t="shared" si="1293"/>
        <v>0</v>
      </c>
      <c r="GE548" s="222">
        <f t="shared" si="1294"/>
        <v>0</v>
      </c>
      <c r="GF548" s="222">
        <f t="shared" si="1295"/>
        <v>0</v>
      </c>
      <c r="GG548" s="222">
        <f t="shared" si="1296"/>
        <v>0</v>
      </c>
      <c r="GH548" s="222">
        <f t="shared" si="1297"/>
        <v>0</v>
      </c>
      <c r="GI548" s="222">
        <f t="shared" si="1298"/>
        <v>0</v>
      </c>
      <c r="GJ548" s="222">
        <f t="shared" si="1299"/>
        <v>0</v>
      </c>
      <c r="GK548" s="222">
        <f t="shared" si="1300"/>
        <v>0</v>
      </c>
      <c r="GL548" s="222">
        <f t="shared" si="1301"/>
        <v>0</v>
      </c>
      <c r="GM548" s="222">
        <f t="shared" si="1302"/>
        <v>0</v>
      </c>
      <c r="GN548" s="222">
        <f t="shared" si="1303"/>
        <v>0</v>
      </c>
      <c r="GO548" s="222">
        <f t="shared" si="1304"/>
        <v>0</v>
      </c>
      <c r="GP548" s="222">
        <f t="shared" si="1305"/>
        <v>0</v>
      </c>
      <c r="GQ548" s="222">
        <f t="shared" si="1306"/>
        <v>0</v>
      </c>
      <c r="GR548" s="222">
        <f t="shared" si="1307"/>
        <v>0</v>
      </c>
      <c r="GS548" s="222">
        <f t="shared" si="1308"/>
        <v>0</v>
      </c>
      <c r="GT548" s="222">
        <f t="shared" si="1309"/>
        <v>0</v>
      </c>
      <c r="GU548" s="222">
        <f t="shared" si="1310"/>
        <v>0</v>
      </c>
      <c r="GV548" s="222">
        <f t="shared" si="1311"/>
        <v>0</v>
      </c>
      <c r="GW548" s="222">
        <f t="shared" si="1312"/>
        <v>0</v>
      </c>
      <c r="GX548" s="222">
        <f t="shared" si="1313"/>
        <v>0</v>
      </c>
      <c r="GY548" s="222">
        <f t="shared" si="1314"/>
        <v>0</v>
      </c>
      <c r="GZ548" s="222">
        <f t="shared" si="1315"/>
        <v>0</v>
      </c>
      <c r="HA548" s="222">
        <f t="shared" si="1316"/>
        <v>0</v>
      </c>
      <c r="HB548" s="222">
        <f t="shared" si="1317"/>
        <v>0</v>
      </c>
      <c r="HC548" s="222">
        <f t="shared" si="1318"/>
        <v>0</v>
      </c>
      <c r="HD548" s="222">
        <f t="shared" si="1319"/>
        <v>0</v>
      </c>
      <c r="HE548" s="222">
        <f t="shared" si="1320"/>
        <v>0</v>
      </c>
      <c r="HF548" s="222">
        <f t="shared" si="1321"/>
        <v>0</v>
      </c>
      <c r="HG548" s="222">
        <f t="shared" si="1322"/>
        <v>0</v>
      </c>
      <c r="HH548" s="222">
        <f t="shared" si="1323"/>
        <v>0</v>
      </c>
      <c r="HI548" s="222">
        <f t="shared" si="1324"/>
        <v>0</v>
      </c>
      <c r="HJ548" s="222">
        <f t="shared" si="1325"/>
        <v>0</v>
      </c>
      <c r="HK548" s="222">
        <f t="shared" si="1326"/>
        <v>0</v>
      </c>
      <c r="HL548" s="222">
        <f t="shared" si="1327"/>
        <v>0</v>
      </c>
      <c r="HM548" s="222">
        <f t="shared" si="1328"/>
        <v>0</v>
      </c>
      <c r="HN548" s="222">
        <f t="shared" si="1329"/>
        <v>0</v>
      </c>
      <c r="HO548" s="222">
        <f t="shared" si="1330"/>
        <v>0</v>
      </c>
      <c r="HP548" s="222">
        <f t="shared" si="1331"/>
        <v>0</v>
      </c>
      <c r="HQ548" s="222">
        <f t="shared" si="1332"/>
        <v>0</v>
      </c>
      <c r="HR548" s="222">
        <f t="shared" si="1333"/>
        <v>0</v>
      </c>
      <c r="HS548" s="222">
        <f t="shared" si="1334"/>
        <v>0</v>
      </c>
      <c r="HT548" s="222">
        <f t="shared" si="1335"/>
        <v>0</v>
      </c>
      <c r="HU548" s="222">
        <f t="shared" si="1336"/>
        <v>0</v>
      </c>
      <c r="HV548" s="222">
        <f t="shared" si="1337"/>
        <v>0</v>
      </c>
      <c r="HW548" s="222">
        <f t="shared" si="1338"/>
        <v>0</v>
      </c>
      <c r="HX548" s="222">
        <f t="shared" si="1339"/>
        <v>0</v>
      </c>
      <c r="HY548" s="222">
        <f t="shared" si="1340"/>
        <v>0</v>
      </c>
      <c r="HZ548" s="222">
        <f t="shared" si="1341"/>
        <v>0</v>
      </c>
      <c r="IA548" s="222">
        <f t="shared" si="1342"/>
        <v>0</v>
      </c>
      <c r="IB548" s="222">
        <f t="shared" si="1343"/>
        <v>0</v>
      </c>
      <c r="IC548" s="222">
        <f t="shared" si="1344"/>
        <v>0</v>
      </c>
      <c r="ID548" s="222">
        <f t="shared" si="1345"/>
        <v>0</v>
      </c>
      <c r="IE548" s="222">
        <f t="shared" si="1346"/>
        <v>0</v>
      </c>
      <c r="IF548" s="222">
        <f t="shared" si="1347"/>
        <v>0</v>
      </c>
      <c r="IG548" s="222">
        <f t="shared" si="1348"/>
        <v>0</v>
      </c>
      <c r="IH548" s="222">
        <f t="shared" si="1349"/>
        <v>0</v>
      </c>
      <c r="II548" s="222">
        <f t="shared" si="1350"/>
        <v>0</v>
      </c>
      <c r="IJ548" s="222">
        <f t="shared" si="1351"/>
        <v>0</v>
      </c>
      <c r="IK548" s="222">
        <f t="shared" si="1352"/>
        <v>0</v>
      </c>
      <c r="IL548" s="222">
        <f t="shared" si="1353"/>
        <v>0</v>
      </c>
      <c r="IM548" s="222">
        <f t="shared" si="1354"/>
        <v>0</v>
      </c>
      <c r="IN548" s="222">
        <f t="shared" si="1355"/>
        <v>0</v>
      </c>
      <c r="IO548" s="222">
        <f t="shared" si="1356"/>
        <v>0</v>
      </c>
      <c r="IP548" s="222">
        <f t="shared" si="1357"/>
        <v>0</v>
      </c>
      <c r="IQ548" s="222">
        <f t="shared" si="1358"/>
        <v>0</v>
      </c>
      <c r="IR548" s="222">
        <f t="shared" si="1359"/>
        <v>0</v>
      </c>
      <c r="IS548" s="222">
        <f t="shared" si="1360"/>
        <v>0</v>
      </c>
      <c r="IT548" s="222">
        <f t="shared" si="1361"/>
        <v>0</v>
      </c>
      <c r="IU548" s="222">
        <f t="shared" si="1362"/>
        <v>0</v>
      </c>
      <c r="IV548" s="222">
        <f t="shared" si="1363"/>
        <v>0</v>
      </c>
      <c r="IW548" s="222">
        <f t="shared" si="1364"/>
        <v>0</v>
      </c>
      <c r="IX548" s="222">
        <f t="shared" si="1365"/>
        <v>0</v>
      </c>
      <c r="IY548" s="222">
        <f t="shared" si="1366"/>
        <v>0</v>
      </c>
      <c r="IZ548" s="222">
        <f t="shared" si="1367"/>
        <v>0</v>
      </c>
      <c r="JA548" s="222">
        <f t="shared" si="1368"/>
        <v>0</v>
      </c>
      <c r="JB548" s="222">
        <f t="shared" si="1369"/>
        <v>0</v>
      </c>
    </row>
    <row r="549" spans="2:262">
      <c r="B549" s="230">
        <v>188</v>
      </c>
      <c r="C549" s="229">
        <f t="shared" si="1370"/>
        <v>3.6718750000000028E-3</v>
      </c>
      <c r="D549" s="226">
        <f t="shared" ca="1" si="1113"/>
        <v>39.131988594668918</v>
      </c>
      <c r="E549" s="225">
        <f ca="1">GL361</f>
        <v>-6.8011405331085198E-2</v>
      </c>
      <c r="F549" s="224">
        <v>188</v>
      </c>
      <c r="G549" s="222">
        <f t="shared" si="1114"/>
        <v>0</v>
      </c>
      <c r="H549" s="222">
        <f t="shared" si="1115"/>
        <v>0</v>
      </c>
      <c r="I549" s="222">
        <f t="shared" si="1116"/>
        <v>0</v>
      </c>
      <c r="J549" s="222">
        <f t="shared" si="1117"/>
        <v>0</v>
      </c>
      <c r="K549" s="222">
        <f t="shared" si="1118"/>
        <v>0</v>
      </c>
      <c r="L549" s="222">
        <f t="shared" si="1119"/>
        <v>0</v>
      </c>
      <c r="M549" s="222">
        <f t="shared" si="1120"/>
        <v>0</v>
      </c>
      <c r="N549" s="222">
        <f t="shared" si="1121"/>
        <v>0</v>
      </c>
      <c r="O549" s="222">
        <f t="shared" si="1122"/>
        <v>0</v>
      </c>
      <c r="P549" s="222">
        <f t="shared" si="1123"/>
        <v>0</v>
      </c>
      <c r="Q549" s="222">
        <f t="shared" si="1124"/>
        <v>0</v>
      </c>
      <c r="R549" s="222">
        <f t="shared" si="1125"/>
        <v>0</v>
      </c>
      <c r="S549" s="222">
        <f t="shared" si="1126"/>
        <v>0</v>
      </c>
      <c r="T549" s="222">
        <f t="shared" si="1127"/>
        <v>0</v>
      </c>
      <c r="U549" s="222">
        <f t="shared" si="1128"/>
        <v>0</v>
      </c>
      <c r="V549" s="222">
        <f t="shared" si="1129"/>
        <v>0</v>
      </c>
      <c r="W549" s="222">
        <f t="shared" si="1130"/>
        <v>0</v>
      </c>
      <c r="X549" s="222">
        <f t="shared" si="1131"/>
        <v>0</v>
      </c>
      <c r="Y549" s="222">
        <f t="shared" si="1132"/>
        <v>0</v>
      </c>
      <c r="Z549" s="222">
        <f t="shared" si="1133"/>
        <v>0</v>
      </c>
      <c r="AA549" s="222">
        <f t="shared" si="1134"/>
        <v>0</v>
      </c>
      <c r="AB549" s="222">
        <f t="shared" si="1135"/>
        <v>0</v>
      </c>
      <c r="AC549" s="222">
        <f t="shared" si="1136"/>
        <v>0</v>
      </c>
      <c r="AD549" s="222">
        <f t="shared" si="1137"/>
        <v>0</v>
      </c>
      <c r="AE549" s="222">
        <f t="shared" si="1138"/>
        <v>0</v>
      </c>
      <c r="AF549" s="222">
        <f t="shared" si="1139"/>
        <v>0</v>
      </c>
      <c r="AG549" s="222">
        <f t="shared" si="1140"/>
        <v>0</v>
      </c>
      <c r="AH549" s="222">
        <f t="shared" si="1141"/>
        <v>0</v>
      </c>
      <c r="AI549" s="222">
        <f t="shared" si="1142"/>
        <v>0</v>
      </c>
      <c r="AJ549" s="222">
        <f t="shared" si="1143"/>
        <v>0</v>
      </c>
      <c r="AK549" s="222">
        <f t="shared" si="1144"/>
        <v>0</v>
      </c>
      <c r="AL549" s="222">
        <f t="shared" si="1145"/>
        <v>0</v>
      </c>
      <c r="AM549" s="222">
        <f t="shared" si="1146"/>
        <v>0</v>
      </c>
      <c r="AN549" s="222">
        <f t="shared" si="1147"/>
        <v>0</v>
      </c>
      <c r="AO549" s="222">
        <f t="shared" si="1148"/>
        <v>0</v>
      </c>
      <c r="AP549" s="222">
        <f t="shared" si="1149"/>
        <v>0</v>
      </c>
      <c r="AQ549" s="222">
        <f t="shared" si="1150"/>
        <v>0</v>
      </c>
      <c r="AR549" s="222">
        <f t="shared" si="1151"/>
        <v>0</v>
      </c>
      <c r="AS549" s="222">
        <f t="shared" si="1152"/>
        <v>0</v>
      </c>
      <c r="AT549" s="222">
        <f t="shared" si="1153"/>
        <v>0</v>
      </c>
      <c r="AU549" s="222">
        <f t="shared" si="1154"/>
        <v>0</v>
      </c>
      <c r="AV549" s="222">
        <f t="shared" si="1155"/>
        <v>0</v>
      </c>
      <c r="AW549" s="222">
        <f t="shared" si="1156"/>
        <v>0</v>
      </c>
      <c r="AX549" s="222">
        <f t="shared" si="1157"/>
        <v>0</v>
      </c>
      <c r="AY549" s="222">
        <f t="shared" si="1158"/>
        <v>0</v>
      </c>
      <c r="AZ549" s="222">
        <f t="shared" si="1159"/>
        <v>0</v>
      </c>
      <c r="BA549" s="222">
        <f t="shared" si="1160"/>
        <v>0</v>
      </c>
      <c r="BB549" s="222">
        <f t="shared" si="1161"/>
        <v>0</v>
      </c>
      <c r="BC549" s="222">
        <f t="shared" si="1162"/>
        <v>0</v>
      </c>
      <c r="BD549" s="222">
        <f t="shared" si="1163"/>
        <v>0</v>
      </c>
      <c r="BE549" s="222">
        <f t="shared" si="1164"/>
        <v>0</v>
      </c>
      <c r="BF549" s="222">
        <f t="shared" si="1165"/>
        <v>0</v>
      </c>
      <c r="BG549" s="222">
        <f t="shared" si="1166"/>
        <v>0</v>
      </c>
      <c r="BH549" s="222">
        <f t="shared" si="1167"/>
        <v>0</v>
      </c>
      <c r="BI549" s="222">
        <f t="shared" si="1168"/>
        <v>0</v>
      </c>
      <c r="BJ549" s="222">
        <f t="shared" si="1169"/>
        <v>0</v>
      </c>
      <c r="BK549" s="222">
        <f t="shared" si="1170"/>
        <v>0</v>
      </c>
      <c r="BL549" s="222">
        <f t="shared" si="1171"/>
        <v>0</v>
      </c>
      <c r="BM549" s="222">
        <f t="shared" si="1172"/>
        <v>0</v>
      </c>
      <c r="BN549" s="222">
        <f t="shared" si="1173"/>
        <v>0</v>
      </c>
      <c r="BO549" s="222">
        <f t="shared" si="1174"/>
        <v>0</v>
      </c>
      <c r="BP549" s="222">
        <f t="shared" si="1175"/>
        <v>0</v>
      </c>
      <c r="BQ549" s="222">
        <f t="shared" si="1176"/>
        <v>0</v>
      </c>
      <c r="BR549" s="222">
        <f t="shared" si="1177"/>
        <v>0</v>
      </c>
      <c r="BS549" s="222">
        <f t="shared" si="1178"/>
        <v>0</v>
      </c>
      <c r="BT549" s="222">
        <f t="shared" si="1179"/>
        <v>0</v>
      </c>
      <c r="BU549" s="222">
        <f t="shared" si="1180"/>
        <v>0</v>
      </c>
      <c r="BV549" s="222">
        <f t="shared" si="1181"/>
        <v>0</v>
      </c>
      <c r="BW549" s="222">
        <f t="shared" si="1182"/>
        <v>0</v>
      </c>
      <c r="BX549" s="222">
        <f t="shared" si="1183"/>
        <v>0</v>
      </c>
      <c r="BY549" s="222">
        <f t="shared" si="1184"/>
        <v>0</v>
      </c>
      <c r="BZ549" s="222">
        <f t="shared" si="1185"/>
        <v>0</v>
      </c>
      <c r="CA549" s="222">
        <f t="shared" si="1186"/>
        <v>0</v>
      </c>
      <c r="CB549" s="222">
        <f t="shared" si="1187"/>
        <v>0</v>
      </c>
      <c r="CC549" s="222">
        <f t="shared" si="1188"/>
        <v>0</v>
      </c>
      <c r="CD549" s="222">
        <f t="shared" si="1189"/>
        <v>0</v>
      </c>
      <c r="CE549" s="222">
        <f t="shared" si="1190"/>
        <v>0</v>
      </c>
      <c r="CF549" s="222">
        <f t="shared" si="1191"/>
        <v>0</v>
      </c>
      <c r="CG549" s="222">
        <f t="shared" si="1192"/>
        <v>0</v>
      </c>
      <c r="CH549" s="222">
        <f t="shared" si="1193"/>
        <v>0</v>
      </c>
      <c r="CI549" s="222">
        <f t="shared" si="1194"/>
        <v>0</v>
      </c>
      <c r="CJ549" s="222">
        <f t="shared" si="1195"/>
        <v>0</v>
      </c>
      <c r="CK549" s="222">
        <f t="shared" si="1196"/>
        <v>0</v>
      </c>
      <c r="CL549" s="222">
        <f t="shared" si="1197"/>
        <v>0</v>
      </c>
      <c r="CM549" s="222">
        <f t="shared" si="1198"/>
        <v>0</v>
      </c>
      <c r="CN549" s="222">
        <f t="shared" si="1199"/>
        <v>0</v>
      </c>
      <c r="CO549" s="222">
        <f t="shared" si="1200"/>
        <v>0</v>
      </c>
      <c r="CP549" s="222">
        <f t="shared" si="1201"/>
        <v>0</v>
      </c>
      <c r="CQ549" s="222">
        <f t="shared" si="1202"/>
        <v>0</v>
      </c>
      <c r="CR549" s="222">
        <f t="shared" si="1203"/>
        <v>0</v>
      </c>
      <c r="CS549" s="222">
        <f t="shared" si="1204"/>
        <v>0</v>
      </c>
      <c r="CT549" s="222">
        <f t="shared" si="1205"/>
        <v>0</v>
      </c>
      <c r="CU549" s="222">
        <f t="shared" si="1206"/>
        <v>0</v>
      </c>
      <c r="CV549" s="222">
        <f t="shared" si="1207"/>
        <v>0</v>
      </c>
      <c r="CW549" s="222">
        <f t="shared" si="1208"/>
        <v>0</v>
      </c>
      <c r="CX549" s="222">
        <f t="shared" si="1209"/>
        <v>0</v>
      </c>
      <c r="CY549" s="222">
        <f t="shared" si="1210"/>
        <v>0</v>
      </c>
      <c r="CZ549" s="222">
        <f t="shared" si="1211"/>
        <v>0</v>
      </c>
      <c r="DA549" s="222">
        <f t="shared" si="1212"/>
        <v>0</v>
      </c>
      <c r="DB549" s="222">
        <f t="shared" si="1213"/>
        <v>0</v>
      </c>
      <c r="DC549" s="222">
        <f t="shared" si="1214"/>
        <v>0</v>
      </c>
      <c r="DD549" s="222">
        <f t="shared" si="1215"/>
        <v>0</v>
      </c>
      <c r="DE549" s="222">
        <f t="shared" si="1216"/>
        <v>0</v>
      </c>
      <c r="DF549" s="222">
        <f t="shared" si="1217"/>
        <v>0</v>
      </c>
      <c r="DG549" s="222">
        <f t="shared" si="1218"/>
        <v>0</v>
      </c>
      <c r="DH549" s="222">
        <f t="shared" si="1219"/>
        <v>0</v>
      </c>
      <c r="DI549" s="222">
        <f t="shared" si="1220"/>
        <v>0</v>
      </c>
      <c r="DJ549" s="222">
        <f t="shared" si="1221"/>
        <v>0</v>
      </c>
      <c r="DK549" s="222">
        <f t="shared" si="1222"/>
        <v>0</v>
      </c>
      <c r="DL549" s="222">
        <f t="shared" si="1223"/>
        <v>0</v>
      </c>
      <c r="DM549" s="222">
        <f t="shared" si="1224"/>
        <v>0</v>
      </c>
      <c r="DN549" s="222">
        <f t="shared" si="1225"/>
        <v>0</v>
      </c>
      <c r="DO549" s="222">
        <f t="shared" si="1226"/>
        <v>0</v>
      </c>
      <c r="DP549" s="222">
        <f t="shared" si="1227"/>
        <v>0</v>
      </c>
      <c r="DQ549" s="222">
        <f t="shared" si="1228"/>
        <v>0</v>
      </c>
      <c r="DR549" s="222">
        <f t="shared" si="1229"/>
        <v>0</v>
      </c>
      <c r="DS549" s="222">
        <f t="shared" si="1230"/>
        <v>0</v>
      </c>
      <c r="DT549" s="222">
        <f t="shared" si="1231"/>
        <v>0</v>
      </c>
      <c r="DU549" s="222">
        <f t="shared" si="1232"/>
        <v>0</v>
      </c>
      <c r="DV549" s="222">
        <f t="shared" si="1233"/>
        <v>0</v>
      </c>
      <c r="DW549" s="222">
        <f t="shared" si="1234"/>
        <v>0</v>
      </c>
      <c r="DX549" s="222">
        <f t="shared" si="1235"/>
        <v>0</v>
      </c>
      <c r="DY549" s="222">
        <f t="shared" si="1236"/>
        <v>0</v>
      </c>
      <c r="DZ549" s="222">
        <f t="shared" si="1237"/>
        <v>0</v>
      </c>
      <c r="EA549" s="222">
        <f t="shared" si="1238"/>
        <v>0</v>
      </c>
      <c r="EB549" s="222">
        <f t="shared" si="1239"/>
        <v>0</v>
      </c>
      <c r="EC549" s="222">
        <f t="shared" si="1240"/>
        <v>0</v>
      </c>
      <c r="ED549" s="222">
        <f t="shared" si="1241"/>
        <v>0</v>
      </c>
      <c r="EE549" s="222">
        <f t="shared" si="1242"/>
        <v>0</v>
      </c>
      <c r="EF549" s="222">
        <f t="shared" si="1243"/>
        <v>0</v>
      </c>
      <c r="EG549" s="222">
        <f t="shared" si="1244"/>
        <v>0</v>
      </c>
      <c r="EH549" s="222">
        <f t="shared" si="1245"/>
        <v>0</v>
      </c>
      <c r="EI549" s="222">
        <f t="shared" si="1246"/>
        <v>0</v>
      </c>
      <c r="EJ549" s="222">
        <f t="shared" si="1247"/>
        <v>0</v>
      </c>
      <c r="EK549" s="222">
        <f t="shared" si="1248"/>
        <v>0</v>
      </c>
      <c r="EL549" s="222">
        <f t="shared" si="1249"/>
        <v>0</v>
      </c>
      <c r="EM549" s="222">
        <f t="shared" si="1250"/>
        <v>0</v>
      </c>
      <c r="EN549" s="222">
        <f t="shared" si="1251"/>
        <v>0</v>
      </c>
      <c r="EO549" s="222">
        <f t="shared" si="1252"/>
        <v>0</v>
      </c>
      <c r="EP549" s="222">
        <f t="shared" si="1253"/>
        <v>0</v>
      </c>
      <c r="EQ549" s="222">
        <f t="shared" si="1254"/>
        <v>0</v>
      </c>
      <c r="ER549" s="222">
        <f t="shared" si="1255"/>
        <v>0</v>
      </c>
      <c r="ES549" s="222">
        <f t="shared" si="1256"/>
        <v>0</v>
      </c>
      <c r="ET549" s="222">
        <f t="shared" si="1257"/>
        <v>0</v>
      </c>
      <c r="EU549" s="222">
        <f t="shared" si="1258"/>
        <v>0</v>
      </c>
      <c r="EV549" s="222">
        <f t="shared" si="1259"/>
        <v>0</v>
      </c>
      <c r="EW549" s="222">
        <f t="shared" si="1260"/>
        <v>0</v>
      </c>
      <c r="EX549" s="222">
        <f t="shared" si="1261"/>
        <v>0</v>
      </c>
      <c r="EY549" s="222">
        <f t="shared" si="1262"/>
        <v>0</v>
      </c>
      <c r="EZ549" s="222">
        <f t="shared" si="1263"/>
        <v>0</v>
      </c>
      <c r="FA549" s="222">
        <f t="shared" si="1264"/>
        <v>0</v>
      </c>
      <c r="FB549" s="222">
        <f t="shared" si="1265"/>
        <v>0</v>
      </c>
      <c r="FC549" s="222">
        <f t="shared" si="1266"/>
        <v>0</v>
      </c>
      <c r="FD549" s="222">
        <f t="shared" si="1267"/>
        <v>0</v>
      </c>
      <c r="FE549" s="222">
        <f t="shared" si="1268"/>
        <v>0</v>
      </c>
      <c r="FF549" s="222">
        <f t="shared" si="1269"/>
        <v>0</v>
      </c>
      <c r="FG549" s="222">
        <f t="shared" si="1270"/>
        <v>0</v>
      </c>
      <c r="FH549" s="222">
        <f t="shared" si="1271"/>
        <v>0</v>
      </c>
      <c r="FI549" s="222">
        <f t="shared" si="1272"/>
        <v>0</v>
      </c>
      <c r="FJ549" s="222">
        <f t="shared" si="1273"/>
        <v>0</v>
      </c>
      <c r="FK549" s="222">
        <f t="shared" si="1274"/>
        <v>0</v>
      </c>
      <c r="FL549" s="222">
        <f t="shared" si="1275"/>
        <v>0</v>
      </c>
      <c r="FM549" s="222">
        <f t="shared" si="1276"/>
        <v>0</v>
      </c>
      <c r="FN549" s="222">
        <f t="shared" si="1277"/>
        <v>0</v>
      </c>
      <c r="FO549" s="222">
        <f t="shared" si="1278"/>
        <v>0</v>
      </c>
      <c r="FP549" s="222">
        <f t="shared" si="1279"/>
        <v>0</v>
      </c>
      <c r="FQ549" s="222">
        <f t="shared" si="1280"/>
        <v>0</v>
      </c>
      <c r="FR549" s="222">
        <f t="shared" si="1281"/>
        <v>0</v>
      </c>
      <c r="FS549" s="222">
        <f t="shared" si="1282"/>
        <v>0</v>
      </c>
      <c r="FT549" s="222">
        <f t="shared" si="1283"/>
        <v>0</v>
      </c>
      <c r="FU549" s="222">
        <f t="shared" si="1284"/>
        <v>0</v>
      </c>
      <c r="FV549" s="222">
        <f t="shared" si="1285"/>
        <v>0</v>
      </c>
      <c r="FW549" s="222">
        <f t="shared" si="1286"/>
        <v>0</v>
      </c>
      <c r="FX549" s="222">
        <f t="shared" si="1287"/>
        <v>0</v>
      </c>
      <c r="FY549" s="222">
        <f t="shared" si="1288"/>
        <v>0</v>
      </c>
      <c r="FZ549" s="222">
        <f t="shared" si="1289"/>
        <v>0</v>
      </c>
      <c r="GA549" s="222">
        <f t="shared" si="1290"/>
        <v>0</v>
      </c>
      <c r="GB549" s="222">
        <f t="shared" si="1291"/>
        <v>0</v>
      </c>
      <c r="GC549" s="222">
        <f t="shared" si="1292"/>
        <v>0</v>
      </c>
      <c r="GD549" s="222">
        <f t="shared" si="1293"/>
        <v>0</v>
      </c>
      <c r="GE549" s="222">
        <f t="shared" si="1294"/>
        <v>0</v>
      </c>
      <c r="GF549" s="222">
        <f t="shared" si="1295"/>
        <v>0</v>
      </c>
      <c r="GG549" s="222">
        <f t="shared" si="1296"/>
        <v>0</v>
      </c>
      <c r="GH549" s="222">
        <f t="shared" si="1297"/>
        <v>0</v>
      </c>
      <c r="GI549" s="222">
        <f t="shared" si="1298"/>
        <v>0</v>
      </c>
      <c r="GJ549" s="222">
        <f t="shared" si="1299"/>
        <v>0</v>
      </c>
      <c r="GK549" s="222">
        <f t="shared" si="1300"/>
        <v>0</v>
      </c>
      <c r="GL549" s="222">
        <f t="shared" si="1301"/>
        <v>0</v>
      </c>
      <c r="GM549" s="222">
        <f t="shared" si="1302"/>
        <v>0</v>
      </c>
      <c r="GN549" s="222">
        <f t="shared" si="1303"/>
        <v>0</v>
      </c>
      <c r="GO549" s="222">
        <f t="shared" si="1304"/>
        <v>0</v>
      </c>
      <c r="GP549" s="222">
        <f t="shared" si="1305"/>
        <v>0</v>
      </c>
      <c r="GQ549" s="222">
        <f t="shared" si="1306"/>
        <v>0</v>
      </c>
      <c r="GR549" s="222">
        <f t="shared" si="1307"/>
        <v>0</v>
      </c>
      <c r="GS549" s="222">
        <f t="shared" si="1308"/>
        <v>0</v>
      </c>
      <c r="GT549" s="222">
        <f t="shared" si="1309"/>
        <v>0</v>
      </c>
      <c r="GU549" s="222">
        <f t="shared" si="1310"/>
        <v>0</v>
      </c>
      <c r="GV549" s="222">
        <f t="shared" si="1311"/>
        <v>0</v>
      </c>
      <c r="GW549" s="222">
        <f t="shared" si="1312"/>
        <v>0</v>
      </c>
      <c r="GX549" s="222">
        <f t="shared" si="1313"/>
        <v>0</v>
      </c>
      <c r="GY549" s="222">
        <f t="shared" si="1314"/>
        <v>0</v>
      </c>
      <c r="GZ549" s="222">
        <f t="shared" si="1315"/>
        <v>0</v>
      </c>
      <c r="HA549" s="222">
        <f t="shared" si="1316"/>
        <v>0</v>
      </c>
      <c r="HB549" s="222">
        <f t="shared" si="1317"/>
        <v>0</v>
      </c>
      <c r="HC549" s="222">
        <f t="shared" si="1318"/>
        <v>0</v>
      </c>
      <c r="HD549" s="222">
        <f t="shared" si="1319"/>
        <v>0</v>
      </c>
      <c r="HE549" s="222">
        <f t="shared" si="1320"/>
        <v>0</v>
      </c>
      <c r="HF549" s="222">
        <f t="shared" si="1321"/>
        <v>0</v>
      </c>
      <c r="HG549" s="222">
        <f t="shared" si="1322"/>
        <v>0</v>
      </c>
      <c r="HH549" s="222">
        <f t="shared" si="1323"/>
        <v>0</v>
      </c>
      <c r="HI549" s="222">
        <f t="shared" si="1324"/>
        <v>0</v>
      </c>
      <c r="HJ549" s="222">
        <f t="shared" si="1325"/>
        <v>0</v>
      </c>
      <c r="HK549" s="222">
        <f t="shared" si="1326"/>
        <v>0</v>
      </c>
      <c r="HL549" s="222">
        <f t="shared" si="1327"/>
        <v>0</v>
      </c>
      <c r="HM549" s="222">
        <f t="shared" si="1328"/>
        <v>0</v>
      </c>
      <c r="HN549" s="222">
        <f t="shared" si="1329"/>
        <v>0</v>
      </c>
      <c r="HO549" s="222">
        <f t="shared" si="1330"/>
        <v>0</v>
      </c>
      <c r="HP549" s="222">
        <f t="shared" si="1331"/>
        <v>0</v>
      </c>
      <c r="HQ549" s="222">
        <f t="shared" si="1332"/>
        <v>0</v>
      </c>
      <c r="HR549" s="222">
        <f t="shared" si="1333"/>
        <v>0</v>
      </c>
      <c r="HS549" s="222">
        <f t="shared" si="1334"/>
        <v>0</v>
      </c>
      <c r="HT549" s="222">
        <f t="shared" si="1335"/>
        <v>0</v>
      </c>
      <c r="HU549" s="222">
        <f t="shared" si="1336"/>
        <v>0</v>
      </c>
      <c r="HV549" s="222">
        <f t="shared" si="1337"/>
        <v>0</v>
      </c>
      <c r="HW549" s="222">
        <f t="shared" si="1338"/>
        <v>0</v>
      </c>
      <c r="HX549" s="222">
        <f t="shared" si="1339"/>
        <v>0</v>
      </c>
      <c r="HY549" s="222">
        <f t="shared" si="1340"/>
        <v>0</v>
      </c>
      <c r="HZ549" s="222">
        <f t="shared" si="1341"/>
        <v>0</v>
      </c>
      <c r="IA549" s="222">
        <f t="shared" si="1342"/>
        <v>0</v>
      </c>
      <c r="IB549" s="222">
        <f t="shared" si="1343"/>
        <v>0</v>
      </c>
      <c r="IC549" s="222">
        <f t="shared" si="1344"/>
        <v>0</v>
      </c>
      <c r="ID549" s="222">
        <f t="shared" si="1345"/>
        <v>0</v>
      </c>
      <c r="IE549" s="222">
        <f t="shared" si="1346"/>
        <v>0</v>
      </c>
      <c r="IF549" s="222">
        <f t="shared" si="1347"/>
        <v>0</v>
      </c>
      <c r="IG549" s="222">
        <f t="shared" si="1348"/>
        <v>0</v>
      </c>
      <c r="IH549" s="222">
        <f t="shared" si="1349"/>
        <v>0</v>
      </c>
      <c r="II549" s="222">
        <f t="shared" si="1350"/>
        <v>0</v>
      </c>
      <c r="IJ549" s="222">
        <f t="shared" si="1351"/>
        <v>0</v>
      </c>
      <c r="IK549" s="222">
        <f t="shared" si="1352"/>
        <v>0</v>
      </c>
      <c r="IL549" s="222">
        <f t="shared" si="1353"/>
        <v>0</v>
      </c>
      <c r="IM549" s="222">
        <f t="shared" si="1354"/>
        <v>0</v>
      </c>
      <c r="IN549" s="222">
        <f t="shared" si="1355"/>
        <v>0</v>
      </c>
      <c r="IO549" s="222">
        <f t="shared" si="1356"/>
        <v>0</v>
      </c>
      <c r="IP549" s="222">
        <f t="shared" si="1357"/>
        <v>0</v>
      </c>
      <c r="IQ549" s="222">
        <f t="shared" si="1358"/>
        <v>0</v>
      </c>
      <c r="IR549" s="222">
        <f t="shared" si="1359"/>
        <v>0</v>
      </c>
      <c r="IS549" s="222">
        <f t="shared" si="1360"/>
        <v>0</v>
      </c>
      <c r="IT549" s="222">
        <f t="shared" si="1361"/>
        <v>0</v>
      </c>
      <c r="IU549" s="222">
        <f t="shared" si="1362"/>
        <v>0</v>
      </c>
      <c r="IV549" s="222">
        <f t="shared" si="1363"/>
        <v>0</v>
      </c>
      <c r="IW549" s="222">
        <f t="shared" si="1364"/>
        <v>0</v>
      </c>
      <c r="IX549" s="222">
        <f t="shared" si="1365"/>
        <v>0</v>
      </c>
      <c r="IY549" s="222">
        <f t="shared" si="1366"/>
        <v>0</v>
      </c>
      <c r="IZ549" s="222">
        <f t="shared" si="1367"/>
        <v>0</v>
      </c>
      <c r="JA549" s="222">
        <f t="shared" si="1368"/>
        <v>0</v>
      </c>
      <c r="JB549" s="222">
        <f t="shared" si="1369"/>
        <v>0</v>
      </c>
    </row>
    <row r="550" spans="2:262">
      <c r="B550" s="230">
        <v>189</v>
      </c>
      <c r="C550" s="229">
        <f t="shared" si="1370"/>
        <v>3.6914062500000028E-3</v>
      </c>
      <c r="D550" s="226">
        <f t="shared" ca="1" si="1113"/>
        <v>39.134631014968335</v>
      </c>
      <c r="E550" s="225">
        <f ca="1">GM361</f>
        <v>-6.5368985031671004E-2</v>
      </c>
      <c r="F550" s="224">
        <v>189</v>
      </c>
      <c r="G550" s="222">
        <f t="shared" si="1114"/>
        <v>0</v>
      </c>
      <c r="H550" s="222">
        <f t="shared" si="1115"/>
        <v>0</v>
      </c>
      <c r="I550" s="222">
        <f t="shared" si="1116"/>
        <v>0</v>
      </c>
      <c r="J550" s="222">
        <f t="shared" si="1117"/>
        <v>0</v>
      </c>
      <c r="K550" s="222">
        <f t="shared" si="1118"/>
        <v>0</v>
      </c>
      <c r="L550" s="222">
        <f t="shared" si="1119"/>
        <v>0</v>
      </c>
      <c r="M550" s="222">
        <f t="shared" si="1120"/>
        <v>0</v>
      </c>
      <c r="N550" s="222">
        <f t="shared" si="1121"/>
        <v>0</v>
      </c>
      <c r="O550" s="222">
        <f t="shared" si="1122"/>
        <v>0</v>
      </c>
      <c r="P550" s="222">
        <f t="shared" si="1123"/>
        <v>0</v>
      </c>
      <c r="Q550" s="222">
        <f t="shared" si="1124"/>
        <v>0</v>
      </c>
      <c r="R550" s="222">
        <f t="shared" si="1125"/>
        <v>0</v>
      </c>
      <c r="S550" s="222">
        <f t="shared" si="1126"/>
        <v>0</v>
      </c>
      <c r="T550" s="222">
        <f t="shared" si="1127"/>
        <v>0</v>
      </c>
      <c r="U550" s="222">
        <f t="shared" si="1128"/>
        <v>0</v>
      </c>
      <c r="V550" s="222">
        <f t="shared" si="1129"/>
        <v>0</v>
      </c>
      <c r="W550" s="222">
        <f t="shared" si="1130"/>
        <v>0</v>
      </c>
      <c r="X550" s="222">
        <f t="shared" si="1131"/>
        <v>0</v>
      </c>
      <c r="Y550" s="222">
        <f t="shared" si="1132"/>
        <v>0</v>
      </c>
      <c r="Z550" s="222">
        <f t="shared" si="1133"/>
        <v>0</v>
      </c>
      <c r="AA550" s="222">
        <f t="shared" si="1134"/>
        <v>0</v>
      </c>
      <c r="AB550" s="222">
        <f t="shared" si="1135"/>
        <v>0</v>
      </c>
      <c r="AC550" s="222">
        <f t="shared" si="1136"/>
        <v>0</v>
      </c>
      <c r="AD550" s="222">
        <f t="shared" si="1137"/>
        <v>0</v>
      </c>
      <c r="AE550" s="222">
        <f t="shared" si="1138"/>
        <v>0</v>
      </c>
      <c r="AF550" s="222">
        <f t="shared" si="1139"/>
        <v>0</v>
      </c>
      <c r="AG550" s="222">
        <f t="shared" si="1140"/>
        <v>0</v>
      </c>
      <c r="AH550" s="222">
        <f t="shared" si="1141"/>
        <v>0</v>
      </c>
      <c r="AI550" s="222">
        <f t="shared" si="1142"/>
        <v>0</v>
      </c>
      <c r="AJ550" s="222">
        <f t="shared" si="1143"/>
        <v>0</v>
      </c>
      <c r="AK550" s="222">
        <f t="shared" si="1144"/>
        <v>0</v>
      </c>
      <c r="AL550" s="222">
        <f t="shared" si="1145"/>
        <v>0</v>
      </c>
      <c r="AM550" s="222">
        <f t="shared" si="1146"/>
        <v>0</v>
      </c>
      <c r="AN550" s="222">
        <f t="shared" si="1147"/>
        <v>0</v>
      </c>
      <c r="AO550" s="222">
        <f t="shared" si="1148"/>
        <v>0</v>
      </c>
      <c r="AP550" s="222">
        <f t="shared" si="1149"/>
        <v>0</v>
      </c>
      <c r="AQ550" s="222">
        <f t="shared" si="1150"/>
        <v>0</v>
      </c>
      <c r="AR550" s="222">
        <f t="shared" si="1151"/>
        <v>0</v>
      </c>
      <c r="AS550" s="222">
        <f t="shared" si="1152"/>
        <v>0</v>
      </c>
      <c r="AT550" s="222">
        <f t="shared" si="1153"/>
        <v>0</v>
      </c>
      <c r="AU550" s="222">
        <f t="shared" si="1154"/>
        <v>0</v>
      </c>
      <c r="AV550" s="222">
        <f t="shared" si="1155"/>
        <v>0</v>
      </c>
      <c r="AW550" s="222">
        <f t="shared" si="1156"/>
        <v>0</v>
      </c>
      <c r="AX550" s="222">
        <f t="shared" si="1157"/>
        <v>0</v>
      </c>
      <c r="AY550" s="222">
        <f t="shared" si="1158"/>
        <v>0</v>
      </c>
      <c r="AZ550" s="222">
        <f t="shared" si="1159"/>
        <v>0</v>
      </c>
      <c r="BA550" s="222">
        <f t="shared" si="1160"/>
        <v>0</v>
      </c>
      <c r="BB550" s="222">
        <f t="shared" si="1161"/>
        <v>0</v>
      </c>
      <c r="BC550" s="222">
        <f t="shared" si="1162"/>
        <v>0</v>
      </c>
      <c r="BD550" s="222">
        <f t="shared" si="1163"/>
        <v>0</v>
      </c>
      <c r="BE550" s="222">
        <f t="shared" si="1164"/>
        <v>0</v>
      </c>
      <c r="BF550" s="222">
        <f t="shared" si="1165"/>
        <v>0</v>
      </c>
      <c r="BG550" s="222">
        <f t="shared" si="1166"/>
        <v>0</v>
      </c>
      <c r="BH550" s="222">
        <f t="shared" si="1167"/>
        <v>0</v>
      </c>
      <c r="BI550" s="222">
        <f t="shared" si="1168"/>
        <v>0</v>
      </c>
      <c r="BJ550" s="222">
        <f t="shared" si="1169"/>
        <v>0</v>
      </c>
      <c r="BK550" s="222">
        <f t="shared" si="1170"/>
        <v>0</v>
      </c>
      <c r="BL550" s="222">
        <f t="shared" si="1171"/>
        <v>0</v>
      </c>
      <c r="BM550" s="222">
        <f t="shared" si="1172"/>
        <v>0</v>
      </c>
      <c r="BN550" s="222">
        <f t="shared" si="1173"/>
        <v>0</v>
      </c>
      <c r="BO550" s="222">
        <f t="shared" si="1174"/>
        <v>0</v>
      </c>
      <c r="BP550" s="222">
        <f t="shared" si="1175"/>
        <v>0</v>
      </c>
      <c r="BQ550" s="222">
        <f t="shared" si="1176"/>
        <v>0</v>
      </c>
      <c r="BR550" s="222">
        <f t="shared" si="1177"/>
        <v>0</v>
      </c>
      <c r="BS550" s="222">
        <f t="shared" si="1178"/>
        <v>0</v>
      </c>
      <c r="BT550" s="222">
        <f t="shared" si="1179"/>
        <v>0</v>
      </c>
      <c r="BU550" s="222">
        <f t="shared" si="1180"/>
        <v>0</v>
      </c>
      <c r="BV550" s="222">
        <f t="shared" si="1181"/>
        <v>0</v>
      </c>
      <c r="BW550" s="222">
        <f t="shared" si="1182"/>
        <v>0</v>
      </c>
      <c r="BX550" s="222">
        <f t="shared" si="1183"/>
        <v>0</v>
      </c>
      <c r="BY550" s="222">
        <f t="shared" si="1184"/>
        <v>0</v>
      </c>
      <c r="BZ550" s="222">
        <f t="shared" si="1185"/>
        <v>0</v>
      </c>
      <c r="CA550" s="222">
        <f t="shared" si="1186"/>
        <v>0</v>
      </c>
      <c r="CB550" s="222">
        <f t="shared" si="1187"/>
        <v>0</v>
      </c>
      <c r="CC550" s="222">
        <f t="shared" si="1188"/>
        <v>0</v>
      </c>
      <c r="CD550" s="222">
        <f t="shared" si="1189"/>
        <v>0</v>
      </c>
      <c r="CE550" s="222">
        <f t="shared" si="1190"/>
        <v>0</v>
      </c>
      <c r="CF550" s="222">
        <f t="shared" si="1191"/>
        <v>0</v>
      </c>
      <c r="CG550" s="222">
        <f t="shared" si="1192"/>
        <v>0</v>
      </c>
      <c r="CH550" s="222">
        <f t="shared" si="1193"/>
        <v>0</v>
      </c>
      <c r="CI550" s="222">
        <f t="shared" si="1194"/>
        <v>0</v>
      </c>
      <c r="CJ550" s="222">
        <f t="shared" si="1195"/>
        <v>0</v>
      </c>
      <c r="CK550" s="222">
        <f t="shared" si="1196"/>
        <v>0</v>
      </c>
      <c r="CL550" s="222">
        <f t="shared" si="1197"/>
        <v>0</v>
      </c>
      <c r="CM550" s="222">
        <f t="shared" si="1198"/>
        <v>0</v>
      </c>
      <c r="CN550" s="222">
        <f t="shared" si="1199"/>
        <v>0</v>
      </c>
      <c r="CO550" s="222">
        <f t="shared" si="1200"/>
        <v>0</v>
      </c>
      <c r="CP550" s="222">
        <f t="shared" si="1201"/>
        <v>0</v>
      </c>
      <c r="CQ550" s="222">
        <f t="shared" si="1202"/>
        <v>0</v>
      </c>
      <c r="CR550" s="222">
        <f t="shared" si="1203"/>
        <v>0</v>
      </c>
      <c r="CS550" s="222">
        <f t="shared" si="1204"/>
        <v>0</v>
      </c>
      <c r="CT550" s="222">
        <f t="shared" si="1205"/>
        <v>0</v>
      </c>
      <c r="CU550" s="222">
        <f t="shared" si="1206"/>
        <v>0</v>
      </c>
      <c r="CV550" s="222">
        <f t="shared" si="1207"/>
        <v>0</v>
      </c>
      <c r="CW550" s="222">
        <f t="shared" si="1208"/>
        <v>0</v>
      </c>
      <c r="CX550" s="222">
        <f t="shared" si="1209"/>
        <v>0</v>
      </c>
      <c r="CY550" s="222">
        <f t="shared" si="1210"/>
        <v>0</v>
      </c>
      <c r="CZ550" s="222">
        <f t="shared" si="1211"/>
        <v>0</v>
      </c>
      <c r="DA550" s="222">
        <f t="shared" si="1212"/>
        <v>0</v>
      </c>
      <c r="DB550" s="222">
        <f t="shared" si="1213"/>
        <v>0</v>
      </c>
      <c r="DC550" s="222">
        <f t="shared" si="1214"/>
        <v>0</v>
      </c>
      <c r="DD550" s="222">
        <f t="shared" si="1215"/>
        <v>0</v>
      </c>
      <c r="DE550" s="222">
        <f t="shared" si="1216"/>
        <v>0</v>
      </c>
      <c r="DF550" s="222">
        <f t="shared" si="1217"/>
        <v>0</v>
      </c>
      <c r="DG550" s="222">
        <f t="shared" si="1218"/>
        <v>0</v>
      </c>
      <c r="DH550" s="222">
        <f t="shared" si="1219"/>
        <v>0</v>
      </c>
      <c r="DI550" s="222">
        <f t="shared" si="1220"/>
        <v>0</v>
      </c>
      <c r="DJ550" s="222">
        <f t="shared" si="1221"/>
        <v>0</v>
      </c>
      <c r="DK550" s="222">
        <f t="shared" si="1222"/>
        <v>0</v>
      </c>
      <c r="DL550" s="222">
        <f t="shared" si="1223"/>
        <v>0</v>
      </c>
      <c r="DM550" s="222">
        <f t="shared" si="1224"/>
        <v>0</v>
      </c>
      <c r="DN550" s="222">
        <f t="shared" si="1225"/>
        <v>0</v>
      </c>
      <c r="DO550" s="222">
        <f t="shared" si="1226"/>
        <v>0</v>
      </c>
      <c r="DP550" s="222">
        <f t="shared" si="1227"/>
        <v>0</v>
      </c>
      <c r="DQ550" s="222">
        <f t="shared" si="1228"/>
        <v>0</v>
      </c>
      <c r="DR550" s="222">
        <f t="shared" si="1229"/>
        <v>0</v>
      </c>
      <c r="DS550" s="222">
        <f t="shared" si="1230"/>
        <v>0</v>
      </c>
      <c r="DT550" s="222">
        <f t="shared" si="1231"/>
        <v>0</v>
      </c>
      <c r="DU550" s="222">
        <f t="shared" si="1232"/>
        <v>0</v>
      </c>
      <c r="DV550" s="222">
        <f t="shared" si="1233"/>
        <v>0</v>
      </c>
      <c r="DW550" s="222">
        <f t="shared" si="1234"/>
        <v>0</v>
      </c>
      <c r="DX550" s="222">
        <f t="shared" si="1235"/>
        <v>0</v>
      </c>
      <c r="DY550" s="222">
        <f t="shared" si="1236"/>
        <v>0</v>
      </c>
      <c r="DZ550" s="222">
        <f t="shared" si="1237"/>
        <v>0</v>
      </c>
      <c r="EA550" s="222">
        <f t="shared" si="1238"/>
        <v>0</v>
      </c>
      <c r="EB550" s="222">
        <f t="shared" si="1239"/>
        <v>0</v>
      </c>
      <c r="EC550" s="222">
        <f t="shared" si="1240"/>
        <v>0</v>
      </c>
      <c r="ED550" s="222">
        <f t="shared" si="1241"/>
        <v>0</v>
      </c>
      <c r="EE550" s="222">
        <f t="shared" si="1242"/>
        <v>0</v>
      </c>
      <c r="EF550" s="222">
        <f t="shared" si="1243"/>
        <v>0</v>
      </c>
      <c r="EG550" s="222">
        <f t="shared" si="1244"/>
        <v>0</v>
      </c>
      <c r="EH550" s="222">
        <f t="shared" si="1245"/>
        <v>0</v>
      </c>
      <c r="EI550" s="222">
        <f t="shared" si="1246"/>
        <v>0</v>
      </c>
      <c r="EJ550" s="222">
        <f t="shared" si="1247"/>
        <v>0</v>
      </c>
      <c r="EK550" s="222">
        <f t="shared" si="1248"/>
        <v>0</v>
      </c>
      <c r="EL550" s="222">
        <f t="shared" si="1249"/>
        <v>0</v>
      </c>
      <c r="EM550" s="222">
        <f t="shared" si="1250"/>
        <v>0</v>
      </c>
      <c r="EN550" s="222">
        <f t="shared" si="1251"/>
        <v>0</v>
      </c>
      <c r="EO550" s="222">
        <f t="shared" si="1252"/>
        <v>0</v>
      </c>
      <c r="EP550" s="222">
        <f t="shared" si="1253"/>
        <v>0</v>
      </c>
      <c r="EQ550" s="222">
        <f t="shared" si="1254"/>
        <v>0</v>
      </c>
      <c r="ER550" s="222">
        <f t="shared" si="1255"/>
        <v>0</v>
      </c>
      <c r="ES550" s="222">
        <f t="shared" si="1256"/>
        <v>0</v>
      </c>
      <c r="ET550" s="222">
        <f t="shared" si="1257"/>
        <v>0</v>
      </c>
      <c r="EU550" s="222">
        <f t="shared" si="1258"/>
        <v>0</v>
      </c>
      <c r="EV550" s="222">
        <f t="shared" si="1259"/>
        <v>0</v>
      </c>
      <c r="EW550" s="222">
        <f t="shared" si="1260"/>
        <v>0</v>
      </c>
      <c r="EX550" s="222">
        <f t="shared" si="1261"/>
        <v>0</v>
      </c>
      <c r="EY550" s="222">
        <f t="shared" si="1262"/>
        <v>0</v>
      </c>
      <c r="EZ550" s="222">
        <f t="shared" si="1263"/>
        <v>0</v>
      </c>
      <c r="FA550" s="222">
        <f t="shared" si="1264"/>
        <v>0</v>
      </c>
      <c r="FB550" s="222">
        <f t="shared" si="1265"/>
        <v>0</v>
      </c>
      <c r="FC550" s="222">
        <f t="shared" si="1266"/>
        <v>0</v>
      </c>
      <c r="FD550" s="222">
        <f t="shared" si="1267"/>
        <v>0</v>
      </c>
      <c r="FE550" s="222">
        <f t="shared" si="1268"/>
        <v>0</v>
      </c>
      <c r="FF550" s="222">
        <f t="shared" si="1269"/>
        <v>0</v>
      </c>
      <c r="FG550" s="222">
        <f t="shared" si="1270"/>
        <v>0</v>
      </c>
      <c r="FH550" s="222">
        <f t="shared" si="1271"/>
        <v>0</v>
      </c>
      <c r="FI550" s="222">
        <f t="shared" si="1272"/>
        <v>0</v>
      </c>
      <c r="FJ550" s="222">
        <f t="shared" si="1273"/>
        <v>0</v>
      </c>
      <c r="FK550" s="222">
        <f t="shared" si="1274"/>
        <v>0</v>
      </c>
      <c r="FL550" s="222">
        <f t="shared" si="1275"/>
        <v>0</v>
      </c>
      <c r="FM550" s="222">
        <f t="shared" si="1276"/>
        <v>0</v>
      </c>
      <c r="FN550" s="222">
        <f t="shared" si="1277"/>
        <v>0</v>
      </c>
      <c r="FO550" s="222">
        <f t="shared" si="1278"/>
        <v>0</v>
      </c>
      <c r="FP550" s="222">
        <f t="shared" si="1279"/>
        <v>0</v>
      </c>
      <c r="FQ550" s="222">
        <f t="shared" si="1280"/>
        <v>0</v>
      </c>
      <c r="FR550" s="222">
        <f t="shared" si="1281"/>
        <v>0</v>
      </c>
      <c r="FS550" s="222">
        <f t="shared" si="1282"/>
        <v>0</v>
      </c>
      <c r="FT550" s="222">
        <f t="shared" si="1283"/>
        <v>0</v>
      </c>
      <c r="FU550" s="222">
        <f t="shared" si="1284"/>
        <v>0</v>
      </c>
      <c r="FV550" s="222">
        <f t="shared" si="1285"/>
        <v>0</v>
      </c>
      <c r="FW550" s="222">
        <f t="shared" si="1286"/>
        <v>0</v>
      </c>
      <c r="FX550" s="222">
        <f t="shared" si="1287"/>
        <v>0</v>
      </c>
      <c r="FY550" s="222">
        <f t="shared" si="1288"/>
        <v>0</v>
      </c>
      <c r="FZ550" s="222">
        <f t="shared" si="1289"/>
        <v>0</v>
      </c>
      <c r="GA550" s="222">
        <f t="shared" si="1290"/>
        <v>0</v>
      </c>
      <c r="GB550" s="222">
        <f t="shared" si="1291"/>
        <v>0</v>
      </c>
      <c r="GC550" s="222">
        <f t="shared" si="1292"/>
        <v>0</v>
      </c>
      <c r="GD550" s="222">
        <f t="shared" si="1293"/>
        <v>0</v>
      </c>
      <c r="GE550" s="222">
        <f t="shared" si="1294"/>
        <v>0</v>
      </c>
      <c r="GF550" s="222">
        <f t="shared" si="1295"/>
        <v>0</v>
      </c>
      <c r="GG550" s="222">
        <f t="shared" si="1296"/>
        <v>0</v>
      </c>
      <c r="GH550" s="222">
        <f t="shared" si="1297"/>
        <v>0</v>
      </c>
      <c r="GI550" s="222">
        <f t="shared" si="1298"/>
        <v>0</v>
      </c>
      <c r="GJ550" s="222">
        <f t="shared" si="1299"/>
        <v>0</v>
      </c>
      <c r="GK550" s="222">
        <f t="shared" si="1300"/>
        <v>0</v>
      </c>
      <c r="GL550" s="222">
        <f t="shared" si="1301"/>
        <v>0</v>
      </c>
      <c r="GM550" s="222">
        <f t="shared" si="1302"/>
        <v>0</v>
      </c>
      <c r="GN550" s="222">
        <f t="shared" si="1303"/>
        <v>0</v>
      </c>
      <c r="GO550" s="222">
        <f t="shared" si="1304"/>
        <v>0</v>
      </c>
      <c r="GP550" s="222">
        <f t="shared" si="1305"/>
        <v>0</v>
      </c>
      <c r="GQ550" s="222">
        <f t="shared" si="1306"/>
        <v>0</v>
      </c>
      <c r="GR550" s="222">
        <f t="shared" si="1307"/>
        <v>0</v>
      </c>
      <c r="GS550" s="222">
        <f t="shared" si="1308"/>
        <v>0</v>
      </c>
      <c r="GT550" s="222">
        <f t="shared" si="1309"/>
        <v>0</v>
      </c>
      <c r="GU550" s="222">
        <f t="shared" si="1310"/>
        <v>0</v>
      </c>
      <c r="GV550" s="222">
        <f t="shared" si="1311"/>
        <v>0</v>
      </c>
      <c r="GW550" s="222">
        <f t="shared" si="1312"/>
        <v>0</v>
      </c>
      <c r="GX550" s="222">
        <f t="shared" si="1313"/>
        <v>0</v>
      </c>
      <c r="GY550" s="222">
        <f t="shared" si="1314"/>
        <v>0</v>
      </c>
      <c r="GZ550" s="222">
        <f t="shared" si="1315"/>
        <v>0</v>
      </c>
      <c r="HA550" s="222">
        <f t="shared" si="1316"/>
        <v>0</v>
      </c>
      <c r="HB550" s="222">
        <f t="shared" si="1317"/>
        <v>0</v>
      </c>
      <c r="HC550" s="222">
        <f t="shared" si="1318"/>
        <v>0</v>
      </c>
      <c r="HD550" s="222">
        <f t="shared" si="1319"/>
        <v>0</v>
      </c>
      <c r="HE550" s="222">
        <f t="shared" si="1320"/>
        <v>0</v>
      </c>
      <c r="HF550" s="222">
        <f t="shared" si="1321"/>
        <v>0</v>
      </c>
      <c r="HG550" s="222">
        <f t="shared" si="1322"/>
        <v>0</v>
      </c>
      <c r="HH550" s="222">
        <f t="shared" si="1323"/>
        <v>0</v>
      </c>
      <c r="HI550" s="222">
        <f t="shared" si="1324"/>
        <v>0</v>
      </c>
      <c r="HJ550" s="222">
        <f t="shared" si="1325"/>
        <v>0</v>
      </c>
      <c r="HK550" s="222">
        <f t="shared" si="1326"/>
        <v>0</v>
      </c>
      <c r="HL550" s="222">
        <f t="shared" si="1327"/>
        <v>0</v>
      </c>
      <c r="HM550" s="222">
        <f t="shared" si="1328"/>
        <v>0</v>
      </c>
      <c r="HN550" s="222">
        <f t="shared" si="1329"/>
        <v>0</v>
      </c>
      <c r="HO550" s="222">
        <f t="shared" si="1330"/>
        <v>0</v>
      </c>
      <c r="HP550" s="222">
        <f t="shared" si="1331"/>
        <v>0</v>
      </c>
      <c r="HQ550" s="222">
        <f t="shared" si="1332"/>
        <v>0</v>
      </c>
      <c r="HR550" s="222">
        <f t="shared" si="1333"/>
        <v>0</v>
      </c>
      <c r="HS550" s="222">
        <f t="shared" si="1334"/>
        <v>0</v>
      </c>
      <c r="HT550" s="222">
        <f t="shared" si="1335"/>
        <v>0</v>
      </c>
      <c r="HU550" s="222">
        <f t="shared" si="1336"/>
        <v>0</v>
      </c>
      <c r="HV550" s="222">
        <f t="shared" si="1337"/>
        <v>0</v>
      </c>
      <c r="HW550" s="222">
        <f t="shared" si="1338"/>
        <v>0</v>
      </c>
      <c r="HX550" s="222">
        <f t="shared" si="1339"/>
        <v>0</v>
      </c>
      <c r="HY550" s="222">
        <f t="shared" si="1340"/>
        <v>0</v>
      </c>
      <c r="HZ550" s="222">
        <f t="shared" si="1341"/>
        <v>0</v>
      </c>
      <c r="IA550" s="222">
        <f t="shared" si="1342"/>
        <v>0</v>
      </c>
      <c r="IB550" s="222">
        <f t="shared" si="1343"/>
        <v>0</v>
      </c>
      <c r="IC550" s="222">
        <f t="shared" si="1344"/>
        <v>0</v>
      </c>
      <c r="ID550" s="222">
        <f t="shared" si="1345"/>
        <v>0</v>
      </c>
      <c r="IE550" s="222">
        <f t="shared" si="1346"/>
        <v>0</v>
      </c>
      <c r="IF550" s="222">
        <f t="shared" si="1347"/>
        <v>0</v>
      </c>
      <c r="IG550" s="222">
        <f t="shared" si="1348"/>
        <v>0</v>
      </c>
      <c r="IH550" s="222">
        <f t="shared" si="1349"/>
        <v>0</v>
      </c>
      <c r="II550" s="222">
        <f t="shared" si="1350"/>
        <v>0</v>
      </c>
      <c r="IJ550" s="222">
        <f t="shared" si="1351"/>
        <v>0</v>
      </c>
      <c r="IK550" s="222">
        <f t="shared" si="1352"/>
        <v>0</v>
      </c>
      <c r="IL550" s="222">
        <f t="shared" si="1353"/>
        <v>0</v>
      </c>
      <c r="IM550" s="222">
        <f t="shared" si="1354"/>
        <v>0</v>
      </c>
      <c r="IN550" s="222">
        <f t="shared" si="1355"/>
        <v>0</v>
      </c>
      <c r="IO550" s="222">
        <f t="shared" si="1356"/>
        <v>0</v>
      </c>
      <c r="IP550" s="222">
        <f t="shared" si="1357"/>
        <v>0</v>
      </c>
      <c r="IQ550" s="222">
        <f t="shared" si="1358"/>
        <v>0</v>
      </c>
      <c r="IR550" s="222">
        <f t="shared" si="1359"/>
        <v>0</v>
      </c>
      <c r="IS550" s="222">
        <f t="shared" si="1360"/>
        <v>0</v>
      </c>
      <c r="IT550" s="222">
        <f t="shared" si="1361"/>
        <v>0</v>
      </c>
      <c r="IU550" s="222">
        <f t="shared" si="1362"/>
        <v>0</v>
      </c>
      <c r="IV550" s="222">
        <f t="shared" si="1363"/>
        <v>0</v>
      </c>
      <c r="IW550" s="222">
        <f t="shared" si="1364"/>
        <v>0</v>
      </c>
      <c r="IX550" s="222">
        <f t="shared" si="1365"/>
        <v>0</v>
      </c>
      <c r="IY550" s="222">
        <f t="shared" si="1366"/>
        <v>0</v>
      </c>
      <c r="IZ550" s="222">
        <f t="shared" si="1367"/>
        <v>0</v>
      </c>
      <c r="JA550" s="222">
        <f t="shared" si="1368"/>
        <v>0</v>
      </c>
      <c r="JB550" s="222">
        <f t="shared" si="1369"/>
        <v>0</v>
      </c>
    </row>
    <row r="551" spans="2:262">
      <c r="B551" s="230">
        <v>190</v>
      </c>
      <c r="C551" s="229">
        <f t="shared" si="1370"/>
        <v>3.7109375000000029E-3</v>
      </c>
      <c r="D551" s="226">
        <f t="shared" ca="1" si="1113"/>
        <v>39.139110767251466</v>
      </c>
      <c r="E551" s="225">
        <f ca="1">GN361</f>
        <v>-6.0889232748538157E-2</v>
      </c>
      <c r="F551" s="224">
        <v>190</v>
      </c>
      <c r="G551" s="222">
        <f t="shared" si="1114"/>
        <v>0</v>
      </c>
      <c r="H551" s="222">
        <f t="shared" si="1115"/>
        <v>0</v>
      </c>
      <c r="I551" s="222">
        <f t="shared" si="1116"/>
        <v>0</v>
      </c>
      <c r="J551" s="222">
        <f t="shared" si="1117"/>
        <v>0</v>
      </c>
      <c r="K551" s="222">
        <f t="shared" si="1118"/>
        <v>0</v>
      </c>
      <c r="L551" s="222">
        <f t="shared" si="1119"/>
        <v>0</v>
      </c>
      <c r="M551" s="222">
        <f t="shared" si="1120"/>
        <v>0</v>
      </c>
      <c r="N551" s="222">
        <f t="shared" si="1121"/>
        <v>0</v>
      </c>
      <c r="O551" s="222">
        <f t="shared" si="1122"/>
        <v>0</v>
      </c>
      <c r="P551" s="222">
        <f t="shared" si="1123"/>
        <v>0</v>
      </c>
      <c r="Q551" s="222">
        <f t="shared" si="1124"/>
        <v>0</v>
      </c>
      <c r="R551" s="222">
        <f t="shared" si="1125"/>
        <v>0</v>
      </c>
      <c r="S551" s="222">
        <f t="shared" si="1126"/>
        <v>0</v>
      </c>
      <c r="T551" s="222">
        <f t="shared" si="1127"/>
        <v>0</v>
      </c>
      <c r="U551" s="222">
        <f t="shared" si="1128"/>
        <v>0</v>
      </c>
      <c r="V551" s="222">
        <f t="shared" si="1129"/>
        <v>0</v>
      </c>
      <c r="W551" s="222">
        <f t="shared" si="1130"/>
        <v>0</v>
      </c>
      <c r="X551" s="222">
        <f t="shared" si="1131"/>
        <v>0</v>
      </c>
      <c r="Y551" s="222">
        <f t="shared" si="1132"/>
        <v>0</v>
      </c>
      <c r="Z551" s="222">
        <f t="shared" si="1133"/>
        <v>0</v>
      </c>
      <c r="AA551" s="222">
        <f t="shared" si="1134"/>
        <v>0</v>
      </c>
      <c r="AB551" s="222">
        <f t="shared" si="1135"/>
        <v>0</v>
      </c>
      <c r="AC551" s="222">
        <f t="shared" si="1136"/>
        <v>0</v>
      </c>
      <c r="AD551" s="222">
        <f t="shared" si="1137"/>
        <v>0</v>
      </c>
      <c r="AE551" s="222">
        <f t="shared" si="1138"/>
        <v>0</v>
      </c>
      <c r="AF551" s="222">
        <f t="shared" si="1139"/>
        <v>0</v>
      </c>
      <c r="AG551" s="222">
        <f t="shared" si="1140"/>
        <v>0</v>
      </c>
      <c r="AH551" s="222">
        <f t="shared" si="1141"/>
        <v>0</v>
      </c>
      <c r="AI551" s="222">
        <f t="shared" si="1142"/>
        <v>0</v>
      </c>
      <c r="AJ551" s="222">
        <f t="shared" si="1143"/>
        <v>0</v>
      </c>
      <c r="AK551" s="222">
        <f t="shared" si="1144"/>
        <v>0</v>
      </c>
      <c r="AL551" s="222">
        <f t="shared" si="1145"/>
        <v>0</v>
      </c>
      <c r="AM551" s="222">
        <f t="shared" si="1146"/>
        <v>0</v>
      </c>
      <c r="AN551" s="222">
        <f t="shared" si="1147"/>
        <v>0</v>
      </c>
      <c r="AO551" s="222">
        <f t="shared" si="1148"/>
        <v>0</v>
      </c>
      <c r="AP551" s="222">
        <f t="shared" si="1149"/>
        <v>0</v>
      </c>
      <c r="AQ551" s="222">
        <f t="shared" si="1150"/>
        <v>0</v>
      </c>
      <c r="AR551" s="222">
        <f t="shared" si="1151"/>
        <v>0</v>
      </c>
      <c r="AS551" s="222">
        <f t="shared" si="1152"/>
        <v>0</v>
      </c>
      <c r="AT551" s="222">
        <f t="shared" si="1153"/>
        <v>0</v>
      </c>
      <c r="AU551" s="222">
        <f t="shared" si="1154"/>
        <v>0</v>
      </c>
      <c r="AV551" s="222">
        <f t="shared" si="1155"/>
        <v>0</v>
      </c>
      <c r="AW551" s="222">
        <f t="shared" si="1156"/>
        <v>0</v>
      </c>
      <c r="AX551" s="222">
        <f t="shared" si="1157"/>
        <v>0</v>
      </c>
      <c r="AY551" s="222">
        <f t="shared" si="1158"/>
        <v>0</v>
      </c>
      <c r="AZ551" s="222">
        <f t="shared" si="1159"/>
        <v>0</v>
      </c>
      <c r="BA551" s="222">
        <f t="shared" si="1160"/>
        <v>0</v>
      </c>
      <c r="BB551" s="222">
        <f t="shared" si="1161"/>
        <v>0</v>
      </c>
      <c r="BC551" s="222">
        <f t="shared" si="1162"/>
        <v>0</v>
      </c>
      <c r="BD551" s="222">
        <f t="shared" si="1163"/>
        <v>0</v>
      </c>
      <c r="BE551" s="222">
        <f t="shared" si="1164"/>
        <v>0</v>
      </c>
      <c r="BF551" s="222">
        <f t="shared" si="1165"/>
        <v>0</v>
      </c>
      <c r="BG551" s="222">
        <f t="shared" si="1166"/>
        <v>0</v>
      </c>
      <c r="BH551" s="222">
        <f t="shared" si="1167"/>
        <v>0</v>
      </c>
      <c r="BI551" s="222">
        <f t="shared" si="1168"/>
        <v>0</v>
      </c>
      <c r="BJ551" s="222">
        <f t="shared" si="1169"/>
        <v>0</v>
      </c>
      <c r="BK551" s="222">
        <f t="shared" si="1170"/>
        <v>0</v>
      </c>
      <c r="BL551" s="222">
        <f t="shared" si="1171"/>
        <v>0</v>
      </c>
      <c r="BM551" s="222">
        <f t="shared" si="1172"/>
        <v>0</v>
      </c>
      <c r="BN551" s="222">
        <f t="shared" si="1173"/>
        <v>0</v>
      </c>
      <c r="BO551" s="222">
        <f t="shared" si="1174"/>
        <v>0</v>
      </c>
      <c r="BP551" s="222">
        <f t="shared" si="1175"/>
        <v>0</v>
      </c>
      <c r="BQ551" s="222">
        <f t="shared" si="1176"/>
        <v>0</v>
      </c>
      <c r="BR551" s="222">
        <f t="shared" si="1177"/>
        <v>0</v>
      </c>
      <c r="BS551" s="222">
        <f t="shared" si="1178"/>
        <v>0</v>
      </c>
      <c r="BT551" s="222">
        <f t="shared" si="1179"/>
        <v>0</v>
      </c>
      <c r="BU551" s="222">
        <f t="shared" si="1180"/>
        <v>0</v>
      </c>
      <c r="BV551" s="222">
        <f t="shared" si="1181"/>
        <v>0</v>
      </c>
      <c r="BW551" s="222">
        <f t="shared" si="1182"/>
        <v>0</v>
      </c>
      <c r="BX551" s="222">
        <f t="shared" si="1183"/>
        <v>0</v>
      </c>
      <c r="BY551" s="222">
        <f t="shared" si="1184"/>
        <v>0</v>
      </c>
      <c r="BZ551" s="222">
        <f t="shared" si="1185"/>
        <v>0</v>
      </c>
      <c r="CA551" s="222">
        <f t="shared" si="1186"/>
        <v>0</v>
      </c>
      <c r="CB551" s="222">
        <f t="shared" si="1187"/>
        <v>0</v>
      </c>
      <c r="CC551" s="222">
        <f t="shared" si="1188"/>
        <v>0</v>
      </c>
      <c r="CD551" s="222">
        <f t="shared" si="1189"/>
        <v>0</v>
      </c>
      <c r="CE551" s="222">
        <f t="shared" si="1190"/>
        <v>0</v>
      </c>
      <c r="CF551" s="222">
        <f t="shared" si="1191"/>
        <v>0</v>
      </c>
      <c r="CG551" s="222">
        <f t="shared" si="1192"/>
        <v>0</v>
      </c>
      <c r="CH551" s="222">
        <f t="shared" si="1193"/>
        <v>0</v>
      </c>
      <c r="CI551" s="222">
        <f t="shared" si="1194"/>
        <v>0</v>
      </c>
      <c r="CJ551" s="222">
        <f t="shared" si="1195"/>
        <v>0</v>
      </c>
      <c r="CK551" s="222">
        <f t="shared" si="1196"/>
        <v>0</v>
      </c>
      <c r="CL551" s="222">
        <f t="shared" si="1197"/>
        <v>0</v>
      </c>
      <c r="CM551" s="222">
        <f t="shared" si="1198"/>
        <v>0</v>
      </c>
      <c r="CN551" s="222">
        <f t="shared" si="1199"/>
        <v>0</v>
      </c>
      <c r="CO551" s="222">
        <f t="shared" si="1200"/>
        <v>0</v>
      </c>
      <c r="CP551" s="222">
        <f t="shared" si="1201"/>
        <v>0</v>
      </c>
      <c r="CQ551" s="222">
        <f t="shared" si="1202"/>
        <v>0</v>
      </c>
      <c r="CR551" s="222">
        <f t="shared" si="1203"/>
        <v>0</v>
      </c>
      <c r="CS551" s="222">
        <f t="shared" si="1204"/>
        <v>0</v>
      </c>
      <c r="CT551" s="222">
        <f t="shared" si="1205"/>
        <v>0</v>
      </c>
      <c r="CU551" s="222">
        <f t="shared" si="1206"/>
        <v>0</v>
      </c>
      <c r="CV551" s="222">
        <f t="shared" si="1207"/>
        <v>0</v>
      </c>
      <c r="CW551" s="222">
        <f t="shared" si="1208"/>
        <v>0</v>
      </c>
      <c r="CX551" s="222">
        <f t="shared" si="1209"/>
        <v>0</v>
      </c>
      <c r="CY551" s="222">
        <f t="shared" si="1210"/>
        <v>0</v>
      </c>
      <c r="CZ551" s="222">
        <f t="shared" si="1211"/>
        <v>0</v>
      </c>
      <c r="DA551" s="222">
        <f t="shared" si="1212"/>
        <v>0</v>
      </c>
      <c r="DB551" s="222">
        <f t="shared" si="1213"/>
        <v>0</v>
      </c>
      <c r="DC551" s="222">
        <f t="shared" si="1214"/>
        <v>0</v>
      </c>
      <c r="DD551" s="222">
        <f t="shared" si="1215"/>
        <v>0</v>
      </c>
      <c r="DE551" s="222">
        <f t="shared" si="1216"/>
        <v>0</v>
      </c>
      <c r="DF551" s="222">
        <f t="shared" si="1217"/>
        <v>0</v>
      </c>
      <c r="DG551" s="222">
        <f t="shared" si="1218"/>
        <v>0</v>
      </c>
      <c r="DH551" s="222">
        <f t="shared" si="1219"/>
        <v>0</v>
      </c>
      <c r="DI551" s="222">
        <f t="shared" si="1220"/>
        <v>0</v>
      </c>
      <c r="DJ551" s="222">
        <f t="shared" si="1221"/>
        <v>0</v>
      </c>
      <c r="DK551" s="222">
        <f t="shared" si="1222"/>
        <v>0</v>
      </c>
      <c r="DL551" s="222">
        <f t="shared" si="1223"/>
        <v>0</v>
      </c>
      <c r="DM551" s="222">
        <f t="shared" si="1224"/>
        <v>0</v>
      </c>
      <c r="DN551" s="222">
        <f t="shared" si="1225"/>
        <v>0</v>
      </c>
      <c r="DO551" s="222">
        <f t="shared" si="1226"/>
        <v>0</v>
      </c>
      <c r="DP551" s="222">
        <f t="shared" si="1227"/>
        <v>0</v>
      </c>
      <c r="DQ551" s="222">
        <f t="shared" si="1228"/>
        <v>0</v>
      </c>
      <c r="DR551" s="222">
        <f t="shared" si="1229"/>
        <v>0</v>
      </c>
      <c r="DS551" s="222">
        <f t="shared" si="1230"/>
        <v>0</v>
      </c>
      <c r="DT551" s="222">
        <f t="shared" si="1231"/>
        <v>0</v>
      </c>
      <c r="DU551" s="222">
        <f t="shared" si="1232"/>
        <v>0</v>
      </c>
      <c r="DV551" s="222">
        <f t="shared" si="1233"/>
        <v>0</v>
      </c>
      <c r="DW551" s="222">
        <f t="shared" si="1234"/>
        <v>0</v>
      </c>
      <c r="DX551" s="222">
        <f t="shared" si="1235"/>
        <v>0</v>
      </c>
      <c r="DY551" s="222">
        <f t="shared" si="1236"/>
        <v>0</v>
      </c>
      <c r="DZ551" s="222">
        <f t="shared" si="1237"/>
        <v>0</v>
      </c>
      <c r="EA551" s="222">
        <f t="shared" si="1238"/>
        <v>0</v>
      </c>
      <c r="EB551" s="222">
        <f t="shared" si="1239"/>
        <v>0</v>
      </c>
      <c r="EC551" s="222">
        <f t="shared" si="1240"/>
        <v>0</v>
      </c>
      <c r="ED551" s="222">
        <f t="shared" si="1241"/>
        <v>0</v>
      </c>
      <c r="EE551" s="222">
        <f t="shared" si="1242"/>
        <v>0</v>
      </c>
      <c r="EF551" s="222">
        <f t="shared" si="1243"/>
        <v>0</v>
      </c>
      <c r="EG551" s="222">
        <f t="shared" si="1244"/>
        <v>0</v>
      </c>
      <c r="EH551" s="222">
        <f t="shared" si="1245"/>
        <v>0</v>
      </c>
      <c r="EI551" s="222">
        <f t="shared" si="1246"/>
        <v>0</v>
      </c>
      <c r="EJ551" s="222">
        <f t="shared" si="1247"/>
        <v>0</v>
      </c>
      <c r="EK551" s="222">
        <f t="shared" si="1248"/>
        <v>0</v>
      </c>
      <c r="EL551" s="222">
        <f t="shared" si="1249"/>
        <v>0</v>
      </c>
      <c r="EM551" s="222">
        <f t="shared" si="1250"/>
        <v>0</v>
      </c>
      <c r="EN551" s="222">
        <f t="shared" si="1251"/>
        <v>0</v>
      </c>
      <c r="EO551" s="222">
        <f t="shared" si="1252"/>
        <v>0</v>
      </c>
      <c r="EP551" s="222">
        <f t="shared" si="1253"/>
        <v>0</v>
      </c>
      <c r="EQ551" s="222">
        <f t="shared" si="1254"/>
        <v>0</v>
      </c>
      <c r="ER551" s="222">
        <f t="shared" si="1255"/>
        <v>0</v>
      </c>
      <c r="ES551" s="222">
        <f t="shared" si="1256"/>
        <v>0</v>
      </c>
      <c r="ET551" s="222">
        <f t="shared" si="1257"/>
        <v>0</v>
      </c>
      <c r="EU551" s="222">
        <f t="shared" si="1258"/>
        <v>0</v>
      </c>
      <c r="EV551" s="222">
        <f t="shared" si="1259"/>
        <v>0</v>
      </c>
      <c r="EW551" s="222">
        <f t="shared" si="1260"/>
        <v>0</v>
      </c>
      <c r="EX551" s="222">
        <f t="shared" si="1261"/>
        <v>0</v>
      </c>
      <c r="EY551" s="222">
        <f t="shared" si="1262"/>
        <v>0</v>
      </c>
      <c r="EZ551" s="222">
        <f t="shared" si="1263"/>
        <v>0</v>
      </c>
      <c r="FA551" s="222">
        <f t="shared" si="1264"/>
        <v>0</v>
      </c>
      <c r="FB551" s="222">
        <f t="shared" si="1265"/>
        <v>0</v>
      </c>
      <c r="FC551" s="222">
        <f t="shared" si="1266"/>
        <v>0</v>
      </c>
      <c r="FD551" s="222">
        <f t="shared" si="1267"/>
        <v>0</v>
      </c>
      <c r="FE551" s="222">
        <f t="shared" si="1268"/>
        <v>0</v>
      </c>
      <c r="FF551" s="222">
        <f t="shared" si="1269"/>
        <v>0</v>
      </c>
      <c r="FG551" s="222">
        <f t="shared" si="1270"/>
        <v>0</v>
      </c>
      <c r="FH551" s="222">
        <f t="shared" si="1271"/>
        <v>0</v>
      </c>
      <c r="FI551" s="222">
        <f t="shared" si="1272"/>
        <v>0</v>
      </c>
      <c r="FJ551" s="222">
        <f t="shared" si="1273"/>
        <v>0</v>
      </c>
      <c r="FK551" s="222">
        <f t="shared" si="1274"/>
        <v>0</v>
      </c>
      <c r="FL551" s="222">
        <f t="shared" si="1275"/>
        <v>0</v>
      </c>
      <c r="FM551" s="222">
        <f t="shared" si="1276"/>
        <v>0</v>
      </c>
      <c r="FN551" s="222">
        <f t="shared" si="1277"/>
        <v>0</v>
      </c>
      <c r="FO551" s="222">
        <f t="shared" si="1278"/>
        <v>0</v>
      </c>
      <c r="FP551" s="222">
        <f t="shared" si="1279"/>
        <v>0</v>
      </c>
      <c r="FQ551" s="222">
        <f t="shared" si="1280"/>
        <v>0</v>
      </c>
      <c r="FR551" s="222">
        <f t="shared" si="1281"/>
        <v>0</v>
      </c>
      <c r="FS551" s="222">
        <f t="shared" si="1282"/>
        <v>0</v>
      </c>
      <c r="FT551" s="222">
        <f t="shared" si="1283"/>
        <v>0</v>
      </c>
      <c r="FU551" s="222">
        <f t="shared" si="1284"/>
        <v>0</v>
      </c>
      <c r="FV551" s="222">
        <f t="shared" si="1285"/>
        <v>0</v>
      </c>
      <c r="FW551" s="222">
        <f t="shared" si="1286"/>
        <v>0</v>
      </c>
      <c r="FX551" s="222">
        <f t="shared" si="1287"/>
        <v>0</v>
      </c>
      <c r="FY551" s="222">
        <f t="shared" si="1288"/>
        <v>0</v>
      </c>
      <c r="FZ551" s="222">
        <f t="shared" si="1289"/>
        <v>0</v>
      </c>
      <c r="GA551" s="222">
        <f t="shared" si="1290"/>
        <v>0</v>
      </c>
      <c r="GB551" s="222">
        <f t="shared" si="1291"/>
        <v>0</v>
      </c>
      <c r="GC551" s="222">
        <f t="shared" si="1292"/>
        <v>0</v>
      </c>
      <c r="GD551" s="222">
        <f t="shared" si="1293"/>
        <v>0</v>
      </c>
      <c r="GE551" s="222">
        <f t="shared" si="1294"/>
        <v>0</v>
      </c>
      <c r="GF551" s="222">
        <f t="shared" si="1295"/>
        <v>0</v>
      </c>
      <c r="GG551" s="222">
        <f t="shared" si="1296"/>
        <v>0</v>
      </c>
      <c r="GH551" s="222">
        <f t="shared" si="1297"/>
        <v>0</v>
      </c>
      <c r="GI551" s="222">
        <f t="shared" si="1298"/>
        <v>0</v>
      </c>
      <c r="GJ551" s="222">
        <f t="shared" si="1299"/>
        <v>0</v>
      </c>
      <c r="GK551" s="222">
        <f t="shared" si="1300"/>
        <v>0</v>
      </c>
      <c r="GL551" s="222">
        <f t="shared" si="1301"/>
        <v>0</v>
      </c>
      <c r="GM551" s="222">
        <f t="shared" si="1302"/>
        <v>0</v>
      </c>
      <c r="GN551" s="222">
        <f t="shared" si="1303"/>
        <v>0</v>
      </c>
      <c r="GO551" s="222">
        <f t="shared" si="1304"/>
        <v>0</v>
      </c>
      <c r="GP551" s="222">
        <f t="shared" si="1305"/>
        <v>0</v>
      </c>
      <c r="GQ551" s="222">
        <f t="shared" si="1306"/>
        <v>0</v>
      </c>
      <c r="GR551" s="222">
        <f t="shared" si="1307"/>
        <v>0</v>
      </c>
      <c r="GS551" s="222">
        <f t="shared" si="1308"/>
        <v>0</v>
      </c>
      <c r="GT551" s="222">
        <f t="shared" si="1309"/>
        <v>0</v>
      </c>
      <c r="GU551" s="222">
        <f t="shared" si="1310"/>
        <v>0</v>
      </c>
      <c r="GV551" s="222">
        <f t="shared" si="1311"/>
        <v>0</v>
      </c>
      <c r="GW551" s="222">
        <f t="shared" si="1312"/>
        <v>0</v>
      </c>
      <c r="GX551" s="222">
        <f t="shared" si="1313"/>
        <v>0</v>
      </c>
      <c r="GY551" s="222">
        <f t="shared" si="1314"/>
        <v>0</v>
      </c>
      <c r="GZ551" s="222">
        <f t="shared" si="1315"/>
        <v>0</v>
      </c>
      <c r="HA551" s="222">
        <f t="shared" si="1316"/>
        <v>0</v>
      </c>
      <c r="HB551" s="222">
        <f t="shared" si="1317"/>
        <v>0</v>
      </c>
      <c r="HC551" s="222">
        <f t="shared" si="1318"/>
        <v>0</v>
      </c>
      <c r="HD551" s="222">
        <f t="shared" si="1319"/>
        <v>0</v>
      </c>
      <c r="HE551" s="222">
        <f t="shared" si="1320"/>
        <v>0</v>
      </c>
      <c r="HF551" s="222">
        <f t="shared" si="1321"/>
        <v>0</v>
      </c>
      <c r="HG551" s="222">
        <f t="shared" si="1322"/>
        <v>0</v>
      </c>
      <c r="HH551" s="222">
        <f t="shared" si="1323"/>
        <v>0</v>
      </c>
      <c r="HI551" s="222">
        <f t="shared" si="1324"/>
        <v>0</v>
      </c>
      <c r="HJ551" s="222">
        <f t="shared" si="1325"/>
        <v>0</v>
      </c>
      <c r="HK551" s="222">
        <f t="shared" si="1326"/>
        <v>0</v>
      </c>
      <c r="HL551" s="222">
        <f t="shared" si="1327"/>
        <v>0</v>
      </c>
      <c r="HM551" s="222">
        <f t="shared" si="1328"/>
        <v>0</v>
      </c>
      <c r="HN551" s="222">
        <f t="shared" si="1329"/>
        <v>0</v>
      </c>
      <c r="HO551" s="222">
        <f t="shared" si="1330"/>
        <v>0</v>
      </c>
      <c r="HP551" s="222">
        <f t="shared" si="1331"/>
        <v>0</v>
      </c>
      <c r="HQ551" s="222">
        <f t="shared" si="1332"/>
        <v>0</v>
      </c>
      <c r="HR551" s="222">
        <f t="shared" si="1333"/>
        <v>0</v>
      </c>
      <c r="HS551" s="222">
        <f t="shared" si="1334"/>
        <v>0</v>
      </c>
      <c r="HT551" s="222">
        <f t="shared" si="1335"/>
        <v>0</v>
      </c>
      <c r="HU551" s="222">
        <f t="shared" si="1336"/>
        <v>0</v>
      </c>
      <c r="HV551" s="222">
        <f t="shared" si="1337"/>
        <v>0</v>
      </c>
      <c r="HW551" s="222">
        <f t="shared" si="1338"/>
        <v>0</v>
      </c>
      <c r="HX551" s="222">
        <f t="shared" si="1339"/>
        <v>0</v>
      </c>
      <c r="HY551" s="222">
        <f t="shared" si="1340"/>
        <v>0</v>
      </c>
      <c r="HZ551" s="222">
        <f t="shared" si="1341"/>
        <v>0</v>
      </c>
      <c r="IA551" s="222">
        <f t="shared" si="1342"/>
        <v>0</v>
      </c>
      <c r="IB551" s="222">
        <f t="shared" si="1343"/>
        <v>0</v>
      </c>
      <c r="IC551" s="222">
        <f t="shared" si="1344"/>
        <v>0</v>
      </c>
      <c r="ID551" s="222">
        <f t="shared" si="1345"/>
        <v>0</v>
      </c>
      <c r="IE551" s="222">
        <f t="shared" si="1346"/>
        <v>0</v>
      </c>
      <c r="IF551" s="222">
        <f t="shared" si="1347"/>
        <v>0</v>
      </c>
      <c r="IG551" s="222">
        <f t="shared" si="1348"/>
        <v>0</v>
      </c>
      <c r="IH551" s="222">
        <f t="shared" si="1349"/>
        <v>0</v>
      </c>
      <c r="II551" s="222">
        <f t="shared" si="1350"/>
        <v>0</v>
      </c>
      <c r="IJ551" s="222">
        <f t="shared" si="1351"/>
        <v>0</v>
      </c>
      <c r="IK551" s="222">
        <f t="shared" si="1352"/>
        <v>0</v>
      </c>
      <c r="IL551" s="222">
        <f t="shared" si="1353"/>
        <v>0</v>
      </c>
      <c r="IM551" s="222">
        <f t="shared" si="1354"/>
        <v>0</v>
      </c>
      <c r="IN551" s="222">
        <f t="shared" si="1355"/>
        <v>0</v>
      </c>
      <c r="IO551" s="222">
        <f t="shared" si="1356"/>
        <v>0</v>
      </c>
      <c r="IP551" s="222">
        <f t="shared" si="1357"/>
        <v>0</v>
      </c>
      <c r="IQ551" s="222">
        <f t="shared" si="1358"/>
        <v>0</v>
      </c>
      <c r="IR551" s="222">
        <f t="shared" si="1359"/>
        <v>0</v>
      </c>
      <c r="IS551" s="222">
        <f t="shared" si="1360"/>
        <v>0</v>
      </c>
      <c r="IT551" s="222">
        <f t="shared" si="1361"/>
        <v>0</v>
      </c>
      <c r="IU551" s="222">
        <f t="shared" si="1362"/>
        <v>0</v>
      </c>
      <c r="IV551" s="222">
        <f t="shared" si="1363"/>
        <v>0</v>
      </c>
      <c r="IW551" s="222">
        <f t="shared" si="1364"/>
        <v>0</v>
      </c>
      <c r="IX551" s="222">
        <f t="shared" si="1365"/>
        <v>0</v>
      </c>
      <c r="IY551" s="222">
        <f t="shared" si="1366"/>
        <v>0</v>
      </c>
      <c r="IZ551" s="222">
        <f t="shared" si="1367"/>
        <v>0</v>
      </c>
      <c r="JA551" s="222">
        <f t="shared" si="1368"/>
        <v>0</v>
      </c>
      <c r="JB551" s="222">
        <f t="shared" si="1369"/>
        <v>0</v>
      </c>
    </row>
    <row r="552" spans="2:262">
      <c r="B552" s="230">
        <v>191</v>
      </c>
      <c r="C552" s="229">
        <f t="shared" si="1370"/>
        <v>3.7304687500000029E-3</v>
      </c>
      <c r="D552" s="226">
        <f t="shared" ca="1" si="1113"/>
        <v>39.140982622293158</v>
      </c>
      <c r="E552" s="225">
        <f ca="1">GO361</f>
        <v>-5.901737770684546E-2</v>
      </c>
      <c r="F552" s="224">
        <v>191</v>
      </c>
      <c r="G552" s="222">
        <f t="shared" si="1114"/>
        <v>0</v>
      </c>
      <c r="H552" s="222">
        <f t="shared" si="1115"/>
        <v>0</v>
      </c>
      <c r="I552" s="222">
        <f t="shared" si="1116"/>
        <v>0</v>
      </c>
      <c r="J552" s="222">
        <f t="shared" si="1117"/>
        <v>0</v>
      </c>
      <c r="K552" s="222">
        <f t="shared" si="1118"/>
        <v>0</v>
      </c>
      <c r="L552" s="222">
        <f t="shared" si="1119"/>
        <v>0</v>
      </c>
      <c r="M552" s="222">
        <f t="shared" si="1120"/>
        <v>0</v>
      </c>
      <c r="N552" s="222">
        <f t="shared" si="1121"/>
        <v>0</v>
      </c>
      <c r="O552" s="222">
        <f t="shared" si="1122"/>
        <v>0</v>
      </c>
      <c r="P552" s="222">
        <f t="shared" si="1123"/>
        <v>0</v>
      </c>
      <c r="Q552" s="222">
        <f t="shared" si="1124"/>
        <v>0</v>
      </c>
      <c r="R552" s="222">
        <f t="shared" si="1125"/>
        <v>0</v>
      </c>
      <c r="S552" s="222">
        <f t="shared" si="1126"/>
        <v>0</v>
      </c>
      <c r="T552" s="222">
        <f t="shared" si="1127"/>
        <v>0</v>
      </c>
      <c r="U552" s="222">
        <f t="shared" si="1128"/>
        <v>0</v>
      </c>
      <c r="V552" s="222">
        <f t="shared" si="1129"/>
        <v>0</v>
      </c>
      <c r="W552" s="222">
        <f t="shared" si="1130"/>
        <v>0</v>
      </c>
      <c r="X552" s="222">
        <f t="shared" si="1131"/>
        <v>0</v>
      </c>
      <c r="Y552" s="222">
        <f t="shared" si="1132"/>
        <v>0</v>
      </c>
      <c r="Z552" s="222">
        <f t="shared" si="1133"/>
        <v>0</v>
      </c>
      <c r="AA552" s="222">
        <f t="shared" si="1134"/>
        <v>0</v>
      </c>
      <c r="AB552" s="222">
        <f t="shared" si="1135"/>
        <v>0</v>
      </c>
      <c r="AC552" s="222">
        <f t="shared" si="1136"/>
        <v>0</v>
      </c>
      <c r="AD552" s="222">
        <f t="shared" si="1137"/>
        <v>0</v>
      </c>
      <c r="AE552" s="222">
        <f t="shared" si="1138"/>
        <v>0</v>
      </c>
      <c r="AF552" s="222">
        <f t="shared" si="1139"/>
        <v>0</v>
      </c>
      <c r="AG552" s="222">
        <f t="shared" si="1140"/>
        <v>0</v>
      </c>
      <c r="AH552" s="222">
        <f t="shared" si="1141"/>
        <v>0</v>
      </c>
      <c r="AI552" s="222">
        <f t="shared" si="1142"/>
        <v>0</v>
      </c>
      <c r="AJ552" s="222">
        <f t="shared" si="1143"/>
        <v>0</v>
      </c>
      <c r="AK552" s="222">
        <f t="shared" si="1144"/>
        <v>0</v>
      </c>
      <c r="AL552" s="222">
        <f t="shared" si="1145"/>
        <v>0</v>
      </c>
      <c r="AM552" s="222">
        <f t="shared" si="1146"/>
        <v>0</v>
      </c>
      <c r="AN552" s="222">
        <f t="shared" si="1147"/>
        <v>0</v>
      </c>
      <c r="AO552" s="222">
        <f t="shared" si="1148"/>
        <v>0</v>
      </c>
      <c r="AP552" s="222">
        <f t="shared" si="1149"/>
        <v>0</v>
      </c>
      <c r="AQ552" s="222">
        <f t="shared" si="1150"/>
        <v>0</v>
      </c>
      <c r="AR552" s="222">
        <f t="shared" si="1151"/>
        <v>0</v>
      </c>
      <c r="AS552" s="222">
        <f t="shared" si="1152"/>
        <v>0</v>
      </c>
      <c r="AT552" s="222">
        <f t="shared" si="1153"/>
        <v>0</v>
      </c>
      <c r="AU552" s="222">
        <f t="shared" si="1154"/>
        <v>0</v>
      </c>
      <c r="AV552" s="222">
        <f t="shared" si="1155"/>
        <v>0</v>
      </c>
      <c r="AW552" s="222">
        <f t="shared" si="1156"/>
        <v>0</v>
      </c>
      <c r="AX552" s="222">
        <f t="shared" si="1157"/>
        <v>0</v>
      </c>
      <c r="AY552" s="222">
        <f t="shared" si="1158"/>
        <v>0</v>
      </c>
      <c r="AZ552" s="222">
        <f t="shared" si="1159"/>
        <v>0</v>
      </c>
      <c r="BA552" s="222">
        <f t="shared" si="1160"/>
        <v>0</v>
      </c>
      <c r="BB552" s="222">
        <f t="shared" si="1161"/>
        <v>0</v>
      </c>
      <c r="BC552" s="222">
        <f t="shared" si="1162"/>
        <v>0</v>
      </c>
      <c r="BD552" s="222">
        <f t="shared" si="1163"/>
        <v>0</v>
      </c>
      <c r="BE552" s="222">
        <f t="shared" si="1164"/>
        <v>0</v>
      </c>
      <c r="BF552" s="222">
        <f t="shared" si="1165"/>
        <v>0</v>
      </c>
      <c r="BG552" s="222">
        <f t="shared" si="1166"/>
        <v>0</v>
      </c>
      <c r="BH552" s="222">
        <f t="shared" si="1167"/>
        <v>0</v>
      </c>
      <c r="BI552" s="222">
        <f t="shared" si="1168"/>
        <v>0</v>
      </c>
      <c r="BJ552" s="222">
        <f t="shared" si="1169"/>
        <v>0</v>
      </c>
      <c r="BK552" s="222">
        <f t="shared" si="1170"/>
        <v>0</v>
      </c>
      <c r="BL552" s="222">
        <f t="shared" si="1171"/>
        <v>0</v>
      </c>
      <c r="BM552" s="222">
        <f t="shared" si="1172"/>
        <v>0</v>
      </c>
      <c r="BN552" s="222">
        <f t="shared" si="1173"/>
        <v>0</v>
      </c>
      <c r="BO552" s="222">
        <f t="shared" si="1174"/>
        <v>0</v>
      </c>
      <c r="BP552" s="222">
        <f t="shared" si="1175"/>
        <v>0</v>
      </c>
      <c r="BQ552" s="222">
        <f t="shared" si="1176"/>
        <v>0</v>
      </c>
      <c r="BR552" s="222">
        <f t="shared" si="1177"/>
        <v>0</v>
      </c>
      <c r="BS552" s="222">
        <f t="shared" si="1178"/>
        <v>0</v>
      </c>
      <c r="BT552" s="222">
        <f t="shared" si="1179"/>
        <v>0</v>
      </c>
      <c r="BU552" s="222">
        <f t="shared" si="1180"/>
        <v>0</v>
      </c>
      <c r="BV552" s="222">
        <f t="shared" si="1181"/>
        <v>0</v>
      </c>
      <c r="BW552" s="222">
        <f t="shared" si="1182"/>
        <v>0</v>
      </c>
      <c r="BX552" s="222">
        <f t="shared" si="1183"/>
        <v>0</v>
      </c>
      <c r="BY552" s="222">
        <f t="shared" si="1184"/>
        <v>0</v>
      </c>
      <c r="BZ552" s="222">
        <f t="shared" si="1185"/>
        <v>0</v>
      </c>
      <c r="CA552" s="222">
        <f t="shared" si="1186"/>
        <v>0</v>
      </c>
      <c r="CB552" s="222">
        <f t="shared" si="1187"/>
        <v>0</v>
      </c>
      <c r="CC552" s="222">
        <f t="shared" si="1188"/>
        <v>0</v>
      </c>
      <c r="CD552" s="222">
        <f t="shared" si="1189"/>
        <v>0</v>
      </c>
      <c r="CE552" s="222">
        <f t="shared" si="1190"/>
        <v>0</v>
      </c>
      <c r="CF552" s="222">
        <f t="shared" si="1191"/>
        <v>0</v>
      </c>
      <c r="CG552" s="222">
        <f t="shared" si="1192"/>
        <v>0</v>
      </c>
      <c r="CH552" s="222">
        <f t="shared" si="1193"/>
        <v>0</v>
      </c>
      <c r="CI552" s="222">
        <f t="shared" si="1194"/>
        <v>0</v>
      </c>
      <c r="CJ552" s="222">
        <f t="shared" si="1195"/>
        <v>0</v>
      </c>
      <c r="CK552" s="222">
        <f t="shared" si="1196"/>
        <v>0</v>
      </c>
      <c r="CL552" s="222">
        <f t="shared" si="1197"/>
        <v>0</v>
      </c>
      <c r="CM552" s="222">
        <f t="shared" si="1198"/>
        <v>0</v>
      </c>
      <c r="CN552" s="222">
        <f t="shared" si="1199"/>
        <v>0</v>
      </c>
      <c r="CO552" s="222">
        <f t="shared" si="1200"/>
        <v>0</v>
      </c>
      <c r="CP552" s="222">
        <f t="shared" si="1201"/>
        <v>0</v>
      </c>
      <c r="CQ552" s="222">
        <f t="shared" si="1202"/>
        <v>0</v>
      </c>
      <c r="CR552" s="222">
        <f t="shared" si="1203"/>
        <v>0</v>
      </c>
      <c r="CS552" s="222">
        <f t="shared" si="1204"/>
        <v>0</v>
      </c>
      <c r="CT552" s="222">
        <f t="shared" si="1205"/>
        <v>0</v>
      </c>
      <c r="CU552" s="222">
        <f t="shared" si="1206"/>
        <v>0</v>
      </c>
      <c r="CV552" s="222">
        <f t="shared" si="1207"/>
        <v>0</v>
      </c>
      <c r="CW552" s="222">
        <f t="shared" si="1208"/>
        <v>0</v>
      </c>
      <c r="CX552" s="222">
        <f t="shared" si="1209"/>
        <v>0</v>
      </c>
      <c r="CY552" s="222">
        <f t="shared" si="1210"/>
        <v>0</v>
      </c>
      <c r="CZ552" s="222">
        <f t="shared" si="1211"/>
        <v>0</v>
      </c>
      <c r="DA552" s="222">
        <f t="shared" si="1212"/>
        <v>0</v>
      </c>
      <c r="DB552" s="222">
        <f t="shared" si="1213"/>
        <v>0</v>
      </c>
      <c r="DC552" s="222">
        <f t="shared" si="1214"/>
        <v>0</v>
      </c>
      <c r="DD552" s="222">
        <f t="shared" si="1215"/>
        <v>0</v>
      </c>
      <c r="DE552" s="222">
        <f t="shared" si="1216"/>
        <v>0</v>
      </c>
      <c r="DF552" s="222">
        <f t="shared" si="1217"/>
        <v>0</v>
      </c>
      <c r="DG552" s="222">
        <f t="shared" si="1218"/>
        <v>0</v>
      </c>
      <c r="DH552" s="222">
        <f t="shared" si="1219"/>
        <v>0</v>
      </c>
      <c r="DI552" s="222">
        <f t="shared" si="1220"/>
        <v>0</v>
      </c>
      <c r="DJ552" s="222">
        <f t="shared" si="1221"/>
        <v>0</v>
      </c>
      <c r="DK552" s="222">
        <f t="shared" si="1222"/>
        <v>0</v>
      </c>
      <c r="DL552" s="222">
        <f t="shared" si="1223"/>
        <v>0</v>
      </c>
      <c r="DM552" s="222">
        <f t="shared" si="1224"/>
        <v>0</v>
      </c>
      <c r="DN552" s="222">
        <f t="shared" si="1225"/>
        <v>0</v>
      </c>
      <c r="DO552" s="222">
        <f t="shared" si="1226"/>
        <v>0</v>
      </c>
      <c r="DP552" s="222">
        <f t="shared" si="1227"/>
        <v>0</v>
      </c>
      <c r="DQ552" s="222">
        <f t="shared" si="1228"/>
        <v>0</v>
      </c>
      <c r="DR552" s="222">
        <f t="shared" si="1229"/>
        <v>0</v>
      </c>
      <c r="DS552" s="222">
        <f t="shared" si="1230"/>
        <v>0</v>
      </c>
      <c r="DT552" s="222">
        <f t="shared" si="1231"/>
        <v>0</v>
      </c>
      <c r="DU552" s="222">
        <f t="shared" si="1232"/>
        <v>0</v>
      </c>
      <c r="DV552" s="222">
        <f t="shared" si="1233"/>
        <v>0</v>
      </c>
      <c r="DW552" s="222">
        <f t="shared" si="1234"/>
        <v>0</v>
      </c>
      <c r="DX552" s="222">
        <f t="shared" si="1235"/>
        <v>0</v>
      </c>
      <c r="DY552" s="222">
        <f t="shared" si="1236"/>
        <v>0</v>
      </c>
      <c r="DZ552" s="222">
        <f t="shared" si="1237"/>
        <v>0</v>
      </c>
      <c r="EA552" s="222">
        <f t="shared" si="1238"/>
        <v>0</v>
      </c>
      <c r="EB552" s="222">
        <f t="shared" si="1239"/>
        <v>0</v>
      </c>
      <c r="EC552" s="222">
        <f t="shared" si="1240"/>
        <v>0</v>
      </c>
      <c r="ED552" s="222">
        <f t="shared" si="1241"/>
        <v>0</v>
      </c>
      <c r="EE552" s="222">
        <f t="shared" si="1242"/>
        <v>0</v>
      </c>
      <c r="EF552" s="222">
        <f t="shared" si="1243"/>
        <v>0</v>
      </c>
      <c r="EG552" s="222">
        <f t="shared" si="1244"/>
        <v>0</v>
      </c>
      <c r="EH552" s="222">
        <f t="shared" si="1245"/>
        <v>0</v>
      </c>
      <c r="EI552" s="222">
        <f t="shared" si="1246"/>
        <v>0</v>
      </c>
      <c r="EJ552" s="222">
        <f t="shared" si="1247"/>
        <v>0</v>
      </c>
      <c r="EK552" s="222">
        <f t="shared" si="1248"/>
        <v>0</v>
      </c>
      <c r="EL552" s="222">
        <f t="shared" si="1249"/>
        <v>0</v>
      </c>
      <c r="EM552" s="222">
        <f t="shared" si="1250"/>
        <v>0</v>
      </c>
      <c r="EN552" s="222">
        <f t="shared" si="1251"/>
        <v>0</v>
      </c>
      <c r="EO552" s="222">
        <f t="shared" si="1252"/>
        <v>0</v>
      </c>
      <c r="EP552" s="222">
        <f t="shared" si="1253"/>
        <v>0</v>
      </c>
      <c r="EQ552" s="222">
        <f t="shared" si="1254"/>
        <v>0</v>
      </c>
      <c r="ER552" s="222">
        <f t="shared" si="1255"/>
        <v>0</v>
      </c>
      <c r="ES552" s="222">
        <f t="shared" si="1256"/>
        <v>0</v>
      </c>
      <c r="ET552" s="222">
        <f t="shared" si="1257"/>
        <v>0</v>
      </c>
      <c r="EU552" s="222">
        <f t="shared" si="1258"/>
        <v>0</v>
      </c>
      <c r="EV552" s="222">
        <f t="shared" si="1259"/>
        <v>0</v>
      </c>
      <c r="EW552" s="222">
        <f t="shared" si="1260"/>
        <v>0</v>
      </c>
      <c r="EX552" s="222">
        <f t="shared" si="1261"/>
        <v>0</v>
      </c>
      <c r="EY552" s="222">
        <f t="shared" si="1262"/>
        <v>0</v>
      </c>
      <c r="EZ552" s="222">
        <f t="shared" si="1263"/>
        <v>0</v>
      </c>
      <c r="FA552" s="222">
        <f t="shared" si="1264"/>
        <v>0</v>
      </c>
      <c r="FB552" s="222">
        <f t="shared" si="1265"/>
        <v>0</v>
      </c>
      <c r="FC552" s="222">
        <f t="shared" si="1266"/>
        <v>0</v>
      </c>
      <c r="FD552" s="222">
        <f t="shared" si="1267"/>
        <v>0</v>
      </c>
      <c r="FE552" s="222">
        <f t="shared" si="1268"/>
        <v>0</v>
      </c>
      <c r="FF552" s="222">
        <f t="shared" si="1269"/>
        <v>0</v>
      </c>
      <c r="FG552" s="222">
        <f t="shared" si="1270"/>
        <v>0</v>
      </c>
      <c r="FH552" s="222">
        <f t="shared" si="1271"/>
        <v>0</v>
      </c>
      <c r="FI552" s="222">
        <f t="shared" si="1272"/>
        <v>0</v>
      </c>
      <c r="FJ552" s="222">
        <f t="shared" si="1273"/>
        <v>0</v>
      </c>
      <c r="FK552" s="222">
        <f t="shared" si="1274"/>
        <v>0</v>
      </c>
      <c r="FL552" s="222">
        <f t="shared" si="1275"/>
        <v>0</v>
      </c>
      <c r="FM552" s="222">
        <f t="shared" si="1276"/>
        <v>0</v>
      </c>
      <c r="FN552" s="222">
        <f t="shared" si="1277"/>
        <v>0</v>
      </c>
      <c r="FO552" s="222">
        <f t="shared" si="1278"/>
        <v>0</v>
      </c>
      <c r="FP552" s="222">
        <f t="shared" si="1279"/>
        <v>0</v>
      </c>
      <c r="FQ552" s="222">
        <f t="shared" si="1280"/>
        <v>0</v>
      </c>
      <c r="FR552" s="222">
        <f t="shared" si="1281"/>
        <v>0</v>
      </c>
      <c r="FS552" s="222">
        <f t="shared" si="1282"/>
        <v>0</v>
      </c>
      <c r="FT552" s="222">
        <f t="shared" si="1283"/>
        <v>0</v>
      </c>
      <c r="FU552" s="222">
        <f t="shared" si="1284"/>
        <v>0</v>
      </c>
      <c r="FV552" s="222">
        <f t="shared" si="1285"/>
        <v>0</v>
      </c>
      <c r="FW552" s="222">
        <f t="shared" si="1286"/>
        <v>0</v>
      </c>
      <c r="FX552" s="222">
        <f t="shared" si="1287"/>
        <v>0</v>
      </c>
      <c r="FY552" s="222">
        <f t="shared" si="1288"/>
        <v>0</v>
      </c>
      <c r="FZ552" s="222">
        <f t="shared" si="1289"/>
        <v>0</v>
      </c>
      <c r="GA552" s="222">
        <f t="shared" si="1290"/>
        <v>0</v>
      </c>
      <c r="GB552" s="222">
        <f t="shared" si="1291"/>
        <v>0</v>
      </c>
      <c r="GC552" s="222">
        <f t="shared" si="1292"/>
        <v>0</v>
      </c>
      <c r="GD552" s="222">
        <f t="shared" si="1293"/>
        <v>0</v>
      </c>
      <c r="GE552" s="222">
        <f t="shared" si="1294"/>
        <v>0</v>
      </c>
      <c r="GF552" s="222">
        <f t="shared" si="1295"/>
        <v>0</v>
      </c>
      <c r="GG552" s="222">
        <f t="shared" si="1296"/>
        <v>0</v>
      </c>
      <c r="GH552" s="222">
        <f t="shared" si="1297"/>
        <v>0</v>
      </c>
      <c r="GI552" s="222">
        <f t="shared" si="1298"/>
        <v>0</v>
      </c>
      <c r="GJ552" s="222">
        <f t="shared" si="1299"/>
        <v>0</v>
      </c>
      <c r="GK552" s="222">
        <f t="shared" si="1300"/>
        <v>0</v>
      </c>
      <c r="GL552" s="222">
        <f t="shared" si="1301"/>
        <v>0</v>
      </c>
      <c r="GM552" s="222">
        <f t="shared" si="1302"/>
        <v>0</v>
      </c>
      <c r="GN552" s="222">
        <f t="shared" si="1303"/>
        <v>0</v>
      </c>
      <c r="GO552" s="222">
        <f t="shared" si="1304"/>
        <v>0</v>
      </c>
      <c r="GP552" s="222">
        <f t="shared" si="1305"/>
        <v>0</v>
      </c>
      <c r="GQ552" s="222">
        <f t="shared" si="1306"/>
        <v>0</v>
      </c>
      <c r="GR552" s="222">
        <f t="shared" si="1307"/>
        <v>0</v>
      </c>
      <c r="GS552" s="222">
        <f t="shared" si="1308"/>
        <v>0</v>
      </c>
      <c r="GT552" s="222">
        <f t="shared" si="1309"/>
        <v>0</v>
      </c>
      <c r="GU552" s="222">
        <f t="shared" si="1310"/>
        <v>0</v>
      </c>
      <c r="GV552" s="222">
        <f t="shared" si="1311"/>
        <v>0</v>
      </c>
      <c r="GW552" s="222">
        <f t="shared" si="1312"/>
        <v>0</v>
      </c>
      <c r="GX552" s="222">
        <f t="shared" si="1313"/>
        <v>0</v>
      </c>
      <c r="GY552" s="222">
        <f t="shared" si="1314"/>
        <v>0</v>
      </c>
      <c r="GZ552" s="222">
        <f t="shared" si="1315"/>
        <v>0</v>
      </c>
      <c r="HA552" s="222">
        <f t="shared" si="1316"/>
        <v>0</v>
      </c>
      <c r="HB552" s="222">
        <f t="shared" si="1317"/>
        <v>0</v>
      </c>
      <c r="HC552" s="222">
        <f t="shared" si="1318"/>
        <v>0</v>
      </c>
      <c r="HD552" s="222">
        <f t="shared" si="1319"/>
        <v>0</v>
      </c>
      <c r="HE552" s="222">
        <f t="shared" si="1320"/>
        <v>0</v>
      </c>
      <c r="HF552" s="222">
        <f t="shared" si="1321"/>
        <v>0</v>
      </c>
      <c r="HG552" s="222">
        <f t="shared" si="1322"/>
        <v>0</v>
      </c>
      <c r="HH552" s="222">
        <f t="shared" si="1323"/>
        <v>0</v>
      </c>
      <c r="HI552" s="222">
        <f t="shared" si="1324"/>
        <v>0</v>
      </c>
      <c r="HJ552" s="222">
        <f t="shared" si="1325"/>
        <v>0</v>
      </c>
      <c r="HK552" s="222">
        <f t="shared" si="1326"/>
        <v>0</v>
      </c>
      <c r="HL552" s="222">
        <f t="shared" si="1327"/>
        <v>0</v>
      </c>
      <c r="HM552" s="222">
        <f t="shared" si="1328"/>
        <v>0</v>
      </c>
      <c r="HN552" s="222">
        <f t="shared" si="1329"/>
        <v>0</v>
      </c>
      <c r="HO552" s="222">
        <f t="shared" si="1330"/>
        <v>0</v>
      </c>
      <c r="HP552" s="222">
        <f t="shared" si="1331"/>
        <v>0</v>
      </c>
      <c r="HQ552" s="222">
        <f t="shared" si="1332"/>
        <v>0</v>
      </c>
      <c r="HR552" s="222">
        <f t="shared" si="1333"/>
        <v>0</v>
      </c>
      <c r="HS552" s="222">
        <f t="shared" si="1334"/>
        <v>0</v>
      </c>
      <c r="HT552" s="222">
        <f t="shared" si="1335"/>
        <v>0</v>
      </c>
      <c r="HU552" s="222">
        <f t="shared" si="1336"/>
        <v>0</v>
      </c>
      <c r="HV552" s="222">
        <f t="shared" si="1337"/>
        <v>0</v>
      </c>
      <c r="HW552" s="222">
        <f t="shared" si="1338"/>
        <v>0</v>
      </c>
      <c r="HX552" s="222">
        <f t="shared" si="1339"/>
        <v>0</v>
      </c>
      <c r="HY552" s="222">
        <f t="shared" si="1340"/>
        <v>0</v>
      </c>
      <c r="HZ552" s="222">
        <f t="shared" si="1341"/>
        <v>0</v>
      </c>
      <c r="IA552" s="222">
        <f t="shared" si="1342"/>
        <v>0</v>
      </c>
      <c r="IB552" s="222">
        <f t="shared" si="1343"/>
        <v>0</v>
      </c>
      <c r="IC552" s="222">
        <f t="shared" si="1344"/>
        <v>0</v>
      </c>
      <c r="ID552" s="222">
        <f t="shared" si="1345"/>
        <v>0</v>
      </c>
      <c r="IE552" s="222">
        <f t="shared" si="1346"/>
        <v>0</v>
      </c>
      <c r="IF552" s="222">
        <f t="shared" si="1347"/>
        <v>0</v>
      </c>
      <c r="IG552" s="222">
        <f t="shared" si="1348"/>
        <v>0</v>
      </c>
      <c r="IH552" s="222">
        <f t="shared" si="1349"/>
        <v>0</v>
      </c>
      <c r="II552" s="222">
        <f t="shared" si="1350"/>
        <v>0</v>
      </c>
      <c r="IJ552" s="222">
        <f t="shared" si="1351"/>
        <v>0</v>
      </c>
      <c r="IK552" s="222">
        <f t="shared" si="1352"/>
        <v>0</v>
      </c>
      <c r="IL552" s="222">
        <f t="shared" si="1353"/>
        <v>0</v>
      </c>
      <c r="IM552" s="222">
        <f t="shared" si="1354"/>
        <v>0</v>
      </c>
      <c r="IN552" s="222">
        <f t="shared" si="1355"/>
        <v>0</v>
      </c>
      <c r="IO552" s="222">
        <f t="shared" si="1356"/>
        <v>0</v>
      </c>
      <c r="IP552" s="222">
        <f t="shared" si="1357"/>
        <v>0</v>
      </c>
      <c r="IQ552" s="222">
        <f t="shared" si="1358"/>
        <v>0</v>
      </c>
      <c r="IR552" s="222">
        <f t="shared" si="1359"/>
        <v>0</v>
      </c>
      <c r="IS552" s="222">
        <f t="shared" si="1360"/>
        <v>0</v>
      </c>
      <c r="IT552" s="222">
        <f t="shared" si="1361"/>
        <v>0</v>
      </c>
      <c r="IU552" s="222">
        <f t="shared" si="1362"/>
        <v>0</v>
      </c>
      <c r="IV552" s="222">
        <f t="shared" si="1363"/>
        <v>0</v>
      </c>
      <c r="IW552" s="222">
        <f t="shared" si="1364"/>
        <v>0</v>
      </c>
      <c r="IX552" s="222">
        <f t="shared" si="1365"/>
        <v>0</v>
      </c>
      <c r="IY552" s="222">
        <f t="shared" si="1366"/>
        <v>0</v>
      </c>
      <c r="IZ552" s="222">
        <f t="shared" si="1367"/>
        <v>0</v>
      </c>
      <c r="JA552" s="222">
        <f t="shared" si="1368"/>
        <v>0</v>
      </c>
      <c r="JB552" s="222">
        <f t="shared" si="1369"/>
        <v>0</v>
      </c>
    </row>
    <row r="553" spans="2:262">
      <c r="B553" s="230">
        <v>192</v>
      </c>
      <c r="C553" s="229">
        <f t="shared" si="1370"/>
        <v>3.7500000000000029E-3</v>
      </c>
      <c r="D553" s="226">
        <f t="shared" ca="1" si="1113"/>
        <v>39.178344036938576</v>
      </c>
      <c r="E553" s="225">
        <f ca="1">GP361</f>
        <v>-2.165596306142634E-2</v>
      </c>
      <c r="F553" s="224">
        <v>192</v>
      </c>
      <c r="G553" s="222">
        <f t="shared" si="1114"/>
        <v>0</v>
      </c>
      <c r="H553" s="222">
        <f t="shared" si="1115"/>
        <v>0</v>
      </c>
      <c r="I553" s="222">
        <f t="shared" si="1116"/>
        <v>0</v>
      </c>
      <c r="J553" s="222">
        <f t="shared" si="1117"/>
        <v>0</v>
      </c>
      <c r="K553" s="222">
        <f t="shared" si="1118"/>
        <v>0</v>
      </c>
      <c r="L553" s="222">
        <f t="shared" si="1119"/>
        <v>0</v>
      </c>
      <c r="M553" s="222">
        <f t="shared" si="1120"/>
        <v>0</v>
      </c>
      <c r="N553" s="222">
        <f t="shared" si="1121"/>
        <v>0</v>
      </c>
      <c r="O553" s="222">
        <f t="shared" si="1122"/>
        <v>0</v>
      </c>
      <c r="P553" s="222">
        <f t="shared" si="1123"/>
        <v>0</v>
      </c>
      <c r="Q553" s="222">
        <f t="shared" si="1124"/>
        <v>0</v>
      </c>
      <c r="R553" s="222">
        <f t="shared" si="1125"/>
        <v>0</v>
      </c>
      <c r="S553" s="222">
        <f t="shared" si="1126"/>
        <v>0</v>
      </c>
      <c r="T553" s="222">
        <f t="shared" si="1127"/>
        <v>0</v>
      </c>
      <c r="U553" s="222">
        <f t="shared" si="1128"/>
        <v>0</v>
      </c>
      <c r="V553" s="222">
        <f t="shared" si="1129"/>
        <v>0</v>
      </c>
      <c r="W553" s="222">
        <f t="shared" si="1130"/>
        <v>0</v>
      </c>
      <c r="X553" s="222">
        <f t="shared" si="1131"/>
        <v>0</v>
      </c>
      <c r="Y553" s="222">
        <f t="shared" si="1132"/>
        <v>0</v>
      </c>
      <c r="Z553" s="222">
        <f t="shared" si="1133"/>
        <v>0</v>
      </c>
      <c r="AA553" s="222">
        <f t="shared" si="1134"/>
        <v>0</v>
      </c>
      <c r="AB553" s="222">
        <f t="shared" si="1135"/>
        <v>0</v>
      </c>
      <c r="AC553" s="222">
        <f t="shared" si="1136"/>
        <v>0</v>
      </c>
      <c r="AD553" s="222">
        <f t="shared" si="1137"/>
        <v>0</v>
      </c>
      <c r="AE553" s="222">
        <f t="shared" si="1138"/>
        <v>0</v>
      </c>
      <c r="AF553" s="222">
        <f t="shared" si="1139"/>
        <v>0</v>
      </c>
      <c r="AG553" s="222">
        <f t="shared" si="1140"/>
        <v>0</v>
      </c>
      <c r="AH553" s="222">
        <f t="shared" si="1141"/>
        <v>0</v>
      </c>
      <c r="AI553" s="222">
        <f t="shared" si="1142"/>
        <v>0</v>
      </c>
      <c r="AJ553" s="222">
        <f t="shared" si="1143"/>
        <v>0</v>
      </c>
      <c r="AK553" s="222">
        <f t="shared" si="1144"/>
        <v>0</v>
      </c>
      <c r="AL553" s="222">
        <f t="shared" si="1145"/>
        <v>0</v>
      </c>
      <c r="AM553" s="222">
        <f t="shared" si="1146"/>
        <v>0</v>
      </c>
      <c r="AN553" s="222">
        <f t="shared" si="1147"/>
        <v>0</v>
      </c>
      <c r="AO553" s="222">
        <f t="shared" si="1148"/>
        <v>0</v>
      </c>
      <c r="AP553" s="222">
        <f t="shared" si="1149"/>
        <v>0</v>
      </c>
      <c r="AQ553" s="222">
        <f t="shared" si="1150"/>
        <v>0</v>
      </c>
      <c r="AR553" s="222">
        <f t="shared" si="1151"/>
        <v>0</v>
      </c>
      <c r="AS553" s="222">
        <f t="shared" si="1152"/>
        <v>0</v>
      </c>
      <c r="AT553" s="222">
        <f t="shared" si="1153"/>
        <v>0</v>
      </c>
      <c r="AU553" s="222">
        <f t="shared" si="1154"/>
        <v>0</v>
      </c>
      <c r="AV553" s="222">
        <f t="shared" si="1155"/>
        <v>0</v>
      </c>
      <c r="AW553" s="222">
        <f t="shared" si="1156"/>
        <v>0</v>
      </c>
      <c r="AX553" s="222">
        <f t="shared" si="1157"/>
        <v>0</v>
      </c>
      <c r="AY553" s="222">
        <f t="shared" si="1158"/>
        <v>0</v>
      </c>
      <c r="AZ553" s="222">
        <f t="shared" si="1159"/>
        <v>0</v>
      </c>
      <c r="BA553" s="222">
        <f t="shared" si="1160"/>
        <v>0</v>
      </c>
      <c r="BB553" s="222">
        <f t="shared" si="1161"/>
        <v>0</v>
      </c>
      <c r="BC553" s="222">
        <f t="shared" si="1162"/>
        <v>0</v>
      </c>
      <c r="BD553" s="222">
        <f t="shared" si="1163"/>
        <v>0</v>
      </c>
      <c r="BE553" s="222">
        <f t="shared" si="1164"/>
        <v>0</v>
      </c>
      <c r="BF553" s="222">
        <f t="shared" si="1165"/>
        <v>0</v>
      </c>
      <c r="BG553" s="222">
        <f t="shared" si="1166"/>
        <v>0</v>
      </c>
      <c r="BH553" s="222">
        <f t="shared" si="1167"/>
        <v>0</v>
      </c>
      <c r="BI553" s="222">
        <f t="shared" si="1168"/>
        <v>0</v>
      </c>
      <c r="BJ553" s="222">
        <f t="shared" si="1169"/>
        <v>0</v>
      </c>
      <c r="BK553" s="222">
        <f t="shared" si="1170"/>
        <v>0</v>
      </c>
      <c r="BL553" s="222">
        <f t="shared" si="1171"/>
        <v>0</v>
      </c>
      <c r="BM553" s="222">
        <f t="shared" si="1172"/>
        <v>0</v>
      </c>
      <c r="BN553" s="222">
        <f t="shared" si="1173"/>
        <v>0</v>
      </c>
      <c r="BO553" s="222">
        <f t="shared" si="1174"/>
        <v>0</v>
      </c>
      <c r="BP553" s="222">
        <f t="shared" si="1175"/>
        <v>0</v>
      </c>
      <c r="BQ553" s="222">
        <f t="shared" si="1176"/>
        <v>0</v>
      </c>
      <c r="BR553" s="222">
        <f t="shared" si="1177"/>
        <v>0</v>
      </c>
      <c r="BS553" s="222">
        <f t="shared" si="1178"/>
        <v>0</v>
      </c>
      <c r="BT553" s="222">
        <f t="shared" si="1179"/>
        <v>0</v>
      </c>
      <c r="BU553" s="222">
        <f t="shared" si="1180"/>
        <v>0</v>
      </c>
      <c r="BV553" s="222">
        <f t="shared" si="1181"/>
        <v>0</v>
      </c>
      <c r="BW553" s="222">
        <f t="shared" si="1182"/>
        <v>0</v>
      </c>
      <c r="BX553" s="222">
        <f t="shared" si="1183"/>
        <v>0</v>
      </c>
      <c r="BY553" s="222">
        <f t="shared" si="1184"/>
        <v>0</v>
      </c>
      <c r="BZ553" s="222">
        <f t="shared" si="1185"/>
        <v>0</v>
      </c>
      <c r="CA553" s="222">
        <f t="shared" si="1186"/>
        <v>0</v>
      </c>
      <c r="CB553" s="222">
        <f t="shared" si="1187"/>
        <v>0</v>
      </c>
      <c r="CC553" s="222">
        <f t="shared" si="1188"/>
        <v>0</v>
      </c>
      <c r="CD553" s="222">
        <f t="shared" si="1189"/>
        <v>0</v>
      </c>
      <c r="CE553" s="222">
        <f t="shared" si="1190"/>
        <v>0</v>
      </c>
      <c r="CF553" s="222">
        <f t="shared" si="1191"/>
        <v>0</v>
      </c>
      <c r="CG553" s="222">
        <f t="shared" si="1192"/>
        <v>0</v>
      </c>
      <c r="CH553" s="222">
        <f t="shared" si="1193"/>
        <v>0</v>
      </c>
      <c r="CI553" s="222">
        <f t="shared" si="1194"/>
        <v>0</v>
      </c>
      <c r="CJ553" s="222">
        <f t="shared" si="1195"/>
        <v>0</v>
      </c>
      <c r="CK553" s="222">
        <f t="shared" si="1196"/>
        <v>0</v>
      </c>
      <c r="CL553" s="222">
        <f t="shared" si="1197"/>
        <v>0</v>
      </c>
      <c r="CM553" s="222">
        <f t="shared" si="1198"/>
        <v>0</v>
      </c>
      <c r="CN553" s="222">
        <f t="shared" si="1199"/>
        <v>0</v>
      </c>
      <c r="CO553" s="222">
        <f t="shared" si="1200"/>
        <v>0</v>
      </c>
      <c r="CP553" s="222">
        <f t="shared" si="1201"/>
        <v>0</v>
      </c>
      <c r="CQ553" s="222">
        <f t="shared" si="1202"/>
        <v>0</v>
      </c>
      <c r="CR553" s="222">
        <f t="shared" si="1203"/>
        <v>0</v>
      </c>
      <c r="CS553" s="222">
        <f t="shared" si="1204"/>
        <v>0</v>
      </c>
      <c r="CT553" s="222">
        <f t="shared" si="1205"/>
        <v>0</v>
      </c>
      <c r="CU553" s="222">
        <f t="shared" si="1206"/>
        <v>0</v>
      </c>
      <c r="CV553" s="222">
        <f t="shared" si="1207"/>
        <v>0</v>
      </c>
      <c r="CW553" s="222">
        <f t="shared" si="1208"/>
        <v>0</v>
      </c>
      <c r="CX553" s="222">
        <f t="shared" si="1209"/>
        <v>0</v>
      </c>
      <c r="CY553" s="222">
        <f t="shared" si="1210"/>
        <v>0</v>
      </c>
      <c r="CZ553" s="222">
        <f t="shared" si="1211"/>
        <v>0</v>
      </c>
      <c r="DA553" s="222">
        <f t="shared" si="1212"/>
        <v>0</v>
      </c>
      <c r="DB553" s="222">
        <f t="shared" si="1213"/>
        <v>0</v>
      </c>
      <c r="DC553" s="222">
        <f t="shared" si="1214"/>
        <v>0</v>
      </c>
      <c r="DD553" s="222">
        <f t="shared" si="1215"/>
        <v>0</v>
      </c>
      <c r="DE553" s="222">
        <f t="shared" si="1216"/>
        <v>0</v>
      </c>
      <c r="DF553" s="222">
        <f t="shared" si="1217"/>
        <v>0</v>
      </c>
      <c r="DG553" s="222">
        <f t="shared" si="1218"/>
        <v>0</v>
      </c>
      <c r="DH553" s="222">
        <f t="shared" si="1219"/>
        <v>0</v>
      </c>
      <c r="DI553" s="222">
        <f t="shared" si="1220"/>
        <v>0</v>
      </c>
      <c r="DJ553" s="222">
        <f t="shared" si="1221"/>
        <v>0</v>
      </c>
      <c r="DK553" s="222">
        <f t="shared" si="1222"/>
        <v>0</v>
      </c>
      <c r="DL553" s="222">
        <f t="shared" si="1223"/>
        <v>0</v>
      </c>
      <c r="DM553" s="222">
        <f t="shared" si="1224"/>
        <v>0</v>
      </c>
      <c r="DN553" s="222">
        <f t="shared" si="1225"/>
        <v>0</v>
      </c>
      <c r="DO553" s="222">
        <f t="shared" si="1226"/>
        <v>0</v>
      </c>
      <c r="DP553" s="222">
        <f t="shared" si="1227"/>
        <v>0</v>
      </c>
      <c r="DQ553" s="222">
        <f t="shared" si="1228"/>
        <v>0</v>
      </c>
      <c r="DR553" s="222">
        <f t="shared" si="1229"/>
        <v>0</v>
      </c>
      <c r="DS553" s="222">
        <f t="shared" si="1230"/>
        <v>0</v>
      </c>
      <c r="DT553" s="222">
        <f t="shared" si="1231"/>
        <v>0</v>
      </c>
      <c r="DU553" s="222">
        <f t="shared" si="1232"/>
        <v>0</v>
      </c>
      <c r="DV553" s="222">
        <f t="shared" si="1233"/>
        <v>0</v>
      </c>
      <c r="DW553" s="222">
        <f t="shared" si="1234"/>
        <v>0</v>
      </c>
      <c r="DX553" s="222">
        <f t="shared" si="1235"/>
        <v>0</v>
      </c>
      <c r="DY553" s="222">
        <f t="shared" si="1236"/>
        <v>0</v>
      </c>
      <c r="DZ553" s="222">
        <f t="shared" si="1237"/>
        <v>0</v>
      </c>
      <c r="EA553" s="222">
        <f t="shared" si="1238"/>
        <v>0</v>
      </c>
      <c r="EB553" s="222">
        <f t="shared" si="1239"/>
        <v>0</v>
      </c>
      <c r="EC553" s="222">
        <f t="shared" si="1240"/>
        <v>0</v>
      </c>
      <c r="ED553" s="222">
        <f t="shared" si="1241"/>
        <v>0</v>
      </c>
      <c r="EE553" s="222">
        <f t="shared" si="1242"/>
        <v>0</v>
      </c>
      <c r="EF553" s="222">
        <f t="shared" si="1243"/>
        <v>0</v>
      </c>
      <c r="EG553" s="222">
        <f t="shared" si="1244"/>
        <v>0</v>
      </c>
      <c r="EH553" s="222">
        <f t="shared" si="1245"/>
        <v>0</v>
      </c>
      <c r="EI553" s="222">
        <f t="shared" si="1246"/>
        <v>0</v>
      </c>
      <c r="EJ553" s="222">
        <f t="shared" si="1247"/>
        <v>0</v>
      </c>
      <c r="EK553" s="222">
        <f t="shared" si="1248"/>
        <v>0</v>
      </c>
      <c r="EL553" s="222">
        <f t="shared" si="1249"/>
        <v>0</v>
      </c>
      <c r="EM553" s="222">
        <f t="shared" si="1250"/>
        <v>0</v>
      </c>
      <c r="EN553" s="222">
        <f t="shared" si="1251"/>
        <v>0</v>
      </c>
      <c r="EO553" s="222">
        <f t="shared" si="1252"/>
        <v>0</v>
      </c>
      <c r="EP553" s="222">
        <f t="shared" si="1253"/>
        <v>0</v>
      </c>
      <c r="EQ553" s="222">
        <f t="shared" si="1254"/>
        <v>0</v>
      </c>
      <c r="ER553" s="222">
        <f t="shared" si="1255"/>
        <v>0</v>
      </c>
      <c r="ES553" s="222">
        <f t="shared" si="1256"/>
        <v>0</v>
      </c>
      <c r="ET553" s="222">
        <f t="shared" si="1257"/>
        <v>0</v>
      </c>
      <c r="EU553" s="222">
        <f t="shared" si="1258"/>
        <v>0</v>
      </c>
      <c r="EV553" s="222">
        <f t="shared" si="1259"/>
        <v>0</v>
      </c>
      <c r="EW553" s="222">
        <f t="shared" si="1260"/>
        <v>0</v>
      </c>
      <c r="EX553" s="222">
        <f t="shared" si="1261"/>
        <v>0</v>
      </c>
      <c r="EY553" s="222">
        <f t="shared" si="1262"/>
        <v>0</v>
      </c>
      <c r="EZ553" s="222">
        <f t="shared" si="1263"/>
        <v>0</v>
      </c>
      <c r="FA553" s="222">
        <f t="shared" si="1264"/>
        <v>0</v>
      </c>
      <c r="FB553" s="222">
        <f t="shared" si="1265"/>
        <v>0</v>
      </c>
      <c r="FC553" s="222">
        <f t="shared" si="1266"/>
        <v>0</v>
      </c>
      <c r="FD553" s="222">
        <f t="shared" si="1267"/>
        <v>0</v>
      </c>
      <c r="FE553" s="222">
        <f t="shared" si="1268"/>
        <v>0</v>
      </c>
      <c r="FF553" s="222">
        <f t="shared" si="1269"/>
        <v>0</v>
      </c>
      <c r="FG553" s="222">
        <f t="shared" si="1270"/>
        <v>0</v>
      </c>
      <c r="FH553" s="222">
        <f t="shared" si="1271"/>
        <v>0</v>
      </c>
      <c r="FI553" s="222">
        <f t="shared" si="1272"/>
        <v>0</v>
      </c>
      <c r="FJ553" s="222">
        <f t="shared" si="1273"/>
        <v>0</v>
      </c>
      <c r="FK553" s="222">
        <f t="shared" si="1274"/>
        <v>0</v>
      </c>
      <c r="FL553" s="222">
        <f t="shared" si="1275"/>
        <v>0</v>
      </c>
      <c r="FM553" s="222">
        <f t="shared" si="1276"/>
        <v>0</v>
      </c>
      <c r="FN553" s="222">
        <f t="shared" si="1277"/>
        <v>0</v>
      </c>
      <c r="FO553" s="222">
        <f t="shared" si="1278"/>
        <v>0</v>
      </c>
      <c r="FP553" s="222">
        <f t="shared" si="1279"/>
        <v>0</v>
      </c>
      <c r="FQ553" s="222">
        <f t="shared" si="1280"/>
        <v>0</v>
      </c>
      <c r="FR553" s="222">
        <f t="shared" si="1281"/>
        <v>0</v>
      </c>
      <c r="FS553" s="222">
        <f t="shared" si="1282"/>
        <v>0</v>
      </c>
      <c r="FT553" s="222">
        <f t="shared" si="1283"/>
        <v>0</v>
      </c>
      <c r="FU553" s="222">
        <f t="shared" si="1284"/>
        <v>0</v>
      </c>
      <c r="FV553" s="222">
        <f t="shared" si="1285"/>
        <v>0</v>
      </c>
      <c r="FW553" s="222">
        <f t="shared" si="1286"/>
        <v>0</v>
      </c>
      <c r="FX553" s="222">
        <f t="shared" si="1287"/>
        <v>0</v>
      </c>
      <c r="FY553" s="222">
        <f t="shared" si="1288"/>
        <v>0</v>
      </c>
      <c r="FZ553" s="222">
        <f t="shared" si="1289"/>
        <v>0</v>
      </c>
      <c r="GA553" s="222">
        <f t="shared" si="1290"/>
        <v>0</v>
      </c>
      <c r="GB553" s="222">
        <f t="shared" si="1291"/>
        <v>0</v>
      </c>
      <c r="GC553" s="222">
        <f t="shared" si="1292"/>
        <v>0</v>
      </c>
      <c r="GD553" s="222">
        <f t="shared" si="1293"/>
        <v>0</v>
      </c>
      <c r="GE553" s="222">
        <f t="shared" si="1294"/>
        <v>0</v>
      </c>
      <c r="GF553" s="222">
        <f t="shared" si="1295"/>
        <v>0</v>
      </c>
      <c r="GG553" s="222">
        <f t="shared" si="1296"/>
        <v>0</v>
      </c>
      <c r="GH553" s="222">
        <f t="shared" si="1297"/>
        <v>0</v>
      </c>
      <c r="GI553" s="222">
        <f t="shared" si="1298"/>
        <v>0</v>
      </c>
      <c r="GJ553" s="222">
        <f t="shared" si="1299"/>
        <v>0</v>
      </c>
      <c r="GK553" s="222">
        <f t="shared" si="1300"/>
        <v>0</v>
      </c>
      <c r="GL553" s="222">
        <f t="shared" si="1301"/>
        <v>0</v>
      </c>
      <c r="GM553" s="222">
        <f t="shared" si="1302"/>
        <v>0</v>
      </c>
      <c r="GN553" s="222">
        <f t="shared" si="1303"/>
        <v>0</v>
      </c>
      <c r="GO553" s="222">
        <f t="shared" si="1304"/>
        <v>0</v>
      </c>
      <c r="GP553" s="222">
        <f t="shared" si="1305"/>
        <v>0</v>
      </c>
      <c r="GQ553" s="222">
        <f t="shared" si="1306"/>
        <v>0</v>
      </c>
      <c r="GR553" s="222">
        <f t="shared" si="1307"/>
        <v>0</v>
      </c>
      <c r="GS553" s="222">
        <f t="shared" si="1308"/>
        <v>0</v>
      </c>
      <c r="GT553" s="222">
        <f t="shared" si="1309"/>
        <v>0</v>
      </c>
      <c r="GU553" s="222">
        <f t="shared" si="1310"/>
        <v>0</v>
      </c>
      <c r="GV553" s="222">
        <f t="shared" si="1311"/>
        <v>0</v>
      </c>
      <c r="GW553" s="222">
        <f t="shared" si="1312"/>
        <v>0</v>
      </c>
      <c r="GX553" s="222">
        <f t="shared" si="1313"/>
        <v>0</v>
      </c>
      <c r="GY553" s="222">
        <f t="shared" si="1314"/>
        <v>0</v>
      </c>
      <c r="GZ553" s="222">
        <f t="shared" si="1315"/>
        <v>0</v>
      </c>
      <c r="HA553" s="222">
        <f t="shared" si="1316"/>
        <v>0</v>
      </c>
      <c r="HB553" s="222">
        <f t="shared" si="1317"/>
        <v>0</v>
      </c>
      <c r="HC553" s="222">
        <f t="shared" si="1318"/>
        <v>0</v>
      </c>
      <c r="HD553" s="222">
        <f t="shared" si="1319"/>
        <v>0</v>
      </c>
      <c r="HE553" s="222">
        <f t="shared" si="1320"/>
        <v>0</v>
      </c>
      <c r="HF553" s="222">
        <f t="shared" si="1321"/>
        <v>0</v>
      </c>
      <c r="HG553" s="222">
        <f t="shared" si="1322"/>
        <v>0</v>
      </c>
      <c r="HH553" s="222">
        <f t="shared" si="1323"/>
        <v>0</v>
      </c>
      <c r="HI553" s="222">
        <f t="shared" si="1324"/>
        <v>0</v>
      </c>
      <c r="HJ553" s="222">
        <f t="shared" si="1325"/>
        <v>0</v>
      </c>
      <c r="HK553" s="222">
        <f t="shared" si="1326"/>
        <v>0</v>
      </c>
      <c r="HL553" s="222">
        <f t="shared" si="1327"/>
        <v>0</v>
      </c>
      <c r="HM553" s="222">
        <f t="shared" si="1328"/>
        <v>0</v>
      </c>
      <c r="HN553" s="222">
        <f t="shared" si="1329"/>
        <v>0</v>
      </c>
      <c r="HO553" s="222">
        <f t="shared" si="1330"/>
        <v>0</v>
      </c>
      <c r="HP553" s="222">
        <f t="shared" si="1331"/>
        <v>0</v>
      </c>
      <c r="HQ553" s="222">
        <f t="shared" si="1332"/>
        <v>0</v>
      </c>
      <c r="HR553" s="222">
        <f t="shared" si="1333"/>
        <v>0</v>
      </c>
      <c r="HS553" s="222">
        <f t="shared" si="1334"/>
        <v>0</v>
      </c>
      <c r="HT553" s="222">
        <f t="shared" si="1335"/>
        <v>0</v>
      </c>
      <c r="HU553" s="222">
        <f t="shared" si="1336"/>
        <v>0</v>
      </c>
      <c r="HV553" s="222">
        <f t="shared" si="1337"/>
        <v>0</v>
      </c>
      <c r="HW553" s="222">
        <f t="shared" si="1338"/>
        <v>0</v>
      </c>
      <c r="HX553" s="222">
        <f t="shared" si="1339"/>
        <v>0</v>
      </c>
      <c r="HY553" s="222">
        <f t="shared" si="1340"/>
        <v>0</v>
      </c>
      <c r="HZ553" s="222">
        <f t="shared" si="1341"/>
        <v>0</v>
      </c>
      <c r="IA553" s="222">
        <f t="shared" si="1342"/>
        <v>0</v>
      </c>
      <c r="IB553" s="222">
        <f t="shared" si="1343"/>
        <v>0</v>
      </c>
      <c r="IC553" s="222">
        <f t="shared" si="1344"/>
        <v>0</v>
      </c>
      <c r="ID553" s="222">
        <f t="shared" si="1345"/>
        <v>0</v>
      </c>
      <c r="IE553" s="222">
        <f t="shared" si="1346"/>
        <v>0</v>
      </c>
      <c r="IF553" s="222">
        <f t="shared" si="1347"/>
        <v>0</v>
      </c>
      <c r="IG553" s="222">
        <f t="shared" si="1348"/>
        <v>0</v>
      </c>
      <c r="IH553" s="222">
        <f t="shared" si="1349"/>
        <v>0</v>
      </c>
      <c r="II553" s="222">
        <f t="shared" si="1350"/>
        <v>0</v>
      </c>
      <c r="IJ553" s="222">
        <f t="shared" si="1351"/>
        <v>0</v>
      </c>
      <c r="IK553" s="222">
        <f t="shared" si="1352"/>
        <v>0</v>
      </c>
      <c r="IL553" s="222">
        <f t="shared" si="1353"/>
        <v>0</v>
      </c>
      <c r="IM553" s="222">
        <f t="shared" si="1354"/>
        <v>0</v>
      </c>
      <c r="IN553" s="222">
        <f t="shared" si="1355"/>
        <v>0</v>
      </c>
      <c r="IO553" s="222">
        <f t="shared" si="1356"/>
        <v>0</v>
      </c>
      <c r="IP553" s="222">
        <f t="shared" si="1357"/>
        <v>0</v>
      </c>
      <c r="IQ553" s="222">
        <f t="shared" si="1358"/>
        <v>0</v>
      </c>
      <c r="IR553" s="222">
        <f t="shared" si="1359"/>
        <v>0</v>
      </c>
      <c r="IS553" s="222">
        <f t="shared" si="1360"/>
        <v>0</v>
      </c>
      <c r="IT553" s="222">
        <f t="shared" si="1361"/>
        <v>0</v>
      </c>
      <c r="IU553" s="222">
        <f t="shared" si="1362"/>
        <v>0</v>
      </c>
      <c r="IV553" s="222">
        <f t="shared" si="1363"/>
        <v>0</v>
      </c>
      <c r="IW553" s="222">
        <f t="shared" si="1364"/>
        <v>0</v>
      </c>
      <c r="IX553" s="222">
        <f t="shared" si="1365"/>
        <v>0</v>
      </c>
      <c r="IY553" s="222">
        <f t="shared" si="1366"/>
        <v>0</v>
      </c>
      <c r="IZ553" s="222">
        <f t="shared" si="1367"/>
        <v>0</v>
      </c>
      <c r="JA553" s="222">
        <f t="shared" si="1368"/>
        <v>0</v>
      </c>
      <c r="JB553" s="222">
        <f t="shared" si="1369"/>
        <v>0</v>
      </c>
    </row>
    <row r="554" spans="2:262">
      <c r="B554" s="230">
        <v>193</v>
      </c>
      <c r="C554" s="229">
        <f t="shared" si="1370"/>
        <v>3.7695312500000029E-3</v>
      </c>
      <c r="D554" s="226">
        <f t="shared" ref="D554:D617" ca="1" si="1371">Vo_set2+E554</f>
        <v>39.264136326739504</v>
      </c>
      <c r="E554" s="225">
        <f ca="1">GQ361</f>
        <v>6.413632673950044E-2</v>
      </c>
      <c r="F554" s="224">
        <v>193</v>
      </c>
      <c r="G554" s="222">
        <f t="shared" ref="G554:G616" si="1372">2*IMREAL(K293)*COS(2*PI()*B293*1/Nt_load2)-2*IMAGINARY(K293)*SIN(2*PI()*B293*1/Nt_load2)</f>
        <v>0</v>
      </c>
      <c r="H554" s="222">
        <f t="shared" ref="H554:H616" si="1373">2*IMREAL(K293)*COS(2*PI()*B293*2/Nt_load2)-2*IMAGINARY(K293)*SIN(2*PI()*B293*2/Nt_load2)</f>
        <v>0</v>
      </c>
      <c r="I554" s="222">
        <f t="shared" ref="I554:I616" si="1374">2*IMREAL(K293)*COS(2*PI()*B293*3/Nt_load2)-2*IMAGINARY(K293)*SIN(2*PI()*B293*3/Nt_load2)</f>
        <v>0</v>
      </c>
      <c r="J554" s="222">
        <f t="shared" ref="J554:J616" si="1375">2*IMREAL(K293)*COS(2*PI()*B293*4/Nt_load2)-2*IMAGINARY(K293)*SIN(2*PI()*B293*4/Nt_load2)</f>
        <v>0</v>
      </c>
      <c r="K554" s="222">
        <f t="shared" ref="K554:K616" si="1376">2*IMREAL(K293)*COS(2*PI()*B293*5/Nt_load2)-2*IMAGINARY(K293)*SIN(2*PI()*B293*5/Nt_load2)</f>
        <v>0</v>
      </c>
      <c r="L554" s="222">
        <f t="shared" ref="L554:L616" si="1377">2*IMREAL(K293)*COS(2*PI()*B293*6/Nt_load2)-2*IMAGINARY(K293)*SIN(2*PI()*B293*6/Nt_load2)</f>
        <v>0</v>
      </c>
      <c r="M554" s="222">
        <f t="shared" ref="M554:M616" si="1378">2*IMREAL(K293)*COS(2*PI()*B293*7/Nt_load2)-2*IMAGINARY(K293)*SIN(2*PI()*B293*7/Nt_load2)</f>
        <v>0</v>
      </c>
      <c r="N554" s="222">
        <f t="shared" ref="N554:N616" si="1379">2*IMREAL(K293)*COS(2*PI()*B293*8/Nt_load2)-2*IMAGINARY(K293)*SIN(2*PI()*B293*8/Nt_load2)</f>
        <v>0</v>
      </c>
      <c r="O554" s="222">
        <f t="shared" ref="O554:O616" si="1380">2*IMREAL(K293)*COS(2*PI()*B293*9/Nt_load2)-2*IMAGINARY(K293)*SIN(2*PI()*B293*9/Nt_load2)</f>
        <v>0</v>
      </c>
      <c r="P554" s="222">
        <f t="shared" ref="P554:P616" si="1381">2*IMREAL(K293)*COS(2*PI()*B293*10/Nt_load2)-2*IMAGINARY(K293)*SIN(2*PI()*B293*10/Nt_load2)</f>
        <v>0</v>
      </c>
      <c r="Q554" s="222">
        <f t="shared" ref="Q554:Q616" si="1382">2*IMREAL(K293)*COS(2*PI()*B293*11/Nt_load2)-2*IMAGINARY(K293)*SIN(2*PI()*B293*11/Nt_load2)</f>
        <v>0</v>
      </c>
      <c r="R554" s="222">
        <f t="shared" ref="R554:R616" si="1383">2*IMREAL(K293)*COS(2*PI()*B293*12/Nt_load2)-2*IMAGINARY(K293)*SIN(2*PI()*B293*12/Nt_load2)</f>
        <v>0</v>
      </c>
      <c r="S554" s="222">
        <f t="shared" ref="S554:S616" si="1384">2*IMREAL(K293)*COS(2*PI()*B293*13/Nt_load2)-2*IMAGINARY(K293)*SIN(2*PI()*B293*13/Nt_load2)</f>
        <v>0</v>
      </c>
      <c r="T554" s="222">
        <f t="shared" ref="T554:T616" si="1385">2*IMREAL(K293)*COS(2*PI()*B293*14/Nt_load2)-2*IMAGINARY(K293)*SIN(2*PI()*B293*14/Nt_load2)</f>
        <v>0</v>
      </c>
      <c r="U554" s="222">
        <f t="shared" ref="U554:U616" si="1386">2*IMREAL(K293)*COS(2*PI()*B293*15/Nt_load2)-2*IMAGINARY(K293)*SIN(2*PI()*B293*15/Nt_load2)</f>
        <v>0</v>
      </c>
      <c r="V554" s="222">
        <f t="shared" ref="V554:V616" si="1387">2*IMREAL(K293)*COS(2*PI()*B293*16/Nt_load2)-2*IMAGINARY(K293)*SIN(2*PI()*B293*16/Nt_load2)</f>
        <v>0</v>
      </c>
      <c r="W554" s="222">
        <f t="shared" ref="W554:W616" si="1388">2*IMREAL(K293)*COS(2*PI()*B293*17/Nt_load2)-2*IMAGINARY(K293)*SIN(2*PI()*B293*17/Nt_load2)</f>
        <v>0</v>
      </c>
      <c r="X554" s="222">
        <f t="shared" ref="X554:X616" si="1389">2*IMREAL(K293)*COS(2*PI()*B293*18/Nt_load2)-2*IMAGINARY(K293)*SIN(2*PI()*B293*18/Nt_load2)</f>
        <v>0</v>
      </c>
      <c r="Y554" s="222">
        <f t="shared" ref="Y554:Y616" si="1390">2*IMREAL(K293)*COS(2*PI()*B293*19/Nt_load2)-2*IMAGINARY(K293)*SIN(2*PI()*B293*19/Nt_load2)</f>
        <v>0</v>
      </c>
      <c r="Z554" s="222">
        <f t="shared" ref="Z554:Z616" si="1391">2*IMREAL(K293)*COS(2*PI()*B293*20/Nt_load2)-2*IMAGINARY(K293)*SIN(2*PI()*B293*20/Nt_load2)</f>
        <v>0</v>
      </c>
      <c r="AA554" s="222">
        <f t="shared" ref="AA554:AA616" si="1392">2*IMREAL(K293)*COS(2*PI()*B293*21/Nt_load2)-2*IMAGINARY(K293)*SIN(2*PI()*B293*21/Nt_load2)</f>
        <v>0</v>
      </c>
      <c r="AB554" s="222">
        <f t="shared" ref="AB554:AB616" si="1393">2*IMREAL(K293)*COS(2*PI()*B293*22/Nt_load2)-2*IMAGINARY(K293)*SIN(2*PI()*B293*22/Nt_load2)</f>
        <v>0</v>
      </c>
      <c r="AC554" s="222">
        <f t="shared" ref="AC554:AC616" si="1394">2*IMREAL(K293)*COS(2*PI()*B293*23/Nt_load2)-2*IMAGINARY(K293)*SIN(2*PI()*B293*23/Nt_load2)</f>
        <v>0</v>
      </c>
      <c r="AD554" s="222">
        <f t="shared" ref="AD554:AD616" si="1395">2*IMREAL(K293)*COS(2*PI()*B293*24/Nt_load2)-2*IMAGINARY(K293)*SIN(2*PI()*B293*24/Nt_load2)</f>
        <v>0</v>
      </c>
      <c r="AE554" s="222">
        <f t="shared" ref="AE554:AE616" si="1396">2*IMREAL(K293)*COS(2*PI()*B293*25/Nt_load2)-2*IMAGINARY(K293)*SIN(2*PI()*B293*25/Nt_load2)</f>
        <v>0</v>
      </c>
      <c r="AF554" s="222">
        <f t="shared" ref="AF554:AF616" si="1397">2*IMREAL(K293)*COS(2*PI()*B293*26/Nt_load2)-2*IMAGINARY(K293)*SIN(2*PI()*B293*26/Nt_load2)</f>
        <v>0</v>
      </c>
      <c r="AG554" s="222">
        <f t="shared" ref="AG554:AG616" si="1398">2*IMREAL(K293)*COS(2*PI()*B293*27/Nt_load2)-2*IMAGINARY(K293)*SIN(2*PI()*B293*27/Nt_load2)</f>
        <v>0</v>
      </c>
      <c r="AH554" s="222">
        <f t="shared" ref="AH554:AH616" si="1399">2*IMREAL(K293)*COS(2*PI()*B293*28/Nt_load2)-2*IMAGINARY(K293)*SIN(2*PI()*B293*28/Nt_load2)</f>
        <v>0</v>
      </c>
      <c r="AI554" s="222">
        <f t="shared" ref="AI554:AI616" si="1400">2*IMREAL(K293)*COS(2*PI()*B293*29/Nt_load2)-2*IMAGINARY(K293)*SIN(2*PI()*B293*29/Nt_load2)</f>
        <v>0</v>
      </c>
      <c r="AJ554" s="222">
        <f t="shared" ref="AJ554:AJ616" si="1401">2*IMREAL(K293)*COS(2*PI()*B293*30/Nt_load2)-2*IMAGINARY(K293)*SIN(2*PI()*B293*30/Nt_load2)</f>
        <v>0</v>
      </c>
      <c r="AK554" s="222">
        <f t="shared" ref="AK554:AK616" si="1402">2*IMREAL(K293)*COS(2*PI()*B293*31/Nt_load2)-2*IMAGINARY(K293)*SIN(2*PI()*B293*31/Nt_load2)</f>
        <v>0</v>
      </c>
      <c r="AL554" s="222">
        <f t="shared" ref="AL554:AL616" si="1403">2*IMREAL(K293)*COS(2*PI()*B293*32/Nt_load2)-2*IMAGINARY(K293)*SIN(2*PI()*B293*32/Nt_load2)</f>
        <v>0</v>
      </c>
      <c r="AM554" s="222">
        <f t="shared" ref="AM554:AM616" si="1404">2*IMREAL(K293)*COS(2*PI()*B293*33/Nt_load2)-2*IMAGINARY(K293)*SIN(2*PI()*B293*33/Nt_load2)</f>
        <v>0</v>
      </c>
      <c r="AN554" s="222">
        <f t="shared" ref="AN554:AN616" si="1405">2*IMREAL(K293)*COS(2*PI()*B293*34/Nt_load2)-2*IMAGINARY(K293)*SIN(2*PI()*B293*34/Nt_load2)</f>
        <v>0</v>
      </c>
      <c r="AO554" s="222">
        <f t="shared" ref="AO554:AO616" si="1406">2*IMREAL(K293)*COS(2*PI()*B293*35/Nt_load2)-2*IMAGINARY(K293)*SIN(2*PI()*B293*35/Nt_load2)</f>
        <v>0</v>
      </c>
      <c r="AP554" s="222">
        <f t="shared" ref="AP554:AP616" si="1407">2*IMREAL(K293)*COS(2*PI()*B293*36/Nt_load2)-2*IMAGINARY(K293)*SIN(2*PI()*B293*36/Nt_load2)</f>
        <v>0</v>
      </c>
      <c r="AQ554" s="222">
        <f t="shared" ref="AQ554:AQ616" si="1408">2*IMREAL(K293)*COS(2*PI()*B293*37/Nt_load2)-2*IMAGINARY(K293)*SIN(2*PI()*B293*37/Nt_load2)</f>
        <v>0</v>
      </c>
      <c r="AR554" s="222">
        <f t="shared" ref="AR554:AR616" si="1409">2*IMREAL(K293)*COS(2*PI()*B293*38/Nt_load2)-2*IMAGINARY(K293)*SIN(2*PI()*B293*38/Nt_load2)</f>
        <v>0</v>
      </c>
      <c r="AS554" s="222">
        <f t="shared" ref="AS554:AS616" si="1410">2*IMREAL(K293)*COS(2*PI()*B293*39/Nt_load2)-2*IMAGINARY(K293)*SIN(2*PI()*B293*39/Nt_load2)</f>
        <v>0</v>
      </c>
      <c r="AT554" s="222">
        <f t="shared" ref="AT554:AT616" si="1411">2*IMREAL(K293)*COS(2*PI()*B293*40/Nt_load2)-2*IMAGINARY(K293)*SIN(2*PI()*B293*40/Nt_load2)</f>
        <v>0</v>
      </c>
      <c r="AU554" s="222">
        <f t="shared" ref="AU554:AU616" si="1412">2*IMREAL(K293)*COS(2*PI()*B293*41/Nt_load2)-2*IMAGINARY(K293)*SIN(2*PI()*B293*41/Nt_load2)</f>
        <v>0</v>
      </c>
      <c r="AV554" s="222">
        <f t="shared" ref="AV554:AV616" si="1413">2*IMREAL(K293)*COS(2*PI()*B293*42/Nt_load2)-2*IMAGINARY(K293)*SIN(2*PI()*B293*42/Nt_load2)</f>
        <v>0</v>
      </c>
      <c r="AW554" s="222">
        <f t="shared" ref="AW554:AW616" si="1414">2*IMREAL(K293)*COS(2*PI()*B293*43/Nt_load2)-2*IMAGINARY(K293)*SIN(2*PI()*B293*43/Nt_load2)</f>
        <v>0</v>
      </c>
      <c r="AX554" s="222">
        <f t="shared" ref="AX554:AX616" si="1415">2*IMREAL(K293)*COS(2*PI()*B293*44/Nt_load2)-2*IMAGINARY(K293)*SIN(2*PI()*B293*44/Nt_load2)</f>
        <v>0</v>
      </c>
      <c r="AY554" s="222">
        <f t="shared" ref="AY554:AY616" si="1416">2*IMREAL(K293)*COS(2*PI()*B293*45/Nt_load2)-2*IMAGINARY(K293)*SIN(2*PI()*B293*45/Nt_load2)</f>
        <v>0</v>
      </c>
      <c r="AZ554" s="222">
        <f t="shared" ref="AZ554:AZ616" si="1417">2*IMREAL(K293)*COS(2*PI()*B293*46/Nt_load2)-2*IMAGINARY(K293)*SIN(2*PI()*B293*46/Nt_load2)</f>
        <v>0</v>
      </c>
      <c r="BA554" s="222">
        <f t="shared" ref="BA554:BA616" si="1418">2*IMREAL(K293)*COS(2*PI()*B293*47/Nt_load2)-2*IMAGINARY(K293)*SIN(2*PI()*B293*47/Nt_load2)</f>
        <v>0</v>
      </c>
      <c r="BB554" s="222">
        <f t="shared" ref="BB554:BB616" si="1419">2*IMREAL(K293)*COS(2*PI()*B293*48/Nt_load2)-2*IMAGINARY(K293)*SIN(2*PI()*B293*48/Nt_load2)</f>
        <v>0</v>
      </c>
      <c r="BC554" s="222">
        <f t="shared" ref="BC554:BC616" si="1420">2*IMREAL(K293)*COS(2*PI()*B293*49/Nt_load2)-2*IMAGINARY(K293)*SIN(2*PI()*B293*49/Nt_load2)</f>
        <v>0</v>
      </c>
      <c r="BD554" s="222">
        <f t="shared" ref="BD554:BD616" si="1421">2*IMREAL(K293)*COS(2*PI()*B293*50/Nt_load2)-2*IMAGINARY(K293)*SIN(2*PI()*B293*50/Nt_load2)</f>
        <v>0</v>
      </c>
      <c r="BE554" s="222">
        <f t="shared" ref="BE554:BE616" si="1422">2*IMREAL(K293)*COS(2*PI()*B293*51/Nt_load2)-2*IMAGINARY(K293)*SIN(2*PI()*B293*51/Nt_load2)</f>
        <v>0</v>
      </c>
      <c r="BF554" s="222">
        <f t="shared" ref="BF554:BF616" si="1423">2*IMREAL(K293)*COS(2*PI()*B293*52/Nt_load2)-2*IMAGINARY(K293)*SIN(2*PI()*B293*52/Nt_load2)</f>
        <v>0</v>
      </c>
      <c r="BG554" s="222">
        <f t="shared" ref="BG554:BG616" si="1424">2*IMREAL(K293)*COS(2*PI()*B293*53/Nt_load2)-2*IMAGINARY(K293)*SIN(2*PI()*B293*53/Nt_load2)</f>
        <v>0</v>
      </c>
      <c r="BH554" s="222">
        <f t="shared" ref="BH554:BH616" si="1425">2*IMREAL(K293)*COS(2*PI()*B293*54/Nt_load2)-2*IMAGINARY(K293)*SIN(2*PI()*B293*54/Nt_load2)</f>
        <v>0</v>
      </c>
      <c r="BI554" s="222">
        <f t="shared" ref="BI554:BI616" si="1426">2*IMREAL(K293)*COS(2*PI()*B293*55/Nt_load2)-2*IMAGINARY(K293)*SIN(2*PI()*B293*55/Nt_load2)</f>
        <v>0</v>
      </c>
      <c r="BJ554" s="222">
        <f t="shared" ref="BJ554:BJ616" si="1427">2*IMREAL(K293)*COS(2*PI()*B293*56/Nt_load2)-2*IMAGINARY(K293)*SIN(2*PI()*B293*56/Nt_load2)</f>
        <v>0</v>
      </c>
      <c r="BK554" s="222">
        <f t="shared" ref="BK554:BK616" si="1428">2*IMREAL(K293)*COS(2*PI()*B293*57/Nt_load2)-2*IMAGINARY(K293)*SIN(2*PI()*B293*57/Nt_load2)</f>
        <v>0</v>
      </c>
      <c r="BL554" s="222">
        <f t="shared" ref="BL554:BL616" si="1429">2*IMREAL(K293)*COS(2*PI()*B293*58/Nt_load2)-2*IMAGINARY(K293)*SIN(2*PI()*B293*58/Nt_load2)</f>
        <v>0</v>
      </c>
      <c r="BM554" s="222">
        <f t="shared" ref="BM554:BM616" si="1430">2*IMREAL(K293)*COS(2*PI()*B293*59/Nt_load2)-2*IMAGINARY(K293)*SIN(2*PI()*B293*59/Nt_load2)</f>
        <v>0</v>
      </c>
      <c r="BN554" s="222">
        <f t="shared" ref="BN554:BN616" si="1431">2*IMREAL(K293)*COS(2*PI()*B293*60/Nt_load2)-2*IMAGINARY(K293)*SIN(2*PI()*B293*60/Nt_load2)</f>
        <v>0</v>
      </c>
      <c r="BO554" s="222">
        <f t="shared" ref="BO554:BO616" si="1432">2*IMREAL(K293)*COS(2*PI()*B293*61/Nt_load2)-2*IMAGINARY(K293)*SIN(2*PI()*B293*61/Nt_load2)</f>
        <v>0</v>
      </c>
      <c r="BP554" s="222">
        <f t="shared" ref="BP554:BP616" si="1433">2*IMREAL(K293)*COS(2*PI()*B293*62/Nt_load2)-2*IMAGINARY(K293)*SIN(2*PI()*B293*62/Nt_load2)</f>
        <v>0</v>
      </c>
      <c r="BQ554" s="222">
        <f t="shared" ref="BQ554:BQ616" si="1434">2*IMREAL(K293)*COS(2*PI()*B293*63/Nt_load2)-2*IMAGINARY(K293)*SIN(2*PI()*B293*63/Nt_load2)</f>
        <v>0</v>
      </c>
      <c r="BR554" s="222">
        <f t="shared" ref="BR554:BR616" si="1435">2*IMREAL(K293)*COS(2*PI()*B293*64/Nt_load2)-2*IMAGINARY(K293)*SIN(2*PI()*B293*64/Nt_load2)</f>
        <v>0</v>
      </c>
      <c r="BS554" s="222">
        <f t="shared" ref="BS554:BS616" si="1436">2*IMREAL(K293)*COS(2*PI()*B293*65/Nt_load2)-2*IMAGINARY(K293)*SIN(2*PI()*B293*65/Nt_load2)</f>
        <v>0</v>
      </c>
      <c r="BT554" s="222">
        <f t="shared" ref="BT554:BT616" si="1437">2*IMREAL(K293)*COS(2*PI()*B293*66/Nt_load2)-2*IMAGINARY(K293)*SIN(2*PI()*B293*66/Nt_load2)</f>
        <v>0</v>
      </c>
      <c r="BU554" s="222">
        <f t="shared" ref="BU554:BU616" si="1438">2*IMREAL(K293)*COS(2*PI()*B293*67/Nt_load2)-2*IMAGINARY(K293)*SIN(2*PI()*B293*67/Nt_load2)</f>
        <v>0</v>
      </c>
      <c r="BV554" s="222">
        <f t="shared" ref="BV554:BV616" si="1439">2*IMREAL(K293)*COS(2*PI()*B293*68/Nt_load2)-2*IMAGINARY(K293)*SIN(2*PI()*B293*68/Nt_load2)</f>
        <v>0</v>
      </c>
      <c r="BW554" s="222">
        <f t="shared" ref="BW554:BW616" si="1440">2*IMREAL(K293)*COS(2*PI()*B293*69/Nt_load2)-2*IMAGINARY(K293)*SIN(2*PI()*B293*69/Nt_load2)</f>
        <v>0</v>
      </c>
      <c r="BX554" s="222">
        <f t="shared" ref="BX554:BX616" si="1441">2*IMREAL(K293)*COS(2*PI()*B293*70/Nt_load2)-2*IMAGINARY(K293)*SIN(2*PI()*B293*70/Nt_load2)</f>
        <v>0</v>
      </c>
      <c r="BY554" s="222">
        <f t="shared" ref="BY554:BY616" si="1442">2*IMREAL(K293)*COS(2*PI()*B293*71/Nt_load2)-2*IMAGINARY(K293)*SIN(2*PI()*B293*71/Nt_load2)</f>
        <v>0</v>
      </c>
      <c r="BZ554" s="222">
        <f t="shared" ref="BZ554:BZ616" si="1443">2*IMREAL(K293)*COS(2*PI()*B293*72/Nt_load2)-2*IMAGINARY(K293)*SIN(2*PI()*B293*72/Nt_load2)</f>
        <v>0</v>
      </c>
      <c r="CA554" s="222">
        <f t="shared" ref="CA554:CA616" si="1444">2*IMREAL(K293)*COS(2*PI()*B293*73/Nt_load2)-2*IMAGINARY(K293)*SIN(2*PI()*B293*73/Nt_load2)</f>
        <v>0</v>
      </c>
      <c r="CB554" s="222">
        <f t="shared" ref="CB554:CB616" si="1445">2*IMREAL(K293)*COS(2*PI()*B293*74/Nt_load2)-2*IMAGINARY(K293)*SIN(2*PI()*B293*74/Nt_load2)</f>
        <v>0</v>
      </c>
      <c r="CC554" s="222">
        <f t="shared" ref="CC554:CC616" si="1446">2*IMREAL(K293)*COS(2*PI()*B293*75/Nt_load2)-2*IMAGINARY(K293)*SIN(2*PI()*B293*75/Nt_load2)</f>
        <v>0</v>
      </c>
      <c r="CD554" s="222">
        <f t="shared" ref="CD554:CD616" si="1447">2*IMREAL(K293)*COS(2*PI()*B293*76/Nt_load2)-2*IMAGINARY(K293)*SIN(2*PI()*B293*76/Nt_load2)</f>
        <v>0</v>
      </c>
      <c r="CE554" s="222">
        <f t="shared" ref="CE554:CE616" si="1448">2*IMREAL(K293)*COS(2*PI()*B293*77/Nt_load2)-2*IMAGINARY(K293)*SIN(2*PI()*B293*77/Nt_load2)</f>
        <v>0</v>
      </c>
      <c r="CF554" s="222">
        <f t="shared" ref="CF554:CF616" si="1449">2*IMREAL(K293)*COS(2*PI()*B293*78/Nt_load2)-2*IMAGINARY(K293)*SIN(2*PI()*B293*78/Nt_load2)</f>
        <v>0</v>
      </c>
      <c r="CG554" s="222">
        <f t="shared" ref="CG554:CG616" si="1450">2*IMREAL(K293)*COS(2*PI()*B293*79/Nt_load2)-2*IMAGINARY(K293)*SIN(2*PI()*B293*79/Nt_load2)</f>
        <v>0</v>
      </c>
      <c r="CH554" s="222">
        <f t="shared" ref="CH554:CH616" si="1451">2*IMREAL(K293)*COS(2*PI()*B293*80/Nt_load2)-2*IMAGINARY(K293)*SIN(2*PI()*B293*80/Nt_load2)</f>
        <v>0</v>
      </c>
      <c r="CI554" s="222">
        <f t="shared" ref="CI554:CI616" si="1452">2*IMREAL(K293)*COS(2*PI()*B293*81/Nt_load2)-2*IMAGINARY(K293)*SIN(2*PI()*B293*81/Nt_load2)</f>
        <v>0</v>
      </c>
      <c r="CJ554" s="222">
        <f t="shared" ref="CJ554:CJ616" si="1453">2*IMREAL(K293)*COS(2*PI()*B293*82/Nt_load2)-2*IMAGINARY(K293)*SIN(2*PI()*B293*82/Nt_load2)</f>
        <v>0</v>
      </c>
      <c r="CK554" s="222">
        <f t="shared" ref="CK554:CK616" si="1454">2*IMREAL(K293)*COS(2*PI()*B293*83/Nt_load2)-2*IMAGINARY(K293)*SIN(2*PI()*B293*83/Nt_load2)</f>
        <v>0</v>
      </c>
      <c r="CL554" s="222">
        <f t="shared" ref="CL554:CL616" si="1455">2*IMREAL(K293)*COS(2*PI()*B293*84/Nt_load2)-2*IMAGINARY(K293)*SIN(2*PI()*B293*84/Nt_load2)</f>
        <v>0</v>
      </c>
      <c r="CM554" s="222">
        <f t="shared" ref="CM554:CM616" si="1456">2*IMREAL(K293)*COS(2*PI()*B293*85/Nt_load2)-2*IMAGINARY(K293)*SIN(2*PI()*B293*85/Nt_load2)</f>
        <v>0</v>
      </c>
      <c r="CN554" s="222">
        <f t="shared" ref="CN554:CN616" si="1457">2*IMREAL(K293)*COS(2*PI()*B293*86/Nt_load2)-2*IMAGINARY(K293)*SIN(2*PI()*B293*86/Nt_load2)</f>
        <v>0</v>
      </c>
      <c r="CO554" s="222">
        <f t="shared" ref="CO554:CO616" si="1458">2*IMREAL(K293)*COS(2*PI()*B293*87/Nt_load2)-2*IMAGINARY(K293)*SIN(2*PI()*B293*87/Nt_load2)</f>
        <v>0</v>
      </c>
      <c r="CP554" s="222">
        <f t="shared" ref="CP554:CP616" si="1459">2*IMREAL(K293)*COS(2*PI()*B293*88/Nt_load2)-2*IMAGINARY(K293)*SIN(2*PI()*B293*88/Nt_load2)</f>
        <v>0</v>
      </c>
      <c r="CQ554" s="222">
        <f t="shared" ref="CQ554:CQ616" si="1460">2*IMREAL(K293)*COS(2*PI()*B293*89/Nt_load2)-2*IMAGINARY(K293)*SIN(2*PI()*B293*89/Nt_load2)</f>
        <v>0</v>
      </c>
      <c r="CR554" s="222">
        <f t="shared" ref="CR554:CR616" si="1461">2*IMREAL(K293)*COS(2*PI()*B293*90/Nt_load2)-2*IMAGINARY(K293)*SIN(2*PI()*B293*90/Nt_load2)</f>
        <v>0</v>
      </c>
      <c r="CS554" s="222">
        <f t="shared" ref="CS554:CS616" si="1462">2*IMREAL(K293)*COS(2*PI()*B293*91/Nt_load2)-2*IMAGINARY(K293)*SIN(2*PI()*B293*91/Nt_load2)</f>
        <v>0</v>
      </c>
      <c r="CT554" s="222">
        <f t="shared" ref="CT554:CT616" si="1463">2*IMREAL(K293)*COS(2*PI()*B293*92/Nt_load2)-2*IMAGINARY(K293)*SIN(2*PI()*B293*92/Nt_load2)</f>
        <v>0</v>
      </c>
      <c r="CU554" s="222">
        <f t="shared" ref="CU554:CU616" si="1464">2*IMREAL(K293)*COS(2*PI()*B293*93/Nt_load2)-2*IMAGINARY(K293)*SIN(2*PI()*B293*93/Nt_load2)</f>
        <v>0</v>
      </c>
      <c r="CV554" s="222">
        <f t="shared" ref="CV554:CV616" si="1465">2*IMREAL(K293)*COS(2*PI()*B293*94/Nt_load2)-2*IMAGINARY(K293)*SIN(2*PI()*B293*94/Nt_load2)</f>
        <v>0</v>
      </c>
      <c r="CW554" s="222">
        <f t="shared" ref="CW554:CW616" si="1466">2*IMREAL(K293)*COS(2*PI()*B293*95/Nt_load2)-2*IMAGINARY(K293)*SIN(2*PI()*B293*95/Nt_load2)</f>
        <v>0</v>
      </c>
      <c r="CX554" s="222">
        <f t="shared" ref="CX554:CX616" si="1467">2*IMREAL(K293)*COS(2*PI()*B293*96/Nt_load2)-2*IMAGINARY(K293)*SIN(2*PI()*B293*96/Nt_load2)</f>
        <v>0</v>
      </c>
      <c r="CY554" s="222">
        <f t="shared" ref="CY554:CY616" si="1468">2*IMREAL(K293)*COS(2*PI()*B293*97/Nt_load2)-2*IMAGINARY(K293)*SIN(2*PI()*B293*97/Nt_load2)</f>
        <v>0</v>
      </c>
      <c r="CZ554" s="222">
        <f t="shared" ref="CZ554:CZ616" si="1469">2*IMREAL(K293)*COS(2*PI()*B293*98/Nt_load2)-2*IMAGINARY(K293)*SIN(2*PI()*B293*98/Nt_load2)</f>
        <v>0</v>
      </c>
      <c r="DA554" s="222">
        <f t="shared" ref="DA554:DA616" si="1470">2*IMREAL(K293)*COS(2*PI()*B293*99/Nt_load2)-2*IMAGINARY(K293)*SIN(2*PI()*B293*99/Nt_load2)</f>
        <v>0</v>
      </c>
      <c r="DB554" s="222">
        <f t="shared" ref="DB554:DB616" si="1471">2*IMREAL(K293)*COS(2*PI()*B293*100/Nt_load2)-2*IMAGINARY(K293)*SIN(2*PI()*B293*100/Nt_load2)</f>
        <v>0</v>
      </c>
      <c r="DC554" s="222">
        <f t="shared" ref="DC554:DC616" si="1472">2*IMREAL(K293)*COS(2*PI()*B293*101/Nt_load2)-2*IMAGINARY(K293)*SIN(2*PI()*B293*101/Nt_load2)</f>
        <v>0</v>
      </c>
      <c r="DD554" s="222">
        <f t="shared" ref="DD554:DD616" si="1473">2*IMREAL(K293)*COS(2*PI()*B293*102/Nt_load2)-2*IMAGINARY(K293)*SIN(2*PI()*B293*102/Nt_load2)</f>
        <v>0</v>
      </c>
      <c r="DE554" s="222">
        <f t="shared" ref="DE554:DE616" si="1474">2*IMREAL(K293)*COS(2*PI()*B293*103/Nt_load2)-2*IMAGINARY(K293)*SIN(2*PI()*B293*103/Nt_load2)</f>
        <v>0</v>
      </c>
      <c r="DF554" s="222">
        <f t="shared" ref="DF554:DF616" si="1475">2*IMREAL(K293)*COS(2*PI()*B293*104/Nt_load2)-2*IMAGINARY(K293)*SIN(2*PI()*B293*104/Nt_load2)</f>
        <v>0</v>
      </c>
      <c r="DG554" s="222">
        <f t="shared" ref="DG554:DG616" si="1476">2*IMREAL(K293)*COS(2*PI()*B293*105/Nt_load2)-2*IMAGINARY(K293)*SIN(2*PI()*B293*105/Nt_load2)</f>
        <v>0</v>
      </c>
      <c r="DH554" s="222">
        <f t="shared" ref="DH554:DH616" si="1477">2*IMREAL(K293)*COS(2*PI()*B293*106/Nt_load2)-2*IMAGINARY(K293)*SIN(2*PI()*B293*106/Nt_load2)</f>
        <v>0</v>
      </c>
      <c r="DI554" s="222">
        <f t="shared" ref="DI554:DI616" si="1478">2*IMREAL(K293)*COS(2*PI()*B293*107/Nt_load2)-2*IMAGINARY(K293)*SIN(2*PI()*B293*107/Nt_load2)</f>
        <v>0</v>
      </c>
      <c r="DJ554" s="222">
        <f t="shared" ref="DJ554:DJ616" si="1479">2*IMREAL(K293)*COS(2*PI()*B293*108/Nt_load2)-2*IMAGINARY(K293)*SIN(2*PI()*B293*108/Nt_load2)</f>
        <v>0</v>
      </c>
      <c r="DK554" s="222">
        <f t="shared" ref="DK554:DK616" si="1480">2*IMREAL(K293)*COS(2*PI()*B293*109/Nt_load2)-2*IMAGINARY(K293)*SIN(2*PI()*B293*109/Nt_load2)</f>
        <v>0</v>
      </c>
      <c r="DL554" s="222">
        <f t="shared" ref="DL554:DL616" si="1481">2*IMREAL(K293)*COS(2*PI()*B293*110/Nt_load2)-2*IMAGINARY(K293)*SIN(2*PI()*B293*110/Nt_load2)</f>
        <v>0</v>
      </c>
      <c r="DM554" s="222">
        <f t="shared" ref="DM554:DM616" si="1482">2*IMREAL(K293)*COS(2*PI()*B293*111/Nt_load2)-2*IMAGINARY(K293)*SIN(2*PI()*B293*111/Nt_load2)</f>
        <v>0</v>
      </c>
      <c r="DN554" s="222">
        <f t="shared" ref="DN554:DN616" si="1483">2*IMREAL(K293)*COS(2*PI()*B293*112/Nt_load2)-2*IMAGINARY(K293)*SIN(2*PI()*B293*112/Nt_load2)</f>
        <v>0</v>
      </c>
      <c r="DO554" s="222">
        <f t="shared" ref="DO554:DO616" si="1484">2*IMREAL(K293)*COS(2*PI()*B293*113/Nt_load2)-2*IMAGINARY(K293)*SIN(2*PI()*B293*113/Nt_load2)</f>
        <v>0</v>
      </c>
      <c r="DP554" s="222">
        <f t="shared" ref="DP554:DP616" si="1485">2*IMREAL(K293)*COS(2*PI()*B293*114/Nt_load2)-2*IMAGINARY(K293)*SIN(2*PI()*B293*114/Nt_load2)</f>
        <v>0</v>
      </c>
      <c r="DQ554" s="222">
        <f t="shared" ref="DQ554:DQ616" si="1486">2*IMREAL(K293)*COS(2*PI()*B293*115/Nt_load2)-2*IMAGINARY(K293)*SIN(2*PI()*B293*115/Nt_load2)</f>
        <v>0</v>
      </c>
      <c r="DR554" s="222">
        <f t="shared" ref="DR554:DR616" si="1487">2*IMREAL(K293)*COS(2*PI()*B293*116/Nt_load2)-2*IMAGINARY(K293)*SIN(2*PI()*B293*116/Nt_load2)</f>
        <v>0</v>
      </c>
      <c r="DS554" s="222">
        <f t="shared" ref="DS554:DS616" si="1488">2*IMREAL(K293)*COS(2*PI()*B293*117/Nt_load2)-2*IMAGINARY(K293)*SIN(2*PI()*B293*117/Nt_load2)</f>
        <v>0</v>
      </c>
      <c r="DT554" s="222">
        <f t="shared" ref="DT554:DT616" si="1489">2*IMREAL(K293)*COS(2*PI()*B293*118/Nt_load2)-2*IMAGINARY(K293)*SIN(2*PI()*B293*118/Nt_load2)</f>
        <v>0</v>
      </c>
      <c r="DU554" s="222">
        <f t="shared" ref="DU554:DU616" si="1490">2*IMREAL(K293)*COS(2*PI()*B293*119/Nt_load2)-2*IMAGINARY(K293)*SIN(2*PI()*B293*119/Nt_load2)</f>
        <v>0</v>
      </c>
      <c r="DV554" s="222">
        <f t="shared" ref="DV554:DV616" si="1491">2*IMREAL(K293)*COS(2*PI()*B293*120/Nt_load2)-2*IMAGINARY(K293)*SIN(2*PI()*B293*120/Nt_load2)</f>
        <v>0</v>
      </c>
      <c r="DW554" s="222">
        <f t="shared" ref="DW554:DW616" si="1492">2*IMREAL(K293)*COS(2*PI()*B293*121/Nt_load2)-2*IMAGINARY(K293)*SIN(2*PI()*B293*121/Nt_load2)</f>
        <v>0</v>
      </c>
      <c r="DX554" s="222">
        <f t="shared" ref="DX554:DX616" si="1493">2*IMREAL(K293)*COS(2*PI()*B293*122/Nt_load2)-2*IMAGINARY(K293)*SIN(2*PI()*B293*122/Nt_load2)</f>
        <v>0</v>
      </c>
      <c r="DY554" s="222">
        <f t="shared" ref="DY554:DY616" si="1494">2*IMREAL(K293)*COS(2*PI()*B293*123/Nt_load2)-2*IMAGINARY(K293)*SIN(2*PI()*B293*123/Nt_load2)</f>
        <v>0</v>
      </c>
      <c r="DZ554" s="222">
        <f t="shared" ref="DZ554:DZ616" si="1495">2*IMREAL(K293)*COS(2*PI()*B293*124/Nt_load2)-2*IMAGINARY(K293)*SIN(2*PI()*B293*124/Nt_load2)</f>
        <v>0</v>
      </c>
      <c r="EA554" s="222">
        <f t="shared" ref="EA554:EA616" si="1496">2*IMREAL(K293)*COS(2*PI()*B293*125/Nt_load2)-2*IMAGINARY(K293)*SIN(2*PI()*B293*125/Nt_load2)</f>
        <v>0</v>
      </c>
      <c r="EB554" s="222">
        <f t="shared" ref="EB554:EB616" si="1497">2*IMREAL(K293)*COS(2*PI()*B293*126/Nt_load2)-2*IMAGINARY(K293)*SIN(2*PI()*B293*126/Nt_load2)</f>
        <v>0</v>
      </c>
      <c r="EC554" s="222">
        <f t="shared" ref="EC554:EC616" si="1498">2*IMREAL(K293)*COS(2*PI()*B293*127/Nt_load2)-2*IMAGINARY(K293)*SIN(2*PI()*B293*127/Nt_load2)</f>
        <v>0</v>
      </c>
      <c r="ED554" s="222">
        <f t="shared" ref="ED554:ED616" si="1499">2*IMREAL(K293)*COS(2*PI()*B293*128/Nt_load2)-2*IMAGINARY(K293)*SIN(2*PI()*B293*128/Nt_load2)</f>
        <v>0</v>
      </c>
      <c r="EE554" s="222">
        <f t="shared" ref="EE554:EE616" si="1500">2*IMREAL(K293)*COS(2*PI()*B293*129/Nt_load2)-2*IMAGINARY(K293)*SIN(2*PI()*B293*129/Nt_load2)</f>
        <v>0</v>
      </c>
      <c r="EF554" s="222">
        <f t="shared" ref="EF554:EF616" si="1501">2*IMREAL(K293)*COS(2*PI()*B293*130/Nt_load2)-2*IMAGINARY(K293)*SIN(2*PI()*B293*130/Nt_load2)</f>
        <v>0</v>
      </c>
      <c r="EG554" s="222">
        <f t="shared" ref="EG554:EG616" si="1502">2*IMREAL(K293)*COS(2*PI()*B293*131/Nt_load2)-2*IMAGINARY(K293)*SIN(2*PI()*B293*131/Nt_load2)</f>
        <v>0</v>
      </c>
      <c r="EH554" s="222">
        <f t="shared" ref="EH554:EH616" si="1503">2*IMREAL(K293)*COS(2*PI()*B293*132/Nt_load2)-2*IMAGINARY(K293)*SIN(2*PI()*B293*132/Nt_load2)</f>
        <v>0</v>
      </c>
      <c r="EI554" s="222">
        <f t="shared" ref="EI554:EI616" si="1504">2*IMREAL(K293)*COS(2*PI()*B293*133/Nt_load2)-2*IMAGINARY(K293)*SIN(2*PI()*B293*133/Nt_load2)</f>
        <v>0</v>
      </c>
      <c r="EJ554" s="222">
        <f t="shared" ref="EJ554:EJ616" si="1505">2*IMREAL(K293)*COS(2*PI()*B293*134/Nt_load2)-2*IMAGINARY(K293)*SIN(2*PI()*B293*134/Nt_load2)</f>
        <v>0</v>
      </c>
      <c r="EK554" s="222">
        <f t="shared" ref="EK554:EK616" si="1506">2*IMREAL(K293)*COS(2*PI()*B293*135/Nt_load2)-2*IMAGINARY(K293)*SIN(2*PI()*B293*135/Nt_load2)</f>
        <v>0</v>
      </c>
      <c r="EL554" s="222">
        <f t="shared" ref="EL554:EL616" si="1507">2*IMREAL(K293)*COS(2*PI()*B293*136/Nt_load2)-2*IMAGINARY(K293)*SIN(2*PI()*B293*136/Nt_load2)</f>
        <v>0</v>
      </c>
      <c r="EM554" s="222">
        <f t="shared" ref="EM554:EM616" si="1508">2*IMREAL(K293)*COS(2*PI()*B293*137/Nt_load2)-2*IMAGINARY(K293)*SIN(2*PI()*B293*137/Nt_load2)</f>
        <v>0</v>
      </c>
      <c r="EN554" s="222">
        <f t="shared" ref="EN554:EN616" si="1509">2*IMREAL(K293)*COS(2*PI()*B293*138/Nt_load2)-2*IMAGINARY(K293)*SIN(2*PI()*B293*138/Nt_load2)</f>
        <v>0</v>
      </c>
      <c r="EO554" s="222">
        <f t="shared" ref="EO554:EO616" si="1510">2*IMREAL(K293)*COS(2*PI()*B293*139/Nt_load2)-2*IMAGINARY(K293)*SIN(2*PI()*B293*139/Nt_load2)</f>
        <v>0</v>
      </c>
      <c r="EP554" s="222">
        <f t="shared" ref="EP554:EP616" si="1511">2*IMREAL(K293)*COS(2*PI()*B293*140/Nt_load2)-2*IMAGINARY(K293)*SIN(2*PI()*B293*140/Nt_load2)</f>
        <v>0</v>
      </c>
      <c r="EQ554" s="222">
        <f t="shared" ref="EQ554:EQ616" si="1512">2*IMREAL(K293)*COS(2*PI()*B293*141/Nt_load2)-2*IMAGINARY(K293)*SIN(2*PI()*B293*141/Nt_load2)</f>
        <v>0</v>
      </c>
      <c r="ER554" s="222">
        <f t="shared" ref="ER554:ER616" si="1513">2*IMREAL(K293)*COS(2*PI()*B293*142/Nt_load2)-2*IMAGINARY(K293)*SIN(2*PI()*B293*142/Nt_load2)</f>
        <v>0</v>
      </c>
      <c r="ES554" s="222">
        <f t="shared" ref="ES554:ES616" si="1514">2*IMREAL(K293)*COS(2*PI()*B293*143/Nt_load2)-2*IMAGINARY(K293)*SIN(2*PI()*B293*143/Nt_load2)</f>
        <v>0</v>
      </c>
      <c r="ET554" s="222">
        <f t="shared" ref="ET554:ET616" si="1515">2*IMREAL(K293)*COS(2*PI()*B293*144/Nt_load2)-2*IMAGINARY(K293)*SIN(2*PI()*B293*144/Nt_load2)</f>
        <v>0</v>
      </c>
      <c r="EU554" s="222">
        <f t="shared" ref="EU554:EU616" si="1516">2*IMREAL(K293)*COS(2*PI()*B293*145/Nt_load2)-2*IMAGINARY(K293)*SIN(2*PI()*B293*145/Nt_load2)</f>
        <v>0</v>
      </c>
      <c r="EV554" s="222">
        <f t="shared" ref="EV554:EV616" si="1517">2*IMREAL(K293)*COS(2*PI()*B293*146/Nt_load2)-2*IMAGINARY(K293)*SIN(2*PI()*B293*146/Nt_load2)</f>
        <v>0</v>
      </c>
      <c r="EW554" s="222">
        <f t="shared" ref="EW554:EW616" si="1518">2*IMREAL(K293)*COS(2*PI()*B293*147/Nt_load2)-2*IMAGINARY(K293)*SIN(2*PI()*B293*147/Nt_load2)</f>
        <v>0</v>
      </c>
      <c r="EX554" s="222">
        <f t="shared" ref="EX554:EX616" si="1519">2*IMREAL(K293)*COS(2*PI()*B293*148/Nt_load2)-2*IMAGINARY(K293)*SIN(2*PI()*B293*148/Nt_load2)</f>
        <v>0</v>
      </c>
      <c r="EY554" s="222">
        <f t="shared" ref="EY554:EY616" si="1520">2*IMREAL(K293)*COS(2*PI()*B293*149/Nt_load2)-2*IMAGINARY(K293)*SIN(2*PI()*B293*149/Nt_load2)</f>
        <v>0</v>
      </c>
      <c r="EZ554" s="222">
        <f t="shared" ref="EZ554:EZ616" si="1521">2*IMREAL(K293)*COS(2*PI()*B293*150/Nt_load2)-2*IMAGINARY(K293)*SIN(2*PI()*B293*150/Nt_load2)</f>
        <v>0</v>
      </c>
      <c r="FA554" s="222">
        <f t="shared" ref="FA554:FA616" si="1522">2*IMREAL(K293)*COS(2*PI()*B293*151/Nt_load2)-2*IMAGINARY(K293)*SIN(2*PI()*B293*151/Nt_load2)</f>
        <v>0</v>
      </c>
      <c r="FB554" s="222">
        <f t="shared" ref="FB554:FB616" si="1523">2*IMREAL(K293)*COS(2*PI()*B293*152/Nt_load2)-2*IMAGINARY(K293)*SIN(2*PI()*B293*152/Nt_load2)</f>
        <v>0</v>
      </c>
      <c r="FC554" s="222">
        <f t="shared" ref="FC554:FC616" si="1524">2*IMREAL(K293)*COS(2*PI()*B293*153/Nt_load2)-2*IMAGINARY(K293)*SIN(2*PI()*B293*153/Nt_load2)</f>
        <v>0</v>
      </c>
      <c r="FD554" s="222">
        <f t="shared" ref="FD554:FD616" si="1525">2*IMREAL(K293)*COS(2*PI()*B293*154/Nt_load2)-2*IMAGINARY(K293)*SIN(2*PI()*B293*154/Nt_load2)</f>
        <v>0</v>
      </c>
      <c r="FE554" s="222">
        <f t="shared" ref="FE554:FE616" si="1526">2*IMREAL(K293)*COS(2*PI()*B293*155/Nt_load2)-2*IMAGINARY(K293)*SIN(2*PI()*B293*155/Nt_load2)</f>
        <v>0</v>
      </c>
      <c r="FF554" s="222">
        <f t="shared" ref="FF554:FF616" si="1527">2*IMREAL(K293)*COS(2*PI()*B293*156/Nt_load2)-2*IMAGINARY(K293)*SIN(2*PI()*B293*156/Nt_load2)</f>
        <v>0</v>
      </c>
      <c r="FG554" s="222">
        <f t="shared" ref="FG554:FG616" si="1528">2*IMREAL(K293)*COS(2*PI()*B293*157/Nt_load2)-2*IMAGINARY(K293)*SIN(2*PI()*B293*157/Nt_load2)</f>
        <v>0</v>
      </c>
      <c r="FH554" s="222">
        <f t="shared" ref="FH554:FH616" si="1529">2*IMREAL(K293)*COS(2*PI()*B293*158/Nt_load2)-2*IMAGINARY(K293)*SIN(2*PI()*B293*158/Nt_load2)</f>
        <v>0</v>
      </c>
      <c r="FI554" s="222">
        <f t="shared" ref="FI554:FI616" si="1530">2*IMREAL(K293)*COS(2*PI()*B293*159/Nt_load2)-2*IMAGINARY(K293)*SIN(2*PI()*B293*159/Nt_load2)</f>
        <v>0</v>
      </c>
      <c r="FJ554" s="222">
        <f t="shared" ref="FJ554:FJ616" si="1531">2*IMREAL(K293)*COS(2*PI()*B293*160/Nt_load2)-2*IMAGINARY(K293)*SIN(2*PI()*B293*160/Nt_load2)</f>
        <v>0</v>
      </c>
      <c r="FK554" s="222">
        <f t="shared" ref="FK554:FK616" si="1532">2*IMREAL(K293)*COS(2*PI()*B293*161/Nt_load2)-2*IMAGINARY(K293)*SIN(2*PI()*B293*161/Nt_load2)</f>
        <v>0</v>
      </c>
      <c r="FL554" s="222">
        <f t="shared" ref="FL554:FL616" si="1533">2*IMREAL(K293)*COS(2*PI()*B293*162/Nt_load2)-2*IMAGINARY(K293)*SIN(2*PI()*B293*162/Nt_load2)</f>
        <v>0</v>
      </c>
      <c r="FM554" s="222">
        <f t="shared" ref="FM554:FM616" si="1534">2*IMREAL(K293)*COS(2*PI()*B293*163/Nt_load2)-2*IMAGINARY(K293)*SIN(2*PI()*B293*163/Nt_load2)</f>
        <v>0</v>
      </c>
      <c r="FN554" s="222">
        <f t="shared" ref="FN554:FN616" si="1535">2*IMREAL(K293)*COS(2*PI()*B293*164/Nt_load2)-2*IMAGINARY(K293)*SIN(2*PI()*B293*164/Nt_load2)</f>
        <v>0</v>
      </c>
      <c r="FO554" s="222">
        <f t="shared" ref="FO554:FO616" si="1536">2*IMREAL(K293)*COS(2*PI()*B293*165/Nt_load2)-2*IMAGINARY(K293)*SIN(2*PI()*B293*165/Nt_load2)</f>
        <v>0</v>
      </c>
      <c r="FP554" s="222">
        <f t="shared" ref="FP554:FP616" si="1537">2*IMREAL(K293)*COS(2*PI()*B293*166/Nt_load2)-2*IMAGINARY(K293)*SIN(2*PI()*B293*166/Nt_load2)</f>
        <v>0</v>
      </c>
      <c r="FQ554" s="222">
        <f t="shared" ref="FQ554:FQ616" si="1538">2*IMREAL(K293)*COS(2*PI()*B293*167/Nt_load2)-2*IMAGINARY(K293)*SIN(2*PI()*B293*167/Nt_load2)</f>
        <v>0</v>
      </c>
      <c r="FR554" s="222">
        <f t="shared" ref="FR554:FR616" si="1539">2*IMREAL(K293)*COS(2*PI()*B293*168/Nt_load2)-2*IMAGINARY(K293)*SIN(2*PI()*B293*168/Nt_load2)</f>
        <v>0</v>
      </c>
      <c r="FS554" s="222">
        <f t="shared" ref="FS554:FS616" si="1540">2*IMREAL(K293)*COS(2*PI()*B293*169/Nt_load2)-2*IMAGINARY(K293)*SIN(2*PI()*B293*169/Nt_load2)</f>
        <v>0</v>
      </c>
      <c r="FT554" s="222">
        <f t="shared" ref="FT554:FT616" si="1541">2*IMREAL(K293)*COS(2*PI()*B293*170/Nt_load2)-2*IMAGINARY(K293)*SIN(2*PI()*B293*170/Nt_load2)</f>
        <v>0</v>
      </c>
      <c r="FU554" s="222">
        <f t="shared" ref="FU554:FU616" si="1542">2*IMREAL(K293)*COS(2*PI()*B293*171/Nt_load2)-2*IMAGINARY(K293)*SIN(2*PI()*B293*171/Nt_load2)</f>
        <v>0</v>
      </c>
      <c r="FV554" s="222">
        <f t="shared" ref="FV554:FV616" si="1543">2*IMREAL(K293)*COS(2*PI()*B293*172/Nt_load2)-2*IMAGINARY(K293)*SIN(2*PI()*B293*172/Nt_load2)</f>
        <v>0</v>
      </c>
      <c r="FW554" s="222">
        <f t="shared" ref="FW554:FW616" si="1544">2*IMREAL(K293)*COS(2*PI()*B293*173/Nt_load2)-2*IMAGINARY(K293)*SIN(2*PI()*B293*173/Nt_load2)</f>
        <v>0</v>
      </c>
      <c r="FX554" s="222">
        <f t="shared" ref="FX554:FX616" si="1545">2*IMREAL(K293)*COS(2*PI()*B293*174/Nt_load2)-2*IMAGINARY(K293)*SIN(2*PI()*B293*174/Nt_load2)</f>
        <v>0</v>
      </c>
      <c r="FY554" s="222">
        <f t="shared" ref="FY554:FY616" si="1546">2*IMREAL(K293)*COS(2*PI()*B293*175/Nt_load2)-2*IMAGINARY(K293)*SIN(2*PI()*B293*175/Nt_load2)</f>
        <v>0</v>
      </c>
      <c r="FZ554" s="222">
        <f t="shared" ref="FZ554:FZ616" si="1547">2*IMREAL(K293)*COS(2*PI()*B293*176/Nt_load2)-2*IMAGINARY(K293)*SIN(2*PI()*B293*176/Nt_load2)</f>
        <v>0</v>
      </c>
      <c r="GA554" s="222">
        <f t="shared" ref="GA554:GA616" si="1548">2*IMREAL(K293)*COS(2*PI()*B293*177/Nt_load2)-2*IMAGINARY(K293)*SIN(2*PI()*B293*177/Nt_load2)</f>
        <v>0</v>
      </c>
      <c r="GB554" s="222">
        <f t="shared" ref="GB554:GB616" si="1549">2*IMREAL(K293)*COS(2*PI()*B293*178/Nt_load2)-2*IMAGINARY(K293)*SIN(2*PI()*B293*178/Nt_load2)</f>
        <v>0</v>
      </c>
      <c r="GC554" s="222">
        <f t="shared" ref="GC554:GC616" si="1550">2*IMREAL(K293)*COS(2*PI()*B293*179/Nt_load2)-2*IMAGINARY(K293)*SIN(2*PI()*B293*179/Nt_load2)</f>
        <v>0</v>
      </c>
      <c r="GD554" s="222">
        <f t="shared" ref="GD554:GD616" si="1551">2*IMREAL(K293)*COS(2*PI()*B293*180/Nt_load2)-2*IMAGINARY(K293)*SIN(2*PI()*B293*180/Nt_load2)</f>
        <v>0</v>
      </c>
      <c r="GE554" s="222">
        <f t="shared" ref="GE554:GE616" si="1552">2*IMREAL(K293)*COS(2*PI()*B293*181/Nt_load2)-2*IMAGINARY(K293)*SIN(2*PI()*B293*181/Nt_load2)</f>
        <v>0</v>
      </c>
      <c r="GF554" s="222">
        <f t="shared" ref="GF554:GF616" si="1553">2*IMREAL(K293)*COS(2*PI()*B293*182/Nt_load2)-2*IMAGINARY(K293)*SIN(2*PI()*B293*182/Nt_load2)</f>
        <v>0</v>
      </c>
      <c r="GG554" s="222">
        <f t="shared" ref="GG554:GG616" si="1554">2*IMREAL(K293)*COS(2*PI()*B293*183/Nt_load2)-2*IMAGINARY(K293)*SIN(2*PI()*B293*183/Nt_load2)</f>
        <v>0</v>
      </c>
      <c r="GH554" s="222">
        <f t="shared" ref="GH554:GH616" si="1555">2*IMREAL(K293)*COS(2*PI()*B293*184/Nt_load2)-2*IMAGINARY(K293)*SIN(2*PI()*B293*184/Nt_load2)</f>
        <v>0</v>
      </c>
      <c r="GI554" s="222">
        <f t="shared" ref="GI554:GI616" si="1556">2*IMREAL(K293)*COS(2*PI()*B293*185/Nt_load2)-2*IMAGINARY(K293)*SIN(2*PI()*B293*185/Nt_load2)</f>
        <v>0</v>
      </c>
      <c r="GJ554" s="222">
        <f t="shared" ref="GJ554:GJ616" si="1557">2*IMREAL(K293)*COS(2*PI()*B293*186/Nt_load2)-2*IMAGINARY(K293)*SIN(2*PI()*B293*186/Nt_load2)</f>
        <v>0</v>
      </c>
      <c r="GK554" s="222">
        <f t="shared" ref="GK554:GK616" si="1558">2*IMREAL(K293)*COS(2*PI()*B293*187/Nt_load2)-2*IMAGINARY(K293)*SIN(2*PI()*B293*187/Nt_load2)</f>
        <v>0</v>
      </c>
      <c r="GL554" s="222">
        <f t="shared" ref="GL554:GL616" si="1559">2*IMREAL(K293)*COS(2*PI()*B293*188/Nt_load2)-2*IMAGINARY(K293)*SIN(2*PI()*B293*188/Nt_load2)</f>
        <v>0</v>
      </c>
      <c r="GM554" s="222">
        <f t="shared" ref="GM554:GM616" si="1560">2*IMREAL(K293)*COS(2*PI()*B293*189/Nt_load2)-2*IMAGINARY(K293)*SIN(2*PI()*B293*189/Nt_load2)</f>
        <v>0</v>
      </c>
      <c r="GN554" s="222">
        <f t="shared" ref="GN554:GN616" si="1561">2*IMREAL(K293)*COS(2*PI()*B293*190/Nt_load2)-2*IMAGINARY(K293)*SIN(2*PI()*B293*190/Nt_load2)</f>
        <v>0</v>
      </c>
      <c r="GO554" s="222">
        <f t="shared" ref="GO554:GO616" si="1562">2*IMREAL(K293)*COS(2*PI()*B293*191/Nt_load2)-2*IMAGINARY(K293)*SIN(2*PI()*B293*191/Nt_load2)</f>
        <v>0</v>
      </c>
      <c r="GP554" s="222">
        <f t="shared" ref="GP554:GP616" si="1563">2*IMREAL(K293)*COS(2*PI()*B293*192/Nt_load2)-2*IMAGINARY(K293)*SIN(2*PI()*B293*192/Nt_load2)</f>
        <v>0</v>
      </c>
      <c r="GQ554" s="222">
        <f t="shared" ref="GQ554:GQ616" si="1564">2*IMREAL(K293)*COS(2*PI()*B293*193/Nt_load2)-2*IMAGINARY(K293)*SIN(2*PI()*B293*193/Nt_load2)</f>
        <v>0</v>
      </c>
      <c r="GR554" s="222">
        <f t="shared" ref="GR554:GR616" si="1565">2*IMREAL(K293)*COS(2*PI()*B293*194/Nt_load2)-2*IMAGINARY(K293)*SIN(2*PI()*B293*194/Nt_load2)</f>
        <v>0</v>
      </c>
      <c r="GS554" s="222">
        <f t="shared" ref="GS554:GS616" si="1566">2*IMREAL(K293)*COS(2*PI()*B293*195/Nt_load2)-2*IMAGINARY(K293)*SIN(2*PI()*B293*195/Nt_load2)</f>
        <v>0</v>
      </c>
      <c r="GT554" s="222">
        <f t="shared" ref="GT554:GT616" si="1567">2*IMREAL(K293)*COS(2*PI()*B293*196/Nt_load2)-2*IMAGINARY(K293)*SIN(2*PI()*B293*196/Nt_load2)</f>
        <v>0</v>
      </c>
      <c r="GU554" s="222">
        <f t="shared" ref="GU554:GU616" si="1568">2*IMREAL(K293)*COS(2*PI()*B293*197/Nt_load2)-2*IMAGINARY(K293)*SIN(2*PI()*B293*197/Nt_load2)</f>
        <v>0</v>
      </c>
      <c r="GV554" s="222">
        <f t="shared" ref="GV554:GV616" si="1569">2*IMREAL(K293)*COS(2*PI()*B293*198/Nt_load2)-2*IMAGINARY(K293)*SIN(2*PI()*B293*198/Nt_load2)</f>
        <v>0</v>
      </c>
      <c r="GW554" s="222">
        <f t="shared" ref="GW554:GW616" si="1570">2*IMREAL(K293)*COS(2*PI()*B293*199/Nt_load2)-2*IMAGINARY(K293)*SIN(2*PI()*B293*199/Nt_load2)</f>
        <v>0</v>
      </c>
      <c r="GX554" s="222">
        <f t="shared" ref="GX554:GX616" si="1571">2*IMREAL(K293)*COS(2*PI()*B293*200/Nt_load2)-2*IMAGINARY(K293)*SIN(2*PI()*B293*200/Nt_load2)</f>
        <v>0</v>
      </c>
      <c r="GY554" s="222">
        <f t="shared" ref="GY554:GY616" si="1572">2*IMREAL(K293)*COS(2*PI()*B293*201/Nt_load2)-2*IMAGINARY(K293)*SIN(2*PI()*B293*201/Nt_load2)</f>
        <v>0</v>
      </c>
      <c r="GZ554" s="222">
        <f t="shared" ref="GZ554:GZ616" si="1573">2*IMREAL(K293)*COS(2*PI()*B293*202/Nt_load2)-2*IMAGINARY(K293)*SIN(2*PI()*B293*202/Nt_load2)</f>
        <v>0</v>
      </c>
      <c r="HA554" s="222">
        <f t="shared" ref="HA554:HA616" si="1574">2*IMREAL(K293)*COS(2*PI()*B293*203/Nt_load2)-2*IMAGINARY(K293)*SIN(2*PI()*B293*203/Nt_load2)</f>
        <v>0</v>
      </c>
      <c r="HB554" s="222">
        <f t="shared" ref="HB554:HB616" si="1575">2*IMREAL(K293)*COS(2*PI()*B293*204/Nt_load2)-2*IMAGINARY(K293)*SIN(2*PI()*B293*204/Nt_load2)</f>
        <v>0</v>
      </c>
      <c r="HC554" s="222">
        <f t="shared" ref="HC554:HC616" si="1576">2*IMREAL(K293)*COS(2*PI()*B293*205/Nt_load2)-2*IMAGINARY(K293)*SIN(2*PI()*B293*205/Nt_load2)</f>
        <v>0</v>
      </c>
      <c r="HD554" s="222">
        <f t="shared" ref="HD554:HD616" si="1577">2*IMREAL(K293)*COS(2*PI()*B293*206/Nt_load2)-2*IMAGINARY(K293)*SIN(2*PI()*B293*206/Nt_load2)</f>
        <v>0</v>
      </c>
      <c r="HE554" s="222">
        <f t="shared" ref="HE554:HE616" si="1578">2*IMREAL(K293)*COS(2*PI()*B293*207/Nt_load2)-2*IMAGINARY(K293)*SIN(2*PI()*B293*207/Nt_load2)</f>
        <v>0</v>
      </c>
      <c r="HF554" s="222">
        <f t="shared" ref="HF554:HF616" si="1579">2*IMREAL(K293)*COS(2*PI()*B293*208/Nt_load2)-2*IMAGINARY(K293)*SIN(2*PI()*B293*208/Nt_load2)</f>
        <v>0</v>
      </c>
      <c r="HG554" s="222">
        <f t="shared" ref="HG554:HG616" si="1580">2*IMREAL(K293)*COS(2*PI()*B293*209/Nt_load2)-2*IMAGINARY(K293)*SIN(2*PI()*B293*209/Nt_load2)</f>
        <v>0</v>
      </c>
      <c r="HH554" s="222">
        <f t="shared" ref="HH554:HH616" si="1581">2*IMREAL(K293)*COS(2*PI()*B293*210/Nt_load2)-2*IMAGINARY(K293)*SIN(2*PI()*B293*210/Nt_load2)</f>
        <v>0</v>
      </c>
      <c r="HI554" s="222">
        <f t="shared" ref="HI554:HI616" si="1582">2*IMREAL(K293)*COS(2*PI()*B293*211/Nt_load2)-2*IMAGINARY(K293)*SIN(2*PI()*B293*211/Nt_load2)</f>
        <v>0</v>
      </c>
      <c r="HJ554" s="222">
        <f t="shared" ref="HJ554:HJ616" si="1583">2*IMREAL(K293)*COS(2*PI()*B293*212/Nt_load2)-2*IMAGINARY(K293)*SIN(2*PI()*B293*212/Nt_load2)</f>
        <v>0</v>
      </c>
      <c r="HK554" s="222">
        <f t="shared" ref="HK554:HK616" si="1584">2*IMREAL(K293)*COS(2*PI()*B293*213/Nt_load2)-2*IMAGINARY(K293)*SIN(2*PI()*B293*213/Nt_load2)</f>
        <v>0</v>
      </c>
      <c r="HL554" s="222">
        <f t="shared" ref="HL554:HL616" si="1585">2*IMREAL(K293)*COS(2*PI()*B293*214/Nt_load2)-2*IMAGINARY(K293)*SIN(2*PI()*B293*214/Nt_load2)</f>
        <v>0</v>
      </c>
      <c r="HM554" s="222">
        <f t="shared" ref="HM554:HM616" si="1586">2*IMREAL(K293)*COS(2*PI()*B293*215/Nt_load2)-2*IMAGINARY(K293)*SIN(2*PI()*B293*215/Nt_load2)</f>
        <v>0</v>
      </c>
      <c r="HN554" s="222">
        <f t="shared" ref="HN554:HN616" si="1587">2*IMREAL(K293)*COS(2*PI()*B293*216/Nt_load2)-2*IMAGINARY(K293)*SIN(2*PI()*B293*216/Nt_load2)</f>
        <v>0</v>
      </c>
      <c r="HO554" s="222">
        <f t="shared" ref="HO554:HO616" si="1588">2*IMREAL(K293)*COS(2*PI()*B293*217/Nt_load2)-2*IMAGINARY(K293)*SIN(2*PI()*B293*217/Nt_load2)</f>
        <v>0</v>
      </c>
      <c r="HP554" s="222">
        <f t="shared" ref="HP554:HP616" si="1589">2*IMREAL(K293)*COS(2*PI()*B293*218/Nt_load2)-2*IMAGINARY(K293)*SIN(2*PI()*B293*218/Nt_load2)</f>
        <v>0</v>
      </c>
      <c r="HQ554" s="222">
        <f t="shared" ref="HQ554:HQ616" si="1590">2*IMREAL(K293)*COS(2*PI()*B293*219/Nt_load2)-2*IMAGINARY(K293)*SIN(2*PI()*B293*219/Nt_load2)</f>
        <v>0</v>
      </c>
      <c r="HR554" s="222">
        <f t="shared" ref="HR554:HR616" si="1591">2*IMREAL(K293)*COS(2*PI()*B293*220/Nt_load2)-2*IMAGINARY(K293)*SIN(2*PI()*B293*220/Nt_load2)</f>
        <v>0</v>
      </c>
      <c r="HS554" s="222">
        <f t="shared" ref="HS554:HS616" si="1592">2*IMREAL(K293)*COS(2*PI()*B293*221/Nt_load2)-2*IMAGINARY(K293)*SIN(2*PI()*B293*221/Nt_load2)</f>
        <v>0</v>
      </c>
      <c r="HT554" s="222">
        <f t="shared" ref="HT554:HT616" si="1593">2*IMREAL(K293)*COS(2*PI()*B293*222/Nt_load2)-2*IMAGINARY(K293)*SIN(2*PI()*B293*222/Nt_load2)</f>
        <v>0</v>
      </c>
      <c r="HU554" s="222">
        <f t="shared" ref="HU554:HU616" si="1594">2*IMREAL(K293)*COS(2*PI()*B293*223/Nt_load2)-2*IMAGINARY(K293)*SIN(2*PI()*B293*223/Nt_load2)</f>
        <v>0</v>
      </c>
      <c r="HV554" s="222">
        <f t="shared" ref="HV554:HV616" si="1595">2*IMREAL(K293)*COS(2*PI()*B293*224/Nt_load2)-2*IMAGINARY(K293)*SIN(2*PI()*B293*224/Nt_load2)</f>
        <v>0</v>
      </c>
      <c r="HW554" s="222">
        <f t="shared" ref="HW554:HW616" si="1596">2*IMREAL(K293)*COS(2*PI()*B293*225/Nt_load2)-2*IMAGINARY(K293)*SIN(2*PI()*B293*225/Nt_load2)</f>
        <v>0</v>
      </c>
      <c r="HX554" s="222">
        <f t="shared" ref="HX554:HX616" si="1597">2*IMREAL(K293)*COS(2*PI()*B293*226/Nt_load2)-2*IMAGINARY(K293)*SIN(2*PI()*B293*226/Nt_load2)</f>
        <v>0</v>
      </c>
      <c r="HY554" s="222">
        <f t="shared" ref="HY554:HY616" si="1598">2*IMREAL(K293)*COS(2*PI()*B293*227/Nt_load2)-2*IMAGINARY(K293)*SIN(2*PI()*B293*227/Nt_load2)</f>
        <v>0</v>
      </c>
      <c r="HZ554" s="222">
        <f t="shared" ref="HZ554:HZ616" si="1599">2*IMREAL(K293)*COS(2*PI()*B293*228/Nt_load2)-2*IMAGINARY(K293)*SIN(2*PI()*B293*228/Nt_load2)</f>
        <v>0</v>
      </c>
      <c r="IA554" s="222">
        <f t="shared" ref="IA554:IA616" si="1600">2*IMREAL(K293)*COS(2*PI()*B293*229/Nt_load2)-2*IMAGINARY(K293)*SIN(2*PI()*B293*229/Nt_load2)</f>
        <v>0</v>
      </c>
      <c r="IB554" s="222">
        <f t="shared" ref="IB554:IB616" si="1601">2*IMREAL(K293)*COS(2*PI()*B293*230/Nt_load2)-2*IMAGINARY(K293)*SIN(2*PI()*B293*230/Nt_load2)</f>
        <v>0</v>
      </c>
      <c r="IC554" s="222">
        <f t="shared" ref="IC554:IC616" si="1602">2*IMREAL(K293)*COS(2*PI()*B293*231/Nt_load2)-2*IMAGINARY(K293)*SIN(2*PI()*B293*231/Nt_load2)</f>
        <v>0</v>
      </c>
      <c r="ID554" s="222">
        <f t="shared" ref="ID554:ID616" si="1603">2*IMREAL(K293)*COS(2*PI()*B293*232/Nt_load2)-2*IMAGINARY(K293)*SIN(2*PI()*B293*232/Nt_load2)</f>
        <v>0</v>
      </c>
      <c r="IE554" s="222">
        <f t="shared" ref="IE554:IE616" si="1604">2*IMREAL(K293)*COS(2*PI()*B293*233/Nt_load2)-2*IMAGINARY(K293)*SIN(2*PI()*B293*223/Nt_load2)</f>
        <v>0</v>
      </c>
      <c r="IF554" s="222">
        <f t="shared" ref="IF554:IF616" si="1605">2*IMREAL(K293)*COS(2*PI()*B293*234/Nt_load2)-2*IMAGINARY(K293)*SIN(2*PI()*B293*234/Nt_load2)</f>
        <v>0</v>
      </c>
      <c r="IG554" s="222">
        <f t="shared" ref="IG554:IG616" si="1606">2*IMREAL(K293)*COS(2*PI()*B293*235/Nt_load2)-2*IMAGINARY(K293)*SIN(2*PI()*B293*235/Nt_load2)</f>
        <v>0</v>
      </c>
      <c r="IH554" s="222">
        <f t="shared" ref="IH554:IH616" si="1607">2*IMREAL(K293)*COS(2*PI()*B293*236/Nt_load2)-2*IMAGINARY(K293)*SIN(2*PI()*B293*236/Nt_load2)</f>
        <v>0</v>
      </c>
      <c r="II554" s="222">
        <f t="shared" ref="II554:II616" si="1608">2*IMREAL(K293)*COS(2*PI()*B293*237/Nt_load2)-2*IMAGINARY(K293)*SIN(2*PI()*B293*237/Nt_load2)</f>
        <v>0</v>
      </c>
      <c r="IJ554" s="222">
        <f t="shared" ref="IJ554:IJ616" si="1609">2*IMREAL(K293)*COS(2*PI()*B293*238/Nt_load2)-2*IMAGINARY(K293)*SIN(2*PI()*B293*238/Nt_load2)</f>
        <v>0</v>
      </c>
      <c r="IK554" s="222">
        <f t="shared" ref="IK554:IK616" si="1610">2*IMREAL(K293)*COS(2*PI()*B293*239/Nt_load2)-2*IMAGINARY(K293)*SIN(2*PI()*B293*239/Nt_load2)</f>
        <v>0</v>
      </c>
      <c r="IL554" s="222">
        <f t="shared" ref="IL554:IL616" si="1611">2*IMREAL(K293)*COS(2*PI()*B293*240/Nt_load2)-2*IMAGINARY(K293)*SIN(2*PI()*B293*240/Nt_load2)</f>
        <v>0</v>
      </c>
      <c r="IM554" s="222">
        <f t="shared" ref="IM554:IM616" si="1612">2*IMREAL(K293)*COS(2*PI()*B293*241/Nt_load2)-2*IMAGINARY(K293)*SIN(2*PI()*B293*241/Nt_load2)</f>
        <v>0</v>
      </c>
      <c r="IN554" s="222">
        <f t="shared" ref="IN554:IN616" si="1613">2*IMREAL(K293)*COS(2*PI()*B293*242/Nt_load2)-2*IMAGINARY(K293)*SIN(2*PI()*B293*242/Nt_load2)</f>
        <v>0</v>
      </c>
      <c r="IO554" s="222">
        <f t="shared" ref="IO554:IO616" si="1614">2*IMREAL(K293)*COS(2*PI()*B293*243/Nt_load2)-2*IMAGINARY(K293)*SIN(2*PI()*B293*243/Nt_load2)</f>
        <v>0</v>
      </c>
      <c r="IP554" s="222">
        <f t="shared" ref="IP554:IP616" si="1615">2*IMREAL(K293)*COS(2*PI()*B293*244/Nt_load2)-2*IMAGINARY(K293)*SIN(2*PI()*B293*244/Nt_load2)</f>
        <v>0</v>
      </c>
      <c r="IQ554" s="222">
        <f t="shared" ref="IQ554:IQ616" si="1616">2*IMREAL(K293)*COS(2*PI()*B293*245/Nt_load2)-2*IMAGINARY(K293)*SIN(2*PI()*B293*245/Nt_load2)</f>
        <v>0</v>
      </c>
      <c r="IR554" s="222">
        <f t="shared" ref="IR554:IR616" si="1617">2*IMREAL(K293)*COS(2*PI()*B293*246/Nt_load2)-2*IMAGINARY(K293)*SIN(2*PI()*B293*246/Nt_load2)</f>
        <v>0</v>
      </c>
      <c r="IS554" s="222">
        <f t="shared" ref="IS554:IS616" si="1618">2*IMREAL(K293)*COS(2*PI()*B293*247/Nt_load2)-2*IMAGINARY(K293)*SIN(2*PI()*B293*247/Nt_load2)</f>
        <v>0</v>
      </c>
      <c r="IT554" s="222">
        <f t="shared" ref="IT554:IT616" si="1619">2*IMREAL(K293)*COS(2*PI()*B293*248/Nt_load2)-2*IMAGINARY(K293)*SIN(2*PI()*B293*248/Nt_load2)</f>
        <v>0</v>
      </c>
      <c r="IU554" s="222">
        <f t="shared" ref="IU554:IU616" si="1620">2*IMREAL(K293)*COS(2*PI()*B293*249/Nt_load2)-2*IMAGINARY(K293)*SIN(2*PI()*B293*249/Nt_load2)</f>
        <v>0</v>
      </c>
      <c r="IV554" s="222">
        <f t="shared" ref="IV554:IV616" si="1621">2*IMREAL(K293)*COS(2*PI()*B293*250/Nt_load2)-2*IMAGINARY(K293)*SIN(2*PI()*B293*250/Nt_load2)</f>
        <v>0</v>
      </c>
      <c r="IW554" s="222">
        <f t="shared" ref="IW554:IW616" si="1622">2*IMREAL(K293)*COS(2*PI()*B293*251/Nt_load2)-2*IMAGINARY(K293)*SIN(2*PI()*B293*251/Nt_load2)</f>
        <v>0</v>
      </c>
      <c r="IX554" s="222">
        <f t="shared" ref="IX554:IX616" si="1623">2*IMREAL(K293)*COS(2*PI()*B293*252/Nt_load2)-2*IMAGINARY(K293)*SIN(2*PI()*B293*252/Nt_load2)</f>
        <v>0</v>
      </c>
      <c r="IY554" s="222">
        <f t="shared" ref="IY554:IY616" si="1624">2*IMREAL(K293)*COS(2*PI()*B293*253/Nt_load2)-2*IMAGINARY(K293)*SIN(2*PI()*B293*253/Nt_load2)</f>
        <v>0</v>
      </c>
      <c r="IZ554" s="222">
        <f t="shared" ref="IZ554:IZ616" si="1625">2*IMREAL(K293)*COS(2*PI()*B293*254/Nt_load2)-2*IMAGINARY(K293)*SIN(2*PI()*B293*254/Nt_load2)</f>
        <v>0</v>
      </c>
      <c r="JA554" s="222">
        <f t="shared" ref="JA554:JA616" si="1626">2*IMREAL(K293)*COS(2*PI()*B293*255/Nt_load2)-2*IMAGINARY(K293)*SIN(2*PI()*B293*255/Nt_load2)</f>
        <v>0</v>
      </c>
      <c r="JB554" s="222">
        <f t="shared" ref="JB554:JB616" si="1627">2*IMREAL(K293)*COS(2*PI()*B293*256/Nt_load2)-2*IMAGINARY(K293)*SIN(2*PI()*B293*256/Nt_load2)</f>
        <v>0</v>
      </c>
    </row>
    <row r="555" spans="2:262">
      <c r="B555" s="230">
        <v>194</v>
      </c>
      <c r="C555" s="229">
        <f t="shared" ref="C555:C617" si="1628">C554+Div_Nt_load2</f>
        <v>3.7890625000000029E-3</v>
      </c>
      <c r="D555" s="226">
        <f t="shared" ca="1" si="1371"/>
        <v>39.31662343782056</v>
      </c>
      <c r="E555" s="225">
        <f ca="1">GR361</f>
        <v>0.11662343782055708</v>
      </c>
      <c r="F555" s="224">
        <v>194</v>
      </c>
      <c r="G555" s="222">
        <f t="shared" si="1372"/>
        <v>0</v>
      </c>
      <c r="H555" s="222">
        <f t="shared" si="1373"/>
        <v>0</v>
      </c>
      <c r="I555" s="222">
        <f t="shared" si="1374"/>
        <v>0</v>
      </c>
      <c r="J555" s="222">
        <f t="shared" si="1375"/>
        <v>0</v>
      </c>
      <c r="K555" s="222">
        <f t="shared" si="1376"/>
        <v>0</v>
      </c>
      <c r="L555" s="222">
        <f t="shared" si="1377"/>
        <v>0</v>
      </c>
      <c r="M555" s="222">
        <f t="shared" si="1378"/>
        <v>0</v>
      </c>
      <c r="N555" s="222">
        <f t="shared" si="1379"/>
        <v>0</v>
      </c>
      <c r="O555" s="222">
        <f t="shared" si="1380"/>
        <v>0</v>
      </c>
      <c r="P555" s="222">
        <f t="shared" si="1381"/>
        <v>0</v>
      </c>
      <c r="Q555" s="222">
        <f t="shared" si="1382"/>
        <v>0</v>
      </c>
      <c r="R555" s="222">
        <f t="shared" si="1383"/>
        <v>0</v>
      </c>
      <c r="S555" s="222">
        <f t="shared" si="1384"/>
        <v>0</v>
      </c>
      <c r="T555" s="222">
        <f t="shared" si="1385"/>
        <v>0</v>
      </c>
      <c r="U555" s="222">
        <f t="shared" si="1386"/>
        <v>0</v>
      </c>
      <c r="V555" s="222">
        <f t="shared" si="1387"/>
        <v>0</v>
      </c>
      <c r="W555" s="222">
        <f t="shared" si="1388"/>
        <v>0</v>
      </c>
      <c r="X555" s="222">
        <f t="shared" si="1389"/>
        <v>0</v>
      </c>
      <c r="Y555" s="222">
        <f t="shared" si="1390"/>
        <v>0</v>
      </c>
      <c r="Z555" s="222">
        <f t="shared" si="1391"/>
        <v>0</v>
      </c>
      <c r="AA555" s="222">
        <f t="shared" si="1392"/>
        <v>0</v>
      </c>
      <c r="AB555" s="222">
        <f t="shared" si="1393"/>
        <v>0</v>
      </c>
      <c r="AC555" s="222">
        <f t="shared" si="1394"/>
        <v>0</v>
      </c>
      <c r="AD555" s="222">
        <f t="shared" si="1395"/>
        <v>0</v>
      </c>
      <c r="AE555" s="222">
        <f t="shared" si="1396"/>
        <v>0</v>
      </c>
      <c r="AF555" s="222">
        <f t="shared" si="1397"/>
        <v>0</v>
      </c>
      <c r="AG555" s="222">
        <f t="shared" si="1398"/>
        <v>0</v>
      </c>
      <c r="AH555" s="222">
        <f t="shared" si="1399"/>
        <v>0</v>
      </c>
      <c r="AI555" s="222">
        <f t="shared" si="1400"/>
        <v>0</v>
      </c>
      <c r="AJ555" s="222">
        <f t="shared" si="1401"/>
        <v>0</v>
      </c>
      <c r="AK555" s="222">
        <f t="shared" si="1402"/>
        <v>0</v>
      </c>
      <c r="AL555" s="222">
        <f t="shared" si="1403"/>
        <v>0</v>
      </c>
      <c r="AM555" s="222">
        <f t="shared" si="1404"/>
        <v>0</v>
      </c>
      <c r="AN555" s="222">
        <f t="shared" si="1405"/>
        <v>0</v>
      </c>
      <c r="AO555" s="222">
        <f t="shared" si="1406"/>
        <v>0</v>
      </c>
      <c r="AP555" s="222">
        <f t="shared" si="1407"/>
        <v>0</v>
      </c>
      <c r="AQ555" s="222">
        <f t="shared" si="1408"/>
        <v>0</v>
      </c>
      <c r="AR555" s="222">
        <f t="shared" si="1409"/>
        <v>0</v>
      </c>
      <c r="AS555" s="222">
        <f t="shared" si="1410"/>
        <v>0</v>
      </c>
      <c r="AT555" s="222">
        <f t="shared" si="1411"/>
        <v>0</v>
      </c>
      <c r="AU555" s="222">
        <f t="shared" si="1412"/>
        <v>0</v>
      </c>
      <c r="AV555" s="222">
        <f t="shared" si="1413"/>
        <v>0</v>
      </c>
      <c r="AW555" s="222">
        <f t="shared" si="1414"/>
        <v>0</v>
      </c>
      <c r="AX555" s="222">
        <f t="shared" si="1415"/>
        <v>0</v>
      </c>
      <c r="AY555" s="222">
        <f t="shared" si="1416"/>
        <v>0</v>
      </c>
      <c r="AZ555" s="222">
        <f t="shared" si="1417"/>
        <v>0</v>
      </c>
      <c r="BA555" s="222">
        <f t="shared" si="1418"/>
        <v>0</v>
      </c>
      <c r="BB555" s="222">
        <f t="shared" si="1419"/>
        <v>0</v>
      </c>
      <c r="BC555" s="222">
        <f t="shared" si="1420"/>
        <v>0</v>
      </c>
      <c r="BD555" s="222">
        <f t="shared" si="1421"/>
        <v>0</v>
      </c>
      <c r="BE555" s="222">
        <f t="shared" si="1422"/>
        <v>0</v>
      </c>
      <c r="BF555" s="222">
        <f t="shared" si="1423"/>
        <v>0</v>
      </c>
      <c r="BG555" s="222">
        <f t="shared" si="1424"/>
        <v>0</v>
      </c>
      <c r="BH555" s="222">
        <f t="shared" si="1425"/>
        <v>0</v>
      </c>
      <c r="BI555" s="222">
        <f t="shared" si="1426"/>
        <v>0</v>
      </c>
      <c r="BJ555" s="222">
        <f t="shared" si="1427"/>
        <v>0</v>
      </c>
      <c r="BK555" s="222">
        <f t="shared" si="1428"/>
        <v>0</v>
      </c>
      <c r="BL555" s="222">
        <f t="shared" si="1429"/>
        <v>0</v>
      </c>
      <c r="BM555" s="222">
        <f t="shared" si="1430"/>
        <v>0</v>
      </c>
      <c r="BN555" s="222">
        <f t="shared" si="1431"/>
        <v>0</v>
      </c>
      <c r="BO555" s="222">
        <f t="shared" si="1432"/>
        <v>0</v>
      </c>
      <c r="BP555" s="222">
        <f t="shared" si="1433"/>
        <v>0</v>
      </c>
      <c r="BQ555" s="222">
        <f t="shared" si="1434"/>
        <v>0</v>
      </c>
      <c r="BR555" s="222">
        <f t="shared" si="1435"/>
        <v>0</v>
      </c>
      <c r="BS555" s="222">
        <f t="shared" si="1436"/>
        <v>0</v>
      </c>
      <c r="BT555" s="222">
        <f t="shared" si="1437"/>
        <v>0</v>
      </c>
      <c r="BU555" s="222">
        <f t="shared" si="1438"/>
        <v>0</v>
      </c>
      <c r="BV555" s="222">
        <f t="shared" si="1439"/>
        <v>0</v>
      </c>
      <c r="BW555" s="222">
        <f t="shared" si="1440"/>
        <v>0</v>
      </c>
      <c r="BX555" s="222">
        <f t="shared" si="1441"/>
        <v>0</v>
      </c>
      <c r="BY555" s="222">
        <f t="shared" si="1442"/>
        <v>0</v>
      </c>
      <c r="BZ555" s="222">
        <f t="shared" si="1443"/>
        <v>0</v>
      </c>
      <c r="CA555" s="222">
        <f t="shared" si="1444"/>
        <v>0</v>
      </c>
      <c r="CB555" s="222">
        <f t="shared" si="1445"/>
        <v>0</v>
      </c>
      <c r="CC555" s="222">
        <f t="shared" si="1446"/>
        <v>0</v>
      </c>
      <c r="CD555" s="222">
        <f t="shared" si="1447"/>
        <v>0</v>
      </c>
      <c r="CE555" s="222">
        <f t="shared" si="1448"/>
        <v>0</v>
      </c>
      <c r="CF555" s="222">
        <f t="shared" si="1449"/>
        <v>0</v>
      </c>
      <c r="CG555" s="222">
        <f t="shared" si="1450"/>
        <v>0</v>
      </c>
      <c r="CH555" s="222">
        <f t="shared" si="1451"/>
        <v>0</v>
      </c>
      <c r="CI555" s="222">
        <f t="shared" si="1452"/>
        <v>0</v>
      </c>
      <c r="CJ555" s="222">
        <f t="shared" si="1453"/>
        <v>0</v>
      </c>
      <c r="CK555" s="222">
        <f t="shared" si="1454"/>
        <v>0</v>
      </c>
      <c r="CL555" s="222">
        <f t="shared" si="1455"/>
        <v>0</v>
      </c>
      <c r="CM555" s="222">
        <f t="shared" si="1456"/>
        <v>0</v>
      </c>
      <c r="CN555" s="222">
        <f t="shared" si="1457"/>
        <v>0</v>
      </c>
      <c r="CO555" s="222">
        <f t="shared" si="1458"/>
        <v>0</v>
      </c>
      <c r="CP555" s="222">
        <f t="shared" si="1459"/>
        <v>0</v>
      </c>
      <c r="CQ555" s="222">
        <f t="shared" si="1460"/>
        <v>0</v>
      </c>
      <c r="CR555" s="222">
        <f t="shared" si="1461"/>
        <v>0</v>
      </c>
      <c r="CS555" s="222">
        <f t="shared" si="1462"/>
        <v>0</v>
      </c>
      <c r="CT555" s="222">
        <f t="shared" si="1463"/>
        <v>0</v>
      </c>
      <c r="CU555" s="222">
        <f t="shared" si="1464"/>
        <v>0</v>
      </c>
      <c r="CV555" s="222">
        <f t="shared" si="1465"/>
        <v>0</v>
      </c>
      <c r="CW555" s="222">
        <f t="shared" si="1466"/>
        <v>0</v>
      </c>
      <c r="CX555" s="222">
        <f t="shared" si="1467"/>
        <v>0</v>
      </c>
      <c r="CY555" s="222">
        <f t="shared" si="1468"/>
        <v>0</v>
      </c>
      <c r="CZ555" s="222">
        <f t="shared" si="1469"/>
        <v>0</v>
      </c>
      <c r="DA555" s="222">
        <f t="shared" si="1470"/>
        <v>0</v>
      </c>
      <c r="DB555" s="222">
        <f t="shared" si="1471"/>
        <v>0</v>
      </c>
      <c r="DC555" s="222">
        <f t="shared" si="1472"/>
        <v>0</v>
      </c>
      <c r="DD555" s="222">
        <f t="shared" si="1473"/>
        <v>0</v>
      </c>
      <c r="DE555" s="222">
        <f t="shared" si="1474"/>
        <v>0</v>
      </c>
      <c r="DF555" s="222">
        <f t="shared" si="1475"/>
        <v>0</v>
      </c>
      <c r="DG555" s="222">
        <f t="shared" si="1476"/>
        <v>0</v>
      </c>
      <c r="DH555" s="222">
        <f t="shared" si="1477"/>
        <v>0</v>
      </c>
      <c r="DI555" s="222">
        <f t="shared" si="1478"/>
        <v>0</v>
      </c>
      <c r="DJ555" s="222">
        <f t="shared" si="1479"/>
        <v>0</v>
      </c>
      <c r="DK555" s="222">
        <f t="shared" si="1480"/>
        <v>0</v>
      </c>
      <c r="DL555" s="222">
        <f t="shared" si="1481"/>
        <v>0</v>
      </c>
      <c r="DM555" s="222">
        <f t="shared" si="1482"/>
        <v>0</v>
      </c>
      <c r="DN555" s="222">
        <f t="shared" si="1483"/>
        <v>0</v>
      </c>
      <c r="DO555" s="222">
        <f t="shared" si="1484"/>
        <v>0</v>
      </c>
      <c r="DP555" s="222">
        <f t="shared" si="1485"/>
        <v>0</v>
      </c>
      <c r="DQ555" s="222">
        <f t="shared" si="1486"/>
        <v>0</v>
      </c>
      <c r="DR555" s="222">
        <f t="shared" si="1487"/>
        <v>0</v>
      </c>
      <c r="DS555" s="222">
        <f t="shared" si="1488"/>
        <v>0</v>
      </c>
      <c r="DT555" s="222">
        <f t="shared" si="1489"/>
        <v>0</v>
      </c>
      <c r="DU555" s="222">
        <f t="shared" si="1490"/>
        <v>0</v>
      </c>
      <c r="DV555" s="222">
        <f t="shared" si="1491"/>
        <v>0</v>
      </c>
      <c r="DW555" s="222">
        <f t="shared" si="1492"/>
        <v>0</v>
      </c>
      <c r="DX555" s="222">
        <f t="shared" si="1493"/>
        <v>0</v>
      </c>
      <c r="DY555" s="222">
        <f t="shared" si="1494"/>
        <v>0</v>
      </c>
      <c r="DZ555" s="222">
        <f t="shared" si="1495"/>
        <v>0</v>
      </c>
      <c r="EA555" s="222">
        <f t="shared" si="1496"/>
        <v>0</v>
      </c>
      <c r="EB555" s="222">
        <f t="shared" si="1497"/>
        <v>0</v>
      </c>
      <c r="EC555" s="222">
        <f t="shared" si="1498"/>
        <v>0</v>
      </c>
      <c r="ED555" s="222">
        <f t="shared" si="1499"/>
        <v>0</v>
      </c>
      <c r="EE555" s="222">
        <f t="shared" si="1500"/>
        <v>0</v>
      </c>
      <c r="EF555" s="222">
        <f t="shared" si="1501"/>
        <v>0</v>
      </c>
      <c r="EG555" s="222">
        <f t="shared" si="1502"/>
        <v>0</v>
      </c>
      <c r="EH555" s="222">
        <f t="shared" si="1503"/>
        <v>0</v>
      </c>
      <c r="EI555" s="222">
        <f t="shared" si="1504"/>
        <v>0</v>
      </c>
      <c r="EJ555" s="222">
        <f t="shared" si="1505"/>
        <v>0</v>
      </c>
      <c r="EK555" s="222">
        <f t="shared" si="1506"/>
        <v>0</v>
      </c>
      <c r="EL555" s="222">
        <f t="shared" si="1507"/>
        <v>0</v>
      </c>
      <c r="EM555" s="222">
        <f t="shared" si="1508"/>
        <v>0</v>
      </c>
      <c r="EN555" s="222">
        <f t="shared" si="1509"/>
        <v>0</v>
      </c>
      <c r="EO555" s="222">
        <f t="shared" si="1510"/>
        <v>0</v>
      </c>
      <c r="EP555" s="222">
        <f t="shared" si="1511"/>
        <v>0</v>
      </c>
      <c r="EQ555" s="222">
        <f t="shared" si="1512"/>
        <v>0</v>
      </c>
      <c r="ER555" s="222">
        <f t="shared" si="1513"/>
        <v>0</v>
      </c>
      <c r="ES555" s="222">
        <f t="shared" si="1514"/>
        <v>0</v>
      </c>
      <c r="ET555" s="222">
        <f t="shared" si="1515"/>
        <v>0</v>
      </c>
      <c r="EU555" s="222">
        <f t="shared" si="1516"/>
        <v>0</v>
      </c>
      <c r="EV555" s="222">
        <f t="shared" si="1517"/>
        <v>0</v>
      </c>
      <c r="EW555" s="222">
        <f t="shared" si="1518"/>
        <v>0</v>
      </c>
      <c r="EX555" s="222">
        <f t="shared" si="1519"/>
        <v>0</v>
      </c>
      <c r="EY555" s="222">
        <f t="shared" si="1520"/>
        <v>0</v>
      </c>
      <c r="EZ555" s="222">
        <f t="shared" si="1521"/>
        <v>0</v>
      </c>
      <c r="FA555" s="222">
        <f t="shared" si="1522"/>
        <v>0</v>
      </c>
      <c r="FB555" s="222">
        <f t="shared" si="1523"/>
        <v>0</v>
      </c>
      <c r="FC555" s="222">
        <f t="shared" si="1524"/>
        <v>0</v>
      </c>
      <c r="FD555" s="222">
        <f t="shared" si="1525"/>
        <v>0</v>
      </c>
      <c r="FE555" s="222">
        <f t="shared" si="1526"/>
        <v>0</v>
      </c>
      <c r="FF555" s="222">
        <f t="shared" si="1527"/>
        <v>0</v>
      </c>
      <c r="FG555" s="222">
        <f t="shared" si="1528"/>
        <v>0</v>
      </c>
      <c r="FH555" s="222">
        <f t="shared" si="1529"/>
        <v>0</v>
      </c>
      <c r="FI555" s="222">
        <f t="shared" si="1530"/>
        <v>0</v>
      </c>
      <c r="FJ555" s="222">
        <f t="shared" si="1531"/>
        <v>0</v>
      </c>
      <c r="FK555" s="222">
        <f t="shared" si="1532"/>
        <v>0</v>
      </c>
      <c r="FL555" s="222">
        <f t="shared" si="1533"/>
        <v>0</v>
      </c>
      <c r="FM555" s="222">
        <f t="shared" si="1534"/>
        <v>0</v>
      </c>
      <c r="FN555" s="222">
        <f t="shared" si="1535"/>
        <v>0</v>
      </c>
      <c r="FO555" s="222">
        <f t="shared" si="1536"/>
        <v>0</v>
      </c>
      <c r="FP555" s="222">
        <f t="shared" si="1537"/>
        <v>0</v>
      </c>
      <c r="FQ555" s="222">
        <f t="shared" si="1538"/>
        <v>0</v>
      </c>
      <c r="FR555" s="222">
        <f t="shared" si="1539"/>
        <v>0</v>
      </c>
      <c r="FS555" s="222">
        <f t="shared" si="1540"/>
        <v>0</v>
      </c>
      <c r="FT555" s="222">
        <f t="shared" si="1541"/>
        <v>0</v>
      </c>
      <c r="FU555" s="222">
        <f t="shared" si="1542"/>
        <v>0</v>
      </c>
      <c r="FV555" s="222">
        <f t="shared" si="1543"/>
        <v>0</v>
      </c>
      <c r="FW555" s="222">
        <f t="shared" si="1544"/>
        <v>0</v>
      </c>
      <c r="FX555" s="222">
        <f t="shared" si="1545"/>
        <v>0</v>
      </c>
      <c r="FY555" s="222">
        <f t="shared" si="1546"/>
        <v>0</v>
      </c>
      <c r="FZ555" s="222">
        <f t="shared" si="1547"/>
        <v>0</v>
      </c>
      <c r="GA555" s="222">
        <f t="shared" si="1548"/>
        <v>0</v>
      </c>
      <c r="GB555" s="222">
        <f t="shared" si="1549"/>
        <v>0</v>
      </c>
      <c r="GC555" s="222">
        <f t="shared" si="1550"/>
        <v>0</v>
      </c>
      <c r="GD555" s="222">
        <f t="shared" si="1551"/>
        <v>0</v>
      </c>
      <c r="GE555" s="222">
        <f t="shared" si="1552"/>
        <v>0</v>
      </c>
      <c r="GF555" s="222">
        <f t="shared" si="1553"/>
        <v>0</v>
      </c>
      <c r="GG555" s="222">
        <f t="shared" si="1554"/>
        <v>0</v>
      </c>
      <c r="GH555" s="222">
        <f t="shared" si="1555"/>
        <v>0</v>
      </c>
      <c r="GI555" s="222">
        <f t="shared" si="1556"/>
        <v>0</v>
      </c>
      <c r="GJ555" s="222">
        <f t="shared" si="1557"/>
        <v>0</v>
      </c>
      <c r="GK555" s="222">
        <f t="shared" si="1558"/>
        <v>0</v>
      </c>
      <c r="GL555" s="222">
        <f t="shared" si="1559"/>
        <v>0</v>
      </c>
      <c r="GM555" s="222">
        <f t="shared" si="1560"/>
        <v>0</v>
      </c>
      <c r="GN555" s="222">
        <f t="shared" si="1561"/>
        <v>0</v>
      </c>
      <c r="GO555" s="222">
        <f t="shared" si="1562"/>
        <v>0</v>
      </c>
      <c r="GP555" s="222">
        <f t="shared" si="1563"/>
        <v>0</v>
      </c>
      <c r="GQ555" s="222">
        <f t="shared" si="1564"/>
        <v>0</v>
      </c>
      <c r="GR555" s="222">
        <f t="shared" si="1565"/>
        <v>0</v>
      </c>
      <c r="GS555" s="222">
        <f t="shared" si="1566"/>
        <v>0</v>
      </c>
      <c r="GT555" s="222">
        <f t="shared" si="1567"/>
        <v>0</v>
      </c>
      <c r="GU555" s="222">
        <f t="shared" si="1568"/>
        <v>0</v>
      </c>
      <c r="GV555" s="222">
        <f t="shared" si="1569"/>
        <v>0</v>
      </c>
      <c r="GW555" s="222">
        <f t="shared" si="1570"/>
        <v>0</v>
      </c>
      <c r="GX555" s="222">
        <f t="shared" si="1571"/>
        <v>0</v>
      </c>
      <c r="GY555" s="222">
        <f t="shared" si="1572"/>
        <v>0</v>
      </c>
      <c r="GZ555" s="222">
        <f t="shared" si="1573"/>
        <v>0</v>
      </c>
      <c r="HA555" s="222">
        <f t="shared" si="1574"/>
        <v>0</v>
      </c>
      <c r="HB555" s="222">
        <f t="shared" si="1575"/>
        <v>0</v>
      </c>
      <c r="HC555" s="222">
        <f t="shared" si="1576"/>
        <v>0</v>
      </c>
      <c r="HD555" s="222">
        <f t="shared" si="1577"/>
        <v>0</v>
      </c>
      <c r="HE555" s="222">
        <f t="shared" si="1578"/>
        <v>0</v>
      </c>
      <c r="HF555" s="222">
        <f t="shared" si="1579"/>
        <v>0</v>
      </c>
      <c r="HG555" s="222">
        <f t="shared" si="1580"/>
        <v>0</v>
      </c>
      <c r="HH555" s="222">
        <f t="shared" si="1581"/>
        <v>0</v>
      </c>
      <c r="HI555" s="222">
        <f t="shared" si="1582"/>
        <v>0</v>
      </c>
      <c r="HJ555" s="222">
        <f t="shared" si="1583"/>
        <v>0</v>
      </c>
      <c r="HK555" s="222">
        <f t="shared" si="1584"/>
        <v>0</v>
      </c>
      <c r="HL555" s="222">
        <f t="shared" si="1585"/>
        <v>0</v>
      </c>
      <c r="HM555" s="222">
        <f t="shared" si="1586"/>
        <v>0</v>
      </c>
      <c r="HN555" s="222">
        <f t="shared" si="1587"/>
        <v>0</v>
      </c>
      <c r="HO555" s="222">
        <f t="shared" si="1588"/>
        <v>0</v>
      </c>
      <c r="HP555" s="222">
        <f t="shared" si="1589"/>
        <v>0</v>
      </c>
      <c r="HQ555" s="222">
        <f t="shared" si="1590"/>
        <v>0</v>
      </c>
      <c r="HR555" s="222">
        <f t="shared" si="1591"/>
        <v>0</v>
      </c>
      <c r="HS555" s="222">
        <f t="shared" si="1592"/>
        <v>0</v>
      </c>
      <c r="HT555" s="222">
        <f t="shared" si="1593"/>
        <v>0</v>
      </c>
      <c r="HU555" s="222">
        <f t="shared" si="1594"/>
        <v>0</v>
      </c>
      <c r="HV555" s="222">
        <f t="shared" si="1595"/>
        <v>0</v>
      </c>
      <c r="HW555" s="222">
        <f t="shared" si="1596"/>
        <v>0</v>
      </c>
      <c r="HX555" s="222">
        <f t="shared" si="1597"/>
        <v>0</v>
      </c>
      <c r="HY555" s="222">
        <f t="shared" si="1598"/>
        <v>0</v>
      </c>
      <c r="HZ555" s="222">
        <f t="shared" si="1599"/>
        <v>0</v>
      </c>
      <c r="IA555" s="222">
        <f t="shared" si="1600"/>
        <v>0</v>
      </c>
      <c r="IB555" s="222">
        <f t="shared" si="1601"/>
        <v>0</v>
      </c>
      <c r="IC555" s="222">
        <f t="shared" si="1602"/>
        <v>0</v>
      </c>
      <c r="ID555" s="222">
        <f t="shared" si="1603"/>
        <v>0</v>
      </c>
      <c r="IE555" s="222">
        <f t="shared" si="1604"/>
        <v>0</v>
      </c>
      <c r="IF555" s="222">
        <f t="shared" si="1605"/>
        <v>0</v>
      </c>
      <c r="IG555" s="222">
        <f t="shared" si="1606"/>
        <v>0</v>
      </c>
      <c r="IH555" s="222">
        <f t="shared" si="1607"/>
        <v>0</v>
      </c>
      <c r="II555" s="222">
        <f t="shared" si="1608"/>
        <v>0</v>
      </c>
      <c r="IJ555" s="222">
        <f t="shared" si="1609"/>
        <v>0</v>
      </c>
      <c r="IK555" s="222">
        <f t="shared" si="1610"/>
        <v>0</v>
      </c>
      <c r="IL555" s="222">
        <f t="shared" si="1611"/>
        <v>0</v>
      </c>
      <c r="IM555" s="222">
        <f t="shared" si="1612"/>
        <v>0</v>
      </c>
      <c r="IN555" s="222">
        <f t="shared" si="1613"/>
        <v>0</v>
      </c>
      <c r="IO555" s="222">
        <f t="shared" si="1614"/>
        <v>0</v>
      </c>
      <c r="IP555" s="222">
        <f t="shared" si="1615"/>
        <v>0</v>
      </c>
      <c r="IQ555" s="222">
        <f t="shared" si="1616"/>
        <v>0</v>
      </c>
      <c r="IR555" s="222">
        <f t="shared" si="1617"/>
        <v>0</v>
      </c>
      <c r="IS555" s="222">
        <f t="shared" si="1618"/>
        <v>0</v>
      </c>
      <c r="IT555" s="222">
        <f t="shared" si="1619"/>
        <v>0</v>
      </c>
      <c r="IU555" s="222">
        <f t="shared" si="1620"/>
        <v>0</v>
      </c>
      <c r="IV555" s="222">
        <f t="shared" si="1621"/>
        <v>0</v>
      </c>
      <c r="IW555" s="222">
        <f t="shared" si="1622"/>
        <v>0</v>
      </c>
      <c r="IX555" s="222">
        <f t="shared" si="1623"/>
        <v>0</v>
      </c>
      <c r="IY555" s="222">
        <f t="shared" si="1624"/>
        <v>0</v>
      </c>
      <c r="IZ555" s="222">
        <f t="shared" si="1625"/>
        <v>0</v>
      </c>
      <c r="JA555" s="222">
        <f t="shared" si="1626"/>
        <v>0</v>
      </c>
      <c r="JB555" s="222">
        <f t="shared" si="1627"/>
        <v>0</v>
      </c>
    </row>
    <row r="556" spans="2:262">
      <c r="B556" s="230">
        <v>195</v>
      </c>
      <c r="C556" s="229">
        <f t="shared" si="1628"/>
        <v>3.8085937500000029E-3</v>
      </c>
      <c r="D556" s="226">
        <f t="shared" ca="1" si="1371"/>
        <v>39.340569695249066</v>
      </c>
      <c r="E556" s="225">
        <f ca="1">GS361</f>
        <v>0.14056969524906168</v>
      </c>
      <c r="F556" s="224">
        <v>195</v>
      </c>
      <c r="G556" s="222">
        <f t="shared" si="1372"/>
        <v>0</v>
      </c>
      <c r="H556" s="222">
        <f t="shared" si="1373"/>
        <v>0</v>
      </c>
      <c r="I556" s="222">
        <f t="shared" si="1374"/>
        <v>0</v>
      </c>
      <c r="J556" s="222">
        <f t="shared" si="1375"/>
        <v>0</v>
      </c>
      <c r="K556" s="222">
        <f t="shared" si="1376"/>
        <v>0</v>
      </c>
      <c r="L556" s="222">
        <f t="shared" si="1377"/>
        <v>0</v>
      </c>
      <c r="M556" s="222">
        <f t="shared" si="1378"/>
        <v>0</v>
      </c>
      <c r="N556" s="222">
        <f t="shared" si="1379"/>
        <v>0</v>
      </c>
      <c r="O556" s="222">
        <f t="shared" si="1380"/>
        <v>0</v>
      </c>
      <c r="P556" s="222">
        <f t="shared" si="1381"/>
        <v>0</v>
      </c>
      <c r="Q556" s="222">
        <f t="shared" si="1382"/>
        <v>0</v>
      </c>
      <c r="R556" s="222">
        <f t="shared" si="1383"/>
        <v>0</v>
      </c>
      <c r="S556" s="222">
        <f t="shared" si="1384"/>
        <v>0</v>
      </c>
      <c r="T556" s="222">
        <f t="shared" si="1385"/>
        <v>0</v>
      </c>
      <c r="U556" s="222">
        <f t="shared" si="1386"/>
        <v>0</v>
      </c>
      <c r="V556" s="222">
        <f t="shared" si="1387"/>
        <v>0</v>
      </c>
      <c r="W556" s="222">
        <f t="shared" si="1388"/>
        <v>0</v>
      </c>
      <c r="X556" s="222">
        <f t="shared" si="1389"/>
        <v>0</v>
      </c>
      <c r="Y556" s="222">
        <f t="shared" si="1390"/>
        <v>0</v>
      </c>
      <c r="Z556" s="222">
        <f t="shared" si="1391"/>
        <v>0</v>
      </c>
      <c r="AA556" s="222">
        <f t="shared" si="1392"/>
        <v>0</v>
      </c>
      <c r="AB556" s="222">
        <f t="shared" si="1393"/>
        <v>0</v>
      </c>
      <c r="AC556" s="222">
        <f t="shared" si="1394"/>
        <v>0</v>
      </c>
      <c r="AD556" s="222">
        <f t="shared" si="1395"/>
        <v>0</v>
      </c>
      <c r="AE556" s="222">
        <f t="shared" si="1396"/>
        <v>0</v>
      </c>
      <c r="AF556" s="222">
        <f t="shared" si="1397"/>
        <v>0</v>
      </c>
      <c r="AG556" s="222">
        <f t="shared" si="1398"/>
        <v>0</v>
      </c>
      <c r="AH556" s="222">
        <f t="shared" si="1399"/>
        <v>0</v>
      </c>
      <c r="AI556" s="222">
        <f t="shared" si="1400"/>
        <v>0</v>
      </c>
      <c r="AJ556" s="222">
        <f t="shared" si="1401"/>
        <v>0</v>
      </c>
      <c r="AK556" s="222">
        <f t="shared" si="1402"/>
        <v>0</v>
      </c>
      <c r="AL556" s="222">
        <f t="shared" si="1403"/>
        <v>0</v>
      </c>
      <c r="AM556" s="222">
        <f t="shared" si="1404"/>
        <v>0</v>
      </c>
      <c r="AN556" s="222">
        <f t="shared" si="1405"/>
        <v>0</v>
      </c>
      <c r="AO556" s="222">
        <f t="shared" si="1406"/>
        <v>0</v>
      </c>
      <c r="AP556" s="222">
        <f t="shared" si="1407"/>
        <v>0</v>
      </c>
      <c r="AQ556" s="222">
        <f t="shared" si="1408"/>
        <v>0</v>
      </c>
      <c r="AR556" s="222">
        <f t="shared" si="1409"/>
        <v>0</v>
      </c>
      <c r="AS556" s="222">
        <f t="shared" si="1410"/>
        <v>0</v>
      </c>
      <c r="AT556" s="222">
        <f t="shared" si="1411"/>
        <v>0</v>
      </c>
      <c r="AU556" s="222">
        <f t="shared" si="1412"/>
        <v>0</v>
      </c>
      <c r="AV556" s="222">
        <f t="shared" si="1413"/>
        <v>0</v>
      </c>
      <c r="AW556" s="222">
        <f t="shared" si="1414"/>
        <v>0</v>
      </c>
      <c r="AX556" s="222">
        <f t="shared" si="1415"/>
        <v>0</v>
      </c>
      <c r="AY556" s="222">
        <f t="shared" si="1416"/>
        <v>0</v>
      </c>
      <c r="AZ556" s="222">
        <f t="shared" si="1417"/>
        <v>0</v>
      </c>
      <c r="BA556" s="222">
        <f t="shared" si="1418"/>
        <v>0</v>
      </c>
      <c r="BB556" s="222">
        <f t="shared" si="1419"/>
        <v>0</v>
      </c>
      <c r="BC556" s="222">
        <f t="shared" si="1420"/>
        <v>0</v>
      </c>
      <c r="BD556" s="222">
        <f t="shared" si="1421"/>
        <v>0</v>
      </c>
      <c r="BE556" s="222">
        <f t="shared" si="1422"/>
        <v>0</v>
      </c>
      <c r="BF556" s="222">
        <f t="shared" si="1423"/>
        <v>0</v>
      </c>
      <c r="BG556" s="222">
        <f t="shared" si="1424"/>
        <v>0</v>
      </c>
      <c r="BH556" s="222">
        <f t="shared" si="1425"/>
        <v>0</v>
      </c>
      <c r="BI556" s="222">
        <f t="shared" si="1426"/>
        <v>0</v>
      </c>
      <c r="BJ556" s="222">
        <f t="shared" si="1427"/>
        <v>0</v>
      </c>
      <c r="BK556" s="222">
        <f t="shared" si="1428"/>
        <v>0</v>
      </c>
      <c r="BL556" s="222">
        <f t="shared" si="1429"/>
        <v>0</v>
      </c>
      <c r="BM556" s="222">
        <f t="shared" si="1430"/>
        <v>0</v>
      </c>
      <c r="BN556" s="222">
        <f t="shared" si="1431"/>
        <v>0</v>
      </c>
      <c r="BO556" s="222">
        <f t="shared" si="1432"/>
        <v>0</v>
      </c>
      <c r="BP556" s="222">
        <f t="shared" si="1433"/>
        <v>0</v>
      </c>
      <c r="BQ556" s="222">
        <f t="shared" si="1434"/>
        <v>0</v>
      </c>
      <c r="BR556" s="222">
        <f t="shared" si="1435"/>
        <v>0</v>
      </c>
      <c r="BS556" s="222">
        <f t="shared" si="1436"/>
        <v>0</v>
      </c>
      <c r="BT556" s="222">
        <f t="shared" si="1437"/>
        <v>0</v>
      </c>
      <c r="BU556" s="222">
        <f t="shared" si="1438"/>
        <v>0</v>
      </c>
      <c r="BV556" s="222">
        <f t="shared" si="1439"/>
        <v>0</v>
      </c>
      <c r="BW556" s="222">
        <f t="shared" si="1440"/>
        <v>0</v>
      </c>
      <c r="BX556" s="222">
        <f t="shared" si="1441"/>
        <v>0</v>
      </c>
      <c r="BY556" s="222">
        <f t="shared" si="1442"/>
        <v>0</v>
      </c>
      <c r="BZ556" s="222">
        <f t="shared" si="1443"/>
        <v>0</v>
      </c>
      <c r="CA556" s="222">
        <f t="shared" si="1444"/>
        <v>0</v>
      </c>
      <c r="CB556" s="222">
        <f t="shared" si="1445"/>
        <v>0</v>
      </c>
      <c r="CC556" s="222">
        <f t="shared" si="1446"/>
        <v>0</v>
      </c>
      <c r="CD556" s="222">
        <f t="shared" si="1447"/>
        <v>0</v>
      </c>
      <c r="CE556" s="222">
        <f t="shared" si="1448"/>
        <v>0</v>
      </c>
      <c r="CF556" s="222">
        <f t="shared" si="1449"/>
        <v>0</v>
      </c>
      <c r="CG556" s="222">
        <f t="shared" si="1450"/>
        <v>0</v>
      </c>
      <c r="CH556" s="222">
        <f t="shared" si="1451"/>
        <v>0</v>
      </c>
      <c r="CI556" s="222">
        <f t="shared" si="1452"/>
        <v>0</v>
      </c>
      <c r="CJ556" s="222">
        <f t="shared" si="1453"/>
        <v>0</v>
      </c>
      <c r="CK556" s="222">
        <f t="shared" si="1454"/>
        <v>0</v>
      </c>
      <c r="CL556" s="222">
        <f t="shared" si="1455"/>
        <v>0</v>
      </c>
      <c r="CM556" s="222">
        <f t="shared" si="1456"/>
        <v>0</v>
      </c>
      <c r="CN556" s="222">
        <f t="shared" si="1457"/>
        <v>0</v>
      </c>
      <c r="CO556" s="222">
        <f t="shared" si="1458"/>
        <v>0</v>
      </c>
      <c r="CP556" s="222">
        <f t="shared" si="1459"/>
        <v>0</v>
      </c>
      <c r="CQ556" s="222">
        <f t="shared" si="1460"/>
        <v>0</v>
      </c>
      <c r="CR556" s="222">
        <f t="shared" si="1461"/>
        <v>0</v>
      </c>
      <c r="CS556" s="222">
        <f t="shared" si="1462"/>
        <v>0</v>
      </c>
      <c r="CT556" s="222">
        <f t="shared" si="1463"/>
        <v>0</v>
      </c>
      <c r="CU556" s="222">
        <f t="shared" si="1464"/>
        <v>0</v>
      </c>
      <c r="CV556" s="222">
        <f t="shared" si="1465"/>
        <v>0</v>
      </c>
      <c r="CW556" s="222">
        <f t="shared" si="1466"/>
        <v>0</v>
      </c>
      <c r="CX556" s="222">
        <f t="shared" si="1467"/>
        <v>0</v>
      </c>
      <c r="CY556" s="222">
        <f t="shared" si="1468"/>
        <v>0</v>
      </c>
      <c r="CZ556" s="222">
        <f t="shared" si="1469"/>
        <v>0</v>
      </c>
      <c r="DA556" s="222">
        <f t="shared" si="1470"/>
        <v>0</v>
      </c>
      <c r="DB556" s="222">
        <f t="shared" si="1471"/>
        <v>0</v>
      </c>
      <c r="DC556" s="222">
        <f t="shared" si="1472"/>
        <v>0</v>
      </c>
      <c r="DD556" s="222">
        <f t="shared" si="1473"/>
        <v>0</v>
      </c>
      <c r="DE556" s="222">
        <f t="shared" si="1474"/>
        <v>0</v>
      </c>
      <c r="DF556" s="222">
        <f t="shared" si="1475"/>
        <v>0</v>
      </c>
      <c r="DG556" s="222">
        <f t="shared" si="1476"/>
        <v>0</v>
      </c>
      <c r="DH556" s="222">
        <f t="shared" si="1477"/>
        <v>0</v>
      </c>
      <c r="DI556" s="222">
        <f t="shared" si="1478"/>
        <v>0</v>
      </c>
      <c r="DJ556" s="222">
        <f t="shared" si="1479"/>
        <v>0</v>
      </c>
      <c r="DK556" s="222">
        <f t="shared" si="1480"/>
        <v>0</v>
      </c>
      <c r="DL556" s="222">
        <f t="shared" si="1481"/>
        <v>0</v>
      </c>
      <c r="DM556" s="222">
        <f t="shared" si="1482"/>
        <v>0</v>
      </c>
      <c r="DN556" s="222">
        <f t="shared" si="1483"/>
        <v>0</v>
      </c>
      <c r="DO556" s="222">
        <f t="shared" si="1484"/>
        <v>0</v>
      </c>
      <c r="DP556" s="222">
        <f t="shared" si="1485"/>
        <v>0</v>
      </c>
      <c r="DQ556" s="222">
        <f t="shared" si="1486"/>
        <v>0</v>
      </c>
      <c r="DR556" s="222">
        <f t="shared" si="1487"/>
        <v>0</v>
      </c>
      <c r="DS556" s="222">
        <f t="shared" si="1488"/>
        <v>0</v>
      </c>
      <c r="DT556" s="222">
        <f t="shared" si="1489"/>
        <v>0</v>
      </c>
      <c r="DU556" s="222">
        <f t="shared" si="1490"/>
        <v>0</v>
      </c>
      <c r="DV556" s="222">
        <f t="shared" si="1491"/>
        <v>0</v>
      </c>
      <c r="DW556" s="222">
        <f t="shared" si="1492"/>
        <v>0</v>
      </c>
      <c r="DX556" s="222">
        <f t="shared" si="1493"/>
        <v>0</v>
      </c>
      <c r="DY556" s="222">
        <f t="shared" si="1494"/>
        <v>0</v>
      </c>
      <c r="DZ556" s="222">
        <f t="shared" si="1495"/>
        <v>0</v>
      </c>
      <c r="EA556" s="222">
        <f t="shared" si="1496"/>
        <v>0</v>
      </c>
      <c r="EB556" s="222">
        <f t="shared" si="1497"/>
        <v>0</v>
      </c>
      <c r="EC556" s="222">
        <f t="shared" si="1498"/>
        <v>0</v>
      </c>
      <c r="ED556" s="222">
        <f t="shared" si="1499"/>
        <v>0</v>
      </c>
      <c r="EE556" s="222">
        <f t="shared" si="1500"/>
        <v>0</v>
      </c>
      <c r="EF556" s="222">
        <f t="shared" si="1501"/>
        <v>0</v>
      </c>
      <c r="EG556" s="222">
        <f t="shared" si="1502"/>
        <v>0</v>
      </c>
      <c r="EH556" s="222">
        <f t="shared" si="1503"/>
        <v>0</v>
      </c>
      <c r="EI556" s="222">
        <f t="shared" si="1504"/>
        <v>0</v>
      </c>
      <c r="EJ556" s="222">
        <f t="shared" si="1505"/>
        <v>0</v>
      </c>
      <c r="EK556" s="222">
        <f t="shared" si="1506"/>
        <v>0</v>
      </c>
      <c r="EL556" s="222">
        <f t="shared" si="1507"/>
        <v>0</v>
      </c>
      <c r="EM556" s="222">
        <f t="shared" si="1508"/>
        <v>0</v>
      </c>
      <c r="EN556" s="222">
        <f t="shared" si="1509"/>
        <v>0</v>
      </c>
      <c r="EO556" s="222">
        <f t="shared" si="1510"/>
        <v>0</v>
      </c>
      <c r="EP556" s="222">
        <f t="shared" si="1511"/>
        <v>0</v>
      </c>
      <c r="EQ556" s="222">
        <f t="shared" si="1512"/>
        <v>0</v>
      </c>
      <c r="ER556" s="222">
        <f t="shared" si="1513"/>
        <v>0</v>
      </c>
      <c r="ES556" s="222">
        <f t="shared" si="1514"/>
        <v>0</v>
      </c>
      <c r="ET556" s="222">
        <f t="shared" si="1515"/>
        <v>0</v>
      </c>
      <c r="EU556" s="222">
        <f t="shared" si="1516"/>
        <v>0</v>
      </c>
      <c r="EV556" s="222">
        <f t="shared" si="1517"/>
        <v>0</v>
      </c>
      <c r="EW556" s="222">
        <f t="shared" si="1518"/>
        <v>0</v>
      </c>
      <c r="EX556" s="222">
        <f t="shared" si="1519"/>
        <v>0</v>
      </c>
      <c r="EY556" s="222">
        <f t="shared" si="1520"/>
        <v>0</v>
      </c>
      <c r="EZ556" s="222">
        <f t="shared" si="1521"/>
        <v>0</v>
      </c>
      <c r="FA556" s="222">
        <f t="shared" si="1522"/>
        <v>0</v>
      </c>
      <c r="FB556" s="222">
        <f t="shared" si="1523"/>
        <v>0</v>
      </c>
      <c r="FC556" s="222">
        <f t="shared" si="1524"/>
        <v>0</v>
      </c>
      <c r="FD556" s="222">
        <f t="shared" si="1525"/>
        <v>0</v>
      </c>
      <c r="FE556" s="222">
        <f t="shared" si="1526"/>
        <v>0</v>
      </c>
      <c r="FF556" s="222">
        <f t="shared" si="1527"/>
        <v>0</v>
      </c>
      <c r="FG556" s="222">
        <f t="shared" si="1528"/>
        <v>0</v>
      </c>
      <c r="FH556" s="222">
        <f t="shared" si="1529"/>
        <v>0</v>
      </c>
      <c r="FI556" s="222">
        <f t="shared" si="1530"/>
        <v>0</v>
      </c>
      <c r="FJ556" s="222">
        <f t="shared" si="1531"/>
        <v>0</v>
      </c>
      <c r="FK556" s="222">
        <f t="shared" si="1532"/>
        <v>0</v>
      </c>
      <c r="FL556" s="222">
        <f t="shared" si="1533"/>
        <v>0</v>
      </c>
      <c r="FM556" s="222">
        <f t="shared" si="1534"/>
        <v>0</v>
      </c>
      <c r="FN556" s="222">
        <f t="shared" si="1535"/>
        <v>0</v>
      </c>
      <c r="FO556" s="222">
        <f t="shared" si="1536"/>
        <v>0</v>
      </c>
      <c r="FP556" s="222">
        <f t="shared" si="1537"/>
        <v>0</v>
      </c>
      <c r="FQ556" s="222">
        <f t="shared" si="1538"/>
        <v>0</v>
      </c>
      <c r="FR556" s="222">
        <f t="shared" si="1539"/>
        <v>0</v>
      </c>
      <c r="FS556" s="222">
        <f t="shared" si="1540"/>
        <v>0</v>
      </c>
      <c r="FT556" s="222">
        <f t="shared" si="1541"/>
        <v>0</v>
      </c>
      <c r="FU556" s="222">
        <f t="shared" si="1542"/>
        <v>0</v>
      </c>
      <c r="FV556" s="222">
        <f t="shared" si="1543"/>
        <v>0</v>
      </c>
      <c r="FW556" s="222">
        <f t="shared" si="1544"/>
        <v>0</v>
      </c>
      <c r="FX556" s="222">
        <f t="shared" si="1545"/>
        <v>0</v>
      </c>
      <c r="FY556" s="222">
        <f t="shared" si="1546"/>
        <v>0</v>
      </c>
      <c r="FZ556" s="222">
        <f t="shared" si="1547"/>
        <v>0</v>
      </c>
      <c r="GA556" s="222">
        <f t="shared" si="1548"/>
        <v>0</v>
      </c>
      <c r="GB556" s="222">
        <f t="shared" si="1549"/>
        <v>0</v>
      </c>
      <c r="GC556" s="222">
        <f t="shared" si="1550"/>
        <v>0</v>
      </c>
      <c r="GD556" s="222">
        <f t="shared" si="1551"/>
        <v>0</v>
      </c>
      <c r="GE556" s="222">
        <f t="shared" si="1552"/>
        <v>0</v>
      </c>
      <c r="GF556" s="222">
        <f t="shared" si="1553"/>
        <v>0</v>
      </c>
      <c r="GG556" s="222">
        <f t="shared" si="1554"/>
        <v>0</v>
      </c>
      <c r="GH556" s="222">
        <f t="shared" si="1555"/>
        <v>0</v>
      </c>
      <c r="GI556" s="222">
        <f t="shared" si="1556"/>
        <v>0</v>
      </c>
      <c r="GJ556" s="222">
        <f t="shared" si="1557"/>
        <v>0</v>
      </c>
      <c r="GK556" s="222">
        <f t="shared" si="1558"/>
        <v>0</v>
      </c>
      <c r="GL556" s="222">
        <f t="shared" si="1559"/>
        <v>0</v>
      </c>
      <c r="GM556" s="222">
        <f t="shared" si="1560"/>
        <v>0</v>
      </c>
      <c r="GN556" s="222">
        <f t="shared" si="1561"/>
        <v>0</v>
      </c>
      <c r="GO556" s="222">
        <f t="shared" si="1562"/>
        <v>0</v>
      </c>
      <c r="GP556" s="222">
        <f t="shared" si="1563"/>
        <v>0</v>
      </c>
      <c r="GQ556" s="222">
        <f t="shared" si="1564"/>
        <v>0</v>
      </c>
      <c r="GR556" s="222">
        <f t="shared" si="1565"/>
        <v>0</v>
      </c>
      <c r="GS556" s="222">
        <f t="shared" si="1566"/>
        <v>0</v>
      </c>
      <c r="GT556" s="222">
        <f t="shared" si="1567"/>
        <v>0</v>
      </c>
      <c r="GU556" s="222">
        <f t="shared" si="1568"/>
        <v>0</v>
      </c>
      <c r="GV556" s="222">
        <f t="shared" si="1569"/>
        <v>0</v>
      </c>
      <c r="GW556" s="222">
        <f t="shared" si="1570"/>
        <v>0</v>
      </c>
      <c r="GX556" s="222">
        <f t="shared" si="1571"/>
        <v>0</v>
      </c>
      <c r="GY556" s="222">
        <f t="shared" si="1572"/>
        <v>0</v>
      </c>
      <c r="GZ556" s="222">
        <f t="shared" si="1573"/>
        <v>0</v>
      </c>
      <c r="HA556" s="222">
        <f t="shared" si="1574"/>
        <v>0</v>
      </c>
      <c r="HB556" s="222">
        <f t="shared" si="1575"/>
        <v>0</v>
      </c>
      <c r="HC556" s="222">
        <f t="shared" si="1576"/>
        <v>0</v>
      </c>
      <c r="HD556" s="222">
        <f t="shared" si="1577"/>
        <v>0</v>
      </c>
      <c r="HE556" s="222">
        <f t="shared" si="1578"/>
        <v>0</v>
      </c>
      <c r="HF556" s="222">
        <f t="shared" si="1579"/>
        <v>0</v>
      </c>
      <c r="HG556" s="222">
        <f t="shared" si="1580"/>
        <v>0</v>
      </c>
      <c r="HH556" s="222">
        <f t="shared" si="1581"/>
        <v>0</v>
      </c>
      <c r="HI556" s="222">
        <f t="shared" si="1582"/>
        <v>0</v>
      </c>
      <c r="HJ556" s="222">
        <f t="shared" si="1583"/>
        <v>0</v>
      </c>
      <c r="HK556" s="222">
        <f t="shared" si="1584"/>
        <v>0</v>
      </c>
      <c r="HL556" s="222">
        <f t="shared" si="1585"/>
        <v>0</v>
      </c>
      <c r="HM556" s="222">
        <f t="shared" si="1586"/>
        <v>0</v>
      </c>
      <c r="HN556" s="222">
        <f t="shared" si="1587"/>
        <v>0</v>
      </c>
      <c r="HO556" s="222">
        <f t="shared" si="1588"/>
        <v>0</v>
      </c>
      <c r="HP556" s="222">
        <f t="shared" si="1589"/>
        <v>0</v>
      </c>
      <c r="HQ556" s="222">
        <f t="shared" si="1590"/>
        <v>0</v>
      </c>
      <c r="HR556" s="222">
        <f t="shared" si="1591"/>
        <v>0</v>
      </c>
      <c r="HS556" s="222">
        <f t="shared" si="1592"/>
        <v>0</v>
      </c>
      <c r="HT556" s="222">
        <f t="shared" si="1593"/>
        <v>0</v>
      </c>
      <c r="HU556" s="222">
        <f t="shared" si="1594"/>
        <v>0</v>
      </c>
      <c r="HV556" s="222">
        <f t="shared" si="1595"/>
        <v>0</v>
      </c>
      <c r="HW556" s="222">
        <f t="shared" si="1596"/>
        <v>0</v>
      </c>
      <c r="HX556" s="222">
        <f t="shared" si="1597"/>
        <v>0</v>
      </c>
      <c r="HY556" s="222">
        <f t="shared" si="1598"/>
        <v>0</v>
      </c>
      <c r="HZ556" s="222">
        <f t="shared" si="1599"/>
        <v>0</v>
      </c>
      <c r="IA556" s="222">
        <f t="shared" si="1600"/>
        <v>0</v>
      </c>
      <c r="IB556" s="222">
        <f t="shared" si="1601"/>
        <v>0</v>
      </c>
      <c r="IC556" s="222">
        <f t="shared" si="1602"/>
        <v>0</v>
      </c>
      <c r="ID556" s="222">
        <f t="shared" si="1603"/>
        <v>0</v>
      </c>
      <c r="IE556" s="222">
        <f t="shared" si="1604"/>
        <v>0</v>
      </c>
      <c r="IF556" s="222">
        <f t="shared" si="1605"/>
        <v>0</v>
      </c>
      <c r="IG556" s="222">
        <f t="shared" si="1606"/>
        <v>0</v>
      </c>
      <c r="IH556" s="222">
        <f t="shared" si="1607"/>
        <v>0</v>
      </c>
      <c r="II556" s="222">
        <f t="shared" si="1608"/>
        <v>0</v>
      </c>
      <c r="IJ556" s="222">
        <f t="shared" si="1609"/>
        <v>0</v>
      </c>
      <c r="IK556" s="222">
        <f t="shared" si="1610"/>
        <v>0</v>
      </c>
      <c r="IL556" s="222">
        <f t="shared" si="1611"/>
        <v>0</v>
      </c>
      <c r="IM556" s="222">
        <f t="shared" si="1612"/>
        <v>0</v>
      </c>
      <c r="IN556" s="222">
        <f t="shared" si="1613"/>
        <v>0</v>
      </c>
      <c r="IO556" s="222">
        <f t="shared" si="1614"/>
        <v>0</v>
      </c>
      <c r="IP556" s="222">
        <f t="shared" si="1615"/>
        <v>0</v>
      </c>
      <c r="IQ556" s="222">
        <f t="shared" si="1616"/>
        <v>0</v>
      </c>
      <c r="IR556" s="222">
        <f t="shared" si="1617"/>
        <v>0</v>
      </c>
      <c r="IS556" s="222">
        <f t="shared" si="1618"/>
        <v>0</v>
      </c>
      <c r="IT556" s="222">
        <f t="shared" si="1619"/>
        <v>0</v>
      </c>
      <c r="IU556" s="222">
        <f t="shared" si="1620"/>
        <v>0</v>
      </c>
      <c r="IV556" s="222">
        <f t="shared" si="1621"/>
        <v>0</v>
      </c>
      <c r="IW556" s="222">
        <f t="shared" si="1622"/>
        <v>0</v>
      </c>
      <c r="IX556" s="222">
        <f t="shared" si="1623"/>
        <v>0</v>
      </c>
      <c r="IY556" s="222">
        <f t="shared" si="1624"/>
        <v>0</v>
      </c>
      <c r="IZ556" s="222">
        <f t="shared" si="1625"/>
        <v>0</v>
      </c>
      <c r="JA556" s="222">
        <f t="shared" si="1626"/>
        <v>0</v>
      </c>
      <c r="JB556" s="222">
        <f t="shared" si="1627"/>
        <v>0</v>
      </c>
    </row>
    <row r="557" spans="2:262">
      <c r="B557" s="230">
        <v>196</v>
      </c>
      <c r="C557" s="229">
        <f t="shared" si="1628"/>
        <v>3.828125000000003E-3</v>
      </c>
      <c r="D557" s="226">
        <f t="shared" ca="1" si="1371"/>
        <v>39.362020975295245</v>
      </c>
      <c r="E557" s="225">
        <f ca="1">GT361</f>
        <v>0.16202097529523962</v>
      </c>
      <c r="F557" s="224">
        <v>196</v>
      </c>
      <c r="G557" s="222">
        <f t="shared" si="1372"/>
        <v>0</v>
      </c>
      <c r="H557" s="222">
        <f t="shared" si="1373"/>
        <v>0</v>
      </c>
      <c r="I557" s="222">
        <f t="shared" si="1374"/>
        <v>0</v>
      </c>
      <c r="J557" s="222">
        <f t="shared" si="1375"/>
        <v>0</v>
      </c>
      <c r="K557" s="222">
        <f t="shared" si="1376"/>
        <v>0</v>
      </c>
      <c r="L557" s="222">
        <f t="shared" si="1377"/>
        <v>0</v>
      </c>
      <c r="M557" s="222">
        <f t="shared" si="1378"/>
        <v>0</v>
      </c>
      <c r="N557" s="222">
        <f t="shared" si="1379"/>
        <v>0</v>
      </c>
      <c r="O557" s="222">
        <f t="shared" si="1380"/>
        <v>0</v>
      </c>
      <c r="P557" s="222">
        <f t="shared" si="1381"/>
        <v>0</v>
      </c>
      <c r="Q557" s="222">
        <f t="shared" si="1382"/>
        <v>0</v>
      </c>
      <c r="R557" s="222">
        <f t="shared" si="1383"/>
        <v>0</v>
      </c>
      <c r="S557" s="222">
        <f t="shared" si="1384"/>
        <v>0</v>
      </c>
      <c r="T557" s="222">
        <f t="shared" si="1385"/>
        <v>0</v>
      </c>
      <c r="U557" s="222">
        <f t="shared" si="1386"/>
        <v>0</v>
      </c>
      <c r="V557" s="222">
        <f t="shared" si="1387"/>
        <v>0</v>
      </c>
      <c r="W557" s="222">
        <f t="shared" si="1388"/>
        <v>0</v>
      </c>
      <c r="X557" s="222">
        <f t="shared" si="1389"/>
        <v>0</v>
      </c>
      <c r="Y557" s="222">
        <f t="shared" si="1390"/>
        <v>0</v>
      </c>
      <c r="Z557" s="222">
        <f t="shared" si="1391"/>
        <v>0</v>
      </c>
      <c r="AA557" s="222">
        <f t="shared" si="1392"/>
        <v>0</v>
      </c>
      <c r="AB557" s="222">
        <f t="shared" si="1393"/>
        <v>0</v>
      </c>
      <c r="AC557" s="222">
        <f t="shared" si="1394"/>
        <v>0</v>
      </c>
      <c r="AD557" s="222">
        <f t="shared" si="1395"/>
        <v>0</v>
      </c>
      <c r="AE557" s="222">
        <f t="shared" si="1396"/>
        <v>0</v>
      </c>
      <c r="AF557" s="222">
        <f t="shared" si="1397"/>
        <v>0</v>
      </c>
      <c r="AG557" s="222">
        <f t="shared" si="1398"/>
        <v>0</v>
      </c>
      <c r="AH557" s="222">
        <f t="shared" si="1399"/>
        <v>0</v>
      </c>
      <c r="AI557" s="222">
        <f t="shared" si="1400"/>
        <v>0</v>
      </c>
      <c r="AJ557" s="222">
        <f t="shared" si="1401"/>
        <v>0</v>
      </c>
      <c r="AK557" s="222">
        <f t="shared" si="1402"/>
        <v>0</v>
      </c>
      <c r="AL557" s="222">
        <f t="shared" si="1403"/>
        <v>0</v>
      </c>
      <c r="AM557" s="222">
        <f t="shared" si="1404"/>
        <v>0</v>
      </c>
      <c r="AN557" s="222">
        <f t="shared" si="1405"/>
        <v>0</v>
      </c>
      <c r="AO557" s="222">
        <f t="shared" si="1406"/>
        <v>0</v>
      </c>
      <c r="AP557" s="222">
        <f t="shared" si="1407"/>
        <v>0</v>
      </c>
      <c r="AQ557" s="222">
        <f t="shared" si="1408"/>
        <v>0</v>
      </c>
      <c r="AR557" s="222">
        <f t="shared" si="1409"/>
        <v>0</v>
      </c>
      <c r="AS557" s="222">
        <f t="shared" si="1410"/>
        <v>0</v>
      </c>
      <c r="AT557" s="222">
        <f t="shared" si="1411"/>
        <v>0</v>
      </c>
      <c r="AU557" s="222">
        <f t="shared" si="1412"/>
        <v>0</v>
      </c>
      <c r="AV557" s="222">
        <f t="shared" si="1413"/>
        <v>0</v>
      </c>
      <c r="AW557" s="222">
        <f t="shared" si="1414"/>
        <v>0</v>
      </c>
      <c r="AX557" s="222">
        <f t="shared" si="1415"/>
        <v>0</v>
      </c>
      <c r="AY557" s="222">
        <f t="shared" si="1416"/>
        <v>0</v>
      </c>
      <c r="AZ557" s="222">
        <f t="shared" si="1417"/>
        <v>0</v>
      </c>
      <c r="BA557" s="222">
        <f t="shared" si="1418"/>
        <v>0</v>
      </c>
      <c r="BB557" s="222">
        <f t="shared" si="1419"/>
        <v>0</v>
      </c>
      <c r="BC557" s="222">
        <f t="shared" si="1420"/>
        <v>0</v>
      </c>
      <c r="BD557" s="222">
        <f t="shared" si="1421"/>
        <v>0</v>
      </c>
      <c r="BE557" s="222">
        <f t="shared" si="1422"/>
        <v>0</v>
      </c>
      <c r="BF557" s="222">
        <f t="shared" si="1423"/>
        <v>0</v>
      </c>
      <c r="BG557" s="222">
        <f t="shared" si="1424"/>
        <v>0</v>
      </c>
      <c r="BH557" s="222">
        <f t="shared" si="1425"/>
        <v>0</v>
      </c>
      <c r="BI557" s="222">
        <f t="shared" si="1426"/>
        <v>0</v>
      </c>
      <c r="BJ557" s="222">
        <f t="shared" si="1427"/>
        <v>0</v>
      </c>
      <c r="BK557" s="222">
        <f t="shared" si="1428"/>
        <v>0</v>
      </c>
      <c r="BL557" s="222">
        <f t="shared" si="1429"/>
        <v>0</v>
      </c>
      <c r="BM557" s="222">
        <f t="shared" si="1430"/>
        <v>0</v>
      </c>
      <c r="BN557" s="222">
        <f t="shared" si="1431"/>
        <v>0</v>
      </c>
      <c r="BO557" s="222">
        <f t="shared" si="1432"/>
        <v>0</v>
      </c>
      <c r="BP557" s="222">
        <f t="shared" si="1433"/>
        <v>0</v>
      </c>
      <c r="BQ557" s="222">
        <f t="shared" si="1434"/>
        <v>0</v>
      </c>
      <c r="BR557" s="222">
        <f t="shared" si="1435"/>
        <v>0</v>
      </c>
      <c r="BS557" s="222">
        <f t="shared" si="1436"/>
        <v>0</v>
      </c>
      <c r="BT557" s="222">
        <f t="shared" si="1437"/>
        <v>0</v>
      </c>
      <c r="BU557" s="222">
        <f t="shared" si="1438"/>
        <v>0</v>
      </c>
      <c r="BV557" s="222">
        <f t="shared" si="1439"/>
        <v>0</v>
      </c>
      <c r="BW557" s="222">
        <f t="shared" si="1440"/>
        <v>0</v>
      </c>
      <c r="BX557" s="222">
        <f t="shared" si="1441"/>
        <v>0</v>
      </c>
      <c r="BY557" s="222">
        <f t="shared" si="1442"/>
        <v>0</v>
      </c>
      <c r="BZ557" s="222">
        <f t="shared" si="1443"/>
        <v>0</v>
      </c>
      <c r="CA557" s="222">
        <f t="shared" si="1444"/>
        <v>0</v>
      </c>
      <c r="CB557" s="222">
        <f t="shared" si="1445"/>
        <v>0</v>
      </c>
      <c r="CC557" s="222">
        <f t="shared" si="1446"/>
        <v>0</v>
      </c>
      <c r="CD557" s="222">
        <f t="shared" si="1447"/>
        <v>0</v>
      </c>
      <c r="CE557" s="222">
        <f t="shared" si="1448"/>
        <v>0</v>
      </c>
      <c r="CF557" s="222">
        <f t="shared" si="1449"/>
        <v>0</v>
      </c>
      <c r="CG557" s="222">
        <f t="shared" si="1450"/>
        <v>0</v>
      </c>
      <c r="CH557" s="222">
        <f t="shared" si="1451"/>
        <v>0</v>
      </c>
      <c r="CI557" s="222">
        <f t="shared" si="1452"/>
        <v>0</v>
      </c>
      <c r="CJ557" s="222">
        <f t="shared" si="1453"/>
        <v>0</v>
      </c>
      <c r="CK557" s="222">
        <f t="shared" si="1454"/>
        <v>0</v>
      </c>
      <c r="CL557" s="222">
        <f t="shared" si="1455"/>
        <v>0</v>
      </c>
      <c r="CM557" s="222">
        <f t="shared" si="1456"/>
        <v>0</v>
      </c>
      <c r="CN557" s="222">
        <f t="shared" si="1457"/>
        <v>0</v>
      </c>
      <c r="CO557" s="222">
        <f t="shared" si="1458"/>
        <v>0</v>
      </c>
      <c r="CP557" s="222">
        <f t="shared" si="1459"/>
        <v>0</v>
      </c>
      <c r="CQ557" s="222">
        <f t="shared" si="1460"/>
        <v>0</v>
      </c>
      <c r="CR557" s="222">
        <f t="shared" si="1461"/>
        <v>0</v>
      </c>
      <c r="CS557" s="222">
        <f t="shared" si="1462"/>
        <v>0</v>
      </c>
      <c r="CT557" s="222">
        <f t="shared" si="1463"/>
        <v>0</v>
      </c>
      <c r="CU557" s="222">
        <f t="shared" si="1464"/>
        <v>0</v>
      </c>
      <c r="CV557" s="222">
        <f t="shared" si="1465"/>
        <v>0</v>
      </c>
      <c r="CW557" s="222">
        <f t="shared" si="1466"/>
        <v>0</v>
      </c>
      <c r="CX557" s="222">
        <f t="shared" si="1467"/>
        <v>0</v>
      </c>
      <c r="CY557" s="222">
        <f t="shared" si="1468"/>
        <v>0</v>
      </c>
      <c r="CZ557" s="222">
        <f t="shared" si="1469"/>
        <v>0</v>
      </c>
      <c r="DA557" s="222">
        <f t="shared" si="1470"/>
        <v>0</v>
      </c>
      <c r="DB557" s="222">
        <f t="shared" si="1471"/>
        <v>0</v>
      </c>
      <c r="DC557" s="222">
        <f t="shared" si="1472"/>
        <v>0</v>
      </c>
      <c r="DD557" s="222">
        <f t="shared" si="1473"/>
        <v>0</v>
      </c>
      <c r="DE557" s="222">
        <f t="shared" si="1474"/>
        <v>0</v>
      </c>
      <c r="DF557" s="222">
        <f t="shared" si="1475"/>
        <v>0</v>
      </c>
      <c r="DG557" s="222">
        <f t="shared" si="1476"/>
        <v>0</v>
      </c>
      <c r="DH557" s="222">
        <f t="shared" si="1477"/>
        <v>0</v>
      </c>
      <c r="DI557" s="222">
        <f t="shared" si="1478"/>
        <v>0</v>
      </c>
      <c r="DJ557" s="222">
        <f t="shared" si="1479"/>
        <v>0</v>
      </c>
      <c r="DK557" s="222">
        <f t="shared" si="1480"/>
        <v>0</v>
      </c>
      <c r="DL557" s="222">
        <f t="shared" si="1481"/>
        <v>0</v>
      </c>
      <c r="DM557" s="222">
        <f t="shared" si="1482"/>
        <v>0</v>
      </c>
      <c r="DN557" s="222">
        <f t="shared" si="1483"/>
        <v>0</v>
      </c>
      <c r="DO557" s="222">
        <f t="shared" si="1484"/>
        <v>0</v>
      </c>
      <c r="DP557" s="222">
        <f t="shared" si="1485"/>
        <v>0</v>
      </c>
      <c r="DQ557" s="222">
        <f t="shared" si="1486"/>
        <v>0</v>
      </c>
      <c r="DR557" s="222">
        <f t="shared" si="1487"/>
        <v>0</v>
      </c>
      <c r="DS557" s="222">
        <f t="shared" si="1488"/>
        <v>0</v>
      </c>
      <c r="DT557" s="222">
        <f t="shared" si="1489"/>
        <v>0</v>
      </c>
      <c r="DU557" s="222">
        <f t="shared" si="1490"/>
        <v>0</v>
      </c>
      <c r="DV557" s="222">
        <f t="shared" si="1491"/>
        <v>0</v>
      </c>
      <c r="DW557" s="222">
        <f t="shared" si="1492"/>
        <v>0</v>
      </c>
      <c r="DX557" s="222">
        <f t="shared" si="1493"/>
        <v>0</v>
      </c>
      <c r="DY557" s="222">
        <f t="shared" si="1494"/>
        <v>0</v>
      </c>
      <c r="DZ557" s="222">
        <f t="shared" si="1495"/>
        <v>0</v>
      </c>
      <c r="EA557" s="222">
        <f t="shared" si="1496"/>
        <v>0</v>
      </c>
      <c r="EB557" s="222">
        <f t="shared" si="1497"/>
        <v>0</v>
      </c>
      <c r="EC557" s="222">
        <f t="shared" si="1498"/>
        <v>0</v>
      </c>
      <c r="ED557" s="222">
        <f t="shared" si="1499"/>
        <v>0</v>
      </c>
      <c r="EE557" s="222">
        <f t="shared" si="1500"/>
        <v>0</v>
      </c>
      <c r="EF557" s="222">
        <f t="shared" si="1501"/>
        <v>0</v>
      </c>
      <c r="EG557" s="222">
        <f t="shared" si="1502"/>
        <v>0</v>
      </c>
      <c r="EH557" s="222">
        <f t="shared" si="1503"/>
        <v>0</v>
      </c>
      <c r="EI557" s="222">
        <f t="shared" si="1504"/>
        <v>0</v>
      </c>
      <c r="EJ557" s="222">
        <f t="shared" si="1505"/>
        <v>0</v>
      </c>
      <c r="EK557" s="222">
        <f t="shared" si="1506"/>
        <v>0</v>
      </c>
      <c r="EL557" s="222">
        <f t="shared" si="1507"/>
        <v>0</v>
      </c>
      <c r="EM557" s="222">
        <f t="shared" si="1508"/>
        <v>0</v>
      </c>
      <c r="EN557" s="222">
        <f t="shared" si="1509"/>
        <v>0</v>
      </c>
      <c r="EO557" s="222">
        <f t="shared" si="1510"/>
        <v>0</v>
      </c>
      <c r="EP557" s="222">
        <f t="shared" si="1511"/>
        <v>0</v>
      </c>
      <c r="EQ557" s="222">
        <f t="shared" si="1512"/>
        <v>0</v>
      </c>
      <c r="ER557" s="222">
        <f t="shared" si="1513"/>
        <v>0</v>
      </c>
      <c r="ES557" s="222">
        <f t="shared" si="1514"/>
        <v>0</v>
      </c>
      <c r="ET557" s="222">
        <f t="shared" si="1515"/>
        <v>0</v>
      </c>
      <c r="EU557" s="222">
        <f t="shared" si="1516"/>
        <v>0</v>
      </c>
      <c r="EV557" s="222">
        <f t="shared" si="1517"/>
        <v>0</v>
      </c>
      <c r="EW557" s="222">
        <f t="shared" si="1518"/>
        <v>0</v>
      </c>
      <c r="EX557" s="222">
        <f t="shared" si="1519"/>
        <v>0</v>
      </c>
      <c r="EY557" s="222">
        <f t="shared" si="1520"/>
        <v>0</v>
      </c>
      <c r="EZ557" s="222">
        <f t="shared" si="1521"/>
        <v>0</v>
      </c>
      <c r="FA557" s="222">
        <f t="shared" si="1522"/>
        <v>0</v>
      </c>
      <c r="FB557" s="222">
        <f t="shared" si="1523"/>
        <v>0</v>
      </c>
      <c r="FC557" s="222">
        <f t="shared" si="1524"/>
        <v>0</v>
      </c>
      <c r="FD557" s="222">
        <f t="shared" si="1525"/>
        <v>0</v>
      </c>
      <c r="FE557" s="222">
        <f t="shared" si="1526"/>
        <v>0</v>
      </c>
      <c r="FF557" s="222">
        <f t="shared" si="1527"/>
        <v>0</v>
      </c>
      <c r="FG557" s="222">
        <f t="shared" si="1528"/>
        <v>0</v>
      </c>
      <c r="FH557" s="222">
        <f t="shared" si="1529"/>
        <v>0</v>
      </c>
      <c r="FI557" s="222">
        <f t="shared" si="1530"/>
        <v>0</v>
      </c>
      <c r="FJ557" s="222">
        <f t="shared" si="1531"/>
        <v>0</v>
      </c>
      <c r="FK557" s="222">
        <f t="shared" si="1532"/>
        <v>0</v>
      </c>
      <c r="FL557" s="222">
        <f t="shared" si="1533"/>
        <v>0</v>
      </c>
      <c r="FM557" s="222">
        <f t="shared" si="1534"/>
        <v>0</v>
      </c>
      <c r="FN557" s="222">
        <f t="shared" si="1535"/>
        <v>0</v>
      </c>
      <c r="FO557" s="222">
        <f t="shared" si="1536"/>
        <v>0</v>
      </c>
      <c r="FP557" s="222">
        <f t="shared" si="1537"/>
        <v>0</v>
      </c>
      <c r="FQ557" s="222">
        <f t="shared" si="1538"/>
        <v>0</v>
      </c>
      <c r="FR557" s="222">
        <f t="shared" si="1539"/>
        <v>0</v>
      </c>
      <c r="FS557" s="222">
        <f t="shared" si="1540"/>
        <v>0</v>
      </c>
      <c r="FT557" s="222">
        <f t="shared" si="1541"/>
        <v>0</v>
      </c>
      <c r="FU557" s="222">
        <f t="shared" si="1542"/>
        <v>0</v>
      </c>
      <c r="FV557" s="222">
        <f t="shared" si="1543"/>
        <v>0</v>
      </c>
      <c r="FW557" s="222">
        <f t="shared" si="1544"/>
        <v>0</v>
      </c>
      <c r="FX557" s="222">
        <f t="shared" si="1545"/>
        <v>0</v>
      </c>
      <c r="FY557" s="222">
        <f t="shared" si="1546"/>
        <v>0</v>
      </c>
      <c r="FZ557" s="222">
        <f t="shared" si="1547"/>
        <v>0</v>
      </c>
      <c r="GA557" s="222">
        <f t="shared" si="1548"/>
        <v>0</v>
      </c>
      <c r="GB557" s="222">
        <f t="shared" si="1549"/>
        <v>0</v>
      </c>
      <c r="GC557" s="222">
        <f t="shared" si="1550"/>
        <v>0</v>
      </c>
      <c r="GD557" s="222">
        <f t="shared" si="1551"/>
        <v>0</v>
      </c>
      <c r="GE557" s="222">
        <f t="shared" si="1552"/>
        <v>0</v>
      </c>
      <c r="GF557" s="222">
        <f t="shared" si="1553"/>
        <v>0</v>
      </c>
      <c r="GG557" s="222">
        <f t="shared" si="1554"/>
        <v>0</v>
      </c>
      <c r="GH557" s="222">
        <f t="shared" si="1555"/>
        <v>0</v>
      </c>
      <c r="GI557" s="222">
        <f t="shared" si="1556"/>
        <v>0</v>
      </c>
      <c r="GJ557" s="222">
        <f t="shared" si="1557"/>
        <v>0</v>
      </c>
      <c r="GK557" s="222">
        <f t="shared" si="1558"/>
        <v>0</v>
      </c>
      <c r="GL557" s="222">
        <f t="shared" si="1559"/>
        <v>0</v>
      </c>
      <c r="GM557" s="222">
        <f t="shared" si="1560"/>
        <v>0</v>
      </c>
      <c r="GN557" s="222">
        <f t="shared" si="1561"/>
        <v>0</v>
      </c>
      <c r="GO557" s="222">
        <f t="shared" si="1562"/>
        <v>0</v>
      </c>
      <c r="GP557" s="222">
        <f t="shared" si="1563"/>
        <v>0</v>
      </c>
      <c r="GQ557" s="222">
        <f t="shared" si="1564"/>
        <v>0</v>
      </c>
      <c r="GR557" s="222">
        <f t="shared" si="1565"/>
        <v>0</v>
      </c>
      <c r="GS557" s="222">
        <f t="shared" si="1566"/>
        <v>0</v>
      </c>
      <c r="GT557" s="222">
        <f t="shared" si="1567"/>
        <v>0</v>
      </c>
      <c r="GU557" s="222">
        <f t="shared" si="1568"/>
        <v>0</v>
      </c>
      <c r="GV557" s="222">
        <f t="shared" si="1569"/>
        <v>0</v>
      </c>
      <c r="GW557" s="222">
        <f t="shared" si="1570"/>
        <v>0</v>
      </c>
      <c r="GX557" s="222">
        <f t="shared" si="1571"/>
        <v>0</v>
      </c>
      <c r="GY557" s="222">
        <f t="shared" si="1572"/>
        <v>0</v>
      </c>
      <c r="GZ557" s="222">
        <f t="shared" si="1573"/>
        <v>0</v>
      </c>
      <c r="HA557" s="222">
        <f t="shared" si="1574"/>
        <v>0</v>
      </c>
      <c r="HB557" s="222">
        <f t="shared" si="1575"/>
        <v>0</v>
      </c>
      <c r="HC557" s="222">
        <f t="shared" si="1576"/>
        <v>0</v>
      </c>
      <c r="HD557" s="222">
        <f t="shared" si="1577"/>
        <v>0</v>
      </c>
      <c r="HE557" s="222">
        <f t="shared" si="1578"/>
        <v>0</v>
      </c>
      <c r="HF557" s="222">
        <f t="shared" si="1579"/>
        <v>0</v>
      </c>
      <c r="HG557" s="222">
        <f t="shared" si="1580"/>
        <v>0</v>
      </c>
      <c r="HH557" s="222">
        <f t="shared" si="1581"/>
        <v>0</v>
      </c>
      <c r="HI557" s="222">
        <f t="shared" si="1582"/>
        <v>0</v>
      </c>
      <c r="HJ557" s="222">
        <f t="shared" si="1583"/>
        <v>0</v>
      </c>
      <c r="HK557" s="222">
        <f t="shared" si="1584"/>
        <v>0</v>
      </c>
      <c r="HL557" s="222">
        <f t="shared" si="1585"/>
        <v>0</v>
      </c>
      <c r="HM557" s="222">
        <f t="shared" si="1586"/>
        <v>0</v>
      </c>
      <c r="HN557" s="222">
        <f t="shared" si="1587"/>
        <v>0</v>
      </c>
      <c r="HO557" s="222">
        <f t="shared" si="1588"/>
        <v>0</v>
      </c>
      <c r="HP557" s="222">
        <f t="shared" si="1589"/>
        <v>0</v>
      </c>
      <c r="HQ557" s="222">
        <f t="shared" si="1590"/>
        <v>0</v>
      </c>
      <c r="HR557" s="222">
        <f t="shared" si="1591"/>
        <v>0</v>
      </c>
      <c r="HS557" s="222">
        <f t="shared" si="1592"/>
        <v>0</v>
      </c>
      <c r="HT557" s="222">
        <f t="shared" si="1593"/>
        <v>0</v>
      </c>
      <c r="HU557" s="222">
        <f t="shared" si="1594"/>
        <v>0</v>
      </c>
      <c r="HV557" s="222">
        <f t="shared" si="1595"/>
        <v>0</v>
      </c>
      <c r="HW557" s="222">
        <f t="shared" si="1596"/>
        <v>0</v>
      </c>
      <c r="HX557" s="222">
        <f t="shared" si="1597"/>
        <v>0</v>
      </c>
      <c r="HY557" s="222">
        <f t="shared" si="1598"/>
        <v>0</v>
      </c>
      <c r="HZ557" s="222">
        <f t="shared" si="1599"/>
        <v>0</v>
      </c>
      <c r="IA557" s="222">
        <f t="shared" si="1600"/>
        <v>0</v>
      </c>
      <c r="IB557" s="222">
        <f t="shared" si="1601"/>
        <v>0</v>
      </c>
      <c r="IC557" s="222">
        <f t="shared" si="1602"/>
        <v>0</v>
      </c>
      <c r="ID557" s="222">
        <f t="shared" si="1603"/>
        <v>0</v>
      </c>
      <c r="IE557" s="222">
        <f t="shared" si="1604"/>
        <v>0</v>
      </c>
      <c r="IF557" s="222">
        <f t="shared" si="1605"/>
        <v>0</v>
      </c>
      <c r="IG557" s="222">
        <f t="shared" si="1606"/>
        <v>0</v>
      </c>
      <c r="IH557" s="222">
        <f t="shared" si="1607"/>
        <v>0</v>
      </c>
      <c r="II557" s="222">
        <f t="shared" si="1608"/>
        <v>0</v>
      </c>
      <c r="IJ557" s="222">
        <f t="shared" si="1609"/>
        <v>0</v>
      </c>
      <c r="IK557" s="222">
        <f t="shared" si="1610"/>
        <v>0</v>
      </c>
      <c r="IL557" s="222">
        <f t="shared" si="1611"/>
        <v>0</v>
      </c>
      <c r="IM557" s="222">
        <f t="shared" si="1612"/>
        <v>0</v>
      </c>
      <c r="IN557" s="222">
        <f t="shared" si="1613"/>
        <v>0</v>
      </c>
      <c r="IO557" s="222">
        <f t="shared" si="1614"/>
        <v>0</v>
      </c>
      <c r="IP557" s="222">
        <f t="shared" si="1615"/>
        <v>0</v>
      </c>
      <c r="IQ557" s="222">
        <f t="shared" si="1616"/>
        <v>0</v>
      </c>
      <c r="IR557" s="222">
        <f t="shared" si="1617"/>
        <v>0</v>
      </c>
      <c r="IS557" s="222">
        <f t="shared" si="1618"/>
        <v>0</v>
      </c>
      <c r="IT557" s="222">
        <f t="shared" si="1619"/>
        <v>0</v>
      </c>
      <c r="IU557" s="222">
        <f t="shared" si="1620"/>
        <v>0</v>
      </c>
      <c r="IV557" s="222">
        <f t="shared" si="1621"/>
        <v>0</v>
      </c>
      <c r="IW557" s="222">
        <f t="shared" si="1622"/>
        <v>0</v>
      </c>
      <c r="IX557" s="222">
        <f t="shared" si="1623"/>
        <v>0</v>
      </c>
      <c r="IY557" s="222">
        <f t="shared" si="1624"/>
        <v>0</v>
      </c>
      <c r="IZ557" s="222">
        <f t="shared" si="1625"/>
        <v>0</v>
      </c>
      <c r="JA557" s="222">
        <f t="shared" si="1626"/>
        <v>0</v>
      </c>
      <c r="JB557" s="222">
        <f t="shared" si="1627"/>
        <v>0</v>
      </c>
    </row>
    <row r="558" spans="2:262">
      <c r="B558" s="230">
        <v>197</v>
      </c>
      <c r="C558" s="229">
        <f t="shared" si="1628"/>
        <v>3.847656250000003E-3</v>
      </c>
      <c r="D558" s="226">
        <f t="shared" ca="1" si="1371"/>
        <v>39.38096355685834</v>
      </c>
      <c r="E558" s="225">
        <f ca="1">GU361</f>
        <v>0.18096355685833682</v>
      </c>
      <c r="F558" s="224">
        <v>197</v>
      </c>
      <c r="G558" s="222">
        <f t="shared" si="1372"/>
        <v>0</v>
      </c>
      <c r="H558" s="222">
        <f t="shared" si="1373"/>
        <v>0</v>
      </c>
      <c r="I558" s="222">
        <f t="shared" si="1374"/>
        <v>0</v>
      </c>
      <c r="J558" s="222">
        <f t="shared" si="1375"/>
        <v>0</v>
      </c>
      <c r="K558" s="222">
        <f t="shared" si="1376"/>
        <v>0</v>
      </c>
      <c r="L558" s="222">
        <f t="shared" si="1377"/>
        <v>0</v>
      </c>
      <c r="M558" s="222">
        <f t="shared" si="1378"/>
        <v>0</v>
      </c>
      <c r="N558" s="222">
        <f t="shared" si="1379"/>
        <v>0</v>
      </c>
      <c r="O558" s="222">
        <f t="shared" si="1380"/>
        <v>0</v>
      </c>
      <c r="P558" s="222">
        <f t="shared" si="1381"/>
        <v>0</v>
      </c>
      <c r="Q558" s="222">
        <f t="shared" si="1382"/>
        <v>0</v>
      </c>
      <c r="R558" s="222">
        <f t="shared" si="1383"/>
        <v>0</v>
      </c>
      <c r="S558" s="222">
        <f t="shared" si="1384"/>
        <v>0</v>
      </c>
      <c r="T558" s="222">
        <f t="shared" si="1385"/>
        <v>0</v>
      </c>
      <c r="U558" s="222">
        <f t="shared" si="1386"/>
        <v>0</v>
      </c>
      <c r="V558" s="222">
        <f t="shared" si="1387"/>
        <v>0</v>
      </c>
      <c r="W558" s="222">
        <f t="shared" si="1388"/>
        <v>0</v>
      </c>
      <c r="X558" s="222">
        <f t="shared" si="1389"/>
        <v>0</v>
      </c>
      <c r="Y558" s="222">
        <f t="shared" si="1390"/>
        <v>0</v>
      </c>
      <c r="Z558" s="222">
        <f t="shared" si="1391"/>
        <v>0</v>
      </c>
      <c r="AA558" s="222">
        <f t="shared" si="1392"/>
        <v>0</v>
      </c>
      <c r="AB558" s="222">
        <f t="shared" si="1393"/>
        <v>0</v>
      </c>
      <c r="AC558" s="222">
        <f t="shared" si="1394"/>
        <v>0</v>
      </c>
      <c r="AD558" s="222">
        <f t="shared" si="1395"/>
        <v>0</v>
      </c>
      <c r="AE558" s="222">
        <f t="shared" si="1396"/>
        <v>0</v>
      </c>
      <c r="AF558" s="222">
        <f t="shared" si="1397"/>
        <v>0</v>
      </c>
      <c r="AG558" s="222">
        <f t="shared" si="1398"/>
        <v>0</v>
      </c>
      <c r="AH558" s="222">
        <f t="shared" si="1399"/>
        <v>0</v>
      </c>
      <c r="AI558" s="222">
        <f t="shared" si="1400"/>
        <v>0</v>
      </c>
      <c r="AJ558" s="222">
        <f t="shared" si="1401"/>
        <v>0</v>
      </c>
      <c r="AK558" s="222">
        <f t="shared" si="1402"/>
        <v>0</v>
      </c>
      <c r="AL558" s="222">
        <f t="shared" si="1403"/>
        <v>0</v>
      </c>
      <c r="AM558" s="222">
        <f t="shared" si="1404"/>
        <v>0</v>
      </c>
      <c r="AN558" s="222">
        <f t="shared" si="1405"/>
        <v>0</v>
      </c>
      <c r="AO558" s="222">
        <f t="shared" si="1406"/>
        <v>0</v>
      </c>
      <c r="AP558" s="222">
        <f t="shared" si="1407"/>
        <v>0</v>
      </c>
      <c r="AQ558" s="222">
        <f t="shared" si="1408"/>
        <v>0</v>
      </c>
      <c r="AR558" s="222">
        <f t="shared" si="1409"/>
        <v>0</v>
      </c>
      <c r="AS558" s="222">
        <f t="shared" si="1410"/>
        <v>0</v>
      </c>
      <c r="AT558" s="222">
        <f t="shared" si="1411"/>
        <v>0</v>
      </c>
      <c r="AU558" s="222">
        <f t="shared" si="1412"/>
        <v>0</v>
      </c>
      <c r="AV558" s="222">
        <f t="shared" si="1413"/>
        <v>0</v>
      </c>
      <c r="AW558" s="222">
        <f t="shared" si="1414"/>
        <v>0</v>
      </c>
      <c r="AX558" s="222">
        <f t="shared" si="1415"/>
        <v>0</v>
      </c>
      <c r="AY558" s="222">
        <f t="shared" si="1416"/>
        <v>0</v>
      </c>
      <c r="AZ558" s="222">
        <f t="shared" si="1417"/>
        <v>0</v>
      </c>
      <c r="BA558" s="222">
        <f t="shared" si="1418"/>
        <v>0</v>
      </c>
      <c r="BB558" s="222">
        <f t="shared" si="1419"/>
        <v>0</v>
      </c>
      <c r="BC558" s="222">
        <f t="shared" si="1420"/>
        <v>0</v>
      </c>
      <c r="BD558" s="222">
        <f t="shared" si="1421"/>
        <v>0</v>
      </c>
      <c r="BE558" s="222">
        <f t="shared" si="1422"/>
        <v>0</v>
      </c>
      <c r="BF558" s="222">
        <f t="shared" si="1423"/>
        <v>0</v>
      </c>
      <c r="BG558" s="222">
        <f t="shared" si="1424"/>
        <v>0</v>
      </c>
      <c r="BH558" s="222">
        <f t="shared" si="1425"/>
        <v>0</v>
      </c>
      <c r="BI558" s="222">
        <f t="shared" si="1426"/>
        <v>0</v>
      </c>
      <c r="BJ558" s="222">
        <f t="shared" si="1427"/>
        <v>0</v>
      </c>
      <c r="BK558" s="222">
        <f t="shared" si="1428"/>
        <v>0</v>
      </c>
      <c r="BL558" s="222">
        <f t="shared" si="1429"/>
        <v>0</v>
      </c>
      <c r="BM558" s="222">
        <f t="shared" si="1430"/>
        <v>0</v>
      </c>
      <c r="BN558" s="222">
        <f t="shared" si="1431"/>
        <v>0</v>
      </c>
      <c r="BO558" s="222">
        <f t="shared" si="1432"/>
        <v>0</v>
      </c>
      <c r="BP558" s="222">
        <f t="shared" si="1433"/>
        <v>0</v>
      </c>
      <c r="BQ558" s="222">
        <f t="shared" si="1434"/>
        <v>0</v>
      </c>
      <c r="BR558" s="222">
        <f t="shared" si="1435"/>
        <v>0</v>
      </c>
      <c r="BS558" s="222">
        <f t="shared" si="1436"/>
        <v>0</v>
      </c>
      <c r="BT558" s="222">
        <f t="shared" si="1437"/>
        <v>0</v>
      </c>
      <c r="BU558" s="222">
        <f t="shared" si="1438"/>
        <v>0</v>
      </c>
      <c r="BV558" s="222">
        <f t="shared" si="1439"/>
        <v>0</v>
      </c>
      <c r="BW558" s="222">
        <f t="shared" si="1440"/>
        <v>0</v>
      </c>
      <c r="BX558" s="222">
        <f t="shared" si="1441"/>
        <v>0</v>
      </c>
      <c r="BY558" s="222">
        <f t="shared" si="1442"/>
        <v>0</v>
      </c>
      <c r="BZ558" s="222">
        <f t="shared" si="1443"/>
        <v>0</v>
      </c>
      <c r="CA558" s="222">
        <f t="shared" si="1444"/>
        <v>0</v>
      </c>
      <c r="CB558" s="222">
        <f t="shared" si="1445"/>
        <v>0</v>
      </c>
      <c r="CC558" s="222">
        <f t="shared" si="1446"/>
        <v>0</v>
      </c>
      <c r="CD558" s="222">
        <f t="shared" si="1447"/>
        <v>0</v>
      </c>
      <c r="CE558" s="222">
        <f t="shared" si="1448"/>
        <v>0</v>
      </c>
      <c r="CF558" s="222">
        <f t="shared" si="1449"/>
        <v>0</v>
      </c>
      <c r="CG558" s="222">
        <f t="shared" si="1450"/>
        <v>0</v>
      </c>
      <c r="CH558" s="222">
        <f t="shared" si="1451"/>
        <v>0</v>
      </c>
      <c r="CI558" s="222">
        <f t="shared" si="1452"/>
        <v>0</v>
      </c>
      <c r="CJ558" s="222">
        <f t="shared" si="1453"/>
        <v>0</v>
      </c>
      <c r="CK558" s="222">
        <f t="shared" si="1454"/>
        <v>0</v>
      </c>
      <c r="CL558" s="222">
        <f t="shared" si="1455"/>
        <v>0</v>
      </c>
      <c r="CM558" s="222">
        <f t="shared" si="1456"/>
        <v>0</v>
      </c>
      <c r="CN558" s="222">
        <f t="shared" si="1457"/>
        <v>0</v>
      </c>
      <c r="CO558" s="222">
        <f t="shared" si="1458"/>
        <v>0</v>
      </c>
      <c r="CP558" s="222">
        <f t="shared" si="1459"/>
        <v>0</v>
      </c>
      <c r="CQ558" s="222">
        <f t="shared" si="1460"/>
        <v>0</v>
      </c>
      <c r="CR558" s="222">
        <f t="shared" si="1461"/>
        <v>0</v>
      </c>
      <c r="CS558" s="222">
        <f t="shared" si="1462"/>
        <v>0</v>
      </c>
      <c r="CT558" s="222">
        <f t="shared" si="1463"/>
        <v>0</v>
      </c>
      <c r="CU558" s="222">
        <f t="shared" si="1464"/>
        <v>0</v>
      </c>
      <c r="CV558" s="222">
        <f t="shared" si="1465"/>
        <v>0</v>
      </c>
      <c r="CW558" s="222">
        <f t="shared" si="1466"/>
        <v>0</v>
      </c>
      <c r="CX558" s="222">
        <f t="shared" si="1467"/>
        <v>0</v>
      </c>
      <c r="CY558" s="222">
        <f t="shared" si="1468"/>
        <v>0</v>
      </c>
      <c r="CZ558" s="222">
        <f t="shared" si="1469"/>
        <v>0</v>
      </c>
      <c r="DA558" s="222">
        <f t="shared" si="1470"/>
        <v>0</v>
      </c>
      <c r="DB558" s="222">
        <f t="shared" si="1471"/>
        <v>0</v>
      </c>
      <c r="DC558" s="222">
        <f t="shared" si="1472"/>
        <v>0</v>
      </c>
      <c r="DD558" s="222">
        <f t="shared" si="1473"/>
        <v>0</v>
      </c>
      <c r="DE558" s="222">
        <f t="shared" si="1474"/>
        <v>0</v>
      </c>
      <c r="DF558" s="222">
        <f t="shared" si="1475"/>
        <v>0</v>
      </c>
      <c r="DG558" s="222">
        <f t="shared" si="1476"/>
        <v>0</v>
      </c>
      <c r="DH558" s="222">
        <f t="shared" si="1477"/>
        <v>0</v>
      </c>
      <c r="DI558" s="222">
        <f t="shared" si="1478"/>
        <v>0</v>
      </c>
      <c r="DJ558" s="222">
        <f t="shared" si="1479"/>
        <v>0</v>
      </c>
      <c r="DK558" s="222">
        <f t="shared" si="1480"/>
        <v>0</v>
      </c>
      <c r="DL558" s="222">
        <f t="shared" si="1481"/>
        <v>0</v>
      </c>
      <c r="DM558" s="222">
        <f t="shared" si="1482"/>
        <v>0</v>
      </c>
      <c r="DN558" s="222">
        <f t="shared" si="1483"/>
        <v>0</v>
      </c>
      <c r="DO558" s="222">
        <f t="shared" si="1484"/>
        <v>0</v>
      </c>
      <c r="DP558" s="222">
        <f t="shared" si="1485"/>
        <v>0</v>
      </c>
      <c r="DQ558" s="222">
        <f t="shared" si="1486"/>
        <v>0</v>
      </c>
      <c r="DR558" s="222">
        <f t="shared" si="1487"/>
        <v>0</v>
      </c>
      <c r="DS558" s="222">
        <f t="shared" si="1488"/>
        <v>0</v>
      </c>
      <c r="DT558" s="222">
        <f t="shared" si="1489"/>
        <v>0</v>
      </c>
      <c r="DU558" s="222">
        <f t="shared" si="1490"/>
        <v>0</v>
      </c>
      <c r="DV558" s="222">
        <f t="shared" si="1491"/>
        <v>0</v>
      </c>
      <c r="DW558" s="222">
        <f t="shared" si="1492"/>
        <v>0</v>
      </c>
      <c r="DX558" s="222">
        <f t="shared" si="1493"/>
        <v>0</v>
      </c>
      <c r="DY558" s="222">
        <f t="shared" si="1494"/>
        <v>0</v>
      </c>
      <c r="DZ558" s="222">
        <f t="shared" si="1495"/>
        <v>0</v>
      </c>
      <c r="EA558" s="222">
        <f t="shared" si="1496"/>
        <v>0</v>
      </c>
      <c r="EB558" s="222">
        <f t="shared" si="1497"/>
        <v>0</v>
      </c>
      <c r="EC558" s="222">
        <f t="shared" si="1498"/>
        <v>0</v>
      </c>
      <c r="ED558" s="222">
        <f t="shared" si="1499"/>
        <v>0</v>
      </c>
      <c r="EE558" s="222">
        <f t="shared" si="1500"/>
        <v>0</v>
      </c>
      <c r="EF558" s="222">
        <f t="shared" si="1501"/>
        <v>0</v>
      </c>
      <c r="EG558" s="222">
        <f t="shared" si="1502"/>
        <v>0</v>
      </c>
      <c r="EH558" s="222">
        <f t="shared" si="1503"/>
        <v>0</v>
      </c>
      <c r="EI558" s="222">
        <f t="shared" si="1504"/>
        <v>0</v>
      </c>
      <c r="EJ558" s="222">
        <f t="shared" si="1505"/>
        <v>0</v>
      </c>
      <c r="EK558" s="222">
        <f t="shared" si="1506"/>
        <v>0</v>
      </c>
      <c r="EL558" s="222">
        <f t="shared" si="1507"/>
        <v>0</v>
      </c>
      <c r="EM558" s="222">
        <f t="shared" si="1508"/>
        <v>0</v>
      </c>
      <c r="EN558" s="222">
        <f t="shared" si="1509"/>
        <v>0</v>
      </c>
      <c r="EO558" s="222">
        <f t="shared" si="1510"/>
        <v>0</v>
      </c>
      <c r="EP558" s="222">
        <f t="shared" si="1511"/>
        <v>0</v>
      </c>
      <c r="EQ558" s="222">
        <f t="shared" si="1512"/>
        <v>0</v>
      </c>
      <c r="ER558" s="222">
        <f t="shared" si="1513"/>
        <v>0</v>
      </c>
      <c r="ES558" s="222">
        <f t="shared" si="1514"/>
        <v>0</v>
      </c>
      <c r="ET558" s="222">
        <f t="shared" si="1515"/>
        <v>0</v>
      </c>
      <c r="EU558" s="222">
        <f t="shared" si="1516"/>
        <v>0</v>
      </c>
      <c r="EV558" s="222">
        <f t="shared" si="1517"/>
        <v>0</v>
      </c>
      <c r="EW558" s="222">
        <f t="shared" si="1518"/>
        <v>0</v>
      </c>
      <c r="EX558" s="222">
        <f t="shared" si="1519"/>
        <v>0</v>
      </c>
      <c r="EY558" s="222">
        <f t="shared" si="1520"/>
        <v>0</v>
      </c>
      <c r="EZ558" s="222">
        <f t="shared" si="1521"/>
        <v>0</v>
      </c>
      <c r="FA558" s="222">
        <f t="shared" si="1522"/>
        <v>0</v>
      </c>
      <c r="FB558" s="222">
        <f t="shared" si="1523"/>
        <v>0</v>
      </c>
      <c r="FC558" s="222">
        <f t="shared" si="1524"/>
        <v>0</v>
      </c>
      <c r="FD558" s="222">
        <f t="shared" si="1525"/>
        <v>0</v>
      </c>
      <c r="FE558" s="222">
        <f t="shared" si="1526"/>
        <v>0</v>
      </c>
      <c r="FF558" s="222">
        <f t="shared" si="1527"/>
        <v>0</v>
      </c>
      <c r="FG558" s="222">
        <f t="shared" si="1528"/>
        <v>0</v>
      </c>
      <c r="FH558" s="222">
        <f t="shared" si="1529"/>
        <v>0</v>
      </c>
      <c r="FI558" s="222">
        <f t="shared" si="1530"/>
        <v>0</v>
      </c>
      <c r="FJ558" s="222">
        <f t="shared" si="1531"/>
        <v>0</v>
      </c>
      <c r="FK558" s="222">
        <f t="shared" si="1532"/>
        <v>0</v>
      </c>
      <c r="FL558" s="222">
        <f t="shared" si="1533"/>
        <v>0</v>
      </c>
      <c r="FM558" s="222">
        <f t="shared" si="1534"/>
        <v>0</v>
      </c>
      <c r="FN558" s="222">
        <f t="shared" si="1535"/>
        <v>0</v>
      </c>
      <c r="FO558" s="222">
        <f t="shared" si="1536"/>
        <v>0</v>
      </c>
      <c r="FP558" s="222">
        <f t="shared" si="1537"/>
        <v>0</v>
      </c>
      <c r="FQ558" s="222">
        <f t="shared" si="1538"/>
        <v>0</v>
      </c>
      <c r="FR558" s="222">
        <f t="shared" si="1539"/>
        <v>0</v>
      </c>
      <c r="FS558" s="222">
        <f t="shared" si="1540"/>
        <v>0</v>
      </c>
      <c r="FT558" s="222">
        <f t="shared" si="1541"/>
        <v>0</v>
      </c>
      <c r="FU558" s="222">
        <f t="shared" si="1542"/>
        <v>0</v>
      </c>
      <c r="FV558" s="222">
        <f t="shared" si="1543"/>
        <v>0</v>
      </c>
      <c r="FW558" s="222">
        <f t="shared" si="1544"/>
        <v>0</v>
      </c>
      <c r="FX558" s="222">
        <f t="shared" si="1545"/>
        <v>0</v>
      </c>
      <c r="FY558" s="222">
        <f t="shared" si="1546"/>
        <v>0</v>
      </c>
      <c r="FZ558" s="222">
        <f t="shared" si="1547"/>
        <v>0</v>
      </c>
      <c r="GA558" s="222">
        <f t="shared" si="1548"/>
        <v>0</v>
      </c>
      <c r="GB558" s="222">
        <f t="shared" si="1549"/>
        <v>0</v>
      </c>
      <c r="GC558" s="222">
        <f t="shared" si="1550"/>
        <v>0</v>
      </c>
      <c r="GD558" s="222">
        <f t="shared" si="1551"/>
        <v>0</v>
      </c>
      <c r="GE558" s="222">
        <f t="shared" si="1552"/>
        <v>0</v>
      </c>
      <c r="GF558" s="222">
        <f t="shared" si="1553"/>
        <v>0</v>
      </c>
      <c r="GG558" s="222">
        <f t="shared" si="1554"/>
        <v>0</v>
      </c>
      <c r="GH558" s="222">
        <f t="shared" si="1555"/>
        <v>0</v>
      </c>
      <c r="GI558" s="222">
        <f t="shared" si="1556"/>
        <v>0</v>
      </c>
      <c r="GJ558" s="222">
        <f t="shared" si="1557"/>
        <v>0</v>
      </c>
      <c r="GK558" s="222">
        <f t="shared" si="1558"/>
        <v>0</v>
      </c>
      <c r="GL558" s="222">
        <f t="shared" si="1559"/>
        <v>0</v>
      </c>
      <c r="GM558" s="222">
        <f t="shared" si="1560"/>
        <v>0</v>
      </c>
      <c r="GN558" s="222">
        <f t="shared" si="1561"/>
        <v>0</v>
      </c>
      <c r="GO558" s="222">
        <f t="shared" si="1562"/>
        <v>0</v>
      </c>
      <c r="GP558" s="222">
        <f t="shared" si="1563"/>
        <v>0</v>
      </c>
      <c r="GQ558" s="222">
        <f t="shared" si="1564"/>
        <v>0</v>
      </c>
      <c r="GR558" s="222">
        <f t="shared" si="1565"/>
        <v>0</v>
      </c>
      <c r="GS558" s="222">
        <f t="shared" si="1566"/>
        <v>0</v>
      </c>
      <c r="GT558" s="222">
        <f t="shared" si="1567"/>
        <v>0</v>
      </c>
      <c r="GU558" s="222">
        <f t="shared" si="1568"/>
        <v>0</v>
      </c>
      <c r="GV558" s="222">
        <f t="shared" si="1569"/>
        <v>0</v>
      </c>
      <c r="GW558" s="222">
        <f t="shared" si="1570"/>
        <v>0</v>
      </c>
      <c r="GX558" s="222">
        <f t="shared" si="1571"/>
        <v>0</v>
      </c>
      <c r="GY558" s="222">
        <f t="shared" si="1572"/>
        <v>0</v>
      </c>
      <c r="GZ558" s="222">
        <f t="shared" si="1573"/>
        <v>0</v>
      </c>
      <c r="HA558" s="222">
        <f t="shared" si="1574"/>
        <v>0</v>
      </c>
      <c r="HB558" s="222">
        <f t="shared" si="1575"/>
        <v>0</v>
      </c>
      <c r="HC558" s="222">
        <f t="shared" si="1576"/>
        <v>0</v>
      </c>
      <c r="HD558" s="222">
        <f t="shared" si="1577"/>
        <v>0</v>
      </c>
      <c r="HE558" s="222">
        <f t="shared" si="1578"/>
        <v>0</v>
      </c>
      <c r="HF558" s="222">
        <f t="shared" si="1579"/>
        <v>0</v>
      </c>
      <c r="HG558" s="222">
        <f t="shared" si="1580"/>
        <v>0</v>
      </c>
      <c r="HH558" s="222">
        <f t="shared" si="1581"/>
        <v>0</v>
      </c>
      <c r="HI558" s="222">
        <f t="shared" si="1582"/>
        <v>0</v>
      </c>
      <c r="HJ558" s="222">
        <f t="shared" si="1583"/>
        <v>0</v>
      </c>
      <c r="HK558" s="222">
        <f t="shared" si="1584"/>
        <v>0</v>
      </c>
      <c r="HL558" s="222">
        <f t="shared" si="1585"/>
        <v>0</v>
      </c>
      <c r="HM558" s="222">
        <f t="shared" si="1586"/>
        <v>0</v>
      </c>
      <c r="HN558" s="222">
        <f t="shared" si="1587"/>
        <v>0</v>
      </c>
      <c r="HO558" s="222">
        <f t="shared" si="1588"/>
        <v>0</v>
      </c>
      <c r="HP558" s="222">
        <f t="shared" si="1589"/>
        <v>0</v>
      </c>
      <c r="HQ558" s="222">
        <f t="shared" si="1590"/>
        <v>0</v>
      </c>
      <c r="HR558" s="222">
        <f t="shared" si="1591"/>
        <v>0</v>
      </c>
      <c r="HS558" s="222">
        <f t="shared" si="1592"/>
        <v>0</v>
      </c>
      <c r="HT558" s="222">
        <f t="shared" si="1593"/>
        <v>0</v>
      </c>
      <c r="HU558" s="222">
        <f t="shared" si="1594"/>
        <v>0</v>
      </c>
      <c r="HV558" s="222">
        <f t="shared" si="1595"/>
        <v>0</v>
      </c>
      <c r="HW558" s="222">
        <f t="shared" si="1596"/>
        <v>0</v>
      </c>
      <c r="HX558" s="222">
        <f t="shared" si="1597"/>
        <v>0</v>
      </c>
      <c r="HY558" s="222">
        <f t="shared" si="1598"/>
        <v>0</v>
      </c>
      <c r="HZ558" s="222">
        <f t="shared" si="1599"/>
        <v>0</v>
      </c>
      <c r="IA558" s="222">
        <f t="shared" si="1600"/>
        <v>0</v>
      </c>
      <c r="IB558" s="222">
        <f t="shared" si="1601"/>
        <v>0</v>
      </c>
      <c r="IC558" s="222">
        <f t="shared" si="1602"/>
        <v>0</v>
      </c>
      <c r="ID558" s="222">
        <f t="shared" si="1603"/>
        <v>0</v>
      </c>
      <c r="IE558" s="222">
        <f t="shared" si="1604"/>
        <v>0</v>
      </c>
      <c r="IF558" s="222">
        <f t="shared" si="1605"/>
        <v>0</v>
      </c>
      <c r="IG558" s="222">
        <f t="shared" si="1606"/>
        <v>0</v>
      </c>
      <c r="IH558" s="222">
        <f t="shared" si="1607"/>
        <v>0</v>
      </c>
      <c r="II558" s="222">
        <f t="shared" si="1608"/>
        <v>0</v>
      </c>
      <c r="IJ558" s="222">
        <f t="shared" si="1609"/>
        <v>0</v>
      </c>
      <c r="IK558" s="222">
        <f t="shared" si="1610"/>
        <v>0</v>
      </c>
      <c r="IL558" s="222">
        <f t="shared" si="1611"/>
        <v>0</v>
      </c>
      <c r="IM558" s="222">
        <f t="shared" si="1612"/>
        <v>0</v>
      </c>
      <c r="IN558" s="222">
        <f t="shared" si="1613"/>
        <v>0</v>
      </c>
      <c r="IO558" s="222">
        <f t="shared" si="1614"/>
        <v>0</v>
      </c>
      <c r="IP558" s="222">
        <f t="shared" si="1615"/>
        <v>0</v>
      </c>
      <c r="IQ558" s="222">
        <f t="shared" si="1616"/>
        <v>0</v>
      </c>
      <c r="IR558" s="222">
        <f t="shared" si="1617"/>
        <v>0</v>
      </c>
      <c r="IS558" s="222">
        <f t="shared" si="1618"/>
        <v>0</v>
      </c>
      <c r="IT558" s="222">
        <f t="shared" si="1619"/>
        <v>0</v>
      </c>
      <c r="IU558" s="222">
        <f t="shared" si="1620"/>
        <v>0</v>
      </c>
      <c r="IV558" s="222">
        <f t="shared" si="1621"/>
        <v>0</v>
      </c>
      <c r="IW558" s="222">
        <f t="shared" si="1622"/>
        <v>0</v>
      </c>
      <c r="IX558" s="222">
        <f t="shared" si="1623"/>
        <v>0</v>
      </c>
      <c r="IY558" s="222">
        <f t="shared" si="1624"/>
        <v>0</v>
      </c>
      <c r="IZ558" s="222">
        <f t="shared" si="1625"/>
        <v>0</v>
      </c>
      <c r="JA558" s="222">
        <f t="shared" si="1626"/>
        <v>0</v>
      </c>
      <c r="JB558" s="222">
        <f t="shared" si="1627"/>
        <v>0</v>
      </c>
    </row>
    <row r="559" spans="2:262">
      <c r="B559" s="230">
        <v>198</v>
      </c>
      <c r="C559" s="229">
        <f t="shared" si="1628"/>
        <v>3.867187500000003E-3</v>
      </c>
      <c r="D559" s="226">
        <f t="shared" ca="1" si="1371"/>
        <v>39.394765382699397</v>
      </c>
      <c r="E559" s="225">
        <f ca="1">GV361</f>
        <v>0.19476538269939608</v>
      </c>
      <c r="F559" s="224">
        <v>198</v>
      </c>
      <c r="G559" s="222">
        <f t="shared" si="1372"/>
        <v>0</v>
      </c>
      <c r="H559" s="222">
        <f t="shared" si="1373"/>
        <v>0</v>
      </c>
      <c r="I559" s="222">
        <f t="shared" si="1374"/>
        <v>0</v>
      </c>
      <c r="J559" s="222">
        <f t="shared" si="1375"/>
        <v>0</v>
      </c>
      <c r="K559" s="222">
        <f t="shared" si="1376"/>
        <v>0</v>
      </c>
      <c r="L559" s="222">
        <f t="shared" si="1377"/>
        <v>0</v>
      </c>
      <c r="M559" s="222">
        <f t="shared" si="1378"/>
        <v>0</v>
      </c>
      <c r="N559" s="222">
        <f t="shared" si="1379"/>
        <v>0</v>
      </c>
      <c r="O559" s="222">
        <f t="shared" si="1380"/>
        <v>0</v>
      </c>
      <c r="P559" s="222">
        <f t="shared" si="1381"/>
        <v>0</v>
      </c>
      <c r="Q559" s="222">
        <f t="shared" si="1382"/>
        <v>0</v>
      </c>
      <c r="R559" s="222">
        <f t="shared" si="1383"/>
        <v>0</v>
      </c>
      <c r="S559" s="222">
        <f t="shared" si="1384"/>
        <v>0</v>
      </c>
      <c r="T559" s="222">
        <f t="shared" si="1385"/>
        <v>0</v>
      </c>
      <c r="U559" s="222">
        <f t="shared" si="1386"/>
        <v>0</v>
      </c>
      <c r="V559" s="222">
        <f t="shared" si="1387"/>
        <v>0</v>
      </c>
      <c r="W559" s="222">
        <f t="shared" si="1388"/>
        <v>0</v>
      </c>
      <c r="X559" s="222">
        <f t="shared" si="1389"/>
        <v>0</v>
      </c>
      <c r="Y559" s="222">
        <f t="shared" si="1390"/>
        <v>0</v>
      </c>
      <c r="Z559" s="222">
        <f t="shared" si="1391"/>
        <v>0</v>
      </c>
      <c r="AA559" s="222">
        <f t="shared" si="1392"/>
        <v>0</v>
      </c>
      <c r="AB559" s="222">
        <f t="shared" si="1393"/>
        <v>0</v>
      </c>
      <c r="AC559" s="222">
        <f t="shared" si="1394"/>
        <v>0</v>
      </c>
      <c r="AD559" s="222">
        <f t="shared" si="1395"/>
        <v>0</v>
      </c>
      <c r="AE559" s="222">
        <f t="shared" si="1396"/>
        <v>0</v>
      </c>
      <c r="AF559" s="222">
        <f t="shared" si="1397"/>
        <v>0</v>
      </c>
      <c r="AG559" s="222">
        <f t="shared" si="1398"/>
        <v>0</v>
      </c>
      <c r="AH559" s="222">
        <f t="shared" si="1399"/>
        <v>0</v>
      </c>
      <c r="AI559" s="222">
        <f t="shared" si="1400"/>
        <v>0</v>
      </c>
      <c r="AJ559" s="222">
        <f t="shared" si="1401"/>
        <v>0</v>
      </c>
      <c r="AK559" s="222">
        <f t="shared" si="1402"/>
        <v>0</v>
      </c>
      <c r="AL559" s="222">
        <f t="shared" si="1403"/>
        <v>0</v>
      </c>
      <c r="AM559" s="222">
        <f t="shared" si="1404"/>
        <v>0</v>
      </c>
      <c r="AN559" s="222">
        <f t="shared" si="1405"/>
        <v>0</v>
      </c>
      <c r="AO559" s="222">
        <f t="shared" si="1406"/>
        <v>0</v>
      </c>
      <c r="AP559" s="222">
        <f t="shared" si="1407"/>
        <v>0</v>
      </c>
      <c r="AQ559" s="222">
        <f t="shared" si="1408"/>
        <v>0</v>
      </c>
      <c r="AR559" s="222">
        <f t="shared" si="1409"/>
        <v>0</v>
      </c>
      <c r="AS559" s="222">
        <f t="shared" si="1410"/>
        <v>0</v>
      </c>
      <c r="AT559" s="222">
        <f t="shared" si="1411"/>
        <v>0</v>
      </c>
      <c r="AU559" s="222">
        <f t="shared" si="1412"/>
        <v>0</v>
      </c>
      <c r="AV559" s="222">
        <f t="shared" si="1413"/>
        <v>0</v>
      </c>
      <c r="AW559" s="222">
        <f t="shared" si="1414"/>
        <v>0</v>
      </c>
      <c r="AX559" s="222">
        <f t="shared" si="1415"/>
        <v>0</v>
      </c>
      <c r="AY559" s="222">
        <f t="shared" si="1416"/>
        <v>0</v>
      </c>
      <c r="AZ559" s="222">
        <f t="shared" si="1417"/>
        <v>0</v>
      </c>
      <c r="BA559" s="222">
        <f t="shared" si="1418"/>
        <v>0</v>
      </c>
      <c r="BB559" s="222">
        <f t="shared" si="1419"/>
        <v>0</v>
      </c>
      <c r="BC559" s="222">
        <f t="shared" si="1420"/>
        <v>0</v>
      </c>
      <c r="BD559" s="222">
        <f t="shared" si="1421"/>
        <v>0</v>
      </c>
      <c r="BE559" s="222">
        <f t="shared" si="1422"/>
        <v>0</v>
      </c>
      <c r="BF559" s="222">
        <f t="shared" si="1423"/>
        <v>0</v>
      </c>
      <c r="BG559" s="222">
        <f t="shared" si="1424"/>
        <v>0</v>
      </c>
      <c r="BH559" s="222">
        <f t="shared" si="1425"/>
        <v>0</v>
      </c>
      <c r="BI559" s="222">
        <f t="shared" si="1426"/>
        <v>0</v>
      </c>
      <c r="BJ559" s="222">
        <f t="shared" si="1427"/>
        <v>0</v>
      </c>
      <c r="BK559" s="222">
        <f t="shared" si="1428"/>
        <v>0</v>
      </c>
      <c r="BL559" s="222">
        <f t="shared" si="1429"/>
        <v>0</v>
      </c>
      <c r="BM559" s="222">
        <f t="shared" si="1430"/>
        <v>0</v>
      </c>
      <c r="BN559" s="222">
        <f t="shared" si="1431"/>
        <v>0</v>
      </c>
      <c r="BO559" s="222">
        <f t="shared" si="1432"/>
        <v>0</v>
      </c>
      <c r="BP559" s="222">
        <f t="shared" si="1433"/>
        <v>0</v>
      </c>
      <c r="BQ559" s="222">
        <f t="shared" si="1434"/>
        <v>0</v>
      </c>
      <c r="BR559" s="222">
        <f t="shared" si="1435"/>
        <v>0</v>
      </c>
      <c r="BS559" s="222">
        <f t="shared" si="1436"/>
        <v>0</v>
      </c>
      <c r="BT559" s="222">
        <f t="shared" si="1437"/>
        <v>0</v>
      </c>
      <c r="BU559" s="222">
        <f t="shared" si="1438"/>
        <v>0</v>
      </c>
      <c r="BV559" s="222">
        <f t="shared" si="1439"/>
        <v>0</v>
      </c>
      <c r="BW559" s="222">
        <f t="shared" si="1440"/>
        <v>0</v>
      </c>
      <c r="BX559" s="222">
        <f t="shared" si="1441"/>
        <v>0</v>
      </c>
      <c r="BY559" s="222">
        <f t="shared" si="1442"/>
        <v>0</v>
      </c>
      <c r="BZ559" s="222">
        <f t="shared" si="1443"/>
        <v>0</v>
      </c>
      <c r="CA559" s="222">
        <f t="shared" si="1444"/>
        <v>0</v>
      </c>
      <c r="CB559" s="222">
        <f t="shared" si="1445"/>
        <v>0</v>
      </c>
      <c r="CC559" s="222">
        <f t="shared" si="1446"/>
        <v>0</v>
      </c>
      <c r="CD559" s="222">
        <f t="shared" si="1447"/>
        <v>0</v>
      </c>
      <c r="CE559" s="222">
        <f t="shared" si="1448"/>
        <v>0</v>
      </c>
      <c r="CF559" s="222">
        <f t="shared" si="1449"/>
        <v>0</v>
      </c>
      <c r="CG559" s="222">
        <f t="shared" si="1450"/>
        <v>0</v>
      </c>
      <c r="CH559" s="222">
        <f t="shared" si="1451"/>
        <v>0</v>
      </c>
      <c r="CI559" s="222">
        <f t="shared" si="1452"/>
        <v>0</v>
      </c>
      <c r="CJ559" s="222">
        <f t="shared" si="1453"/>
        <v>0</v>
      </c>
      <c r="CK559" s="222">
        <f t="shared" si="1454"/>
        <v>0</v>
      </c>
      <c r="CL559" s="222">
        <f t="shared" si="1455"/>
        <v>0</v>
      </c>
      <c r="CM559" s="222">
        <f t="shared" si="1456"/>
        <v>0</v>
      </c>
      <c r="CN559" s="222">
        <f t="shared" si="1457"/>
        <v>0</v>
      </c>
      <c r="CO559" s="222">
        <f t="shared" si="1458"/>
        <v>0</v>
      </c>
      <c r="CP559" s="222">
        <f t="shared" si="1459"/>
        <v>0</v>
      </c>
      <c r="CQ559" s="222">
        <f t="shared" si="1460"/>
        <v>0</v>
      </c>
      <c r="CR559" s="222">
        <f t="shared" si="1461"/>
        <v>0</v>
      </c>
      <c r="CS559" s="222">
        <f t="shared" si="1462"/>
        <v>0</v>
      </c>
      <c r="CT559" s="222">
        <f t="shared" si="1463"/>
        <v>0</v>
      </c>
      <c r="CU559" s="222">
        <f t="shared" si="1464"/>
        <v>0</v>
      </c>
      <c r="CV559" s="222">
        <f t="shared" si="1465"/>
        <v>0</v>
      </c>
      <c r="CW559" s="222">
        <f t="shared" si="1466"/>
        <v>0</v>
      </c>
      <c r="CX559" s="222">
        <f t="shared" si="1467"/>
        <v>0</v>
      </c>
      <c r="CY559" s="222">
        <f t="shared" si="1468"/>
        <v>0</v>
      </c>
      <c r="CZ559" s="222">
        <f t="shared" si="1469"/>
        <v>0</v>
      </c>
      <c r="DA559" s="222">
        <f t="shared" si="1470"/>
        <v>0</v>
      </c>
      <c r="DB559" s="222">
        <f t="shared" si="1471"/>
        <v>0</v>
      </c>
      <c r="DC559" s="222">
        <f t="shared" si="1472"/>
        <v>0</v>
      </c>
      <c r="DD559" s="222">
        <f t="shared" si="1473"/>
        <v>0</v>
      </c>
      <c r="DE559" s="222">
        <f t="shared" si="1474"/>
        <v>0</v>
      </c>
      <c r="DF559" s="222">
        <f t="shared" si="1475"/>
        <v>0</v>
      </c>
      <c r="DG559" s="222">
        <f t="shared" si="1476"/>
        <v>0</v>
      </c>
      <c r="DH559" s="222">
        <f t="shared" si="1477"/>
        <v>0</v>
      </c>
      <c r="DI559" s="222">
        <f t="shared" si="1478"/>
        <v>0</v>
      </c>
      <c r="DJ559" s="222">
        <f t="shared" si="1479"/>
        <v>0</v>
      </c>
      <c r="DK559" s="222">
        <f t="shared" si="1480"/>
        <v>0</v>
      </c>
      <c r="DL559" s="222">
        <f t="shared" si="1481"/>
        <v>0</v>
      </c>
      <c r="DM559" s="222">
        <f t="shared" si="1482"/>
        <v>0</v>
      </c>
      <c r="DN559" s="222">
        <f t="shared" si="1483"/>
        <v>0</v>
      </c>
      <c r="DO559" s="222">
        <f t="shared" si="1484"/>
        <v>0</v>
      </c>
      <c r="DP559" s="222">
        <f t="shared" si="1485"/>
        <v>0</v>
      </c>
      <c r="DQ559" s="222">
        <f t="shared" si="1486"/>
        <v>0</v>
      </c>
      <c r="DR559" s="222">
        <f t="shared" si="1487"/>
        <v>0</v>
      </c>
      <c r="DS559" s="222">
        <f t="shared" si="1488"/>
        <v>0</v>
      </c>
      <c r="DT559" s="222">
        <f t="shared" si="1489"/>
        <v>0</v>
      </c>
      <c r="DU559" s="222">
        <f t="shared" si="1490"/>
        <v>0</v>
      </c>
      <c r="DV559" s="222">
        <f t="shared" si="1491"/>
        <v>0</v>
      </c>
      <c r="DW559" s="222">
        <f t="shared" si="1492"/>
        <v>0</v>
      </c>
      <c r="DX559" s="222">
        <f t="shared" si="1493"/>
        <v>0</v>
      </c>
      <c r="DY559" s="222">
        <f t="shared" si="1494"/>
        <v>0</v>
      </c>
      <c r="DZ559" s="222">
        <f t="shared" si="1495"/>
        <v>0</v>
      </c>
      <c r="EA559" s="222">
        <f t="shared" si="1496"/>
        <v>0</v>
      </c>
      <c r="EB559" s="222">
        <f t="shared" si="1497"/>
        <v>0</v>
      </c>
      <c r="EC559" s="222">
        <f t="shared" si="1498"/>
        <v>0</v>
      </c>
      <c r="ED559" s="222">
        <f t="shared" si="1499"/>
        <v>0</v>
      </c>
      <c r="EE559" s="222">
        <f t="shared" si="1500"/>
        <v>0</v>
      </c>
      <c r="EF559" s="222">
        <f t="shared" si="1501"/>
        <v>0</v>
      </c>
      <c r="EG559" s="222">
        <f t="shared" si="1502"/>
        <v>0</v>
      </c>
      <c r="EH559" s="222">
        <f t="shared" si="1503"/>
        <v>0</v>
      </c>
      <c r="EI559" s="222">
        <f t="shared" si="1504"/>
        <v>0</v>
      </c>
      <c r="EJ559" s="222">
        <f t="shared" si="1505"/>
        <v>0</v>
      </c>
      <c r="EK559" s="222">
        <f t="shared" si="1506"/>
        <v>0</v>
      </c>
      <c r="EL559" s="222">
        <f t="shared" si="1507"/>
        <v>0</v>
      </c>
      <c r="EM559" s="222">
        <f t="shared" si="1508"/>
        <v>0</v>
      </c>
      <c r="EN559" s="222">
        <f t="shared" si="1509"/>
        <v>0</v>
      </c>
      <c r="EO559" s="222">
        <f t="shared" si="1510"/>
        <v>0</v>
      </c>
      <c r="EP559" s="222">
        <f t="shared" si="1511"/>
        <v>0</v>
      </c>
      <c r="EQ559" s="222">
        <f t="shared" si="1512"/>
        <v>0</v>
      </c>
      <c r="ER559" s="222">
        <f t="shared" si="1513"/>
        <v>0</v>
      </c>
      <c r="ES559" s="222">
        <f t="shared" si="1514"/>
        <v>0</v>
      </c>
      <c r="ET559" s="222">
        <f t="shared" si="1515"/>
        <v>0</v>
      </c>
      <c r="EU559" s="222">
        <f t="shared" si="1516"/>
        <v>0</v>
      </c>
      <c r="EV559" s="222">
        <f t="shared" si="1517"/>
        <v>0</v>
      </c>
      <c r="EW559" s="222">
        <f t="shared" si="1518"/>
        <v>0</v>
      </c>
      <c r="EX559" s="222">
        <f t="shared" si="1519"/>
        <v>0</v>
      </c>
      <c r="EY559" s="222">
        <f t="shared" si="1520"/>
        <v>0</v>
      </c>
      <c r="EZ559" s="222">
        <f t="shared" si="1521"/>
        <v>0</v>
      </c>
      <c r="FA559" s="222">
        <f t="shared" si="1522"/>
        <v>0</v>
      </c>
      <c r="FB559" s="222">
        <f t="shared" si="1523"/>
        <v>0</v>
      </c>
      <c r="FC559" s="222">
        <f t="shared" si="1524"/>
        <v>0</v>
      </c>
      <c r="FD559" s="222">
        <f t="shared" si="1525"/>
        <v>0</v>
      </c>
      <c r="FE559" s="222">
        <f t="shared" si="1526"/>
        <v>0</v>
      </c>
      <c r="FF559" s="222">
        <f t="shared" si="1527"/>
        <v>0</v>
      </c>
      <c r="FG559" s="222">
        <f t="shared" si="1528"/>
        <v>0</v>
      </c>
      <c r="FH559" s="222">
        <f t="shared" si="1529"/>
        <v>0</v>
      </c>
      <c r="FI559" s="222">
        <f t="shared" si="1530"/>
        <v>0</v>
      </c>
      <c r="FJ559" s="222">
        <f t="shared" si="1531"/>
        <v>0</v>
      </c>
      <c r="FK559" s="222">
        <f t="shared" si="1532"/>
        <v>0</v>
      </c>
      <c r="FL559" s="222">
        <f t="shared" si="1533"/>
        <v>0</v>
      </c>
      <c r="FM559" s="222">
        <f t="shared" si="1534"/>
        <v>0</v>
      </c>
      <c r="FN559" s="222">
        <f t="shared" si="1535"/>
        <v>0</v>
      </c>
      <c r="FO559" s="222">
        <f t="shared" si="1536"/>
        <v>0</v>
      </c>
      <c r="FP559" s="222">
        <f t="shared" si="1537"/>
        <v>0</v>
      </c>
      <c r="FQ559" s="222">
        <f t="shared" si="1538"/>
        <v>0</v>
      </c>
      <c r="FR559" s="222">
        <f t="shared" si="1539"/>
        <v>0</v>
      </c>
      <c r="FS559" s="222">
        <f t="shared" si="1540"/>
        <v>0</v>
      </c>
      <c r="FT559" s="222">
        <f t="shared" si="1541"/>
        <v>0</v>
      </c>
      <c r="FU559" s="222">
        <f t="shared" si="1542"/>
        <v>0</v>
      </c>
      <c r="FV559" s="222">
        <f t="shared" si="1543"/>
        <v>0</v>
      </c>
      <c r="FW559" s="222">
        <f t="shared" si="1544"/>
        <v>0</v>
      </c>
      <c r="FX559" s="222">
        <f t="shared" si="1545"/>
        <v>0</v>
      </c>
      <c r="FY559" s="222">
        <f t="shared" si="1546"/>
        <v>0</v>
      </c>
      <c r="FZ559" s="222">
        <f t="shared" si="1547"/>
        <v>0</v>
      </c>
      <c r="GA559" s="222">
        <f t="shared" si="1548"/>
        <v>0</v>
      </c>
      <c r="GB559" s="222">
        <f t="shared" si="1549"/>
        <v>0</v>
      </c>
      <c r="GC559" s="222">
        <f t="shared" si="1550"/>
        <v>0</v>
      </c>
      <c r="GD559" s="222">
        <f t="shared" si="1551"/>
        <v>0</v>
      </c>
      <c r="GE559" s="222">
        <f t="shared" si="1552"/>
        <v>0</v>
      </c>
      <c r="GF559" s="222">
        <f t="shared" si="1553"/>
        <v>0</v>
      </c>
      <c r="GG559" s="222">
        <f t="shared" si="1554"/>
        <v>0</v>
      </c>
      <c r="GH559" s="222">
        <f t="shared" si="1555"/>
        <v>0</v>
      </c>
      <c r="GI559" s="222">
        <f t="shared" si="1556"/>
        <v>0</v>
      </c>
      <c r="GJ559" s="222">
        <f t="shared" si="1557"/>
        <v>0</v>
      </c>
      <c r="GK559" s="222">
        <f t="shared" si="1558"/>
        <v>0</v>
      </c>
      <c r="GL559" s="222">
        <f t="shared" si="1559"/>
        <v>0</v>
      </c>
      <c r="GM559" s="222">
        <f t="shared" si="1560"/>
        <v>0</v>
      </c>
      <c r="GN559" s="222">
        <f t="shared" si="1561"/>
        <v>0</v>
      </c>
      <c r="GO559" s="222">
        <f t="shared" si="1562"/>
        <v>0</v>
      </c>
      <c r="GP559" s="222">
        <f t="shared" si="1563"/>
        <v>0</v>
      </c>
      <c r="GQ559" s="222">
        <f t="shared" si="1564"/>
        <v>0</v>
      </c>
      <c r="GR559" s="222">
        <f t="shared" si="1565"/>
        <v>0</v>
      </c>
      <c r="GS559" s="222">
        <f t="shared" si="1566"/>
        <v>0</v>
      </c>
      <c r="GT559" s="222">
        <f t="shared" si="1567"/>
        <v>0</v>
      </c>
      <c r="GU559" s="222">
        <f t="shared" si="1568"/>
        <v>0</v>
      </c>
      <c r="GV559" s="222">
        <f t="shared" si="1569"/>
        <v>0</v>
      </c>
      <c r="GW559" s="222">
        <f t="shared" si="1570"/>
        <v>0</v>
      </c>
      <c r="GX559" s="222">
        <f t="shared" si="1571"/>
        <v>0</v>
      </c>
      <c r="GY559" s="222">
        <f t="shared" si="1572"/>
        <v>0</v>
      </c>
      <c r="GZ559" s="222">
        <f t="shared" si="1573"/>
        <v>0</v>
      </c>
      <c r="HA559" s="222">
        <f t="shared" si="1574"/>
        <v>0</v>
      </c>
      <c r="HB559" s="222">
        <f t="shared" si="1575"/>
        <v>0</v>
      </c>
      <c r="HC559" s="222">
        <f t="shared" si="1576"/>
        <v>0</v>
      </c>
      <c r="HD559" s="222">
        <f t="shared" si="1577"/>
        <v>0</v>
      </c>
      <c r="HE559" s="222">
        <f t="shared" si="1578"/>
        <v>0</v>
      </c>
      <c r="HF559" s="222">
        <f t="shared" si="1579"/>
        <v>0</v>
      </c>
      <c r="HG559" s="222">
        <f t="shared" si="1580"/>
        <v>0</v>
      </c>
      <c r="HH559" s="222">
        <f t="shared" si="1581"/>
        <v>0</v>
      </c>
      <c r="HI559" s="222">
        <f t="shared" si="1582"/>
        <v>0</v>
      </c>
      <c r="HJ559" s="222">
        <f t="shared" si="1583"/>
        <v>0</v>
      </c>
      <c r="HK559" s="222">
        <f t="shared" si="1584"/>
        <v>0</v>
      </c>
      <c r="HL559" s="222">
        <f t="shared" si="1585"/>
        <v>0</v>
      </c>
      <c r="HM559" s="222">
        <f t="shared" si="1586"/>
        <v>0</v>
      </c>
      <c r="HN559" s="222">
        <f t="shared" si="1587"/>
        <v>0</v>
      </c>
      <c r="HO559" s="222">
        <f t="shared" si="1588"/>
        <v>0</v>
      </c>
      <c r="HP559" s="222">
        <f t="shared" si="1589"/>
        <v>0</v>
      </c>
      <c r="HQ559" s="222">
        <f t="shared" si="1590"/>
        <v>0</v>
      </c>
      <c r="HR559" s="222">
        <f t="shared" si="1591"/>
        <v>0</v>
      </c>
      <c r="HS559" s="222">
        <f t="shared" si="1592"/>
        <v>0</v>
      </c>
      <c r="HT559" s="222">
        <f t="shared" si="1593"/>
        <v>0</v>
      </c>
      <c r="HU559" s="222">
        <f t="shared" si="1594"/>
        <v>0</v>
      </c>
      <c r="HV559" s="222">
        <f t="shared" si="1595"/>
        <v>0</v>
      </c>
      <c r="HW559" s="222">
        <f t="shared" si="1596"/>
        <v>0</v>
      </c>
      <c r="HX559" s="222">
        <f t="shared" si="1597"/>
        <v>0</v>
      </c>
      <c r="HY559" s="222">
        <f t="shared" si="1598"/>
        <v>0</v>
      </c>
      <c r="HZ559" s="222">
        <f t="shared" si="1599"/>
        <v>0</v>
      </c>
      <c r="IA559" s="222">
        <f t="shared" si="1600"/>
        <v>0</v>
      </c>
      <c r="IB559" s="222">
        <f t="shared" si="1601"/>
        <v>0</v>
      </c>
      <c r="IC559" s="222">
        <f t="shared" si="1602"/>
        <v>0</v>
      </c>
      <c r="ID559" s="222">
        <f t="shared" si="1603"/>
        <v>0</v>
      </c>
      <c r="IE559" s="222">
        <f t="shared" si="1604"/>
        <v>0</v>
      </c>
      <c r="IF559" s="222">
        <f t="shared" si="1605"/>
        <v>0</v>
      </c>
      <c r="IG559" s="222">
        <f t="shared" si="1606"/>
        <v>0</v>
      </c>
      <c r="IH559" s="222">
        <f t="shared" si="1607"/>
        <v>0</v>
      </c>
      <c r="II559" s="222">
        <f t="shared" si="1608"/>
        <v>0</v>
      </c>
      <c r="IJ559" s="222">
        <f t="shared" si="1609"/>
        <v>0</v>
      </c>
      <c r="IK559" s="222">
        <f t="shared" si="1610"/>
        <v>0</v>
      </c>
      <c r="IL559" s="222">
        <f t="shared" si="1611"/>
        <v>0</v>
      </c>
      <c r="IM559" s="222">
        <f t="shared" si="1612"/>
        <v>0</v>
      </c>
      <c r="IN559" s="222">
        <f t="shared" si="1613"/>
        <v>0</v>
      </c>
      <c r="IO559" s="222">
        <f t="shared" si="1614"/>
        <v>0</v>
      </c>
      <c r="IP559" s="222">
        <f t="shared" si="1615"/>
        <v>0</v>
      </c>
      <c r="IQ559" s="222">
        <f t="shared" si="1616"/>
        <v>0</v>
      </c>
      <c r="IR559" s="222">
        <f t="shared" si="1617"/>
        <v>0</v>
      </c>
      <c r="IS559" s="222">
        <f t="shared" si="1618"/>
        <v>0</v>
      </c>
      <c r="IT559" s="222">
        <f t="shared" si="1619"/>
        <v>0</v>
      </c>
      <c r="IU559" s="222">
        <f t="shared" si="1620"/>
        <v>0</v>
      </c>
      <c r="IV559" s="222">
        <f t="shared" si="1621"/>
        <v>0</v>
      </c>
      <c r="IW559" s="222">
        <f t="shared" si="1622"/>
        <v>0</v>
      </c>
      <c r="IX559" s="222">
        <f t="shared" si="1623"/>
        <v>0</v>
      </c>
      <c r="IY559" s="222">
        <f t="shared" si="1624"/>
        <v>0</v>
      </c>
      <c r="IZ559" s="222">
        <f t="shared" si="1625"/>
        <v>0</v>
      </c>
      <c r="JA559" s="222">
        <f t="shared" si="1626"/>
        <v>0</v>
      </c>
      <c r="JB559" s="222">
        <f t="shared" si="1627"/>
        <v>0</v>
      </c>
    </row>
    <row r="560" spans="2:262">
      <c r="B560" s="230">
        <v>199</v>
      </c>
      <c r="C560" s="229">
        <f t="shared" si="1628"/>
        <v>3.886718750000003E-3</v>
      </c>
      <c r="D560" s="226">
        <f t="shared" ca="1" si="1371"/>
        <v>39.405597232859797</v>
      </c>
      <c r="E560" s="225">
        <f ca="1">GW361</f>
        <v>0.20559723285979342</v>
      </c>
      <c r="F560" s="224">
        <v>199</v>
      </c>
      <c r="G560" s="222">
        <f t="shared" si="1372"/>
        <v>0</v>
      </c>
      <c r="H560" s="222">
        <f t="shared" si="1373"/>
        <v>0</v>
      </c>
      <c r="I560" s="222">
        <f t="shared" si="1374"/>
        <v>0</v>
      </c>
      <c r="J560" s="222">
        <f t="shared" si="1375"/>
        <v>0</v>
      </c>
      <c r="K560" s="222">
        <f t="shared" si="1376"/>
        <v>0</v>
      </c>
      <c r="L560" s="222">
        <f t="shared" si="1377"/>
        <v>0</v>
      </c>
      <c r="M560" s="222">
        <f t="shared" si="1378"/>
        <v>0</v>
      </c>
      <c r="N560" s="222">
        <f t="shared" si="1379"/>
        <v>0</v>
      </c>
      <c r="O560" s="222">
        <f t="shared" si="1380"/>
        <v>0</v>
      </c>
      <c r="P560" s="222">
        <f t="shared" si="1381"/>
        <v>0</v>
      </c>
      <c r="Q560" s="222">
        <f t="shared" si="1382"/>
        <v>0</v>
      </c>
      <c r="R560" s="222">
        <f t="shared" si="1383"/>
        <v>0</v>
      </c>
      <c r="S560" s="222">
        <f t="shared" si="1384"/>
        <v>0</v>
      </c>
      <c r="T560" s="222">
        <f t="shared" si="1385"/>
        <v>0</v>
      </c>
      <c r="U560" s="222">
        <f t="shared" si="1386"/>
        <v>0</v>
      </c>
      <c r="V560" s="222">
        <f t="shared" si="1387"/>
        <v>0</v>
      </c>
      <c r="W560" s="222">
        <f t="shared" si="1388"/>
        <v>0</v>
      </c>
      <c r="X560" s="222">
        <f t="shared" si="1389"/>
        <v>0</v>
      </c>
      <c r="Y560" s="222">
        <f t="shared" si="1390"/>
        <v>0</v>
      </c>
      <c r="Z560" s="222">
        <f t="shared" si="1391"/>
        <v>0</v>
      </c>
      <c r="AA560" s="222">
        <f t="shared" si="1392"/>
        <v>0</v>
      </c>
      <c r="AB560" s="222">
        <f t="shared" si="1393"/>
        <v>0</v>
      </c>
      <c r="AC560" s="222">
        <f t="shared" si="1394"/>
        <v>0</v>
      </c>
      <c r="AD560" s="222">
        <f t="shared" si="1395"/>
        <v>0</v>
      </c>
      <c r="AE560" s="222">
        <f t="shared" si="1396"/>
        <v>0</v>
      </c>
      <c r="AF560" s="222">
        <f t="shared" si="1397"/>
        <v>0</v>
      </c>
      <c r="AG560" s="222">
        <f t="shared" si="1398"/>
        <v>0</v>
      </c>
      <c r="AH560" s="222">
        <f t="shared" si="1399"/>
        <v>0</v>
      </c>
      <c r="AI560" s="222">
        <f t="shared" si="1400"/>
        <v>0</v>
      </c>
      <c r="AJ560" s="222">
        <f t="shared" si="1401"/>
        <v>0</v>
      </c>
      <c r="AK560" s="222">
        <f t="shared" si="1402"/>
        <v>0</v>
      </c>
      <c r="AL560" s="222">
        <f t="shared" si="1403"/>
        <v>0</v>
      </c>
      <c r="AM560" s="222">
        <f t="shared" si="1404"/>
        <v>0</v>
      </c>
      <c r="AN560" s="222">
        <f t="shared" si="1405"/>
        <v>0</v>
      </c>
      <c r="AO560" s="222">
        <f t="shared" si="1406"/>
        <v>0</v>
      </c>
      <c r="AP560" s="222">
        <f t="shared" si="1407"/>
        <v>0</v>
      </c>
      <c r="AQ560" s="222">
        <f t="shared" si="1408"/>
        <v>0</v>
      </c>
      <c r="AR560" s="222">
        <f t="shared" si="1409"/>
        <v>0</v>
      </c>
      <c r="AS560" s="222">
        <f t="shared" si="1410"/>
        <v>0</v>
      </c>
      <c r="AT560" s="222">
        <f t="shared" si="1411"/>
        <v>0</v>
      </c>
      <c r="AU560" s="222">
        <f t="shared" si="1412"/>
        <v>0</v>
      </c>
      <c r="AV560" s="222">
        <f t="shared" si="1413"/>
        <v>0</v>
      </c>
      <c r="AW560" s="222">
        <f t="shared" si="1414"/>
        <v>0</v>
      </c>
      <c r="AX560" s="222">
        <f t="shared" si="1415"/>
        <v>0</v>
      </c>
      <c r="AY560" s="222">
        <f t="shared" si="1416"/>
        <v>0</v>
      </c>
      <c r="AZ560" s="222">
        <f t="shared" si="1417"/>
        <v>0</v>
      </c>
      <c r="BA560" s="222">
        <f t="shared" si="1418"/>
        <v>0</v>
      </c>
      <c r="BB560" s="222">
        <f t="shared" si="1419"/>
        <v>0</v>
      </c>
      <c r="BC560" s="222">
        <f t="shared" si="1420"/>
        <v>0</v>
      </c>
      <c r="BD560" s="222">
        <f t="shared" si="1421"/>
        <v>0</v>
      </c>
      <c r="BE560" s="222">
        <f t="shared" si="1422"/>
        <v>0</v>
      </c>
      <c r="BF560" s="222">
        <f t="shared" si="1423"/>
        <v>0</v>
      </c>
      <c r="BG560" s="222">
        <f t="shared" si="1424"/>
        <v>0</v>
      </c>
      <c r="BH560" s="222">
        <f t="shared" si="1425"/>
        <v>0</v>
      </c>
      <c r="BI560" s="222">
        <f t="shared" si="1426"/>
        <v>0</v>
      </c>
      <c r="BJ560" s="222">
        <f t="shared" si="1427"/>
        <v>0</v>
      </c>
      <c r="BK560" s="222">
        <f t="shared" si="1428"/>
        <v>0</v>
      </c>
      <c r="BL560" s="222">
        <f t="shared" si="1429"/>
        <v>0</v>
      </c>
      <c r="BM560" s="222">
        <f t="shared" si="1430"/>
        <v>0</v>
      </c>
      <c r="BN560" s="222">
        <f t="shared" si="1431"/>
        <v>0</v>
      </c>
      <c r="BO560" s="222">
        <f t="shared" si="1432"/>
        <v>0</v>
      </c>
      <c r="BP560" s="222">
        <f t="shared" si="1433"/>
        <v>0</v>
      </c>
      <c r="BQ560" s="222">
        <f t="shared" si="1434"/>
        <v>0</v>
      </c>
      <c r="BR560" s="222">
        <f t="shared" si="1435"/>
        <v>0</v>
      </c>
      <c r="BS560" s="222">
        <f t="shared" si="1436"/>
        <v>0</v>
      </c>
      <c r="BT560" s="222">
        <f t="shared" si="1437"/>
        <v>0</v>
      </c>
      <c r="BU560" s="222">
        <f t="shared" si="1438"/>
        <v>0</v>
      </c>
      <c r="BV560" s="222">
        <f t="shared" si="1439"/>
        <v>0</v>
      </c>
      <c r="BW560" s="222">
        <f t="shared" si="1440"/>
        <v>0</v>
      </c>
      <c r="BX560" s="222">
        <f t="shared" si="1441"/>
        <v>0</v>
      </c>
      <c r="BY560" s="222">
        <f t="shared" si="1442"/>
        <v>0</v>
      </c>
      <c r="BZ560" s="222">
        <f t="shared" si="1443"/>
        <v>0</v>
      </c>
      <c r="CA560" s="222">
        <f t="shared" si="1444"/>
        <v>0</v>
      </c>
      <c r="CB560" s="222">
        <f t="shared" si="1445"/>
        <v>0</v>
      </c>
      <c r="CC560" s="222">
        <f t="shared" si="1446"/>
        <v>0</v>
      </c>
      <c r="CD560" s="222">
        <f t="shared" si="1447"/>
        <v>0</v>
      </c>
      <c r="CE560" s="222">
        <f t="shared" si="1448"/>
        <v>0</v>
      </c>
      <c r="CF560" s="222">
        <f t="shared" si="1449"/>
        <v>0</v>
      </c>
      <c r="CG560" s="222">
        <f t="shared" si="1450"/>
        <v>0</v>
      </c>
      <c r="CH560" s="222">
        <f t="shared" si="1451"/>
        <v>0</v>
      </c>
      <c r="CI560" s="222">
        <f t="shared" si="1452"/>
        <v>0</v>
      </c>
      <c r="CJ560" s="222">
        <f t="shared" si="1453"/>
        <v>0</v>
      </c>
      <c r="CK560" s="222">
        <f t="shared" si="1454"/>
        <v>0</v>
      </c>
      <c r="CL560" s="222">
        <f t="shared" si="1455"/>
        <v>0</v>
      </c>
      <c r="CM560" s="222">
        <f t="shared" si="1456"/>
        <v>0</v>
      </c>
      <c r="CN560" s="222">
        <f t="shared" si="1457"/>
        <v>0</v>
      </c>
      <c r="CO560" s="222">
        <f t="shared" si="1458"/>
        <v>0</v>
      </c>
      <c r="CP560" s="222">
        <f t="shared" si="1459"/>
        <v>0</v>
      </c>
      <c r="CQ560" s="222">
        <f t="shared" si="1460"/>
        <v>0</v>
      </c>
      <c r="CR560" s="222">
        <f t="shared" si="1461"/>
        <v>0</v>
      </c>
      <c r="CS560" s="222">
        <f t="shared" si="1462"/>
        <v>0</v>
      </c>
      <c r="CT560" s="222">
        <f t="shared" si="1463"/>
        <v>0</v>
      </c>
      <c r="CU560" s="222">
        <f t="shared" si="1464"/>
        <v>0</v>
      </c>
      <c r="CV560" s="222">
        <f t="shared" si="1465"/>
        <v>0</v>
      </c>
      <c r="CW560" s="222">
        <f t="shared" si="1466"/>
        <v>0</v>
      </c>
      <c r="CX560" s="222">
        <f t="shared" si="1467"/>
        <v>0</v>
      </c>
      <c r="CY560" s="222">
        <f t="shared" si="1468"/>
        <v>0</v>
      </c>
      <c r="CZ560" s="222">
        <f t="shared" si="1469"/>
        <v>0</v>
      </c>
      <c r="DA560" s="222">
        <f t="shared" si="1470"/>
        <v>0</v>
      </c>
      <c r="DB560" s="222">
        <f t="shared" si="1471"/>
        <v>0</v>
      </c>
      <c r="DC560" s="222">
        <f t="shared" si="1472"/>
        <v>0</v>
      </c>
      <c r="DD560" s="222">
        <f t="shared" si="1473"/>
        <v>0</v>
      </c>
      <c r="DE560" s="222">
        <f t="shared" si="1474"/>
        <v>0</v>
      </c>
      <c r="DF560" s="222">
        <f t="shared" si="1475"/>
        <v>0</v>
      </c>
      <c r="DG560" s="222">
        <f t="shared" si="1476"/>
        <v>0</v>
      </c>
      <c r="DH560" s="222">
        <f t="shared" si="1477"/>
        <v>0</v>
      </c>
      <c r="DI560" s="222">
        <f t="shared" si="1478"/>
        <v>0</v>
      </c>
      <c r="DJ560" s="222">
        <f t="shared" si="1479"/>
        <v>0</v>
      </c>
      <c r="DK560" s="222">
        <f t="shared" si="1480"/>
        <v>0</v>
      </c>
      <c r="DL560" s="222">
        <f t="shared" si="1481"/>
        <v>0</v>
      </c>
      <c r="DM560" s="222">
        <f t="shared" si="1482"/>
        <v>0</v>
      </c>
      <c r="DN560" s="222">
        <f t="shared" si="1483"/>
        <v>0</v>
      </c>
      <c r="DO560" s="222">
        <f t="shared" si="1484"/>
        <v>0</v>
      </c>
      <c r="DP560" s="222">
        <f t="shared" si="1485"/>
        <v>0</v>
      </c>
      <c r="DQ560" s="222">
        <f t="shared" si="1486"/>
        <v>0</v>
      </c>
      <c r="DR560" s="222">
        <f t="shared" si="1487"/>
        <v>0</v>
      </c>
      <c r="DS560" s="222">
        <f t="shared" si="1488"/>
        <v>0</v>
      </c>
      <c r="DT560" s="222">
        <f t="shared" si="1489"/>
        <v>0</v>
      </c>
      <c r="DU560" s="222">
        <f t="shared" si="1490"/>
        <v>0</v>
      </c>
      <c r="DV560" s="222">
        <f t="shared" si="1491"/>
        <v>0</v>
      </c>
      <c r="DW560" s="222">
        <f t="shared" si="1492"/>
        <v>0</v>
      </c>
      <c r="DX560" s="222">
        <f t="shared" si="1493"/>
        <v>0</v>
      </c>
      <c r="DY560" s="222">
        <f t="shared" si="1494"/>
        <v>0</v>
      </c>
      <c r="DZ560" s="222">
        <f t="shared" si="1495"/>
        <v>0</v>
      </c>
      <c r="EA560" s="222">
        <f t="shared" si="1496"/>
        <v>0</v>
      </c>
      <c r="EB560" s="222">
        <f t="shared" si="1497"/>
        <v>0</v>
      </c>
      <c r="EC560" s="222">
        <f t="shared" si="1498"/>
        <v>0</v>
      </c>
      <c r="ED560" s="222">
        <f t="shared" si="1499"/>
        <v>0</v>
      </c>
      <c r="EE560" s="222">
        <f t="shared" si="1500"/>
        <v>0</v>
      </c>
      <c r="EF560" s="222">
        <f t="shared" si="1501"/>
        <v>0</v>
      </c>
      <c r="EG560" s="222">
        <f t="shared" si="1502"/>
        <v>0</v>
      </c>
      <c r="EH560" s="222">
        <f t="shared" si="1503"/>
        <v>0</v>
      </c>
      <c r="EI560" s="222">
        <f t="shared" si="1504"/>
        <v>0</v>
      </c>
      <c r="EJ560" s="222">
        <f t="shared" si="1505"/>
        <v>0</v>
      </c>
      <c r="EK560" s="222">
        <f t="shared" si="1506"/>
        <v>0</v>
      </c>
      <c r="EL560" s="222">
        <f t="shared" si="1507"/>
        <v>0</v>
      </c>
      <c r="EM560" s="222">
        <f t="shared" si="1508"/>
        <v>0</v>
      </c>
      <c r="EN560" s="222">
        <f t="shared" si="1509"/>
        <v>0</v>
      </c>
      <c r="EO560" s="222">
        <f t="shared" si="1510"/>
        <v>0</v>
      </c>
      <c r="EP560" s="222">
        <f t="shared" si="1511"/>
        <v>0</v>
      </c>
      <c r="EQ560" s="222">
        <f t="shared" si="1512"/>
        <v>0</v>
      </c>
      <c r="ER560" s="222">
        <f t="shared" si="1513"/>
        <v>0</v>
      </c>
      <c r="ES560" s="222">
        <f t="shared" si="1514"/>
        <v>0</v>
      </c>
      <c r="ET560" s="222">
        <f t="shared" si="1515"/>
        <v>0</v>
      </c>
      <c r="EU560" s="222">
        <f t="shared" si="1516"/>
        <v>0</v>
      </c>
      <c r="EV560" s="222">
        <f t="shared" si="1517"/>
        <v>0</v>
      </c>
      <c r="EW560" s="222">
        <f t="shared" si="1518"/>
        <v>0</v>
      </c>
      <c r="EX560" s="222">
        <f t="shared" si="1519"/>
        <v>0</v>
      </c>
      <c r="EY560" s="222">
        <f t="shared" si="1520"/>
        <v>0</v>
      </c>
      <c r="EZ560" s="222">
        <f t="shared" si="1521"/>
        <v>0</v>
      </c>
      <c r="FA560" s="222">
        <f t="shared" si="1522"/>
        <v>0</v>
      </c>
      <c r="FB560" s="222">
        <f t="shared" si="1523"/>
        <v>0</v>
      </c>
      <c r="FC560" s="222">
        <f t="shared" si="1524"/>
        <v>0</v>
      </c>
      <c r="FD560" s="222">
        <f t="shared" si="1525"/>
        <v>0</v>
      </c>
      <c r="FE560" s="222">
        <f t="shared" si="1526"/>
        <v>0</v>
      </c>
      <c r="FF560" s="222">
        <f t="shared" si="1527"/>
        <v>0</v>
      </c>
      <c r="FG560" s="222">
        <f t="shared" si="1528"/>
        <v>0</v>
      </c>
      <c r="FH560" s="222">
        <f t="shared" si="1529"/>
        <v>0</v>
      </c>
      <c r="FI560" s="222">
        <f t="shared" si="1530"/>
        <v>0</v>
      </c>
      <c r="FJ560" s="222">
        <f t="shared" si="1531"/>
        <v>0</v>
      </c>
      <c r="FK560" s="222">
        <f t="shared" si="1532"/>
        <v>0</v>
      </c>
      <c r="FL560" s="222">
        <f t="shared" si="1533"/>
        <v>0</v>
      </c>
      <c r="FM560" s="222">
        <f t="shared" si="1534"/>
        <v>0</v>
      </c>
      <c r="FN560" s="222">
        <f t="shared" si="1535"/>
        <v>0</v>
      </c>
      <c r="FO560" s="222">
        <f t="shared" si="1536"/>
        <v>0</v>
      </c>
      <c r="FP560" s="222">
        <f t="shared" si="1537"/>
        <v>0</v>
      </c>
      <c r="FQ560" s="222">
        <f t="shared" si="1538"/>
        <v>0</v>
      </c>
      <c r="FR560" s="222">
        <f t="shared" si="1539"/>
        <v>0</v>
      </c>
      <c r="FS560" s="222">
        <f t="shared" si="1540"/>
        <v>0</v>
      </c>
      <c r="FT560" s="222">
        <f t="shared" si="1541"/>
        <v>0</v>
      </c>
      <c r="FU560" s="222">
        <f t="shared" si="1542"/>
        <v>0</v>
      </c>
      <c r="FV560" s="222">
        <f t="shared" si="1543"/>
        <v>0</v>
      </c>
      <c r="FW560" s="222">
        <f t="shared" si="1544"/>
        <v>0</v>
      </c>
      <c r="FX560" s="222">
        <f t="shared" si="1545"/>
        <v>0</v>
      </c>
      <c r="FY560" s="222">
        <f t="shared" si="1546"/>
        <v>0</v>
      </c>
      <c r="FZ560" s="222">
        <f t="shared" si="1547"/>
        <v>0</v>
      </c>
      <c r="GA560" s="222">
        <f t="shared" si="1548"/>
        <v>0</v>
      </c>
      <c r="GB560" s="222">
        <f t="shared" si="1549"/>
        <v>0</v>
      </c>
      <c r="GC560" s="222">
        <f t="shared" si="1550"/>
        <v>0</v>
      </c>
      <c r="GD560" s="222">
        <f t="shared" si="1551"/>
        <v>0</v>
      </c>
      <c r="GE560" s="222">
        <f t="shared" si="1552"/>
        <v>0</v>
      </c>
      <c r="GF560" s="222">
        <f t="shared" si="1553"/>
        <v>0</v>
      </c>
      <c r="GG560" s="222">
        <f t="shared" si="1554"/>
        <v>0</v>
      </c>
      <c r="GH560" s="222">
        <f t="shared" si="1555"/>
        <v>0</v>
      </c>
      <c r="GI560" s="222">
        <f t="shared" si="1556"/>
        <v>0</v>
      </c>
      <c r="GJ560" s="222">
        <f t="shared" si="1557"/>
        <v>0</v>
      </c>
      <c r="GK560" s="222">
        <f t="shared" si="1558"/>
        <v>0</v>
      </c>
      <c r="GL560" s="222">
        <f t="shared" si="1559"/>
        <v>0</v>
      </c>
      <c r="GM560" s="222">
        <f t="shared" si="1560"/>
        <v>0</v>
      </c>
      <c r="GN560" s="222">
        <f t="shared" si="1561"/>
        <v>0</v>
      </c>
      <c r="GO560" s="222">
        <f t="shared" si="1562"/>
        <v>0</v>
      </c>
      <c r="GP560" s="222">
        <f t="shared" si="1563"/>
        <v>0</v>
      </c>
      <c r="GQ560" s="222">
        <f t="shared" si="1564"/>
        <v>0</v>
      </c>
      <c r="GR560" s="222">
        <f t="shared" si="1565"/>
        <v>0</v>
      </c>
      <c r="GS560" s="222">
        <f t="shared" si="1566"/>
        <v>0</v>
      </c>
      <c r="GT560" s="222">
        <f t="shared" si="1567"/>
        <v>0</v>
      </c>
      <c r="GU560" s="222">
        <f t="shared" si="1568"/>
        <v>0</v>
      </c>
      <c r="GV560" s="222">
        <f t="shared" si="1569"/>
        <v>0</v>
      </c>
      <c r="GW560" s="222">
        <f t="shared" si="1570"/>
        <v>0</v>
      </c>
      <c r="GX560" s="222">
        <f t="shared" si="1571"/>
        <v>0</v>
      </c>
      <c r="GY560" s="222">
        <f t="shared" si="1572"/>
        <v>0</v>
      </c>
      <c r="GZ560" s="222">
        <f t="shared" si="1573"/>
        <v>0</v>
      </c>
      <c r="HA560" s="222">
        <f t="shared" si="1574"/>
        <v>0</v>
      </c>
      <c r="HB560" s="222">
        <f t="shared" si="1575"/>
        <v>0</v>
      </c>
      <c r="HC560" s="222">
        <f t="shared" si="1576"/>
        <v>0</v>
      </c>
      <c r="HD560" s="222">
        <f t="shared" si="1577"/>
        <v>0</v>
      </c>
      <c r="HE560" s="222">
        <f t="shared" si="1578"/>
        <v>0</v>
      </c>
      <c r="HF560" s="222">
        <f t="shared" si="1579"/>
        <v>0</v>
      </c>
      <c r="HG560" s="222">
        <f t="shared" si="1580"/>
        <v>0</v>
      </c>
      <c r="HH560" s="222">
        <f t="shared" si="1581"/>
        <v>0</v>
      </c>
      <c r="HI560" s="222">
        <f t="shared" si="1582"/>
        <v>0</v>
      </c>
      <c r="HJ560" s="222">
        <f t="shared" si="1583"/>
        <v>0</v>
      </c>
      <c r="HK560" s="222">
        <f t="shared" si="1584"/>
        <v>0</v>
      </c>
      <c r="HL560" s="222">
        <f t="shared" si="1585"/>
        <v>0</v>
      </c>
      <c r="HM560" s="222">
        <f t="shared" si="1586"/>
        <v>0</v>
      </c>
      <c r="HN560" s="222">
        <f t="shared" si="1587"/>
        <v>0</v>
      </c>
      <c r="HO560" s="222">
        <f t="shared" si="1588"/>
        <v>0</v>
      </c>
      <c r="HP560" s="222">
        <f t="shared" si="1589"/>
        <v>0</v>
      </c>
      <c r="HQ560" s="222">
        <f t="shared" si="1590"/>
        <v>0</v>
      </c>
      <c r="HR560" s="222">
        <f t="shared" si="1591"/>
        <v>0</v>
      </c>
      <c r="HS560" s="222">
        <f t="shared" si="1592"/>
        <v>0</v>
      </c>
      <c r="HT560" s="222">
        <f t="shared" si="1593"/>
        <v>0</v>
      </c>
      <c r="HU560" s="222">
        <f t="shared" si="1594"/>
        <v>0</v>
      </c>
      <c r="HV560" s="222">
        <f t="shared" si="1595"/>
        <v>0</v>
      </c>
      <c r="HW560" s="222">
        <f t="shared" si="1596"/>
        <v>0</v>
      </c>
      <c r="HX560" s="222">
        <f t="shared" si="1597"/>
        <v>0</v>
      </c>
      <c r="HY560" s="222">
        <f t="shared" si="1598"/>
        <v>0</v>
      </c>
      <c r="HZ560" s="222">
        <f t="shared" si="1599"/>
        <v>0</v>
      </c>
      <c r="IA560" s="222">
        <f t="shared" si="1600"/>
        <v>0</v>
      </c>
      <c r="IB560" s="222">
        <f t="shared" si="1601"/>
        <v>0</v>
      </c>
      <c r="IC560" s="222">
        <f t="shared" si="1602"/>
        <v>0</v>
      </c>
      <c r="ID560" s="222">
        <f t="shared" si="1603"/>
        <v>0</v>
      </c>
      <c r="IE560" s="222">
        <f t="shared" si="1604"/>
        <v>0</v>
      </c>
      <c r="IF560" s="222">
        <f t="shared" si="1605"/>
        <v>0</v>
      </c>
      <c r="IG560" s="222">
        <f t="shared" si="1606"/>
        <v>0</v>
      </c>
      <c r="IH560" s="222">
        <f t="shared" si="1607"/>
        <v>0</v>
      </c>
      <c r="II560" s="222">
        <f t="shared" si="1608"/>
        <v>0</v>
      </c>
      <c r="IJ560" s="222">
        <f t="shared" si="1609"/>
        <v>0</v>
      </c>
      <c r="IK560" s="222">
        <f t="shared" si="1610"/>
        <v>0</v>
      </c>
      <c r="IL560" s="222">
        <f t="shared" si="1611"/>
        <v>0</v>
      </c>
      <c r="IM560" s="222">
        <f t="shared" si="1612"/>
        <v>0</v>
      </c>
      <c r="IN560" s="222">
        <f t="shared" si="1613"/>
        <v>0</v>
      </c>
      <c r="IO560" s="222">
        <f t="shared" si="1614"/>
        <v>0</v>
      </c>
      <c r="IP560" s="222">
        <f t="shared" si="1615"/>
        <v>0</v>
      </c>
      <c r="IQ560" s="222">
        <f t="shared" si="1616"/>
        <v>0</v>
      </c>
      <c r="IR560" s="222">
        <f t="shared" si="1617"/>
        <v>0</v>
      </c>
      <c r="IS560" s="222">
        <f t="shared" si="1618"/>
        <v>0</v>
      </c>
      <c r="IT560" s="222">
        <f t="shared" si="1619"/>
        <v>0</v>
      </c>
      <c r="IU560" s="222">
        <f t="shared" si="1620"/>
        <v>0</v>
      </c>
      <c r="IV560" s="222">
        <f t="shared" si="1621"/>
        <v>0</v>
      </c>
      <c r="IW560" s="222">
        <f t="shared" si="1622"/>
        <v>0</v>
      </c>
      <c r="IX560" s="222">
        <f t="shared" si="1623"/>
        <v>0</v>
      </c>
      <c r="IY560" s="222">
        <f t="shared" si="1624"/>
        <v>0</v>
      </c>
      <c r="IZ560" s="222">
        <f t="shared" si="1625"/>
        <v>0</v>
      </c>
      <c r="JA560" s="222">
        <f t="shared" si="1626"/>
        <v>0</v>
      </c>
      <c r="JB560" s="222">
        <f t="shared" si="1627"/>
        <v>0</v>
      </c>
    </row>
    <row r="561" spans="2:262">
      <c r="B561" s="230">
        <v>200</v>
      </c>
      <c r="C561" s="229">
        <f t="shared" si="1628"/>
        <v>3.9062500000000026E-3</v>
      </c>
      <c r="D561" s="226">
        <f t="shared" ca="1" si="1371"/>
        <v>39.410681924168713</v>
      </c>
      <c r="E561" s="225">
        <f ca="1">GX361</f>
        <v>0.21068192416870907</v>
      </c>
      <c r="F561" s="224">
        <v>200</v>
      </c>
      <c r="G561" s="222">
        <f t="shared" si="1372"/>
        <v>0</v>
      </c>
      <c r="H561" s="222">
        <f t="shared" si="1373"/>
        <v>0</v>
      </c>
      <c r="I561" s="222">
        <f t="shared" si="1374"/>
        <v>0</v>
      </c>
      <c r="J561" s="222">
        <f t="shared" si="1375"/>
        <v>0</v>
      </c>
      <c r="K561" s="222">
        <f t="shared" si="1376"/>
        <v>0</v>
      </c>
      <c r="L561" s="222">
        <f t="shared" si="1377"/>
        <v>0</v>
      </c>
      <c r="M561" s="222">
        <f t="shared" si="1378"/>
        <v>0</v>
      </c>
      <c r="N561" s="222">
        <f t="shared" si="1379"/>
        <v>0</v>
      </c>
      <c r="O561" s="222">
        <f t="shared" si="1380"/>
        <v>0</v>
      </c>
      <c r="P561" s="222">
        <f t="shared" si="1381"/>
        <v>0</v>
      </c>
      <c r="Q561" s="222">
        <f t="shared" si="1382"/>
        <v>0</v>
      </c>
      <c r="R561" s="222">
        <f t="shared" si="1383"/>
        <v>0</v>
      </c>
      <c r="S561" s="222">
        <f t="shared" si="1384"/>
        <v>0</v>
      </c>
      <c r="T561" s="222">
        <f t="shared" si="1385"/>
        <v>0</v>
      </c>
      <c r="U561" s="222">
        <f t="shared" si="1386"/>
        <v>0</v>
      </c>
      <c r="V561" s="222">
        <f t="shared" si="1387"/>
        <v>0</v>
      </c>
      <c r="W561" s="222">
        <f t="shared" si="1388"/>
        <v>0</v>
      </c>
      <c r="X561" s="222">
        <f t="shared" si="1389"/>
        <v>0</v>
      </c>
      <c r="Y561" s="222">
        <f t="shared" si="1390"/>
        <v>0</v>
      </c>
      <c r="Z561" s="222">
        <f t="shared" si="1391"/>
        <v>0</v>
      </c>
      <c r="AA561" s="222">
        <f t="shared" si="1392"/>
        <v>0</v>
      </c>
      <c r="AB561" s="222">
        <f t="shared" si="1393"/>
        <v>0</v>
      </c>
      <c r="AC561" s="222">
        <f t="shared" si="1394"/>
        <v>0</v>
      </c>
      <c r="AD561" s="222">
        <f t="shared" si="1395"/>
        <v>0</v>
      </c>
      <c r="AE561" s="222">
        <f t="shared" si="1396"/>
        <v>0</v>
      </c>
      <c r="AF561" s="222">
        <f t="shared" si="1397"/>
        <v>0</v>
      </c>
      <c r="AG561" s="222">
        <f t="shared" si="1398"/>
        <v>0</v>
      </c>
      <c r="AH561" s="222">
        <f t="shared" si="1399"/>
        <v>0</v>
      </c>
      <c r="AI561" s="222">
        <f t="shared" si="1400"/>
        <v>0</v>
      </c>
      <c r="AJ561" s="222">
        <f t="shared" si="1401"/>
        <v>0</v>
      </c>
      <c r="AK561" s="222">
        <f t="shared" si="1402"/>
        <v>0</v>
      </c>
      <c r="AL561" s="222">
        <f t="shared" si="1403"/>
        <v>0</v>
      </c>
      <c r="AM561" s="222">
        <f t="shared" si="1404"/>
        <v>0</v>
      </c>
      <c r="AN561" s="222">
        <f t="shared" si="1405"/>
        <v>0</v>
      </c>
      <c r="AO561" s="222">
        <f t="shared" si="1406"/>
        <v>0</v>
      </c>
      <c r="AP561" s="222">
        <f t="shared" si="1407"/>
        <v>0</v>
      </c>
      <c r="AQ561" s="222">
        <f t="shared" si="1408"/>
        <v>0</v>
      </c>
      <c r="AR561" s="222">
        <f t="shared" si="1409"/>
        <v>0</v>
      </c>
      <c r="AS561" s="222">
        <f t="shared" si="1410"/>
        <v>0</v>
      </c>
      <c r="AT561" s="222">
        <f t="shared" si="1411"/>
        <v>0</v>
      </c>
      <c r="AU561" s="222">
        <f t="shared" si="1412"/>
        <v>0</v>
      </c>
      <c r="AV561" s="222">
        <f t="shared" si="1413"/>
        <v>0</v>
      </c>
      <c r="AW561" s="222">
        <f t="shared" si="1414"/>
        <v>0</v>
      </c>
      <c r="AX561" s="222">
        <f t="shared" si="1415"/>
        <v>0</v>
      </c>
      <c r="AY561" s="222">
        <f t="shared" si="1416"/>
        <v>0</v>
      </c>
      <c r="AZ561" s="222">
        <f t="shared" si="1417"/>
        <v>0</v>
      </c>
      <c r="BA561" s="222">
        <f t="shared" si="1418"/>
        <v>0</v>
      </c>
      <c r="BB561" s="222">
        <f t="shared" si="1419"/>
        <v>0</v>
      </c>
      <c r="BC561" s="222">
        <f t="shared" si="1420"/>
        <v>0</v>
      </c>
      <c r="BD561" s="222">
        <f t="shared" si="1421"/>
        <v>0</v>
      </c>
      <c r="BE561" s="222">
        <f t="shared" si="1422"/>
        <v>0</v>
      </c>
      <c r="BF561" s="222">
        <f t="shared" si="1423"/>
        <v>0</v>
      </c>
      <c r="BG561" s="222">
        <f t="shared" si="1424"/>
        <v>0</v>
      </c>
      <c r="BH561" s="222">
        <f t="shared" si="1425"/>
        <v>0</v>
      </c>
      <c r="BI561" s="222">
        <f t="shared" si="1426"/>
        <v>0</v>
      </c>
      <c r="BJ561" s="222">
        <f t="shared" si="1427"/>
        <v>0</v>
      </c>
      <c r="BK561" s="222">
        <f t="shared" si="1428"/>
        <v>0</v>
      </c>
      <c r="BL561" s="222">
        <f t="shared" si="1429"/>
        <v>0</v>
      </c>
      <c r="BM561" s="222">
        <f t="shared" si="1430"/>
        <v>0</v>
      </c>
      <c r="BN561" s="222">
        <f t="shared" si="1431"/>
        <v>0</v>
      </c>
      <c r="BO561" s="222">
        <f t="shared" si="1432"/>
        <v>0</v>
      </c>
      <c r="BP561" s="222">
        <f t="shared" si="1433"/>
        <v>0</v>
      </c>
      <c r="BQ561" s="222">
        <f t="shared" si="1434"/>
        <v>0</v>
      </c>
      <c r="BR561" s="222">
        <f t="shared" si="1435"/>
        <v>0</v>
      </c>
      <c r="BS561" s="222">
        <f t="shared" si="1436"/>
        <v>0</v>
      </c>
      <c r="BT561" s="222">
        <f t="shared" si="1437"/>
        <v>0</v>
      </c>
      <c r="BU561" s="222">
        <f t="shared" si="1438"/>
        <v>0</v>
      </c>
      <c r="BV561" s="222">
        <f t="shared" si="1439"/>
        <v>0</v>
      </c>
      <c r="BW561" s="222">
        <f t="shared" si="1440"/>
        <v>0</v>
      </c>
      <c r="BX561" s="222">
        <f t="shared" si="1441"/>
        <v>0</v>
      </c>
      <c r="BY561" s="222">
        <f t="shared" si="1442"/>
        <v>0</v>
      </c>
      <c r="BZ561" s="222">
        <f t="shared" si="1443"/>
        <v>0</v>
      </c>
      <c r="CA561" s="222">
        <f t="shared" si="1444"/>
        <v>0</v>
      </c>
      <c r="CB561" s="222">
        <f t="shared" si="1445"/>
        <v>0</v>
      </c>
      <c r="CC561" s="222">
        <f t="shared" si="1446"/>
        <v>0</v>
      </c>
      <c r="CD561" s="222">
        <f t="shared" si="1447"/>
        <v>0</v>
      </c>
      <c r="CE561" s="222">
        <f t="shared" si="1448"/>
        <v>0</v>
      </c>
      <c r="CF561" s="222">
        <f t="shared" si="1449"/>
        <v>0</v>
      </c>
      <c r="CG561" s="222">
        <f t="shared" si="1450"/>
        <v>0</v>
      </c>
      <c r="CH561" s="222">
        <f t="shared" si="1451"/>
        <v>0</v>
      </c>
      <c r="CI561" s="222">
        <f t="shared" si="1452"/>
        <v>0</v>
      </c>
      <c r="CJ561" s="222">
        <f t="shared" si="1453"/>
        <v>0</v>
      </c>
      <c r="CK561" s="222">
        <f t="shared" si="1454"/>
        <v>0</v>
      </c>
      <c r="CL561" s="222">
        <f t="shared" si="1455"/>
        <v>0</v>
      </c>
      <c r="CM561" s="222">
        <f t="shared" si="1456"/>
        <v>0</v>
      </c>
      <c r="CN561" s="222">
        <f t="shared" si="1457"/>
        <v>0</v>
      </c>
      <c r="CO561" s="222">
        <f t="shared" si="1458"/>
        <v>0</v>
      </c>
      <c r="CP561" s="222">
        <f t="shared" si="1459"/>
        <v>0</v>
      </c>
      <c r="CQ561" s="222">
        <f t="shared" si="1460"/>
        <v>0</v>
      </c>
      <c r="CR561" s="222">
        <f t="shared" si="1461"/>
        <v>0</v>
      </c>
      <c r="CS561" s="222">
        <f t="shared" si="1462"/>
        <v>0</v>
      </c>
      <c r="CT561" s="222">
        <f t="shared" si="1463"/>
        <v>0</v>
      </c>
      <c r="CU561" s="222">
        <f t="shared" si="1464"/>
        <v>0</v>
      </c>
      <c r="CV561" s="222">
        <f t="shared" si="1465"/>
        <v>0</v>
      </c>
      <c r="CW561" s="222">
        <f t="shared" si="1466"/>
        <v>0</v>
      </c>
      <c r="CX561" s="222">
        <f t="shared" si="1467"/>
        <v>0</v>
      </c>
      <c r="CY561" s="222">
        <f t="shared" si="1468"/>
        <v>0</v>
      </c>
      <c r="CZ561" s="222">
        <f t="shared" si="1469"/>
        <v>0</v>
      </c>
      <c r="DA561" s="222">
        <f t="shared" si="1470"/>
        <v>0</v>
      </c>
      <c r="DB561" s="222">
        <f t="shared" si="1471"/>
        <v>0</v>
      </c>
      <c r="DC561" s="222">
        <f t="shared" si="1472"/>
        <v>0</v>
      </c>
      <c r="DD561" s="222">
        <f t="shared" si="1473"/>
        <v>0</v>
      </c>
      <c r="DE561" s="222">
        <f t="shared" si="1474"/>
        <v>0</v>
      </c>
      <c r="DF561" s="222">
        <f t="shared" si="1475"/>
        <v>0</v>
      </c>
      <c r="DG561" s="222">
        <f t="shared" si="1476"/>
        <v>0</v>
      </c>
      <c r="DH561" s="222">
        <f t="shared" si="1477"/>
        <v>0</v>
      </c>
      <c r="DI561" s="222">
        <f t="shared" si="1478"/>
        <v>0</v>
      </c>
      <c r="DJ561" s="222">
        <f t="shared" si="1479"/>
        <v>0</v>
      </c>
      <c r="DK561" s="222">
        <f t="shared" si="1480"/>
        <v>0</v>
      </c>
      <c r="DL561" s="222">
        <f t="shared" si="1481"/>
        <v>0</v>
      </c>
      <c r="DM561" s="222">
        <f t="shared" si="1482"/>
        <v>0</v>
      </c>
      <c r="DN561" s="222">
        <f t="shared" si="1483"/>
        <v>0</v>
      </c>
      <c r="DO561" s="222">
        <f t="shared" si="1484"/>
        <v>0</v>
      </c>
      <c r="DP561" s="222">
        <f t="shared" si="1485"/>
        <v>0</v>
      </c>
      <c r="DQ561" s="222">
        <f t="shared" si="1486"/>
        <v>0</v>
      </c>
      <c r="DR561" s="222">
        <f t="shared" si="1487"/>
        <v>0</v>
      </c>
      <c r="DS561" s="222">
        <f t="shared" si="1488"/>
        <v>0</v>
      </c>
      <c r="DT561" s="222">
        <f t="shared" si="1489"/>
        <v>0</v>
      </c>
      <c r="DU561" s="222">
        <f t="shared" si="1490"/>
        <v>0</v>
      </c>
      <c r="DV561" s="222">
        <f t="shared" si="1491"/>
        <v>0</v>
      </c>
      <c r="DW561" s="222">
        <f t="shared" si="1492"/>
        <v>0</v>
      </c>
      <c r="DX561" s="222">
        <f t="shared" si="1493"/>
        <v>0</v>
      </c>
      <c r="DY561" s="222">
        <f t="shared" si="1494"/>
        <v>0</v>
      </c>
      <c r="DZ561" s="222">
        <f t="shared" si="1495"/>
        <v>0</v>
      </c>
      <c r="EA561" s="222">
        <f t="shared" si="1496"/>
        <v>0</v>
      </c>
      <c r="EB561" s="222">
        <f t="shared" si="1497"/>
        <v>0</v>
      </c>
      <c r="EC561" s="222">
        <f t="shared" si="1498"/>
        <v>0</v>
      </c>
      <c r="ED561" s="222">
        <f t="shared" si="1499"/>
        <v>0</v>
      </c>
      <c r="EE561" s="222">
        <f t="shared" si="1500"/>
        <v>0</v>
      </c>
      <c r="EF561" s="222">
        <f t="shared" si="1501"/>
        <v>0</v>
      </c>
      <c r="EG561" s="222">
        <f t="shared" si="1502"/>
        <v>0</v>
      </c>
      <c r="EH561" s="222">
        <f t="shared" si="1503"/>
        <v>0</v>
      </c>
      <c r="EI561" s="222">
        <f t="shared" si="1504"/>
        <v>0</v>
      </c>
      <c r="EJ561" s="222">
        <f t="shared" si="1505"/>
        <v>0</v>
      </c>
      <c r="EK561" s="222">
        <f t="shared" si="1506"/>
        <v>0</v>
      </c>
      <c r="EL561" s="222">
        <f t="shared" si="1507"/>
        <v>0</v>
      </c>
      <c r="EM561" s="222">
        <f t="shared" si="1508"/>
        <v>0</v>
      </c>
      <c r="EN561" s="222">
        <f t="shared" si="1509"/>
        <v>0</v>
      </c>
      <c r="EO561" s="222">
        <f t="shared" si="1510"/>
        <v>0</v>
      </c>
      <c r="EP561" s="222">
        <f t="shared" si="1511"/>
        <v>0</v>
      </c>
      <c r="EQ561" s="222">
        <f t="shared" si="1512"/>
        <v>0</v>
      </c>
      <c r="ER561" s="222">
        <f t="shared" si="1513"/>
        <v>0</v>
      </c>
      <c r="ES561" s="222">
        <f t="shared" si="1514"/>
        <v>0</v>
      </c>
      <c r="ET561" s="222">
        <f t="shared" si="1515"/>
        <v>0</v>
      </c>
      <c r="EU561" s="222">
        <f t="shared" si="1516"/>
        <v>0</v>
      </c>
      <c r="EV561" s="222">
        <f t="shared" si="1517"/>
        <v>0</v>
      </c>
      <c r="EW561" s="222">
        <f t="shared" si="1518"/>
        <v>0</v>
      </c>
      <c r="EX561" s="222">
        <f t="shared" si="1519"/>
        <v>0</v>
      </c>
      <c r="EY561" s="222">
        <f t="shared" si="1520"/>
        <v>0</v>
      </c>
      <c r="EZ561" s="222">
        <f t="shared" si="1521"/>
        <v>0</v>
      </c>
      <c r="FA561" s="222">
        <f t="shared" si="1522"/>
        <v>0</v>
      </c>
      <c r="FB561" s="222">
        <f t="shared" si="1523"/>
        <v>0</v>
      </c>
      <c r="FC561" s="222">
        <f t="shared" si="1524"/>
        <v>0</v>
      </c>
      <c r="FD561" s="222">
        <f t="shared" si="1525"/>
        <v>0</v>
      </c>
      <c r="FE561" s="222">
        <f t="shared" si="1526"/>
        <v>0</v>
      </c>
      <c r="FF561" s="222">
        <f t="shared" si="1527"/>
        <v>0</v>
      </c>
      <c r="FG561" s="222">
        <f t="shared" si="1528"/>
        <v>0</v>
      </c>
      <c r="FH561" s="222">
        <f t="shared" si="1529"/>
        <v>0</v>
      </c>
      <c r="FI561" s="222">
        <f t="shared" si="1530"/>
        <v>0</v>
      </c>
      <c r="FJ561" s="222">
        <f t="shared" si="1531"/>
        <v>0</v>
      </c>
      <c r="FK561" s="222">
        <f t="shared" si="1532"/>
        <v>0</v>
      </c>
      <c r="FL561" s="222">
        <f t="shared" si="1533"/>
        <v>0</v>
      </c>
      <c r="FM561" s="222">
        <f t="shared" si="1534"/>
        <v>0</v>
      </c>
      <c r="FN561" s="222">
        <f t="shared" si="1535"/>
        <v>0</v>
      </c>
      <c r="FO561" s="222">
        <f t="shared" si="1536"/>
        <v>0</v>
      </c>
      <c r="FP561" s="222">
        <f t="shared" si="1537"/>
        <v>0</v>
      </c>
      <c r="FQ561" s="222">
        <f t="shared" si="1538"/>
        <v>0</v>
      </c>
      <c r="FR561" s="222">
        <f t="shared" si="1539"/>
        <v>0</v>
      </c>
      <c r="FS561" s="222">
        <f t="shared" si="1540"/>
        <v>0</v>
      </c>
      <c r="FT561" s="222">
        <f t="shared" si="1541"/>
        <v>0</v>
      </c>
      <c r="FU561" s="222">
        <f t="shared" si="1542"/>
        <v>0</v>
      </c>
      <c r="FV561" s="222">
        <f t="shared" si="1543"/>
        <v>0</v>
      </c>
      <c r="FW561" s="222">
        <f t="shared" si="1544"/>
        <v>0</v>
      </c>
      <c r="FX561" s="222">
        <f t="shared" si="1545"/>
        <v>0</v>
      </c>
      <c r="FY561" s="222">
        <f t="shared" si="1546"/>
        <v>0</v>
      </c>
      <c r="FZ561" s="222">
        <f t="shared" si="1547"/>
        <v>0</v>
      </c>
      <c r="GA561" s="222">
        <f t="shared" si="1548"/>
        <v>0</v>
      </c>
      <c r="GB561" s="222">
        <f t="shared" si="1549"/>
        <v>0</v>
      </c>
      <c r="GC561" s="222">
        <f t="shared" si="1550"/>
        <v>0</v>
      </c>
      <c r="GD561" s="222">
        <f t="shared" si="1551"/>
        <v>0</v>
      </c>
      <c r="GE561" s="222">
        <f t="shared" si="1552"/>
        <v>0</v>
      </c>
      <c r="GF561" s="222">
        <f t="shared" si="1553"/>
        <v>0</v>
      </c>
      <c r="GG561" s="222">
        <f t="shared" si="1554"/>
        <v>0</v>
      </c>
      <c r="GH561" s="222">
        <f t="shared" si="1555"/>
        <v>0</v>
      </c>
      <c r="GI561" s="222">
        <f t="shared" si="1556"/>
        <v>0</v>
      </c>
      <c r="GJ561" s="222">
        <f t="shared" si="1557"/>
        <v>0</v>
      </c>
      <c r="GK561" s="222">
        <f t="shared" si="1558"/>
        <v>0</v>
      </c>
      <c r="GL561" s="222">
        <f t="shared" si="1559"/>
        <v>0</v>
      </c>
      <c r="GM561" s="222">
        <f t="shared" si="1560"/>
        <v>0</v>
      </c>
      <c r="GN561" s="222">
        <f t="shared" si="1561"/>
        <v>0</v>
      </c>
      <c r="GO561" s="222">
        <f t="shared" si="1562"/>
        <v>0</v>
      </c>
      <c r="GP561" s="222">
        <f t="shared" si="1563"/>
        <v>0</v>
      </c>
      <c r="GQ561" s="222">
        <f t="shared" si="1564"/>
        <v>0</v>
      </c>
      <c r="GR561" s="222">
        <f t="shared" si="1565"/>
        <v>0</v>
      </c>
      <c r="GS561" s="222">
        <f t="shared" si="1566"/>
        <v>0</v>
      </c>
      <c r="GT561" s="222">
        <f t="shared" si="1567"/>
        <v>0</v>
      </c>
      <c r="GU561" s="222">
        <f t="shared" si="1568"/>
        <v>0</v>
      </c>
      <c r="GV561" s="222">
        <f t="shared" si="1569"/>
        <v>0</v>
      </c>
      <c r="GW561" s="222">
        <f t="shared" si="1570"/>
        <v>0</v>
      </c>
      <c r="GX561" s="222">
        <f t="shared" si="1571"/>
        <v>0</v>
      </c>
      <c r="GY561" s="222">
        <f t="shared" si="1572"/>
        <v>0</v>
      </c>
      <c r="GZ561" s="222">
        <f t="shared" si="1573"/>
        <v>0</v>
      </c>
      <c r="HA561" s="222">
        <f t="shared" si="1574"/>
        <v>0</v>
      </c>
      <c r="HB561" s="222">
        <f t="shared" si="1575"/>
        <v>0</v>
      </c>
      <c r="HC561" s="222">
        <f t="shared" si="1576"/>
        <v>0</v>
      </c>
      <c r="HD561" s="222">
        <f t="shared" si="1577"/>
        <v>0</v>
      </c>
      <c r="HE561" s="222">
        <f t="shared" si="1578"/>
        <v>0</v>
      </c>
      <c r="HF561" s="222">
        <f t="shared" si="1579"/>
        <v>0</v>
      </c>
      <c r="HG561" s="222">
        <f t="shared" si="1580"/>
        <v>0</v>
      </c>
      <c r="HH561" s="222">
        <f t="shared" si="1581"/>
        <v>0</v>
      </c>
      <c r="HI561" s="222">
        <f t="shared" si="1582"/>
        <v>0</v>
      </c>
      <c r="HJ561" s="222">
        <f t="shared" si="1583"/>
        <v>0</v>
      </c>
      <c r="HK561" s="222">
        <f t="shared" si="1584"/>
        <v>0</v>
      </c>
      <c r="HL561" s="222">
        <f t="shared" si="1585"/>
        <v>0</v>
      </c>
      <c r="HM561" s="222">
        <f t="shared" si="1586"/>
        <v>0</v>
      </c>
      <c r="HN561" s="222">
        <f t="shared" si="1587"/>
        <v>0</v>
      </c>
      <c r="HO561" s="222">
        <f t="shared" si="1588"/>
        <v>0</v>
      </c>
      <c r="HP561" s="222">
        <f t="shared" si="1589"/>
        <v>0</v>
      </c>
      <c r="HQ561" s="222">
        <f t="shared" si="1590"/>
        <v>0</v>
      </c>
      <c r="HR561" s="222">
        <f t="shared" si="1591"/>
        <v>0</v>
      </c>
      <c r="HS561" s="222">
        <f t="shared" si="1592"/>
        <v>0</v>
      </c>
      <c r="HT561" s="222">
        <f t="shared" si="1593"/>
        <v>0</v>
      </c>
      <c r="HU561" s="222">
        <f t="shared" si="1594"/>
        <v>0</v>
      </c>
      <c r="HV561" s="222">
        <f t="shared" si="1595"/>
        <v>0</v>
      </c>
      <c r="HW561" s="222">
        <f t="shared" si="1596"/>
        <v>0</v>
      </c>
      <c r="HX561" s="222">
        <f t="shared" si="1597"/>
        <v>0</v>
      </c>
      <c r="HY561" s="222">
        <f t="shared" si="1598"/>
        <v>0</v>
      </c>
      <c r="HZ561" s="222">
        <f t="shared" si="1599"/>
        <v>0</v>
      </c>
      <c r="IA561" s="222">
        <f t="shared" si="1600"/>
        <v>0</v>
      </c>
      <c r="IB561" s="222">
        <f t="shared" si="1601"/>
        <v>0</v>
      </c>
      <c r="IC561" s="222">
        <f t="shared" si="1602"/>
        <v>0</v>
      </c>
      <c r="ID561" s="222">
        <f t="shared" si="1603"/>
        <v>0</v>
      </c>
      <c r="IE561" s="222">
        <f t="shared" si="1604"/>
        <v>0</v>
      </c>
      <c r="IF561" s="222">
        <f t="shared" si="1605"/>
        <v>0</v>
      </c>
      <c r="IG561" s="222">
        <f t="shared" si="1606"/>
        <v>0</v>
      </c>
      <c r="IH561" s="222">
        <f t="shared" si="1607"/>
        <v>0</v>
      </c>
      <c r="II561" s="222">
        <f t="shared" si="1608"/>
        <v>0</v>
      </c>
      <c r="IJ561" s="222">
        <f t="shared" si="1609"/>
        <v>0</v>
      </c>
      <c r="IK561" s="222">
        <f t="shared" si="1610"/>
        <v>0</v>
      </c>
      <c r="IL561" s="222">
        <f t="shared" si="1611"/>
        <v>0</v>
      </c>
      <c r="IM561" s="222">
        <f t="shared" si="1612"/>
        <v>0</v>
      </c>
      <c r="IN561" s="222">
        <f t="shared" si="1613"/>
        <v>0</v>
      </c>
      <c r="IO561" s="222">
        <f t="shared" si="1614"/>
        <v>0</v>
      </c>
      <c r="IP561" s="222">
        <f t="shared" si="1615"/>
        <v>0</v>
      </c>
      <c r="IQ561" s="222">
        <f t="shared" si="1616"/>
        <v>0</v>
      </c>
      <c r="IR561" s="222">
        <f t="shared" si="1617"/>
        <v>0</v>
      </c>
      <c r="IS561" s="222">
        <f t="shared" si="1618"/>
        <v>0</v>
      </c>
      <c r="IT561" s="222">
        <f t="shared" si="1619"/>
        <v>0</v>
      </c>
      <c r="IU561" s="222">
        <f t="shared" si="1620"/>
        <v>0</v>
      </c>
      <c r="IV561" s="222">
        <f t="shared" si="1621"/>
        <v>0</v>
      </c>
      <c r="IW561" s="222">
        <f t="shared" si="1622"/>
        <v>0</v>
      </c>
      <c r="IX561" s="222">
        <f t="shared" si="1623"/>
        <v>0</v>
      </c>
      <c r="IY561" s="222">
        <f t="shared" si="1624"/>
        <v>0</v>
      </c>
      <c r="IZ561" s="222">
        <f t="shared" si="1625"/>
        <v>0</v>
      </c>
      <c r="JA561" s="222">
        <f t="shared" si="1626"/>
        <v>0</v>
      </c>
      <c r="JB561" s="222">
        <f t="shared" si="1627"/>
        <v>0</v>
      </c>
    </row>
    <row r="562" spans="2:262">
      <c r="B562" s="230">
        <v>201</v>
      </c>
      <c r="C562" s="229">
        <f t="shared" si="1628"/>
        <v>3.9257812500000022E-3</v>
      </c>
      <c r="D562" s="226">
        <f t="shared" ca="1" si="1371"/>
        <v>39.414196577695428</v>
      </c>
      <c r="E562" s="225">
        <f ca="1">GY361</f>
        <v>0.21419657769542252</v>
      </c>
      <c r="F562" s="224">
        <v>201</v>
      </c>
      <c r="G562" s="222">
        <f t="shared" si="1372"/>
        <v>0</v>
      </c>
      <c r="H562" s="222">
        <f t="shared" si="1373"/>
        <v>0</v>
      </c>
      <c r="I562" s="222">
        <f t="shared" si="1374"/>
        <v>0</v>
      </c>
      <c r="J562" s="222">
        <f t="shared" si="1375"/>
        <v>0</v>
      </c>
      <c r="K562" s="222">
        <f t="shared" si="1376"/>
        <v>0</v>
      </c>
      <c r="L562" s="222">
        <f t="shared" si="1377"/>
        <v>0</v>
      </c>
      <c r="M562" s="222">
        <f t="shared" si="1378"/>
        <v>0</v>
      </c>
      <c r="N562" s="222">
        <f t="shared" si="1379"/>
        <v>0</v>
      </c>
      <c r="O562" s="222">
        <f t="shared" si="1380"/>
        <v>0</v>
      </c>
      <c r="P562" s="222">
        <f t="shared" si="1381"/>
        <v>0</v>
      </c>
      <c r="Q562" s="222">
        <f t="shared" si="1382"/>
        <v>0</v>
      </c>
      <c r="R562" s="222">
        <f t="shared" si="1383"/>
        <v>0</v>
      </c>
      <c r="S562" s="222">
        <f t="shared" si="1384"/>
        <v>0</v>
      </c>
      <c r="T562" s="222">
        <f t="shared" si="1385"/>
        <v>0</v>
      </c>
      <c r="U562" s="222">
        <f t="shared" si="1386"/>
        <v>0</v>
      </c>
      <c r="V562" s="222">
        <f t="shared" si="1387"/>
        <v>0</v>
      </c>
      <c r="W562" s="222">
        <f t="shared" si="1388"/>
        <v>0</v>
      </c>
      <c r="X562" s="222">
        <f t="shared" si="1389"/>
        <v>0</v>
      </c>
      <c r="Y562" s="222">
        <f t="shared" si="1390"/>
        <v>0</v>
      </c>
      <c r="Z562" s="222">
        <f t="shared" si="1391"/>
        <v>0</v>
      </c>
      <c r="AA562" s="222">
        <f t="shared" si="1392"/>
        <v>0</v>
      </c>
      <c r="AB562" s="222">
        <f t="shared" si="1393"/>
        <v>0</v>
      </c>
      <c r="AC562" s="222">
        <f t="shared" si="1394"/>
        <v>0</v>
      </c>
      <c r="AD562" s="222">
        <f t="shared" si="1395"/>
        <v>0</v>
      </c>
      <c r="AE562" s="222">
        <f t="shared" si="1396"/>
        <v>0</v>
      </c>
      <c r="AF562" s="222">
        <f t="shared" si="1397"/>
        <v>0</v>
      </c>
      <c r="AG562" s="222">
        <f t="shared" si="1398"/>
        <v>0</v>
      </c>
      <c r="AH562" s="222">
        <f t="shared" si="1399"/>
        <v>0</v>
      </c>
      <c r="AI562" s="222">
        <f t="shared" si="1400"/>
        <v>0</v>
      </c>
      <c r="AJ562" s="222">
        <f t="shared" si="1401"/>
        <v>0</v>
      </c>
      <c r="AK562" s="222">
        <f t="shared" si="1402"/>
        <v>0</v>
      </c>
      <c r="AL562" s="222">
        <f t="shared" si="1403"/>
        <v>0</v>
      </c>
      <c r="AM562" s="222">
        <f t="shared" si="1404"/>
        <v>0</v>
      </c>
      <c r="AN562" s="222">
        <f t="shared" si="1405"/>
        <v>0</v>
      </c>
      <c r="AO562" s="222">
        <f t="shared" si="1406"/>
        <v>0</v>
      </c>
      <c r="AP562" s="222">
        <f t="shared" si="1407"/>
        <v>0</v>
      </c>
      <c r="AQ562" s="222">
        <f t="shared" si="1408"/>
        <v>0</v>
      </c>
      <c r="AR562" s="222">
        <f t="shared" si="1409"/>
        <v>0</v>
      </c>
      <c r="AS562" s="222">
        <f t="shared" si="1410"/>
        <v>0</v>
      </c>
      <c r="AT562" s="222">
        <f t="shared" si="1411"/>
        <v>0</v>
      </c>
      <c r="AU562" s="222">
        <f t="shared" si="1412"/>
        <v>0</v>
      </c>
      <c r="AV562" s="222">
        <f t="shared" si="1413"/>
        <v>0</v>
      </c>
      <c r="AW562" s="222">
        <f t="shared" si="1414"/>
        <v>0</v>
      </c>
      <c r="AX562" s="222">
        <f t="shared" si="1415"/>
        <v>0</v>
      </c>
      <c r="AY562" s="222">
        <f t="shared" si="1416"/>
        <v>0</v>
      </c>
      <c r="AZ562" s="222">
        <f t="shared" si="1417"/>
        <v>0</v>
      </c>
      <c r="BA562" s="222">
        <f t="shared" si="1418"/>
        <v>0</v>
      </c>
      <c r="BB562" s="222">
        <f t="shared" si="1419"/>
        <v>0</v>
      </c>
      <c r="BC562" s="222">
        <f t="shared" si="1420"/>
        <v>0</v>
      </c>
      <c r="BD562" s="222">
        <f t="shared" si="1421"/>
        <v>0</v>
      </c>
      <c r="BE562" s="222">
        <f t="shared" si="1422"/>
        <v>0</v>
      </c>
      <c r="BF562" s="222">
        <f t="shared" si="1423"/>
        <v>0</v>
      </c>
      <c r="BG562" s="222">
        <f t="shared" si="1424"/>
        <v>0</v>
      </c>
      <c r="BH562" s="222">
        <f t="shared" si="1425"/>
        <v>0</v>
      </c>
      <c r="BI562" s="222">
        <f t="shared" si="1426"/>
        <v>0</v>
      </c>
      <c r="BJ562" s="222">
        <f t="shared" si="1427"/>
        <v>0</v>
      </c>
      <c r="BK562" s="222">
        <f t="shared" si="1428"/>
        <v>0</v>
      </c>
      <c r="BL562" s="222">
        <f t="shared" si="1429"/>
        <v>0</v>
      </c>
      <c r="BM562" s="222">
        <f t="shared" si="1430"/>
        <v>0</v>
      </c>
      <c r="BN562" s="222">
        <f t="shared" si="1431"/>
        <v>0</v>
      </c>
      <c r="BO562" s="222">
        <f t="shared" si="1432"/>
        <v>0</v>
      </c>
      <c r="BP562" s="222">
        <f t="shared" si="1433"/>
        <v>0</v>
      </c>
      <c r="BQ562" s="222">
        <f t="shared" si="1434"/>
        <v>0</v>
      </c>
      <c r="BR562" s="222">
        <f t="shared" si="1435"/>
        <v>0</v>
      </c>
      <c r="BS562" s="222">
        <f t="shared" si="1436"/>
        <v>0</v>
      </c>
      <c r="BT562" s="222">
        <f t="shared" si="1437"/>
        <v>0</v>
      </c>
      <c r="BU562" s="222">
        <f t="shared" si="1438"/>
        <v>0</v>
      </c>
      <c r="BV562" s="222">
        <f t="shared" si="1439"/>
        <v>0</v>
      </c>
      <c r="BW562" s="222">
        <f t="shared" si="1440"/>
        <v>0</v>
      </c>
      <c r="BX562" s="222">
        <f t="shared" si="1441"/>
        <v>0</v>
      </c>
      <c r="BY562" s="222">
        <f t="shared" si="1442"/>
        <v>0</v>
      </c>
      <c r="BZ562" s="222">
        <f t="shared" si="1443"/>
        <v>0</v>
      </c>
      <c r="CA562" s="222">
        <f t="shared" si="1444"/>
        <v>0</v>
      </c>
      <c r="CB562" s="222">
        <f t="shared" si="1445"/>
        <v>0</v>
      </c>
      <c r="CC562" s="222">
        <f t="shared" si="1446"/>
        <v>0</v>
      </c>
      <c r="CD562" s="222">
        <f t="shared" si="1447"/>
        <v>0</v>
      </c>
      <c r="CE562" s="222">
        <f t="shared" si="1448"/>
        <v>0</v>
      </c>
      <c r="CF562" s="222">
        <f t="shared" si="1449"/>
        <v>0</v>
      </c>
      <c r="CG562" s="222">
        <f t="shared" si="1450"/>
        <v>0</v>
      </c>
      <c r="CH562" s="222">
        <f t="shared" si="1451"/>
        <v>0</v>
      </c>
      <c r="CI562" s="222">
        <f t="shared" si="1452"/>
        <v>0</v>
      </c>
      <c r="CJ562" s="222">
        <f t="shared" si="1453"/>
        <v>0</v>
      </c>
      <c r="CK562" s="222">
        <f t="shared" si="1454"/>
        <v>0</v>
      </c>
      <c r="CL562" s="222">
        <f t="shared" si="1455"/>
        <v>0</v>
      </c>
      <c r="CM562" s="222">
        <f t="shared" si="1456"/>
        <v>0</v>
      </c>
      <c r="CN562" s="222">
        <f t="shared" si="1457"/>
        <v>0</v>
      </c>
      <c r="CO562" s="222">
        <f t="shared" si="1458"/>
        <v>0</v>
      </c>
      <c r="CP562" s="222">
        <f t="shared" si="1459"/>
        <v>0</v>
      </c>
      <c r="CQ562" s="222">
        <f t="shared" si="1460"/>
        <v>0</v>
      </c>
      <c r="CR562" s="222">
        <f t="shared" si="1461"/>
        <v>0</v>
      </c>
      <c r="CS562" s="222">
        <f t="shared" si="1462"/>
        <v>0</v>
      </c>
      <c r="CT562" s="222">
        <f t="shared" si="1463"/>
        <v>0</v>
      </c>
      <c r="CU562" s="222">
        <f t="shared" si="1464"/>
        <v>0</v>
      </c>
      <c r="CV562" s="222">
        <f t="shared" si="1465"/>
        <v>0</v>
      </c>
      <c r="CW562" s="222">
        <f t="shared" si="1466"/>
        <v>0</v>
      </c>
      <c r="CX562" s="222">
        <f t="shared" si="1467"/>
        <v>0</v>
      </c>
      <c r="CY562" s="222">
        <f t="shared" si="1468"/>
        <v>0</v>
      </c>
      <c r="CZ562" s="222">
        <f t="shared" si="1469"/>
        <v>0</v>
      </c>
      <c r="DA562" s="222">
        <f t="shared" si="1470"/>
        <v>0</v>
      </c>
      <c r="DB562" s="222">
        <f t="shared" si="1471"/>
        <v>0</v>
      </c>
      <c r="DC562" s="222">
        <f t="shared" si="1472"/>
        <v>0</v>
      </c>
      <c r="DD562" s="222">
        <f t="shared" si="1473"/>
        <v>0</v>
      </c>
      <c r="DE562" s="222">
        <f t="shared" si="1474"/>
        <v>0</v>
      </c>
      <c r="DF562" s="222">
        <f t="shared" si="1475"/>
        <v>0</v>
      </c>
      <c r="DG562" s="222">
        <f t="shared" si="1476"/>
        <v>0</v>
      </c>
      <c r="DH562" s="222">
        <f t="shared" si="1477"/>
        <v>0</v>
      </c>
      <c r="DI562" s="222">
        <f t="shared" si="1478"/>
        <v>0</v>
      </c>
      <c r="DJ562" s="222">
        <f t="shared" si="1479"/>
        <v>0</v>
      </c>
      <c r="DK562" s="222">
        <f t="shared" si="1480"/>
        <v>0</v>
      </c>
      <c r="DL562" s="222">
        <f t="shared" si="1481"/>
        <v>0</v>
      </c>
      <c r="DM562" s="222">
        <f t="shared" si="1482"/>
        <v>0</v>
      </c>
      <c r="DN562" s="222">
        <f t="shared" si="1483"/>
        <v>0</v>
      </c>
      <c r="DO562" s="222">
        <f t="shared" si="1484"/>
        <v>0</v>
      </c>
      <c r="DP562" s="222">
        <f t="shared" si="1485"/>
        <v>0</v>
      </c>
      <c r="DQ562" s="222">
        <f t="shared" si="1486"/>
        <v>0</v>
      </c>
      <c r="DR562" s="222">
        <f t="shared" si="1487"/>
        <v>0</v>
      </c>
      <c r="DS562" s="222">
        <f t="shared" si="1488"/>
        <v>0</v>
      </c>
      <c r="DT562" s="222">
        <f t="shared" si="1489"/>
        <v>0</v>
      </c>
      <c r="DU562" s="222">
        <f t="shared" si="1490"/>
        <v>0</v>
      </c>
      <c r="DV562" s="222">
        <f t="shared" si="1491"/>
        <v>0</v>
      </c>
      <c r="DW562" s="222">
        <f t="shared" si="1492"/>
        <v>0</v>
      </c>
      <c r="DX562" s="222">
        <f t="shared" si="1493"/>
        <v>0</v>
      </c>
      <c r="DY562" s="222">
        <f t="shared" si="1494"/>
        <v>0</v>
      </c>
      <c r="DZ562" s="222">
        <f t="shared" si="1495"/>
        <v>0</v>
      </c>
      <c r="EA562" s="222">
        <f t="shared" si="1496"/>
        <v>0</v>
      </c>
      <c r="EB562" s="222">
        <f t="shared" si="1497"/>
        <v>0</v>
      </c>
      <c r="EC562" s="222">
        <f t="shared" si="1498"/>
        <v>0</v>
      </c>
      <c r="ED562" s="222">
        <f t="shared" si="1499"/>
        <v>0</v>
      </c>
      <c r="EE562" s="222">
        <f t="shared" si="1500"/>
        <v>0</v>
      </c>
      <c r="EF562" s="222">
        <f t="shared" si="1501"/>
        <v>0</v>
      </c>
      <c r="EG562" s="222">
        <f t="shared" si="1502"/>
        <v>0</v>
      </c>
      <c r="EH562" s="222">
        <f t="shared" si="1503"/>
        <v>0</v>
      </c>
      <c r="EI562" s="222">
        <f t="shared" si="1504"/>
        <v>0</v>
      </c>
      <c r="EJ562" s="222">
        <f t="shared" si="1505"/>
        <v>0</v>
      </c>
      <c r="EK562" s="222">
        <f t="shared" si="1506"/>
        <v>0</v>
      </c>
      <c r="EL562" s="222">
        <f t="shared" si="1507"/>
        <v>0</v>
      </c>
      <c r="EM562" s="222">
        <f t="shared" si="1508"/>
        <v>0</v>
      </c>
      <c r="EN562" s="222">
        <f t="shared" si="1509"/>
        <v>0</v>
      </c>
      <c r="EO562" s="222">
        <f t="shared" si="1510"/>
        <v>0</v>
      </c>
      <c r="EP562" s="222">
        <f t="shared" si="1511"/>
        <v>0</v>
      </c>
      <c r="EQ562" s="222">
        <f t="shared" si="1512"/>
        <v>0</v>
      </c>
      <c r="ER562" s="222">
        <f t="shared" si="1513"/>
        <v>0</v>
      </c>
      <c r="ES562" s="222">
        <f t="shared" si="1514"/>
        <v>0</v>
      </c>
      <c r="ET562" s="222">
        <f t="shared" si="1515"/>
        <v>0</v>
      </c>
      <c r="EU562" s="222">
        <f t="shared" si="1516"/>
        <v>0</v>
      </c>
      <c r="EV562" s="222">
        <f t="shared" si="1517"/>
        <v>0</v>
      </c>
      <c r="EW562" s="222">
        <f t="shared" si="1518"/>
        <v>0</v>
      </c>
      <c r="EX562" s="222">
        <f t="shared" si="1519"/>
        <v>0</v>
      </c>
      <c r="EY562" s="222">
        <f t="shared" si="1520"/>
        <v>0</v>
      </c>
      <c r="EZ562" s="222">
        <f t="shared" si="1521"/>
        <v>0</v>
      </c>
      <c r="FA562" s="222">
        <f t="shared" si="1522"/>
        <v>0</v>
      </c>
      <c r="FB562" s="222">
        <f t="shared" si="1523"/>
        <v>0</v>
      </c>
      <c r="FC562" s="222">
        <f t="shared" si="1524"/>
        <v>0</v>
      </c>
      <c r="FD562" s="222">
        <f t="shared" si="1525"/>
        <v>0</v>
      </c>
      <c r="FE562" s="222">
        <f t="shared" si="1526"/>
        <v>0</v>
      </c>
      <c r="FF562" s="222">
        <f t="shared" si="1527"/>
        <v>0</v>
      </c>
      <c r="FG562" s="222">
        <f t="shared" si="1528"/>
        <v>0</v>
      </c>
      <c r="FH562" s="222">
        <f t="shared" si="1529"/>
        <v>0</v>
      </c>
      <c r="FI562" s="222">
        <f t="shared" si="1530"/>
        <v>0</v>
      </c>
      <c r="FJ562" s="222">
        <f t="shared" si="1531"/>
        <v>0</v>
      </c>
      <c r="FK562" s="222">
        <f t="shared" si="1532"/>
        <v>0</v>
      </c>
      <c r="FL562" s="222">
        <f t="shared" si="1533"/>
        <v>0</v>
      </c>
      <c r="FM562" s="222">
        <f t="shared" si="1534"/>
        <v>0</v>
      </c>
      <c r="FN562" s="222">
        <f t="shared" si="1535"/>
        <v>0</v>
      </c>
      <c r="FO562" s="222">
        <f t="shared" si="1536"/>
        <v>0</v>
      </c>
      <c r="FP562" s="222">
        <f t="shared" si="1537"/>
        <v>0</v>
      </c>
      <c r="FQ562" s="222">
        <f t="shared" si="1538"/>
        <v>0</v>
      </c>
      <c r="FR562" s="222">
        <f t="shared" si="1539"/>
        <v>0</v>
      </c>
      <c r="FS562" s="222">
        <f t="shared" si="1540"/>
        <v>0</v>
      </c>
      <c r="FT562" s="222">
        <f t="shared" si="1541"/>
        <v>0</v>
      </c>
      <c r="FU562" s="222">
        <f t="shared" si="1542"/>
        <v>0</v>
      </c>
      <c r="FV562" s="222">
        <f t="shared" si="1543"/>
        <v>0</v>
      </c>
      <c r="FW562" s="222">
        <f t="shared" si="1544"/>
        <v>0</v>
      </c>
      <c r="FX562" s="222">
        <f t="shared" si="1545"/>
        <v>0</v>
      </c>
      <c r="FY562" s="222">
        <f t="shared" si="1546"/>
        <v>0</v>
      </c>
      <c r="FZ562" s="222">
        <f t="shared" si="1547"/>
        <v>0</v>
      </c>
      <c r="GA562" s="222">
        <f t="shared" si="1548"/>
        <v>0</v>
      </c>
      <c r="GB562" s="222">
        <f t="shared" si="1549"/>
        <v>0</v>
      </c>
      <c r="GC562" s="222">
        <f t="shared" si="1550"/>
        <v>0</v>
      </c>
      <c r="GD562" s="222">
        <f t="shared" si="1551"/>
        <v>0</v>
      </c>
      <c r="GE562" s="222">
        <f t="shared" si="1552"/>
        <v>0</v>
      </c>
      <c r="GF562" s="222">
        <f t="shared" si="1553"/>
        <v>0</v>
      </c>
      <c r="GG562" s="222">
        <f t="shared" si="1554"/>
        <v>0</v>
      </c>
      <c r="GH562" s="222">
        <f t="shared" si="1555"/>
        <v>0</v>
      </c>
      <c r="GI562" s="222">
        <f t="shared" si="1556"/>
        <v>0</v>
      </c>
      <c r="GJ562" s="222">
        <f t="shared" si="1557"/>
        <v>0</v>
      </c>
      <c r="GK562" s="222">
        <f t="shared" si="1558"/>
        <v>0</v>
      </c>
      <c r="GL562" s="222">
        <f t="shared" si="1559"/>
        <v>0</v>
      </c>
      <c r="GM562" s="222">
        <f t="shared" si="1560"/>
        <v>0</v>
      </c>
      <c r="GN562" s="222">
        <f t="shared" si="1561"/>
        <v>0</v>
      </c>
      <c r="GO562" s="222">
        <f t="shared" si="1562"/>
        <v>0</v>
      </c>
      <c r="GP562" s="222">
        <f t="shared" si="1563"/>
        <v>0</v>
      </c>
      <c r="GQ562" s="222">
        <f t="shared" si="1564"/>
        <v>0</v>
      </c>
      <c r="GR562" s="222">
        <f t="shared" si="1565"/>
        <v>0</v>
      </c>
      <c r="GS562" s="222">
        <f t="shared" si="1566"/>
        <v>0</v>
      </c>
      <c r="GT562" s="222">
        <f t="shared" si="1567"/>
        <v>0</v>
      </c>
      <c r="GU562" s="222">
        <f t="shared" si="1568"/>
        <v>0</v>
      </c>
      <c r="GV562" s="222">
        <f t="shared" si="1569"/>
        <v>0</v>
      </c>
      <c r="GW562" s="222">
        <f t="shared" si="1570"/>
        <v>0</v>
      </c>
      <c r="GX562" s="222">
        <f t="shared" si="1571"/>
        <v>0</v>
      </c>
      <c r="GY562" s="222">
        <f t="shared" si="1572"/>
        <v>0</v>
      </c>
      <c r="GZ562" s="222">
        <f t="shared" si="1573"/>
        <v>0</v>
      </c>
      <c r="HA562" s="222">
        <f t="shared" si="1574"/>
        <v>0</v>
      </c>
      <c r="HB562" s="222">
        <f t="shared" si="1575"/>
        <v>0</v>
      </c>
      <c r="HC562" s="222">
        <f t="shared" si="1576"/>
        <v>0</v>
      </c>
      <c r="HD562" s="222">
        <f t="shared" si="1577"/>
        <v>0</v>
      </c>
      <c r="HE562" s="222">
        <f t="shared" si="1578"/>
        <v>0</v>
      </c>
      <c r="HF562" s="222">
        <f t="shared" si="1579"/>
        <v>0</v>
      </c>
      <c r="HG562" s="222">
        <f t="shared" si="1580"/>
        <v>0</v>
      </c>
      <c r="HH562" s="222">
        <f t="shared" si="1581"/>
        <v>0</v>
      </c>
      <c r="HI562" s="222">
        <f t="shared" si="1582"/>
        <v>0</v>
      </c>
      <c r="HJ562" s="222">
        <f t="shared" si="1583"/>
        <v>0</v>
      </c>
      <c r="HK562" s="222">
        <f t="shared" si="1584"/>
        <v>0</v>
      </c>
      <c r="HL562" s="222">
        <f t="shared" si="1585"/>
        <v>0</v>
      </c>
      <c r="HM562" s="222">
        <f t="shared" si="1586"/>
        <v>0</v>
      </c>
      <c r="HN562" s="222">
        <f t="shared" si="1587"/>
        <v>0</v>
      </c>
      <c r="HO562" s="222">
        <f t="shared" si="1588"/>
        <v>0</v>
      </c>
      <c r="HP562" s="222">
        <f t="shared" si="1589"/>
        <v>0</v>
      </c>
      <c r="HQ562" s="222">
        <f t="shared" si="1590"/>
        <v>0</v>
      </c>
      <c r="HR562" s="222">
        <f t="shared" si="1591"/>
        <v>0</v>
      </c>
      <c r="HS562" s="222">
        <f t="shared" si="1592"/>
        <v>0</v>
      </c>
      <c r="HT562" s="222">
        <f t="shared" si="1593"/>
        <v>0</v>
      </c>
      <c r="HU562" s="222">
        <f t="shared" si="1594"/>
        <v>0</v>
      </c>
      <c r="HV562" s="222">
        <f t="shared" si="1595"/>
        <v>0</v>
      </c>
      <c r="HW562" s="222">
        <f t="shared" si="1596"/>
        <v>0</v>
      </c>
      <c r="HX562" s="222">
        <f t="shared" si="1597"/>
        <v>0</v>
      </c>
      <c r="HY562" s="222">
        <f t="shared" si="1598"/>
        <v>0</v>
      </c>
      <c r="HZ562" s="222">
        <f t="shared" si="1599"/>
        <v>0</v>
      </c>
      <c r="IA562" s="222">
        <f t="shared" si="1600"/>
        <v>0</v>
      </c>
      <c r="IB562" s="222">
        <f t="shared" si="1601"/>
        <v>0</v>
      </c>
      <c r="IC562" s="222">
        <f t="shared" si="1602"/>
        <v>0</v>
      </c>
      <c r="ID562" s="222">
        <f t="shared" si="1603"/>
        <v>0</v>
      </c>
      <c r="IE562" s="222">
        <f t="shared" si="1604"/>
        <v>0</v>
      </c>
      <c r="IF562" s="222">
        <f t="shared" si="1605"/>
        <v>0</v>
      </c>
      <c r="IG562" s="222">
        <f t="shared" si="1606"/>
        <v>0</v>
      </c>
      <c r="IH562" s="222">
        <f t="shared" si="1607"/>
        <v>0</v>
      </c>
      <c r="II562" s="222">
        <f t="shared" si="1608"/>
        <v>0</v>
      </c>
      <c r="IJ562" s="222">
        <f t="shared" si="1609"/>
        <v>0</v>
      </c>
      <c r="IK562" s="222">
        <f t="shared" si="1610"/>
        <v>0</v>
      </c>
      <c r="IL562" s="222">
        <f t="shared" si="1611"/>
        <v>0</v>
      </c>
      <c r="IM562" s="222">
        <f t="shared" si="1612"/>
        <v>0</v>
      </c>
      <c r="IN562" s="222">
        <f t="shared" si="1613"/>
        <v>0</v>
      </c>
      <c r="IO562" s="222">
        <f t="shared" si="1614"/>
        <v>0</v>
      </c>
      <c r="IP562" s="222">
        <f t="shared" si="1615"/>
        <v>0</v>
      </c>
      <c r="IQ562" s="222">
        <f t="shared" si="1616"/>
        <v>0</v>
      </c>
      <c r="IR562" s="222">
        <f t="shared" si="1617"/>
        <v>0</v>
      </c>
      <c r="IS562" s="222">
        <f t="shared" si="1618"/>
        <v>0</v>
      </c>
      <c r="IT562" s="222">
        <f t="shared" si="1619"/>
        <v>0</v>
      </c>
      <c r="IU562" s="222">
        <f t="shared" si="1620"/>
        <v>0</v>
      </c>
      <c r="IV562" s="222">
        <f t="shared" si="1621"/>
        <v>0</v>
      </c>
      <c r="IW562" s="222">
        <f t="shared" si="1622"/>
        <v>0</v>
      </c>
      <c r="IX562" s="222">
        <f t="shared" si="1623"/>
        <v>0</v>
      </c>
      <c r="IY562" s="222">
        <f t="shared" si="1624"/>
        <v>0</v>
      </c>
      <c r="IZ562" s="222">
        <f t="shared" si="1625"/>
        <v>0</v>
      </c>
      <c r="JA562" s="222">
        <f t="shared" si="1626"/>
        <v>0</v>
      </c>
      <c r="JB562" s="222">
        <f t="shared" si="1627"/>
        <v>0</v>
      </c>
    </row>
    <row r="563" spans="2:262">
      <c r="B563" s="230">
        <v>202</v>
      </c>
      <c r="C563" s="229">
        <f t="shared" si="1628"/>
        <v>3.9453125000000018E-3</v>
      </c>
      <c r="D563" s="226">
        <f t="shared" ca="1" si="1371"/>
        <v>39.413780173336306</v>
      </c>
      <c r="E563" s="225">
        <f ca="1">GZ361</f>
        <v>0.21378017333630445</v>
      </c>
      <c r="F563" s="224">
        <v>202</v>
      </c>
      <c r="G563" s="222">
        <f t="shared" si="1372"/>
        <v>0</v>
      </c>
      <c r="H563" s="222">
        <f t="shared" si="1373"/>
        <v>0</v>
      </c>
      <c r="I563" s="222">
        <f t="shared" si="1374"/>
        <v>0</v>
      </c>
      <c r="J563" s="222">
        <f t="shared" si="1375"/>
        <v>0</v>
      </c>
      <c r="K563" s="222">
        <f t="shared" si="1376"/>
        <v>0</v>
      </c>
      <c r="L563" s="222">
        <f t="shared" si="1377"/>
        <v>0</v>
      </c>
      <c r="M563" s="222">
        <f t="shared" si="1378"/>
        <v>0</v>
      </c>
      <c r="N563" s="222">
        <f t="shared" si="1379"/>
        <v>0</v>
      </c>
      <c r="O563" s="222">
        <f t="shared" si="1380"/>
        <v>0</v>
      </c>
      <c r="P563" s="222">
        <f t="shared" si="1381"/>
        <v>0</v>
      </c>
      <c r="Q563" s="222">
        <f t="shared" si="1382"/>
        <v>0</v>
      </c>
      <c r="R563" s="222">
        <f t="shared" si="1383"/>
        <v>0</v>
      </c>
      <c r="S563" s="222">
        <f t="shared" si="1384"/>
        <v>0</v>
      </c>
      <c r="T563" s="222">
        <f t="shared" si="1385"/>
        <v>0</v>
      </c>
      <c r="U563" s="222">
        <f t="shared" si="1386"/>
        <v>0</v>
      </c>
      <c r="V563" s="222">
        <f t="shared" si="1387"/>
        <v>0</v>
      </c>
      <c r="W563" s="222">
        <f t="shared" si="1388"/>
        <v>0</v>
      </c>
      <c r="X563" s="222">
        <f t="shared" si="1389"/>
        <v>0</v>
      </c>
      <c r="Y563" s="222">
        <f t="shared" si="1390"/>
        <v>0</v>
      </c>
      <c r="Z563" s="222">
        <f t="shared" si="1391"/>
        <v>0</v>
      </c>
      <c r="AA563" s="222">
        <f t="shared" si="1392"/>
        <v>0</v>
      </c>
      <c r="AB563" s="222">
        <f t="shared" si="1393"/>
        <v>0</v>
      </c>
      <c r="AC563" s="222">
        <f t="shared" si="1394"/>
        <v>0</v>
      </c>
      <c r="AD563" s="222">
        <f t="shared" si="1395"/>
        <v>0</v>
      </c>
      <c r="AE563" s="222">
        <f t="shared" si="1396"/>
        <v>0</v>
      </c>
      <c r="AF563" s="222">
        <f t="shared" si="1397"/>
        <v>0</v>
      </c>
      <c r="AG563" s="222">
        <f t="shared" si="1398"/>
        <v>0</v>
      </c>
      <c r="AH563" s="222">
        <f t="shared" si="1399"/>
        <v>0</v>
      </c>
      <c r="AI563" s="222">
        <f t="shared" si="1400"/>
        <v>0</v>
      </c>
      <c r="AJ563" s="222">
        <f t="shared" si="1401"/>
        <v>0</v>
      </c>
      <c r="AK563" s="222">
        <f t="shared" si="1402"/>
        <v>0</v>
      </c>
      <c r="AL563" s="222">
        <f t="shared" si="1403"/>
        <v>0</v>
      </c>
      <c r="AM563" s="222">
        <f t="shared" si="1404"/>
        <v>0</v>
      </c>
      <c r="AN563" s="222">
        <f t="shared" si="1405"/>
        <v>0</v>
      </c>
      <c r="AO563" s="222">
        <f t="shared" si="1406"/>
        <v>0</v>
      </c>
      <c r="AP563" s="222">
        <f t="shared" si="1407"/>
        <v>0</v>
      </c>
      <c r="AQ563" s="222">
        <f t="shared" si="1408"/>
        <v>0</v>
      </c>
      <c r="AR563" s="222">
        <f t="shared" si="1409"/>
        <v>0</v>
      </c>
      <c r="AS563" s="222">
        <f t="shared" si="1410"/>
        <v>0</v>
      </c>
      <c r="AT563" s="222">
        <f t="shared" si="1411"/>
        <v>0</v>
      </c>
      <c r="AU563" s="222">
        <f t="shared" si="1412"/>
        <v>0</v>
      </c>
      <c r="AV563" s="222">
        <f t="shared" si="1413"/>
        <v>0</v>
      </c>
      <c r="AW563" s="222">
        <f t="shared" si="1414"/>
        <v>0</v>
      </c>
      <c r="AX563" s="222">
        <f t="shared" si="1415"/>
        <v>0</v>
      </c>
      <c r="AY563" s="222">
        <f t="shared" si="1416"/>
        <v>0</v>
      </c>
      <c r="AZ563" s="222">
        <f t="shared" si="1417"/>
        <v>0</v>
      </c>
      <c r="BA563" s="222">
        <f t="shared" si="1418"/>
        <v>0</v>
      </c>
      <c r="BB563" s="222">
        <f t="shared" si="1419"/>
        <v>0</v>
      </c>
      <c r="BC563" s="222">
        <f t="shared" si="1420"/>
        <v>0</v>
      </c>
      <c r="BD563" s="222">
        <f t="shared" si="1421"/>
        <v>0</v>
      </c>
      <c r="BE563" s="222">
        <f t="shared" si="1422"/>
        <v>0</v>
      </c>
      <c r="BF563" s="222">
        <f t="shared" si="1423"/>
        <v>0</v>
      </c>
      <c r="BG563" s="222">
        <f t="shared" si="1424"/>
        <v>0</v>
      </c>
      <c r="BH563" s="222">
        <f t="shared" si="1425"/>
        <v>0</v>
      </c>
      <c r="BI563" s="222">
        <f t="shared" si="1426"/>
        <v>0</v>
      </c>
      <c r="BJ563" s="222">
        <f t="shared" si="1427"/>
        <v>0</v>
      </c>
      <c r="BK563" s="222">
        <f t="shared" si="1428"/>
        <v>0</v>
      </c>
      <c r="BL563" s="222">
        <f t="shared" si="1429"/>
        <v>0</v>
      </c>
      <c r="BM563" s="222">
        <f t="shared" si="1430"/>
        <v>0</v>
      </c>
      <c r="BN563" s="222">
        <f t="shared" si="1431"/>
        <v>0</v>
      </c>
      <c r="BO563" s="222">
        <f t="shared" si="1432"/>
        <v>0</v>
      </c>
      <c r="BP563" s="222">
        <f t="shared" si="1433"/>
        <v>0</v>
      </c>
      <c r="BQ563" s="222">
        <f t="shared" si="1434"/>
        <v>0</v>
      </c>
      <c r="BR563" s="222">
        <f t="shared" si="1435"/>
        <v>0</v>
      </c>
      <c r="BS563" s="222">
        <f t="shared" si="1436"/>
        <v>0</v>
      </c>
      <c r="BT563" s="222">
        <f t="shared" si="1437"/>
        <v>0</v>
      </c>
      <c r="BU563" s="222">
        <f t="shared" si="1438"/>
        <v>0</v>
      </c>
      <c r="BV563" s="222">
        <f t="shared" si="1439"/>
        <v>0</v>
      </c>
      <c r="BW563" s="222">
        <f t="shared" si="1440"/>
        <v>0</v>
      </c>
      <c r="BX563" s="222">
        <f t="shared" si="1441"/>
        <v>0</v>
      </c>
      <c r="BY563" s="222">
        <f t="shared" si="1442"/>
        <v>0</v>
      </c>
      <c r="BZ563" s="222">
        <f t="shared" si="1443"/>
        <v>0</v>
      </c>
      <c r="CA563" s="222">
        <f t="shared" si="1444"/>
        <v>0</v>
      </c>
      <c r="CB563" s="222">
        <f t="shared" si="1445"/>
        <v>0</v>
      </c>
      <c r="CC563" s="222">
        <f t="shared" si="1446"/>
        <v>0</v>
      </c>
      <c r="CD563" s="222">
        <f t="shared" si="1447"/>
        <v>0</v>
      </c>
      <c r="CE563" s="222">
        <f t="shared" si="1448"/>
        <v>0</v>
      </c>
      <c r="CF563" s="222">
        <f t="shared" si="1449"/>
        <v>0</v>
      </c>
      <c r="CG563" s="222">
        <f t="shared" si="1450"/>
        <v>0</v>
      </c>
      <c r="CH563" s="222">
        <f t="shared" si="1451"/>
        <v>0</v>
      </c>
      <c r="CI563" s="222">
        <f t="shared" si="1452"/>
        <v>0</v>
      </c>
      <c r="CJ563" s="222">
        <f t="shared" si="1453"/>
        <v>0</v>
      </c>
      <c r="CK563" s="222">
        <f t="shared" si="1454"/>
        <v>0</v>
      </c>
      <c r="CL563" s="222">
        <f t="shared" si="1455"/>
        <v>0</v>
      </c>
      <c r="CM563" s="222">
        <f t="shared" si="1456"/>
        <v>0</v>
      </c>
      <c r="CN563" s="222">
        <f t="shared" si="1457"/>
        <v>0</v>
      </c>
      <c r="CO563" s="222">
        <f t="shared" si="1458"/>
        <v>0</v>
      </c>
      <c r="CP563" s="222">
        <f t="shared" si="1459"/>
        <v>0</v>
      </c>
      <c r="CQ563" s="222">
        <f t="shared" si="1460"/>
        <v>0</v>
      </c>
      <c r="CR563" s="222">
        <f t="shared" si="1461"/>
        <v>0</v>
      </c>
      <c r="CS563" s="222">
        <f t="shared" si="1462"/>
        <v>0</v>
      </c>
      <c r="CT563" s="222">
        <f t="shared" si="1463"/>
        <v>0</v>
      </c>
      <c r="CU563" s="222">
        <f t="shared" si="1464"/>
        <v>0</v>
      </c>
      <c r="CV563" s="222">
        <f t="shared" si="1465"/>
        <v>0</v>
      </c>
      <c r="CW563" s="222">
        <f t="shared" si="1466"/>
        <v>0</v>
      </c>
      <c r="CX563" s="222">
        <f t="shared" si="1467"/>
        <v>0</v>
      </c>
      <c r="CY563" s="222">
        <f t="shared" si="1468"/>
        <v>0</v>
      </c>
      <c r="CZ563" s="222">
        <f t="shared" si="1469"/>
        <v>0</v>
      </c>
      <c r="DA563" s="222">
        <f t="shared" si="1470"/>
        <v>0</v>
      </c>
      <c r="DB563" s="222">
        <f t="shared" si="1471"/>
        <v>0</v>
      </c>
      <c r="DC563" s="222">
        <f t="shared" si="1472"/>
        <v>0</v>
      </c>
      <c r="DD563" s="222">
        <f t="shared" si="1473"/>
        <v>0</v>
      </c>
      <c r="DE563" s="222">
        <f t="shared" si="1474"/>
        <v>0</v>
      </c>
      <c r="DF563" s="222">
        <f t="shared" si="1475"/>
        <v>0</v>
      </c>
      <c r="DG563" s="222">
        <f t="shared" si="1476"/>
        <v>0</v>
      </c>
      <c r="DH563" s="222">
        <f t="shared" si="1477"/>
        <v>0</v>
      </c>
      <c r="DI563" s="222">
        <f t="shared" si="1478"/>
        <v>0</v>
      </c>
      <c r="DJ563" s="222">
        <f t="shared" si="1479"/>
        <v>0</v>
      </c>
      <c r="DK563" s="222">
        <f t="shared" si="1480"/>
        <v>0</v>
      </c>
      <c r="DL563" s="222">
        <f t="shared" si="1481"/>
        <v>0</v>
      </c>
      <c r="DM563" s="222">
        <f t="shared" si="1482"/>
        <v>0</v>
      </c>
      <c r="DN563" s="222">
        <f t="shared" si="1483"/>
        <v>0</v>
      </c>
      <c r="DO563" s="222">
        <f t="shared" si="1484"/>
        <v>0</v>
      </c>
      <c r="DP563" s="222">
        <f t="shared" si="1485"/>
        <v>0</v>
      </c>
      <c r="DQ563" s="222">
        <f t="shared" si="1486"/>
        <v>0</v>
      </c>
      <c r="DR563" s="222">
        <f t="shared" si="1487"/>
        <v>0</v>
      </c>
      <c r="DS563" s="222">
        <f t="shared" si="1488"/>
        <v>0</v>
      </c>
      <c r="DT563" s="222">
        <f t="shared" si="1489"/>
        <v>0</v>
      </c>
      <c r="DU563" s="222">
        <f t="shared" si="1490"/>
        <v>0</v>
      </c>
      <c r="DV563" s="222">
        <f t="shared" si="1491"/>
        <v>0</v>
      </c>
      <c r="DW563" s="222">
        <f t="shared" si="1492"/>
        <v>0</v>
      </c>
      <c r="DX563" s="222">
        <f t="shared" si="1493"/>
        <v>0</v>
      </c>
      <c r="DY563" s="222">
        <f t="shared" si="1494"/>
        <v>0</v>
      </c>
      <c r="DZ563" s="222">
        <f t="shared" si="1495"/>
        <v>0</v>
      </c>
      <c r="EA563" s="222">
        <f t="shared" si="1496"/>
        <v>0</v>
      </c>
      <c r="EB563" s="222">
        <f t="shared" si="1497"/>
        <v>0</v>
      </c>
      <c r="EC563" s="222">
        <f t="shared" si="1498"/>
        <v>0</v>
      </c>
      <c r="ED563" s="222">
        <f t="shared" si="1499"/>
        <v>0</v>
      </c>
      <c r="EE563" s="222">
        <f t="shared" si="1500"/>
        <v>0</v>
      </c>
      <c r="EF563" s="222">
        <f t="shared" si="1501"/>
        <v>0</v>
      </c>
      <c r="EG563" s="222">
        <f t="shared" si="1502"/>
        <v>0</v>
      </c>
      <c r="EH563" s="222">
        <f t="shared" si="1503"/>
        <v>0</v>
      </c>
      <c r="EI563" s="222">
        <f t="shared" si="1504"/>
        <v>0</v>
      </c>
      <c r="EJ563" s="222">
        <f t="shared" si="1505"/>
        <v>0</v>
      </c>
      <c r="EK563" s="222">
        <f t="shared" si="1506"/>
        <v>0</v>
      </c>
      <c r="EL563" s="222">
        <f t="shared" si="1507"/>
        <v>0</v>
      </c>
      <c r="EM563" s="222">
        <f t="shared" si="1508"/>
        <v>0</v>
      </c>
      <c r="EN563" s="222">
        <f t="shared" si="1509"/>
        <v>0</v>
      </c>
      <c r="EO563" s="222">
        <f t="shared" si="1510"/>
        <v>0</v>
      </c>
      <c r="EP563" s="222">
        <f t="shared" si="1511"/>
        <v>0</v>
      </c>
      <c r="EQ563" s="222">
        <f t="shared" si="1512"/>
        <v>0</v>
      </c>
      <c r="ER563" s="222">
        <f t="shared" si="1513"/>
        <v>0</v>
      </c>
      <c r="ES563" s="222">
        <f t="shared" si="1514"/>
        <v>0</v>
      </c>
      <c r="ET563" s="222">
        <f t="shared" si="1515"/>
        <v>0</v>
      </c>
      <c r="EU563" s="222">
        <f t="shared" si="1516"/>
        <v>0</v>
      </c>
      <c r="EV563" s="222">
        <f t="shared" si="1517"/>
        <v>0</v>
      </c>
      <c r="EW563" s="222">
        <f t="shared" si="1518"/>
        <v>0</v>
      </c>
      <c r="EX563" s="222">
        <f t="shared" si="1519"/>
        <v>0</v>
      </c>
      <c r="EY563" s="222">
        <f t="shared" si="1520"/>
        <v>0</v>
      </c>
      <c r="EZ563" s="222">
        <f t="shared" si="1521"/>
        <v>0</v>
      </c>
      <c r="FA563" s="222">
        <f t="shared" si="1522"/>
        <v>0</v>
      </c>
      <c r="FB563" s="222">
        <f t="shared" si="1523"/>
        <v>0</v>
      </c>
      <c r="FC563" s="222">
        <f t="shared" si="1524"/>
        <v>0</v>
      </c>
      <c r="FD563" s="222">
        <f t="shared" si="1525"/>
        <v>0</v>
      </c>
      <c r="FE563" s="222">
        <f t="shared" si="1526"/>
        <v>0</v>
      </c>
      <c r="FF563" s="222">
        <f t="shared" si="1527"/>
        <v>0</v>
      </c>
      <c r="FG563" s="222">
        <f t="shared" si="1528"/>
        <v>0</v>
      </c>
      <c r="FH563" s="222">
        <f t="shared" si="1529"/>
        <v>0</v>
      </c>
      <c r="FI563" s="222">
        <f t="shared" si="1530"/>
        <v>0</v>
      </c>
      <c r="FJ563" s="222">
        <f t="shared" si="1531"/>
        <v>0</v>
      </c>
      <c r="FK563" s="222">
        <f t="shared" si="1532"/>
        <v>0</v>
      </c>
      <c r="FL563" s="222">
        <f t="shared" si="1533"/>
        <v>0</v>
      </c>
      <c r="FM563" s="222">
        <f t="shared" si="1534"/>
        <v>0</v>
      </c>
      <c r="FN563" s="222">
        <f t="shared" si="1535"/>
        <v>0</v>
      </c>
      <c r="FO563" s="222">
        <f t="shared" si="1536"/>
        <v>0</v>
      </c>
      <c r="FP563" s="222">
        <f t="shared" si="1537"/>
        <v>0</v>
      </c>
      <c r="FQ563" s="222">
        <f t="shared" si="1538"/>
        <v>0</v>
      </c>
      <c r="FR563" s="222">
        <f t="shared" si="1539"/>
        <v>0</v>
      </c>
      <c r="FS563" s="222">
        <f t="shared" si="1540"/>
        <v>0</v>
      </c>
      <c r="FT563" s="222">
        <f t="shared" si="1541"/>
        <v>0</v>
      </c>
      <c r="FU563" s="222">
        <f t="shared" si="1542"/>
        <v>0</v>
      </c>
      <c r="FV563" s="222">
        <f t="shared" si="1543"/>
        <v>0</v>
      </c>
      <c r="FW563" s="222">
        <f t="shared" si="1544"/>
        <v>0</v>
      </c>
      <c r="FX563" s="222">
        <f t="shared" si="1545"/>
        <v>0</v>
      </c>
      <c r="FY563" s="222">
        <f t="shared" si="1546"/>
        <v>0</v>
      </c>
      <c r="FZ563" s="222">
        <f t="shared" si="1547"/>
        <v>0</v>
      </c>
      <c r="GA563" s="222">
        <f t="shared" si="1548"/>
        <v>0</v>
      </c>
      <c r="GB563" s="222">
        <f t="shared" si="1549"/>
        <v>0</v>
      </c>
      <c r="GC563" s="222">
        <f t="shared" si="1550"/>
        <v>0</v>
      </c>
      <c r="GD563" s="222">
        <f t="shared" si="1551"/>
        <v>0</v>
      </c>
      <c r="GE563" s="222">
        <f t="shared" si="1552"/>
        <v>0</v>
      </c>
      <c r="GF563" s="222">
        <f t="shared" si="1553"/>
        <v>0</v>
      </c>
      <c r="GG563" s="222">
        <f t="shared" si="1554"/>
        <v>0</v>
      </c>
      <c r="GH563" s="222">
        <f t="shared" si="1555"/>
        <v>0</v>
      </c>
      <c r="GI563" s="222">
        <f t="shared" si="1556"/>
        <v>0</v>
      </c>
      <c r="GJ563" s="222">
        <f t="shared" si="1557"/>
        <v>0</v>
      </c>
      <c r="GK563" s="222">
        <f t="shared" si="1558"/>
        <v>0</v>
      </c>
      <c r="GL563" s="222">
        <f t="shared" si="1559"/>
        <v>0</v>
      </c>
      <c r="GM563" s="222">
        <f t="shared" si="1560"/>
        <v>0</v>
      </c>
      <c r="GN563" s="222">
        <f t="shared" si="1561"/>
        <v>0</v>
      </c>
      <c r="GO563" s="222">
        <f t="shared" si="1562"/>
        <v>0</v>
      </c>
      <c r="GP563" s="222">
        <f t="shared" si="1563"/>
        <v>0</v>
      </c>
      <c r="GQ563" s="222">
        <f t="shared" si="1564"/>
        <v>0</v>
      </c>
      <c r="GR563" s="222">
        <f t="shared" si="1565"/>
        <v>0</v>
      </c>
      <c r="GS563" s="222">
        <f t="shared" si="1566"/>
        <v>0</v>
      </c>
      <c r="GT563" s="222">
        <f t="shared" si="1567"/>
        <v>0</v>
      </c>
      <c r="GU563" s="222">
        <f t="shared" si="1568"/>
        <v>0</v>
      </c>
      <c r="GV563" s="222">
        <f t="shared" si="1569"/>
        <v>0</v>
      </c>
      <c r="GW563" s="222">
        <f t="shared" si="1570"/>
        <v>0</v>
      </c>
      <c r="GX563" s="222">
        <f t="shared" si="1571"/>
        <v>0</v>
      </c>
      <c r="GY563" s="222">
        <f t="shared" si="1572"/>
        <v>0</v>
      </c>
      <c r="GZ563" s="222">
        <f t="shared" si="1573"/>
        <v>0</v>
      </c>
      <c r="HA563" s="222">
        <f t="shared" si="1574"/>
        <v>0</v>
      </c>
      <c r="HB563" s="222">
        <f t="shared" si="1575"/>
        <v>0</v>
      </c>
      <c r="HC563" s="222">
        <f t="shared" si="1576"/>
        <v>0</v>
      </c>
      <c r="HD563" s="222">
        <f t="shared" si="1577"/>
        <v>0</v>
      </c>
      <c r="HE563" s="222">
        <f t="shared" si="1578"/>
        <v>0</v>
      </c>
      <c r="HF563" s="222">
        <f t="shared" si="1579"/>
        <v>0</v>
      </c>
      <c r="HG563" s="222">
        <f t="shared" si="1580"/>
        <v>0</v>
      </c>
      <c r="HH563" s="222">
        <f t="shared" si="1581"/>
        <v>0</v>
      </c>
      <c r="HI563" s="222">
        <f t="shared" si="1582"/>
        <v>0</v>
      </c>
      <c r="HJ563" s="222">
        <f t="shared" si="1583"/>
        <v>0</v>
      </c>
      <c r="HK563" s="222">
        <f t="shared" si="1584"/>
        <v>0</v>
      </c>
      <c r="HL563" s="222">
        <f t="shared" si="1585"/>
        <v>0</v>
      </c>
      <c r="HM563" s="222">
        <f t="shared" si="1586"/>
        <v>0</v>
      </c>
      <c r="HN563" s="222">
        <f t="shared" si="1587"/>
        <v>0</v>
      </c>
      <c r="HO563" s="222">
        <f t="shared" si="1588"/>
        <v>0</v>
      </c>
      <c r="HP563" s="222">
        <f t="shared" si="1589"/>
        <v>0</v>
      </c>
      <c r="HQ563" s="222">
        <f t="shared" si="1590"/>
        <v>0</v>
      </c>
      <c r="HR563" s="222">
        <f t="shared" si="1591"/>
        <v>0</v>
      </c>
      <c r="HS563" s="222">
        <f t="shared" si="1592"/>
        <v>0</v>
      </c>
      <c r="HT563" s="222">
        <f t="shared" si="1593"/>
        <v>0</v>
      </c>
      <c r="HU563" s="222">
        <f t="shared" si="1594"/>
        <v>0</v>
      </c>
      <c r="HV563" s="222">
        <f t="shared" si="1595"/>
        <v>0</v>
      </c>
      <c r="HW563" s="222">
        <f t="shared" si="1596"/>
        <v>0</v>
      </c>
      <c r="HX563" s="222">
        <f t="shared" si="1597"/>
        <v>0</v>
      </c>
      <c r="HY563" s="222">
        <f t="shared" si="1598"/>
        <v>0</v>
      </c>
      <c r="HZ563" s="222">
        <f t="shared" si="1599"/>
        <v>0</v>
      </c>
      <c r="IA563" s="222">
        <f t="shared" si="1600"/>
        <v>0</v>
      </c>
      <c r="IB563" s="222">
        <f t="shared" si="1601"/>
        <v>0</v>
      </c>
      <c r="IC563" s="222">
        <f t="shared" si="1602"/>
        <v>0</v>
      </c>
      <c r="ID563" s="222">
        <f t="shared" si="1603"/>
        <v>0</v>
      </c>
      <c r="IE563" s="222">
        <f t="shared" si="1604"/>
        <v>0</v>
      </c>
      <c r="IF563" s="222">
        <f t="shared" si="1605"/>
        <v>0</v>
      </c>
      <c r="IG563" s="222">
        <f t="shared" si="1606"/>
        <v>0</v>
      </c>
      <c r="IH563" s="222">
        <f t="shared" si="1607"/>
        <v>0</v>
      </c>
      <c r="II563" s="222">
        <f t="shared" si="1608"/>
        <v>0</v>
      </c>
      <c r="IJ563" s="222">
        <f t="shared" si="1609"/>
        <v>0</v>
      </c>
      <c r="IK563" s="222">
        <f t="shared" si="1610"/>
        <v>0</v>
      </c>
      <c r="IL563" s="222">
        <f t="shared" si="1611"/>
        <v>0</v>
      </c>
      <c r="IM563" s="222">
        <f t="shared" si="1612"/>
        <v>0</v>
      </c>
      <c r="IN563" s="222">
        <f t="shared" si="1613"/>
        <v>0</v>
      </c>
      <c r="IO563" s="222">
        <f t="shared" si="1614"/>
        <v>0</v>
      </c>
      <c r="IP563" s="222">
        <f t="shared" si="1615"/>
        <v>0</v>
      </c>
      <c r="IQ563" s="222">
        <f t="shared" si="1616"/>
        <v>0</v>
      </c>
      <c r="IR563" s="222">
        <f t="shared" si="1617"/>
        <v>0</v>
      </c>
      <c r="IS563" s="222">
        <f t="shared" si="1618"/>
        <v>0</v>
      </c>
      <c r="IT563" s="222">
        <f t="shared" si="1619"/>
        <v>0</v>
      </c>
      <c r="IU563" s="222">
        <f t="shared" si="1620"/>
        <v>0</v>
      </c>
      <c r="IV563" s="222">
        <f t="shared" si="1621"/>
        <v>0</v>
      </c>
      <c r="IW563" s="222">
        <f t="shared" si="1622"/>
        <v>0</v>
      </c>
      <c r="IX563" s="222">
        <f t="shared" si="1623"/>
        <v>0</v>
      </c>
      <c r="IY563" s="222">
        <f t="shared" si="1624"/>
        <v>0</v>
      </c>
      <c r="IZ563" s="222">
        <f t="shared" si="1625"/>
        <v>0</v>
      </c>
      <c r="JA563" s="222">
        <f t="shared" si="1626"/>
        <v>0</v>
      </c>
      <c r="JB563" s="222">
        <f t="shared" si="1627"/>
        <v>0</v>
      </c>
    </row>
    <row r="564" spans="2:262">
      <c r="B564" s="230">
        <v>203</v>
      </c>
      <c r="C564" s="229">
        <f t="shared" si="1628"/>
        <v>3.9648437500000014E-3</v>
      </c>
      <c r="D564" s="226">
        <f t="shared" ca="1" si="1371"/>
        <v>39.414196513029047</v>
      </c>
      <c r="E564" s="225">
        <f ca="1">HA361</f>
        <v>0.21419651302904397</v>
      </c>
      <c r="F564" s="224">
        <v>203</v>
      </c>
      <c r="G564" s="222">
        <f t="shared" si="1372"/>
        <v>0</v>
      </c>
      <c r="H564" s="222">
        <f t="shared" si="1373"/>
        <v>0</v>
      </c>
      <c r="I564" s="222">
        <f t="shared" si="1374"/>
        <v>0</v>
      </c>
      <c r="J564" s="222">
        <f t="shared" si="1375"/>
        <v>0</v>
      </c>
      <c r="K564" s="222">
        <f t="shared" si="1376"/>
        <v>0</v>
      </c>
      <c r="L564" s="222">
        <f t="shared" si="1377"/>
        <v>0</v>
      </c>
      <c r="M564" s="222">
        <f t="shared" si="1378"/>
        <v>0</v>
      </c>
      <c r="N564" s="222">
        <f t="shared" si="1379"/>
        <v>0</v>
      </c>
      <c r="O564" s="222">
        <f t="shared" si="1380"/>
        <v>0</v>
      </c>
      <c r="P564" s="222">
        <f t="shared" si="1381"/>
        <v>0</v>
      </c>
      <c r="Q564" s="222">
        <f t="shared" si="1382"/>
        <v>0</v>
      </c>
      <c r="R564" s="222">
        <f t="shared" si="1383"/>
        <v>0</v>
      </c>
      <c r="S564" s="222">
        <f t="shared" si="1384"/>
        <v>0</v>
      </c>
      <c r="T564" s="222">
        <f t="shared" si="1385"/>
        <v>0</v>
      </c>
      <c r="U564" s="222">
        <f t="shared" si="1386"/>
        <v>0</v>
      </c>
      <c r="V564" s="222">
        <f t="shared" si="1387"/>
        <v>0</v>
      </c>
      <c r="W564" s="222">
        <f t="shared" si="1388"/>
        <v>0</v>
      </c>
      <c r="X564" s="222">
        <f t="shared" si="1389"/>
        <v>0</v>
      </c>
      <c r="Y564" s="222">
        <f t="shared" si="1390"/>
        <v>0</v>
      </c>
      <c r="Z564" s="222">
        <f t="shared" si="1391"/>
        <v>0</v>
      </c>
      <c r="AA564" s="222">
        <f t="shared" si="1392"/>
        <v>0</v>
      </c>
      <c r="AB564" s="222">
        <f t="shared" si="1393"/>
        <v>0</v>
      </c>
      <c r="AC564" s="222">
        <f t="shared" si="1394"/>
        <v>0</v>
      </c>
      <c r="AD564" s="222">
        <f t="shared" si="1395"/>
        <v>0</v>
      </c>
      <c r="AE564" s="222">
        <f t="shared" si="1396"/>
        <v>0</v>
      </c>
      <c r="AF564" s="222">
        <f t="shared" si="1397"/>
        <v>0</v>
      </c>
      <c r="AG564" s="222">
        <f t="shared" si="1398"/>
        <v>0</v>
      </c>
      <c r="AH564" s="222">
        <f t="shared" si="1399"/>
        <v>0</v>
      </c>
      <c r="AI564" s="222">
        <f t="shared" si="1400"/>
        <v>0</v>
      </c>
      <c r="AJ564" s="222">
        <f t="shared" si="1401"/>
        <v>0</v>
      </c>
      <c r="AK564" s="222">
        <f t="shared" si="1402"/>
        <v>0</v>
      </c>
      <c r="AL564" s="222">
        <f t="shared" si="1403"/>
        <v>0</v>
      </c>
      <c r="AM564" s="222">
        <f t="shared" si="1404"/>
        <v>0</v>
      </c>
      <c r="AN564" s="222">
        <f t="shared" si="1405"/>
        <v>0</v>
      </c>
      <c r="AO564" s="222">
        <f t="shared" si="1406"/>
        <v>0</v>
      </c>
      <c r="AP564" s="222">
        <f t="shared" si="1407"/>
        <v>0</v>
      </c>
      <c r="AQ564" s="222">
        <f t="shared" si="1408"/>
        <v>0</v>
      </c>
      <c r="AR564" s="222">
        <f t="shared" si="1409"/>
        <v>0</v>
      </c>
      <c r="AS564" s="222">
        <f t="shared" si="1410"/>
        <v>0</v>
      </c>
      <c r="AT564" s="222">
        <f t="shared" si="1411"/>
        <v>0</v>
      </c>
      <c r="AU564" s="222">
        <f t="shared" si="1412"/>
        <v>0</v>
      </c>
      <c r="AV564" s="222">
        <f t="shared" si="1413"/>
        <v>0</v>
      </c>
      <c r="AW564" s="222">
        <f t="shared" si="1414"/>
        <v>0</v>
      </c>
      <c r="AX564" s="222">
        <f t="shared" si="1415"/>
        <v>0</v>
      </c>
      <c r="AY564" s="222">
        <f t="shared" si="1416"/>
        <v>0</v>
      </c>
      <c r="AZ564" s="222">
        <f t="shared" si="1417"/>
        <v>0</v>
      </c>
      <c r="BA564" s="222">
        <f t="shared" si="1418"/>
        <v>0</v>
      </c>
      <c r="BB564" s="222">
        <f t="shared" si="1419"/>
        <v>0</v>
      </c>
      <c r="BC564" s="222">
        <f t="shared" si="1420"/>
        <v>0</v>
      </c>
      <c r="BD564" s="222">
        <f t="shared" si="1421"/>
        <v>0</v>
      </c>
      <c r="BE564" s="222">
        <f t="shared" si="1422"/>
        <v>0</v>
      </c>
      <c r="BF564" s="222">
        <f t="shared" si="1423"/>
        <v>0</v>
      </c>
      <c r="BG564" s="222">
        <f t="shared" si="1424"/>
        <v>0</v>
      </c>
      <c r="BH564" s="222">
        <f t="shared" si="1425"/>
        <v>0</v>
      </c>
      <c r="BI564" s="222">
        <f t="shared" si="1426"/>
        <v>0</v>
      </c>
      <c r="BJ564" s="222">
        <f t="shared" si="1427"/>
        <v>0</v>
      </c>
      <c r="BK564" s="222">
        <f t="shared" si="1428"/>
        <v>0</v>
      </c>
      <c r="BL564" s="222">
        <f t="shared" si="1429"/>
        <v>0</v>
      </c>
      <c r="BM564" s="222">
        <f t="shared" si="1430"/>
        <v>0</v>
      </c>
      <c r="BN564" s="222">
        <f t="shared" si="1431"/>
        <v>0</v>
      </c>
      <c r="BO564" s="222">
        <f t="shared" si="1432"/>
        <v>0</v>
      </c>
      <c r="BP564" s="222">
        <f t="shared" si="1433"/>
        <v>0</v>
      </c>
      <c r="BQ564" s="222">
        <f t="shared" si="1434"/>
        <v>0</v>
      </c>
      <c r="BR564" s="222">
        <f t="shared" si="1435"/>
        <v>0</v>
      </c>
      <c r="BS564" s="222">
        <f t="shared" si="1436"/>
        <v>0</v>
      </c>
      <c r="BT564" s="222">
        <f t="shared" si="1437"/>
        <v>0</v>
      </c>
      <c r="BU564" s="222">
        <f t="shared" si="1438"/>
        <v>0</v>
      </c>
      <c r="BV564" s="222">
        <f t="shared" si="1439"/>
        <v>0</v>
      </c>
      <c r="BW564" s="222">
        <f t="shared" si="1440"/>
        <v>0</v>
      </c>
      <c r="BX564" s="222">
        <f t="shared" si="1441"/>
        <v>0</v>
      </c>
      <c r="BY564" s="222">
        <f t="shared" si="1442"/>
        <v>0</v>
      </c>
      <c r="BZ564" s="222">
        <f t="shared" si="1443"/>
        <v>0</v>
      </c>
      <c r="CA564" s="222">
        <f t="shared" si="1444"/>
        <v>0</v>
      </c>
      <c r="CB564" s="222">
        <f t="shared" si="1445"/>
        <v>0</v>
      </c>
      <c r="CC564" s="222">
        <f t="shared" si="1446"/>
        <v>0</v>
      </c>
      <c r="CD564" s="222">
        <f t="shared" si="1447"/>
        <v>0</v>
      </c>
      <c r="CE564" s="222">
        <f t="shared" si="1448"/>
        <v>0</v>
      </c>
      <c r="CF564" s="222">
        <f t="shared" si="1449"/>
        <v>0</v>
      </c>
      <c r="CG564" s="222">
        <f t="shared" si="1450"/>
        <v>0</v>
      </c>
      <c r="CH564" s="222">
        <f t="shared" si="1451"/>
        <v>0</v>
      </c>
      <c r="CI564" s="222">
        <f t="shared" si="1452"/>
        <v>0</v>
      </c>
      <c r="CJ564" s="222">
        <f t="shared" si="1453"/>
        <v>0</v>
      </c>
      <c r="CK564" s="222">
        <f t="shared" si="1454"/>
        <v>0</v>
      </c>
      <c r="CL564" s="222">
        <f t="shared" si="1455"/>
        <v>0</v>
      </c>
      <c r="CM564" s="222">
        <f t="shared" si="1456"/>
        <v>0</v>
      </c>
      <c r="CN564" s="222">
        <f t="shared" si="1457"/>
        <v>0</v>
      </c>
      <c r="CO564" s="222">
        <f t="shared" si="1458"/>
        <v>0</v>
      </c>
      <c r="CP564" s="222">
        <f t="shared" si="1459"/>
        <v>0</v>
      </c>
      <c r="CQ564" s="222">
        <f t="shared" si="1460"/>
        <v>0</v>
      </c>
      <c r="CR564" s="222">
        <f t="shared" si="1461"/>
        <v>0</v>
      </c>
      <c r="CS564" s="222">
        <f t="shared" si="1462"/>
        <v>0</v>
      </c>
      <c r="CT564" s="222">
        <f t="shared" si="1463"/>
        <v>0</v>
      </c>
      <c r="CU564" s="222">
        <f t="shared" si="1464"/>
        <v>0</v>
      </c>
      <c r="CV564" s="222">
        <f t="shared" si="1465"/>
        <v>0</v>
      </c>
      <c r="CW564" s="222">
        <f t="shared" si="1466"/>
        <v>0</v>
      </c>
      <c r="CX564" s="222">
        <f t="shared" si="1467"/>
        <v>0</v>
      </c>
      <c r="CY564" s="222">
        <f t="shared" si="1468"/>
        <v>0</v>
      </c>
      <c r="CZ564" s="222">
        <f t="shared" si="1469"/>
        <v>0</v>
      </c>
      <c r="DA564" s="222">
        <f t="shared" si="1470"/>
        <v>0</v>
      </c>
      <c r="DB564" s="222">
        <f t="shared" si="1471"/>
        <v>0</v>
      </c>
      <c r="DC564" s="222">
        <f t="shared" si="1472"/>
        <v>0</v>
      </c>
      <c r="DD564" s="222">
        <f t="shared" si="1473"/>
        <v>0</v>
      </c>
      <c r="DE564" s="222">
        <f t="shared" si="1474"/>
        <v>0</v>
      </c>
      <c r="DF564" s="222">
        <f t="shared" si="1475"/>
        <v>0</v>
      </c>
      <c r="DG564" s="222">
        <f t="shared" si="1476"/>
        <v>0</v>
      </c>
      <c r="DH564" s="222">
        <f t="shared" si="1477"/>
        <v>0</v>
      </c>
      <c r="DI564" s="222">
        <f t="shared" si="1478"/>
        <v>0</v>
      </c>
      <c r="DJ564" s="222">
        <f t="shared" si="1479"/>
        <v>0</v>
      </c>
      <c r="DK564" s="222">
        <f t="shared" si="1480"/>
        <v>0</v>
      </c>
      <c r="DL564" s="222">
        <f t="shared" si="1481"/>
        <v>0</v>
      </c>
      <c r="DM564" s="222">
        <f t="shared" si="1482"/>
        <v>0</v>
      </c>
      <c r="DN564" s="222">
        <f t="shared" si="1483"/>
        <v>0</v>
      </c>
      <c r="DO564" s="222">
        <f t="shared" si="1484"/>
        <v>0</v>
      </c>
      <c r="DP564" s="222">
        <f t="shared" si="1485"/>
        <v>0</v>
      </c>
      <c r="DQ564" s="222">
        <f t="shared" si="1486"/>
        <v>0</v>
      </c>
      <c r="DR564" s="222">
        <f t="shared" si="1487"/>
        <v>0</v>
      </c>
      <c r="DS564" s="222">
        <f t="shared" si="1488"/>
        <v>0</v>
      </c>
      <c r="DT564" s="222">
        <f t="shared" si="1489"/>
        <v>0</v>
      </c>
      <c r="DU564" s="222">
        <f t="shared" si="1490"/>
        <v>0</v>
      </c>
      <c r="DV564" s="222">
        <f t="shared" si="1491"/>
        <v>0</v>
      </c>
      <c r="DW564" s="222">
        <f t="shared" si="1492"/>
        <v>0</v>
      </c>
      <c r="DX564" s="222">
        <f t="shared" si="1493"/>
        <v>0</v>
      </c>
      <c r="DY564" s="222">
        <f t="shared" si="1494"/>
        <v>0</v>
      </c>
      <c r="DZ564" s="222">
        <f t="shared" si="1495"/>
        <v>0</v>
      </c>
      <c r="EA564" s="222">
        <f t="shared" si="1496"/>
        <v>0</v>
      </c>
      <c r="EB564" s="222">
        <f t="shared" si="1497"/>
        <v>0</v>
      </c>
      <c r="EC564" s="222">
        <f t="shared" si="1498"/>
        <v>0</v>
      </c>
      <c r="ED564" s="222">
        <f t="shared" si="1499"/>
        <v>0</v>
      </c>
      <c r="EE564" s="222">
        <f t="shared" si="1500"/>
        <v>0</v>
      </c>
      <c r="EF564" s="222">
        <f t="shared" si="1501"/>
        <v>0</v>
      </c>
      <c r="EG564" s="222">
        <f t="shared" si="1502"/>
        <v>0</v>
      </c>
      <c r="EH564" s="222">
        <f t="shared" si="1503"/>
        <v>0</v>
      </c>
      <c r="EI564" s="222">
        <f t="shared" si="1504"/>
        <v>0</v>
      </c>
      <c r="EJ564" s="222">
        <f t="shared" si="1505"/>
        <v>0</v>
      </c>
      <c r="EK564" s="222">
        <f t="shared" si="1506"/>
        <v>0</v>
      </c>
      <c r="EL564" s="222">
        <f t="shared" si="1507"/>
        <v>0</v>
      </c>
      <c r="EM564" s="222">
        <f t="shared" si="1508"/>
        <v>0</v>
      </c>
      <c r="EN564" s="222">
        <f t="shared" si="1509"/>
        <v>0</v>
      </c>
      <c r="EO564" s="222">
        <f t="shared" si="1510"/>
        <v>0</v>
      </c>
      <c r="EP564" s="222">
        <f t="shared" si="1511"/>
        <v>0</v>
      </c>
      <c r="EQ564" s="222">
        <f t="shared" si="1512"/>
        <v>0</v>
      </c>
      <c r="ER564" s="222">
        <f t="shared" si="1513"/>
        <v>0</v>
      </c>
      <c r="ES564" s="222">
        <f t="shared" si="1514"/>
        <v>0</v>
      </c>
      <c r="ET564" s="222">
        <f t="shared" si="1515"/>
        <v>0</v>
      </c>
      <c r="EU564" s="222">
        <f t="shared" si="1516"/>
        <v>0</v>
      </c>
      <c r="EV564" s="222">
        <f t="shared" si="1517"/>
        <v>0</v>
      </c>
      <c r="EW564" s="222">
        <f t="shared" si="1518"/>
        <v>0</v>
      </c>
      <c r="EX564" s="222">
        <f t="shared" si="1519"/>
        <v>0</v>
      </c>
      <c r="EY564" s="222">
        <f t="shared" si="1520"/>
        <v>0</v>
      </c>
      <c r="EZ564" s="222">
        <f t="shared" si="1521"/>
        <v>0</v>
      </c>
      <c r="FA564" s="222">
        <f t="shared" si="1522"/>
        <v>0</v>
      </c>
      <c r="FB564" s="222">
        <f t="shared" si="1523"/>
        <v>0</v>
      </c>
      <c r="FC564" s="222">
        <f t="shared" si="1524"/>
        <v>0</v>
      </c>
      <c r="FD564" s="222">
        <f t="shared" si="1525"/>
        <v>0</v>
      </c>
      <c r="FE564" s="222">
        <f t="shared" si="1526"/>
        <v>0</v>
      </c>
      <c r="FF564" s="222">
        <f t="shared" si="1527"/>
        <v>0</v>
      </c>
      <c r="FG564" s="222">
        <f t="shared" si="1528"/>
        <v>0</v>
      </c>
      <c r="FH564" s="222">
        <f t="shared" si="1529"/>
        <v>0</v>
      </c>
      <c r="FI564" s="222">
        <f t="shared" si="1530"/>
        <v>0</v>
      </c>
      <c r="FJ564" s="222">
        <f t="shared" si="1531"/>
        <v>0</v>
      </c>
      <c r="FK564" s="222">
        <f t="shared" si="1532"/>
        <v>0</v>
      </c>
      <c r="FL564" s="222">
        <f t="shared" si="1533"/>
        <v>0</v>
      </c>
      <c r="FM564" s="222">
        <f t="shared" si="1534"/>
        <v>0</v>
      </c>
      <c r="FN564" s="222">
        <f t="shared" si="1535"/>
        <v>0</v>
      </c>
      <c r="FO564" s="222">
        <f t="shared" si="1536"/>
        <v>0</v>
      </c>
      <c r="FP564" s="222">
        <f t="shared" si="1537"/>
        <v>0</v>
      </c>
      <c r="FQ564" s="222">
        <f t="shared" si="1538"/>
        <v>0</v>
      </c>
      <c r="FR564" s="222">
        <f t="shared" si="1539"/>
        <v>0</v>
      </c>
      <c r="FS564" s="222">
        <f t="shared" si="1540"/>
        <v>0</v>
      </c>
      <c r="FT564" s="222">
        <f t="shared" si="1541"/>
        <v>0</v>
      </c>
      <c r="FU564" s="222">
        <f t="shared" si="1542"/>
        <v>0</v>
      </c>
      <c r="FV564" s="222">
        <f t="shared" si="1543"/>
        <v>0</v>
      </c>
      <c r="FW564" s="222">
        <f t="shared" si="1544"/>
        <v>0</v>
      </c>
      <c r="FX564" s="222">
        <f t="shared" si="1545"/>
        <v>0</v>
      </c>
      <c r="FY564" s="222">
        <f t="shared" si="1546"/>
        <v>0</v>
      </c>
      <c r="FZ564" s="222">
        <f t="shared" si="1547"/>
        <v>0</v>
      </c>
      <c r="GA564" s="222">
        <f t="shared" si="1548"/>
        <v>0</v>
      </c>
      <c r="GB564" s="222">
        <f t="shared" si="1549"/>
        <v>0</v>
      </c>
      <c r="GC564" s="222">
        <f t="shared" si="1550"/>
        <v>0</v>
      </c>
      <c r="GD564" s="222">
        <f t="shared" si="1551"/>
        <v>0</v>
      </c>
      <c r="GE564" s="222">
        <f t="shared" si="1552"/>
        <v>0</v>
      </c>
      <c r="GF564" s="222">
        <f t="shared" si="1553"/>
        <v>0</v>
      </c>
      <c r="GG564" s="222">
        <f t="shared" si="1554"/>
        <v>0</v>
      </c>
      <c r="GH564" s="222">
        <f t="shared" si="1555"/>
        <v>0</v>
      </c>
      <c r="GI564" s="222">
        <f t="shared" si="1556"/>
        <v>0</v>
      </c>
      <c r="GJ564" s="222">
        <f t="shared" si="1557"/>
        <v>0</v>
      </c>
      <c r="GK564" s="222">
        <f t="shared" si="1558"/>
        <v>0</v>
      </c>
      <c r="GL564" s="222">
        <f t="shared" si="1559"/>
        <v>0</v>
      </c>
      <c r="GM564" s="222">
        <f t="shared" si="1560"/>
        <v>0</v>
      </c>
      <c r="GN564" s="222">
        <f t="shared" si="1561"/>
        <v>0</v>
      </c>
      <c r="GO564" s="222">
        <f t="shared" si="1562"/>
        <v>0</v>
      </c>
      <c r="GP564" s="222">
        <f t="shared" si="1563"/>
        <v>0</v>
      </c>
      <c r="GQ564" s="222">
        <f t="shared" si="1564"/>
        <v>0</v>
      </c>
      <c r="GR564" s="222">
        <f t="shared" si="1565"/>
        <v>0</v>
      </c>
      <c r="GS564" s="222">
        <f t="shared" si="1566"/>
        <v>0</v>
      </c>
      <c r="GT564" s="222">
        <f t="shared" si="1567"/>
        <v>0</v>
      </c>
      <c r="GU564" s="222">
        <f t="shared" si="1568"/>
        <v>0</v>
      </c>
      <c r="GV564" s="222">
        <f t="shared" si="1569"/>
        <v>0</v>
      </c>
      <c r="GW564" s="222">
        <f t="shared" si="1570"/>
        <v>0</v>
      </c>
      <c r="GX564" s="222">
        <f t="shared" si="1571"/>
        <v>0</v>
      </c>
      <c r="GY564" s="222">
        <f t="shared" si="1572"/>
        <v>0</v>
      </c>
      <c r="GZ564" s="222">
        <f t="shared" si="1573"/>
        <v>0</v>
      </c>
      <c r="HA564" s="222">
        <f t="shared" si="1574"/>
        <v>0</v>
      </c>
      <c r="HB564" s="222">
        <f t="shared" si="1575"/>
        <v>0</v>
      </c>
      <c r="HC564" s="222">
        <f t="shared" si="1576"/>
        <v>0</v>
      </c>
      <c r="HD564" s="222">
        <f t="shared" si="1577"/>
        <v>0</v>
      </c>
      <c r="HE564" s="222">
        <f t="shared" si="1578"/>
        <v>0</v>
      </c>
      <c r="HF564" s="222">
        <f t="shared" si="1579"/>
        <v>0</v>
      </c>
      <c r="HG564" s="222">
        <f t="shared" si="1580"/>
        <v>0</v>
      </c>
      <c r="HH564" s="222">
        <f t="shared" si="1581"/>
        <v>0</v>
      </c>
      <c r="HI564" s="222">
        <f t="shared" si="1582"/>
        <v>0</v>
      </c>
      <c r="HJ564" s="222">
        <f t="shared" si="1583"/>
        <v>0</v>
      </c>
      <c r="HK564" s="222">
        <f t="shared" si="1584"/>
        <v>0</v>
      </c>
      <c r="HL564" s="222">
        <f t="shared" si="1585"/>
        <v>0</v>
      </c>
      <c r="HM564" s="222">
        <f t="shared" si="1586"/>
        <v>0</v>
      </c>
      <c r="HN564" s="222">
        <f t="shared" si="1587"/>
        <v>0</v>
      </c>
      <c r="HO564" s="222">
        <f t="shared" si="1588"/>
        <v>0</v>
      </c>
      <c r="HP564" s="222">
        <f t="shared" si="1589"/>
        <v>0</v>
      </c>
      <c r="HQ564" s="222">
        <f t="shared" si="1590"/>
        <v>0</v>
      </c>
      <c r="HR564" s="222">
        <f t="shared" si="1591"/>
        <v>0</v>
      </c>
      <c r="HS564" s="222">
        <f t="shared" si="1592"/>
        <v>0</v>
      </c>
      <c r="HT564" s="222">
        <f t="shared" si="1593"/>
        <v>0</v>
      </c>
      <c r="HU564" s="222">
        <f t="shared" si="1594"/>
        <v>0</v>
      </c>
      <c r="HV564" s="222">
        <f t="shared" si="1595"/>
        <v>0</v>
      </c>
      <c r="HW564" s="222">
        <f t="shared" si="1596"/>
        <v>0</v>
      </c>
      <c r="HX564" s="222">
        <f t="shared" si="1597"/>
        <v>0</v>
      </c>
      <c r="HY564" s="222">
        <f t="shared" si="1598"/>
        <v>0</v>
      </c>
      <c r="HZ564" s="222">
        <f t="shared" si="1599"/>
        <v>0</v>
      </c>
      <c r="IA564" s="222">
        <f t="shared" si="1600"/>
        <v>0</v>
      </c>
      <c r="IB564" s="222">
        <f t="shared" si="1601"/>
        <v>0</v>
      </c>
      <c r="IC564" s="222">
        <f t="shared" si="1602"/>
        <v>0</v>
      </c>
      <c r="ID564" s="222">
        <f t="shared" si="1603"/>
        <v>0</v>
      </c>
      <c r="IE564" s="222">
        <f t="shared" si="1604"/>
        <v>0</v>
      </c>
      <c r="IF564" s="222">
        <f t="shared" si="1605"/>
        <v>0</v>
      </c>
      <c r="IG564" s="222">
        <f t="shared" si="1606"/>
        <v>0</v>
      </c>
      <c r="IH564" s="222">
        <f t="shared" si="1607"/>
        <v>0</v>
      </c>
      <c r="II564" s="222">
        <f t="shared" si="1608"/>
        <v>0</v>
      </c>
      <c r="IJ564" s="222">
        <f t="shared" si="1609"/>
        <v>0</v>
      </c>
      <c r="IK564" s="222">
        <f t="shared" si="1610"/>
        <v>0</v>
      </c>
      <c r="IL564" s="222">
        <f t="shared" si="1611"/>
        <v>0</v>
      </c>
      <c r="IM564" s="222">
        <f t="shared" si="1612"/>
        <v>0</v>
      </c>
      <c r="IN564" s="222">
        <f t="shared" si="1613"/>
        <v>0</v>
      </c>
      <c r="IO564" s="222">
        <f t="shared" si="1614"/>
        <v>0</v>
      </c>
      <c r="IP564" s="222">
        <f t="shared" si="1615"/>
        <v>0</v>
      </c>
      <c r="IQ564" s="222">
        <f t="shared" si="1616"/>
        <v>0</v>
      </c>
      <c r="IR564" s="222">
        <f t="shared" si="1617"/>
        <v>0</v>
      </c>
      <c r="IS564" s="222">
        <f t="shared" si="1618"/>
        <v>0</v>
      </c>
      <c r="IT564" s="222">
        <f t="shared" si="1619"/>
        <v>0</v>
      </c>
      <c r="IU564" s="222">
        <f t="shared" si="1620"/>
        <v>0</v>
      </c>
      <c r="IV564" s="222">
        <f t="shared" si="1621"/>
        <v>0</v>
      </c>
      <c r="IW564" s="222">
        <f t="shared" si="1622"/>
        <v>0</v>
      </c>
      <c r="IX564" s="222">
        <f t="shared" si="1623"/>
        <v>0</v>
      </c>
      <c r="IY564" s="222">
        <f t="shared" si="1624"/>
        <v>0</v>
      </c>
      <c r="IZ564" s="222">
        <f t="shared" si="1625"/>
        <v>0</v>
      </c>
      <c r="JA564" s="222">
        <f t="shared" si="1626"/>
        <v>0</v>
      </c>
      <c r="JB564" s="222">
        <f t="shared" si="1627"/>
        <v>0</v>
      </c>
    </row>
    <row r="565" spans="2:262">
      <c r="B565" s="230">
        <v>204</v>
      </c>
      <c r="C565" s="229">
        <f t="shared" si="1628"/>
        <v>3.9843750000000009E-3</v>
      </c>
      <c r="D565" s="226">
        <f t="shared" ca="1" si="1371"/>
        <v>39.413643826905357</v>
      </c>
      <c r="E565" s="225">
        <f ca="1">HB361</f>
        <v>0.21364382690535216</v>
      </c>
      <c r="F565" s="224">
        <v>204</v>
      </c>
      <c r="G565" s="222">
        <f t="shared" si="1372"/>
        <v>0</v>
      </c>
      <c r="H565" s="222">
        <f t="shared" si="1373"/>
        <v>0</v>
      </c>
      <c r="I565" s="222">
        <f t="shared" si="1374"/>
        <v>0</v>
      </c>
      <c r="J565" s="222">
        <f t="shared" si="1375"/>
        <v>0</v>
      </c>
      <c r="K565" s="222">
        <f t="shared" si="1376"/>
        <v>0</v>
      </c>
      <c r="L565" s="222">
        <f t="shared" si="1377"/>
        <v>0</v>
      </c>
      <c r="M565" s="222">
        <f t="shared" si="1378"/>
        <v>0</v>
      </c>
      <c r="N565" s="222">
        <f t="shared" si="1379"/>
        <v>0</v>
      </c>
      <c r="O565" s="222">
        <f t="shared" si="1380"/>
        <v>0</v>
      </c>
      <c r="P565" s="222">
        <f t="shared" si="1381"/>
        <v>0</v>
      </c>
      <c r="Q565" s="222">
        <f t="shared" si="1382"/>
        <v>0</v>
      </c>
      <c r="R565" s="222">
        <f t="shared" si="1383"/>
        <v>0</v>
      </c>
      <c r="S565" s="222">
        <f t="shared" si="1384"/>
        <v>0</v>
      </c>
      <c r="T565" s="222">
        <f t="shared" si="1385"/>
        <v>0</v>
      </c>
      <c r="U565" s="222">
        <f t="shared" si="1386"/>
        <v>0</v>
      </c>
      <c r="V565" s="222">
        <f t="shared" si="1387"/>
        <v>0</v>
      </c>
      <c r="W565" s="222">
        <f t="shared" si="1388"/>
        <v>0</v>
      </c>
      <c r="X565" s="222">
        <f t="shared" si="1389"/>
        <v>0</v>
      </c>
      <c r="Y565" s="222">
        <f t="shared" si="1390"/>
        <v>0</v>
      </c>
      <c r="Z565" s="222">
        <f t="shared" si="1391"/>
        <v>0</v>
      </c>
      <c r="AA565" s="222">
        <f t="shared" si="1392"/>
        <v>0</v>
      </c>
      <c r="AB565" s="222">
        <f t="shared" si="1393"/>
        <v>0</v>
      </c>
      <c r="AC565" s="222">
        <f t="shared" si="1394"/>
        <v>0</v>
      </c>
      <c r="AD565" s="222">
        <f t="shared" si="1395"/>
        <v>0</v>
      </c>
      <c r="AE565" s="222">
        <f t="shared" si="1396"/>
        <v>0</v>
      </c>
      <c r="AF565" s="222">
        <f t="shared" si="1397"/>
        <v>0</v>
      </c>
      <c r="AG565" s="222">
        <f t="shared" si="1398"/>
        <v>0</v>
      </c>
      <c r="AH565" s="222">
        <f t="shared" si="1399"/>
        <v>0</v>
      </c>
      <c r="AI565" s="222">
        <f t="shared" si="1400"/>
        <v>0</v>
      </c>
      <c r="AJ565" s="222">
        <f t="shared" si="1401"/>
        <v>0</v>
      </c>
      <c r="AK565" s="222">
        <f t="shared" si="1402"/>
        <v>0</v>
      </c>
      <c r="AL565" s="222">
        <f t="shared" si="1403"/>
        <v>0</v>
      </c>
      <c r="AM565" s="222">
        <f t="shared" si="1404"/>
        <v>0</v>
      </c>
      <c r="AN565" s="222">
        <f t="shared" si="1405"/>
        <v>0</v>
      </c>
      <c r="AO565" s="222">
        <f t="shared" si="1406"/>
        <v>0</v>
      </c>
      <c r="AP565" s="222">
        <f t="shared" si="1407"/>
        <v>0</v>
      </c>
      <c r="AQ565" s="222">
        <f t="shared" si="1408"/>
        <v>0</v>
      </c>
      <c r="AR565" s="222">
        <f t="shared" si="1409"/>
        <v>0</v>
      </c>
      <c r="AS565" s="222">
        <f t="shared" si="1410"/>
        <v>0</v>
      </c>
      <c r="AT565" s="222">
        <f t="shared" si="1411"/>
        <v>0</v>
      </c>
      <c r="AU565" s="222">
        <f t="shared" si="1412"/>
        <v>0</v>
      </c>
      <c r="AV565" s="222">
        <f t="shared" si="1413"/>
        <v>0</v>
      </c>
      <c r="AW565" s="222">
        <f t="shared" si="1414"/>
        <v>0</v>
      </c>
      <c r="AX565" s="222">
        <f t="shared" si="1415"/>
        <v>0</v>
      </c>
      <c r="AY565" s="222">
        <f t="shared" si="1416"/>
        <v>0</v>
      </c>
      <c r="AZ565" s="222">
        <f t="shared" si="1417"/>
        <v>0</v>
      </c>
      <c r="BA565" s="222">
        <f t="shared" si="1418"/>
        <v>0</v>
      </c>
      <c r="BB565" s="222">
        <f t="shared" si="1419"/>
        <v>0</v>
      </c>
      <c r="BC565" s="222">
        <f t="shared" si="1420"/>
        <v>0</v>
      </c>
      <c r="BD565" s="222">
        <f t="shared" si="1421"/>
        <v>0</v>
      </c>
      <c r="BE565" s="222">
        <f t="shared" si="1422"/>
        <v>0</v>
      </c>
      <c r="BF565" s="222">
        <f t="shared" si="1423"/>
        <v>0</v>
      </c>
      <c r="BG565" s="222">
        <f t="shared" si="1424"/>
        <v>0</v>
      </c>
      <c r="BH565" s="222">
        <f t="shared" si="1425"/>
        <v>0</v>
      </c>
      <c r="BI565" s="222">
        <f t="shared" si="1426"/>
        <v>0</v>
      </c>
      <c r="BJ565" s="222">
        <f t="shared" si="1427"/>
        <v>0</v>
      </c>
      <c r="BK565" s="222">
        <f t="shared" si="1428"/>
        <v>0</v>
      </c>
      <c r="BL565" s="222">
        <f t="shared" si="1429"/>
        <v>0</v>
      </c>
      <c r="BM565" s="222">
        <f t="shared" si="1430"/>
        <v>0</v>
      </c>
      <c r="BN565" s="222">
        <f t="shared" si="1431"/>
        <v>0</v>
      </c>
      <c r="BO565" s="222">
        <f t="shared" si="1432"/>
        <v>0</v>
      </c>
      <c r="BP565" s="222">
        <f t="shared" si="1433"/>
        <v>0</v>
      </c>
      <c r="BQ565" s="222">
        <f t="shared" si="1434"/>
        <v>0</v>
      </c>
      <c r="BR565" s="222">
        <f t="shared" si="1435"/>
        <v>0</v>
      </c>
      <c r="BS565" s="222">
        <f t="shared" si="1436"/>
        <v>0</v>
      </c>
      <c r="BT565" s="222">
        <f t="shared" si="1437"/>
        <v>0</v>
      </c>
      <c r="BU565" s="222">
        <f t="shared" si="1438"/>
        <v>0</v>
      </c>
      <c r="BV565" s="222">
        <f t="shared" si="1439"/>
        <v>0</v>
      </c>
      <c r="BW565" s="222">
        <f t="shared" si="1440"/>
        <v>0</v>
      </c>
      <c r="BX565" s="222">
        <f t="shared" si="1441"/>
        <v>0</v>
      </c>
      <c r="BY565" s="222">
        <f t="shared" si="1442"/>
        <v>0</v>
      </c>
      <c r="BZ565" s="222">
        <f t="shared" si="1443"/>
        <v>0</v>
      </c>
      <c r="CA565" s="222">
        <f t="shared" si="1444"/>
        <v>0</v>
      </c>
      <c r="CB565" s="222">
        <f t="shared" si="1445"/>
        <v>0</v>
      </c>
      <c r="CC565" s="222">
        <f t="shared" si="1446"/>
        <v>0</v>
      </c>
      <c r="CD565" s="222">
        <f t="shared" si="1447"/>
        <v>0</v>
      </c>
      <c r="CE565" s="222">
        <f t="shared" si="1448"/>
        <v>0</v>
      </c>
      <c r="CF565" s="222">
        <f t="shared" si="1449"/>
        <v>0</v>
      </c>
      <c r="CG565" s="222">
        <f t="shared" si="1450"/>
        <v>0</v>
      </c>
      <c r="CH565" s="222">
        <f t="shared" si="1451"/>
        <v>0</v>
      </c>
      <c r="CI565" s="222">
        <f t="shared" si="1452"/>
        <v>0</v>
      </c>
      <c r="CJ565" s="222">
        <f t="shared" si="1453"/>
        <v>0</v>
      </c>
      <c r="CK565" s="222">
        <f t="shared" si="1454"/>
        <v>0</v>
      </c>
      <c r="CL565" s="222">
        <f t="shared" si="1455"/>
        <v>0</v>
      </c>
      <c r="CM565" s="222">
        <f t="shared" si="1456"/>
        <v>0</v>
      </c>
      <c r="CN565" s="222">
        <f t="shared" si="1457"/>
        <v>0</v>
      </c>
      <c r="CO565" s="222">
        <f t="shared" si="1458"/>
        <v>0</v>
      </c>
      <c r="CP565" s="222">
        <f t="shared" si="1459"/>
        <v>0</v>
      </c>
      <c r="CQ565" s="222">
        <f t="shared" si="1460"/>
        <v>0</v>
      </c>
      <c r="CR565" s="222">
        <f t="shared" si="1461"/>
        <v>0</v>
      </c>
      <c r="CS565" s="222">
        <f t="shared" si="1462"/>
        <v>0</v>
      </c>
      <c r="CT565" s="222">
        <f t="shared" si="1463"/>
        <v>0</v>
      </c>
      <c r="CU565" s="222">
        <f t="shared" si="1464"/>
        <v>0</v>
      </c>
      <c r="CV565" s="222">
        <f t="shared" si="1465"/>
        <v>0</v>
      </c>
      <c r="CW565" s="222">
        <f t="shared" si="1466"/>
        <v>0</v>
      </c>
      <c r="CX565" s="222">
        <f t="shared" si="1467"/>
        <v>0</v>
      </c>
      <c r="CY565" s="222">
        <f t="shared" si="1468"/>
        <v>0</v>
      </c>
      <c r="CZ565" s="222">
        <f t="shared" si="1469"/>
        <v>0</v>
      </c>
      <c r="DA565" s="222">
        <f t="shared" si="1470"/>
        <v>0</v>
      </c>
      <c r="DB565" s="222">
        <f t="shared" si="1471"/>
        <v>0</v>
      </c>
      <c r="DC565" s="222">
        <f t="shared" si="1472"/>
        <v>0</v>
      </c>
      <c r="DD565" s="222">
        <f t="shared" si="1473"/>
        <v>0</v>
      </c>
      <c r="DE565" s="222">
        <f t="shared" si="1474"/>
        <v>0</v>
      </c>
      <c r="DF565" s="222">
        <f t="shared" si="1475"/>
        <v>0</v>
      </c>
      <c r="DG565" s="222">
        <f t="shared" si="1476"/>
        <v>0</v>
      </c>
      <c r="DH565" s="222">
        <f t="shared" si="1477"/>
        <v>0</v>
      </c>
      <c r="DI565" s="222">
        <f t="shared" si="1478"/>
        <v>0</v>
      </c>
      <c r="DJ565" s="222">
        <f t="shared" si="1479"/>
        <v>0</v>
      </c>
      <c r="DK565" s="222">
        <f t="shared" si="1480"/>
        <v>0</v>
      </c>
      <c r="DL565" s="222">
        <f t="shared" si="1481"/>
        <v>0</v>
      </c>
      <c r="DM565" s="222">
        <f t="shared" si="1482"/>
        <v>0</v>
      </c>
      <c r="DN565" s="222">
        <f t="shared" si="1483"/>
        <v>0</v>
      </c>
      <c r="DO565" s="222">
        <f t="shared" si="1484"/>
        <v>0</v>
      </c>
      <c r="DP565" s="222">
        <f t="shared" si="1485"/>
        <v>0</v>
      </c>
      <c r="DQ565" s="222">
        <f t="shared" si="1486"/>
        <v>0</v>
      </c>
      <c r="DR565" s="222">
        <f t="shared" si="1487"/>
        <v>0</v>
      </c>
      <c r="DS565" s="222">
        <f t="shared" si="1488"/>
        <v>0</v>
      </c>
      <c r="DT565" s="222">
        <f t="shared" si="1489"/>
        <v>0</v>
      </c>
      <c r="DU565" s="222">
        <f t="shared" si="1490"/>
        <v>0</v>
      </c>
      <c r="DV565" s="222">
        <f t="shared" si="1491"/>
        <v>0</v>
      </c>
      <c r="DW565" s="222">
        <f t="shared" si="1492"/>
        <v>0</v>
      </c>
      <c r="DX565" s="222">
        <f t="shared" si="1493"/>
        <v>0</v>
      </c>
      <c r="DY565" s="222">
        <f t="shared" si="1494"/>
        <v>0</v>
      </c>
      <c r="DZ565" s="222">
        <f t="shared" si="1495"/>
        <v>0</v>
      </c>
      <c r="EA565" s="222">
        <f t="shared" si="1496"/>
        <v>0</v>
      </c>
      <c r="EB565" s="222">
        <f t="shared" si="1497"/>
        <v>0</v>
      </c>
      <c r="EC565" s="222">
        <f t="shared" si="1498"/>
        <v>0</v>
      </c>
      <c r="ED565" s="222">
        <f t="shared" si="1499"/>
        <v>0</v>
      </c>
      <c r="EE565" s="222">
        <f t="shared" si="1500"/>
        <v>0</v>
      </c>
      <c r="EF565" s="222">
        <f t="shared" si="1501"/>
        <v>0</v>
      </c>
      <c r="EG565" s="222">
        <f t="shared" si="1502"/>
        <v>0</v>
      </c>
      <c r="EH565" s="222">
        <f t="shared" si="1503"/>
        <v>0</v>
      </c>
      <c r="EI565" s="222">
        <f t="shared" si="1504"/>
        <v>0</v>
      </c>
      <c r="EJ565" s="222">
        <f t="shared" si="1505"/>
        <v>0</v>
      </c>
      <c r="EK565" s="222">
        <f t="shared" si="1506"/>
        <v>0</v>
      </c>
      <c r="EL565" s="222">
        <f t="shared" si="1507"/>
        <v>0</v>
      </c>
      <c r="EM565" s="222">
        <f t="shared" si="1508"/>
        <v>0</v>
      </c>
      <c r="EN565" s="222">
        <f t="shared" si="1509"/>
        <v>0</v>
      </c>
      <c r="EO565" s="222">
        <f t="shared" si="1510"/>
        <v>0</v>
      </c>
      <c r="EP565" s="222">
        <f t="shared" si="1511"/>
        <v>0</v>
      </c>
      <c r="EQ565" s="222">
        <f t="shared" si="1512"/>
        <v>0</v>
      </c>
      <c r="ER565" s="222">
        <f t="shared" si="1513"/>
        <v>0</v>
      </c>
      <c r="ES565" s="222">
        <f t="shared" si="1514"/>
        <v>0</v>
      </c>
      <c r="ET565" s="222">
        <f t="shared" si="1515"/>
        <v>0</v>
      </c>
      <c r="EU565" s="222">
        <f t="shared" si="1516"/>
        <v>0</v>
      </c>
      <c r="EV565" s="222">
        <f t="shared" si="1517"/>
        <v>0</v>
      </c>
      <c r="EW565" s="222">
        <f t="shared" si="1518"/>
        <v>0</v>
      </c>
      <c r="EX565" s="222">
        <f t="shared" si="1519"/>
        <v>0</v>
      </c>
      <c r="EY565" s="222">
        <f t="shared" si="1520"/>
        <v>0</v>
      </c>
      <c r="EZ565" s="222">
        <f t="shared" si="1521"/>
        <v>0</v>
      </c>
      <c r="FA565" s="222">
        <f t="shared" si="1522"/>
        <v>0</v>
      </c>
      <c r="FB565" s="222">
        <f t="shared" si="1523"/>
        <v>0</v>
      </c>
      <c r="FC565" s="222">
        <f t="shared" si="1524"/>
        <v>0</v>
      </c>
      <c r="FD565" s="222">
        <f t="shared" si="1525"/>
        <v>0</v>
      </c>
      <c r="FE565" s="222">
        <f t="shared" si="1526"/>
        <v>0</v>
      </c>
      <c r="FF565" s="222">
        <f t="shared" si="1527"/>
        <v>0</v>
      </c>
      <c r="FG565" s="222">
        <f t="shared" si="1528"/>
        <v>0</v>
      </c>
      <c r="FH565" s="222">
        <f t="shared" si="1529"/>
        <v>0</v>
      </c>
      <c r="FI565" s="222">
        <f t="shared" si="1530"/>
        <v>0</v>
      </c>
      <c r="FJ565" s="222">
        <f t="shared" si="1531"/>
        <v>0</v>
      </c>
      <c r="FK565" s="222">
        <f t="shared" si="1532"/>
        <v>0</v>
      </c>
      <c r="FL565" s="222">
        <f t="shared" si="1533"/>
        <v>0</v>
      </c>
      <c r="FM565" s="222">
        <f t="shared" si="1534"/>
        <v>0</v>
      </c>
      <c r="FN565" s="222">
        <f t="shared" si="1535"/>
        <v>0</v>
      </c>
      <c r="FO565" s="222">
        <f t="shared" si="1536"/>
        <v>0</v>
      </c>
      <c r="FP565" s="222">
        <f t="shared" si="1537"/>
        <v>0</v>
      </c>
      <c r="FQ565" s="222">
        <f t="shared" si="1538"/>
        <v>0</v>
      </c>
      <c r="FR565" s="222">
        <f t="shared" si="1539"/>
        <v>0</v>
      </c>
      <c r="FS565" s="222">
        <f t="shared" si="1540"/>
        <v>0</v>
      </c>
      <c r="FT565" s="222">
        <f t="shared" si="1541"/>
        <v>0</v>
      </c>
      <c r="FU565" s="222">
        <f t="shared" si="1542"/>
        <v>0</v>
      </c>
      <c r="FV565" s="222">
        <f t="shared" si="1543"/>
        <v>0</v>
      </c>
      <c r="FW565" s="222">
        <f t="shared" si="1544"/>
        <v>0</v>
      </c>
      <c r="FX565" s="222">
        <f t="shared" si="1545"/>
        <v>0</v>
      </c>
      <c r="FY565" s="222">
        <f t="shared" si="1546"/>
        <v>0</v>
      </c>
      <c r="FZ565" s="222">
        <f t="shared" si="1547"/>
        <v>0</v>
      </c>
      <c r="GA565" s="222">
        <f t="shared" si="1548"/>
        <v>0</v>
      </c>
      <c r="GB565" s="222">
        <f t="shared" si="1549"/>
        <v>0</v>
      </c>
      <c r="GC565" s="222">
        <f t="shared" si="1550"/>
        <v>0</v>
      </c>
      <c r="GD565" s="222">
        <f t="shared" si="1551"/>
        <v>0</v>
      </c>
      <c r="GE565" s="222">
        <f t="shared" si="1552"/>
        <v>0</v>
      </c>
      <c r="GF565" s="222">
        <f t="shared" si="1553"/>
        <v>0</v>
      </c>
      <c r="GG565" s="222">
        <f t="shared" si="1554"/>
        <v>0</v>
      </c>
      <c r="GH565" s="222">
        <f t="shared" si="1555"/>
        <v>0</v>
      </c>
      <c r="GI565" s="222">
        <f t="shared" si="1556"/>
        <v>0</v>
      </c>
      <c r="GJ565" s="222">
        <f t="shared" si="1557"/>
        <v>0</v>
      </c>
      <c r="GK565" s="222">
        <f t="shared" si="1558"/>
        <v>0</v>
      </c>
      <c r="GL565" s="222">
        <f t="shared" si="1559"/>
        <v>0</v>
      </c>
      <c r="GM565" s="222">
        <f t="shared" si="1560"/>
        <v>0</v>
      </c>
      <c r="GN565" s="222">
        <f t="shared" si="1561"/>
        <v>0</v>
      </c>
      <c r="GO565" s="222">
        <f t="shared" si="1562"/>
        <v>0</v>
      </c>
      <c r="GP565" s="222">
        <f t="shared" si="1563"/>
        <v>0</v>
      </c>
      <c r="GQ565" s="222">
        <f t="shared" si="1564"/>
        <v>0</v>
      </c>
      <c r="GR565" s="222">
        <f t="shared" si="1565"/>
        <v>0</v>
      </c>
      <c r="GS565" s="222">
        <f t="shared" si="1566"/>
        <v>0</v>
      </c>
      <c r="GT565" s="222">
        <f t="shared" si="1567"/>
        <v>0</v>
      </c>
      <c r="GU565" s="222">
        <f t="shared" si="1568"/>
        <v>0</v>
      </c>
      <c r="GV565" s="222">
        <f t="shared" si="1569"/>
        <v>0</v>
      </c>
      <c r="GW565" s="222">
        <f t="shared" si="1570"/>
        <v>0</v>
      </c>
      <c r="GX565" s="222">
        <f t="shared" si="1571"/>
        <v>0</v>
      </c>
      <c r="GY565" s="222">
        <f t="shared" si="1572"/>
        <v>0</v>
      </c>
      <c r="GZ565" s="222">
        <f t="shared" si="1573"/>
        <v>0</v>
      </c>
      <c r="HA565" s="222">
        <f t="shared" si="1574"/>
        <v>0</v>
      </c>
      <c r="HB565" s="222">
        <f t="shared" si="1575"/>
        <v>0</v>
      </c>
      <c r="HC565" s="222">
        <f t="shared" si="1576"/>
        <v>0</v>
      </c>
      <c r="HD565" s="222">
        <f t="shared" si="1577"/>
        <v>0</v>
      </c>
      <c r="HE565" s="222">
        <f t="shared" si="1578"/>
        <v>0</v>
      </c>
      <c r="HF565" s="222">
        <f t="shared" si="1579"/>
        <v>0</v>
      </c>
      <c r="HG565" s="222">
        <f t="shared" si="1580"/>
        <v>0</v>
      </c>
      <c r="HH565" s="222">
        <f t="shared" si="1581"/>
        <v>0</v>
      </c>
      <c r="HI565" s="222">
        <f t="shared" si="1582"/>
        <v>0</v>
      </c>
      <c r="HJ565" s="222">
        <f t="shared" si="1583"/>
        <v>0</v>
      </c>
      <c r="HK565" s="222">
        <f t="shared" si="1584"/>
        <v>0</v>
      </c>
      <c r="HL565" s="222">
        <f t="shared" si="1585"/>
        <v>0</v>
      </c>
      <c r="HM565" s="222">
        <f t="shared" si="1586"/>
        <v>0</v>
      </c>
      <c r="HN565" s="222">
        <f t="shared" si="1587"/>
        <v>0</v>
      </c>
      <c r="HO565" s="222">
        <f t="shared" si="1588"/>
        <v>0</v>
      </c>
      <c r="HP565" s="222">
        <f t="shared" si="1589"/>
        <v>0</v>
      </c>
      <c r="HQ565" s="222">
        <f t="shared" si="1590"/>
        <v>0</v>
      </c>
      <c r="HR565" s="222">
        <f t="shared" si="1591"/>
        <v>0</v>
      </c>
      <c r="HS565" s="222">
        <f t="shared" si="1592"/>
        <v>0</v>
      </c>
      <c r="HT565" s="222">
        <f t="shared" si="1593"/>
        <v>0</v>
      </c>
      <c r="HU565" s="222">
        <f t="shared" si="1594"/>
        <v>0</v>
      </c>
      <c r="HV565" s="222">
        <f t="shared" si="1595"/>
        <v>0</v>
      </c>
      <c r="HW565" s="222">
        <f t="shared" si="1596"/>
        <v>0</v>
      </c>
      <c r="HX565" s="222">
        <f t="shared" si="1597"/>
        <v>0</v>
      </c>
      <c r="HY565" s="222">
        <f t="shared" si="1598"/>
        <v>0</v>
      </c>
      <c r="HZ565" s="222">
        <f t="shared" si="1599"/>
        <v>0</v>
      </c>
      <c r="IA565" s="222">
        <f t="shared" si="1600"/>
        <v>0</v>
      </c>
      <c r="IB565" s="222">
        <f t="shared" si="1601"/>
        <v>0</v>
      </c>
      <c r="IC565" s="222">
        <f t="shared" si="1602"/>
        <v>0</v>
      </c>
      <c r="ID565" s="222">
        <f t="shared" si="1603"/>
        <v>0</v>
      </c>
      <c r="IE565" s="222">
        <f t="shared" si="1604"/>
        <v>0</v>
      </c>
      <c r="IF565" s="222">
        <f t="shared" si="1605"/>
        <v>0</v>
      </c>
      <c r="IG565" s="222">
        <f t="shared" si="1606"/>
        <v>0</v>
      </c>
      <c r="IH565" s="222">
        <f t="shared" si="1607"/>
        <v>0</v>
      </c>
      <c r="II565" s="222">
        <f t="shared" si="1608"/>
        <v>0</v>
      </c>
      <c r="IJ565" s="222">
        <f t="shared" si="1609"/>
        <v>0</v>
      </c>
      <c r="IK565" s="222">
        <f t="shared" si="1610"/>
        <v>0</v>
      </c>
      <c r="IL565" s="222">
        <f t="shared" si="1611"/>
        <v>0</v>
      </c>
      <c r="IM565" s="222">
        <f t="shared" si="1612"/>
        <v>0</v>
      </c>
      <c r="IN565" s="222">
        <f t="shared" si="1613"/>
        <v>0</v>
      </c>
      <c r="IO565" s="222">
        <f t="shared" si="1614"/>
        <v>0</v>
      </c>
      <c r="IP565" s="222">
        <f t="shared" si="1615"/>
        <v>0</v>
      </c>
      <c r="IQ565" s="222">
        <f t="shared" si="1616"/>
        <v>0</v>
      </c>
      <c r="IR565" s="222">
        <f t="shared" si="1617"/>
        <v>0</v>
      </c>
      <c r="IS565" s="222">
        <f t="shared" si="1618"/>
        <v>0</v>
      </c>
      <c r="IT565" s="222">
        <f t="shared" si="1619"/>
        <v>0</v>
      </c>
      <c r="IU565" s="222">
        <f t="shared" si="1620"/>
        <v>0</v>
      </c>
      <c r="IV565" s="222">
        <f t="shared" si="1621"/>
        <v>0</v>
      </c>
      <c r="IW565" s="222">
        <f t="shared" si="1622"/>
        <v>0</v>
      </c>
      <c r="IX565" s="222">
        <f t="shared" si="1623"/>
        <v>0</v>
      </c>
      <c r="IY565" s="222">
        <f t="shared" si="1624"/>
        <v>0</v>
      </c>
      <c r="IZ565" s="222">
        <f t="shared" si="1625"/>
        <v>0</v>
      </c>
      <c r="JA565" s="222">
        <f t="shared" si="1626"/>
        <v>0</v>
      </c>
      <c r="JB565" s="222">
        <f t="shared" si="1627"/>
        <v>0</v>
      </c>
    </row>
    <row r="566" spans="2:262">
      <c r="B566" s="230">
        <v>205</v>
      </c>
      <c r="C566" s="229">
        <f t="shared" si="1628"/>
        <v>4.0039062500000005E-3</v>
      </c>
      <c r="D566" s="226">
        <f t="shared" ca="1" si="1371"/>
        <v>39.414939205769244</v>
      </c>
      <c r="E566" s="225">
        <f ca="1">HC361</f>
        <v>0.21493920576923869</v>
      </c>
      <c r="F566" s="224">
        <v>205</v>
      </c>
      <c r="G566" s="222">
        <f t="shared" si="1372"/>
        <v>0</v>
      </c>
      <c r="H566" s="222">
        <f t="shared" si="1373"/>
        <v>0</v>
      </c>
      <c r="I566" s="222">
        <f t="shared" si="1374"/>
        <v>0</v>
      </c>
      <c r="J566" s="222">
        <f t="shared" si="1375"/>
        <v>0</v>
      </c>
      <c r="K566" s="222">
        <f t="shared" si="1376"/>
        <v>0</v>
      </c>
      <c r="L566" s="222">
        <f t="shared" si="1377"/>
        <v>0</v>
      </c>
      <c r="M566" s="222">
        <f t="shared" si="1378"/>
        <v>0</v>
      </c>
      <c r="N566" s="222">
        <f t="shared" si="1379"/>
        <v>0</v>
      </c>
      <c r="O566" s="222">
        <f t="shared" si="1380"/>
        <v>0</v>
      </c>
      <c r="P566" s="222">
        <f t="shared" si="1381"/>
        <v>0</v>
      </c>
      <c r="Q566" s="222">
        <f t="shared" si="1382"/>
        <v>0</v>
      </c>
      <c r="R566" s="222">
        <f t="shared" si="1383"/>
        <v>0</v>
      </c>
      <c r="S566" s="222">
        <f t="shared" si="1384"/>
        <v>0</v>
      </c>
      <c r="T566" s="222">
        <f t="shared" si="1385"/>
        <v>0</v>
      </c>
      <c r="U566" s="222">
        <f t="shared" si="1386"/>
        <v>0</v>
      </c>
      <c r="V566" s="222">
        <f t="shared" si="1387"/>
        <v>0</v>
      </c>
      <c r="W566" s="222">
        <f t="shared" si="1388"/>
        <v>0</v>
      </c>
      <c r="X566" s="222">
        <f t="shared" si="1389"/>
        <v>0</v>
      </c>
      <c r="Y566" s="222">
        <f t="shared" si="1390"/>
        <v>0</v>
      </c>
      <c r="Z566" s="222">
        <f t="shared" si="1391"/>
        <v>0</v>
      </c>
      <c r="AA566" s="222">
        <f t="shared" si="1392"/>
        <v>0</v>
      </c>
      <c r="AB566" s="222">
        <f t="shared" si="1393"/>
        <v>0</v>
      </c>
      <c r="AC566" s="222">
        <f t="shared" si="1394"/>
        <v>0</v>
      </c>
      <c r="AD566" s="222">
        <f t="shared" si="1395"/>
        <v>0</v>
      </c>
      <c r="AE566" s="222">
        <f t="shared" si="1396"/>
        <v>0</v>
      </c>
      <c r="AF566" s="222">
        <f t="shared" si="1397"/>
        <v>0</v>
      </c>
      <c r="AG566" s="222">
        <f t="shared" si="1398"/>
        <v>0</v>
      </c>
      <c r="AH566" s="222">
        <f t="shared" si="1399"/>
        <v>0</v>
      </c>
      <c r="AI566" s="222">
        <f t="shared" si="1400"/>
        <v>0</v>
      </c>
      <c r="AJ566" s="222">
        <f t="shared" si="1401"/>
        <v>0</v>
      </c>
      <c r="AK566" s="222">
        <f t="shared" si="1402"/>
        <v>0</v>
      </c>
      <c r="AL566" s="222">
        <f t="shared" si="1403"/>
        <v>0</v>
      </c>
      <c r="AM566" s="222">
        <f t="shared" si="1404"/>
        <v>0</v>
      </c>
      <c r="AN566" s="222">
        <f t="shared" si="1405"/>
        <v>0</v>
      </c>
      <c r="AO566" s="222">
        <f t="shared" si="1406"/>
        <v>0</v>
      </c>
      <c r="AP566" s="222">
        <f t="shared" si="1407"/>
        <v>0</v>
      </c>
      <c r="AQ566" s="222">
        <f t="shared" si="1408"/>
        <v>0</v>
      </c>
      <c r="AR566" s="222">
        <f t="shared" si="1409"/>
        <v>0</v>
      </c>
      <c r="AS566" s="222">
        <f t="shared" si="1410"/>
        <v>0</v>
      </c>
      <c r="AT566" s="222">
        <f t="shared" si="1411"/>
        <v>0</v>
      </c>
      <c r="AU566" s="222">
        <f t="shared" si="1412"/>
        <v>0</v>
      </c>
      <c r="AV566" s="222">
        <f t="shared" si="1413"/>
        <v>0</v>
      </c>
      <c r="AW566" s="222">
        <f t="shared" si="1414"/>
        <v>0</v>
      </c>
      <c r="AX566" s="222">
        <f t="shared" si="1415"/>
        <v>0</v>
      </c>
      <c r="AY566" s="222">
        <f t="shared" si="1416"/>
        <v>0</v>
      </c>
      <c r="AZ566" s="222">
        <f t="shared" si="1417"/>
        <v>0</v>
      </c>
      <c r="BA566" s="222">
        <f t="shared" si="1418"/>
        <v>0</v>
      </c>
      <c r="BB566" s="222">
        <f t="shared" si="1419"/>
        <v>0</v>
      </c>
      <c r="BC566" s="222">
        <f t="shared" si="1420"/>
        <v>0</v>
      </c>
      <c r="BD566" s="222">
        <f t="shared" si="1421"/>
        <v>0</v>
      </c>
      <c r="BE566" s="222">
        <f t="shared" si="1422"/>
        <v>0</v>
      </c>
      <c r="BF566" s="222">
        <f t="shared" si="1423"/>
        <v>0</v>
      </c>
      <c r="BG566" s="222">
        <f t="shared" si="1424"/>
        <v>0</v>
      </c>
      <c r="BH566" s="222">
        <f t="shared" si="1425"/>
        <v>0</v>
      </c>
      <c r="BI566" s="222">
        <f t="shared" si="1426"/>
        <v>0</v>
      </c>
      <c r="BJ566" s="222">
        <f t="shared" si="1427"/>
        <v>0</v>
      </c>
      <c r="BK566" s="222">
        <f t="shared" si="1428"/>
        <v>0</v>
      </c>
      <c r="BL566" s="222">
        <f t="shared" si="1429"/>
        <v>0</v>
      </c>
      <c r="BM566" s="222">
        <f t="shared" si="1430"/>
        <v>0</v>
      </c>
      <c r="BN566" s="222">
        <f t="shared" si="1431"/>
        <v>0</v>
      </c>
      <c r="BO566" s="222">
        <f t="shared" si="1432"/>
        <v>0</v>
      </c>
      <c r="BP566" s="222">
        <f t="shared" si="1433"/>
        <v>0</v>
      </c>
      <c r="BQ566" s="222">
        <f t="shared" si="1434"/>
        <v>0</v>
      </c>
      <c r="BR566" s="222">
        <f t="shared" si="1435"/>
        <v>0</v>
      </c>
      <c r="BS566" s="222">
        <f t="shared" si="1436"/>
        <v>0</v>
      </c>
      <c r="BT566" s="222">
        <f t="shared" si="1437"/>
        <v>0</v>
      </c>
      <c r="BU566" s="222">
        <f t="shared" si="1438"/>
        <v>0</v>
      </c>
      <c r="BV566" s="222">
        <f t="shared" si="1439"/>
        <v>0</v>
      </c>
      <c r="BW566" s="222">
        <f t="shared" si="1440"/>
        <v>0</v>
      </c>
      <c r="BX566" s="222">
        <f t="shared" si="1441"/>
        <v>0</v>
      </c>
      <c r="BY566" s="222">
        <f t="shared" si="1442"/>
        <v>0</v>
      </c>
      <c r="BZ566" s="222">
        <f t="shared" si="1443"/>
        <v>0</v>
      </c>
      <c r="CA566" s="222">
        <f t="shared" si="1444"/>
        <v>0</v>
      </c>
      <c r="CB566" s="222">
        <f t="shared" si="1445"/>
        <v>0</v>
      </c>
      <c r="CC566" s="222">
        <f t="shared" si="1446"/>
        <v>0</v>
      </c>
      <c r="CD566" s="222">
        <f t="shared" si="1447"/>
        <v>0</v>
      </c>
      <c r="CE566" s="222">
        <f t="shared" si="1448"/>
        <v>0</v>
      </c>
      <c r="CF566" s="222">
        <f t="shared" si="1449"/>
        <v>0</v>
      </c>
      <c r="CG566" s="222">
        <f t="shared" si="1450"/>
        <v>0</v>
      </c>
      <c r="CH566" s="222">
        <f t="shared" si="1451"/>
        <v>0</v>
      </c>
      <c r="CI566" s="222">
        <f t="shared" si="1452"/>
        <v>0</v>
      </c>
      <c r="CJ566" s="222">
        <f t="shared" si="1453"/>
        <v>0</v>
      </c>
      <c r="CK566" s="222">
        <f t="shared" si="1454"/>
        <v>0</v>
      </c>
      <c r="CL566" s="222">
        <f t="shared" si="1455"/>
        <v>0</v>
      </c>
      <c r="CM566" s="222">
        <f t="shared" si="1456"/>
        <v>0</v>
      </c>
      <c r="CN566" s="222">
        <f t="shared" si="1457"/>
        <v>0</v>
      </c>
      <c r="CO566" s="222">
        <f t="shared" si="1458"/>
        <v>0</v>
      </c>
      <c r="CP566" s="222">
        <f t="shared" si="1459"/>
        <v>0</v>
      </c>
      <c r="CQ566" s="222">
        <f t="shared" si="1460"/>
        <v>0</v>
      </c>
      <c r="CR566" s="222">
        <f t="shared" si="1461"/>
        <v>0</v>
      </c>
      <c r="CS566" s="222">
        <f t="shared" si="1462"/>
        <v>0</v>
      </c>
      <c r="CT566" s="222">
        <f t="shared" si="1463"/>
        <v>0</v>
      </c>
      <c r="CU566" s="222">
        <f t="shared" si="1464"/>
        <v>0</v>
      </c>
      <c r="CV566" s="222">
        <f t="shared" si="1465"/>
        <v>0</v>
      </c>
      <c r="CW566" s="222">
        <f t="shared" si="1466"/>
        <v>0</v>
      </c>
      <c r="CX566" s="222">
        <f t="shared" si="1467"/>
        <v>0</v>
      </c>
      <c r="CY566" s="222">
        <f t="shared" si="1468"/>
        <v>0</v>
      </c>
      <c r="CZ566" s="222">
        <f t="shared" si="1469"/>
        <v>0</v>
      </c>
      <c r="DA566" s="222">
        <f t="shared" si="1470"/>
        <v>0</v>
      </c>
      <c r="DB566" s="222">
        <f t="shared" si="1471"/>
        <v>0</v>
      </c>
      <c r="DC566" s="222">
        <f t="shared" si="1472"/>
        <v>0</v>
      </c>
      <c r="DD566" s="222">
        <f t="shared" si="1473"/>
        <v>0</v>
      </c>
      <c r="DE566" s="222">
        <f t="shared" si="1474"/>
        <v>0</v>
      </c>
      <c r="DF566" s="222">
        <f t="shared" si="1475"/>
        <v>0</v>
      </c>
      <c r="DG566" s="222">
        <f t="shared" si="1476"/>
        <v>0</v>
      </c>
      <c r="DH566" s="222">
        <f t="shared" si="1477"/>
        <v>0</v>
      </c>
      <c r="DI566" s="222">
        <f t="shared" si="1478"/>
        <v>0</v>
      </c>
      <c r="DJ566" s="222">
        <f t="shared" si="1479"/>
        <v>0</v>
      </c>
      <c r="DK566" s="222">
        <f t="shared" si="1480"/>
        <v>0</v>
      </c>
      <c r="DL566" s="222">
        <f t="shared" si="1481"/>
        <v>0</v>
      </c>
      <c r="DM566" s="222">
        <f t="shared" si="1482"/>
        <v>0</v>
      </c>
      <c r="DN566" s="222">
        <f t="shared" si="1483"/>
        <v>0</v>
      </c>
      <c r="DO566" s="222">
        <f t="shared" si="1484"/>
        <v>0</v>
      </c>
      <c r="DP566" s="222">
        <f t="shared" si="1485"/>
        <v>0</v>
      </c>
      <c r="DQ566" s="222">
        <f t="shared" si="1486"/>
        <v>0</v>
      </c>
      <c r="DR566" s="222">
        <f t="shared" si="1487"/>
        <v>0</v>
      </c>
      <c r="DS566" s="222">
        <f t="shared" si="1488"/>
        <v>0</v>
      </c>
      <c r="DT566" s="222">
        <f t="shared" si="1489"/>
        <v>0</v>
      </c>
      <c r="DU566" s="222">
        <f t="shared" si="1490"/>
        <v>0</v>
      </c>
      <c r="DV566" s="222">
        <f t="shared" si="1491"/>
        <v>0</v>
      </c>
      <c r="DW566" s="222">
        <f t="shared" si="1492"/>
        <v>0</v>
      </c>
      <c r="DX566" s="222">
        <f t="shared" si="1493"/>
        <v>0</v>
      </c>
      <c r="DY566" s="222">
        <f t="shared" si="1494"/>
        <v>0</v>
      </c>
      <c r="DZ566" s="222">
        <f t="shared" si="1495"/>
        <v>0</v>
      </c>
      <c r="EA566" s="222">
        <f t="shared" si="1496"/>
        <v>0</v>
      </c>
      <c r="EB566" s="222">
        <f t="shared" si="1497"/>
        <v>0</v>
      </c>
      <c r="EC566" s="222">
        <f t="shared" si="1498"/>
        <v>0</v>
      </c>
      <c r="ED566" s="222">
        <f t="shared" si="1499"/>
        <v>0</v>
      </c>
      <c r="EE566" s="222">
        <f t="shared" si="1500"/>
        <v>0</v>
      </c>
      <c r="EF566" s="222">
        <f t="shared" si="1501"/>
        <v>0</v>
      </c>
      <c r="EG566" s="222">
        <f t="shared" si="1502"/>
        <v>0</v>
      </c>
      <c r="EH566" s="222">
        <f t="shared" si="1503"/>
        <v>0</v>
      </c>
      <c r="EI566" s="222">
        <f t="shared" si="1504"/>
        <v>0</v>
      </c>
      <c r="EJ566" s="222">
        <f t="shared" si="1505"/>
        <v>0</v>
      </c>
      <c r="EK566" s="222">
        <f t="shared" si="1506"/>
        <v>0</v>
      </c>
      <c r="EL566" s="222">
        <f t="shared" si="1507"/>
        <v>0</v>
      </c>
      <c r="EM566" s="222">
        <f t="shared" si="1508"/>
        <v>0</v>
      </c>
      <c r="EN566" s="222">
        <f t="shared" si="1509"/>
        <v>0</v>
      </c>
      <c r="EO566" s="222">
        <f t="shared" si="1510"/>
        <v>0</v>
      </c>
      <c r="EP566" s="222">
        <f t="shared" si="1511"/>
        <v>0</v>
      </c>
      <c r="EQ566" s="222">
        <f t="shared" si="1512"/>
        <v>0</v>
      </c>
      <c r="ER566" s="222">
        <f t="shared" si="1513"/>
        <v>0</v>
      </c>
      <c r="ES566" s="222">
        <f t="shared" si="1514"/>
        <v>0</v>
      </c>
      <c r="ET566" s="222">
        <f t="shared" si="1515"/>
        <v>0</v>
      </c>
      <c r="EU566" s="222">
        <f t="shared" si="1516"/>
        <v>0</v>
      </c>
      <c r="EV566" s="222">
        <f t="shared" si="1517"/>
        <v>0</v>
      </c>
      <c r="EW566" s="222">
        <f t="shared" si="1518"/>
        <v>0</v>
      </c>
      <c r="EX566" s="222">
        <f t="shared" si="1519"/>
        <v>0</v>
      </c>
      <c r="EY566" s="222">
        <f t="shared" si="1520"/>
        <v>0</v>
      </c>
      <c r="EZ566" s="222">
        <f t="shared" si="1521"/>
        <v>0</v>
      </c>
      <c r="FA566" s="222">
        <f t="shared" si="1522"/>
        <v>0</v>
      </c>
      <c r="FB566" s="222">
        <f t="shared" si="1523"/>
        <v>0</v>
      </c>
      <c r="FC566" s="222">
        <f t="shared" si="1524"/>
        <v>0</v>
      </c>
      <c r="FD566" s="222">
        <f t="shared" si="1525"/>
        <v>0</v>
      </c>
      <c r="FE566" s="222">
        <f t="shared" si="1526"/>
        <v>0</v>
      </c>
      <c r="FF566" s="222">
        <f t="shared" si="1527"/>
        <v>0</v>
      </c>
      <c r="FG566" s="222">
        <f t="shared" si="1528"/>
        <v>0</v>
      </c>
      <c r="FH566" s="222">
        <f t="shared" si="1529"/>
        <v>0</v>
      </c>
      <c r="FI566" s="222">
        <f t="shared" si="1530"/>
        <v>0</v>
      </c>
      <c r="FJ566" s="222">
        <f t="shared" si="1531"/>
        <v>0</v>
      </c>
      <c r="FK566" s="222">
        <f t="shared" si="1532"/>
        <v>0</v>
      </c>
      <c r="FL566" s="222">
        <f t="shared" si="1533"/>
        <v>0</v>
      </c>
      <c r="FM566" s="222">
        <f t="shared" si="1534"/>
        <v>0</v>
      </c>
      <c r="FN566" s="222">
        <f t="shared" si="1535"/>
        <v>0</v>
      </c>
      <c r="FO566" s="222">
        <f t="shared" si="1536"/>
        <v>0</v>
      </c>
      <c r="FP566" s="222">
        <f t="shared" si="1537"/>
        <v>0</v>
      </c>
      <c r="FQ566" s="222">
        <f t="shared" si="1538"/>
        <v>0</v>
      </c>
      <c r="FR566" s="222">
        <f t="shared" si="1539"/>
        <v>0</v>
      </c>
      <c r="FS566" s="222">
        <f t="shared" si="1540"/>
        <v>0</v>
      </c>
      <c r="FT566" s="222">
        <f t="shared" si="1541"/>
        <v>0</v>
      </c>
      <c r="FU566" s="222">
        <f t="shared" si="1542"/>
        <v>0</v>
      </c>
      <c r="FV566" s="222">
        <f t="shared" si="1543"/>
        <v>0</v>
      </c>
      <c r="FW566" s="222">
        <f t="shared" si="1544"/>
        <v>0</v>
      </c>
      <c r="FX566" s="222">
        <f t="shared" si="1545"/>
        <v>0</v>
      </c>
      <c r="FY566" s="222">
        <f t="shared" si="1546"/>
        <v>0</v>
      </c>
      <c r="FZ566" s="222">
        <f t="shared" si="1547"/>
        <v>0</v>
      </c>
      <c r="GA566" s="222">
        <f t="shared" si="1548"/>
        <v>0</v>
      </c>
      <c r="GB566" s="222">
        <f t="shared" si="1549"/>
        <v>0</v>
      </c>
      <c r="GC566" s="222">
        <f t="shared" si="1550"/>
        <v>0</v>
      </c>
      <c r="GD566" s="222">
        <f t="shared" si="1551"/>
        <v>0</v>
      </c>
      <c r="GE566" s="222">
        <f t="shared" si="1552"/>
        <v>0</v>
      </c>
      <c r="GF566" s="222">
        <f t="shared" si="1553"/>
        <v>0</v>
      </c>
      <c r="GG566" s="222">
        <f t="shared" si="1554"/>
        <v>0</v>
      </c>
      <c r="GH566" s="222">
        <f t="shared" si="1555"/>
        <v>0</v>
      </c>
      <c r="GI566" s="222">
        <f t="shared" si="1556"/>
        <v>0</v>
      </c>
      <c r="GJ566" s="222">
        <f t="shared" si="1557"/>
        <v>0</v>
      </c>
      <c r="GK566" s="222">
        <f t="shared" si="1558"/>
        <v>0</v>
      </c>
      <c r="GL566" s="222">
        <f t="shared" si="1559"/>
        <v>0</v>
      </c>
      <c r="GM566" s="222">
        <f t="shared" si="1560"/>
        <v>0</v>
      </c>
      <c r="GN566" s="222">
        <f t="shared" si="1561"/>
        <v>0</v>
      </c>
      <c r="GO566" s="222">
        <f t="shared" si="1562"/>
        <v>0</v>
      </c>
      <c r="GP566" s="222">
        <f t="shared" si="1563"/>
        <v>0</v>
      </c>
      <c r="GQ566" s="222">
        <f t="shared" si="1564"/>
        <v>0</v>
      </c>
      <c r="GR566" s="222">
        <f t="shared" si="1565"/>
        <v>0</v>
      </c>
      <c r="GS566" s="222">
        <f t="shared" si="1566"/>
        <v>0</v>
      </c>
      <c r="GT566" s="222">
        <f t="shared" si="1567"/>
        <v>0</v>
      </c>
      <c r="GU566" s="222">
        <f t="shared" si="1568"/>
        <v>0</v>
      </c>
      <c r="GV566" s="222">
        <f t="shared" si="1569"/>
        <v>0</v>
      </c>
      <c r="GW566" s="222">
        <f t="shared" si="1570"/>
        <v>0</v>
      </c>
      <c r="GX566" s="222">
        <f t="shared" si="1571"/>
        <v>0</v>
      </c>
      <c r="GY566" s="222">
        <f t="shared" si="1572"/>
        <v>0</v>
      </c>
      <c r="GZ566" s="222">
        <f t="shared" si="1573"/>
        <v>0</v>
      </c>
      <c r="HA566" s="222">
        <f t="shared" si="1574"/>
        <v>0</v>
      </c>
      <c r="HB566" s="222">
        <f t="shared" si="1575"/>
        <v>0</v>
      </c>
      <c r="HC566" s="222">
        <f t="shared" si="1576"/>
        <v>0</v>
      </c>
      <c r="HD566" s="222">
        <f t="shared" si="1577"/>
        <v>0</v>
      </c>
      <c r="HE566" s="222">
        <f t="shared" si="1578"/>
        <v>0</v>
      </c>
      <c r="HF566" s="222">
        <f t="shared" si="1579"/>
        <v>0</v>
      </c>
      <c r="HG566" s="222">
        <f t="shared" si="1580"/>
        <v>0</v>
      </c>
      <c r="HH566" s="222">
        <f t="shared" si="1581"/>
        <v>0</v>
      </c>
      <c r="HI566" s="222">
        <f t="shared" si="1582"/>
        <v>0</v>
      </c>
      <c r="HJ566" s="222">
        <f t="shared" si="1583"/>
        <v>0</v>
      </c>
      <c r="HK566" s="222">
        <f t="shared" si="1584"/>
        <v>0</v>
      </c>
      <c r="HL566" s="222">
        <f t="shared" si="1585"/>
        <v>0</v>
      </c>
      <c r="HM566" s="222">
        <f t="shared" si="1586"/>
        <v>0</v>
      </c>
      <c r="HN566" s="222">
        <f t="shared" si="1587"/>
        <v>0</v>
      </c>
      <c r="HO566" s="222">
        <f t="shared" si="1588"/>
        <v>0</v>
      </c>
      <c r="HP566" s="222">
        <f t="shared" si="1589"/>
        <v>0</v>
      </c>
      <c r="HQ566" s="222">
        <f t="shared" si="1590"/>
        <v>0</v>
      </c>
      <c r="HR566" s="222">
        <f t="shared" si="1591"/>
        <v>0</v>
      </c>
      <c r="HS566" s="222">
        <f t="shared" si="1592"/>
        <v>0</v>
      </c>
      <c r="HT566" s="222">
        <f t="shared" si="1593"/>
        <v>0</v>
      </c>
      <c r="HU566" s="222">
        <f t="shared" si="1594"/>
        <v>0</v>
      </c>
      <c r="HV566" s="222">
        <f t="shared" si="1595"/>
        <v>0</v>
      </c>
      <c r="HW566" s="222">
        <f t="shared" si="1596"/>
        <v>0</v>
      </c>
      <c r="HX566" s="222">
        <f t="shared" si="1597"/>
        <v>0</v>
      </c>
      <c r="HY566" s="222">
        <f t="shared" si="1598"/>
        <v>0</v>
      </c>
      <c r="HZ566" s="222">
        <f t="shared" si="1599"/>
        <v>0</v>
      </c>
      <c r="IA566" s="222">
        <f t="shared" si="1600"/>
        <v>0</v>
      </c>
      <c r="IB566" s="222">
        <f t="shared" si="1601"/>
        <v>0</v>
      </c>
      <c r="IC566" s="222">
        <f t="shared" si="1602"/>
        <v>0</v>
      </c>
      <c r="ID566" s="222">
        <f t="shared" si="1603"/>
        <v>0</v>
      </c>
      <c r="IE566" s="222">
        <f t="shared" si="1604"/>
        <v>0</v>
      </c>
      <c r="IF566" s="222">
        <f t="shared" si="1605"/>
        <v>0</v>
      </c>
      <c r="IG566" s="222">
        <f t="shared" si="1606"/>
        <v>0</v>
      </c>
      <c r="IH566" s="222">
        <f t="shared" si="1607"/>
        <v>0</v>
      </c>
      <c r="II566" s="222">
        <f t="shared" si="1608"/>
        <v>0</v>
      </c>
      <c r="IJ566" s="222">
        <f t="shared" si="1609"/>
        <v>0</v>
      </c>
      <c r="IK566" s="222">
        <f t="shared" si="1610"/>
        <v>0</v>
      </c>
      <c r="IL566" s="222">
        <f t="shared" si="1611"/>
        <v>0</v>
      </c>
      <c r="IM566" s="222">
        <f t="shared" si="1612"/>
        <v>0</v>
      </c>
      <c r="IN566" s="222">
        <f t="shared" si="1613"/>
        <v>0</v>
      </c>
      <c r="IO566" s="222">
        <f t="shared" si="1614"/>
        <v>0</v>
      </c>
      <c r="IP566" s="222">
        <f t="shared" si="1615"/>
        <v>0</v>
      </c>
      <c r="IQ566" s="222">
        <f t="shared" si="1616"/>
        <v>0</v>
      </c>
      <c r="IR566" s="222">
        <f t="shared" si="1617"/>
        <v>0</v>
      </c>
      <c r="IS566" s="222">
        <f t="shared" si="1618"/>
        <v>0</v>
      </c>
      <c r="IT566" s="222">
        <f t="shared" si="1619"/>
        <v>0</v>
      </c>
      <c r="IU566" s="222">
        <f t="shared" si="1620"/>
        <v>0</v>
      </c>
      <c r="IV566" s="222">
        <f t="shared" si="1621"/>
        <v>0</v>
      </c>
      <c r="IW566" s="222">
        <f t="shared" si="1622"/>
        <v>0</v>
      </c>
      <c r="IX566" s="222">
        <f t="shared" si="1623"/>
        <v>0</v>
      </c>
      <c r="IY566" s="222">
        <f t="shared" si="1624"/>
        <v>0</v>
      </c>
      <c r="IZ566" s="222">
        <f t="shared" si="1625"/>
        <v>0</v>
      </c>
      <c r="JA566" s="222">
        <f t="shared" si="1626"/>
        <v>0</v>
      </c>
      <c r="JB566" s="222">
        <f t="shared" si="1627"/>
        <v>0</v>
      </c>
    </row>
    <row r="567" spans="2:262">
      <c r="B567" s="230">
        <v>206</v>
      </c>
      <c r="C567" s="229">
        <f t="shared" si="1628"/>
        <v>4.0234375000000001E-3</v>
      </c>
      <c r="D567" s="226">
        <f t="shared" ca="1" si="1371"/>
        <v>39.416190237663386</v>
      </c>
      <c r="E567" s="225">
        <f ca="1">HD361</f>
        <v>0.216190237663381</v>
      </c>
      <c r="F567" s="224">
        <v>206</v>
      </c>
      <c r="G567" s="222">
        <f t="shared" si="1372"/>
        <v>0</v>
      </c>
      <c r="H567" s="222">
        <f t="shared" si="1373"/>
        <v>0</v>
      </c>
      <c r="I567" s="222">
        <f t="shared" si="1374"/>
        <v>0</v>
      </c>
      <c r="J567" s="222">
        <f t="shared" si="1375"/>
        <v>0</v>
      </c>
      <c r="K567" s="222">
        <f t="shared" si="1376"/>
        <v>0</v>
      </c>
      <c r="L567" s="222">
        <f t="shared" si="1377"/>
        <v>0</v>
      </c>
      <c r="M567" s="222">
        <f t="shared" si="1378"/>
        <v>0</v>
      </c>
      <c r="N567" s="222">
        <f t="shared" si="1379"/>
        <v>0</v>
      </c>
      <c r="O567" s="222">
        <f t="shared" si="1380"/>
        <v>0</v>
      </c>
      <c r="P567" s="222">
        <f t="shared" si="1381"/>
        <v>0</v>
      </c>
      <c r="Q567" s="222">
        <f t="shared" si="1382"/>
        <v>0</v>
      </c>
      <c r="R567" s="222">
        <f t="shared" si="1383"/>
        <v>0</v>
      </c>
      <c r="S567" s="222">
        <f t="shared" si="1384"/>
        <v>0</v>
      </c>
      <c r="T567" s="222">
        <f t="shared" si="1385"/>
        <v>0</v>
      </c>
      <c r="U567" s="222">
        <f t="shared" si="1386"/>
        <v>0</v>
      </c>
      <c r="V567" s="222">
        <f t="shared" si="1387"/>
        <v>0</v>
      </c>
      <c r="W567" s="222">
        <f t="shared" si="1388"/>
        <v>0</v>
      </c>
      <c r="X567" s="222">
        <f t="shared" si="1389"/>
        <v>0</v>
      </c>
      <c r="Y567" s="222">
        <f t="shared" si="1390"/>
        <v>0</v>
      </c>
      <c r="Z567" s="222">
        <f t="shared" si="1391"/>
        <v>0</v>
      </c>
      <c r="AA567" s="222">
        <f t="shared" si="1392"/>
        <v>0</v>
      </c>
      <c r="AB567" s="222">
        <f t="shared" si="1393"/>
        <v>0</v>
      </c>
      <c r="AC567" s="222">
        <f t="shared" si="1394"/>
        <v>0</v>
      </c>
      <c r="AD567" s="222">
        <f t="shared" si="1395"/>
        <v>0</v>
      </c>
      <c r="AE567" s="222">
        <f t="shared" si="1396"/>
        <v>0</v>
      </c>
      <c r="AF567" s="222">
        <f t="shared" si="1397"/>
        <v>0</v>
      </c>
      <c r="AG567" s="222">
        <f t="shared" si="1398"/>
        <v>0</v>
      </c>
      <c r="AH567" s="222">
        <f t="shared" si="1399"/>
        <v>0</v>
      </c>
      <c r="AI567" s="222">
        <f t="shared" si="1400"/>
        <v>0</v>
      </c>
      <c r="AJ567" s="222">
        <f t="shared" si="1401"/>
        <v>0</v>
      </c>
      <c r="AK567" s="222">
        <f t="shared" si="1402"/>
        <v>0</v>
      </c>
      <c r="AL567" s="222">
        <f t="shared" si="1403"/>
        <v>0</v>
      </c>
      <c r="AM567" s="222">
        <f t="shared" si="1404"/>
        <v>0</v>
      </c>
      <c r="AN567" s="222">
        <f t="shared" si="1405"/>
        <v>0</v>
      </c>
      <c r="AO567" s="222">
        <f t="shared" si="1406"/>
        <v>0</v>
      </c>
      <c r="AP567" s="222">
        <f t="shared" si="1407"/>
        <v>0</v>
      </c>
      <c r="AQ567" s="222">
        <f t="shared" si="1408"/>
        <v>0</v>
      </c>
      <c r="AR567" s="222">
        <f t="shared" si="1409"/>
        <v>0</v>
      </c>
      <c r="AS567" s="222">
        <f t="shared" si="1410"/>
        <v>0</v>
      </c>
      <c r="AT567" s="222">
        <f t="shared" si="1411"/>
        <v>0</v>
      </c>
      <c r="AU567" s="222">
        <f t="shared" si="1412"/>
        <v>0</v>
      </c>
      <c r="AV567" s="222">
        <f t="shared" si="1413"/>
        <v>0</v>
      </c>
      <c r="AW567" s="222">
        <f t="shared" si="1414"/>
        <v>0</v>
      </c>
      <c r="AX567" s="222">
        <f t="shared" si="1415"/>
        <v>0</v>
      </c>
      <c r="AY567" s="222">
        <f t="shared" si="1416"/>
        <v>0</v>
      </c>
      <c r="AZ567" s="222">
        <f t="shared" si="1417"/>
        <v>0</v>
      </c>
      <c r="BA567" s="222">
        <f t="shared" si="1418"/>
        <v>0</v>
      </c>
      <c r="BB567" s="222">
        <f t="shared" si="1419"/>
        <v>0</v>
      </c>
      <c r="BC567" s="222">
        <f t="shared" si="1420"/>
        <v>0</v>
      </c>
      <c r="BD567" s="222">
        <f t="shared" si="1421"/>
        <v>0</v>
      </c>
      <c r="BE567" s="222">
        <f t="shared" si="1422"/>
        <v>0</v>
      </c>
      <c r="BF567" s="222">
        <f t="shared" si="1423"/>
        <v>0</v>
      </c>
      <c r="BG567" s="222">
        <f t="shared" si="1424"/>
        <v>0</v>
      </c>
      <c r="BH567" s="222">
        <f t="shared" si="1425"/>
        <v>0</v>
      </c>
      <c r="BI567" s="222">
        <f t="shared" si="1426"/>
        <v>0</v>
      </c>
      <c r="BJ567" s="222">
        <f t="shared" si="1427"/>
        <v>0</v>
      </c>
      <c r="BK567" s="222">
        <f t="shared" si="1428"/>
        <v>0</v>
      </c>
      <c r="BL567" s="222">
        <f t="shared" si="1429"/>
        <v>0</v>
      </c>
      <c r="BM567" s="222">
        <f t="shared" si="1430"/>
        <v>0</v>
      </c>
      <c r="BN567" s="222">
        <f t="shared" si="1431"/>
        <v>0</v>
      </c>
      <c r="BO567" s="222">
        <f t="shared" si="1432"/>
        <v>0</v>
      </c>
      <c r="BP567" s="222">
        <f t="shared" si="1433"/>
        <v>0</v>
      </c>
      <c r="BQ567" s="222">
        <f t="shared" si="1434"/>
        <v>0</v>
      </c>
      <c r="BR567" s="222">
        <f t="shared" si="1435"/>
        <v>0</v>
      </c>
      <c r="BS567" s="222">
        <f t="shared" si="1436"/>
        <v>0</v>
      </c>
      <c r="BT567" s="222">
        <f t="shared" si="1437"/>
        <v>0</v>
      </c>
      <c r="BU567" s="222">
        <f t="shared" si="1438"/>
        <v>0</v>
      </c>
      <c r="BV567" s="222">
        <f t="shared" si="1439"/>
        <v>0</v>
      </c>
      <c r="BW567" s="222">
        <f t="shared" si="1440"/>
        <v>0</v>
      </c>
      <c r="BX567" s="222">
        <f t="shared" si="1441"/>
        <v>0</v>
      </c>
      <c r="BY567" s="222">
        <f t="shared" si="1442"/>
        <v>0</v>
      </c>
      <c r="BZ567" s="222">
        <f t="shared" si="1443"/>
        <v>0</v>
      </c>
      <c r="CA567" s="222">
        <f t="shared" si="1444"/>
        <v>0</v>
      </c>
      <c r="CB567" s="222">
        <f t="shared" si="1445"/>
        <v>0</v>
      </c>
      <c r="CC567" s="222">
        <f t="shared" si="1446"/>
        <v>0</v>
      </c>
      <c r="CD567" s="222">
        <f t="shared" si="1447"/>
        <v>0</v>
      </c>
      <c r="CE567" s="222">
        <f t="shared" si="1448"/>
        <v>0</v>
      </c>
      <c r="CF567" s="222">
        <f t="shared" si="1449"/>
        <v>0</v>
      </c>
      <c r="CG567" s="222">
        <f t="shared" si="1450"/>
        <v>0</v>
      </c>
      <c r="CH567" s="222">
        <f t="shared" si="1451"/>
        <v>0</v>
      </c>
      <c r="CI567" s="222">
        <f t="shared" si="1452"/>
        <v>0</v>
      </c>
      <c r="CJ567" s="222">
        <f t="shared" si="1453"/>
        <v>0</v>
      </c>
      <c r="CK567" s="222">
        <f t="shared" si="1454"/>
        <v>0</v>
      </c>
      <c r="CL567" s="222">
        <f t="shared" si="1455"/>
        <v>0</v>
      </c>
      <c r="CM567" s="222">
        <f t="shared" si="1456"/>
        <v>0</v>
      </c>
      <c r="CN567" s="222">
        <f t="shared" si="1457"/>
        <v>0</v>
      </c>
      <c r="CO567" s="222">
        <f t="shared" si="1458"/>
        <v>0</v>
      </c>
      <c r="CP567" s="222">
        <f t="shared" si="1459"/>
        <v>0</v>
      </c>
      <c r="CQ567" s="222">
        <f t="shared" si="1460"/>
        <v>0</v>
      </c>
      <c r="CR567" s="222">
        <f t="shared" si="1461"/>
        <v>0</v>
      </c>
      <c r="CS567" s="222">
        <f t="shared" si="1462"/>
        <v>0</v>
      </c>
      <c r="CT567" s="222">
        <f t="shared" si="1463"/>
        <v>0</v>
      </c>
      <c r="CU567" s="222">
        <f t="shared" si="1464"/>
        <v>0</v>
      </c>
      <c r="CV567" s="222">
        <f t="shared" si="1465"/>
        <v>0</v>
      </c>
      <c r="CW567" s="222">
        <f t="shared" si="1466"/>
        <v>0</v>
      </c>
      <c r="CX567" s="222">
        <f t="shared" si="1467"/>
        <v>0</v>
      </c>
      <c r="CY567" s="222">
        <f t="shared" si="1468"/>
        <v>0</v>
      </c>
      <c r="CZ567" s="222">
        <f t="shared" si="1469"/>
        <v>0</v>
      </c>
      <c r="DA567" s="222">
        <f t="shared" si="1470"/>
        <v>0</v>
      </c>
      <c r="DB567" s="222">
        <f t="shared" si="1471"/>
        <v>0</v>
      </c>
      <c r="DC567" s="222">
        <f t="shared" si="1472"/>
        <v>0</v>
      </c>
      <c r="DD567" s="222">
        <f t="shared" si="1473"/>
        <v>0</v>
      </c>
      <c r="DE567" s="222">
        <f t="shared" si="1474"/>
        <v>0</v>
      </c>
      <c r="DF567" s="222">
        <f t="shared" si="1475"/>
        <v>0</v>
      </c>
      <c r="DG567" s="222">
        <f t="shared" si="1476"/>
        <v>0</v>
      </c>
      <c r="DH567" s="222">
        <f t="shared" si="1477"/>
        <v>0</v>
      </c>
      <c r="DI567" s="222">
        <f t="shared" si="1478"/>
        <v>0</v>
      </c>
      <c r="DJ567" s="222">
        <f t="shared" si="1479"/>
        <v>0</v>
      </c>
      <c r="DK567" s="222">
        <f t="shared" si="1480"/>
        <v>0</v>
      </c>
      <c r="DL567" s="222">
        <f t="shared" si="1481"/>
        <v>0</v>
      </c>
      <c r="DM567" s="222">
        <f t="shared" si="1482"/>
        <v>0</v>
      </c>
      <c r="DN567" s="222">
        <f t="shared" si="1483"/>
        <v>0</v>
      </c>
      <c r="DO567" s="222">
        <f t="shared" si="1484"/>
        <v>0</v>
      </c>
      <c r="DP567" s="222">
        <f t="shared" si="1485"/>
        <v>0</v>
      </c>
      <c r="DQ567" s="222">
        <f t="shared" si="1486"/>
        <v>0</v>
      </c>
      <c r="DR567" s="222">
        <f t="shared" si="1487"/>
        <v>0</v>
      </c>
      <c r="DS567" s="222">
        <f t="shared" si="1488"/>
        <v>0</v>
      </c>
      <c r="DT567" s="222">
        <f t="shared" si="1489"/>
        <v>0</v>
      </c>
      <c r="DU567" s="222">
        <f t="shared" si="1490"/>
        <v>0</v>
      </c>
      <c r="DV567" s="222">
        <f t="shared" si="1491"/>
        <v>0</v>
      </c>
      <c r="DW567" s="222">
        <f t="shared" si="1492"/>
        <v>0</v>
      </c>
      <c r="DX567" s="222">
        <f t="shared" si="1493"/>
        <v>0</v>
      </c>
      <c r="DY567" s="222">
        <f t="shared" si="1494"/>
        <v>0</v>
      </c>
      <c r="DZ567" s="222">
        <f t="shared" si="1495"/>
        <v>0</v>
      </c>
      <c r="EA567" s="222">
        <f t="shared" si="1496"/>
        <v>0</v>
      </c>
      <c r="EB567" s="222">
        <f t="shared" si="1497"/>
        <v>0</v>
      </c>
      <c r="EC567" s="222">
        <f t="shared" si="1498"/>
        <v>0</v>
      </c>
      <c r="ED567" s="222">
        <f t="shared" si="1499"/>
        <v>0</v>
      </c>
      <c r="EE567" s="222">
        <f t="shared" si="1500"/>
        <v>0</v>
      </c>
      <c r="EF567" s="222">
        <f t="shared" si="1501"/>
        <v>0</v>
      </c>
      <c r="EG567" s="222">
        <f t="shared" si="1502"/>
        <v>0</v>
      </c>
      <c r="EH567" s="222">
        <f t="shared" si="1503"/>
        <v>0</v>
      </c>
      <c r="EI567" s="222">
        <f t="shared" si="1504"/>
        <v>0</v>
      </c>
      <c r="EJ567" s="222">
        <f t="shared" si="1505"/>
        <v>0</v>
      </c>
      <c r="EK567" s="222">
        <f t="shared" si="1506"/>
        <v>0</v>
      </c>
      <c r="EL567" s="222">
        <f t="shared" si="1507"/>
        <v>0</v>
      </c>
      <c r="EM567" s="222">
        <f t="shared" si="1508"/>
        <v>0</v>
      </c>
      <c r="EN567" s="222">
        <f t="shared" si="1509"/>
        <v>0</v>
      </c>
      <c r="EO567" s="222">
        <f t="shared" si="1510"/>
        <v>0</v>
      </c>
      <c r="EP567" s="222">
        <f t="shared" si="1511"/>
        <v>0</v>
      </c>
      <c r="EQ567" s="222">
        <f t="shared" si="1512"/>
        <v>0</v>
      </c>
      <c r="ER567" s="222">
        <f t="shared" si="1513"/>
        <v>0</v>
      </c>
      <c r="ES567" s="222">
        <f t="shared" si="1514"/>
        <v>0</v>
      </c>
      <c r="ET567" s="222">
        <f t="shared" si="1515"/>
        <v>0</v>
      </c>
      <c r="EU567" s="222">
        <f t="shared" si="1516"/>
        <v>0</v>
      </c>
      <c r="EV567" s="222">
        <f t="shared" si="1517"/>
        <v>0</v>
      </c>
      <c r="EW567" s="222">
        <f t="shared" si="1518"/>
        <v>0</v>
      </c>
      <c r="EX567" s="222">
        <f t="shared" si="1519"/>
        <v>0</v>
      </c>
      <c r="EY567" s="222">
        <f t="shared" si="1520"/>
        <v>0</v>
      </c>
      <c r="EZ567" s="222">
        <f t="shared" si="1521"/>
        <v>0</v>
      </c>
      <c r="FA567" s="222">
        <f t="shared" si="1522"/>
        <v>0</v>
      </c>
      <c r="FB567" s="222">
        <f t="shared" si="1523"/>
        <v>0</v>
      </c>
      <c r="FC567" s="222">
        <f t="shared" si="1524"/>
        <v>0</v>
      </c>
      <c r="FD567" s="222">
        <f t="shared" si="1525"/>
        <v>0</v>
      </c>
      <c r="FE567" s="222">
        <f t="shared" si="1526"/>
        <v>0</v>
      </c>
      <c r="FF567" s="222">
        <f t="shared" si="1527"/>
        <v>0</v>
      </c>
      <c r="FG567" s="222">
        <f t="shared" si="1528"/>
        <v>0</v>
      </c>
      <c r="FH567" s="222">
        <f t="shared" si="1529"/>
        <v>0</v>
      </c>
      <c r="FI567" s="222">
        <f t="shared" si="1530"/>
        <v>0</v>
      </c>
      <c r="FJ567" s="222">
        <f t="shared" si="1531"/>
        <v>0</v>
      </c>
      <c r="FK567" s="222">
        <f t="shared" si="1532"/>
        <v>0</v>
      </c>
      <c r="FL567" s="222">
        <f t="shared" si="1533"/>
        <v>0</v>
      </c>
      <c r="FM567" s="222">
        <f t="shared" si="1534"/>
        <v>0</v>
      </c>
      <c r="FN567" s="222">
        <f t="shared" si="1535"/>
        <v>0</v>
      </c>
      <c r="FO567" s="222">
        <f t="shared" si="1536"/>
        <v>0</v>
      </c>
      <c r="FP567" s="222">
        <f t="shared" si="1537"/>
        <v>0</v>
      </c>
      <c r="FQ567" s="222">
        <f t="shared" si="1538"/>
        <v>0</v>
      </c>
      <c r="FR567" s="222">
        <f t="shared" si="1539"/>
        <v>0</v>
      </c>
      <c r="FS567" s="222">
        <f t="shared" si="1540"/>
        <v>0</v>
      </c>
      <c r="FT567" s="222">
        <f t="shared" si="1541"/>
        <v>0</v>
      </c>
      <c r="FU567" s="222">
        <f t="shared" si="1542"/>
        <v>0</v>
      </c>
      <c r="FV567" s="222">
        <f t="shared" si="1543"/>
        <v>0</v>
      </c>
      <c r="FW567" s="222">
        <f t="shared" si="1544"/>
        <v>0</v>
      </c>
      <c r="FX567" s="222">
        <f t="shared" si="1545"/>
        <v>0</v>
      </c>
      <c r="FY567" s="222">
        <f t="shared" si="1546"/>
        <v>0</v>
      </c>
      <c r="FZ567" s="222">
        <f t="shared" si="1547"/>
        <v>0</v>
      </c>
      <c r="GA567" s="222">
        <f t="shared" si="1548"/>
        <v>0</v>
      </c>
      <c r="GB567" s="222">
        <f t="shared" si="1549"/>
        <v>0</v>
      </c>
      <c r="GC567" s="222">
        <f t="shared" si="1550"/>
        <v>0</v>
      </c>
      <c r="GD567" s="222">
        <f t="shared" si="1551"/>
        <v>0</v>
      </c>
      <c r="GE567" s="222">
        <f t="shared" si="1552"/>
        <v>0</v>
      </c>
      <c r="GF567" s="222">
        <f t="shared" si="1553"/>
        <v>0</v>
      </c>
      <c r="GG567" s="222">
        <f t="shared" si="1554"/>
        <v>0</v>
      </c>
      <c r="GH567" s="222">
        <f t="shared" si="1555"/>
        <v>0</v>
      </c>
      <c r="GI567" s="222">
        <f t="shared" si="1556"/>
        <v>0</v>
      </c>
      <c r="GJ567" s="222">
        <f t="shared" si="1557"/>
        <v>0</v>
      </c>
      <c r="GK567" s="222">
        <f t="shared" si="1558"/>
        <v>0</v>
      </c>
      <c r="GL567" s="222">
        <f t="shared" si="1559"/>
        <v>0</v>
      </c>
      <c r="GM567" s="222">
        <f t="shared" si="1560"/>
        <v>0</v>
      </c>
      <c r="GN567" s="222">
        <f t="shared" si="1561"/>
        <v>0</v>
      </c>
      <c r="GO567" s="222">
        <f t="shared" si="1562"/>
        <v>0</v>
      </c>
      <c r="GP567" s="222">
        <f t="shared" si="1563"/>
        <v>0</v>
      </c>
      <c r="GQ567" s="222">
        <f t="shared" si="1564"/>
        <v>0</v>
      </c>
      <c r="GR567" s="222">
        <f t="shared" si="1565"/>
        <v>0</v>
      </c>
      <c r="GS567" s="222">
        <f t="shared" si="1566"/>
        <v>0</v>
      </c>
      <c r="GT567" s="222">
        <f t="shared" si="1567"/>
        <v>0</v>
      </c>
      <c r="GU567" s="222">
        <f t="shared" si="1568"/>
        <v>0</v>
      </c>
      <c r="GV567" s="222">
        <f t="shared" si="1569"/>
        <v>0</v>
      </c>
      <c r="GW567" s="222">
        <f t="shared" si="1570"/>
        <v>0</v>
      </c>
      <c r="GX567" s="222">
        <f t="shared" si="1571"/>
        <v>0</v>
      </c>
      <c r="GY567" s="222">
        <f t="shared" si="1572"/>
        <v>0</v>
      </c>
      <c r="GZ567" s="222">
        <f t="shared" si="1573"/>
        <v>0</v>
      </c>
      <c r="HA567" s="222">
        <f t="shared" si="1574"/>
        <v>0</v>
      </c>
      <c r="HB567" s="222">
        <f t="shared" si="1575"/>
        <v>0</v>
      </c>
      <c r="HC567" s="222">
        <f t="shared" si="1576"/>
        <v>0</v>
      </c>
      <c r="HD567" s="222">
        <f t="shared" si="1577"/>
        <v>0</v>
      </c>
      <c r="HE567" s="222">
        <f t="shared" si="1578"/>
        <v>0</v>
      </c>
      <c r="HF567" s="222">
        <f t="shared" si="1579"/>
        <v>0</v>
      </c>
      <c r="HG567" s="222">
        <f t="shared" si="1580"/>
        <v>0</v>
      </c>
      <c r="HH567" s="222">
        <f t="shared" si="1581"/>
        <v>0</v>
      </c>
      <c r="HI567" s="222">
        <f t="shared" si="1582"/>
        <v>0</v>
      </c>
      <c r="HJ567" s="222">
        <f t="shared" si="1583"/>
        <v>0</v>
      </c>
      <c r="HK567" s="222">
        <f t="shared" si="1584"/>
        <v>0</v>
      </c>
      <c r="HL567" s="222">
        <f t="shared" si="1585"/>
        <v>0</v>
      </c>
      <c r="HM567" s="222">
        <f t="shared" si="1586"/>
        <v>0</v>
      </c>
      <c r="HN567" s="222">
        <f t="shared" si="1587"/>
        <v>0</v>
      </c>
      <c r="HO567" s="222">
        <f t="shared" si="1588"/>
        <v>0</v>
      </c>
      <c r="HP567" s="222">
        <f t="shared" si="1589"/>
        <v>0</v>
      </c>
      <c r="HQ567" s="222">
        <f t="shared" si="1590"/>
        <v>0</v>
      </c>
      <c r="HR567" s="222">
        <f t="shared" si="1591"/>
        <v>0</v>
      </c>
      <c r="HS567" s="222">
        <f t="shared" si="1592"/>
        <v>0</v>
      </c>
      <c r="HT567" s="222">
        <f t="shared" si="1593"/>
        <v>0</v>
      </c>
      <c r="HU567" s="222">
        <f t="shared" si="1594"/>
        <v>0</v>
      </c>
      <c r="HV567" s="222">
        <f t="shared" si="1595"/>
        <v>0</v>
      </c>
      <c r="HW567" s="222">
        <f t="shared" si="1596"/>
        <v>0</v>
      </c>
      <c r="HX567" s="222">
        <f t="shared" si="1597"/>
        <v>0</v>
      </c>
      <c r="HY567" s="222">
        <f t="shared" si="1598"/>
        <v>0</v>
      </c>
      <c r="HZ567" s="222">
        <f t="shared" si="1599"/>
        <v>0</v>
      </c>
      <c r="IA567" s="222">
        <f t="shared" si="1600"/>
        <v>0</v>
      </c>
      <c r="IB567" s="222">
        <f t="shared" si="1601"/>
        <v>0</v>
      </c>
      <c r="IC567" s="222">
        <f t="shared" si="1602"/>
        <v>0</v>
      </c>
      <c r="ID567" s="222">
        <f t="shared" si="1603"/>
        <v>0</v>
      </c>
      <c r="IE567" s="222">
        <f t="shared" si="1604"/>
        <v>0</v>
      </c>
      <c r="IF567" s="222">
        <f t="shared" si="1605"/>
        <v>0</v>
      </c>
      <c r="IG567" s="222">
        <f t="shared" si="1606"/>
        <v>0</v>
      </c>
      <c r="IH567" s="222">
        <f t="shared" si="1607"/>
        <v>0</v>
      </c>
      <c r="II567" s="222">
        <f t="shared" si="1608"/>
        <v>0</v>
      </c>
      <c r="IJ567" s="222">
        <f t="shared" si="1609"/>
        <v>0</v>
      </c>
      <c r="IK567" s="222">
        <f t="shared" si="1610"/>
        <v>0</v>
      </c>
      <c r="IL567" s="222">
        <f t="shared" si="1611"/>
        <v>0</v>
      </c>
      <c r="IM567" s="222">
        <f t="shared" si="1612"/>
        <v>0</v>
      </c>
      <c r="IN567" s="222">
        <f t="shared" si="1613"/>
        <v>0</v>
      </c>
      <c r="IO567" s="222">
        <f t="shared" si="1614"/>
        <v>0</v>
      </c>
      <c r="IP567" s="222">
        <f t="shared" si="1615"/>
        <v>0</v>
      </c>
      <c r="IQ567" s="222">
        <f t="shared" si="1616"/>
        <v>0</v>
      </c>
      <c r="IR567" s="222">
        <f t="shared" si="1617"/>
        <v>0</v>
      </c>
      <c r="IS567" s="222">
        <f t="shared" si="1618"/>
        <v>0</v>
      </c>
      <c r="IT567" s="222">
        <f t="shared" si="1619"/>
        <v>0</v>
      </c>
      <c r="IU567" s="222">
        <f t="shared" si="1620"/>
        <v>0</v>
      </c>
      <c r="IV567" s="222">
        <f t="shared" si="1621"/>
        <v>0</v>
      </c>
      <c r="IW567" s="222">
        <f t="shared" si="1622"/>
        <v>0</v>
      </c>
      <c r="IX567" s="222">
        <f t="shared" si="1623"/>
        <v>0</v>
      </c>
      <c r="IY567" s="222">
        <f t="shared" si="1624"/>
        <v>0</v>
      </c>
      <c r="IZ567" s="222">
        <f t="shared" si="1625"/>
        <v>0</v>
      </c>
      <c r="JA567" s="222">
        <f t="shared" si="1626"/>
        <v>0</v>
      </c>
      <c r="JB567" s="222">
        <f t="shared" si="1627"/>
        <v>0</v>
      </c>
    </row>
    <row r="568" spans="2:262">
      <c r="B568" s="230">
        <v>207</v>
      </c>
      <c r="C568" s="229">
        <f t="shared" si="1628"/>
        <v>4.0429687499999997E-3</v>
      </c>
      <c r="D568" s="226">
        <f t="shared" ca="1" si="1371"/>
        <v>39.417244417904243</v>
      </c>
      <c r="E568" s="225">
        <f ca="1">HE361</f>
        <v>0.21724441790424326</v>
      </c>
      <c r="F568" s="224">
        <v>207</v>
      </c>
      <c r="G568" s="222">
        <f t="shared" si="1372"/>
        <v>0</v>
      </c>
      <c r="H568" s="222">
        <f t="shared" si="1373"/>
        <v>0</v>
      </c>
      <c r="I568" s="222">
        <f t="shared" si="1374"/>
        <v>0</v>
      </c>
      <c r="J568" s="222">
        <f t="shared" si="1375"/>
        <v>0</v>
      </c>
      <c r="K568" s="222">
        <f t="shared" si="1376"/>
        <v>0</v>
      </c>
      <c r="L568" s="222">
        <f t="shared" si="1377"/>
        <v>0</v>
      </c>
      <c r="M568" s="222">
        <f t="shared" si="1378"/>
        <v>0</v>
      </c>
      <c r="N568" s="222">
        <f t="shared" si="1379"/>
        <v>0</v>
      </c>
      <c r="O568" s="222">
        <f t="shared" si="1380"/>
        <v>0</v>
      </c>
      <c r="P568" s="222">
        <f t="shared" si="1381"/>
        <v>0</v>
      </c>
      <c r="Q568" s="222">
        <f t="shared" si="1382"/>
        <v>0</v>
      </c>
      <c r="R568" s="222">
        <f t="shared" si="1383"/>
        <v>0</v>
      </c>
      <c r="S568" s="222">
        <f t="shared" si="1384"/>
        <v>0</v>
      </c>
      <c r="T568" s="222">
        <f t="shared" si="1385"/>
        <v>0</v>
      </c>
      <c r="U568" s="222">
        <f t="shared" si="1386"/>
        <v>0</v>
      </c>
      <c r="V568" s="222">
        <f t="shared" si="1387"/>
        <v>0</v>
      </c>
      <c r="W568" s="222">
        <f t="shared" si="1388"/>
        <v>0</v>
      </c>
      <c r="X568" s="222">
        <f t="shared" si="1389"/>
        <v>0</v>
      </c>
      <c r="Y568" s="222">
        <f t="shared" si="1390"/>
        <v>0</v>
      </c>
      <c r="Z568" s="222">
        <f t="shared" si="1391"/>
        <v>0</v>
      </c>
      <c r="AA568" s="222">
        <f t="shared" si="1392"/>
        <v>0</v>
      </c>
      <c r="AB568" s="222">
        <f t="shared" si="1393"/>
        <v>0</v>
      </c>
      <c r="AC568" s="222">
        <f t="shared" si="1394"/>
        <v>0</v>
      </c>
      <c r="AD568" s="222">
        <f t="shared" si="1395"/>
        <v>0</v>
      </c>
      <c r="AE568" s="222">
        <f t="shared" si="1396"/>
        <v>0</v>
      </c>
      <c r="AF568" s="222">
        <f t="shared" si="1397"/>
        <v>0</v>
      </c>
      <c r="AG568" s="222">
        <f t="shared" si="1398"/>
        <v>0</v>
      </c>
      <c r="AH568" s="222">
        <f t="shared" si="1399"/>
        <v>0</v>
      </c>
      <c r="AI568" s="222">
        <f t="shared" si="1400"/>
        <v>0</v>
      </c>
      <c r="AJ568" s="222">
        <f t="shared" si="1401"/>
        <v>0</v>
      </c>
      <c r="AK568" s="222">
        <f t="shared" si="1402"/>
        <v>0</v>
      </c>
      <c r="AL568" s="222">
        <f t="shared" si="1403"/>
        <v>0</v>
      </c>
      <c r="AM568" s="222">
        <f t="shared" si="1404"/>
        <v>0</v>
      </c>
      <c r="AN568" s="222">
        <f t="shared" si="1405"/>
        <v>0</v>
      </c>
      <c r="AO568" s="222">
        <f t="shared" si="1406"/>
        <v>0</v>
      </c>
      <c r="AP568" s="222">
        <f t="shared" si="1407"/>
        <v>0</v>
      </c>
      <c r="AQ568" s="222">
        <f t="shared" si="1408"/>
        <v>0</v>
      </c>
      <c r="AR568" s="222">
        <f t="shared" si="1409"/>
        <v>0</v>
      </c>
      <c r="AS568" s="222">
        <f t="shared" si="1410"/>
        <v>0</v>
      </c>
      <c r="AT568" s="222">
        <f t="shared" si="1411"/>
        <v>0</v>
      </c>
      <c r="AU568" s="222">
        <f t="shared" si="1412"/>
        <v>0</v>
      </c>
      <c r="AV568" s="222">
        <f t="shared" si="1413"/>
        <v>0</v>
      </c>
      <c r="AW568" s="222">
        <f t="shared" si="1414"/>
        <v>0</v>
      </c>
      <c r="AX568" s="222">
        <f t="shared" si="1415"/>
        <v>0</v>
      </c>
      <c r="AY568" s="222">
        <f t="shared" si="1416"/>
        <v>0</v>
      </c>
      <c r="AZ568" s="222">
        <f t="shared" si="1417"/>
        <v>0</v>
      </c>
      <c r="BA568" s="222">
        <f t="shared" si="1418"/>
        <v>0</v>
      </c>
      <c r="BB568" s="222">
        <f t="shared" si="1419"/>
        <v>0</v>
      </c>
      <c r="BC568" s="222">
        <f t="shared" si="1420"/>
        <v>0</v>
      </c>
      <c r="BD568" s="222">
        <f t="shared" si="1421"/>
        <v>0</v>
      </c>
      <c r="BE568" s="222">
        <f t="shared" si="1422"/>
        <v>0</v>
      </c>
      <c r="BF568" s="222">
        <f t="shared" si="1423"/>
        <v>0</v>
      </c>
      <c r="BG568" s="222">
        <f t="shared" si="1424"/>
        <v>0</v>
      </c>
      <c r="BH568" s="222">
        <f t="shared" si="1425"/>
        <v>0</v>
      </c>
      <c r="BI568" s="222">
        <f t="shared" si="1426"/>
        <v>0</v>
      </c>
      <c r="BJ568" s="222">
        <f t="shared" si="1427"/>
        <v>0</v>
      </c>
      <c r="BK568" s="222">
        <f t="shared" si="1428"/>
        <v>0</v>
      </c>
      <c r="BL568" s="222">
        <f t="shared" si="1429"/>
        <v>0</v>
      </c>
      <c r="BM568" s="222">
        <f t="shared" si="1430"/>
        <v>0</v>
      </c>
      <c r="BN568" s="222">
        <f t="shared" si="1431"/>
        <v>0</v>
      </c>
      <c r="BO568" s="222">
        <f t="shared" si="1432"/>
        <v>0</v>
      </c>
      <c r="BP568" s="222">
        <f t="shared" si="1433"/>
        <v>0</v>
      </c>
      <c r="BQ568" s="222">
        <f t="shared" si="1434"/>
        <v>0</v>
      </c>
      <c r="BR568" s="222">
        <f t="shared" si="1435"/>
        <v>0</v>
      </c>
      <c r="BS568" s="222">
        <f t="shared" si="1436"/>
        <v>0</v>
      </c>
      <c r="BT568" s="222">
        <f t="shared" si="1437"/>
        <v>0</v>
      </c>
      <c r="BU568" s="222">
        <f t="shared" si="1438"/>
        <v>0</v>
      </c>
      <c r="BV568" s="222">
        <f t="shared" si="1439"/>
        <v>0</v>
      </c>
      <c r="BW568" s="222">
        <f t="shared" si="1440"/>
        <v>0</v>
      </c>
      <c r="BX568" s="222">
        <f t="shared" si="1441"/>
        <v>0</v>
      </c>
      <c r="BY568" s="222">
        <f t="shared" si="1442"/>
        <v>0</v>
      </c>
      <c r="BZ568" s="222">
        <f t="shared" si="1443"/>
        <v>0</v>
      </c>
      <c r="CA568" s="222">
        <f t="shared" si="1444"/>
        <v>0</v>
      </c>
      <c r="CB568" s="222">
        <f t="shared" si="1445"/>
        <v>0</v>
      </c>
      <c r="CC568" s="222">
        <f t="shared" si="1446"/>
        <v>0</v>
      </c>
      <c r="CD568" s="222">
        <f t="shared" si="1447"/>
        <v>0</v>
      </c>
      <c r="CE568" s="222">
        <f t="shared" si="1448"/>
        <v>0</v>
      </c>
      <c r="CF568" s="222">
        <f t="shared" si="1449"/>
        <v>0</v>
      </c>
      <c r="CG568" s="222">
        <f t="shared" si="1450"/>
        <v>0</v>
      </c>
      <c r="CH568" s="222">
        <f t="shared" si="1451"/>
        <v>0</v>
      </c>
      <c r="CI568" s="222">
        <f t="shared" si="1452"/>
        <v>0</v>
      </c>
      <c r="CJ568" s="222">
        <f t="shared" si="1453"/>
        <v>0</v>
      </c>
      <c r="CK568" s="222">
        <f t="shared" si="1454"/>
        <v>0</v>
      </c>
      <c r="CL568" s="222">
        <f t="shared" si="1455"/>
        <v>0</v>
      </c>
      <c r="CM568" s="222">
        <f t="shared" si="1456"/>
        <v>0</v>
      </c>
      <c r="CN568" s="222">
        <f t="shared" si="1457"/>
        <v>0</v>
      </c>
      <c r="CO568" s="222">
        <f t="shared" si="1458"/>
        <v>0</v>
      </c>
      <c r="CP568" s="222">
        <f t="shared" si="1459"/>
        <v>0</v>
      </c>
      <c r="CQ568" s="222">
        <f t="shared" si="1460"/>
        <v>0</v>
      </c>
      <c r="CR568" s="222">
        <f t="shared" si="1461"/>
        <v>0</v>
      </c>
      <c r="CS568" s="222">
        <f t="shared" si="1462"/>
        <v>0</v>
      </c>
      <c r="CT568" s="222">
        <f t="shared" si="1463"/>
        <v>0</v>
      </c>
      <c r="CU568" s="222">
        <f t="shared" si="1464"/>
        <v>0</v>
      </c>
      <c r="CV568" s="222">
        <f t="shared" si="1465"/>
        <v>0</v>
      </c>
      <c r="CW568" s="222">
        <f t="shared" si="1466"/>
        <v>0</v>
      </c>
      <c r="CX568" s="222">
        <f t="shared" si="1467"/>
        <v>0</v>
      </c>
      <c r="CY568" s="222">
        <f t="shared" si="1468"/>
        <v>0</v>
      </c>
      <c r="CZ568" s="222">
        <f t="shared" si="1469"/>
        <v>0</v>
      </c>
      <c r="DA568" s="222">
        <f t="shared" si="1470"/>
        <v>0</v>
      </c>
      <c r="DB568" s="222">
        <f t="shared" si="1471"/>
        <v>0</v>
      </c>
      <c r="DC568" s="222">
        <f t="shared" si="1472"/>
        <v>0</v>
      </c>
      <c r="DD568" s="222">
        <f t="shared" si="1473"/>
        <v>0</v>
      </c>
      <c r="DE568" s="222">
        <f t="shared" si="1474"/>
        <v>0</v>
      </c>
      <c r="DF568" s="222">
        <f t="shared" si="1475"/>
        <v>0</v>
      </c>
      <c r="DG568" s="222">
        <f t="shared" si="1476"/>
        <v>0</v>
      </c>
      <c r="DH568" s="222">
        <f t="shared" si="1477"/>
        <v>0</v>
      </c>
      <c r="DI568" s="222">
        <f t="shared" si="1478"/>
        <v>0</v>
      </c>
      <c r="DJ568" s="222">
        <f t="shared" si="1479"/>
        <v>0</v>
      </c>
      <c r="DK568" s="222">
        <f t="shared" si="1480"/>
        <v>0</v>
      </c>
      <c r="DL568" s="222">
        <f t="shared" si="1481"/>
        <v>0</v>
      </c>
      <c r="DM568" s="222">
        <f t="shared" si="1482"/>
        <v>0</v>
      </c>
      <c r="DN568" s="222">
        <f t="shared" si="1483"/>
        <v>0</v>
      </c>
      <c r="DO568" s="222">
        <f t="shared" si="1484"/>
        <v>0</v>
      </c>
      <c r="DP568" s="222">
        <f t="shared" si="1485"/>
        <v>0</v>
      </c>
      <c r="DQ568" s="222">
        <f t="shared" si="1486"/>
        <v>0</v>
      </c>
      <c r="DR568" s="222">
        <f t="shared" si="1487"/>
        <v>0</v>
      </c>
      <c r="DS568" s="222">
        <f t="shared" si="1488"/>
        <v>0</v>
      </c>
      <c r="DT568" s="222">
        <f t="shared" si="1489"/>
        <v>0</v>
      </c>
      <c r="DU568" s="222">
        <f t="shared" si="1490"/>
        <v>0</v>
      </c>
      <c r="DV568" s="222">
        <f t="shared" si="1491"/>
        <v>0</v>
      </c>
      <c r="DW568" s="222">
        <f t="shared" si="1492"/>
        <v>0</v>
      </c>
      <c r="DX568" s="222">
        <f t="shared" si="1493"/>
        <v>0</v>
      </c>
      <c r="DY568" s="222">
        <f t="shared" si="1494"/>
        <v>0</v>
      </c>
      <c r="DZ568" s="222">
        <f t="shared" si="1495"/>
        <v>0</v>
      </c>
      <c r="EA568" s="222">
        <f t="shared" si="1496"/>
        <v>0</v>
      </c>
      <c r="EB568" s="222">
        <f t="shared" si="1497"/>
        <v>0</v>
      </c>
      <c r="EC568" s="222">
        <f t="shared" si="1498"/>
        <v>0</v>
      </c>
      <c r="ED568" s="222">
        <f t="shared" si="1499"/>
        <v>0</v>
      </c>
      <c r="EE568" s="222">
        <f t="shared" si="1500"/>
        <v>0</v>
      </c>
      <c r="EF568" s="222">
        <f t="shared" si="1501"/>
        <v>0</v>
      </c>
      <c r="EG568" s="222">
        <f t="shared" si="1502"/>
        <v>0</v>
      </c>
      <c r="EH568" s="222">
        <f t="shared" si="1503"/>
        <v>0</v>
      </c>
      <c r="EI568" s="222">
        <f t="shared" si="1504"/>
        <v>0</v>
      </c>
      <c r="EJ568" s="222">
        <f t="shared" si="1505"/>
        <v>0</v>
      </c>
      <c r="EK568" s="222">
        <f t="shared" si="1506"/>
        <v>0</v>
      </c>
      <c r="EL568" s="222">
        <f t="shared" si="1507"/>
        <v>0</v>
      </c>
      <c r="EM568" s="222">
        <f t="shared" si="1508"/>
        <v>0</v>
      </c>
      <c r="EN568" s="222">
        <f t="shared" si="1509"/>
        <v>0</v>
      </c>
      <c r="EO568" s="222">
        <f t="shared" si="1510"/>
        <v>0</v>
      </c>
      <c r="EP568" s="222">
        <f t="shared" si="1511"/>
        <v>0</v>
      </c>
      <c r="EQ568" s="222">
        <f t="shared" si="1512"/>
        <v>0</v>
      </c>
      <c r="ER568" s="222">
        <f t="shared" si="1513"/>
        <v>0</v>
      </c>
      <c r="ES568" s="222">
        <f t="shared" si="1514"/>
        <v>0</v>
      </c>
      <c r="ET568" s="222">
        <f t="shared" si="1515"/>
        <v>0</v>
      </c>
      <c r="EU568" s="222">
        <f t="shared" si="1516"/>
        <v>0</v>
      </c>
      <c r="EV568" s="222">
        <f t="shared" si="1517"/>
        <v>0</v>
      </c>
      <c r="EW568" s="222">
        <f t="shared" si="1518"/>
        <v>0</v>
      </c>
      <c r="EX568" s="222">
        <f t="shared" si="1519"/>
        <v>0</v>
      </c>
      <c r="EY568" s="222">
        <f t="shared" si="1520"/>
        <v>0</v>
      </c>
      <c r="EZ568" s="222">
        <f t="shared" si="1521"/>
        <v>0</v>
      </c>
      <c r="FA568" s="222">
        <f t="shared" si="1522"/>
        <v>0</v>
      </c>
      <c r="FB568" s="222">
        <f t="shared" si="1523"/>
        <v>0</v>
      </c>
      <c r="FC568" s="222">
        <f t="shared" si="1524"/>
        <v>0</v>
      </c>
      <c r="FD568" s="222">
        <f t="shared" si="1525"/>
        <v>0</v>
      </c>
      <c r="FE568" s="222">
        <f t="shared" si="1526"/>
        <v>0</v>
      </c>
      <c r="FF568" s="222">
        <f t="shared" si="1527"/>
        <v>0</v>
      </c>
      <c r="FG568" s="222">
        <f t="shared" si="1528"/>
        <v>0</v>
      </c>
      <c r="FH568" s="222">
        <f t="shared" si="1529"/>
        <v>0</v>
      </c>
      <c r="FI568" s="222">
        <f t="shared" si="1530"/>
        <v>0</v>
      </c>
      <c r="FJ568" s="222">
        <f t="shared" si="1531"/>
        <v>0</v>
      </c>
      <c r="FK568" s="222">
        <f t="shared" si="1532"/>
        <v>0</v>
      </c>
      <c r="FL568" s="222">
        <f t="shared" si="1533"/>
        <v>0</v>
      </c>
      <c r="FM568" s="222">
        <f t="shared" si="1534"/>
        <v>0</v>
      </c>
      <c r="FN568" s="222">
        <f t="shared" si="1535"/>
        <v>0</v>
      </c>
      <c r="FO568" s="222">
        <f t="shared" si="1536"/>
        <v>0</v>
      </c>
      <c r="FP568" s="222">
        <f t="shared" si="1537"/>
        <v>0</v>
      </c>
      <c r="FQ568" s="222">
        <f t="shared" si="1538"/>
        <v>0</v>
      </c>
      <c r="FR568" s="222">
        <f t="shared" si="1539"/>
        <v>0</v>
      </c>
      <c r="FS568" s="222">
        <f t="shared" si="1540"/>
        <v>0</v>
      </c>
      <c r="FT568" s="222">
        <f t="shared" si="1541"/>
        <v>0</v>
      </c>
      <c r="FU568" s="222">
        <f t="shared" si="1542"/>
        <v>0</v>
      </c>
      <c r="FV568" s="222">
        <f t="shared" si="1543"/>
        <v>0</v>
      </c>
      <c r="FW568" s="222">
        <f t="shared" si="1544"/>
        <v>0</v>
      </c>
      <c r="FX568" s="222">
        <f t="shared" si="1545"/>
        <v>0</v>
      </c>
      <c r="FY568" s="222">
        <f t="shared" si="1546"/>
        <v>0</v>
      </c>
      <c r="FZ568" s="222">
        <f t="shared" si="1547"/>
        <v>0</v>
      </c>
      <c r="GA568" s="222">
        <f t="shared" si="1548"/>
        <v>0</v>
      </c>
      <c r="GB568" s="222">
        <f t="shared" si="1549"/>
        <v>0</v>
      </c>
      <c r="GC568" s="222">
        <f t="shared" si="1550"/>
        <v>0</v>
      </c>
      <c r="GD568" s="222">
        <f t="shared" si="1551"/>
        <v>0</v>
      </c>
      <c r="GE568" s="222">
        <f t="shared" si="1552"/>
        <v>0</v>
      </c>
      <c r="GF568" s="222">
        <f t="shared" si="1553"/>
        <v>0</v>
      </c>
      <c r="GG568" s="222">
        <f t="shared" si="1554"/>
        <v>0</v>
      </c>
      <c r="GH568" s="222">
        <f t="shared" si="1555"/>
        <v>0</v>
      </c>
      <c r="GI568" s="222">
        <f t="shared" si="1556"/>
        <v>0</v>
      </c>
      <c r="GJ568" s="222">
        <f t="shared" si="1557"/>
        <v>0</v>
      </c>
      <c r="GK568" s="222">
        <f t="shared" si="1558"/>
        <v>0</v>
      </c>
      <c r="GL568" s="222">
        <f t="shared" si="1559"/>
        <v>0</v>
      </c>
      <c r="GM568" s="222">
        <f t="shared" si="1560"/>
        <v>0</v>
      </c>
      <c r="GN568" s="222">
        <f t="shared" si="1561"/>
        <v>0</v>
      </c>
      <c r="GO568" s="222">
        <f t="shared" si="1562"/>
        <v>0</v>
      </c>
      <c r="GP568" s="222">
        <f t="shared" si="1563"/>
        <v>0</v>
      </c>
      <c r="GQ568" s="222">
        <f t="shared" si="1564"/>
        <v>0</v>
      </c>
      <c r="GR568" s="222">
        <f t="shared" si="1565"/>
        <v>0</v>
      </c>
      <c r="GS568" s="222">
        <f t="shared" si="1566"/>
        <v>0</v>
      </c>
      <c r="GT568" s="222">
        <f t="shared" si="1567"/>
        <v>0</v>
      </c>
      <c r="GU568" s="222">
        <f t="shared" si="1568"/>
        <v>0</v>
      </c>
      <c r="GV568" s="222">
        <f t="shared" si="1569"/>
        <v>0</v>
      </c>
      <c r="GW568" s="222">
        <f t="shared" si="1570"/>
        <v>0</v>
      </c>
      <c r="GX568" s="222">
        <f t="shared" si="1571"/>
        <v>0</v>
      </c>
      <c r="GY568" s="222">
        <f t="shared" si="1572"/>
        <v>0</v>
      </c>
      <c r="GZ568" s="222">
        <f t="shared" si="1573"/>
        <v>0</v>
      </c>
      <c r="HA568" s="222">
        <f t="shared" si="1574"/>
        <v>0</v>
      </c>
      <c r="HB568" s="222">
        <f t="shared" si="1575"/>
        <v>0</v>
      </c>
      <c r="HC568" s="222">
        <f t="shared" si="1576"/>
        <v>0</v>
      </c>
      <c r="HD568" s="222">
        <f t="shared" si="1577"/>
        <v>0</v>
      </c>
      <c r="HE568" s="222">
        <f t="shared" si="1578"/>
        <v>0</v>
      </c>
      <c r="HF568" s="222">
        <f t="shared" si="1579"/>
        <v>0</v>
      </c>
      <c r="HG568" s="222">
        <f t="shared" si="1580"/>
        <v>0</v>
      </c>
      <c r="HH568" s="222">
        <f t="shared" si="1581"/>
        <v>0</v>
      </c>
      <c r="HI568" s="222">
        <f t="shared" si="1582"/>
        <v>0</v>
      </c>
      <c r="HJ568" s="222">
        <f t="shared" si="1583"/>
        <v>0</v>
      </c>
      <c r="HK568" s="222">
        <f t="shared" si="1584"/>
        <v>0</v>
      </c>
      <c r="HL568" s="222">
        <f t="shared" si="1585"/>
        <v>0</v>
      </c>
      <c r="HM568" s="222">
        <f t="shared" si="1586"/>
        <v>0</v>
      </c>
      <c r="HN568" s="222">
        <f t="shared" si="1587"/>
        <v>0</v>
      </c>
      <c r="HO568" s="222">
        <f t="shared" si="1588"/>
        <v>0</v>
      </c>
      <c r="HP568" s="222">
        <f t="shared" si="1589"/>
        <v>0</v>
      </c>
      <c r="HQ568" s="222">
        <f t="shared" si="1590"/>
        <v>0</v>
      </c>
      <c r="HR568" s="222">
        <f t="shared" si="1591"/>
        <v>0</v>
      </c>
      <c r="HS568" s="222">
        <f t="shared" si="1592"/>
        <v>0</v>
      </c>
      <c r="HT568" s="222">
        <f t="shared" si="1593"/>
        <v>0</v>
      </c>
      <c r="HU568" s="222">
        <f t="shared" si="1594"/>
        <v>0</v>
      </c>
      <c r="HV568" s="222">
        <f t="shared" si="1595"/>
        <v>0</v>
      </c>
      <c r="HW568" s="222">
        <f t="shared" si="1596"/>
        <v>0</v>
      </c>
      <c r="HX568" s="222">
        <f t="shared" si="1597"/>
        <v>0</v>
      </c>
      <c r="HY568" s="222">
        <f t="shared" si="1598"/>
        <v>0</v>
      </c>
      <c r="HZ568" s="222">
        <f t="shared" si="1599"/>
        <v>0</v>
      </c>
      <c r="IA568" s="222">
        <f t="shared" si="1600"/>
        <v>0</v>
      </c>
      <c r="IB568" s="222">
        <f t="shared" si="1601"/>
        <v>0</v>
      </c>
      <c r="IC568" s="222">
        <f t="shared" si="1602"/>
        <v>0</v>
      </c>
      <c r="ID568" s="222">
        <f t="shared" si="1603"/>
        <v>0</v>
      </c>
      <c r="IE568" s="222">
        <f t="shared" si="1604"/>
        <v>0</v>
      </c>
      <c r="IF568" s="222">
        <f t="shared" si="1605"/>
        <v>0</v>
      </c>
      <c r="IG568" s="222">
        <f t="shared" si="1606"/>
        <v>0</v>
      </c>
      <c r="IH568" s="222">
        <f t="shared" si="1607"/>
        <v>0</v>
      </c>
      <c r="II568" s="222">
        <f t="shared" si="1608"/>
        <v>0</v>
      </c>
      <c r="IJ568" s="222">
        <f t="shared" si="1609"/>
        <v>0</v>
      </c>
      <c r="IK568" s="222">
        <f t="shared" si="1610"/>
        <v>0</v>
      </c>
      <c r="IL568" s="222">
        <f t="shared" si="1611"/>
        <v>0</v>
      </c>
      <c r="IM568" s="222">
        <f t="shared" si="1612"/>
        <v>0</v>
      </c>
      <c r="IN568" s="222">
        <f t="shared" si="1613"/>
        <v>0</v>
      </c>
      <c r="IO568" s="222">
        <f t="shared" si="1614"/>
        <v>0</v>
      </c>
      <c r="IP568" s="222">
        <f t="shared" si="1615"/>
        <v>0</v>
      </c>
      <c r="IQ568" s="222">
        <f t="shared" si="1616"/>
        <v>0</v>
      </c>
      <c r="IR568" s="222">
        <f t="shared" si="1617"/>
        <v>0</v>
      </c>
      <c r="IS568" s="222">
        <f t="shared" si="1618"/>
        <v>0</v>
      </c>
      <c r="IT568" s="222">
        <f t="shared" si="1619"/>
        <v>0</v>
      </c>
      <c r="IU568" s="222">
        <f t="shared" si="1620"/>
        <v>0</v>
      </c>
      <c r="IV568" s="222">
        <f t="shared" si="1621"/>
        <v>0</v>
      </c>
      <c r="IW568" s="222">
        <f t="shared" si="1622"/>
        <v>0</v>
      </c>
      <c r="IX568" s="222">
        <f t="shared" si="1623"/>
        <v>0</v>
      </c>
      <c r="IY568" s="222">
        <f t="shared" si="1624"/>
        <v>0</v>
      </c>
      <c r="IZ568" s="222">
        <f t="shared" si="1625"/>
        <v>0</v>
      </c>
      <c r="JA568" s="222">
        <f t="shared" si="1626"/>
        <v>0</v>
      </c>
      <c r="JB568" s="222">
        <f t="shared" si="1627"/>
        <v>0</v>
      </c>
    </row>
    <row r="569" spans="2:262">
      <c r="B569" s="230">
        <v>208</v>
      </c>
      <c r="C569" s="229">
        <f t="shared" si="1628"/>
        <v>4.0624999999999993E-3</v>
      </c>
      <c r="D569" s="226">
        <f t="shared" ca="1" si="1371"/>
        <v>39.417444032378945</v>
      </c>
      <c r="E569" s="225">
        <f ca="1">HF361</f>
        <v>0.21744403237894419</v>
      </c>
      <c r="F569" s="224">
        <v>208</v>
      </c>
      <c r="G569" s="222">
        <f t="shared" si="1372"/>
        <v>0</v>
      </c>
      <c r="H569" s="222">
        <f t="shared" si="1373"/>
        <v>0</v>
      </c>
      <c r="I569" s="222">
        <f t="shared" si="1374"/>
        <v>0</v>
      </c>
      <c r="J569" s="222">
        <f t="shared" si="1375"/>
        <v>0</v>
      </c>
      <c r="K569" s="222">
        <f t="shared" si="1376"/>
        <v>0</v>
      </c>
      <c r="L569" s="222">
        <f t="shared" si="1377"/>
        <v>0</v>
      </c>
      <c r="M569" s="222">
        <f t="shared" si="1378"/>
        <v>0</v>
      </c>
      <c r="N569" s="222">
        <f t="shared" si="1379"/>
        <v>0</v>
      </c>
      <c r="O569" s="222">
        <f t="shared" si="1380"/>
        <v>0</v>
      </c>
      <c r="P569" s="222">
        <f t="shared" si="1381"/>
        <v>0</v>
      </c>
      <c r="Q569" s="222">
        <f t="shared" si="1382"/>
        <v>0</v>
      </c>
      <c r="R569" s="222">
        <f t="shared" si="1383"/>
        <v>0</v>
      </c>
      <c r="S569" s="222">
        <f t="shared" si="1384"/>
        <v>0</v>
      </c>
      <c r="T569" s="222">
        <f t="shared" si="1385"/>
        <v>0</v>
      </c>
      <c r="U569" s="222">
        <f t="shared" si="1386"/>
        <v>0</v>
      </c>
      <c r="V569" s="222">
        <f t="shared" si="1387"/>
        <v>0</v>
      </c>
      <c r="W569" s="222">
        <f t="shared" si="1388"/>
        <v>0</v>
      </c>
      <c r="X569" s="222">
        <f t="shared" si="1389"/>
        <v>0</v>
      </c>
      <c r="Y569" s="222">
        <f t="shared" si="1390"/>
        <v>0</v>
      </c>
      <c r="Z569" s="222">
        <f t="shared" si="1391"/>
        <v>0</v>
      </c>
      <c r="AA569" s="222">
        <f t="shared" si="1392"/>
        <v>0</v>
      </c>
      <c r="AB569" s="222">
        <f t="shared" si="1393"/>
        <v>0</v>
      </c>
      <c r="AC569" s="222">
        <f t="shared" si="1394"/>
        <v>0</v>
      </c>
      <c r="AD569" s="222">
        <f t="shared" si="1395"/>
        <v>0</v>
      </c>
      <c r="AE569" s="222">
        <f t="shared" si="1396"/>
        <v>0</v>
      </c>
      <c r="AF569" s="222">
        <f t="shared" si="1397"/>
        <v>0</v>
      </c>
      <c r="AG569" s="222">
        <f t="shared" si="1398"/>
        <v>0</v>
      </c>
      <c r="AH569" s="222">
        <f t="shared" si="1399"/>
        <v>0</v>
      </c>
      <c r="AI569" s="222">
        <f t="shared" si="1400"/>
        <v>0</v>
      </c>
      <c r="AJ569" s="222">
        <f t="shared" si="1401"/>
        <v>0</v>
      </c>
      <c r="AK569" s="222">
        <f t="shared" si="1402"/>
        <v>0</v>
      </c>
      <c r="AL569" s="222">
        <f t="shared" si="1403"/>
        <v>0</v>
      </c>
      <c r="AM569" s="222">
        <f t="shared" si="1404"/>
        <v>0</v>
      </c>
      <c r="AN569" s="222">
        <f t="shared" si="1405"/>
        <v>0</v>
      </c>
      <c r="AO569" s="222">
        <f t="shared" si="1406"/>
        <v>0</v>
      </c>
      <c r="AP569" s="222">
        <f t="shared" si="1407"/>
        <v>0</v>
      </c>
      <c r="AQ569" s="222">
        <f t="shared" si="1408"/>
        <v>0</v>
      </c>
      <c r="AR569" s="222">
        <f t="shared" si="1409"/>
        <v>0</v>
      </c>
      <c r="AS569" s="222">
        <f t="shared" si="1410"/>
        <v>0</v>
      </c>
      <c r="AT569" s="222">
        <f t="shared" si="1411"/>
        <v>0</v>
      </c>
      <c r="AU569" s="222">
        <f t="shared" si="1412"/>
        <v>0</v>
      </c>
      <c r="AV569" s="222">
        <f t="shared" si="1413"/>
        <v>0</v>
      </c>
      <c r="AW569" s="222">
        <f t="shared" si="1414"/>
        <v>0</v>
      </c>
      <c r="AX569" s="222">
        <f t="shared" si="1415"/>
        <v>0</v>
      </c>
      <c r="AY569" s="222">
        <f t="shared" si="1416"/>
        <v>0</v>
      </c>
      <c r="AZ569" s="222">
        <f t="shared" si="1417"/>
        <v>0</v>
      </c>
      <c r="BA569" s="222">
        <f t="shared" si="1418"/>
        <v>0</v>
      </c>
      <c r="BB569" s="222">
        <f t="shared" si="1419"/>
        <v>0</v>
      </c>
      <c r="BC569" s="222">
        <f t="shared" si="1420"/>
        <v>0</v>
      </c>
      <c r="BD569" s="222">
        <f t="shared" si="1421"/>
        <v>0</v>
      </c>
      <c r="BE569" s="222">
        <f t="shared" si="1422"/>
        <v>0</v>
      </c>
      <c r="BF569" s="222">
        <f t="shared" si="1423"/>
        <v>0</v>
      </c>
      <c r="BG569" s="222">
        <f t="shared" si="1424"/>
        <v>0</v>
      </c>
      <c r="BH569" s="222">
        <f t="shared" si="1425"/>
        <v>0</v>
      </c>
      <c r="BI569" s="222">
        <f t="shared" si="1426"/>
        <v>0</v>
      </c>
      <c r="BJ569" s="222">
        <f t="shared" si="1427"/>
        <v>0</v>
      </c>
      <c r="BK569" s="222">
        <f t="shared" si="1428"/>
        <v>0</v>
      </c>
      <c r="BL569" s="222">
        <f t="shared" si="1429"/>
        <v>0</v>
      </c>
      <c r="BM569" s="222">
        <f t="shared" si="1430"/>
        <v>0</v>
      </c>
      <c r="BN569" s="222">
        <f t="shared" si="1431"/>
        <v>0</v>
      </c>
      <c r="BO569" s="222">
        <f t="shared" si="1432"/>
        <v>0</v>
      </c>
      <c r="BP569" s="222">
        <f t="shared" si="1433"/>
        <v>0</v>
      </c>
      <c r="BQ569" s="222">
        <f t="shared" si="1434"/>
        <v>0</v>
      </c>
      <c r="BR569" s="222">
        <f t="shared" si="1435"/>
        <v>0</v>
      </c>
      <c r="BS569" s="222">
        <f t="shared" si="1436"/>
        <v>0</v>
      </c>
      <c r="BT569" s="222">
        <f t="shared" si="1437"/>
        <v>0</v>
      </c>
      <c r="BU569" s="222">
        <f t="shared" si="1438"/>
        <v>0</v>
      </c>
      <c r="BV569" s="222">
        <f t="shared" si="1439"/>
        <v>0</v>
      </c>
      <c r="BW569" s="222">
        <f t="shared" si="1440"/>
        <v>0</v>
      </c>
      <c r="BX569" s="222">
        <f t="shared" si="1441"/>
        <v>0</v>
      </c>
      <c r="BY569" s="222">
        <f t="shared" si="1442"/>
        <v>0</v>
      </c>
      <c r="BZ569" s="222">
        <f t="shared" si="1443"/>
        <v>0</v>
      </c>
      <c r="CA569" s="222">
        <f t="shared" si="1444"/>
        <v>0</v>
      </c>
      <c r="CB569" s="222">
        <f t="shared" si="1445"/>
        <v>0</v>
      </c>
      <c r="CC569" s="222">
        <f t="shared" si="1446"/>
        <v>0</v>
      </c>
      <c r="CD569" s="222">
        <f t="shared" si="1447"/>
        <v>0</v>
      </c>
      <c r="CE569" s="222">
        <f t="shared" si="1448"/>
        <v>0</v>
      </c>
      <c r="CF569" s="222">
        <f t="shared" si="1449"/>
        <v>0</v>
      </c>
      <c r="CG569" s="222">
        <f t="shared" si="1450"/>
        <v>0</v>
      </c>
      <c r="CH569" s="222">
        <f t="shared" si="1451"/>
        <v>0</v>
      </c>
      <c r="CI569" s="222">
        <f t="shared" si="1452"/>
        <v>0</v>
      </c>
      <c r="CJ569" s="222">
        <f t="shared" si="1453"/>
        <v>0</v>
      </c>
      <c r="CK569" s="222">
        <f t="shared" si="1454"/>
        <v>0</v>
      </c>
      <c r="CL569" s="222">
        <f t="shared" si="1455"/>
        <v>0</v>
      </c>
      <c r="CM569" s="222">
        <f t="shared" si="1456"/>
        <v>0</v>
      </c>
      <c r="CN569" s="222">
        <f t="shared" si="1457"/>
        <v>0</v>
      </c>
      <c r="CO569" s="222">
        <f t="shared" si="1458"/>
        <v>0</v>
      </c>
      <c r="CP569" s="222">
        <f t="shared" si="1459"/>
        <v>0</v>
      </c>
      <c r="CQ569" s="222">
        <f t="shared" si="1460"/>
        <v>0</v>
      </c>
      <c r="CR569" s="222">
        <f t="shared" si="1461"/>
        <v>0</v>
      </c>
      <c r="CS569" s="222">
        <f t="shared" si="1462"/>
        <v>0</v>
      </c>
      <c r="CT569" s="222">
        <f t="shared" si="1463"/>
        <v>0</v>
      </c>
      <c r="CU569" s="222">
        <f t="shared" si="1464"/>
        <v>0</v>
      </c>
      <c r="CV569" s="222">
        <f t="shared" si="1465"/>
        <v>0</v>
      </c>
      <c r="CW569" s="222">
        <f t="shared" si="1466"/>
        <v>0</v>
      </c>
      <c r="CX569" s="222">
        <f t="shared" si="1467"/>
        <v>0</v>
      </c>
      <c r="CY569" s="222">
        <f t="shared" si="1468"/>
        <v>0</v>
      </c>
      <c r="CZ569" s="222">
        <f t="shared" si="1469"/>
        <v>0</v>
      </c>
      <c r="DA569" s="222">
        <f t="shared" si="1470"/>
        <v>0</v>
      </c>
      <c r="DB569" s="222">
        <f t="shared" si="1471"/>
        <v>0</v>
      </c>
      <c r="DC569" s="222">
        <f t="shared" si="1472"/>
        <v>0</v>
      </c>
      <c r="DD569" s="222">
        <f t="shared" si="1473"/>
        <v>0</v>
      </c>
      <c r="DE569" s="222">
        <f t="shared" si="1474"/>
        <v>0</v>
      </c>
      <c r="DF569" s="222">
        <f t="shared" si="1475"/>
        <v>0</v>
      </c>
      <c r="DG569" s="222">
        <f t="shared" si="1476"/>
        <v>0</v>
      </c>
      <c r="DH569" s="222">
        <f t="shared" si="1477"/>
        <v>0</v>
      </c>
      <c r="DI569" s="222">
        <f t="shared" si="1478"/>
        <v>0</v>
      </c>
      <c r="DJ569" s="222">
        <f t="shared" si="1479"/>
        <v>0</v>
      </c>
      <c r="DK569" s="222">
        <f t="shared" si="1480"/>
        <v>0</v>
      </c>
      <c r="DL569" s="222">
        <f t="shared" si="1481"/>
        <v>0</v>
      </c>
      <c r="DM569" s="222">
        <f t="shared" si="1482"/>
        <v>0</v>
      </c>
      <c r="DN569" s="222">
        <f t="shared" si="1483"/>
        <v>0</v>
      </c>
      <c r="DO569" s="222">
        <f t="shared" si="1484"/>
        <v>0</v>
      </c>
      <c r="DP569" s="222">
        <f t="shared" si="1485"/>
        <v>0</v>
      </c>
      <c r="DQ569" s="222">
        <f t="shared" si="1486"/>
        <v>0</v>
      </c>
      <c r="DR569" s="222">
        <f t="shared" si="1487"/>
        <v>0</v>
      </c>
      <c r="DS569" s="222">
        <f t="shared" si="1488"/>
        <v>0</v>
      </c>
      <c r="DT569" s="222">
        <f t="shared" si="1489"/>
        <v>0</v>
      </c>
      <c r="DU569" s="222">
        <f t="shared" si="1490"/>
        <v>0</v>
      </c>
      <c r="DV569" s="222">
        <f t="shared" si="1491"/>
        <v>0</v>
      </c>
      <c r="DW569" s="222">
        <f t="shared" si="1492"/>
        <v>0</v>
      </c>
      <c r="DX569" s="222">
        <f t="shared" si="1493"/>
        <v>0</v>
      </c>
      <c r="DY569" s="222">
        <f t="shared" si="1494"/>
        <v>0</v>
      </c>
      <c r="DZ569" s="222">
        <f t="shared" si="1495"/>
        <v>0</v>
      </c>
      <c r="EA569" s="222">
        <f t="shared" si="1496"/>
        <v>0</v>
      </c>
      <c r="EB569" s="222">
        <f t="shared" si="1497"/>
        <v>0</v>
      </c>
      <c r="EC569" s="222">
        <f t="shared" si="1498"/>
        <v>0</v>
      </c>
      <c r="ED569" s="222">
        <f t="shared" si="1499"/>
        <v>0</v>
      </c>
      <c r="EE569" s="222">
        <f t="shared" si="1500"/>
        <v>0</v>
      </c>
      <c r="EF569" s="222">
        <f t="shared" si="1501"/>
        <v>0</v>
      </c>
      <c r="EG569" s="222">
        <f t="shared" si="1502"/>
        <v>0</v>
      </c>
      <c r="EH569" s="222">
        <f t="shared" si="1503"/>
        <v>0</v>
      </c>
      <c r="EI569" s="222">
        <f t="shared" si="1504"/>
        <v>0</v>
      </c>
      <c r="EJ569" s="222">
        <f t="shared" si="1505"/>
        <v>0</v>
      </c>
      <c r="EK569" s="222">
        <f t="shared" si="1506"/>
        <v>0</v>
      </c>
      <c r="EL569" s="222">
        <f t="shared" si="1507"/>
        <v>0</v>
      </c>
      <c r="EM569" s="222">
        <f t="shared" si="1508"/>
        <v>0</v>
      </c>
      <c r="EN569" s="222">
        <f t="shared" si="1509"/>
        <v>0</v>
      </c>
      <c r="EO569" s="222">
        <f t="shared" si="1510"/>
        <v>0</v>
      </c>
      <c r="EP569" s="222">
        <f t="shared" si="1511"/>
        <v>0</v>
      </c>
      <c r="EQ569" s="222">
        <f t="shared" si="1512"/>
        <v>0</v>
      </c>
      <c r="ER569" s="222">
        <f t="shared" si="1513"/>
        <v>0</v>
      </c>
      <c r="ES569" s="222">
        <f t="shared" si="1514"/>
        <v>0</v>
      </c>
      <c r="ET569" s="222">
        <f t="shared" si="1515"/>
        <v>0</v>
      </c>
      <c r="EU569" s="222">
        <f t="shared" si="1516"/>
        <v>0</v>
      </c>
      <c r="EV569" s="222">
        <f t="shared" si="1517"/>
        <v>0</v>
      </c>
      <c r="EW569" s="222">
        <f t="shared" si="1518"/>
        <v>0</v>
      </c>
      <c r="EX569" s="222">
        <f t="shared" si="1519"/>
        <v>0</v>
      </c>
      <c r="EY569" s="222">
        <f t="shared" si="1520"/>
        <v>0</v>
      </c>
      <c r="EZ569" s="222">
        <f t="shared" si="1521"/>
        <v>0</v>
      </c>
      <c r="FA569" s="222">
        <f t="shared" si="1522"/>
        <v>0</v>
      </c>
      <c r="FB569" s="222">
        <f t="shared" si="1523"/>
        <v>0</v>
      </c>
      <c r="FC569" s="222">
        <f t="shared" si="1524"/>
        <v>0</v>
      </c>
      <c r="FD569" s="222">
        <f t="shared" si="1525"/>
        <v>0</v>
      </c>
      <c r="FE569" s="222">
        <f t="shared" si="1526"/>
        <v>0</v>
      </c>
      <c r="FF569" s="222">
        <f t="shared" si="1527"/>
        <v>0</v>
      </c>
      <c r="FG569" s="222">
        <f t="shared" si="1528"/>
        <v>0</v>
      </c>
      <c r="FH569" s="222">
        <f t="shared" si="1529"/>
        <v>0</v>
      </c>
      <c r="FI569" s="222">
        <f t="shared" si="1530"/>
        <v>0</v>
      </c>
      <c r="FJ569" s="222">
        <f t="shared" si="1531"/>
        <v>0</v>
      </c>
      <c r="FK569" s="222">
        <f t="shared" si="1532"/>
        <v>0</v>
      </c>
      <c r="FL569" s="222">
        <f t="shared" si="1533"/>
        <v>0</v>
      </c>
      <c r="FM569" s="222">
        <f t="shared" si="1534"/>
        <v>0</v>
      </c>
      <c r="FN569" s="222">
        <f t="shared" si="1535"/>
        <v>0</v>
      </c>
      <c r="FO569" s="222">
        <f t="shared" si="1536"/>
        <v>0</v>
      </c>
      <c r="FP569" s="222">
        <f t="shared" si="1537"/>
        <v>0</v>
      </c>
      <c r="FQ569" s="222">
        <f t="shared" si="1538"/>
        <v>0</v>
      </c>
      <c r="FR569" s="222">
        <f t="shared" si="1539"/>
        <v>0</v>
      </c>
      <c r="FS569" s="222">
        <f t="shared" si="1540"/>
        <v>0</v>
      </c>
      <c r="FT569" s="222">
        <f t="shared" si="1541"/>
        <v>0</v>
      </c>
      <c r="FU569" s="222">
        <f t="shared" si="1542"/>
        <v>0</v>
      </c>
      <c r="FV569" s="222">
        <f t="shared" si="1543"/>
        <v>0</v>
      </c>
      <c r="FW569" s="222">
        <f t="shared" si="1544"/>
        <v>0</v>
      </c>
      <c r="FX569" s="222">
        <f t="shared" si="1545"/>
        <v>0</v>
      </c>
      <c r="FY569" s="222">
        <f t="shared" si="1546"/>
        <v>0</v>
      </c>
      <c r="FZ569" s="222">
        <f t="shared" si="1547"/>
        <v>0</v>
      </c>
      <c r="GA569" s="222">
        <f t="shared" si="1548"/>
        <v>0</v>
      </c>
      <c r="GB569" s="222">
        <f t="shared" si="1549"/>
        <v>0</v>
      </c>
      <c r="GC569" s="222">
        <f t="shared" si="1550"/>
        <v>0</v>
      </c>
      <c r="GD569" s="222">
        <f t="shared" si="1551"/>
        <v>0</v>
      </c>
      <c r="GE569" s="222">
        <f t="shared" si="1552"/>
        <v>0</v>
      </c>
      <c r="GF569" s="222">
        <f t="shared" si="1553"/>
        <v>0</v>
      </c>
      <c r="GG569" s="222">
        <f t="shared" si="1554"/>
        <v>0</v>
      </c>
      <c r="GH569" s="222">
        <f t="shared" si="1555"/>
        <v>0</v>
      </c>
      <c r="GI569" s="222">
        <f t="shared" si="1556"/>
        <v>0</v>
      </c>
      <c r="GJ569" s="222">
        <f t="shared" si="1557"/>
        <v>0</v>
      </c>
      <c r="GK569" s="222">
        <f t="shared" si="1558"/>
        <v>0</v>
      </c>
      <c r="GL569" s="222">
        <f t="shared" si="1559"/>
        <v>0</v>
      </c>
      <c r="GM569" s="222">
        <f t="shared" si="1560"/>
        <v>0</v>
      </c>
      <c r="GN569" s="222">
        <f t="shared" si="1561"/>
        <v>0</v>
      </c>
      <c r="GO569" s="222">
        <f t="shared" si="1562"/>
        <v>0</v>
      </c>
      <c r="GP569" s="222">
        <f t="shared" si="1563"/>
        <v>0</v>
      </c>
      <c r="GQ569" s="222">
        <f t="shared" si="1564"/>
        <v>0</v>
      </c>
      <c r="GR569" s="222">
        <f t="shared" si="1565"/>
        <v>0</v>
      </c>
      <c r="GS569" s="222">
        <f t="shared" si="1566"/>
        <v>0</v>
      </c>
      <c r="GT569" s="222">
        <f t="shared" si="1567"/>
        <v>0</v>
      </c>
      <c r="GU569" s="222">
        <f t="shared" si="1568"/>
        <v>0</v>
      </c>
      <c r="GV569" s="222">
        <f t="shared" si="1569"/>
        <v>0</v>
      </c>
      <c r="GW569" s="222">
        <f t="shared" si="1570"/>
        <v>0</v>
      </c>
      <c r="GX569" s="222">
        <f t="shared" si="1571"/>
        <v>0</v>
      </c>
      <c r="GY569" s="222">
        <f t="shared" si="1572"/>
        <v>0</v>
      </c>
      <c r="GZ569" s="222">
        <f t="shared" si="1573"/>
        <v>0</v>
      </c>
      <c r="HA569" s="222">
        <f t="shared" si="1574"/>
        <v>0</v>
      </c>
      <c r="HB569" s="222">
        <f t="shared" si="1575"/>
        <v>0</v>
      </c>
      <c r="HC569" s="222">
        <f t="shared" si="1576"/>
        <v>0</v>
      </c>
      <c r="HD569" s="222">
        <f t="shared" si="1577"/>
        <v>0</v>
      </c>
      <c r="HE569" s="222">
        <f t="shared" si="1578"/>
        <v>0</v>
      </c>
      <c r="HF569" s="222">
        <f t="shared" si="1579"/>
        <v>0</v>
      </c>
      <c r="HG569" s="222">
        <f t="shared" si="1580"/>
        <v>0</v>
      </c>
      <c r="HH569" s="222">
        <f t="shared" si="1581"/>
        <v>0</v>
      </c>
      <c r="HI569" s="222">
        <f t="shared" si="1582"/>
        <v>0</v>
      </c>
      <c r="HJ569" s="222">
        <f t="shared" si="1583"/>
        <v>0</v>
      </c>
      <c r="HK569" s="222">
        <f t="shared" si="1584"/>
        <v>0</v>
      </c>
      <c r="HL569" s="222">
        <f t="shared" si="1585"/>
        <v>0</v>
      </c>
      <c r="HM569" s="222">
        <f t="shared" si="1586"/>
        <v>0</v>
      </c>
      <c r="HN569" s="222">
        <f t="shared" si="1587"/>
        <v>0</v>
      </c>
      <c r="HO569" s="222">
        <f t="shared" si="1588"/>
        <v>0</v>
      </c>
      <c r="HP569" s="222">
        <f t="shared" si="1589"/>
        <v>0</v>
      </c>
      <c r="HQ569" s="222">
        <f t="shared" si="1590"/>
        <v>0</v>
      </c>
      <c r="HR569" s="222">
        <f t="shared" si="1591"/>
        <v>0</v>
      </c>
      <c r="HS569" s="222">
        <f t="shared" si="1592"/>
        <v>0</v>
      </c>
      <c r="HT569" s="222">
        <f t="shared" si="1593"/>
        <v>0</v>
      </c>
      <c r="HU569" s="222">
        <f t="shared" si="1594"/>
        <v>0</v>
      </c>
      <c r="HV569" s="222">
        <f t="shared" si="1595"/>
        <v>0</v>
      </c>
      <c r="HW569" s="222">
        <f t="shared" si="1596"/>
        <v>0</v>
      </c>
      <c r="HX569" s="222">
        <f t="shared" si="1597"/>
        <v>0</v>
      </c>
      <c r="HY569" s="222">
        <f t="shared" si="1598"/>
        <v>0</v>
      </c>
      <c r="HZ569" s="222">
        <f t="shared" si="1599"/>
        <v>0</v>
      </c>
      <c r="IA569" s="222">
        <f t="shared" si="1600"/>
        <v>0</v>
      </c>
      <c r="IB569" s="222">
        <f t="shared" si="1601"/>
        <v>0</v>
      </c>
      <c r="IC569" s="222">
        <f t="shared" si="1602"/>
        <v>0</v>
      </c>
      <c r="ID569" s="222">
        <f t="shared" si="1603"/>
        <v>0</v>
      </c>
      <c r="IE569" s="222">
        <f t="shared" si="1604"/>
        <v>0</v>
      </c>
      <c r="IF569" s="222">
        <f t="shared" si="1605"/>
        <v>0</v>
      </c>
      <c r="IG569" s="222">
        <f t="shared" si="1606"/>
        <v>0</v>
      </c>
      <c r="IH569" s="222">
        <f t="shared" si="1607"/>
        <v>0</v>
      </c>
      <c r="II569" s="222">
        <f t="shared" si="1608"/>
        <v>0</v>
      </c>
      <c r="IJ569" s="222">
        <f t="shared" si="1609"/>
        <v>0</v>
      </c>
      <c r="IK569" s="222">
        <f t="shared" si="1610"/>
        <v>0</v>
      </c>
      <c r="IL569" s="222">
        <f t="shared" si="1611"/>
        <v>0</v>
      </c>
      <c r="IM569" s="222">
        <f t="shared" si="1612"/>
        <v>0</v>
      </c>
      <c r="IN569" s="222">
        <f t="shared" si="1613"/>
        <v>0</v>
      </c>
      <c r="IO569" s="222">
        <f t="shared" si="1614"/>
        <v>0</v>
      </c>
      <c r="IP569" s="222">
        <f t="shared" si="1615"/>
        <v>0</v>
      </c>
      <c r="IQ569" s="222">
        <f t="shared" si="1616"/>
        <v>0</v>
      </c>
      <c r="IR569" s="222">
        <f t="shared" si="1617"/>
        <v>0</v>
      </c>
      <c r="IS569" s="222">
        <f t="shared" si="1618"/>
        <v>0</v>
      </c>
      <c r="IT569" s="222">
        <f t="shared" si="1619"/>
        <v>0</v>
      </c>
      <c r="IU569" s="222">
        <f t="shared" si="1620"/>
        <v>0</v>
      </c>
      <c r="IV569" s="222">
        <f t="shared" si="1621"/>
        <v>0</v>
      </c>
      <c r="IW569" s="222">
        <f t="shared" si="1622"/>
        <v>0</v>
      </c>
      <c r="IX569" s="222">
        <f t="shared" si="1623"/>
        <v>0</v>
      </c>
      <c r="IY569" s="222">
        <f t="shared" si="1624"/>
        <v>0</v>
      </c>
      <c r="IZ569" s="222">
        <f t="shared" si="1625"/>
        <v>0</v>
      </c>
      <c r="JA569" s="222">
        <f t="shared" si="1626"/>
        <v>0</v>
      </c>
      <c r="JB569" s="222">
        <f t="shared" si="1627"/>
        <v>0</v>
      </c>
    </row>
    <row r="570" spans="2:262">
      <c r="B570" s="230">
        <v>209</v>
      </c>
      <c r="C570" s="229">
        <f t="shared" si="1628"/>
        <v>4.0820312499999989E-3</v>
      </c>
      <c r="D570" s="226">
        <f t="shared" ca="1" si="1371"/>
        <v>39.415065725056635</v>
      </c>
      <c r="E570" s="225">
        <f ca="1">HG361</f>
        <v>0.21506572505663049</v>
      </c>
      <c r="F570" s="224">
        <v>209</v>
      </c>
      <c r="G570" s="222">
        <f t="shared" si="1372"/>
        <v>0</v>
      </c>
      <c r="H570" s="222">
        <f t="shared" si="1373"/>
        <v>0</v>
      </c>
      <c r="I570" s="222">
        <f t="shared" si="1374"/>
        <v>0</v>
      </c>
      <c r="J570" s="222">
        <f t="shared" si="1375"/>
        <v>0</v>
      </c>
      <c r="K570" s="222">
        <f t="shared" si="1376"/>
        <v>0</v>
      </c>
      <c r="L570" s="222">
        <f t="shared" si="1377"/>
        <v>0</v>
      </c>
      <c r="M570" s="222">
        <f t="shared" si="1378"/>
        <v>0</v>
      </c>
      <c r="N570" s="222">
        <f t="shared" si="1379"/>
        <v>0</v>
      </c>
      <c r="O570" s="222">
        <f t="shared" si="1380"/>
        <v>0</v>
      </c>
      <c r="P570" s="222">
        <f t="shared" si="1381"/>
        <v>0</v>
      </c>
      <c r="Q570" s="222">
        <f t="shared" si="1382"/>
        <v>0</v>
      </c>
      <c r="R570" s="222">
        <f t="shared" si="1383"/>
        <v>0</v>
      </c>
      <c r="S570" s="222">
        <f t="shared" si="1384"/>
        <v>0</v>
      </c>
      <c r="T570" s="222">
        <f t="shared" si="1385"/>
        <v>0</v>
      </c>
      <c r="U570" s="222">
        <f t="shared" si="1386"/>
        <v>0</v>
      </c>
      <c r="V570" s="222">
        <f t="shared" si="1387"/>
        <v>0</v>
      </c>
      <c r="W570" s="222">
        <f t="shared" si="1388"/>
        <v>0</v>
      </c>
      <c r="X570" s="222">
        <f t="shared" si="1389"/>
        <v>0</v>
      </c>
      <c r="Y570" s="222">
        <f t="shared" si="1390"/>
        <v>0</v>
      </c>
      <c r="Z570" s="222">
        <f t="shared" si="1391"/>
        <v>0</v>
      </c>
      <c r="AA570" s="222">
        <f t="shared" si="1392"/>
        <v>0</v>
      </c>
      <c r="AB570" s="222">
        <f t="shared" si="1393"/>
        <v>0</v>
      </c>
      <c r="AC570" s="222">
        <f t="shared" si="1394"/>
        <v>0</v>
      </c>
      <c r="AD570" s="222">
        <f t="shared" si="1395"/>
        <v>0</v>
      </c>
      <c r="AE570" s="222">
        <f t="shared" si="1396"/>
        <v>0</v>
      </c>
      <c r="AF570" s="222">
        <f t="shared" si="1397"/>
        <v>0</v>
      </c>
      <c r="AG570" s="222">
        <f t="shared" si="1398"/>
        <v>0</v>
      </c>
      <c r="AH570" s="222">
        <f t="shared" si="1399"/>
        <v>0</v>
      </c>
      <c r="AI570" s="222">
        <f t="shared" si="1400"/>
        <v>0</v>
      </c>
      <c r="AJ570" s="222">
        <f t="shared" si="1401"/>
        <v>0</v>
      </c>
      <c r="AK570" s="222">
        <f t="shared" si="1402"/>
        <v>0</v>
      </c>
      <c r="AL570" s="222">
        <f t="shared" si="1403"/>
        <v>0</v>
      </c>
      <c r="AM570" s="222">
        <f t="shared" si="1404"/>
        <v>0</v>
      </c>
      <c r="AN570" s="222">
        <f t="shared" si="1405"/>
        <v>0</v>
      </c>
      <c r="AO570" s="222">
        <f t="shared" si="1406"/>
        <v>0</v>
      </c>
      <c r="AP570" s="222">
        <f t="shared" si="1407"/>
        <v>0</v>
      </c>
      <c r="AQ570" s="222">
        <f t="shared" si="1408"/>
        <v>0</v>
      </c>
      <c r="AR570" s="222">
        <f t="shared" si="1409"/>
        <v>0</v>
      </c>
      <c r="AS570" s="222">
        <f t="shared" si="1410"/>
        <v>0</v>
      </c>
      <c r="AT570" s="222">
        <f t="shared" si="1411"/>
        <v>0</v>
      </c>
      <c r="AU570" s="222">
        <f t="shared" si="1412"/>
        <v>0</v>
      </c>
      <c r="AV570" s="222">
        <f t="shared" si="1413"/>
        <v>0</v>
      </c>
      <c r="AW570" s="222">
        <f t="shared" si="1414"/>
        <v>0</v>
      </c>
      <c r="AX570" s="222">
        <f t="shared" si="1415"/>
        <v>0</v>
      </c>
      <c r="AY570" s="222">
        <f t="shared" si="1416"/>
        <v>0</v>
      </c>
      <c r="AZ570" s="222">
        <f t="shared" si="1417"/>
        <v>0</v>
      </c>
      <c r="BA570" s="222">
        <f t="shared" si="1418"/>
        <v>0</v>
      </c>
      <c r="BB570" s="222">
        <f t="shared" si="1419"/>
        <v>0</v>
      </c>
      <c r="BC570" s="222">
        <f t="shared" si="1420"/>
        <v>0</v>
      </c>
      <c r="BD570" s="222">
        <f t="shared" si="1421"/>
        <v>0</v>
      </c>
      <c r="BE570" s="222">
        <f t="shared" si="1422"/>
        <v>0</v>
      </c>
      <c r="BF570" s="222">
        <f t="shared" si="1423"/>
        <v>0</v>
      </c>
      <c r="BG570" s="222">
        <f t="shared" si="1424"/>
        <v>0</v>
      </c>
      <c r="BH570" s="222">
        <f t="shared" si="1425"/>
        <v>0</v>
      </c>
      <c r="BI570" s="222">
        <f t="shared" si="1426"/>
        <v>0</v>
      </c>
      <c r="BJ570" s="222">
        <f t="shared" si="1427"/>
        <v>0</v>
      </c>
      <c r="BK570" s="222">
        <f t="shared" si="1428"/>
        <v>0</v>
      </c>
      <c r="BL570" s="222">
        <f t="shared" si="1429"/>
        <v>0</v>
      </c>
      <c r="BM570" s="222">
        <f t="shared" si="1430"/>
        <v>0</v>
      </c>
      <c r="BN570" s="222">
        <f t="shared" si="1431"/>
        <v>0</v>
      </c>
      <c r="BO570" s="222">
        <f t="shared" si="1432"/>
        <v>0</v>
      </c>
      <c r="BP570" s="222">
        <f t="shared" si="1433"/>
        <v>0</v>
      </c>
      <c r="BQ570" s="222">
        <f t="shared" si="1434"/>
        <v>0</v>
      </c>
      <c r="BR570" s="222">
        <f t="shared" si="1435"/>
        <v>0</v>
      </c>
      <c r="BS570" s="222">
        <f t="shared" si="1436"/>
        <v>0</v>
      </c>
      <c r="BT570" s="222">
        <f t="shared" si="1437"/>
        <v>0</v>
      </c>
      <c r="BU570" s="222">
        <f t="shared" si="1438"/>
        <v>0</v>
      </c>
      <c r="BV570" s="222">
        <f t="shared" si="1439"/>
        <v>0</v>
      </c>
      <c r="BW570" s="222">
        <f t="shared" si="1440"/>
        <v>0</v>
      </c>
      <c r="BX570" s="222">
        <f t="shared" si="1441"/>
        <v>0</v>
      </c>
      <c r="BY570" s="222">
        <f t="shared" si="1442"/>
        <v>0</v>
      </c>
      <c r="BZ570" s="222">
        <f t="shared" si="1443"/>
        <v>0</v>
      </c>
      <c r="CA570" s="222">
        <f t="shared" si="1444"/>
        <v>0</v>
      </c>
      <c r="CB570" s="222">
        <f t="shared" si="1445"/>
        <v>0</v>
      </c>
      <c r="CC570" s="222">
        <f t="shared" si="1446"/>
        <v>0</v>
      </c>
      <c r="CD570" s="222">
        <f t="shared" si="1447"/>
        <v>0</v>
      </c>
      <c r="CE570" s="222">
        <f t="shared" si="1448"/>
        <v>0</v>
      </c>
      <c r="CF570" s="222">
        <f t="shared" si="1449"/>
        <v>0</v>
      </c>
      <c r="CG570" s="222">
        <f t="shared" si="1450"/>
        <v>0</v>
      </c>
      <c r="CH570" s="222">
        <f t="shared" si="1451"/>
        <v>0</v>
      </c>
      <c r="CI570" s="222">
        <f t="shared" si="1452"/>
        <v>0</v>
      </c>
      <c r="CJ570" s="222">
        <f t="shared" si="1453"/>
        <v>0</v>
      </c>
      <c r="CK570" s="222">
        <f t="shared" si="1454"/>
        <v>0</v>
      </c>
      <c r="CL570" s="222">
        <f t="shared" si="1455"/>
        <v>0</v>
      </c>
      <c r="CM570" s="222">
        <f t="shared" si="1456"/>
        <v>0</v>
      </c>
      <c r="CN570" s="222">
        <f t="shared" si="1457"/>
        <v>0</v>
      </c>
      <c r="CO570" s="222">
        <f t="shared" si="1458"/>
        <v>0</v>
      </c>
      <c r="CP570" s="222">
        <f t="shared" si="1459"/>
        <v>0</v>
      </c>
      <c r="CQ570" s="222">
        <f t="shared" si="1460"/>
        <v>0</v>
      </c>
      <c r="CR570" s="222">
        <f t="shared" si="1461"/>
        <v>0</v>
      </c>
      <c r="CS570" s="222">
        <f t="shared" si="1462"/>
        <v>0</v>
      </c>
      <c r="CT570" s="222">
        <f t="shared" si="1463"/>
        <v>0</v>
      </c>
      <c r="CU570" s="222">
        <f t="shared" si="1464"/>
        <v>0</v>
      </c>
      <c r="CV570" s="222">
        <f t="shared" si="1465"/>
        <v>0</v>
      </c>
      <c r="CW570" s="222">
        <f t="shared" si="1466"/>
        <v>0</v>
      </c>
      <c r="CX570" s="222">
        <f t="shared" si="1467"/>
        <v>0</v>
      </c>
      <c r="CY570" s="222">
        <f t="shared" si="1468"/>
        <v>0</v>
      </c>
      <c r="CZ570" s="222">
        <f t="shared" si="1469"/>
        <v>0</v>
      </c>
      <c r="DA570" s="222">
        <f t="shared" si="1470"/>
        <v>0</v>
      </c>
      <c r="DB570" s="222">
        <f t="shared" si="1471"/>
        <v>0</v>
      </c>
      <c r="DC570" s="222">
        <f t="shared" si="1472"/>
        <v>0</v>
      </c>
      <c r="DD570" s="222">
        <f t="shared" si="1473"/>
        <v>0</v>
      </c>
      <c r="DE570" s="222">
        <f t="shared" si="1474"/>
        <v>0</v>
      </c>
      <c r="DF570" s="222">
        <f t="shared" si="1475"/>
        <v>0</v>
      </c>
      <c r="DG570" s="222">
        <f t="shared" si="1476"/>
        <v>0</v>
      </c>
      <c r="DH570" s="222">
        <f t="shared" si="1477"/>
        <v>0</v>
      </c>
      <c r="DI570" s="222">
        <f t="shared" si="1478"/>
        <v>0</v>
      </c>
      <c r="DJ570" s="222">
        <f t="shared" si="1479"/>
        <v>0</v>
      </c>
      <c r="DK570" s="222">
        <f t="shared" si="1480"/>
        <v>0</v>
      </c>
      <c r="DL570" s="222">
        <f t="shared" si="1481"/>
        <v>0</v>
      </c>
      <c r="DM570" s="222">
        <f t="shared" si="1482"/>
        <v>0</v>
      </c>
      <c r="DN570" s="222">
        <f t="shared" si="1483"/>
        <v>0</v>
      </c>
      <c r="DO570" s="222">
        <f t="shared" si="1484"/>
        <v>0</v>
      </c>
      <c r="DP570" s="222">
        <f t="shared" si="1485"/>
        <v>0</v>
      </c>
      <c r="DQ570" s="222">
        <f t="shared" si="1486"/>
        <v>0</v>
      </c>
      <c r="DR570" s="222">
        <f t="shared" si="1487"/>
        <v>0</v>
      </c>
      <c r="DS570" s="222">
        <f t="shared" si="1488"/>
        <v>0</v>
      </c>
      <c r="DT570" s="222">
        <f t="shared" si="1489"/>
        <v>0</v>
      </c>
      <c r="DU570" s="222">
        <f t="shared" si="1490"/>
        <v>0</v>
      </c>
      <c r="DV570" s="222">
        <f t="shared" si="1491"/>
        <v>0</v>
      </c>
      <c r="DW570" s="222">
        <f t="shared" si="1492"/>
        <v>0</v>
      </c>
      <c r="DX570" s="222">
        <f t="shared" si="1493"/>
        <v>0</v>
      </c>
      <c r="DY570" s="222">
        <f t="shared" si="1494"/>
        <v>0</v>
      </c>
      <c r="DZ570" s="222">
        <f t="shared" si="1495"/>
        <v>0</v>
      </c>
      <c r="EA570" s="222">
        <f t="shared" si="1496"/>
        <v>0</v>
      </c>
      <c r="EB570" s="222">
        <f t="shared" si="1497"/>
        <v>0</v>
      </c>
      <c r="EC570" s="222">
        <f t="shared" si="1498"/>
        <v>0</v>
      </c>
      <c r="ED570" s="222">
        <f t="shared" si="1499"/>
        <v>0</v>
      </c>
      <c r="EE570" s="222">
        <f t="shared" si="1500"/>
        <v>0</v>
      </c>
      <c r="EF570" s="222">
        <f t="shared" si="1501"/>
        <v>0</v>
      </c>
      <c r="EG570" s="222">
        <f t="shared" si="1502"/>
        <v>0</v>
      </c>
      <c r="EH570" s="222">
        <f t="shared" si="1503"/>
        <v>0</v>
      </c>
      <c r="EI570" s="222">
        <f t="shared" si="1504"/>
        <v>0</v>
      </c>
      <c r="EJ570" s="222">
        <f t="shared" si="1505"/>
        <v>0</v>
      </c>
      <c r="EK570" s="222">
        <f t="shared" si="1506"/>
        <v>0</v>
      </c>
      <c r="EL570" s="222">
        <f t="shared" si="1507"/>
        <v>0</v>
      </c>
      <c r="EM570" s="222">
        <f t="shared" si="1508"/>
        <v>0</v>
      </c>
      <c r="EN570" s="222">
        <f t="shared" si="1509"/>
        <v>0</v>
      </c>
      <c r="EO570" s="222">
        <f t="shared" si="1510"/>
        <v>0</v>
      </c>
      <c r="EP570" s="222">
        <f t="shared" si="1511"/>
        <v>0</v>
      </c>
      <c r="EQ570" s="222">
        <f t="shared" si="1512"/>
        <v>0</v>
      </c>
      <c r="ER570" s="222">
        <f t="shared" si="1513"/>
        <v>0</v>
      </c>
      <c r="ES570" s="222">
        <f t="shared" si="1514"/>
        <v>0</v>
      </c>
      <c r="ET570" s="222">
        <f t="shared" si="1515"/>
        <v>0</v>
      </c>
      <c r="EU570" s="222">
        <f t="shared" si="1516"/>
        <v>0</v>
      </c>
      <c r="EV570" s="222">
        <f t="shared" si="1517"/>
        <v>0</v>
      </c>
      <c r="EW570" s="222">
        <f t="shared" si="1518"/>
        <v>0</v>
      </c>
      <c r="EX570" s="222">
        <f t="shared" si="1519"/>
        <v>0</v>
      </c>
      <c r="EY570" s="222">
        <f t="shared" si="1520"/>
        <v>0</v>
      </c>
      <c r="EZ570" s="222">
        <f t="shared" si="1521"/>
        <v>0</v>
      </c>
      <c r="FA570" s="222">
        <f t="shared" si="1522"/>
        <v>0</v>
      </c>
      <c r="FB570" s="222">
        <f t="shared" si="1523"/>
        <v>0</v>
      </c>
      <c r="FC570" s="222">
        <f t="shared" si="1524"/>
        <v>0</v>
      </c>
      <c r="FD570" s="222">
        <f t="shared" si="1525"/>
        <v>0</v>
      </c>
      <c r="FE570" s="222">
        <f t="shared" si="1526"/>
        <v>0</v>
      </c>
      <c r="FF570" s="222">
        <f t="shared" si="1527"/>
        <v>0</v>
      </c>
      <c r="FG570" s="222">
        <f t="shared" si="1528"/>
        <v>0</v>
      </c>
      <c r="FH570" s="222">
        <f t="shared" si="1529"/>
        <v>0</v>
      </c>
      <c r="FI570" s="222">
        <f t="shared" si="1530"/>
        <v>0</v>
      </c>
      <c r="FJ570" s="222">
        <f t="shared" si="1531"/>
        <v>0</v>
      </c>
      <c r="FK570" s="222">
        <f t="shared" si="1532"/>
        <v>0</v>
      </c>
      <c r="FL570" s="222">
        <f t="shared" si="1533"/>
        <v>0</v>
      </c>
      <c r="FM570" s="222">
        <f t="shared" si="1534"/>
        <v>0</v>
      </c>
      <c r="FN570" s="222">
        <f t="shared" si="1535"/>
        <v>0</v>
      </c>
      <c r="FO570" s="222">
        <f t="shared" si="1536"/>
        <v>0</v>
      </c>
      <c r="FP570" s="222">
        <f t="shared" si="1537"/>
        <v>0</v>
      </c>
      <c r="FQ570" s="222">
        <f t="shared" si="1538"/>
        <v>0</v>
      </c>
      <c r="FR570" s="222">
        <f t="shared" si="1539"/>
        <v>0</v>
      </c>
      <c r="FS570" s="222">
        <f t="shared" si="1540"/>
        <v>0</v>
      </c>
      <c r="FT570" s="222">
        <f t="shared" si="1541"/>
        <v>0</v>
      </c>
      <c r="FU570" s="222">
        <f t="shared" si="1542"/>
        <v>0</v>
      </c>
      <c r="FV570" s="222">
        <f t="shared" si="1543"/>
        <v>0</v>
      </c>
      <c r="FW570" s="222">
        <f t="shared" si="1544"/>
        <v>0</v>
      </c>
      <c r="FX570" s="222">
        <f t="shared" si="1545"/>
        <v>0</v>
      </c>
      <c r="FY570" s="222">
        <f t="shared" si="1546"/>
        <v>0</v>
      </c>
      <c r="FZ570" s="222">
        <f t="shared" si="1547"/>
        <v>0</v>
      </c>
      <c r="GA570" s="222">
        <f t="shared" si="1548"/>
        <v>0</v>
      </c>
      <c r="GB570" s="222">
        <f t="shared" si="1549"/>
        <v>0</v>
      </c>
      <c r="GC570" s="222">
        <f t="shared" si="1550"/>
        <v>0</v>
      </c>
      <c r="GD570" s="222">
        <f t="shared" si="1551"/>
        <v>0</v>
      </c>
      <c r="GE570" s="222">
        <f t="shared" si="1552"/>
        <v>0</v>
      </c>
      <c r="GF570" s="222">
        <f t="shared" si="1553"/>
        <v>0</v>
      </c>
      <c r="GG570" s="222">
        <f t="shared" si="1554"/>
        <v>0</v>
      </c>
      <c r="GH570" s="222">
        <f t="shared" si="1555"/>
        <v>0</v>
      </c>
      <c r="GI570" s="222">
        <f t="shared" si="1556"/>
        <v>0</v>
      </c>
      <c r="GJ570" s="222">
        <f t="shared" si="1557"/>
        <v>0</v>
      </c>
      <c r="GK570" s="222">
        <f t="shared" si="1558"/>
        <v>0</v>
      </c>
      <c r="GL570" s="222">
        <f t="shared" si="1559"/>
        <v>0</v>
      </c>
      <c r="GM570" s="222">
        <f t="shared" si="1560"/>
        <v>0</v>
      </c>
      <c r="GN570" s="222">
        <f t="shared" si="1561"/>
        <v>0</v>
      </c>
      <c r="GO570" s="222">
        <f t="shared" si="1562"/>
        <v>0</v>
      </c>
      <c r="GP570" s="222">
        <f t="shared" si="1563"/>
        <v>0</v>
      </c>
      <c r="GQ570" s="222">
        <f t="shared" si="1564"/>
        <v>0</v>
      </c>
      <c r="GR570" s="222">
        <f t="shared" si="1565"/>
        <v>0</v>
      </c>
      <c r="GS570" s="222">
        <f t="shared" si="1566"/>
        <v>0</v>
      </c>
      <c r="GT570" s="222">
        <f t="shared" si="1567"/>
        <v>0</v>
      </c>
      <c r="GU570" s="222">
        <f t="shared" si="1568"/>
        <v>0</v>
      </c>
      <c r="GV570" s="222">
        <f t="shared" si="1569"/>
        <v>0</v>
      </c>
      <c r="GW570" s="222">
        <f t="shared" si="1570"/>
        <v>0</v>
      </c>
      <c r="GX570" s="222">
        <f t="shared" si="1571"/>
        <v>0</v>
      </c>
      <c r="GY570" s="222">
        <f t="shared" si="1572"/>
        <v>0</v>
      </c>
      <c r="GZ570" s="222">
        <f t="shared" si="1573"/>
        <v>0</v>
      </c>
      <c r="HA570" s="222">
        <f t="shared" si="1574"/>
        <v>0</v>
      </c>
      <c r="HB570" s="222">
        <f t="shared" si="1575"/>
        <v>0</v>
      </c>
      <c r="HC570" s="222">
        <f t="shared" si="1576"/>
        <v>0</v>
      </c>
      <c r="HD570" s="222">
        <f t="shared" si="1577"/>
        <v>0</v>
      </c>
      <c r="HE570" s="222">
        <f t="shared" si="1578"/>
        <v>0</v>
      </c>
      <c r="HF570" s="222">
        <f t="shared" si="1579"/>
        <v>0</v>
      </c>
      <c r="HG570" s="222">
        <f t="shared" si="1580"/>
        <v>0</v>
      </c>
      <c r="HH570" s="222">
        <f t="shared" si="1581"/>
        <v>0</v>
      </c>
      <c r="HI570" s="222">
        <f t="shared" si="1582"/>
        <v>0</v>
      </c>
      <c r="HJ570" s="222">
        <f t="shared" si="1583"/>
        <v>0</v>
      </c>
      <c r="HK570" s="222">
        <f t="shared" si="1584"/>
        <v>0</v>
      </c>
      <c r="HL570" s="222">
        <f t="shared" si="1585"/>
        <v>0</v>
      </c>
      <c r="HM570" s="222">
        <f t="shared" si="1586"/>
        <v>0</v>
      </c>
      <c r="HN570" s="222">
        <f t="shared" si="1587"/>
        <v>0</v>
      </c>
      <c r="HO570" s="222">
        <f t="shared" si="1588"/>
        <v>0</v>
      </c>
      <c r="HP570" s="222">
        <f t="shared" si="1589"/>
        <v>0</v>
      </c>
      <c r="HQ570" s="222">
        <f t="shared" si="1590"/>
        <v>0</v>
      </c>
      <c r="HR570" s="222">
        <f t="shared" si="1591"/>
        <v>0</v>
      </c>
      <c r="HS570" s="222">
        <f t="shared" si="1592"/>
        <v>0</v>
      </c>
      <c r="HT570" s="222">
        <f t="shared" si="1593"/>
        <v>0</v>
      </c>
      <c r="HU570" s="222">
        <f t="shared" si="1594"/>
        <v>0</v>
      </c>
      <c r="HV570" s="222">
        <f t="shared" si="1595"/>
        <v>0</v>
      </c>
      <c r="HW570" s="222">
        <f t="shared" si="1596"/>
        <v>0</v>
      </c>
      <c r="HX570" s="222">
        <f t="shared" si="1597"/>
        <v>0</v>
      </c>
      <c r="HY570" s="222">
        <f t="shared" si="1598"/>
        <v>0</v>
      </c>
      <c r="HZ570" s="222">
        <f t="shared" si="1599"/>
        <v>0</v>
      </c>
      <c r="IA570" s="222">
        <f t="shared" si="1600"/>
        <v>0</v>
      </c>
      <c r="IB570" s="222">
        <f t="shared" si="1601"/>
        <v>0</v>
      </c>
      <c r="IC570" s="222">
        <f t="shared" si="1602"/>
        <v>0</v>
      </c>
      <c r="ID570" s="222">
        <f t="shared" si="1603"/>
        <v>0</v>
      </c>
      <c r="IE570" s="222">
        <f t="shared" si="1604"/>
        <v>0</v>
      </c>
      <c r="IF570" s="222">
        <f t="shared" si="1605"/>
        <v>0</v>
      </c>
      <c r="IG570" s="222">
        <f t="shared" si="1606"/>
        <v>0</v>
      </c>
      <c r="IH570" s="222">
        <f t="shared" si="1607"/>
        <v>0</v>
      </c>
      <c r="II570" s="222">
        <f t="shared" si="1608"/>
        <v>0</v>
      </c>
      <c r="IJ570" s="222">
        <f t="shared" si="1609"/>
        <v>0</v>
      </c>
      <c r="IK570" s="222">
        <f t="shared" si="1610"/>
        <v>0</v>
      </c>
      <c r="IL570" s="222">
        <f t="shared" si="1611"/>
        <v>0</v>
      </c>
      <c r="IM570" s="222">
        <f t="shared" si="1612"/>
        <v>0</v>
      </c>
      <c r="IN570" s="222">
        <f t="shared" si="1613"/>
        <v>0</v>
      </c>
      <c r="IO570" s="222">
        <f t="shared" si="1614"/>
        <v>0</v>
      </c>
      <c r="IP570" s="222">
        <f t="shared" si="1615"/>
        <v>0</v>
      </c>
      <c r="IQ570" s="222">
        <f t="shared" si="1616"/>
        <v>0</v>
      </c>
      <c r="IR570" s="222">
        <f t="shared" si="1617"/>
        <v>0</v>
      </c>
      <c r="IS570" s="222">
        <f t="shared" si="1618"/>
        <v>0</v>
      </c>
      <c r="IT570" s="222">
        <f t="shared" si="1619"/>
        <v>0</v>
      </c>
      <c r="IU570" s="222">
        <f t="shared" si="1620"/>
        <v>0</v>
      </c>
      <c r="IV570" s="222">
        <f t="shared" si="1621"/>
        <v>0</v>
      </c>
      <c r="IW570" s="222">
        <f t="shared" si="1622"/>
        <v>0</v>
      </c>
      <c r="IX570" s="222">
        <f t="shared" si="1623"/>
        <v>0</v>
      </c>
      <c r="IY570" s="222">
        <f t="shared" si="1624"/>
        <v>0</v>
      </c>
      <c r="IZ570" s="222">
        <f t="shared" si="1625"/>
        <v>0</v>
      </c>
      <c r="JA570" s="222">
        <f t="shared" si="1626"/>
        <v>0</v>
      </c>
      <c r="JB570" s="222">
        <f t="shared" si="1627"/>
        <v>0</v>
      </c>
    </row>
    <row r="571" spans="2:262">
      <c r="B571" s="230">
        <v>210</v>
      </c>
      <c r="C571" s="229">
        <f t="shared" si="1628"/>
        <v>4.1015624999999984E-3</v>
      </c>
      <c r="D571" s="226">
        <f t="shared" ca="1" si="1371"/>
        <v>39.412561608014784</v>
      </c>
      <c r="E571" s="225">
        <f ca="1">HH361</f>
        <v>0.21256160801478211</v>
      </c>
      <c r="F571" s="224">
        <v>210</v>
      </c>
      <c r="G571" s="222">
        <f t="shared" si="1372"/>
        <v>0</v>
      </c>
      <c r="H571" s="222">
        <f t="shared" si="1373"/>
        <v>0</v>
      </c>
      <c r="I571" s="222">
        <f t="shared" si="1374"/>
        <v>0</v>
      </c>
      <c r="J571" s="222">
        <f t="shared" si="1375"/>
        <v>0</v>
      </c>
      <c r="K571" s="222">
        <f t="shared" si="1376"/>
        <v>0</v>
      </c>
      <c r="L571" s="222">
        <f t="shared" si="1377"/>
        <v>0</v>
      </c>
      <c r="M571" s="222">
        <f t="shared" si="1378"/>
        <v>0</v>
      </c>
      <c r="N571" s="222">
        <f t="shared" si="1379"/>
        <v>0</v>
      </c>
      <c r="O571" s="222">
        <f t="shared" si="1380"/>
        <v>0</v>
      </c>
      <c r="P571" s="222">
        <f t="shared" si="1381"/>
        <v>0</v>
      </c>
      <c r="Q571" s="222">
        <f t="shared" si="1382"/>
        <v>0</v>
      </c>
      <c r="R571" s="222">
        <f t="shared" si="1383"/>
        <v>0</v>
      </c>
      <c r="S571" s="222">
        <f t="shared" si="1384"/>
        <v>0</v>
      </c>
      <c r="T571" s="222">
        <f t="shared" si="1385"/>
        <v>0</v>
      </c>
      <c r="U571" s="222">
        <f t="shared" si="1386"/>
        <v>0</v>
      </c>
      <c r="V571" s="222">
        <f t="shared" si="1387"/>
        <v>0</v>
      </c>
      <c r="W571" s="222">
        <f t="shared" si="1388"/>
        <v>0</v>
      </c>
      <c r="X571" s="222">
        <f t="shared" si="1389"/>
        <v>0</v>
      </c>
      <c r="Y571" s="222">
        <f t="shared" si="1390"/>
        <v>0</v>
      </c>
      <c r="Z571" s="222">
        <f t="shared" si="1391"/>
        <v>0</v>
      </c>
      <c r="AA571" s="222">
        <f t="shared" si="1392"/>
        <v>0</v>
      </c>
      <c r="AB571" s="222">
        <f t="shared" si="1393"/>
        <v>0</v>
      </c>
      <c r="AC571" s="222">
        <f t="shared" si="1394"/>
        <v>0</v>
      </c>
      <c r="AD571" s="222">
        <f t="shared" si="1395"/>
        <v>0</v>
      </c>
      <c r="AE571" s="222">
        <f t="shared" si="1396"/>
        <v>0</v>
      </c>
      <c r="AF571" s="222">
        <f t="shared" si="1397"/>
        <v>0</v>
      </c>
      <c r="AG571" s="222">
        <f t="shared" si="1398"/>
        <v>0</v>
      </c>
      <c r="AH571" s="222">
        <f t="shared" si="1399"/>
        <v>0</v>
      </c>
      <c r="AI571" s="222">
        <f t="shared" si="1400"/>
        <v>0</v>
      </c>
      <c r="AJ571" s="222">
        <f t="shared" si="1401"/>
        <v>0</v>
      </c>
      <c r="AK571" s="222">
        <f t="shared" si="1402"/>
        <v>0</v>
      </c>
      <c r="AL571" s="222">
        <f t="shared" si="1403"/>
        <v>0</v>
      </c>
      <c r="AM571" s="222">
        <f t="shared" si="1404"/>
        <v>0</v>
      </c>
      <c r="AN571" s="222">
        <f t="shared" si="1405"/>
        <v>0</v>
      </c>
      <c r="AO571" s="222">
        <f t="shared" si="1406"/>
        <v>0</v>
      </c>
      <c r="AP571" s="222">
        <f t="shared" si="1407"/>
        <v>0</v>
      </c>
      <c r="AQ571" s="222">
        <f t="shared" si="1408"/>
        <v>0</v>
      </c>
      <c r="AR571" s="222">
        <f t="shared" si="1409"/>
        <v>0</v>
      </c>
      <c r="AS571" s="222">
        <f t="shared" si="1410"/>
        <v>0</v>
      </c>
      <c r="AT571" s="222">
        <f t="shared" si="1411"/>
        <v>0</v>
      </c>
      <c r="AU571" s="222">
        <f t="shared" si="1412"/>
        <v>0</v>
      </c>
      <c r="AV571" s="222">
        <f t="shared" si="1413"/>
        <v>0</v>
      </c>
      <c r="AW571" s="222">
        <f t="shared" si="1414"/>
        <v>0</v>
      </c>
      <c r="AX571" s="222">
        <f t="shared" si="1415"/>
        <v>0</v>
      </c>
      <c r="AY571" s="222">
        <f t="shared" si="1416"/>
        <v>0</v>
      </c>
      <c r="AZ571" s="222">
        <f t="shared" si="1417"/>
        <v>0</v>
      </c>
      <c r="BA571" s="222">
        <f t="shared" si="1418"/>
        <v>0</v>
      </c>
      <c r="BB571" s="222">
        <f t="shared" si="1419"/>
        <v>0</v>
      </c>
      <c r="BC571" s="222">
        <f t="shared" si="1420"/>
        <v>0</v>
      </c>
      <c r="BD571" s="222">
        <f t="shared" si="1421"/>
        <v>0</v>
      </c>
      <c r="BE571" s="222">
        <f t="shared" si="1422"/>
        <v>0</v>
      </c>
      <c r="BF571" s="222">
        <f t="shared" si="1423"/>
        <v>0</v>
      </c>
      <c r="BG571" s="222">
        <f t="shared" si="1424"/>
        <v>0</v>
      </c>
      <c r="BH571" s="222">
        <f t="shared" si="1425"/>
        <v>0</v>
      </c>
      <c r="BI571" s="222">
        <f t="shared" si="1426"/>
        <v>0</v>
      </c>
      <c r="BJ571" s="222">
        <f t="shared" si="1427"/>
        <v>0</v>
      </c>
      <c r="BK571" s="222">
        <f t="shared" si="1428"/>
        <v>0</v>
      </c>
      <c r="BL571" s="222">
        <f t="shared" si="1429"/>
        <v>0</v>
      </c>
      <c r="BM571" s="222">
        <f t="shared" si="1430"/>
        <v>0</v>
      </c>
      <c r="BN571" s="222">
        <f t="shared" si="1431"/>
        <v>0</v>
      </c>
      <c r="BO571" s="222">
        <f t="shared" si="1432"/>
        <v>0</v>
      </c>
      <c r="BP571" s="222">
        <f t="shared" si="1433"/>
        <v>0</v>
      </c>
      <c r="BQ571" s="222">
        <f t="shared" si="1434"/>
        <v>0</v>
      </c>
      <c r="BR571" s="222">
        <f t="shared" si="1435"/>
        <v>0</v>
      </c>
      <c r="BS571" s="222">
        <f t="shared" si="1436"/>
        <v>0</v>
      </c>
      <c r="BT571" s="222">
        <f t="shared" si="1437"/>
        <v>0</v>
      </c>
      <c r="BU571" s="222">
        <f t="shared" si="1438"/>
        <v>0</v>
      </c>
      <c r="BV571" s="222">
        <f t="shared" si="1439"/>
        <v>0</v>
      </c>
      <c r="BW571" s="222">
        <f t="shared" si="1440"/>
        <v>0</v>
      </c>
      <c r="BX571" s="222">
        <f t="shared" si="1441"/>
        <v>0</v>
      </c>
      <c r="BY571" s="222">
        <f t="shared" si="1442"/>
        <v>0</v>
      </c>
      <c r="BZ571" s="222">
        <f t="shared" si="1443"/>
        <v>0</v>
      </c>
      <c r="CA571" s="222">
        <f t="shared" si="1444"/>
        <v>0</v>
      </c>
      <c r="CB571" s="222">
        <f t="shared" si="1445"/>
        <v>0</v>
      </c>
      <c r="CC571" s="222">
        <f t="shared" si="1446"/>
        <v>0</v>
      </c>
      <c r="CD571" s="222">
        <f t="shared" si="1447"/>
        <v>0</v>
      </c>
      <c r="CE571" s="222">
        <f t="shared" si="1448"/>
        <v>0</v>
      </c>
      <c r="CF571" s="222">
        <f t="shared" si="1449"/>
        <v>0</v>
      </c>
      <c r="CG571" s="222">
        <f t="shared" si="1450"/>
        <v>0</v>
      </c>
      <c r="CH571" s="222">
        <f t="shared" si="1451"/>
        <v>0</v>
      </c>
      <c r="CI571" s="222">
        <f t="shared" si="1452"/>
        <v>0</v>
      </c>
      <c r="CJ571" s="222">
        <f t="shared" si="1453"/>
        <v>0</v>
      </c>
      <c r="CK571" s="222">
        <f t="shared" si="1454"/>
        <v>0</v>
      </c>
      <c r="CL571" s="222">
        <f t="shared" si="1455"/>
        <v>0</v>
      </c>
      <c r="CM571" s="222">
        <f t="shared" si="1456"/>
        <v>0</v>
      </c>
      <c r="CN571" s="222">
        <f t="shared" si="1457"/>
        <v>0</v>
      </c>
      <c r="CO571" s="222">
        <f t="shared" si="1458"/>
        <v>0</v>
      </c>
      <c r="CP571" s="222">
        <f t="shared" si="1459"/>
        <v>0</v>
      </c>
      <c r="CQ571" s="222">
        <f t="shared" si="1460"/>
        <v>0</v>
      </c>
      <c r="CR571" s="222">
        <f t="shared" si="1461"/>
        <v>0</v>
      </c>
      <c r="CS571" s="222">
        <f t="shared" si="1462"/>
        <v>0</v>
      </c>
      <c r="CT571" s="222">
        <f t="shared" si="1463"/>
        <v>0</v>
      </c>
      <c r="CU571" s="222">
        <f t="shared" si="1464"/>
        <v>0</v>
      </c>
      <c r="CV571" s="222">
        <f t="shared" si="1465"/>
        <v>0</v>
      </c>
      <c r="CW571" s="222">
        <f t="shared" si="1466"/>
        <v>0</v>
      </c>
      <c r="CX571" s="222">
        <f t="shared" si="1467"/>
        <v>0</v>
      </c>
      <c r="CY571" s="222">
        <f t="shared" si="1468"/>
        <v>0</v>
      </c>
      <c r="CZ571" s="222">
        <f t="shared" si="1469"/>
        <v>0</v>
      </c>
      <c r="DA571" s="222">
        <f t="shared" si="1470"/>
        <v>0</v>
      </c>
      <c r="DB571" s="222">
        <f t="shared" si="1471"/>
        <v>0</v>
      </c>
      <c r="DC571" s="222">
        <f t="shared" si="1472"/>
        <v>0</v>
      </c>
      <c r="DD571" s="222">
        <f t="shared" si="1473"/>
        <v>0</v>
      </c>
      <c r="DE571" s="222">
        <f t="shared" si="1474"/>
        <v>0</v>
      </c>
      <c r="DF571" s="222">
        <f t="shared" si="1475"/>
        <v>0</v>
      </c>
      <c r="DG571" s="222">
        <f t="shared" si="1476"/>
        <v>0</v>
      </c>
      <c r="DH571" s="222">
        <f t="shared" si="1477"/>
        <v>0</v>
      </c>
      <c r="DI571" s="222">
        <f t="shared" si="1478"/>
        <v>0</v>
      </c>
      <c r="DJ571" s="222">
        <f t="shared" si="1479"/>
        <v>0</v>
      </c>
      <c r="DK571" s="222">
        <f t="shared" si="1480"/>
        <v>0</v>
      </c>
      <c r="DL571" s="222">
        <f t="shared" si="1481"/>
        <v>0</v>
      </c>
      <c r="DM571" s="222">
        <f t="shared" si="1482"/>
        <v>0</v>
      </c>
      <c r="DN571" s="222">
        <f t="shared" si="1483"/>
        <v>0</v>
      </c>
      <c r="DO571" s="222">
        <f t="shared" si="1484"/>
        <v>0</v>
      </c>
      <c r="DP571" s="222">
        <f t="shared" si="1485"/>
        <v>0</v>
      </c>
      <c r="DQ571" s="222">
        <f t="shared" si="1486"/>
        <v>0</v>
      </c>
      <c r="DR571" s="222">
        <f t="shared" si="1487"/>
        <v>0</v>
      </c>
      <c r="DS571" s="222">
        <f t="shared" si="1488"/>
        <v>0</v>
      </c>
      <c r="DT571" s="222">
        <f t="shared" si="1489"/>
        <v>0</v>
      </c>
      <c r="DU571" s="222">
        <f t="shared" si="1490"/>
        <v>0</v>
      </c>
      <c r="DV571" s="222">
        <f t="shared" si="1491"/>
        <v>0</v>
      </c>
      <c r="DW571" s="222">
        <f t="shared" si="1492"/>
        <v>0</v>
      </c>
      <c r="DX571" s="222">
        <f t="shared" si="1493"/>
        <v>0</v>
      </c>
      <c r="DY571" s="222">
        <f t="shared" si="1494"/>
        <v>0</v>
      </c>
      <c r="DZ571" s="222">
        <f t="shared" si="1495"/>
        <v>0</v>
      </c>
      <c r="EA571" s="222">
        <f t="shared" si="1496"/>
        <v>0</v>
      </c>
      <c r="EB571" s="222">
        <f t="shared" si="1497"/>
        <v>0</v>
      </c>
      <c r="EC571" s="222">
        <f t="shared" si="1498"/>
        <v>0</v>
      </c>
      <c r="ED571" s="222">
        <f t="shared" si="1499"/>
        <v>0</v>
      </c>
      <c r="EE571" s="222">
        <f t="shared" si="1500"/>
        <v>0</v>
      </c>
      <c r="EF571" s="222">
        <f t="shared" si="1501"/>
        <v>0</v>
      </c>
      <c r="EG571" s="222">
        <f t="shared" si="1502"/>
        <v>0</v>
      </c>
      <c r="EH571" s="222">
        <f t="shared" si="1503"/>
        <v>0</v>
      </c>
      <c r="EI571" s="222">
        <f t="shared" si="1504"/>
        <v>0</v>
      </c>
      <c r="EJ571" s="222">
        <f t="shared" si="1505"/>
        <v>0</v>
      </c>
      <c r="EK571" s="222">
        <f t="shared" si="1506"/>
        <v>0</v>
      </c>
      <c r="EL571" s="222">
        <f t="shared" si="1507"/>
        <v>0</v>
      </c>
      <c r="EM571" s="222">
        <f t="shared" si="1508"/>
        <v>0</v>
      </c>
      <c r="EN571" s="222">
        <f t="shared" si="1509"/>
        <v>0</v>
      </c>
      <c r="EO571" s="222">
        <f t="shared" si="1510"/>
        <v>0</v>
      </c>
      <c r="EP571" s="222">
        <f t="shared" si="1511"/>
        <v>0</v>
      </c>
      <c r="EQ571" s="222">
        <f t="shared" si="1512"/>
        <v>0</v>
      </c>
      <c r="ER571" s="222">
        <f t="shared" si="1513"/>
        <v>0</v>
      </c>
      <c r="ES571" s="222">
        <f t="shared" si="1514"/>
        <v>0</v>
      </c>
      <c r="ET571" s="222">
        <f t="shared" si="1515"/>
        <v>0</v>
      </c>
      <c r="EU571" s="222">
        <f t="shared" si="1516"/>
        <v>0</v>
      </c>
      <c r="EV571" s="222">
        <f t="shared" si="1517"/>
        <v>0</v>
      </c>
      <c r="EW571" s="222">
        <f t="shared" si="1518"/>
        <v>0</v>
      </c>
      <c r="EX571" s="222">
        <f t="shared" si="1519"/>
        <v>0</v>
      </c>
      <c r="EY571" s="222">
        <f t="shared" si="1520"/>
        <v>0</v>
      </c>
      <c r="EZ571" s="222">
        <f t="shared" si="1521"/>
        <v>0</v>
      </c>
      <c r="FA571" s="222">
        <f t="shared" si="1522"/>
        <v>0</v>
      </c>
      <c r="FB571" s="222">
        <f t="shared" si="1523"/>
        <v>0</v>
      </c>
      <c r="FC571" s="222">
        <f t="shared" si="1524"/>
        <v>0</v>
      </c>
      <c r="FD571" s="222">
        <f t="shared" si="1525"/>
        <v>0</v>
      </c>
      <c r="FE571" s="222">
        <f t="shared" si="1526"/>
        <v>0</v>
      </c>
      <c r="FF571" s="222">
        <f t="shared" si="1527"/>
        <v>0</v>
      </c>
      <c r="FG571" s="222">
        <f t="shared" si="1528"/>
        <v>0</v>
      </c>
      <c r="FH571" s="222">
        <f t="shared" si="1529"/>
        <v>0</v>
      </c>
      <c r="FI571" s="222">
        <f t="shared" si="1530"/>
        <v>0</v>
      </c>
      <c r="FJ571" s="222">
        <f t="shared" si="1531"/>
        <v>0</v>
      </c>
      <c r="FK571" s="222">
        <f t="shared" si="1532"/>
        <v>0</v>
      </c>
      <c r="FL571" s="222">
        <f t="shared" si="1533"/>
        <v>0</v>
      </c>
      <c r="FM571" s="222">
        <f t="shared" si="1534"/>
        <v>0</v>
      </c>
      <c r="FN571" s="222">
        <f t="shared" si="1535"/>
        <v>0</v>
      </c>
      <c r="FO571" s="222">
        <f t="shared" si="1536"/>
        <v>0</v>
      </c>
      <c r="FP571" s="222">
        <f t="shared" si="1537"/>
        <v>0</v>
      </c>
      <c r="FQ571" s="222">
        <f t="shared" si="1538"/>
        <v>0</v>
      </c>
      <c r="FR571" s="222">
        <f t="shared" si="1539"/>
        <v>0</v>
      </c>
      <c r="FS571" s="222">
        <f t="shared" si="1540"/>
        <v>0</v>
      </c>
      <c r="FT571" s="222">
        <f t="shared" si="1541"/>
        <v>0</v>
      </c>
      <c r="FU571" s="222">
        <f t="shared" si="1542"/>
        <v>0</v>
      </c>
      <c r="FV571" s="222">
        <f t="shared" si="1543"/>
        <v>0</v>
      </c>
      <c r="FW571" s="222">
        <f t="shared" si="1544"/>
        <v>0</v>
      </c>
      <c r="FX571" s="222">
        <f t="shared" si="1545"/>
        <v>0</v>
      </c>
      <c r="FY571" s="222">
        <f t="shared" si="1546"/>
        <v>0</v>
      </c>
      <c r="FZ571" s="222">
        <f t="shared" si="1547"/>
        <v>0</v>
      </c>
      <c r="GA571" s="222">
        <f t="shared" si="1548"/>
        <v>0</v>
      </c>
      <c r="GB571" s="222">
        <f t="shared" si="1549"/>
        <v>0</v>
      </c>
      <c r="GC571" s="222">
        <f t="shared" si="1550"/>
        <v>0</v>
      </c>
      <c r="GD571" s="222">
        <f t="shared" si="1551"/>
        <v>0</v>
      </c>
      <c r="GE571" s="222">
        <f t="shared" si="1552"/>
        <v>0</v>
      </c>
      <c r="GF571" s="222">
        <f t="shared" si="1553"/>
        <v>0</v>
      </c>
      <c r="GG571" s="222">
        <f t="shared" si="1554"/>
        <v>0</v>
      </c>
      <c r="GH571" s="222">
        <f t="shared" si="1555"/>
        <v>0</v>
      </c>
      <c r="GI571" s="222">
        <f t="shared" si="1556"/>
        <v>0</v>
      </c>
      <c r="GJ571" s="222">
        <f t="shared" si="1557"/>
        <v>0</v>
      </c>
      <c r="GK571" s="222">
        <f t="shared" si="1558"/>
        <v>0</v>
      </c>
      <c r="GL571" s="222">
        <f t="shared" si="1559"/>
        <v>0</v>
      </c>
      <c r="GM571" s="222">
        <f t="shared" si="1560"/>
        <v>0</v>
      </c>
      <c r="GN571" s="222">
        <f t="shared" si="1561"/>
        <v>0</v>
      </c>
      <c r="GO571" s="222">
        <f t="shared" si="1562"/>
        <v>0</v>
      </c>
      <c r="GP571" s="222">
        <f t="shared" si="1563"/>
        <v>0</v>
      </c>
      <c r="GQ571" s="222">
        <f t="shared" si="1564"/>
        <v>0</v>
      </c>
      <c r="GR571" s="222">
        <f t="shared" si="1565"/>
        <v>0</v>
      </c>
      <c r="GS571" s="222">
        <f t="shared" si="1566"/>
        <v>0</v>
      </c>
      <c r="GT571" s="222">
        <f t="shared" si="1567"/>
        <v>0</v>
      </c>
      <c r="GU571" s="222">
        <f t="shared" si="1568"/>
        <v>0</v>
      </c>
      <c r="GV571" s="222">
        <f t="shared" si="1569"/>
        <v>0</v>
      </c>
      <c r="GW571" s="222">
        <f t="shared" si="1570"/>
        <v>0</v>
      </c>
      <c r="GX571" s="222">
        <f t="shared" si="1571"/>
        <v>0</v>
      </c>
      <c r="GY571" s="222">
        <f t="shared" si="1572"/>
        <v>0</v>
      </c>
      <c r="GZ571" s="222">
        <f t="shared" si="1573"/>
        <v>0</v>
      </c>
      <c r="HA571" s="222">
        <f t="shared" si="1574"/>
        <v>0</v>
      </c>
      <c r="HB571" s="222">
        <f t="shared" si="1575"/>
        <v>0</v>
      </c>
      <c r="HC571" s="222">
        <f t="shared" si="1576"/>
        <v>0</v>
      </c>
      <c r="HD571" s="222">
        <f t="shared" si="1577"/>
        <v>0</v>
      </c>
      <c r="HE571" s="222">
        <f t="shared" si="1578"/>
        <v>0</v>
      </c>
      <c r="HF571" s="222">
        <f t="shared" si="1579"/>
        <v>0</v>
      </c>
      <c r="HG571" s="222">
        <f t="shared" si="1580"/>
        <v>0</v>
      </c>
      <c r="HH571" s="222">
        <f t="shared" si="1581"/>
        <v>0</v>
      </c>
      <c r="HI571" s="222">
        <f t="shared" si="1582"/>
        <v>0</v>
      </c>
      <c r="HJ571" s="222">
        <f t="shared" si="1583"/>
        <v>0</v>
      </c>
      <c r="HK571" s="222">
        <f t="shared" si="1584"/>
        <v>0</v>
      </c>
      <c r="HL571" s="222">
        <f t="shared" si="1585"/>
        <v>0</v>
      </c>
      <c r="HM571" s="222">
        <f t="shared" si="1586"/>
        <v>0</v>
      </c>
      <c r="HN571" s="222">
        <f t="shared" si="1587"/>
        <v>0</v>
      </c>
      <c r="HO571" s="222">
        <f t="shared" si="1588"/>
        <v>0</v>
      </c>
      <c r="HP571" s="222">
        <f t="shared" si="1589"/>
        <v>0</v>
      </c>
      <c r="HQ571" s="222">
        <f t="shared" si="1590"/>
        <v>0</v>
      </c>
      <c r="HR571" s="222">
        <f t="shared" si="1591"/>
        <v>0</v>
      </c>
      <c r="HS571" s="222">
        <f t="shared" si="1592"/>
        <v>0</v>
      </c>
      <c r="HT571" s="222">
        <f t="shared" si="1593"/>
        <v>0</v>
      </c>
      <c r="HU571" s="222">
        <f t="shared" si="1594"/>
        <v>0</v>
      </c>
      <c r="HV571" s="222">
        <f t="shared" si="1595"/>
        <v>0</v>
      </c>
      <c r="HW571" s="222">
        <f t="shared" si="1596"/>
        <v>0</v>
      </c>
      <c r="HX571" s="222">
        <f t="shared" si="1597"/>
        <v>0</v>
      </c>
      <c r="HY571" s="222">
        <f t="shared" si="1598"/>
        <v>0</v>
      </c>
      <c r="HZ571" s="222">
        <f t="shared" si="1599"/>
        <v>0</v>
      </c>
      <c r="IA571" s="222">
        <f t="shared" si="1600"/>
        <v>0</v>
      </c>
      <c r="IB571" s="222">
        <f t="shared" si="1601"/>
        <v>0</v>
      </c>
      <c r="IC571" s="222">
        <f t="shared" si="1602"/>
        <v>0</v>
      </c>
      <c r="ID571" s="222">
        <f t="shared" si="1603"/>
        <v>0</v>
      </c>
      <c r="IE571" s="222">
        <f t="shared" si="1604"/>
        <v>0</v>
      </c>
      <c r="IF571" s="222">
        <f t="shared" si="1605"/>
        <v>0</v>
      </c>
      <c r="IG571" s="222">
        <f t="shared" si="1606"/>
        <v>0</v>
      </c>
      <c r="IH571" s="222">
        <f t="shared" si="1607"/>
        <v>0</v>
      </c>
      <c r="II571" s="222">
        <f t="shared" si="1608"/>
        <v>0</v>
      </c>
      <c r="IJ571" s="222">
        <f t="shared" si="1609"/>
        <v>0</v>
      </c>
      <c r="IK571" s="222">
        <f t="shared" si="1610"/>
        <v>0</v>
      </c>
      <c r="IL571" s="222">
        <f t="shared" si="1611"/>
        <v>0</v>
      </c>
      <c r="IM571" s="222">
        <f t="shared" si="1612"/>
        <v>0</v>
      </c>
      <c r="IN571" s="222">
        <f t="shared" si="1613"/>
        <v>0</v>
      </c>
      <c r="IO571" s="222">
        <f t="shared" si="1614"/>
        <v>0</v>
      </c>
      <c r="IP571" s="222">
        <f t="shared" si="1615"/>
        <v>0</v>
      </c>
      <c r="IQ571" s="222">
        <f t="shared" si="1616"/>
        <v>0</v>
      </c>
      <c r="IR571" s="222">
        <f t="shared" si="1617"/>
        <v>0</v>
      </c>
      <c r="IS571" s="222">
        <f t="shared" si="1618"/>
        <v>0</v>
      </c>
      <c r="IT571" s="222">
        <f t="shared" si="1619"/>
        <v>0</v>
      </c>
      <c r="IU571" s="222">
        <f t="shared" si="1620"/>
        <v>0</v>
      </c>
      <c r="IV571" s="222">
        <f t="shared" si="1621"/>
        <v>0</v>
      </c>
      <c r="IW571" s="222">
        <f t="shared" si="1622"/>
        <v>0</v>
      </c>
      <c r="IX571" s="222">
        <f t="shared" si="1623"/>
        <v>0</v>
      </c>
      <c r="IY571" s="222">
        <f t="shared" si="1624"/>
        <v>0</v>
      </c>
      <c r="IZ571" s="222">
        <f t="shared" si="1625"/>
        <v>0</v>
      </c>
      <c r="JA571" s="222">
        <f t="shared" si="1626"/>
        <v>0</v>
      </c>
      <c r="JB571" s="222">
        <f t="shared" si="1627"/>
        <v>0</v>
      </c>
    </row>
    <row r="572" spans="2:262">
      <c r="B572" s="230">
        <v>211</v>
      </c>
      <c r="C572" s="229">
        <f t="shared" si="1628"/>
        <v>4.121093749999998E-3</v>
      </c>
      <c r="D572" s="226">
        <f t="shared" ca="1" si="1371"/>
        <v>39.407650430975195</v>
      </c>
      <c r="E572" s="225">
        <f ca="1">HI361</f>
        <v>0.20765043097519056</v>
      </c>
      <c r="F572" s="224">
        <v>211</v>
      </c>
      <c r="G572" s="222">
        <f t="shared" si="1372"/>
        <v>0</v>
      </c>
      <c r="H572" s="222">
        <f t="shared" si="1373"/>
        <v>0</v>
      </c>
      <c r="I572" s="222">
        <f t="shared" si="1374"/>
        <v>0</v>
      </c>
      <c r="J572" s="222">
        <f t="shared" si="1375"/>
        <v>0</v>
      </c>
      <c r="K572" s="222">
        <f t="shared" si="1376"/>
        <v>0</v>
      </c>
      <c r="L572" s="222">
        <f t="shared" si="1377"/>
        <v>0</v>
      </c>
      <c r="M572" s="222">
        <f t="shared" si="1378"/>
        <v>0</v>
      </c>
      <c r="N572" s="222">
        <f t="shared" si="1379"/>
        <v>0</v>
      </c>
      <c r="O572" s="222">
        <f t="shared" si="1380"/>
        <v>0</v>
      </c>
      <c r="P572" s="222">
        <f t="shared" si="1381"/>
        <v>0</v>
      </c>
      <c r="Q572" s="222">
        <f t="shared" si="1382"/>
        <v>0</v>
      </c>
      <c r="R572" s="222">
        <f t="shared" si="1383"/>
        <v>0</v>
      </c>
      <c r="S572" s="222">
        <f t="shared" si="1384"/>
        <v>0</v>
      </c>
      <c r="T572" s="222">
        <f t="shared" si="1385"/>
        <v>0</v>
      </c>
      <c r="U572" s="222">
        <f t="shared" si="1386"/>
        <v>0</v>
      </c>
      <c r="V572" s="222">
        <f t="shared" si="1387"/>
        <v>0</v>
      </c>
      <c r="W572" s="222">
        <f t="shared" si="1388"/>
        <v>0</v>
      </c>
      <c r="X572" s="222">
        <f t="shared" si="1389"/>
        <v>0</v>
      </c>
      <c r="Y572" s="222">
        <f t="shared" si="1390"/>
        <v>0</v>
      </c>
      <c r="Z572" s="222">
        <f t="shared" si="1391"/>
        <v>0</v>
      </c>
      <c r="AA572" s="222">
        <f t="shared" si="1392"/>
        <v>0</v>
      </c>
      <c r="AB572" s="222">
        <f t="shared" si="1393"/>
        <v>0</v>
      </c>
      <c r="AC572" s="222">
        <f t="shared" si="1394"/>
        <v>0</v>
      </c>
      <c r="AD572" s="222">
        <f t="shared" si="1395"/>
        <v>0</v>
      </c>
      <c r="AE572" s="222">
        <f t="shared" si="1396"/>
        <v>0</v>
      </c>
      <c r="AF572" s="222">
        <f t="shared" si="1397"/>
        <v>0</v>
      </c>
      <c r="AG572" s="222">
        <f t="shared" si="1398"/>
        <v>0</v>
      </c>
      <c r="AH572" s="222">
        <f t="shared" si="1399"/>
        <v>0</v>
      </c>
      <c r="AI572" s="222">
        <f t="shared" si="1400"/>
        <v>0</v>
      </c>
      <c r="AJ572" s="222">
        <f t="shared" si="1401"/>
        <v>0</v>
      </c>
      <c r="AK572" s="222">
        <f t="shared" si="1402"/>
        <v>0</v>
      </c>
      <c r="AL572" s="222">
        <f t="shared" si="1403"/>
        <v>0</v>
      </c>
      <c r="AM572" s="222">
        <f t="shared" si="1404"/>
        <v>0</v>
      </c>
      <c r="AN572" s="222">
        <f t="shared" si="1405"/>
        <v>0</v>
      </c>
      <c r="AO572" s="222">
        <f t="shared" si="1406"/>
        <v>0</v>
      </c>
      <c r="AP572" s="222">
        <f t="shared" si="1407"/>
        <v>0</v>
      </c>
      <c r="AQ572" s="222">
        <f t="shared" si="1408"/>
        <v>0</v>
      </c>
      <c r="AR572" s="222">
        <f t="shared" si="1409"/>
        <v>0</v>
      </c>
      <c r="AS572" s="222">
        <f t="shared" si="1410"/>
        <v>0</v>
      </c>
      <c r="AT572" s="222">
        <f t="shared" si="1411"/>
        <v>0</v>
      </c>
      <c r="AU572" s="222">
        <f t="shared" si="1412"/>
        <v>0</v>
      </c>
      <c r="AV572" s="222">
        <f t="shared" si="1413"/>
        <v>0</v>
      </c>
      <c r="AW572" s="222">
        <f t="shared" si="1414"/>
        <v>0</v>
      </c>
      <c r="AX572" s="222">
        <f t="shared" si="1415"/>
        <v>0</v>
      </c>
      <c r="AY572" s="222">
        <f t="shared" si="1416"/>
        <v>0</v>
      </c>
      <c r="AZ572" s="222">
        <f t="shared" si="1417"/>
        <v>0</v>
      </c>
      <c r="BA572" s="222">
        <f t="shared" si="1418"/>
        <v>0</v>
      </c>
      <c r="BB572" s="222">
        <f t="shared" si="1419"/>
        <v>0</v>
      </c>
      <c r="BC572" s="222">
        <f t="shared" si="1420"/>
        <v>0</v>
      </c>
      <c r="BD572" s="222">
        <f t="shared" si="1421"/>
        <v>0</v>
      </c>
      <c r="BE572" s="222">
        <f t="shared" si="1422"/>
        <v>0</v>
      </c>
      <c r="BF572" s="222">
        <f t="shared" si="1423"/>
        <v>0</v>
      </c>
      <c r="BG572" s="222">
        <f t="shared" si="1424"/>
        <v>0</v>
      </c>
      <c r="BH572" s="222">
        <f t="shared" si="1425"/>
        <v>0</v>
      </c>
      <c r="BI572" s="222">
        <f t="shared" si="1426"/>
        <v>0</v>
      </c>
      <c r="BJ572" s="222">
        <f t="shared" si="1427"/>
        <v>0</v>
      </c>
      <c r="BK572" s="222">
        <f t="shared" si="1428"/>
        <v>0</v>
      </c>
      <c r="BL572" s="222">
        <f t="shared" si="1429"/>
        <v>0</v>
      </c>
      <c r="BM572" s="222">
        <f t="shared" si="1430"/>
        <v>0</v>
      </c>
      <c r="BN572" s="222">
        <f t="shared" si="1431"/>
        <v>0</v>
      </c>
      <c r="BO572" s="222">
        <f t="shared" si="1432"/>
        <v>0</v>
      </c>
      <c r="BP572" s="222">
        <f t="shared" si="1433"/>
        <v>0</v>
      </c>
      <c r="BQ572" s="222">
        <f t="shared" si="1434"/>
        <v>0</v>
      </c>
      <c r="BR572" s="222">
        <f t="shared" si="1435"/>
        <v>0</v>
      </c>
      <c r="BS572" s="222">
        <f t="shared" si="1436"/>
        <v>0</v>
      </c>
      <c r="BT572" s="222">
        <f t="shared" si="1437"/>
        <v>0</v>
      </c>
      <c r="BU572" s="222">
        <f t="shared" si="1438"/>
        <v>0</v>
      </c>
      <c r="BV572" s="222">
        <f t="shared" si="1439"/>
        <v>0</v>
      </c>
      <c r="BW572" s="222">
        <f t="shared" si="1440"/>
        <v>0</v>
      </c>
      <c r="BX572" s="222">
        <f t="shared" si="1441"/>
        <v>0</v>
      </c>
      <c r="BY572" s="222">
        <f t="shared" si="1442"/>
        <v>0</v>
      </c>
      <c r="BZ572" s="222">
        <f t="shared" si="1443"/>
        <v>0</v>
      </c>
      <c r="CA572" s="222">
        <f t="shared" si="1444"/>
        <v>0</v>
      </c>
      <c r="CB572" s="222">
        <f t="shared" si="1445"/>
        <v>0</v>
      </c>
      <c r="CC572" s="222">
        <f t="shared" si="1446"/>
        <v>0</v>
      </c>
      <c r="CD572" s="222">
        <f t="shared" si="1447"/>
        <v>0</v>
      </c>
      <c r="CE572" s="222">
        <f t="shared" si="1448"/>
        <v>0</v>
      </c>
      <c r="CF572" s="222">
        <f t="shared" si="1449"/>
        <v>0</v>
      </c>
      <c r="CG572" s="222">
        <f t="shared" si="1450"/>
        <v>0</v>
      </c>
      <c r="CH572" s="222">
        <f t="shared" si="1451"/>
        <v>0</v>
      </c>
      <c r="CI572" s="222">
        <f t="shared" si="1452"/>
        <v>0</v>
      </c>
      <c r="CJ572" s="222">
        <f t="shared" si="1453"/>
        <v>0</v>
      </c>
      <c r="CK572" s="222">
        <f t="shared" si="1454"/>
        <v>0</v>
      </c>
      <c r="CL572" s="222">
        <f t="shared" si="1455"/>
        <v>0</v>
      </c>
      <c r="CM572" s="222">
        <f t="shared" si="1456"/>
        <v>0</v>
      </c>
      <c r="CN572" s="222">
        <f t="shared" si="1457"/>
        <v>0</v>
      </c>
      <c r="CO572" s="222">
        <f t="shared" si="1458"/>
        <v>0</v>
      </c>
      <c r="CP572" s="222">
        <f t="shared" si="1459"/>
        <v>0</v>
      </c>
      <c r="CQ572" s="222">
        <f t="shared" si="1460"/>
        <v>0</v>
      </c>
      <c r="CR572" s="222">
        <f t="shared" si="1461"/>
        <v>0</v>
      </c>
      <c r="CS572" s="222">
        <f t="shared" si="1462"/>
        <v>0</v>
      </c>
      <c r="CT572" s="222">
        <f t="shared" si="1463"/>
        <v>0</v>
      </c>
      <c r="CU572" s="222">
        <f t="shared" si="1464"/>
        <v>0</v>
      </c>
      <c r="CV572" s="222">
        <f t="shared" si="1465"/>
        <v>0</v>
      </c>
      <c r="CW572" s="222">
        <f t="shared" si="1466"/>
        <v>0</v>
      </c>
      <c r="CX572" s="222">
        <f t="shared" si="1467"/>
        <v>0</v>
      </c>
      <c r="CY572" s="222">
        <f t="shared" si="1468"/>
        <v>0</v>
      </c>
      <c r="CZ572" s="222">
        <f t="shared" si="1469"/>
        <v>0</v>
      </c>
      <c r="DA572" s="222">
        <f t="shared" si="1470"/>
        <v>0</v>
      </c>
      <c r="DB572" s="222">
        <f t="shared" si="1471"/>
        <v>0</v>
      </c>
      <c r="DC572" s="222">
        <f t="shared" si="1472"/>
        <v>0</v>
      </c>
      <c r="DD572" s="222">
        <f t="shared" si="1473"/>
        <v>0</v>
      </c>
      <c r="DE572" s="222">
        <f t="shared" si="1474"/>
        <v>0</v>
      </c>
      <c r="DF572" s="222">
        <f t="shared" si="1475"/>
        <v>0</v>
      </c>
      <c r="DG572" s="222">
        <f t="shared" si="1476"/>
        <v>0</v>
      </c>
      <c r="DH572" s="222">
        <f t="shared" si="1477"/>
        <v>0</v>
      </c>
      <c r="DI572" s="222">
        <f t="shared" si="1478"/>
        <v>0</v>
      </c>
      <c r="DJ572" s="222">
        <f t="shared" si="1479"/>
        <v>0</v>
      </c>
      <c r="DK572" s="222">
        <f t="shared" si="1480"/>
        <v>0</v>
      </c>
      <c r="DL572" s="222">
        <f t="shared" si="1481"/>
        <v>0</v>
      </c>
      <c r="DM572" s="222">
        <f t="shared" si="1482"/>
        <v>0</v>
      </c>
      <c r="DN572" s="222">
        <f t="shared" si="1483"/>
        <v>0</v>
      </c>
      <c r="DO572" s="222">
        <f t="shared" si="1484"/>
        <v>0</v>
      </c>
      <c r="DP572" s="222">
        <f t="shared" si="1485"/>
        <v>0</v>
      </c>
      <c r="DQ572" s="222">
        <f t="shared" si="1486"/>
        <v>0</v>
      </c>
      <c r="DR572" s="222">
        <f t="shared" si="1487"/>
        <v>0</v>
      </c>
      <c r="DS572" s="222">
        <f t="shared" si="1488"/>
        <v>0</v>
      </c>
      <c r="DT572" s="222">
        <f t="shared" si="1489"/>
        <v>0</v>
      </c>
      <c r="DU572" s="222">
        <f t="shared" si="1490"/>
        <v>0</v>
      </c>
      <c r="DV572" s="222">
        <f t="shared" si="1491"/>
        <v>0</v>
      </c>
      <c r="DW572" s="222">
        <f t="shared" si="1492"/>
        <v>0</v>
      </c>
      <c r="DX572" s="222">
        <f t="shared" si="1493"/>
        <v>0</v>
      </c>
      <c r="DY572" s="222">
        <f t="shared" si="1494"/>
        <v>0</v>
      </c>
      <c r="DZ572" s="222">
        <f t="shared" si="1495"/>
        <v>0</v>
      </c>
      <c r="EA572" s="222">
        <f t="shared" si="1496"/>
        <v>0</v>
      </c>
      <c r="EB572" s="222">
        <f t="shared" si="1497"/>
        <v>0</v>
      </c>
      <c r="EC572" s="222">
        <f t="shared" si="1498"/>
        <v>0</v>
      </c>
      <c r="ED572" s="222">
        <f t="shared" si="1499"/>
        <v>0</v>
      </c>
      <c r="EE572" s="222">
        <f t="shared" si="1500"/>
        <v>0</v>
      </c>
      <c r="EF572" s="222">
        <f t="shared" si="1501"/>
        <v>0</v>
      </c>
      <c r="EG572" s="222">
        <f t="shared" si="1502"/>
        <v>0</v>
      </c>
      <c r="EH572" s="222">
        <f t="shared" si="1503"/>
        <v>0</v>
      </c>
      <c r="EI572" s="222">
        <f t="shared" si="1504"/>
        <v>0</v>
      </c>
      <c r="EJ572" s="222">
        <f t="shared" si="1505"/>
        <v>0</v>
      </c>
      <c r="EK572" s="222">
        <f t="shared" si="1506"/>
        <v>0</v>
      </c>
      <c r="EL572" s="222">
        <f t="shared" si="1507"/>
        <v>0</v>
      </c>
      <c r="EM572" s="222">
        <f t="shared" si="1508"/>
        <v>0</v>
      </c>
      <c r="EN572" s="222">
        <f t="shared" si="1509"/>
        <v>0</v>
      </c>
      <c r="EO572" s="222">
        <f t="shared" si="1510"/>
        <v>0</v>
      </c>
      <c r="EP572" s="222">
        <f t="shared" si="1511"/>
        <v>0</v>
      </c>
      <c r="EQ572" s="222">
        <f t="shared" si="1512"/>
        <v>0</v>
      </c>
      <c r="ER572" s="222">
        <f t="shared" si="1513"/>
        <v>0</v>
      </c>
      <c r="ES572" s="222">
        <f t="shared" si="1514"/>
        <v>0</v>
      </c>
      <c r="ET572" s="222">
        <f t="shared" si="1515"/>
        <v>0</v>
      </c>
      <c r="EU572" s="222">
        <f t="shared" si="1516"/>
        <v>0</v>
      </c>
      <c r="EV572" s="222">
        <f t="shared" si="1517"/>
        <v>0</v>
      </c>
      <c r="EW572" s="222">
        <f t="shared" si="1518"/>
        <v>0</v>
      </c>
      <c r="EX572" s="222">
        <f t="shared" si="1519"/>
        <v>0</v>
      </c>
      <c r="EY572" s="222">
        <f t="shared" si="1520"/>
        <v>0</v>
      </c>
      <c r="EZ572" s="222">
        <f t="shared" si="1521"/>
        <v>0</v>
      </c>
      <c r="FA572" s="222">
        <f t="shared" si="1522"/>
        <v>0</v>
      </c>
      <c r="FB572" s="222">
        <f t="shared" si="1523"/>
        <v>0</v>
      </c>
      <c r="FC572" s="222">
        <f t="shared" si="1524"/>
        <v>0</v>
      </c>
      <c r="FD572" s="222">
        <f t="shared" si="1525"/>
        <v>0</v>
      </c>
      <c r="FE572" s="222">
        <f t="shared" si="1526"/>
        <v>0</v>
      </c>
      <c r="FF572" s="222">
        <f t="shared" si="1527"/>
        <v>0</v>
      </c>
      <c r="FG572" s="222">
        <f t="shared" si="1528"/>
        <v>0</v>
      </c>
      <c r="FH572" s="222">
        <f t="shared" si="1529"/>
        <v>0</v>
      </c>
      <c r="FI572" s="222">
        <f t="shared" si="1530"/>
        <v>0</v>
      </c>
      <c r="FJ572" s="222">
        <f t="shared" si="1531"/>
        <v>0</v>
      </c>
      <c r="FK572" s="222">
        <f t="shared" si="1532"/>
        <v>0</v>
      </c>
      <c r="FL572" s="222">
        <f t="shared" si="1533"/>
        <v>0</v>
      </c>
      <c r="FM572" s="222">
        <f t="shared" si="1534"/>
        <v>0</v>
      </c>
      <c r="FN572" s="222">
        <f t="shared" si="1535"/>
        <v>0</v>
      </c>
      <c r="FO572" s="222">
        <f t="shared" si="1536"/>
        <v>0</v>
      </c>
      <c r="FP572" s="222">
        <f t="shared" si="1537"/>
        <v>0</v>
      </c>
      <c r="FQ572" s="222">
        <f t="shared" si="1538"/>
        <v>0</v>
      </c>
      <c r="FR572" s="222">
        <f t="shared" si="1539"/>
        <v>0</v>
      </c>
      <c r="FS572" s="222">
        <f t="shared" si="1540"/>
        <v>0</v>
      </c>
      <c r="FT572" s="222">
        <f t="shared" si="1541"/>
        <v>0</v>
      </c>
      <c r="FU572" s="222">
        <f t="shared" si="1542"/>
        <v>0</v>
      </c>
      <c r="FV572" s="222">
        <f t="shared" si="1543"/>
        <v>0</v>
      </c>
      <c r="FW572" s="222">
        <f t="shared" si="1544"/>
        <v>0</v>
      </c>
      <c r="FX572" s="222">
        <f t="shared" si="1545"/>
        <v>0</v>
      </c>
      <c r="FY572" s="222">
        <f t="shared" si="1546"/>
        <v>0</v>
      </c>
      <c r="FZ572" s="222">
        <f t="shared" si="1547"/>
        <v>0</v>
      </c>
      <c r="GA572" s="222">
        <f t="shared" si="1548"/>
        <v>0</v>
      </c>
      <c r="GB572" s="222">
        <f t="shared" si="1549"/>
        <v>0</v>
      </c>
      <c r="GC572" s="222">
        <f t="shared" si="1550"/>
        <v>0</v>
      </c>
      <c r="GD572" s="222">
        <f t="shared" si="1551"/>
        <v>0</v>
      </c>
      <c r="GE572" s="222">
        <f t="shared" si="1552"/>
        <v>0</v>
      </c>
      <c r="GF572" s="222">
        <f t="shared" si="1553"/>
        <v>0</v>
      </c>
      <c r="GG572" s="222">
        <f t="shared" si="1554"/>
        <v>0</v>
      </c>
      <c r="GH572" s="222">
        <f t="shared" si="1555"/>
        <v>0</v>
      </c>
      <c r="GI572" s="222">
        <f t="shared" si="1556"/>
        <v>0</v>
      </c>
      <c r="GJ572" s="222">
        <f t="shared" si="1557"/>
        <v>0</v>
      </c>
      <c r="GK572" s="222">
        <f t="shared" si="1558"/>
        <v>0</v>
      </c>
      <c r="GL572" s="222">
        <f t="shared" si="1559"/>
        <v>0</v>
      </c>
      <c r="GM572" s="222">
        <f t="shared" si="1560"/>
        <v>0</v>
      </c>
      <c r="GN572" s="222">
        <f t="shared" si="1561"/>
        <v>0</v>
      </c>
      <c r="GO572" s="222">
        <f t="shared" si="1562"/>
        <v>0</v>
      </c>
      <c r="GP572" s="222">
        <f t="shared" si="1563"/>
        <v>0</v>
      </c>
      <c r="GQ572" s="222">
        <f t="shared" si="1564"/>
        <v>0</v>
      </c>
      <c r="GR572" s="222">
        <f t="shared" si="1565"/>
        <v>0</v>
      </c>
      <c r="GS572" s="222">
        <f t="shared" si="1566"/>
        <v>0</v>
      </c>
      <c r="GT572" s="222">
        <f t="shared" si="1567"/>
        <v>0</v>
      </c>
      <c r="GU572" s="222">
        <f t="shared" si="1568"/>
        <v>0</v>
      </c>
      <c r="GV572" s="222">
        <f t="shared" si="1569"/>
        <v>0</v>
      </c>
      <c r="GW572" s="222">
        <f t="shared" si="1570"/>
        <v>0</v>
      </c>
      <c r="GX572" s="222">
        <f t="shared" si="1571"/>
        <v>0</v>
      </c>
      <c r="GY572" s="222">
        <f t="shared" si="1572"/>
        <v>0</v>
      </c>
      <c r="GZ572" s="222">
        <f t="shared" si="1573"/>
        <v>0</v>
      </c>
      <c r="HA572" s="222">
        <f t="shared" si="1574"/>
        <v>0</v>
      </c>
      <c r="HB572" s="222">
        <f t="shared" si="1575"/>
        <v>0</v>
      </c>
      <c r="HC572" s="222">
        <f t="shared" si="1576"/>
        <v>0</v>
      </c>
      <c r="HD572" s="222">
        <f t="shared" si="1577"/>
        <v>0</v>
      </c>
      <c r="HE572" s="222">
        <f t="shared" si="1578"/>
        <v>0</v>
      </c>
      <c r="HF572" s="222">
        <f t="shared" si="1579"/>
        <v>0</v>
      </c>
      <c r="HG572" s="222">
        <f t="shared" si="1580"/>
        <v>0</v>
      </c>
      <c r="HH572" s="222">
        <f t="shared" si="1581"/>
        <v>0</v>
      </c>
      <c r="HI572" s="222">
        <f t="shared" si="1582"/>
        <v>0</v>
      </c>
      <c r="HJ572" s="222">
        <f t="shared" si="1583"/>
        <v>0</v>
      </c>
      <c r="HK572" s="222">
        <f t="shared" si="1584"/>
        <v>0</v>
      </c>
      <c r="HL572" s="222">
        <f t="shared" si="1585"/>
        <v>0</v>
      </c>
      <c r="HM572" s="222">
        <f t="shared" si="1586"/>
        <v>0</v>
      </c>
      <c r="HN572" s="222">
        <f t="shared" si="1587"/>
        <v>0</v>
      </c>
      <c r="HO572" s="222">
        <f t="shared" si="1588"/>
        <v>0</v>
      </c>
      <c r="HP572" s="222">
        <f t="shared" si="1589"/>
        <v>0</v>
      </c>
      <c r="HQ572" s="222">
        <f t="shared" si="1590"/>
        <v>0</v>
      </c>
      <c r="HR572" s="222">
        <f t="shared" si="1591"/>
        <v>0</v>
      </c>
      <c r="HS572" s="222">
        <f t="shared" si="1592"/>
        <v>0</v>
      </c>
      <c r="HT572" s="222">
        <f t="shared" si="1593"/>
        <v>0</v>
      </c>
      <c r="HU572" s="222">
        <f t="shared" si="1594"/>
        <v>0</v>
      </c>
      <c r="HV572" s="222">
        <f t="shared" si="1595"/>
        <v>0</v>
      </c>
      <c r="HW572" s="222">
        <f t="shared" si="1596"/>
        <v>0</v>
      </c>
      <c r="HX572" s="222">
        <f t="shared" si="1597"/>
        <v>0</v>
      </c>
      <c r="HY572" s="222">
        <f t="shared" si="1598"/>
        <v>0</v>
      </c>
      <c r="HZ572" s="222">
        <f t="shared" si="1599"/>
        <v>0</v>
      </c>
      <c r="IA572" s="222">
        <f t="shared" si="1600"/>
        <v>0</v>
      </c>
      <c r="IB572" s="222">
        <f t="shared" si="1601"/>
        <v>0</v>
      </c>
      <c r="IC572" s="222">
        <f t="shared" si="1602"/>
        <v>0</v>
      </c>
      <c r="ID572" s="222">
        <f t="shared" si="1603"/>
        <v>0</v>
      </c>
      <c r="IE572" s="222">
        <f t="shared" si="1604"/>
        <v>0</v>
      </c>
      <c r="IF572" s="222">
        <f t="shared" si="1605"/>
        <v>0</v>
      </c>
      <c r="IG572" s="222">
        <f t="shared" si="1606"/>
        <v>0</v>
      </c>
      <c r="IH572" s="222">
        <f t="shared" si="1607"/>
        <v>0</v>
      </c>
      <c r="II572" s="222">
        <f t="shared" si="1608"/>
        <v>0</v>
      </c>
      <c r="IJ572" s="222">
        <f t="shared" si="1609"/>
        <v>0</v>
      </c>
      <c r="IK572" s="222">
        <f t="shared" si="1610"/>
        <v>0</v>
      </c>
      <c r="IL572" s="222">
        <f t="shared" si="1611"/>
        <v>0</v>
      </c>
      <c r="IM572" s="222">
        <f t="shared" si="1612"/>
        <v>0</v>
      </c>
      <c r="IN572" s="222">
        <f t="shared" si="1613"/>
        <v>0</v>
      </c>
      <c r="IO572" s="222">
        <f t="shared" si="1614"/>
        <v>0</v>
      </c>
      <c r="IP572" s="222">
        <f t="shared" si="1615"/>
        <v>0</v>
      </c>
      <c r="IQ572" s="222">
        <f t="shared" si="1616"/>
        <v>0</v>
      </c>
      <c r="IR572" s="222">
        <f t="shared" si="1617"/>
        <v>0</v>
      </c>
      <c r="IS572" s="222">
        <f t="shared" si="1618"/>
        <v>0</v>
      </c>
      <c r="IT572" s="222">
        <f t="shared" si="1619"/>
        <v>0</v>
      </c>
      <c r="IU572" s="222">
        <f t="shared" si="1620"/>
        <v>0</v>
      </c>
      <c r="IV572" s="222">
        <f t="shared" si="1621"/>
        <v>0</v>
      </c>
      <c r="IW572" s="222">
        <f t="shared" si="1622"/>
        <v>0</v>
      </c>
      <c r="IX572" s="222">
        <f t="shared" si="1623"/>
        <v>0</v>
      </c>
      <c r="IY572" s="222">
        <f t="shared" si="1624"/>
        <v>0</v>
      </c>
      <c r="IZ572" s="222">
        <f t="shared" si="1625"/>
        <v>0</v>
      </c>
      <c r="JA572" s="222">
        <f t="shared" si="1626"/>
        <v>0</v>
      </c>
      <c r="JB572" s="222">
        <f t="shared" si="1627"/>
        <v>0</v>
      </c>
    </row>
    <row r="573" spans="2:262">
      <c r="B573" s="230">
        <v>212</v>
      </c>
      <c r="C573" s="229">
        <f t="shared" si="1628"/>
        <v>4.1406249999999976E-3</v>
      </c>
      <c r="D573" s="226">
        <f t="shared" ca="1" si="1371"/>
        <v>39.405376970357118</v>
      </c>
      <c r="E573" s="225">
        <f ca="1">HJ361</f>
        <v>0.20537697035711683</v>
      </c>
      <c r="F573" s="224">
        <v>212</v>
      </c>
      <c r="G573" s="222">
        <f t="shared" si="1372"/>
        <v>0</v>
      </c>
      <c r="H573" s="222">
        <f t="shared" si="1373"/>
        <v>0</v>
      </c>
      <c r="I573" s="222">
        <f t="shared" si="1374"/>
        <v>0</v>
      </c>
      <c r="J573" s="222">
        <f t="shared" si="1375"/>
        <v>0</v>
      </c>
      <c r="K573" s="222">
        <f t="shared" si="1376"/>
        <v>0</v>
      </c>
      <c r="L573" s="222">
        <f t="shared" si="1377"/>
        <v>0</v>
      </c>
      <c r="M573" s="222">
        <f t="shared" si="1378"/>
        <v>0</v>
      </c>
      <c r="N573" s="222">
        <f t="shared" si="1379"/>
        <v>0</v>
      </c>
      <c r="O573" s="222">
        <f t="shared" si="1380"/>
        <v>0</v>
      </c>
      <c r="P573" s="222">
        <f t="shared" si="1381"/>
        <v>0</v>
      </c>
      <c r="Q573" s="222">
        <f t="shared" si="1382"/>
        <v>0</v>
      </c>
      <c r="R573" s="222">
        <f t="shared" si="1383"/>
        <v>0</v>
      </c>
      <c r="S573" s="222">
        <f t="shared" si="1384"/>
        <v>0</v>
      </c>
      <c r="T573" s="222">
        <f t="shared" si="1385"/>
        <v>0</v>
      </c>
      <c r="U573" s="222">
        <f t="shared" si="1386"/>
        <v>0</v>
      </c>
      <c r="V573" s="222">
        <f t="shared" si="1387"/>
        <v>0</v>
      </c>
      <c r="W573" s="222">
        <f t="shared" si="1388"/>
        <v>0</v>
      </c>
      <c r="X573" s="222">
        <f t="shared" si="1389"/>
        <v>0</v>
      </c>
      <c r="Y573" s="222">
        <f t="shared" si="1390"/>
        <v>0</v>
      </c>
      <c r="Z573" s="222">
        <f t="shared" si="1391"/>
        <v>0</v>
      </c>
      <c r="AA573" s="222">
        <f t="shared" si="1392"/>
        <v>0</v>
      </c>
      <c r="AB573" s="222">
        <f t="shared" si="1393"/>
        <v>0</v>
      </c>
      <c r="AC573" s="222">
        <f t="shared" si="1394"/>
        <v>0</v>
      </c>
      <c r="AD573" s="222">
        <f t="shared" si="1395"/>
        <v>0</v>
      </c>
      <c r="AE573" s="222">
        <f t="shared" si="1396"/>
        <v>0</v>
      </c>
      <c r="AF573" s="222">
        <f t="shared" si="1397"/>
        <v>0</v>
      </c>
      <c r="AG573" s="222">
        <f t="shared" si="1398"/>
        <v>0</v>
      </c>
      <c r="AH573" s="222">
        <f t="shared" si="1399"/>
        <v>0</v>
      </c>
      <c r="AI573" s="222">
        <f t="shared" si="1400"/>
        <v>0</v>
      </c>
      <c r="AJ573" s="222">
        <f t="shared" si="1401"/>
        <v>0</v>
      </c>
      <c r="AK573" s="222">
        <f t="shared" si="1402"/>
        <v>0</v>
      </c>
      <c r="AL573" s="222">
        <f t="shared" si="1403"/>
        <v>0</v>
      </c>
      <c r="AM573" s="222">
        <f t="shared" si="1404"/>
        <v>0</v>
      </c>
      <c r="AN573" s="222">
        <f t="shared" si="1405"/>
        <v>0</v>
      </c>
      <c r="AO573" s="222">
        <f t="shared" si="1406"/>
        <v>0</v>
      </c>
      <c r="AP573" s="222">
        <f t="shared" si="1407"/>
        <v>0</v>
      </c>
      <c r="AQ573" s="222">
        <f t="shared" si="1408"/>
        <v>0</v>
      </c>
      <c r="AR573" s="222">
        <f t="shared" si="1409"/>
        <v>0</v>
      </c>
      <c r="AS573" s="222">
        <f t="shared" si="1410"/>
        <v>0</v>
      </c>
      <c r="AT573" s="222">
        <f t="shared" si="1411"/>
        <v>0</v>
      </c>
      <c r="AU573" s="222">
        <f t="shared" si="1412"/>
        <v>0</v>
      </c>
      <c r="AV573" s="222">
        <f t="shared" si="1413"/>
        <v>0</v>
      </c>
      <c r="AW573" s="222">
        <f t="shared" si="1414"/>
        <v>0</v>
      </c>
      <c r="AX573" s="222">
        <f t="shared" si="1415"/>
        <v>0</v>
      </c>
      <c r="AY573" s="222">
        <f t="shared" si="1416"/>
        <v>0</v>
      </c>
      <c r="AZ573" s="222">
        <f t="shared" si="1417"/>
        <v>0</v>
      </c>
      <c r="BA573" s="222">
        <f t="shared" si="1418"/>
        <v>0</v>
      </c>
      <c r="BB573" s="222">
        <f t="shared" si="1419"/>
        <v>0</v>
      </c>
      <c r="BC573" s="222">
        <f t="shared" si="1420"/>
        <v>0</v>
      </c>
      <c r="BD573" s="222">
        <f t="shared" si="1421"/>
        <v>0</v>
      </c>
      <c r="BE573" s="222">
        <f t="shared" si="1422"/>
        <v>0</v>
      </c>
      <c r="BF573" s="222">
        <f t="shared" si="1423"/>
        <v>0</v>
      </c>
      <c r="BG573" s="222">
        <f t="shared" si="1424"/>
        <v>0</v>
      </c>
      <c r="BH573" s="222">
        <f t="shared" si="1425"/>
        <v>0</v>
      </c>
      <c r="BI573" s="222">
        <f t="shared" si="1426"/>
        <v>0</v>
      </c>
      <c r="BJ573" s="222">
        <f t="shared" si="1427"/>
        <v>0</v>
      </c>
      <c r="BK573" s="222">
        <f t="shared" si="1428"/>
        <v>0</v>
      </c>
      <c r="BL573" s="222">
        <f t="shared" si="1429"/>
        <v>0</v>
      </c>
      <c r="BM573" s="222">
        <f t="shared" si="1430"/>
        <v>0</v>
      </c>
      <c r="BN573" s="222">
        <f t="shared" si="1431"/>
        <v>0</v>
      </c>
      <c r="BO573" s="222">
        <f t="shared" si="1432"/>
        <v>0</v>
      </c>
      <c r="BP573" s="222">
        <f t="shared" si="1433"/>
        <v>0</v>
      </c>
      <c r="BQ573" s="222">
        <f t="shared" si="1434"/>
        <v>0</v>
      </c>
      <c r="BR573" s="222">
        <f t="shared" si="1435"/>
        <v>0</v>
      </c>
      <c r="BS573" s="222">
        <f t="shared" si="1436"/>
        <v>0</v>
      </c>
      <c r="BT573" s="222">
        <f t="shared" si="1437"/>
        <v>0</v>
      </c>
      <c r="BU573" s="222">
        <f t="shared" si="1438"/>
        <v>0</v>
      </c>
      <c r="BV573" s="222">
        <f t="shared" si="1439"/>
        <v>0</v>
      </c>
      <c r="BW573" s="222">
        <f t="shared" si="1440"/>
        <v>0</v>
      </c>
      <c r="BX573" s="222">
        <f t="shared" si="1441"/>
        <v>0</v>
      </c>
      <c r="BY573" s="222">
        <f t="shared" si="1442"/>
        <v>0</v>
      </c>
      <c r="BZ573" s="222">
        <f t="shared" si="1443"/>
        <v>0</v>
      </c>
      <c r="CA573" s="222">
        <f t="shared" si="1444"/>
        <v>0</v>
      </c>
      <c r="CB573" s="222">
        <f t="shared" si="1445"/>
        <v>0</v>
      </c>
      <c r="CC573" s="222">
        <f t="shared" si="1446"/>
        <v>0</v>
      </c>
      <c r="CD573" s="222">
        <f t="shared" si="1447"/>
        <v>0</v>
      </c>
      <c r="CE573" s="222">
        <f t="shared" si="1448"/>
        <v>0</v>
      </c>
      <c r="CF573" s="222">
        <f t="shared" si="1449"/>
        <v>0</v>
      </c>
      <c r="CG573" s="222">
        <f t="shared" si="1450"/>
        <v>0</v>
      </c>
      <c r="CH573" s="222">
        <f t="shared" si="1451"/>
        <v>0</v>
      </c>
      <c r="CI573" s="222">
        <f t="shared" si="1452"/>
        <v>0</v>
      </c>
      <c r="CJ573" s="222">
        <f t="shared" si="1453"/>
        <v>0</v>
      </c>
      <c r="CK573" s="222">
        <f t="shared" si="1454"/>
        <v>0</v>
      </c>
      <c r="CL573" s="222">
        <f t="shared" si="1455"/>
        <v>0</v>
      </c>
      <c r="CM573" s="222">
        <f t="shared" si="1456"/>
        <v>0</v>
      </c>
      <c r="CN573" s="222">
        <f t="shared" si="1457"/>
        <v>0</v>
      </c>
      <c r="CO573" s="222">
        <f t="shared" si="1458"/>
        <v>0</v>
      </c>
      <c r="CP573" s="222">
        <f t="shared" si="1459"/>
        <v>0</v>
      </c>
      <c r="CQ573" s="222">
        <f t="shared" si="1460"/>
        <v>0</v>
      </c>
      <c r="CR573" s="222">
        <f t="shared" si="1461"/>
        <v>0</v>
      </c>
      <c r="CS573" s="222">
        <f t="shared" si="1462"/>
        <v>0</v>
      </c>
      <c r="CT573" s="222">
        <f t="shared" si="1463"/>
        <v>0</v>
      </c>
      <c r="CU573" s="222">
        <f t="shared" si="1464"/>
        <v>0</v>
      </c>
      <c r="CV573" s="222">
        <f t="shared" si="1465"/>
        <v>0</v>
      </c>
      <c r="CW573" s="222">
        <f t="shared" si="1466"/>
        <v>0</v>
      </c>
      <c r="CX573" s="222">
        <f t="shared" si="1467"/>
        <v>0</v>
      </c>
      <c r="CY573" s="222">
        <f t="shared" si="1468"/>
        <v>0</v>
      </c>
      <c r="CZ573" s="222">
        <f t="shared" si="1469"/>
        <v>0</v>
      </c>
      <c r="DA573" s="222">
        <f t="shared" si="1470"/>
        <v>0</v>
      </c>
      <c r="DB573" s="222">
        <f t="shared" si="1471"/>
        <v>0</v>
      </c>
      <c r="DC573" s="222">
        <f t="shared" si="1472"/>
        <v>0</v>
      </c>
      <c r="DD573" s="222">
        <f t="shared" si="1473"/>
        <v>0</v>
      </c>
      <c r="DE573" s="222">
        <f t="shared" si="1474"/>
        <v>0</v>
      </c>
      <c r="DF573" s="222">
        <f t="shared" si="1475"/>
        <v>0</v>
      </c>
      <c r="DG573" s="222">
        <f t="shared" si="1476"/>
        <v>0</v>
      </c>
      <c r="DH573" s="222">
        <f t="shared" si="1477"/>
        <v>0</v>
      </c>
      <c r="DI573" s="222">
        <f t="shared" si="1478"/>
        <v>0</v>
      </c>
      <c r="DJ573" s="222">
        <f t="shared" si="1479"/>
        <v>0</v>
      </c>
      <c r="DK573" s="222">
        <f t="shared" si="1480"/>
        <v>0</v>
      </c>
      <c r="DL573" s="222">
        <f t="shared" si="1481"/>
        <v>0</v>
      </c>
      <c r="DM573" s="222">
        <f t="shared" si="1482"/>
        <v>0</v>
      </c>
      <c r="DN573" s="222">
        <f t="shared" si="1483"/>
        <v>0</v>
      </c>
      <c r="DO573" s="222">
        <f t="shared" si="1484"/>
        <v>0</v>
      </c>
      <c r="DP573" s="222">
        <f t="shared" si="1485"/>
        <v>0</v>
      </c>
      <c r="DQ573" s="222">
        <f t="shared" si="1486"/>
        <v>0</v>
      </c>
      <c r="DR573" s="222">
        <f t="shared" si="1487"/>
        <v>0</v>
      </c>
      <c r="DS573" s="222">
        <f t="shared" si="1488"/>
        <v>0</v>
      </c>
      <c r="DT573" s="222">
        <f t="shared" si="1489"/>
        <v>0</v>
      </c>
      <c r="DU573" s="222">
        <f t="shared" si="1490"/>
        <v>0</v>
      </c>
      <c r="DV573" s="222">
        <f t="shared" si="1491"/>
        <v>0</v>
      </c>
      <c r="DW573" s="222">
        <f t="shared" si="1492"/>
        <v>0</v>
      </c>
      <c r="DX573" s="222">
        <f t="shared" si="1493"/>
        <v>0</v>
      </c>
      <c r="DY573" s="222">
        <f t="shared" si="1494"/>
        <v>0</v>
      </c>
      <c r="DZ573" s="222">
        <f t="shared" si="1495"/>
        <v>0</v>
      </c>
      <c r="EA573" s="222">
        <f t="shared" si="1496"/>
        <v>0</v>
      </c>
      <c r="EB573" s="222">
        <f t="shared" si="1497"/>
        <v>0</v>
      </c>
      <c r="EC573" s="222">
        <f t="shared" si="1498"/>
        <v>0</v>
      </c>
      <c r="ED573" s="222">
        <f t="shared" si="1499"/>
        <v>0</v>
      </c>
      <c r="EE573" s="222">
        <f t="shared" si="1500"/>
        <v>0</v>
      </c>
      <c r="EF573" s="222">
        <f t="shared" si="1501"/>
        <v>0</v>
      </c>
      <c r="EG573" s="222">
        <f t="shared" si="1502"/>
        <v>0</v>
      </c>
      <c r="EH573" s="222">
        <f t="shared" si="1503"/>
        <v>0</v>
      </c>
      <c r="EI573" s="222">
        <f t="shared" si="1504"/>
        <v>0</v>
      </c>
      <c r="EJ573" s="222">
        <f t="shared" si="1505"/>
        <v>0</v>
      </c>
      <c r="EK573" s="222">
        <f t="shared" si="1506"/>
        <v>0</v>
      </c>
      <c r="EL573" s="222">
        <f t="shared" si="1507"/>
        <v>0</v>
      </c>
      <c r="EM573" s="222">
        <f t="shared" si="1508"/>
        <v>0</v>
      </c>
      <c r="EN573" s="222">
        <f t="shared" si="1509"/>
        <v>0</v>
      </c>
      <c r="EO573" s="222">
        <f t="shared" si="1510"/>
        <v>0</v>
      </c>
      <c r="EP573" s="222">
        <f t="shared" si="1511"/>
        <v>0</v>
      </c>
      <c r="EQ573" s="222">
        <f t="shared" si="1512"/>
        <v>0</v>
      </c>
      <c r="ER573" s="222">
        <f t="shared" si="1513"/>
        <v>0</v>
      </c>
      <c r="ES573" s="222">
        <f t="shared" si="1514"/>
        <v>0</v>
      </c>
      <c r="ET573" s="222">
        <f t="shared" si="1515"/>
        <v>0</v>
      </c>
      <c r="EU573" s="222">
        <f t="shared" si="1516"/>
        <v>0</v>
      </c>
      <c r="EV573" s="222">
        <f t="shared" si="1517"/>
        <v>0</v>
      </c>
      <c r="EW573" s="222">
        <f t="shared" si="1518"/>
        <v>0</v>
      </c>
      <c r="EX573" s="222">
        <f t="shared" si="1519"/>
        <v>0</v>
      </c>
      <c r="EY573" s="222">
        <f t="shared" si="1520"/>
        <v>0</v>
      </c>
      <c r="EZ573" s="222">
        <f t="shared" si="1521"/>
        <v>0</v>
      </c>
      <c r="FA573" s="222">
        <f t="shared" si="1522"/>
        <v>0</v>
      </c>
      <c r="FB573" s="222">
        <f t="shared" si="1523"/>
        <v>0</v>
      </c>
      <c r="FC573" s="222">
        <f t="shared" si="1524"/>
        <v>0</v>
      </c>
      <c r="FD573" s="222">
        <f t="shared" si="1525"/>
        <v>0</v>
      </c>
      <c r="FE573" s="222">
        <f t="shared" si="1526"/>
        <v>0</v>
      </c>
      <c r="FF573" s="222">
        <f t="shared" si="1527"/>
        <v>0</v>
      </c>
      <c r="FG573" s="222">
        <f t="shared" si="1528"/>
        <v>0</v>
      </c>
      <c r="FH573" s="222">
        <f t="shared" si="1529"/>
        <v>0</v>
      </c>
      <c r="FI573" s="222">
        <f t="shared" si="1530"/>
        <v>0</v>
      </c>
      <c r="FJ573" s="222">
        <f t="shared" si="1531"/>
        <v>0</v>
      </c>
      <c r="FK573" s="222">
        <f t="shared" si="1532"/>
        <v>0</v>
      </c>
      <c r="FL573" s="222">
        <f t="shared" si="1533"/>
        <v>0</v>
      </c>
      <c r="FM573" s="222">
        <f t="shared" si="1534"/>
        <v>0</v>
      </c>
      <c r="FN573" s="222">
        <f t="shared" si="1535"/>
        <v>0</v>
      </c>
      <c r="FO573" s="222">
        <f t="shared" si="1536"/>
        <v>0</v>
      </c>
      <c r="FP573" s="222">
        <f t="shared" si="1537"/>
        <v>0</v>
      </c>
      <c r="FQ573" s="222">
        <f t="shared" si="1538"/>
        <v>0</v>
      </c>
      <c r="FR573" s="222">
        <f t="shared" si="1539"/>
        <v>0</v>
      </c>
      <c r="FS573" s="222">
        <f t="shared" si="1540"/>
        <v>0</v>
      </c>
      <c r="FT573" s="222">
        <f t="shared" si="1541"/>
        <v>0</v>
      </c>
      <c r="FU573" s="222">
        <f t="shared" si="1542"/>
        <v>0</v>
      </c>
      <c r="FV573" s="222">
        <f t="shared" si="1543"/>
        <v>0</v>
      </c>
      <c r="FW573" s="222">
        <f t="shared" si="1544"/>
        <v>0</v>
      </c>
      <c r="FX573" s="222">
        <f t="shared" si="1545"/>
        <v>0</v>
      </c>
      <c r="FY573" s="222">
        <f t="shared" si="1546"/>
        <v>0</v>
      </c>
      <c r="FZ573" s="222">
        <f t="shared" si="1547"/>
        <v>0</v>
      </c>
      <c r="GA573" s="222">
        <f t="shared" si="1548"/>
        <v>0</v>
      </c>
      <c r="GB573" s="222">
        <f t="shared" si="1549"/>
        <v>0</v>
      </c>
      <c r="GC573" s="222">
        <f t="shared" si="1550"/>
        <v>0</v>
      </c>
      <c r="GD573" s="222">
        <f t="shared" si="1551"/>
        <v>0</v>
      </c>
      <c r="GE573" s="222">
        <f t="shared" si="1552"/>
        <v>0</v>
      </c>
      <c r="GF573" s="222">
        <f t="shared" si="1553"/>
        <v>0</v>
      </c>
      <c r="GG573" s="222">
        <f t="shared" si="1554"/>
        <v>0</v>
      </c>
      <c r="GH573" s="222">
        <f t="shared" si="1555"/>
        <v>0</v>
      </c>
      <c r="GI573" s="222">
        <f t="shared" si="1556"/>
        <v>0</v>
      </c>
      <c r="GJ573" s="222">
        <f t="shared" si="1557"/>
        <v>0</v>
      </c>
      <c r="GK573" s="222">
        <f t="shared" si="1558"/>
        <v>0</v>
      </c>
      <c r="GL573" s="222">
        <f t="shared" si="1559"/>
        <v>0</v>
      </c>
      <c r="GM573" s="222">
        <f t="shared" si="1560"/>
        <v>0</v>
      </c>
      <c r="GN573" s="222">
        <f t="shared" si="1561"/>
        <v>0</v>
      </c>
      <c r="GO573" s="222">
        <f t="shared" si="1562"/>
        <v>0</v>
      </c>
      <c r="GP573" s="222">
        <f t="shared" si="1563"/>
        <v>0</v>
      </c>
      <c r="GQ573" s="222">
        <f t="shared" si="1564"/>
        <v>0</v>
      </c>
      <c r="GR573" s="222">
        <f t="shared" si="1565"/>
        <v>0</v>
      </c>
      <c r="GS573" s="222">
        <f t="shared" si="1566"/>
        <v>0</v>
      </c>
      <c r="GT573" s="222">
        <f t="shared" si="1567"/>
        <v>0</v>
      </c>
      <c r="GU573" s="222">
        <f t="shared" si="1568"/>
        <v>0</v>
      </c>
      <c r="GV573" s="222">
        <f t="shared" si="1569"/>
        <v>0</v>
      </c>
      <c r="GW573" s="222">
        <f t="shared" si="1570"/>
        <v>0</v>
      </c>
      <c r="GX573" s="222">
        <f t="shared" si="1571"/>
        <v>0</v>
      </c>
      <c r="GY573" s="222">
        <f t="shared" si="1572"/>
        <v>0</v>
      </c>
      <c r="GZ573" s="222">
        <f t="shared" si="1573"/>
        <v>0</v>
      </c>
      <c r="HA573" s="222">
        <f t="shared" si="1574"/>
        <v>0</v>
      </c>
      <c r="HB573" s="222">
        <f t="shared" si="1575"/>
        <v>0</v>
      </c>
      <c r="HC573" s="222">
        <f t="shared" si="1576"/>
        <v>0</v>
      </c>
      <c r="HD573" s="222">
        <f t="shared" si="1577"/>
        <v>0</v>
      </c>
      <c r="HE573" s="222">
        <f t="shared" si="1578"/>
        <v>0</v>
      </c>
      <c r="HF573" s="222">
        <f t="shared" si="1579"/>
        <v>0</v>
      </c>
      <c r="HG573" s="222">
        <f t="shared" si="1580"/>
        <v>0</v>
      </c>
      <c r="HH573" s="222">
        <f t="shared" si="1581"/>
        <v>0</v>
      </c>
      <c r="HI573" s="222">
        <f t="shared" si="1582"/>
        <v>0</v>
      </c>
      <c r="HJ573" s="222">
        <f t="shared" si="1583"/>
        <v>0</v>
      </c>
      <c r="HK573" s="222">
        <f t="shared" si="1584"/>
        <v>0</v>
      </c>
      <c r="HL573" s="222">
        <f t="shared" si="1585"/>
        <v>0</v>
      </c>
      <c r="HM573" s="222">
        <f t="shared" si="1586"/>
        <v>0</v>
      </c>
      <c r="HN573" s="222">
        <f t="shared" si="1587"/>
        <v>0</v>
      </c>
      <c r="HO573" s="222">
        <f t="shared" si="1588"/>
        <v>0</v>
      </c>
      <c r="HP573" s="222">
        <f t="shared" si="1589"/>
        <v>0</v>
      </c>
      <c r="HQ573" s="222">
        <f t="shared" si="1590"/>
        <v>0</v>
      </c>
      <c r="HR573" s="222">
        <f t="shared" si="1591"/>
        <v>0</v>
      </c>
      <c r="HS573" s="222">
        <f t="shared" si="1592"/>
        <v>0</v>
      </c>
      <c r="HT573" s="222">
        <f t="shared" si="1593"/>
        <v>0</v>
      </c>
      <c r="HU573" s="222">
        <f t="shared" si="1594"/>
        <v>0</v>
      </c>
      <c r="HV573" s="222">
        <f t="shared" si="1595"/>
        <v>0</v>
      </c>
      <c r="HW573" s="222">
        <f t="shared" si="1596"/>
        <v>0</v>
      </c>
      <c r="HX573" s="222">
        <f t="shared" si="1597"/>
        <v>0</v>
      </c>
      <c r="HY573" s="222">
        <f t="shared" si="1598"/>
        <v>0</v>
      </c>
      <c r="HZ573" s="222">
        <f t="shared" si="1599"/>
        <v>0</v>
      </c>
      <c r="IA573" s="222">
        <f t="shared" si="1600"/>
        <v>0</v>
      </c>
      <c r="IB573" s="222">
        <f t="shared" si="1601"/>
        <v>0</v>
      </c>
      <c r="IC573" s="222">
        <f t="shared" si="1602"/>
        <v>0</v>
      </c>
      <c r="ID573" s="222">
        <f t="shared" si="1603"/>
        <v>0</v>
      </c>
      <c r="IE573" s="222">
        <f t="shared" si="1604"/>
        <v>0</v>
      </c>
      <c r="IF573" s="222">
        <f t="shared" si="1605"/>
        <v>0</v>
      </c>
      <c r="IG573" s="222">
        <f t="shared" si="1606"/>
        <v>0</v>
      </c>
      <c r="IH573" s="222">
        <f t="shared" si="1607"/>
        <v>0</v>
      </c>
      <c r="II573" s="222">
        <f t="shared" si="1608"/>
        <v>0</v>
      </c>
      <c r="IJ573" s="222">
        <f t="shared" si="1609"/>
        <v>0</v>
      </c>
      <c r="IK573" s="222">
        <f t="shared" si="1610"/>
        <v>0</v>
      </c>
      <c r="IL573" s="222">
        <f t="shared" si="1611"/>
        <v>0</v>
      </c>
      <c r="IM573" s="222">
        <f t="shared" si="1612"/>
        <v>0</v>
      </c>
      <c r="IN573" s="222">
        <f t="shared" si="1613"/>
        <v>0</v>
      </c>
      <c r="IO573" s="222">
        <f t="shared" si="1614"/>
        <v>0</v>
      </c>
      <c r="IP573" s="222">
        <f t="shared" si="1615"/>
        <v>0</v>
      </c>
      <c r="IQ573" s="222">
        <f t="shared" si="1616"/>
        <v>0</v>
      </c>
      <c r="IR573" s="222">
        <f t="shared" si="1617"/>
        <v>0</v>
      </c>
      <c r="IS573" s="222">
        <f t="shared" si="1618"/>
        <v>0</v>
      </c>
      <c r="IT573" s="222">
        <f t="shared" si="1619"/>
        <v>0</v>
      </c>
      <c r="IU573" s="222">
        <f t="shared" si="1620"/>
        <v>0</v>
      </c>
      <c r="IV573" s="222">
        <f t="shared" si="1621"/>
        <v>0</v>
      </c>
      <c r="IW573" s="222">
        <f t="shared" si="1622"/>
        <v>0</v>
      </c>
      <c r="IX573" s="222">
        <f t="shared" si="1623"/>
        <v>0</v>
      </c>
      <c r="IY573" s="222">
        <f t="shared" si="1624"/>
        <v>0</v>
      </c>
      <c r="IZ573" s="222">
        <f t="shared" si="1625"/>
        <v>0</v>
      </c>
      <c r="JA573" s="222">
        <f t="shared" si="1626"/>
        <v>0</v>
      </c>
      <c r="JB573" s="222">
        <f t="shared" si="1627"/>
        <v>0</v>
      </c>
    </row>
    <row r="574" spans="2:262">
      <c r="B574" s="230">
        <v>213</v>
      </c>
      <c r="C574" s="229">
        <f t="shared" si="1628"/>
        <v>4.1601562499999972E-3</v>
      </c>
      <c r="D574" s="226">
        <f t="shared" ca="1" si="1371"/>
        <v>39.401927162741721</v>
      </c>
      <c r="E574" s="225">
        <f ca="1">HK361</f>
        <v>0.20192716274171846</v>
      </c>
      <c r="F574" s="224">
        <v>213</v>
      </c>
      <c r="G574" s="222">
        <f t="shared" si="1372"/>
        <v>0</v>
      </c>
      <c r="H574" s="222">
        <f t="shared" si="1373"/>
        <v>0</v>
      </c>
      <c r="I574" s="222">
        <f t="shared" si="1374"/>
        <v>0</v>
      </c>
      <c r="J574" s="222">
        <f t="shared" si="1375"/>
        <v>0</v>
      </c>
      <c r="K574" s="222">
        <f t="shared" si="1376"/>
        <v>0</v>
      </c>
      <c r="L574" s="222">
        <f t="shared" si="1377"/>
        <v>0</v>
      </c>
      <c r="M574" s="222">
        <f t="shared" si="1378"/>
        <v>0</v>
      </c>
      <c r="N574" s="222">
        <f t="shared" si="1379"/>
        <v>0</v>
      </c>
      <c r="O574" s="222">
        <f t="shared" si="1380"/>
        <v>0</v>
      </c>
      <c r="P574" s="222">
        <f t="shared" si="1381"/>
        <v>0</v>
      </c>
      <c r="Q574" s="222">
        <f t="shared" si="1382"/>
        <v>0</v>
      </c>
      <c r="R574" s="222">
        <f t="shared" si="1383"/>
        <v>0</v>
      </c>
      <c r="S574" s="222">
        <f t="shared" si="1384"/>
        <v>0</v>
      </c>
      <c r="T574" s="222">
        <f t="shared" si="1385"/>
        <v>0</v>
      </c>
      <c r="U574" s="222">
        <f t="shared" si="1386"/>
        <v>0</v>
      </c>
      <c r="V574" s="222">
        <f t="shared" si="1387"/>
        <v>0</v>
      </c>
      <c r="W574" s="222">
        <f t="shared" si="1388"/>
        <v>0</v>
      </c>
      <c r="X574" s="222">
        <f t="shared" si="1389"/>
        <v>0</v>
      </c>
      <c r="Y574" s="222">
        <f t="shared" si="1390"/>
        <v>0</v>
      </c>
      <c r="Z574" s="222">
        <f t="shared" si="1391"/>
        <v>0</v>
      </c>
      <c r="AA574" s="222">
        <f t="shared" si="1392"/>
        <v>0</v>
      </c>
      <c r="AB574" s="222">
        <f t="shared" si="1393"/>
        <v>0</v>
      </c>
      <c r="AC574" s="222">
        <f t="shared" si="1394"/>
        <v>0</v>
      </c>
      <c r="AD574" s="222">
        <f t="shared" si="1395"/>
        <v>0</v>
      </c>
      <c r="AE574" s="222">
        <f t="shared" si="1396"/>
        <v>0</v>
      </c>
      <c r="AF574" s="222">
        <f t="shared" si="1397"/>
        <v>0</v>
      </c>
      <c r="AG574" s="222">
        <f t="shared" si="1398"/>
        <v>0</v>
      </c>
      <c r="AH574" s="222">
        <f t="shared" si="1399"/>
        <v>0</v>
      </c>
      <c r="AI574" s="222">
        <f t="shared" si="1400"/>
        <v>0</v>
      </c>
      <c r="AJ574" s="222">
        <f t="shared" si="1401"/>
        <v>0</v>
      </c>
      <c r="AK574" s="222">
        <f t="shared" si="1402"/>
        <v>0</v>
      </c>
      <c r="AL574" s="222">
        <f t="shared" si="1403"/>
        <v>0</v>
      </c>
      <c r="AM574" s="222">
        <f t="shared" si="1404"/>
        <v>0</v>
      </c>
      <c r="AN574" s="222">
        <f t="shared" si="1405"/>
        <v>0</v>
      </c>
      <c r="AO574" s="222">
        <f t="shared" si="1406"/>
        <v>0</v>
      </c>
      <c r="AP574" s="222">
        <f t="shared" si="1407"/>
        <v>0</v>
      </c>
      <c r="AQ574" s="222">
        <f t="shared" si="1408"/>
        <v>0</v>
      </c>
      <c r="AR574" s="222">
        <f t="shared" si="1409"/>
        <v>0</v>
      </c>
      <c r="AS574" s="222">
        <f t="shared" si="1410"/>
        <v>0</v>
      </c>
      <c r="AT574" s="222">
        <f t="shared" si="1411"/>
        <v>0</v>
      </c>
      <c r="AU574" s="222">
        <f t="shared" si="1412"/>
        <v>0</v>
      </c>
      <c r="AV574" s="222">
        <f t="shared" si="1413"/>
        <v>0</v>
      </c>
      <c r="AW574" s="222">
        <f t="shared" si="1414"/>
        <v>0</v>
      </c>
      <c r="AX574" s="222">
        <f t="shared" si="1415"/>
        <v>0</v>
      </c>
      <c r="AY574" s="222">
        <f t="shared" si="1416"/>
        <v>0</v>
      </c>
      <c r="AZ574" s="222">
        <f t="shared" si="1417"/>
        <v>0</v>
      </c>
      <c r="BA574" s="222">
        <f t="shared" si="1418"/>
        <v>0</v>
      </c>
      <c r="BB574" s="222">
        <f t="shared" si="1419"/>
        <v>0</v>
      </c>
      <c r="BC574" s="222">
        <f t="shared" si="1420"/>
        <v>0</v>
      </c>
      <c r="BD574" s="222">
        <f t="shared" si="1421"/>
        <v>0</v>
      </c>
      <c r="BE574" s="222">
        <f t="shared" si="1422"/>
        <v>0</v>
      </c>
      <c r="BF574" s="222">
        <f t="shared" si="1423"/>
        <v>0</v>
      </c>
      <c r="BG574" s="222">
        <f t="shared" si="1424"/>
        <v>0</v>
      </c>
      <c r="BH574" s="222">
        <f t="shared" si="1425"/>
        <v>0</v>
      </c>
      <c r="BI574" s="222">
        <f t="shared" si="1426"/>
        <v>0</v>
      </c>
      <c r="BJ574" s="222">
        <f t="shared" si="1427"/>
        <v>0</v>
      </c>
      <c r="BK574" s="222">
        <f t="shared" si="1428"/>
        <v>0</v>
      </c>
      <c r="BL574" s="222">
        <f t="shared" si="1429"/>
        <v>0</v>
      </c>
      <c r="BM574" s="222">
        <f t="shared" si="1430"/>
        <v>0</v>
      </c>
      <c r="BN574" s="222">
        <f t="shared" si="1431"/>
        <v>0</v>
      </c>
      <c r="BO574" s="222">
        <f t="shared" si="1432"/>
        <v>0</v>
      </c>
      <c r="BP574" s="222">
        <f t="shared" si="1433"/>
        <v>0</v>
      </c>
      <c r="BQ574" s="222">
        <f t="shared" si="1434"/>
        <v>0</v>
      </c>
      <c r="BR574" s="222">
        <f t="shared" si="1435"/>
        <v>0</v>
      </c>
      <c r="BS574" s="222">
        <f t="shared" si="1436"/>
        <v>0</v>
      </c>
      <c r="BT574" s="222">
        <f t="shared" si="1437"/>
        <v>0</v>
      </c>
      <c r="BU574" s="222">
        <f t="shared" si="1438"/>
        <v>0</v>
      </c>
      <c r="BV574" s="222">
        <f t="shared" si="1439"/>
        <v>0</v>
      </c>
      <c r="BW574" s="222">
        <f t="shared" si="1440"/>
        <v>0</v>
      </c>
      <c r="BX574" s="222">
        <f t="shared" si="1441"/>
        <v>0</v>
      </c>
      <c r="BY574" s="222">
        <f t="shared" si="1442"/>
        <v>0</v>
      </c>
      <c r="BZ574" s="222">
        <f t="shared" si="1443"/>
        <v>0</v>
      </c>
      <c r="CA574" s="222">
        <f t="shared" si="1444"/>
        <v>0</v>
      </c>
      <c r="CB574" s="222">
        <f t="shared" si="1445"/>
        <v>0</v>
      </c>
      <c r="CC574" s="222">
        <f t="shared" si="1446"/>
        <v>0</v>
      </c>
      <c r="CD574" s="222">
        <f t="shared" si="1447"/>
        <v>0</v>
      </c>
      <c r="CE574" s="222">
        <f t="shared" si="1448"/>
        <v>0</v>
      </c>
      <c r="CF574" s="222">
        <f t="shared" si="1449"/>
        <v>0</v>
      </c>
      <c r="CG574" s="222">
        <f t="shared" si="1450"/>
        <v>0</v>
      </c>
      <c r="CH574" s="222">
        <f t="shared" si="1451"/>
        <v>0</v>
      </c>
      <c r="CI574" s="222">
        <f t="shared" si="1452"/>
        <v>0</v>
      </c>
      <c r="CJ574" s="222">
        <f t="shared" si="1453"/>
        <v>0</v>
      </c>
      <c r="CK574" s="222">
        <f t="shared" si="1454"/>
        <v>0</v>
      </c>
      <c r="CL574" s="222">
        <f t="shared" si="1455"/>
        <v>0</v>
      </c>
      <c r="CM574" s="222">
        <f t="shared" si="1456"/>
        <v>0</v>
      </c>
      <c r="CN574" s="222">
        <f t="shared" si="1457"/>
        <v>0</v>
      </c>
      <c r="CO574" s="222">
        <f t="shared" si="1458"/>
        <v>0</v>
      </c>
      <c r="CP574" s="222">
        <f t="shared" si="1459"/>
        <v>0</v>
      </c>
      <c r="CQ574" s="222">
        <f t="shared" si="1460"/>
        <v>0</v>
      </c>
      <c r="CR574" s="222">
        <f t="shared" si="1461"/>
        <v>0</v>
      </c>
      <c r="CS574" s="222">
        <f t="shared" si="1462"/>
        <v>0</v>
      </c>
      <c r="CT574" s="222">
        <f t="shared" si="1463"/>
        <v>0</v>
      </c>
      <c r="CU574" s="222">
        <f t="shared" si="1464"/>
        <v>0</v>
      </c>
      <c r="CV574" s="222">
        <f t="shared" si="1465"/>
        <v>0</v>
      </c>
      <c r="CW574" s="222">
        <f t="shared" si="1466"/>
        <v>0</v>
      </c>
      <c r="CX574" s="222">
        <f t="shared" si="1467"/>
        <v>0</v>
      </c>
      <c r="CY574" s="222">
        <f t="shared" si="1468"/>
        <v>0</v>
      </c>
      <c r="CZ574" s="222">
        <f t="shared" si="1469"/>
        <v>0</v>
      </c>
      <c r="DA574" s="222">
        <f t="shared" si="1470"/>
        <v>0</v>
      </c>
      <c r="DB574" s="222">
        <f t="shared" si="1471"/>
        <v>0</v>
      </c>
      <c r="DC574" s="222">
        <f t="shared" si="1472"/>
        <v>0</v>
      </c>
      <c r="DD574" s="222">
        <f t="shared" si="1473"/>
        <v>0</v>
      </c>
      <c r="DE574" s="222">
        <f t="shared" si="1474"/>
        <v>0</v>
      </c>
      <c r="DF574" s="222">
        <f t="shared" si="1475"/>
        <v>0</v>
      </c>
      <c r="DG574" s="222">
        <f t="shared" si="1476"/>
        <v>0</v>
      </c>
      <c r="DH574" s="222">
        <f t="shared" si="1477"/>
        <v>0</v>
      </c>
      <c r="DI574" s="222">
        <f t="shared" si="1478"/>
        <v>0</v>
      </c>
      <c r="DJ574" s="222">
        <f t="shared" si="1479"/>
        <v>0</v>
      </c>
      <c r="DK574" s="222">
        <f t="shared" si="1480"/>
        <v>0</v>
      </c>
      <c r="DL574" s="222">
        <f t="shared" si="1481"/>
        <v>0</v>
      </c>
      <c r="DM574" s="222">
        <f t="shared" si="1482"/>
        <v>0</v>
      </c>
      <c r="DN574" s="222">
        <f t="shared" si="1483"/>
        <v>0</v>
      </c>
      <c r="DO574" s="222">
        <f t="shared" si="1484"/>
        <v>0</v>
      </c>
      <c r="DP574" s="222">
        <f t="shared" si="1485"/>
        <v>0</v>
      </c>
      <c r="DQ574" s="222">
        <f t="shared" si="1486"/>
        <v>0</v>
      </c>
      <c r="DR574" s="222">
        <f t="shared" si="1487"/>
        <v>0</v>
      </c>
      <c r="DS574" s="222">
        <f t="shared" si="1488"/>
        <v>0</v>
      </c>
      <c r="DT574" s="222">
        <f t="shared" si="1489"/>
        <v>0</v>
      </c>
      <c r="DU574" s="222">
        <f t="shared" si="1490"/>
        <v>0</v>
      </c>
      <c r="DV574" s="222">
        <f t="shared" si="1491"/>
        <v>0</v>
      </c>
      <c r="DW574" s="222">
        <f t="shared" si="1492"/>
        <v>0</v>
      </c>
      <c r="DX574" s="222">
        <f t="shared" si="1493"/>
        <v>0</v>
      </c>
      <c r="DY574" s="222">
        <f t="shared" si="1494"/>
        <v>0</v>
      </c>
      <c r="DZ574" s="222">
        <f t="shared" si="1495"/>
        <v>0</v>
      </c>
      <c r="EA574" s="222">
        <f t="shared" si="1496"/>
        <v>0</v>
      </c>
      <c r="EB574" s="222">
        <f t="shared" si="1497"/>
        <v>0</v>
      </c>
      <c r="EC574" s="222">
        <f t="shared" si="1498"/>
        <v>0</v>
      </c>
      <c r="ED574" s="222">
        <f t="shared" si="1499"/>
        <v>0</v>
      </c>
      <c r="EE574" s="222">
        <f t="shared" si="1500"/>
        <v>0</v>
      </c>
      <c r="EF574" s="222">
        <f t="shared" si="1501"/>
        <v>0</v>
      </c>
      <c r="EG574" s="222">
        <f t="shared" si="1502"/>
        <v>0</v>
      </c>
      <c r="EH574" s="222">
        <f t="shared" si="1503"/>
        <v>0</v>
      </c>
      <c r="EI574" s="222">
        <f t="shared" si="1504"/>
        <v>0</v>
      </c>
      <c r="EJ574" s="222">
        <f t="shared" si="1505"/>
        <v>0</v>
      </c>
      <c r="EK574" s="222">
        <f t="shared" si="1506"/>
        <v>0</v>
      </c>
      <c r="EL574" s="222">
        <f t="shared" si="1507"/>
        <v>0</v>
      </c>
      <c r="EM574" s="222">
        <f t="shared" si="1508"/>
        <v>0</v>
      </c>
      <c r="EN574" s="222">
        <f t="shared" si="1509"/>
        <v>0</v>
      </c>
      <c r="EO574" s="222">
        <f t="shared" si="1510"/>
        <v>0</v>
      </c>
      <c r="EP574" s="222">
        <f t="shared" si="1511"/>
        <v>0</v>
      </c>
      <c r="EQ574" s="222">
        <f t="shared" si="1512"/>
        <v>0</v>
      </c>
      <c r="ER574" s="222">
        <f t="shared" si="1513"/>
        <v>0</v>
      </c>
      <c r="ES574" s="222">
        <f t="shared" si="1514"/>
        <v>0</v>
      </c>
      <c r="ET574" s="222">
        <f t="shared" si="1515"/>
        <v>0</v>
      </c>
      <c r="EU574" s="222">
        <f t="shared" si="1516"/>
        <v>0</v>
      </c>
      <c r="EV574" s="222">
        <f t="shared" si="1517"/>
        <v>0</v>
      </c>
      <c r="EW574" s="222">
        <f t="shared" si="1518"/>
        <v>0</v>
      </c>
      <c r="EX574" s="222">
        <f t="shared" si="1519"/>
        <v>0</v>
      </c>
      <c r="EY574" s="222">
        <f t="shared" si="1520"/>
        <v>0</v>
      </c>
      <c r="EZ574" s="222">
        <f t="shared" si="1521"/>
        <v>0</v>
      </c>
      <c r="FA574" s="222">
        <f t="shared" si="1522"/>
        <v>0</v>
      </c>
      <c r="FB574" s="222">
        <f t="shared" si="1523"/>
        <v>0</v>
      </c>
      <c r="FC574" s="222">
        <f t="shared" si="1524"/>
        <v>0</v>
      </c>
      <c r="FD574" s="222">
        <f t="shared" si="1525"/>
        <v>0</v>
      </c>
      <c r="FE574" s="222">
        <f t="shared" si="1526"/>
        <v>0</v>
      </c>
      <c r="FF574" s="222">
        <f t="shared" si="1527"/>
        <v>0</v>
      </c>
      <c r="FG574" s="222">
        <f t="shared" si="1528"/>
        <v>0</v>
      </c>
      <c r="FH574" s="222">
        <f t="shared" si="1529"/>
        <v>0</v>
      </c>
      <c r="FI574" s="222">
        <f t="shared" si="1530"/>
        <v>0</v>
      </c>
      <c r="FJ574" s="222">
        <f t="shared" si="1531"/>
        <v>0</v>
      </c>
      <c r="FK574" s="222">
        <f t="shared" si="1532"/>
        <v>0</v>
      </c>
      <c r="FL574" s="222">
        <f t="shared" si="1533"/>
        <v>0</v>
      </c>
      <c r="FM574" s="222">
        <f t="shared" si="1534"/>
        <v>0</v>
      </c>
      <c r="FN574" s="222">
        <f t="shared" si="1535"/>
        <v>0</v>
      </c>
      <c r="FO574" s="222">
        <f t="shared" si="1536"/>
        <v>0</v>
      </c>
      <c r="FP574" s="222">
        <f t="shared" si="1537"/>
        <v>0</v>
      </c>
      <c r="FQ574" s="222">
        <f t="shared" si="1538"/>
        <v>0</v>
      </c>
      <c r="FR574" s="222">
        <f t="shared" si="1539"/>
        <v>0</v>
      </c>
      <c r="FS574" s="222">
        <f t="shared" si="1540"/>
        <v>0</v>
      </c>
      <c r="FT574" s="222">
        <f t="shared" si="1541"/>
        <v>0</v>
      </c>
      <c r="FU574" s="222">
        <f t="shared" si="1542"/>
        <v>0</v>
      </c>
      <c r="FV574" s="222">
        <f t="shared" si="1543"/>
        <v>0</v>
      </c>
      <c r="FW574" s="222">
        <f t="shared" si="1544"/>
        <v>0</v>
      </c>
      <c r="FX574" s="222">
        <f t="shared" si="1545"/>
        <v>0</v>
      </c>
      <c r="FY574" s="222">
        <f t="shared" si="1546"/>
        <v>0</v>
      </c>
      <c r="FZ574" s="222">
        <f t="shared" si="1547"/>
        <v>0</v>
      </c>
      <c r="GA574" s="222">
        <f t="shared" si="1548"/>
        <v>0</v>
      </c>
      <c r="GB574" s="222">
        <f t="shared" si="1549"/>
        <v>0</v>
      </c>
      <c r="GC574" s="222">
        <f t="shared" si="1550"/>
        <v>0</v>
      </c>
      <c r="GD574" s="222">
        <f t="shared" si="1551"/>
        <v>0</v>
      </c>
      <c r="GE574" s="222">
        <f t="shared" si="1552"/>
        <v>0</v>
      </c>
      <c r="GF574" s="222">
        <f t="shared" si="1553"/>
        <v>0</v>
      </c>
      <c r="GG574" s="222">
        <f t="shared" si="1554"/>
        <v>0</v>
      </c>
      <c r="GH574" s="222">
        <f t="shared" si="1555"/>
        <v>0</v>
      </c>
      <c r="GI574" s="222">
        <f t="shared" si="1556"/>
        <v>0</v>
      </c>
      <c r="GJ574" s="222">
        <f t="shared" si="1557"/>
        <v>0</v>
      </c>
      <c r="GK574" s="222">
        <f t="shared" si="1558"/>
        <v>0</v>
      </c>
      <c r="GL574" s="222">
        <f t="shared" si="1559"/>
        <v>0</v>
      </c>
      <c r="GM574" s="222">
        <f t="shared" si="1560"/>
        <v>0</v>
      </c>
      <c r="GN574" s="222">
        <f t="shared" si="1561"/>
        <v>0</v>
      </c>
      <c r="GO574" s="222">
        <f t="shared" si="1562"/>
        <v>0</v>
      </c>
      <c r="GP574" s="222">
        <f t="shared" si="1563"/>
        <v>0</v>
      </c>
      <c r="GQ574" s="222">
        <f t="shared" si="1564"/>
        <v>0</v>
      </c>
      <c r="GR574" s="222">
        <f t="shared" si="1565"/>
        <v>0</v>
      </c>
      <c r="GS574" s="222">
        <f t="shared" si="1566"/>
        <v>0</v>
      </c>
      <c r="GT574" s="222">
        <f t="shared" si="1567"/>
        <v>0</v>
      </c>
      <c r="GU574" s="222">
        <f t="shared" si="1568"/>
        <v>0</v>
      </c>
      <c r="GV574" s="222">
        <f t="shared" si="1569"/>
        <v>0</v>
      </c>
      <c r="GW574" s="222">
        <f t="shared" si="1570"/>
        <v>0</v>
      </c>
      <c r="GX574" s="222">
        <f t="shared" si="1571"/>
        <v>0</v>
      </c>
      <c r="GY574" s="222">
        <f t="shared" si="1572"/>
        <v>0</v>
      </c>
      <c r="GZ574" s="222">
        <f t="shared" si="1573"/>
        <v>0</v>
      </c>
      <c r="HA574" s="222">
        <f t="shared" si="1574"/>
        <v>0</v>
      </c>
      <c r="HB574" s="222">
        <f t="shared" si="1575"/>
        <v>0</v>
      </c>
      <c r="HC574" s="222">
        <f t="shared" si="1576"/>
        <v>0</v>
      </c>
      <c r="HD574" s="222">
        <f t="shared" si="1577"/>
        <v>0</v>
      </c>
      <c r="HE574" s="222">
        <f t="shared" si="1578"/>
        <v>0</v>
      </c>
      <c r="HF574" s="222">
        <f t="shared" si="1579"/>
        <v>0</v>
      </c>
      <c r="HG574" s="222">
        <f t="shared" si="1580"/>
        <v>0</v>
      </c>
      <c r="HH574" s="222">
        <f t="shared" si="1581"/>
        <v>0</v>
      </c>
      <c r="HI574" s="222">
        <f t="shared" si="1582"/>
        <v>0</v>
      </c>
      <c r="HJ574" s="222">
        <f t="shared" si="1583"/>
        <v>0</v>
      </c>
      <c r="HK574" s="222">
        <f t="shared" si="1584"/>
        <v>0</v>
      </c>
      <c r="HL574" s="222">
        <f t="shared" si="1585"/>
        <v>0</v>
      </c>
      <c r="HM574" s="222">
        <f t="shared" si="1586"/>
        <v>0</v>
      </c>
      <c r="HN574" s="222">
        <f t="shared" si="1587"/>
        <v>0</v>
      </c>
      <c r="HO574" s="222">
        <f t="shared" si="1588"/>
        <v>0</v>
      </c>
      <c r="HP574" s="222">
        <f t="shared" si="1589"/>
        <v>0</v>
      </c>
      <c r="HQ574" s="222">
        <f t="shared" si="1590"/>
        <v>0</v>
      </c>
      <c r="HR574" s="222">
        <f t="shared" si="1591"/>
        <v>0</v>
      </c>
      <c r="HS574" s="222">
        <f t="shared" si="1592"/>
        <v>0</v>
      </c>
      <c r="HT574" s="222">
        <f t="shared" si="1593"/>
        <v>0</v>
      </c>
      <c r="HU574" s="222">
        <f t="shared" si="1594"/>
        <v>0</v>
      </c>
      <c r="HV574" s="222">
        <f t="shared" si="1595"/>
        <v>0</v>
      </c>
      <c r="HW574" s="222">
        <f t="shared" si="1596"/>
        <v>0</v>
      </c>
      <c r="HX574" s="222">
        <f t="shared" si="1597"/>
        <v>0</v>
      </c>
      <c r="HY574" s="222">
        <f t="shared" si="1598"/>
        <v>0</v>
      </c>
      <c r="HZ574" s="222">
        <f t="shared" si="1599"/>
        <v>0</v>
      </c>
      <c r="IA574" s="222">
        <f t="shared" si="1600"/>
        <v>0</v>
      </c>
      <c r="IB574" s="222">
        <f t="shared" si="1601"/>
        <v>0</v>
      </c>
      <c r="IC574" s="222">
        <f t="shared" si="1602"/>
        <v>0</v>
      </c>
      <c r="ID574" s="222">
        <f t="shared" si="1603"/>
        <v>0</v>
      </c>
      <c r="IE574" s="222">
        <f t="shared" si="1604"/>
        <v>0</v>
      </c>
      <c r="IF574" s="222">
        <f t="shared" si="1605"/>
        <v>0</v>
      </c>
      <c r="IG574" s="222">
        <f t="shared" si="1606"/>
        <v>0</v>
      </c>
      <c r="IH574" s="222">
        <f t="shared" si="1607"/>
        <v>0</v>
      </c>
      <c r="II574" s="222">
        <f t="shared" si="1608"/>
        <v>0</v>
      </c>
      <c r="IJ574" s="222">
        <f t="shared" si="1609"/>
        <v>0</v>
      </c>
      <c r="IK574" s="222">
        <f t="shared" si="1610"/>
        <v>0</v>
      </c>
      <c r="IL574" s="222">
        <f t="shared" si="1611"/>
        <v>0</v>
      </c>
      <c r="IM574" s="222">
        <f t="shared" si="1612"/>
        <v>0</v>
      </c>
      <c r="IN574" s="222">
        <f t="shared" si="1613"/>
        <v>0</v>
      </c>
      <c r="IO574" s="222">
        <f t="shared" si="1614"/>
        <v>0</v>
      </c>
      <c r="IP574" s="222">
        <f t="shared" si="1615"/>
        <v>0</v>
      </c>
      <c r="IQ574" s="222">
        <f t="shared" si="1616"/>
        <v>0</v>
      </c>
      <c r="IR574" s="222">
        <f t="shared" si="1617"/>
        <v>0</v>
      </c>
      <c r="IS574" s="222">
        <f t="shared" si="1618"/>
        <v>0</v>
      </c>
      <c r="IT574" s="222">
        <f t="shared" si="1619"/>
        <v>0</v>
      </c>
      <c r="IU574" s="222">
        <f t="shared" si="1620"/>
        <v>0</v>
      </c>
      <c r="IV574" s="222">
        <f t="shared" si="1621"/>
        <v>0</v>
      </c>
      <c r="IW574" s="222">
        <f t="shared" si="1622"/>
        <v>0</v>
      </c>
      <c r="IX574" s="222">
        <f t="shared" si="1623"/>
        <v>0</v>
      </c>
      <c r="IY574" s="222">
        <f t="shared" si="1624"/>
        <v>0</v>
      </c>
      <c r="IZ574" s="222">
        <f t="shared" si="1625"/>
        <v>0</v>
      </c>
      <c r="JA574" s="222">
        <f t="shared" si="1626"/>
        <v>0</v>
      </c>
      <c r="JB574" s="222">
        <f t="shared" si="1627"/>
        <v>0</v>
      </c>
    </row>
    <row r="575" spans="2:262">
      <c r="B575" s="230">
        <v>214</v>
      </c>
      <c r="C575" s="229">
        <f t="shared" si="1628"/>
        <v>4.1796874999999968E-3</v>
      </c>
      <c r="D575" s="226">
        <f t="shared" ca="1" si="1371"/>
        <v>39.402581671793222</v>
      </c>
      <c r="E575" s="225">
        <f ca="1">HL361</f>
        <v>0.20258167179321973</v>
      </c>
      <c r="F575" s="224">
        <v>214</v>
      </c>
      <c r="G575" s="222">
        <f t="shared" si="1372"/>
        <v>0</v>
      </c>
      <c r="H575" s="222">
        <f t="shared" si="1373"/>
        <v>0</v>
      </c>
      <c r="I575" s="222">
        <f t="shared" si="1374"/>
        <v>0</v>
      </c>
      <c r="J575" s="222">
        <f t="shared" si="1375"/>
        <v>0</v>
      </c>
      <c r="K575" s="222">
        <f t="shared" si="1376"/>
        <v>0</v>
      </c>
      <c r="L575" s="222">
        <f t="shared" si="1377"/>
        <v>0</v>
      </c>
      <c r="M575" s="222">
        <f t="shared" si="1378"/>
        <v>0</v>
      </c>
      <c r="N575" s="222">
        <f t="shared" si="1379"/>
        <v>0</v>
      </c>
      <c r="O575" s="222">
        <f t="shared" si="1380"/>
        <v>0</v>
      </c>
      <c r="P575" s="222">
        <f t="shared" si="1381"/>
        <v>0</v>
      </c>
      <c r="Q575" s="222">
        <f t="shared" si="1382"/>
        <v>0</v>
      </c>
      <c r="R575" s="222">
        <f t="shared" si="1383"/>
        <v>0</v>
      </c>
      <c r="S575" s="222">
        <f t="shared" si="1384"/>
        <v>0</v>
      </c>
      <c r="T575" s="222">
        <f t="shared" si="1385"/>
        <v>0</v>
      </c>
      <c r="U575" s="222">
        <f t="shared" si="1386"/>
        <v>0</v>
      </c>
      <c r="V575" s="222">
        <f t="shared" si="1387"/>
        <v>0</v>
      </c>
      <c r="W575" s="222">
        <f t="shared" si="1388"/>
        <v>0</v>
      </c>
      <c r="X575" s="222">
        <f t="shared" si="1389"/>
        <v>0</v>
      </c>
      <c r="Y575" s="222">
        <f t="shared" si="1390"/>
        <v>0</v>
      </c>
      <c r="Z575" s="222">
        <f t="shared" si="1391"/>
        <v>0</v>
      </c>
      <c r="AA575" s="222">
        <f t="shared" si="1392"/>
        <v>0</v>
      </c>
      <c r="AB575" s="222">
        <f t="shared" si="1393"/>
        <v>0</v>
      </c>
      <c r="AC575" s="222">
        <f t="shared" si="1394"/>
        <v>0</v>
      </c>
      <c r="AD575" s="222">
        <f t="shared" si="1395"/>
        <v>0</v>
      </c>
      <c r="AE575" s="222">
        <f t="shared" si="1396"/>
        <v>0</v>
      </c>
      <c r="AF575" s="222">
        <f t="shared" si="1397"/>
        <v>0</v>
      </c>
      <c r="AG575" s="222">
        <f t="shared" si="1398"/>
        <v>0</v>
      </c>
      <c r="AH575" s="222">
        <f t="shared" si="1399"/>
        <v>0</v>
      </c>
      <c r="AI575" s="222">
        <f t="shared" si="1400"/>
        <v>0</v>
      </c>
      <c r="AJ575" s="222">
        <f t="shared" si="1401"/>
        <v>0</v>
      </c>
      <c r="AK575" s="222">
        <f t="shared" si="1402"/>
        <v>0</v>
      </c>
      <c r="AL575" s="222">
        <f t="shared" si="1403"/>
        <v>0</v>
      </c>
      <c r="AM575" s="222">
        <f t="shared" si="1404"/>
        <v>0</v>
      </c>
      <c r="AN575" s="222">
        <f t="shared" si="1405"/>
        <v>0</v>
      </c>
      <c r="AO575" s="222">
        <f t="shared" si="1406"/>
        <v>0</v>
      </c>
      <c r="AP575" s="222">
        <f t="shared" si="1407"/>
        <v>0</v>
      </c>
      <c r="AQ575" s="222">
        <f t="shared" si="1408"/>
        <v>0</v>
      </c>
      <c r="AR575" s="222">
        <f t="shared" si="1409"/>
        <v>0</v>
      </c>
      <c r="AS575" s="222">
        <f t="shared" si="1410"/>
        <v>0</v>
      </c>
      <c r="AT575" s="222">
        <f t="shared" si="1411"/>
        <v>0</v>
      </c>
      <c r="AU575" s="222">
        <f t="shared" si="1412"/>
        <v>0</v>
      </c>
      <c r="AV575" s="222">
        <f t="shared" si="1413"/>
        <v>0</v>
      </c>
      <c r="AW575" s="222">
        <f t="shared" si="1414"/>
        <v>0</v>
      </c>
      <c r="AX575" s="222">
        <f t="shared" si="1415"/>
        <v>0</v>
      </c>
      <c r="AY575" s="222">
        <f t="shared" si="1416"/>
        <v>0</v>
      </c>
      <c r="AZ575" s="222">
        <f t="shared" si="1417"/>
        <v>0</v>
      </c>
      <c r="BA575" s="222">
        <f t="shared" si="1418"/>
        <v>0</v>
      </c>
      <c r="BB575" s="222">
        <f t="shared" si="1419"/>
        <v>0</v>
      </c>
      <c r="BC575" s="222">
        <f t="shared" si="1420"/>
        <v>0</v>
      </c>
      <c r="BD575" s="222">
        <f t="shared" si="1421"/>
        <v>0</v>
      </c>
      <c r="BE575" s="222">
        <f t="shared" si="1422"/>
        <v>0</v>
      </c>
      <c r="BF575" s="222">
        <f t="shared" si="1423"/>
        <v>0</v>
      </c>
      <c r="BG575" s="222">
        <f t="shared" si="1424"/>
        <v>0</v>
      </c>
      <c r="BH575" s="222">
        <f t="shared" si="1425"/>
        <v>0</v>
      </c>
      <c r="BI575" s="222">
        <f t="shared" si="1426"/>
        <v>0</v>
      </c>
      <c r="BJ575" s="222">
        <f t="shared" si="1427"/>
        <v>0</v>
      </c>
      <c r="BK575" s="222">
        <f t="shared" si="1428"/>
        <v>0</v>
      </c>
      <c r="BL575" s="222">
        <f t="shared" si="1429"/>
        <v>0</v>
      </c>
      <c r="BM575" s="222">
        <f t="shared" si="1430"/>
        <v>0</v>
      </c>
      <c r="BN575" s="222">
        <f t="shared" si="1431"/>
        <v>0</v>
      </c>
      <c r="BO575" s="222">
        <f t="shared" si="1432"/>
        <v>0</v>
      </c>
      <c r="BP575" s="222">
        <f t="shared" si="1433"/>
        <v>0</v>
      </c>
      <c r="BQ575" s="222">
        <f t="shared" si="1434"/>
        <v>0</v>
      </c>
      <c r="BR575" s="222">
        <f t="shared" si="1435"/>
        <v>0</v>
      </c>
      <c r="BS575" s="222">
        <f t="shared" si="1436"/>
        <v>0</v>
      </c>
      <c r="BT575" s="222">
        <f t="shared" si="1437"/>
        <v>0</v>
      </c>
      <c r="BU575" s="222">
        <f t="shared" si="1438"/>
        <v>0</v>
      </c>
      <c r="BV575" s="222">
        <f t="shared" si="1439"/>
        <v>0</v>
      </c>
      <c r="BW575" s="222">
        <f t="shared" si="1440"/>
        <v>0</v>
      </c>
      <c r="BX575" s="222">
        <f t="shared" si="1441"/>
        <v>0</v>
      </c>
      <c r="BY575" s="222">
        <f t="shared" si="1442"/>
        <v>0</v>
      </c>
      <c r="BZ575" s="222">
        <f t="shared" si="1443"/>
        <v>0</v>
      </c>
      <c r="CA575" s="222">
        <f t="shared" si="1444"/>
        <v>0</v>
      </c>
      <c r="CB575" s="222">
        <f t="shared" si="1445"/>
        <v>0</v>
      </c>
      <c r="CC575" s="222">
        <f t="shared" si="1446"/>
        <v>0</v>
      </c>
      <c r="CD575" s="222">
        <f t="shared" si="1447"/>
        <v>0</v>
      </c>
      <c r="CE575" s="222">
        <f t="shared" si="1448"/>
        <v>0</v>
      </c>
      <c r="CF575" s="222">
        <f t="shared" si="1449"/>
        <v>0</v>
      </c>
      <c r="CG575" s="222">
        <f t="shared" si="1450"/>
        <v>0</v>
      </c>
      <c r="CH575" s="222">
        <f t="shared" si="1451"/>
        <v>0</v>
      </c>
      <c r="CI575" s="222">
        <f t="shared" si="1452"/>
        <v>0</v>
      </c>
      <c r="CJ575" s="222">
        <f t="shared" si="1453"/>
        <v>0</v>
      </c>
      <c r="CK575" s="222">
        <f t="shared" si="1454"/>
        <v>0</v>
      </c>
      <c r="CL575" s="222">
        <f t="shared" si="1455"/>
        <v>0</v>
      </c>
      <c r="CM575" s="222">
        <f t="shared" si="1456"/>
        <v>0</v>
      </c>
      <c r="CN575" s="222">
        <f t="shared" si="1457"/>
        <v>0</v>
      </c>
      <c r="CO575" s="222">
        <f t="shared" si="1458"/>
        <v>0</v>
      </c>
      <c r="CP575" s="222">
        <f t="shared" si="1459"/>
        <v>0</v>
      </c>
      <c r="CQ575" s="222">
        <f t="shared" si="1460"/>
        <v>0</v>
      </c>
      <c r="CR575" s="222">
        <f t="shared" si="1461"/>
        <v>0</v>
      </c>
      <c r="CS575" s="222">
        <f t="shared" si="1462"/>
        <v>0</v>
      </c>
      <c r="CT575" s="222">
        <f t="shared" si="1463"/>
        <v>0</v>
      </c>
      <c r="CU575" s="222">
        <f t="shared" si="1464"/>
        <v>0</v>
      </c>
      <c r="CV575" s="222">
        <f t="shared" si="1465"/>
        <v>0</v>
      </c>
      <c r="CW575" s="222">
        <f t="shared" si="1466"/>
        <v>0</v>
      </c>
      <c r="CX575" s="222">
        <f t="shared" si="1467"/>
        <v>0</v>
      </c>
      <c r="CY575" s="222">
        <f t="shared" si="1468"/>
        <v>0</v>
      </c>
      <c r="CZ575" s="222">
        <f t="shared" si="1469"/>
        <v>0</v>
      </c>
      <c r="DA575" s="222">
        <f t="shared" si="1470"/>
        <v>0</v>
      </c>
      <c r="DB575" s="222">
        <f t="shared" si="1471"/>
        <v>0</v>
      </c>
      <c r="DC575" s="222">
        <f t="shared" si="1472"/>
        <v>0</v>
      </c>
      <c r="DD575" s="222">
        <f t="shared" si="1473"/>
        <v>0</v>
      </c>
      <c r="DE575" s="222">
        <f t="shared" si="1474"/>
        <v>0</v>
      </c>
      <c r="DF575" s="222">
        <f t="shared" si="1475"/>
        <v>0</v>
      </c>
      <c r="DG575" s="222">
        <f t="shared" si="1476"/>
        <v>0</v>
      </c>
      <c r="DH575" s="222">
        <f t="shared" si="1477"/>
        <v>0</v>
      </c>
      <c r="DI575" s="222">
        <f t="shared" si="1478"/>
        <v>0</v>
      </c>
      <c r="DJ575" s="222">
        <f t="shared" si="1479"/>
        <v>0</v>
      </c>
      <c r="DK575" s="222">
        <f t="shared" si="1480"/>
        <v>0</v>
      </c>
      <c r="DL575" s="222">
        <f t="shared" si="1481"/>
        <v>0</v>
      </c>
      <c r="DM575" s="222">
        <f t="shared" si="1482"/>
        <v>0</v>
      </c>
      <c r="DN575" s="222">
        <f t="shared" si="1483"/>
        <v>0</v>
      </c>
      <c r="DO575" s="222">
        <f t="shared" si="1484"/>
        <v>0</v>
      </c>
      <c r="DP575" s="222">
        <f t="shared" si="1485"/>
        <v>0</v>
      </c>
      <c r="DQ575" s="222">
        <f t="shared" si="1486"/>
        <v>0</v>
      </c>
      <c r="DR575" s="222">
        <f t="shared" si="1487"/>
        <v>0</v>
      </c>
      <c r="DS575" s="222">
        <f t="shared" si="1488"/>
        <v>0</v>
      </c>
      <c r="DT575" s="222">
        <f t="shared" si="1489"/>
        <v>0</v>
      </c>
      <c r="DU575" s="222">
        <f t="shared" si="1490"/>
        <v>0</v>
      </c>
      <c r="DV575" s="222">
        <f t="shared" si="1491"/>
        <v>0</v>
      </c>
      <c r="DW575" s="222">
        <f t="shared" si="1492"/>
        <v>0</v>
      </c>
      <c r="DX575" s="222">
        <f t="shared" si="1493"/>
        <v>0</v>
      </c>
      <c r="DY575" s="222">
        <f t="shared" si="1494"/>
        <v>0</v>
      </c>
      <c r="DZ575" s="222">
        <f t="shared" si="1495"/>
        <v>0</v>
      </c>
      <c r="EA575" s="222">
        <f t="shared" si="1496"/>
        <v>0</v>
      </c>
      <c r="EB575" s="222">
        <f t="shared" si="1497"/>
        <v>0</v>
      </c>
      <c r="EC575" s="222">
        <f t="shared" si="1498"/>
        <v>0</v>
      </c>
      <c r="ED575" s="222">
        <f t="shared" si="1499"/>
        <v>0</v>
      </c>
      <c r="EE575" s="222">
        <f t="shared" si="1500"/>
        <v>0</v>
      </c>
      <c r="EF575" s="222">
        <f t="shared" si="1501"/>
        <v>0</v>
      </c>
      <c r="EG575" s="222">
        <f t="shared" si="1502"/>
        <v>0</v>
      </c>
      <c r="EH575" s="222">
        <f t="shared" si="1503"/>
        <v>0</v>
      </c>
      <c r="EI575" s="222">
        <f t="shared" si="1504"/>
        <v>0</v>
      </c>
      <c r="EJ575" s="222">
        <f t="shared" si="1505"/>
        <v>0</v>
      </c>
      <c r="EK575" s="222">
        <f t="shared" si="1506"/>
        <v>0</v>
      </c>
      <c r="EL575" s="222">
        <f t="shared" si="1507"/>
        <v>0</v>
      </c>
      <c r="EM575" s="222">
        <f t="shared" si="1508"/>
        <v>0</v>
      </c>
      <c r="EN575" s="222">
        <f t="shared" si="1509"/>
        <v>0</v>
      </c>
      <c r="EO575" s="222">
        <f t="shared" si="1510"/>
        <v>0</v>
      </c>
      <c r="EP575" s="222">
        <f t="shared" si="1511"/>
        <v>0</v>
      </c>
      <c r="EQ575" s="222">
        <f t="shared" si="1512"/>
        <v>0</v>
      </c>
      <c r="ER575" s="222">
        <f t="shared" si="1513"/>
        <v>0</v>
      </c>
      <c r="ES575" s="222">
        <f t="shared" si="1514"/>
        <v>0</v>
      </c>
      <c r="ET575" s="222">
        <f t="shared" si="1515"/>
        <v>0</v>
      </c>
      <c r="EU575" s="222">
        <f t="shared" si="1516"/>
        <v>0</v>
      </c>
      <c r="EV575" s="222">
        <f t="shared" si="1517"/>
        <v>0</v>
      </c>
      <c r="EW575" s="222">
        <f t="shared" si="1518"/>
        <v>0</v>
      </c>
      <c r="EX575" s="222">
        <f t="shared" si="1519"/>
        <v>0</v>
      </c>
      <c r="EY575" s="222">
        <f t="shared" si="1520"/>
        <v>0</v>
      </c>
      <c r="EZ575" s="222">
        <f t="shared" si="1521"/>
        <v>0</v>
      </c>
      <c r="FA575" s="222">
        <f t="shared" si="1522"/>
        <v>0</v>
      </c>
      <c r="FB575" s="222">
        <f t="shared" si="1523"/>
        <v>0</v>
      </c>
      <c r="FC575" s="222">
        <f t="shared" si="1524"/>
        <v>0</v>
      </c>
      <c r="FD575" s="222">
        <f t="shared" si="1525"/>
        <v>0</v>
      </c>
      <c r="FE575" s="222">
        <f t="shared" si="1526"/>
        <v>0</v>
      </c>
      <c r="FF575" s="222">
        <f t="shared" si="1527"/>
        <v>0</v>
      </c>
      <c r="FG575" s="222">
        <f t="shared" si="1528"/>
        <v>0</v>
      </c>
      <c r="FH575" s="222">
        <f t="shared" si="1529"/>
        <v>0</v>
      </c>
      <c r="FI575" s="222">
        <f t="shared" si="1530"/>
        <v>0</v>
      </c>
      <c r="FJ575" s="222">
        <f t="shared" si="1531"/>
        <v>0</v>
      </c>
      <c r="FK575" s="222">
        <f t="shared" si="1532"/>
        <v>0</v>
      </c>
      <c r="FL575" s="222">
        <f t="shared" si="1533"/>
        <v>0</v>
      </c>
      <c r="FM575" s="222">
        <f t="shared" si="1534"/>
        <v>0</v>
      </c>
      <c r="FN575" s="222">
        <f t="shared" si="1535"/>
        <v>0</v>
      </c>
      <c r="FO575" s="222">
        <f t="shared" si="1536"/>
        <v>0</v>
      </c>
      <c r="FP575" s="222">
        <f t="shared" si="1537"/>
        <v>0</v>
      </c>
      <c r="FQ575" s="222">
        <f t="shared" si="1538"/>
        <v>0</v>
      </c>
      <c r="FR575" s="222">
        <f t="shared" si="1539"/>
        <v>0</v>
      </c>
      <c r="FS575" s="222">
        <f t="shared" si="1540"/>
        <v>0</v>
      </c>
      <c r="FT575" s="222">
        <f t="shared" si="1541"/>
        <v>0</v>
      </c>
      <c r="FU575" s="222">
        <f t="shared" si="1542"/>
        <v>0</v>
      </c>
      <c r="FV575" s="222">
        <f t="shared" si="1543"/>
        <v>0</v>
      </c>
      <c r="FW575" s="222">
        <f t="shared" si="1544"/>
        <v>0</v>
      </c>
      <c r="FX575" s="222">
        <f t="shared" si="1545"/>
        <v>0</v>
      </c>
      <c r="FY575" s="222">
        <f t="shared" si="1546"/>
        <v>0</v>
      </c>
      <c r="FZ575" s="222">
        <f t="shared" si="1547"/>
        <v>0</v>
      </c>
      <c r="GA575" s="222">
        <f t="shared" si="1548"/>
        <v>0</v>
      </c>
      <c r="GB575" s="222">
        <f t="shared" si="1549"/>
        <v>0</v>
      </c>
      <c r="GC575" s="222">
        <f t="shared" si="1550"/>
        <v>0</v>
      </c>
      <c r="GD575" s="222">
        <f t="shared" si="1551"/>
        <v>0</v>
      </c>
      <c r="GE575" s="222">
        <f t="shared" si="1552"/>
        <v>0</v>
      </c>
      <c r="GF575" s="222">
        <f t="shared" si="1553"/>
        <v>0</v>
      </c>
      <c r="GG575" s="222">
        <f t="shared" si="1554"/>
        <v>0</v>
      </c>
      <c r="GH575" s="222">
        <f t="shared" si="1555"/>
        <v>0</v>
      </c>
      <c r="GI575" s="222">
        <f t="shared" si="1556"/>
        <v>0</v>
      </c>
      <c r="GJ575" s="222">
        <f t="shared" si="1557"/>
        <v>0</v>
      </c>
      <c r="GK575" s="222">
        <f t="shared" si="1558"/>
        <v>0</v>
      </c>
      <c r="GL575" s="222">
        <f t="shared" si="1559"/>
        <v>0</v>
      </c>
      <c r="GM575" s="222">
        <f t="shared" si="1560"/>
        <v>0</v>
      </c>
      <c r="GN575" s="222">
        <f t="shared" si="1561"/>
        <v>0</v>
      </c>
      <c r="GO575" s="222">
        <f t="shared" si="1562"/>
        <v>0</v>
      </c>
      <c r="GP575" s="222">
        <f t="shared" si="1563"/>
        <v>0</v>
      </c>
      <c r="GQ575" s="222">
        <f t="shared" si="1564"/>
        <v>0</v>
      </c>
      <c r="GR575" s="222">
        <f t="shared" si="1565"/>
        <v>0</v>
      </c>
      <c r="GS575" s="222">
        <f t="shared" si="1566"/>
        <v>0</v>
      </c>
      <c r="GT575" s="222">
        <f t="shared" si="1567"/>
        <v>0</v>
      </c>
      <c r="GU575" s="222">
        <f t="shared" si="1568"/>
        <v>0</v>
      </c>
      <c r="GV575" s="222">
        <f t="shared" si="1569"/>
        <v>0</v>
      </c>
      <c r="GW575" s="222">
        <f t="shared" si="1570"/>
        <v>0</v>
      </c>
      <c r="GX575" s="222">
        <f t="shared" si="1571"/>
        <v>0</v>
      </c>
      <c r="GY575" s="222">
        <f t="shared" si="1572"/>
        <v>0</v>
      </c>
      <c r="GZ575" s="222">
        <f t="shared" si="1573"/>
        <v>0</v>
      </c>
      <c r="HA575" s="222">
        <f t="shared" si="1574"/>
        <v>0</v>
      </c>
      <c r="HB575" s="222">
        <f t="shared" si="1575"/>
        <v>0</v>
      </c>
      <c r="HC575" s="222">
        <f t="shared" si="1576"/>
        <v>0</v>
      </c>
      <c r="HD575" s="222">
        <f t="shared" si="1577"/>
        <v>0</v>
      </c>
      <c r="HE575" s="222">
        <f t="shared" si="1578"/>
        <v>0</v>
      </c>
      <c r="HF575" s="222">
        <f t="shared" si="1579"/>
        <v>0</v>
      </c>
      <c r="HG575" s="222">
        <f t="shared" si="1580"/>
        <v>0</v>
      </c>
      <c r="HH575" s="222">
        <f t="shared" si="1581"/>
        <v>0</v>
      </c>
      <c r="HI575" s="222">
        <f t="shared" si="1582"/>
        <v>0</v>
      </c>
      <c r="HJ575" s="222">
        <f t="shared" si="1583"/>
        <v>0</v>
      </c>
      <c r="HK575" s="222">
        <f t="shared" si="1584"/>
        <v>0</v>
      </c>
      <c r="HL575" s="222">
        <f t="shared" si="1585"/>
        <v>0</v>
      </c>
      <c r="HM575" s="222">
        <f t="shared" si="1586"/>
        <v>0</v>
      </c>
      <c r="HN575" s="222">
        <f t="shared" si="1587"/>
        <v>0</v>
      </c>
      <c r="HO575" s="222">
        <f t="shared" si="1588"/>
        <v>0</v>
      </c>
      <c r="HP575" s="222">
        <f t="shared" si="1589"/>
        <v>0</v>
      </c>
      <c r="HQ575" s="222">
        <f t="shared" si="1590"/>
        <v>0</v>
      </c>
      <c r="HR575" s="222">
        <f t="shared" si="1591"/>
        <v>0</v>
      </c>
      <c r="HS575" s="222">
        <f t="shared" si="1592"/>
        <v>0</v>
      </c>
      <c r="HT575" s="222">
        <f t="shared" si="1593"/>
        <v>0</v>
      </c>
      <c r="HU575" s="222">
        <f t="shared" si="1594"/>
        <v>0</v>
      </c>
      <c r="HV575" s="222">
        <f t="shared" si="1595"/>
        <v>0</v>
      </c>
      <c r="HW575" s="222">
        <f t="shared" si="1596"/>
        <v>0</v>
      </c>
      <c r="HX575" s="222">
        <f t="shared" si="1597"/>
        <v>0</v>
      </c>
      <c r="HY575" s="222">
        <f t="shared" si="1598"/>
        <v>0</v>
      </c>
      <c r="HZ575" s="222">
        <f t="shared" si="1599"/>
        <v>0</v>
      </c>
      <c r="IA575" s="222">
        <f t="shared" si="1600"/>
        <v>0</v>
      </c>
      <c r="IB575" s="222">
        <f t="shared" si="1601"/>
        <v>0</v>
      </c>
      <c r="IC575" s="222">
        <f t="shared" si="1602"/>
        <v>0</v>
      </c>
      <c r="ID575" s="222">
        <f t="shared" si="1603"/>
        <v>0</v>
      </c>
      <c r="IE575" s="222">
        <f t="shared" si="1604"/>
        <v>0</v>
      </c>
      <c r="IF575" s="222">
        <f t="shared" si="1605"/>
        <v>0</v>
      </c>
      <c r="IG575" s="222">
        <f t="shared" si="1606"/>
        <v>0</v>
      </c>
      <c r="IH575" s="222">
        <f t="shared" si="1607"/>
        <v>0</v>
      </c>
      <c r="II575" s="222">
        <f t="shared" si="1608"/>
        <v>0</v>
      </c>
      <c r="IJ575" s="222">
        <f t="shared" si="1609"/>
        <v>0</v>
      </c>
      <c r="IK575" s="222">
        <f t="shared" si="1610"/>
        <v>0</v>
      </c>
      <c r="IL575" s="222">
        <f t="shared" si="1611"/>
        <v>0</v>
      </c>
      <c r="IM575" s="222">
        <f t="shared" si="1612"/>
        <v>0</v>
      </c>
      <c r="IN575" s="222">
        <f t="shared" si="1613"/>
        <v>0</v>
      </c>
      <c r="IO575" s="222">
        <f t="shared" si="1614"/>
        <v>0</v>
      </c>
      <c r="IP575" s="222">
        <f t="shared" si="1615"/>
        <v>0</v>
      </c>
      <c r="IQ575" s="222">
        <f t="shared" si="1616"/>
        <v>0</v>
      </c>
      <c r="IR575" s="222">
        <f t="shared" si="1617"/>
        <v>0</v>
      </c>
      <c r="IS575" s="222">
        <f t="shared" si="1618"/>
        <v>0</v>
      </c>
      <c r="IT575" s="222">
        <f t="shared" si="1619"/>
        <v>0</v>
      </c>
      <c r="IU575" s="222">
        <f t="shared" si="1620"/>
        <v>0</v>
      </c>
      <c r="IV575" s="222">
        <f t="shared" si="1621"/>
        <v>0</v>
      </c>
      <c r="IW575" s="222">
        <f t="shared" si="1622"/>
        <v>0</v>
      </c>
      <c r="IX575" s="222">
        <f t="shared" si="1623"/>
        <v>0</v>
      </c>
      <c r="IY575" s="222">
        <f t="shared" si="1624"/>
        <v>0</v>
      </c>
      <c r="IZ575" s="222">
        <f t="shared" si="1625"/>
        <v>0</v>
      </c>
      <c r="JA575" s="222">
        <f t="shared" si="1626"/>
        <v>0</v>
      </c>
      <c r="JB575" s="222">
        <f t="shared" si="1627"/>
        <v>0</v>
      </c>
    </row>
    <row r="576" spans="2:262">
      <c r="B576" s="230">
        <v>215</v>
      </c>
      <c r="C576" s="229">
        <f t="shared" si="1628"/>
        <v>4.1992187499999964E-3</v>
      </c>
      <c r="D576" s="226">
        <f t="shared" ca="1" si="1371"/>
        <v>39.401345384681925</v>
      </c>
      <c r="E576" s="225">
        <f ca="1">HM361</f>
        <v>0.20134538468191848</v>
      </c>
      <c r="F576" s="224">
        <v>215</v>
      </c>
      <c r="G576" s="222">
        <f t="shared" si="1372"/>
        <v>0</v>
      </c>
      <c r="H576" s="222">
        <f t="shared" si="1373"/>
        <v>0</v>
      </c>
      <c r="I576" s="222">
        <f t="shared" si="1374"/>
        <v>0</v>
      </c>
      <c r="J576" s="222">
        <f t="shared" si="1375"/>
        <v>0</v>
      </c>
      <c r="K576" s="222">
        <f t="shared" si="1376"/>
        <v>0</v>
      </c>
      <c r="L576" s="222">
        <f t="shared" si="1377"/>
        <v>0</v>
      </c>
      <c r="M576" s="222">
        <f t="shared" si="1378"/>
        <v>0</v>
      </c>
      <c r="N576" s="222">
        <f t="shared" si="1379"/>
        <v>0</v>
      </c>
      <c r="O576" s="222">
        <f t="shared" si="1380"/>
        <v>0</v>
      </c>
      <c r="P576" s="222">
        <f t="shared" si="1381"/>
        <v>0</v>
      </c>
      <c r="Q576" s="222">
        <f t="shared" si="1382"/>
        <v>0</v>
      </c>
      <c r="R576" s="222">
        <f t="shared" si="1383"/>
        <v>0</v>
      </c>
      <c r="S576" s="222">
        <f t="shared" si="1384"/>
        <v>0</v>
      </c>
      <c r="T576" s="222">
        <f t="shared" si="1385"/>
        <v>0</v>
      </c>
      <c r="U576" s="222">
        <f t="shared" si="1386"/>
        <v>0</v>
      </c>
      <c r="V576" s="222">
        <f t="shared" si="1387"/>
        <v>0</v>
      </c>
      <c r="W576" s="222">
        <f t="shared" si="1388"/>
        <v>0</v>
      </c>
      <c r="X576" s="222">
        <f t="shared" si="1389"/>
        <v>0</v>
      </c>
      <c r="Y576" s="222">
        <f t="shared" si="1390"/>
        <v>0</v>
      </c>
      <c r="Z576" s="222">
        <f t="shared" si="1391"/>
        <v>0</v>
      </c>
      <c r="AA576" s="222">
        <f t="shared" si="1392"/>
        <v>0</v>
      </c>
      <c r="AB576" s="222">
        <f t="shared" si="1393"/>
        <v>0</v>
      </c>
      <c r="AC576" s="222">
        <f t="shared" si="1394"/>
        <v>0</v>
      </c>
      <c r="AD576" s="222">
        <f t="shared" si="1395"/>
        <v>0</v>
      </c>
      <c r="AE576" s="222">
        <f t="shared" si="1396"/>
        <v>0</v>
      </c>
      <c r="AF576" s="222">
        <f t="shared" si="1397"/>
        <v>0</v>
      </c>
      <c r="AG576" s="222">
        <f t="shared" si="1398"/>
        <v>0</v>
      </c>
      <c r="AH576" s="222">
        <f t="shared" si="1399"/>
        <v>0</v>
      </c>
      <c r="AI576" s="222">
        <f t="shared" si="1400"/>
        <v>0</v>
      </c>
      <c r="AJ576" s="222">
        <f t="shared" si="1401"/>
        <v>0</v>
      </c>
      <c r="AK576" s="222">
        <f t="shared" si="1402"/>
        <v>0</v>
      </c>
      <c r="AL576" s="222">
        <f t="shared" si="1403"/>
        <v>0</v>
      </c>
      <c r="AM576" s="222">
        <f t="shared" si="1404"/>
        <v>0</v>
      </c>
      <c r="AN576" s="222">
        <f t="shared" si="1405"/>
        <v>0</v>
      </c>
      <c r="AO576" s="222">
        <f t="shared" si="1406"/>
        <v>0</v>
      </c>
      <c r="AP576" s="222">
        <f t="shared" si="1407"/>
        <v>0</v>
      </c>
      <c r="AQ576" s="222">
        <f t="shared" si="1408"/>
        <v>0</v>
      </c>
      <c r="AR576" s="222">
        <f t="shared" si="1409"/>
        <v>0</v>
      </c>
      <c r="AS576" s="222">
        <f t="shared" si="1410"/>
        <v>0</v>
      </c>
      <c r="AT576" s="222">
        <f t="shared" si="1411"/>
        <v>0</v>
      </c>
      <c r="AU576" s="222">
        <f t="shared" si="1412"/>
        <v>0</v>
      </c>
      <c r="AV576" s="222">
        <f t="shared" si="1413"/>
        <v>0</v>
      </c>
      <c r="AW576" s="222">
        <f t="shared" si="1414"/>
        <v>0</v>
      </c>
      <c r="AX576" s="222">
        <f t="shared" si="1415"/>
        <v>0</v>
      </c>
      <c r="AY576" s="222">
        <f t="shared" si="1416"/>
        <v>0</v>
      </c>
      <c r="AZ576" s="222">
        <f t="shared" si="1417"/>
        <v>0</v>
      </c>
      <c r="BA576" s="222">
        <f t="shared" si="1418"/>
        <v>0</v>
      </c>
      <c r="BB576" s="222">
        <f t="shared" si="1419"/>
        <v>0</v>
      </c>
      <c r="BC576" s="222">
        <f t="shared" si="1420"/>
        <v>0</v>
      </c>
      <c r="BD576" s="222">
        <f t="shared" si="1421"/>
        <v>0</v>
      </c>
      <c r="BE576" s="222">
        <f t="shared" si="1422"/>
        <v>0</v>
      </c>
      <c r="BF576" s="222">
        <f t="shared" si="1423"/>
        <v>0</v>
      </c>
      <c r="BG576" s="222">
        <f t="shared" si="1424"/>
        <v>0</v>
      </c>
      <c r="BH576" s="222">
        <f t="shared" si="1425"/>
        <v>0</v>
      </c>
      <c r="BI576" s="222">
        <f t="shared" si="1426"/>
        <v>0</v>
      </c>
      <c r="BJ576" s="222">
        <f t="shared" si="1427"/>
        <v>0</v>
      </c>
      <c r="BK576" s="222">
        <f t="shared" si="1428"/>
        <v>0</v>
      </c>
      <c r="BL576" s="222">
        <f t="shared" si="1429"/>
        <v>0</v>
      </c>
      <c r="BM576" s="222">
        <f t="shared" si="1430"/>
        <v>0</v>
      </c>
      <c r="BN576" s="222">
        <f t="shared" si="1431"/>
        <v>0</v>
      </c>
      <c r="BO576" s="222">
        <f t="shared" si="1432"/>
        <v>0</v>
      </c>
      <c r="BP576" s="222">
        <f t="shared" si="1433"/>
        <v>0</v>
      </c>
      <c r="BQ576" s="222">
        <f t="shared" si="1434"/>
        <v>0</v>
      </c>
      <c r="BR576" s="222">
        <f t="shared" si="1435"/>
        <v>0</v>
      </c>
      <c r="BS576" s="222">
        <f t="shared" si="1436"/>
        <v>0</v>
      </c>
      <c r="BT576" s="222">
        <f t="shared" si="1437"/>
        <v>0</v>
      </c>
      <c r="BU576" s="222">
        <f t="shared" si="1438"/>
        <v>0</v>
      </c>
      <c r="BV576" s="222">
        <f t="shared" si="1439"/>
        <v>0</v>
      </c>
      <c r="BW576" s="222">
        <f t="shared" si="1440"/>
        <v>0</v>
      </c>
      <c r="BX576" s="222">
        <f t="shared" si="1441"/>
        <v>0</v>
      </c>
      <c r="BY576" s="222">
        <f t="shared" si="1442"/>
        <v>0</v>
      </c>
      <c r="BZ576" s="222">
        <f t="shared" si="1443"/>
        <v>0</v>
      </c>
      <c r="CA576" s="222">
        <f t="shared" si="1444"/>
        <v>0</v>
      </c>
      <c r="CB576" s="222">
        <f t="shared" si="1445"/>
        <v>0</v>
      </c>
      <c r="CC576" s="222">
        <f t="shared" si="1446"/>
        <v>0</v>
      </c>
      <c r="CD576" s="222">
        <f t="shared" si="1447"/>
        <v>0</v>
      </c>
      <c r="CE576" s="222">
        <f t="shared" si="1448"/>
        <v>0</v>
      </c>
      <c r="CF576" s="222">
        <f t="shared" si="1449"/>
        <v>0</v>
      </c>
      <c r="CG576" s="222">
        <f t="shared" si="1450"/>
        <v>0</v>
      </c>
      <c r="CH576" s="222">
        <f t="shared" si="1451"/>
        <v>0</v>
      </c>
      <c r="CI576" s="222">
        <f t="shared" si="1452"/>
        <v>0</v>
      </c>
      <c r="CJ576" s="222">
        <f t="shared" si="1453"/>
        <v>0</v>
      </c>
      <c r="CK576" s="222">
        <f t="shared" si="1454"/>
        <v>0</v>
      </c>
      <c r="CL576" s="222">
        <f t="shared" si="1455"/>
        <v>0</v>
      </c>
      <c r="CM576" s="222">
        <f t="shared" si="1456"/>
        <v>0</v>
      </c>
      <c r="CN576" s="222">
        <f t="shared" si="1457"/>
        <v>0</v>
      </c>
      <c r="CO576" s="222">
        <f t="shared" si="1458"/>
        <v>0</v>
      </c>
      <c r="CP576" s="222">
        <f t="shared" si="1459"/>
        <v>0</v>
      </c>
      <c r="CQ576" s="222">
        <f t="shared" si="1460"/>
        <v>0</v>
      </c>
      <c r="CR576" s="222">
        <f t="shared" si="1461"/>
        <v>0</v>
      </c>
      <c r="CS576" s="222">
        <f t="shared" si="1462"/>
        <v>0</v>
      </c>
      <c r="CT576" s="222">
        <f t="shared" si="1463"/>
        <v>0</v>
      </c>
      <c r="CU576" s="222">
        <f t="shared" si="1464"/>
        <v>0</v>
      </c>
      <c r="CV576" s="222">
        <f t="shared" si="1465"/>
        <v>0</v>
      </c>
      <c r="CW576" s="222">
        <f t="shared" si="1466"/>
        <v>0</v>
      </c>
      <c r="CX576" s="222">
        <f t="shared" si="1467"/>
        <v>0</v>
      </c>
      <c r="CY576" s="222">
        <f t="shared" si="1468"/>
        <v>0</v>
      </c>
      <c r="CZ576" s="222">
        <f t="shared" si="1469"/>
        <v>0</v>
      </c>
      <c r="DA576" s="222">
        <f t="shared" si="1470"/>
        <v>0</v>
      </c>
      <c r="DB576" s="222">
        <f t="shared" si="1471"/>
        <v>0</v>
      </c>
      <c r="DC576" s="222">
        <f t="shared" si="1472"/>
        <v>0</v>
      </c>
      <c r="DD576" s="222">
        <f t="shared" si="1473"/>
        <v>0</v>
      </c>
      <c r="DE576" s="222">
        <f t="shared" si="1474"/>
        <v>0</v>
      </c>
      <c r="DF576" s="222">
        <f t="shared" si="1475"/>
        <v>0</v>
      </c>
      <c r="DG576" s="222">
        <f t="shared" si="1476"/>
        <v>0</v>
      </c>
      <c r="DH576" s="222">
        <f t="shared" si="1477"/>
        <v>0</v>
      </c>
      <c r="DI576" s="222">
        <f t="shared" si="1478"/>
        <v>0</v>
      </c>
      <c r="DJ576" s="222">
        <f t="shared" si="1479"/>
        <v>0</v>
      </c>
      <c r="DK576" s="222">
        <f t="shared" si="1480"/>
        <v>0</v>
      </c>
      <c r="DL576" s="222">
        <f t="shared" si="1481"/>
        <v>0</v>
      </c>
      <c r="DM576" s="222">
        <f t="shared" si="1482"/>
        <v>0</v>
      </c>
      <c r="DN576" s="222">
        <f t="shared" si="1483"/>
        <v>0</v>
      </c>
      <c r="DO576" s="222">
        <f t="shared" si="1484"/>
        <v>0</v>
      </c>
      <c r="DP576" s="222">
        <f t="shared" si="1485"/>
        <v>0</v>
      </c>
      <c r="DQ576" s="222">
        <f t="shared" si="1486"/>
        <v>0</v>
      </c>
      <c r="DR576" s="222">
        <f t="shared" si="1487"/>
        <v>0</v>
      </c>
      <c r="DS576" s="222">
        <f t="shared" si="1488"/>
        <v>0</v>
      </c>
      <c r="DT576" s="222">
        <f t="shared" si="1489"/>
        <v>0</v>
      </c>
      <c r="DU576" s="222">
        <f t="shared" si="1490"/>
        <v>0</v>
      </c>
      <c r="DV576" s="222">
        <f t="shared" si="1491"/>
        <v>0</v>
      </c>
      <c r="DW576" s="222">
        <f t="shared" si="1492"/>
        <v>0</v>
      </c>
      <c r="DX576" s="222">
        <f t="shared" si="1493"/>
        <v>0</v>
      </c>
      <c r="DY576" s="222">
        <f t="shared" si="1494"/>
        <v>0</v>
      </c>
      <c r="DZ576" s="222">
        <f t="shared" si="1495"/>
        <v>0</v>
      </c>
      <c r="EA576" s="222">
        <f t="shared" si="1496"/>
        <v>0</v>
      </c>
      <c r="EB576" s="222">
        <f t="shared" si="1497"/>
        <v>0</v>
      </c>
      <c r="EC576" s="222">
        <f t="shared" si="1498"/>
        <v>0</v>
      </c>
      <c r="ED576" s="222">
        <f t="shared" si="1499"/>
        <v>0</v>
      </c>
      <c r="EE576" s="222">
        <f t="shared" si="1500"/>
        <v>0</v>
      </c>
      <c r="EF576" s="222">
        <f t="shared" si="1501"/>
        <v>0</v>
      </c>
      <c r="EG576" s="222">
        <f t="shared" si="1502"/>
        <v>0</v>
      </c>
      <c r="EH576" s="222">
        <f t="shared" si="1503"/>
        <v>0</v>
      </c>
      <c r="EI576" s="222">
        <f t="shared" si="1504"/>
        <v>0</v>
      </c>
      <c r="EJ576" s="222">
        <f t="shared" si="1505"/>
        <v>0</v>
      </c>
      <c r="EK576" s="222">
        <f t="shared" si="1506"/>
        <v>0</v>
      </c>
      <c r="EL576" s="222">
        <f t="shared" si="1507"/>
        <v>0</v>
      </c>
      <c r="EM576" s="222">
        <f t="shared" si="1508"/>
        <v>0</v>
      </c>
      <c r="EN576" s="222">
        <f t="shared" si="1509"/>
        <v>0</v>
      </c>
      <c r="EO576" s="222">
        <f t="shared" si="1510"/>
        <v>0</v>
      </c>
      <c r="EP576" s="222">
        <f t="shared" si="1511"/>
        <v>0</v>
      </c>
      <c r="EQ576" s="222">
        <f t="shared" si="1512"/>
        <v>0</v>
      </c>
      <c r="ER576" s="222">
        <f t="shared" si="1513"/>
        <v>0</v>
      </c>
      <c r="ES576" s="222">
        <f t="shared" si="1514"/>
        <v>0</v>
      </c>
      <c r="ET576" s="222">
        <f t="shared" si="1515"/>
        <v>0</v>
      </c>
      <c r="EU576" s="222">
        <f t="shared" si="1516"/>
        <v>0</v>
      </c>
      <c r="EV576" s="222">
        <f t="shared" si="1517"/>
        <v>0</v>
      </c>
      <c r="EW576" s="222">
        <f t="shared" si="1518"/>
        <v>0</v>
      </c>
      <c r="EX576" s="222">
        <f t="shared" si="1519"/>
        <v>0</v>
      </c>
      <c r="EY576" s="222">
        <f t="shared" si="1520"/>
        <v>0</v>
      </c>
      <c r="EZ576" s="222">
        <f t="shared" si="1521"/>
        <v>0</v>
      </c>
      <c r="FA576" s="222">
        <f t="shared" si="1522"/>
        <v>0</v>
      </c>
      <c r="FB576" s="222">
        <f t="shared" si="1523"/>
        <v>0</v>
      </c>
      <c r="FC576" s="222">
        <f t="shared" si="1524"/>
        <v>0</v>
      </c>
      <c r="FD576" s="222">
        <f t="shared" si="1525"/>
        <v>0</v>
      </c>
      <c r="FE576" s="222">
        <f t="shared" si="1526"/>
        <v>0</v>
      </c>
      <c r="FF576" s="222">
        <f t="shared" si="1527"/>
        <v>0</v>
      </c>
      <c r="FG576" s="222">
        <f t="shared" si="1528"/>
        <v>0</v>
      </c>
      <c r="FH576" s="222">
        <f t="shared" si="1529"/>
        <v>0</v>
      </c>
      <c r="FI576" s="222">
        <f t="shared" si="1530"/>
        <v>0</v>
      </c>
      <c r="FJ576" s="222">
        <f t="shared" si="1531"/>
        <v>0</v>
      </c>
      <c r="FK576" s="222">
        <f t="shared" si="1532"/>
        <v>0</v>
      </c>
      <c r="FL576" s="222">
        <f t="shared" si="1533"/>
        <v>0</v>
      </c>
      <c r="FM576" s="222">
        <f t="shared" si="1534"/>
        <v>0</v>
      </c>
      <c r="FN576" s="222">
        <f t="shared" si="1535"/>
        <v>0</v>
      </c>
      <c r="FO576" s="222">
        <f t="shared" si="1536"/>
        <v>0</v>
      </c>
      <c r="FP576" s="222">
        <f t="shared" si="1537"/>
        <v>0</v>
      </c>
      <c r="FQ576" s="222">
        <f t="shared" si="1538"/>
        <v>0</v>
      </c>
      <c r="FR576" s="222">
        <f t="shared" si="1539"/>
        <v>0</v>
      </c>
      <c r="FS576" s="222">
        <f t="shared" si="1540"/>
        <v>0</v>
      </c>
      <c r="FT576" s="222">
        <f t="shared" si="1541"/>
        <v>0</v>
      </c>
      <c r="FU576" s="222">
        <f t="shared" si="1542"/>
        <v>0</v>
      </c>
      <c r="FV576" s="222">
        <f t="shared" si="1543"/>
        <v>0</v>
      </c>
      <c r="FW576" s="222">
        <f t="shared" si="1544"/>
        <v>0</v>
      </c>
      <c r="FX576" s="222">
        <f t="shared" si="1545"/>
        <v>0</v>
      </c>
      <c r="FY576" s="222">
        <f t="shared" si="1546"/>
        <v>0</v>
      </c>
      <c r="FZ576" s="222">
        <f t="shared" si="1547"/>
        <v>0</v>
      </c>
      <c r="GA576" s="222">
        <f t="shared" si="1548"/>
        <v>0</v>
      </c>
      <c r="GB576" s="222">
        <f t="shared" si="1549"/>
        <v>0</v>
      </c>
      <c r="GC576" s="222">
        <f t="shared" si="1550"/>
        <v>0</v>
      </c>
      <c r="GD576" s="222">
        <f t="shared" si="1551"/>
        <v>0</v>
      </c>
      <c r="GE576" s="222">
        <f t="shared" si="1552"/>
        <v>0</v>
      </c>
      <c r="GF576" s="222">
        <f t="shared" si="1553"/>
        <v>0</v>
      </c>
      <c r="GG576" s="222">
        <f t="shared" si="1554"/>
        <v>0</v>
      </c>
      <c r="GH576" s="222">
        <f t="shared" si="1555"/>
        <v>0</v>
      </c>
      <c r="GI576" s="222">
        <f t="shared" si="1556"/>
        <v>0</v>
      </c>
      <c r="GJ576" s="222">
        <f t="shared" si="1557"/>
        <v>0</v>
      </c>
      <c r="GK576" s="222">
        <f t="shared" si="1558"/>
        <v>0</v>
      </c>
      <c r="GL576" s="222">
        <f t="shared" si="1559"/>
        <v>0</v>
      </c>
      <c r="GM576" s="222">
        <f t="shared" si="1560"/>
        <v>0</v>
      </c>
      <c r="GN576" s="222">
        <f t="shared" si="1561"/>
        <v>0</v>
      </c>
      <c r="GO576" s="222">
        <f t="shared" si="1562"/>
        <v>0</v>
      </c>
      <c r="GP576" s="222">
        <f t="shared" si="1563"/>
        <v>0</v>
      </c>
      <c r="GQ576" s="222">
        <f t="shared" si="1564"/>
        <v>0</v>
      </c>
      <c r="GR576" s="222">
        <f t="shared" si="1565"/>
        <v>0</v>
      </c>
      <c r="GS576" s="222">
        <f t="shared" si="1566"/>
        <v>0</v>
      </c>
      <c r="GT576" s="222">
        <f t="shared" si="1567"/>
        <v>0</v>
      </c>
      <c r="GU576" s="222">
        <f t="shared" si="1568"/>
        <v>0</v>
      </c>
      <c r="GV576" s="222">
        <f t="shared" si="1569"/>
        <v>0</v>
      </c>
      <c r="GW576" s="222">
        <f t="shared" si="1570"/>
        <v>0</v>
      </c>
      <c r="GX576" s="222">
        <f t="shared" si="1571"/>
        <v>0</v>
      </c>
      <c r="GY576" s="222">
        <f t="shared" si="1572"/>
        <v>0</v>
      </c>
      <c r="GZ576" s="222">
        <f t="shared" si="1573"/>
        <v>0</v>
      </c>
      <c r="HA576" s="222">
        <f t="shared" si="1574"/>
        <v>0</v>
      </c>
      <c r="HB576" s="222">
        <f t="shared" si="1575"/>
        <v>0</v>
      </c>
      <c r="HC576" s="222">
        <f t="shared" si="1576"/>
        <v>0</v>
      </c>
      <c r="HD576" s="222">
        <f t="shared" si="1577"/>
        <v>0</v>
      </c>
      <c r="HE576" s="222">
        <f t="shared" si="1578"/>
        <v>0</v>
      </c>
      <c r="HF576" s="222">
        <f t="shared" si="1579"/>
        <v>0</v>
      </c>
      <c r="HG576" s="222">
        <f t="shared" si="1580"/>
        <v>0</v>
      </c>
      <c r="HH576" s="222">
        <f t="shared" si="1581"/>
        <v>0</v>
      </c>
      <c r="HI576" s="222">
        <f t="shared" si="1582"/>
        <v>0</v>
      </c>
      <c r="HJ576" s="222">
        <f t="shared" si="1583"/>
        <v>0</v>
      </c>
      <c r="HK576" s="222">
        <f t="shared" si="1584"/>
        <v>0</v>
      </c>
      <c r="HL576" s="222">
        <f t="shared" si="1585"/>
        <v>0</v>
      </c>
      <c r="HM576" s="222">
        <f t="shared" si="1586"/>
        <v>0</v>
      </c>
      <c r="HN576" s="222">
        <f t="shared" si="1587"/>
        <v>0</v>
      </c>
      <c r="HO576" s="222">
        <f t="shared" si="1588"/>
        <v>0</v>
      </c>
      <c r="HP576" s="222">
        <f t="shared" si="1589"/>
        <v>0</v>
      </c>
      <c r="HQ576" s="222">
        <f t="shared" si="1590"/>
        <v>0</v>
      </c>
      <c r="HR576" s="222">
        <f t="shared" si="1591"/>
        <v>0</v>
      </c>
      <c r="HS576" s="222">
        <f t="shared" si="1592"/>
        <v>0</v>
      </c>
      <c r="HT576" s="222">
        <f t="shared" si="1593"/>
        <v>0</v>
      </c>
      <c r="HU576" s="222">
        <f t="shared" si="1594"/>
        <v>0</v>
      </c>
      <c r="HV576" s="222">
        <f t="shared" si="1595"/>
        <v>0</v>
      </c>
      <c r="HW576" s="222">
        <f t="shared" si="1596"/>
        <v>0</v>
      </c>
      <c r="HX576" s="222">
        <f t="shared" si="1597"/>
        <v>0</v>
      </c>
      <c r="HY576" s="222">
        <f t="shared" si="1598"/>
        <v>0</v>
      </c>
      <c r="HZ576" s="222">
        <f t="shared" si="1599"/>
        <v>0</v>
      </c>
      <c r="IA576" s="222">
        <f t="shared" si="1600"/>
        <v>0</v>
      </c>
      <c r="IB576" s="222">
        <f t="shared" si="1601"/>
        <v>0</v>
      </c>
      <c r="IC576" s="222">
        <f t="shared" si="1602"/>
        <v>0</v>
      </c>
      <c r="ID576" s="222">
        <f t="shared" si="1603"/>
        <v>0</v>
      </c>
      <c r="IE576" s="222">
        <f t="shared" si="1604"/>
        <v>0</v>
      </c>
      <c r="IF576" s="222">
        <f t="shared" si="1605"/>
        <v>0</v>
      </c>
      <c r="IG576" s="222">
        <f t="shared" si="1606"/>
        <v>0</v>
      </c>
      <c r="IH576" s="222">
        <f t="shared" si="1607"/>
        <v>0</v>
      </c>
      <c r="II576" s="222">
        <f t="shared" si="1608"/>
        <v>0</v>
      </c>
      <c r="IJ576" s="222">
        <f t="shared" si="1609"/>
        <v>0</v>
      </c>
      <c r="IK576" s="222">
        <f t="shared" si="1610"/>
        <v>0</v>
      </c>
      <c r="IL576" s="222">
        <f t="shared" si="1611"/>
        <v>0</v>
      </c>
      <c r="IM576" s="222">
        <f t="shared" si="1612"/>
        <v>0</v>
      </c>
      <c r="IN576" s="222">
        <f t="shared" si="1613"/>
        <v>0</v>
      </c>
      <c r="IO576" s="222">
        <f t="shared" si="1614"/>
        <v>0</v>
      </c>
      <c r="IP576" s="222">
        <f t="shared" si="1615"/>
        <v>0</v>
      </c>
      <c r="IQ576" s="222">
        <f t="shared" si="1616"/>
        <v>0</v>
      </c>
      <c r="IR576" s="222">
        <f t="shared" si="1617"/>
        <v>0</v>
      </c>
      <c r="IS576" s="222">
        <f t="shared" si="1618"/>
        <v>0</v>
      </c>
      <c r="IT576" s="222">
        <f t="shared" si="1619"/>
        <v>0</v>
      </c>
      <c r="IU576" s="222">
        <f t="shared" si="1620"/>
        <v>0</v>
      </c>
      <c r="IV576" s="222">
        <f t="shared" si="1621"/>
        <v>0</v>
      </c>
      <c r="IW576" s="222">
        <f t="shared" si="1622"/>
        <v>0</v>
      </c>
      <c r="IX576" s="222">
        <f t="shared" si="1623"/>
        <v>0</v>
      </c>
      <c r="IY576" s="222">
        <f t="shared" si="1624"/>
        <v>0</v>
      </c>
      <c r="IZ576" s="222">
        <f t="shared" si="1625"/>
        <v>0</v>
      </c>
      <c r="JA576" s="222">
        <f t="shared" si="1626"/>
        <v>0</v>
      </c>
      <c r="JB576" s="222">
        <f t="shared" si="1627"/>
        <v>0</v>
      </c>
    </row>
    <row r="577" spans="2:262">
      <c r="B577" s="230">
        <v>216</v>
      </c>
      <c r="C577" s="229">
        <f t="shared" si="1628"/>
        <v>4.2187499999999959E-3</v>
      </c>
      <c r="D577" s="226">
        <f t="shared" ca="1" si="1371"/>
        <v>39.40271544061256</v>
      </c>
      <c r="E577" s="225">
        <f ca="1">HN361</f>
        <v>0.20271544061255567</v>
      </c>
      <c r="F577" s="224">
        <v>216</v>
      </c>
      <c r="G577" s="222">
        <f t="shared" si="1372"/>
        <v>0</v>
      </c>
      <c r="H577" s="222">
        <f t="shared" si="1373"/>
        <v>0</v>
      </c>
      <c r="I577" s="222">
        <f t="shared" si="1374"/>
        <v>0</v>
      </c>
      <c r="J577" s="222">
        <f t="shared" si="1375"/>
        <v>0</v>
      </c>
      <c r="K577" s="222">
        <f t="shared" si="1376"/>
        <v>0</v>
      </c>
      <c r="L577" s="222">
        <f t="shared" si="1377"/>
        <v>0</v>
      </c>
      <c r="M577" s="222">
        <f t="shared" si="1378"/>
        <v>0</v>
      </c>
      <c r="N577" s="222">
        <f t="shared" si="1379"/>
        <v>0</v>
      </c>
      <c r="O577" s="222">
        <f t="shared" si="1380"/>
        <v>0</v>
      </c>
      <c r="P577" s="222">
        <f t="shared" si="1381"/>
        <v>0</v>
      </c>
      <c r="Q577" s="222">
        <f t="shared" si="1382"/>
        <v>0</v>
      </c>
      <c r="R577" s="222">
        <f t="shared" si="1383"/>
        <v>0</v>
      </c>
      <c r="S577" s="222">
        <f t="shared" si="1384"/>
        <v>0</v>
      </c>
      <c r="T577" s="222">
        <f t="shared" si="1385"/>
        <v>0</v>
      </c>
      <c r="U577" s="222">
        <f t="shared" si="1386"/>
        <v>0</v>
      </c>
      <c r="V577" s="222">
        <f t="shared" si="1387"/>
        <v>0</v>
      </c>
      <c r="W577" s="222">
        <f t="shared" si="1388"/>
        <v>0</v>
      </c>
      <c r="X577" s="222">
        <f t="shared" si="1389"/>
        <v>0</v>
      </c>
      <c r="Y577" s="222">
        <f t="shared" si="1390"/>
        <v>0</v>
      </c>
      <c r="Z577" s="222">
        <f t="shared" si="1391"/>
        <v>0</v>
      </c>
      <c r="AA577" s="222">
        <f t="shared" si="1392"/>
        <v>0</v>
      </c>
      <c r="AB577" s="222">
        <f t="shared" si="1393"/>
        <v>0</v>
      </c>
      <c r="AC577" s="222">
        <f t="shared" si="1394"/>
        <v>0</v>
      </c>
      <c r="AD577" s="222">
        <f t="shared" si="1395"/>
        <v>0</v>
      </c>
      <c r="AE577" s="222">
        <f t="shared" si="1396"/>
        <v>0</v>
      </c>
      <c r="AF577" s="222">
        <f t="shared" si="1397"/>
        <v>0</v>
      </c>
      <c r="AG577" s="222">
        <f t="shared" si="1398"/>
        <v>0</v>
      </c>
      <c r="AH577" s="222">
        <f t="shared" si="1399"/>
        <v>0</v>
      </c>
      <c r="AI577" s="222">
        <f t="shared" si="1400"/>
        <v>0</v>
      </c>
      <c r="AJ577" s="222">
        <f t="shared" si="1401"/>
        <v>0</v>
      </c>
      <c r="AK577" s="222">
        <f t="shared" si="1402"/>
        <v>0</v>
      </c>
      <c r="AL577" s="222">
        <f t="shared" si="1403"/>
        <v>0</v>
      </c>
      <c r="AM577" s="222">
        <f t="shared" si="1404"/>
        <v>0</v>
      </c>
      <c r="AN577" s="222">
        <f t="shared" si="1405"/>
        <v>0</v>
      </c>
      <c r="AO577" s="222">
        <f t="shared" si="1406"/>
        <v>0</v>
      </c>
      <c r="AP577" s="222">
        <f t="shared" si="1407"/>
        <v>0</v>
      </c>
      <c r="AQ577" s="222">
        <f t="shared" si="1408"/>
        <v>0</v>
      </c>
      <c r="AR577" s="222">
        <f t="shared" si="1409"/>
        <v>0</v>
      </c>
      <c r="AS577" s="222">
        <f t="shared" si="1410"/>
        <v>0</v>
      </c>
      <c r="AT577" s="222">
        <f t="shared" si="1411"/>
        <v>0</v>
      </c>
      <c r="AU577" s="222">
        <f t="shared" si="1412"/>
        <v>0</v>
      </c>
      <c r="AV577" s="222">
        <f t="shared" si="1413"/>
        <v>0</v>
      </c>
      <c r="AW577" s="222">
        <f t="shared" si="1414"/>
        <v>0</v>
      </c>
      <c r="AX577" s="222">
        <f t="shared" si="1415"/>
        <v>0</v>
      </c>
      <c r="AY577" s="222">
        <f t="shared" si="1416"/>
        <v>0</v>
      </c>
      <c r="AZ577" s="222">
        <f t="shared" si="1417"/>
        <v>0</v>
      </c>
      <c r="BA577" s="222">
        <f t="shared" si="1418"/>
        <v>0</v>
      </c>
      <c r="BB577" s="222">
        <f t="shared" si="1419"/>
        <v>0</v>
      </c>
      <c r="BC577" s="222">
        <f t="shared" si="1420"/>
        <v>0</v>
      </c>
      <c r="BD577" s="222">
        <f t="shared" si="1421"/>
        <v>0</v>
      </c>
      <c r="BE577" s="222">
        <f t="shared" si="1422"/>
        <v>0</v>
      </c>
      <c r="BF577" s="222">
        <f t="shared" si="1423"/>
        <v>0</v>
      </c>
      <c r="BG577" s="222">
        <f t="shared" si="1424"/>
        <v>0</v>
      </c>
      <c r="BH577" s="222">
        <f t="shared" si="1425"/>
        <v>0</v>
      </c>
      <c r="BI577" s="222">
        <f t="shared" si="1426"/>
        <v>0</v>
      </c>
      <c r="BJ577" s="222">
        <f t="shared" si="1427"/>
        <v>0</v>
      </c>
      <c r="BK577" s="222">
        <f t="shared" si="1428"/>
        <v>0</v>
      </c>
      <c r="BL577" s="222">
        <f t="shared" si="1429"/>
        <v>0</v>
      </c>
      <c r="BM577" s="222">
        <f t="shared" si="1430"/>
        <v>0</v>
      </c>
      <c r="BN577" s="222">
        <f t="shared" si="1431"/>
        <v>0</v>
      </c>
      <c r="BO577" s="222">
        <f t="shared" si="1432"/>
        <v>0</v>
      </c>
      <c r="BP577" s="222">
        <f t="shared" si="1433"/>
        <v>0</v>
      </c>
      <c r="BQ577" s="222">
        <f t="shared" si="1434"/>
        <v>0</v>
      </c>
      <c r="BR577" s="222">
        <f t="shared" si="1435"/>
        <v>0</v>
      </c>
      <c r="BS577" s="222">
        <f t="shared" si="1436"/>
        <v>0</v>
      </c>
      <c r="BT577" s="222">
        <f t="shared" si="1437"/>
        <v>0</v>
      </c>
      <c r="BU577" s="222">
        <f t="shared" si="1438"/>
        <v>0</v>
      </c>
      <c r="BV577" s="222">
        <f t="shared" si="1439"/>
        <v>0</v>
      </c>
      <c r="BW577" s="222">
        <f t="shared" si="1440"/>
        <v>0</v>
      </c>
      <c r="BX577" s="222">
        <f t="shared" si="1441"/>
        <v>0</v>
      </c>
      <c r="BY577" s="222">
        <f t="shared" si="1442"/>
        <v>0</v>
      </c>
      <c r="BZ577" s="222">
        <f t="shared" si="1443"/>
        <v>0</v>
      </c>
      <c r="CA577" s="222">
        <f t="shared" si="1444"/>
        <v>0</v>
      </c>
      <c r="CB577" s="222">
        <f t="shared" si="1445"/>
        <v>0</v>
      </c>
      <c r="CC577" s="222">
        <f t="shared" si="1446"/>
        <v>0</v>
      </c>
      <c r="CD577" s="222">
        <f t="shared" si="1447"/>
        <v>0</v>
      </c>
      <c r="CE577" s="222">
        <f t="shared" si="1448"/>
        <v>0</v>
      </c>
      <c r="CF577" s="222">
        <f t="shared" si="1449"/>
        <v>0</v>
      </c>
      <c r="CG577" s="222">
        <f t="shared" si="1450"/>
        <v>0</v>
      </c>
      <c r="CH577" s="222">
        <f t="shared" si="1451"/>
        <v>0</v>
      </c>
      <c r="CI577" s="222">
        <f t="shared" si="1452"/>
        <v>0</v>
      </c>
      <c r="CJ577" s="222">
        <f t="shared" si="1453"/>
        <v>0</v>
      </c>
      <c r="CK577" s="222">
        <f t="shared" si="1454"/>
        <v>0</v>
      </c>
      <c r="CL577" s="222">
        <f t="shared" si="1455"/>
        <v>0</v>
      </c>
      <c r="CM577" s="222">
        <f t="shared" si="1456"/>
        <v>0</v>
      </c>
      <c r="CN577" s="222">
        <f t="shared" si="1457"/>
        <v>0</v>
      </c>
      <c r="CO577" s="222">
        <f t="shared" si="1458"/>
        <v>0</v>
      </c>
      <c r="CP577" s="222">
        <f t="shared" si="1459"/>
        <v>0</v>
      </c>
      <c r="CQ577" s="222">
        <f t="shared" si="1460"/>
        <v>0</v>
      </c>
      <c r="CR577" s="222">
        <f t="shared" si="1461"/>
        <v>0</v>
      </c>
      <c r="CS577" s="222">
        <f t="shared" si="1462"/>
        <v>0</v>
      </c>
      <c r="CT577" s="222">
        <f t="shared" si="1463"/>
        <v>0</v>
      </c>
      <c r="CU577" s="222">
        <f t="shared" si="1464"/>
        <v>0</v>
      </c>
      <c r="CV577" s="222">
        <f t="shared" si="1465"/>
        <v>0</v>
      </c>
      <c r="CW577" s="222">
        <f t="shared" si="1466"/>
        <v>0</v>
      </c>
      <c r="CX577" s="222">
        <f t="shared" si="1467"/>
        <v>0</v>
      </c>
      <c r="CY577" s="222">
        <f t="shared" si="1468"/>
        <v>0</v>
      </c>
      <c r="CZ577" s="222">
        <f t="shared" si="1469"/>
        <v>0</v>
      </c>
      <c r="DA577" s="222">
        <f t="shared" si="1470"/>
        <v>0</v>
      </c>
      <c r="DB577" s="222">
        <f t="shared" si="1471"/>
        <v>0</v>
      </c>
      <c r="DC577" s="222">
        <f t="shared" si="1472"/>
        <v>0</v>
      </c>
      <c r="DD577" s="222">
        <f t="shared" si="1473"/>
        <v>0</v>
      </c>
      <c r="DE577" s="222">
        <f t="shared" si="1474"/>
        <v>0</v>
      </c>
      <c r="DF577" s="222">
        <f t="shared" si="1475"/>
        <v>0</v>
      </c>
      <c r="DG577" s="222">
        <f t="shared" si="1476"/>
        <v>0</v>
      </c>
      <c r="DH577" s="222">
        <f t="shared" si="1477"/>
        <v>0</v>
      </c>
      <c r="DI577" s="222">
        <f t="shared" si="1478"/>
        <v>0</v>
      </c>
      <c r="DJ577" s="222">
        <f t="shared" si="1479"/>
        <v>0</v>
      </c>
      <c r="DK577" s="222">
        <f t="shared" si="1480"/>
        <v>0</v>
      </c>
      <c r="DL577" s="222">
        <f t="shared" si="1481"/>
        <v>0</v>
      </c>
      <c r="DM577" s="222">
        <f t="shared" si="1482"/>
        <v>0</v>
      </c>
      <c r="DN577" s="222">
        <f t="shared" si="1483"/>
        <v>0</v>
      </c>
      <c r="DO577" s="222">
        <f t="shared" si="1484"/>
        <v>0</v>
      </c>
      <c r="DP577" s="222">
        <f t="shared" si="1485"/>
        <v>0</v>
      </c>
      <c r="DQ577" s="222">
        <f t="shared" si="1486"/>
        <v>0</v>
      </c>
      <c r="DR577" s="222">
        <f t="shared" si="1487"/>
        <v>0</v>
      </c>
      <c r="DS577" s="222">
        <f t="shared" si="1488"/>
        <v>0</v>
      </c>
      <c r="DT577" s="222">
        <f t="shared" si="1489"/>
        <v>0</v>
      </c>
      <c r="DU577" s="222">
        <f t="shared" si="1490"/>
        <v>0</v>
      </c>
      <c r="DV577" s="222">
        <f t="shared" si="1491"/>
        <v>0</v>
      </c>
      <c r="DW577" s="222">
        <f t="shared" si="1492"/>
        <v>0</v>
      </c>
      <c r="DX577" s="222">
        <f t="shared" si="1493"/>
        <v>0</v>
      </c>
      <c r="DY577" s="222">
        <f t="shared" si="1494"/>
        <v>0</v>
      </c>
      <c r="DZ577" s="222">
        <f t="shared" si="1495"/>
        <v>0</v>
      </c>
      <c r="EA577" s="222">
        <f t="shared" si="1496"/>
        <v>0</v>
      </c>
      <c r="EB577" s="222">
        <f t="shared" si="1497"/>
        <v>0</v>
      </c>
      <c r="EC577" s="222">
        <f t="shared" si="1498"/>
        <v>0</v>
      </c>
      <c r="ED577" s="222">
        <f t="shared" si="1499"/>
        <v>0</v>
      </c>
      <c r="EE577" s="222">
        <f t="shared" si="1500"/>
        <v>0</v>
      </c>
      <c r="EF577" s="222">
        <f t="shared" si="1501"/>
        <v>0</v>
      </c>
      <c r="EG577" s="222">
        <f t="shared" si="1502"/>
        <v>0</v>
      </c>
      <c r="EH577" s="222">
        <f t="shared" si="1503"/>
        <v>0</v>
      </c>
      <c r="EI577" s="222">
        <f t="shared" si="1504"/>
        <v>0</v>
      </c>
      <c r="EJ577" s="222">
        <f t="shared" si="1505"/>
        <v>0</v>
      </c>
      <c r="EK577" s="222">
        <f t="shared" si="1506"/>
        <v>0</v>
      </c>
      <c r="EL577" s="222">
        <f t="shared" si="1507"/>
        <v>0</v>
      </c>
      <c r="EM577" s="222">
        <f t="shared" si="1508"/>
        <v>0</v>
      </c>
      <c r="EN577" s="222">
        <f t="shared" si="1509"/>
        <v>0</v>
      </c>
      <c r="EO577" s="222">
        <f t="shared" si="1510"/>
        <v>0</v>
      </c>
      <c r="EP577" s="222">
        <f t="shared" si="1511"/>
        <v>0</v>
      </c>
      <c r="EQ577" s="222">
        <f t="shared" si="1512"/>
        <v>0</v>
      </c>
      <c r="ER577" s="222">
        <f t="shared" si="1513"/>
        <v>0</v>
      </c>
      <c r="ES577" s="222">
        <f t="shared" si="1514"/>
        <v>0</v>
      </c>
      <c r="ET577" s="222">
        <f t="shared" si="1515"/>
        <v>0</v>
      </c>
      <c r="EU577" s="222">
        <f t="shared" si="1516"/>
        <v>0</v>
      </c>
      <c r="EV577" s="222">
        <f t="shared" si="1517"/>
        <v>0</v>
      </c>
      <c r="EW577" s="222">
        <f t="shared" si="1518"/>
        <v>0</v>
      </c>
      <c r="EX577" s="222">
        <f t="shared" si="1519"/>
        <v>0</v>
      </c>
      <c r="EY577" s="222">
        <f t="shared" si="1520"/>
        <v>0</v>
      </c>
      <c r="EZ577" s="222">
        <f t="shared" si="1521"/>
        <v>0</v>
      </c>
      <c r="FA577" s="222">
        <f t="shared" si="1522"/>
        <v>0</v>
      </c>
      <c r="FB577" s="222">
        <f t="shared" si="1523"/>
        <v>0</v>
      </c>
      <c r="FC577" s="222">
        <f t="shared" si="1524"/>
        <v>0</v>
      </c>
      <c r="FD577" s="222">
        <f t="shared" si="1525"/>
        <v>0</v>
      </c>
      <c r="FE577" s="222">
        <f t="shared" si="1526"/>
        <v>0</v>
      </c>
      <c r="FF577" s="222">
        <f t="shared" si="1527"/>
        <v>0</v>
      </c>
      <c r="FG577" s="222">
        <f t="shared" si="1528"/>
        <v>0</v>
      </c>
      <c r="FH577" s="222">
        <f t="shared" si="1529"/>
        <v>0</v>
      </c>
      <c r="FI577" s="222">
        <f t="shared" si="1530"/>
        <v>0</v>
      </c>
      <c r="FJ577" s="222">
        <f t="shared" si="1531"/>
        <v>0</v>
      </c>
      <c r="FK577" s="222">
        <f t="shared" si="1532"/>
        <v>0</v>
      </c>
      <c r="FL577" s="222">
        <f t="shared" si="1533"/>
        <v>0</v>
      </c>
      <c r="FM577" s="222">
        <f t="shared" si="1534"/>
        <v>0</v>
      </c>
      <c r="FN577" s="222">
        <f t="shared" si="1535"/>
        <v>0</v>
      </c>
      <c r="FO577" s="222">
        <f t="shared" si="1536"/>
        <v>0</v>
      </c>
      <c r="FP577" s="222">
        <f t="shared" si="1537"/>
        <v>0</v>
      </c>
      <c r="FQ577" s="222">
        <f t="shared" si="1538"/>
        <v>0</v>
      </c>
      <c r="FR577" s="222">
        <f t="shared" si="1539"/>
        <v>0</v>
      </c>
      <c r="FS577" s="222">
        <f t="shared" si="1540"/>
        <v>0</v>
      </c>
      <c r="FT577" s="222">
        <f t="shared" si="1541"/>
        <v>0</v>
      </c>
      <c r="FU577" s="222">
        <f t="shared" si="1542"/>
        <v>0</v>
      </c>
      <c r="FV577" s="222">
        <f t="shared" si="1543"/>
        <v>0</v>
      </c>
      <c r="FW577" s="222">
        <f t="shared" si="1544"/>
        <v>0</v>
      </c>
      <c r="FX577" s="222">
        <f t="shared" si="1545"/>
        <v>0</v>
      </c>
      <c r="FY577" s="222">
        <f t="shared" si="1546"/>
        <v>0</v>
      </c>
      <c r="FZ577" s="222">
        <f t="shared" si="1547"/>
        <v>0</v>
      </c>
      <c r="GA577" s="222">
        <f t="shared" si="1548"/>
        <v>0</v>
      </c>
      <c r="GB577" s="222">
        <f t="shared" si="1549"/>
        <v>0</v>
      </c>
      <c r="GC577" s="222">
        <f t="shared" si="1550"/>
        <v>0</v>
      </c>
      <c r="GD577" s="222">
        <f t="shared" si="1551"/>
        <v>0</v>
      </c>
      <c r="GE577" s="222">
        <f t="shared" si="1552"/>
        <v>0</v>
      </c>
      <c r="GF577" s="222">
        <f t="shared" si="1553"/>
        <v>0</v>
      </c>
      <c r="GG577" s="222">
        <f t="shared" si="1554"/>
        <v>0</v>
      </c>
      <c r="GH577" s="222">
        <f t="shared" si="1555"/>
        <v>0</v>
      </c>
      <c r="GI577" s="222">
        <f t="shared" si="1556"/>
        <v>0</v>
      </c>
      <c r="GJ577" s="222">
        <f t="shared" si="1557"/>
        <v>0</v>
      </c>
      <c r="GK577" s="222">
        <f t="shared" si="1558"/>
        <v>0</v>
      </c>
      <c r="GL577" s="222">
        <f t="shared" si="1559"/>
        <v>0</v>
      </c>
      <c r="GM577" s="222">
        <f t="shared" si="1560"/>
        <v>0</v>
      </c>
      <c r="GN577" s="222">
        <f t="shared" si="1561"/>
        <v>0</v>
      </c>
      <c r="GO577" s="222">
        <f t="shared" si="1562"/>
        <v>0</v>
      </c>
      <c r="GP577" s="222">
        <f t="shared" si="1563"/>
        <v>0</v>
      </c>
      <c r="GQ577" s="222">
        <f t="shared" si="1564"/>
        <v>0</v>
      </c>
      <c r="GR577" s="222">
        <f t="shared" si="1565"/>
        <v>0</v>
      </c>
      <c r="GS577" s="222">
        <f t="shared" si="1566"/>
        <v>0</v>
      </c>
      <c r="GT577" s="222">
        <f t="shared" si="1567"/>
        <v>0</v>
      </c>
      <c r="GU577" s="222">
        <f t="shared" si="1568"/>
        <v>0</v>
      </c>
      <c r="GV577" s="222">
        <f t="shared" si="1569"/>
        <v>0</v>
      </c>
      <c r="GW577" s="222">
        <f t="shared" si="1570"/>
        <v>0</v>
      </c>
      <c r="GX577" s="222">
        <f t="shared" si="1571"/>
        <v>0</v>
      </c>
      <c r="GY577" s="222">
        <f t="shared" si="1572"/>
        <v>0</v>
      </c>
      <c r="GZ577" s="222">
        <f t="shared" si="1573"/>
        <v>0</v>
      </c>
      <c r="HA577" s="222">
        <f t="shared" si="1574"/>
        <v>0</v>
      </c>
      <c r="HB577" s="222">
        <f t="shared" si="1575"/>
        <v>0</v>
      </c>
      <c r="HC577" s="222">
        <f t="shared" si="1576"/>
        <v>0</v>
      </c>
      <c r="HD577" s="222">
        <f t="shared" si="1577"/>
        <v>0</v>
      </c>
      <c r="HE577" s="222">
        <f t="shared" si="1578"/>
        <v>0</v>
      </c>
      <c r="HF577" s="222">
        <f t="shared" si="1579"/>
        <v>0</v>
      </c>
      <c r="HG577" s="222">
        <f t="shared" si="1580"/>
        <v>0</v>
      </c>
      <c r="HH577" s="222">
        <f t="shared" si="1581"/>
        <v>0</v>
      </c>
      <c r="HI577" s="222">
        <f t="shared" si="1582"/>
        <v>0</v>
      </c>
      <c r="HJ577" s="222">
        <f t="shared" si="1583"/>
        <v>0</v>
      </c>
      <c r="HK577" s="222">
        <f t="shared" si="1584"/>
        <v>0</v>
      </c>
      <c r="HL577" s="222">
        <f t="shared" si="1585"/>
        <v>0</v>
      </c>
      <c r="HM577" s="222">
        <f t="shared" si="1586"/>
        <v>0</v>
      </c>
      <c r="HN577" s="222">
        <f t="shared" si="1587"/>
        <v>0</v>
      </c>
      <c r="HO577" s="222">
        <f t="shared" si="1588"/>
        <v>0</v>
      </c>
      <c r="HP577" s="222">
        <f t="shared" si="1589"/>
        <v>0</v>
      </c>
      <c r="HQ577" s="222">
        <f t="shared" si="1590"/>
        <v>0</v>
      </c>
      <c r="HR577" s="222">
        <f t="shared" si="1591"/>
        <v>0</v>
      </c>
      <c r="HS577" s="222">
        <f t="shared" si="1592"/>
        <v>0</v>
      </c>
      <c r="HT577" s="222">
        <f t="shared" si="1593"/>
        <v>0</v>
      </c>
      <c r="HU577" s="222">
        <f t="shared" si="1594"/>
        <v>0</v>
      </c>
      <c r="HV577" s="222">
        <f t="shared" si="1595"/>
        <v>0</v>
      </c>
      <c r="HW577" s="222">
        <f t="shared" si="1596"/>
        <v>0</v>
      </c>
      <c r="HX577" s="222">
        <f t="shared" si="1597"/>
        <v>0</v>
      </c>
      <c r="HY577" s="222">
        <f t="shared" si="1598"/>
        <v>0</v>
      </c>
      <c r="HZ577" s="222">
        <f t="shared" si="1599"/>
        <v>0</v>
      </c>
      <c r="IA577" s="222">
        <f t="shared" si="1600"/>
        <v>0</v>
      </c>
      <c r="IB577" s="222">
        <f t="shared" si="1601"/>
        <v>0</v>
      </c>
      <c r="IC577" s="222">
        <f t="shared" si="1602"/>
        <v>0</v>
      </c>
      <c r="ID577" s="222">
        <f t="shared" si="1603"/>
        <v>0</v>
      </c>
      <c r="IE577" s="222">
        <f t="shared" si="1604"/>
        <v>0</v>
      </c>
      <c r="IF577" s="222">
        <f t="shared" si="1605"/>
        <v>0</v>
      </c>
      <c r="IG577" s="222">
        <f t="shared" si="1606"/>
        <v>0</v>
      </c>
      <c r="IH577" s="222">
        <f t="shared" si="1607"/>
        <v>0</v>
      </c>
      <c r="II577" s="222">
        <f t="shared" si="1608"/>
        <v>0</v>
      </c>
      <c r="IJ577" s="222">
        <f t="shared" si="1609"/>
        <v>0</v>
      </c>
      <c r="IK577" s="222">
        <f t="shared" si="1610"/>
        <v>0</v>
      </c>
      <c r="IL577" s="222">
        <f t="shared" si="1611"/>
        <v>0</v>
      </c>
      <c r="IM577" s="222">
        <f t="shared" si="1612"/>
        <v>0</v>
      </c>
      <c r="IN577" s="222">
        <f t="shared" si="1613"/>
        <v>0</v>
      </c>
      <c r="IO577" s="222">
        <f t="shared" si="1614"/>
        <v>0</v>
      </c>
      <c r="IP577" s="222">
        <f t="shared" si="1615"/>
        <v>0</v>
      </c>
      <c r="IQ577" s="222">
        <f t="shared" si="1616"/>
        <v>0</v>
      </c>
      <c r="IR577" s="222">
        <f t="shared" si="1617"/>
        <v>0</v>
      </c>
      <c r="IS577" s="222">
        <f t="shared" si="1618"/>
        <v>0</v>
      </c>
      <c r="IT577" s="222">
        <f t="shared" si="1619"/>
        <v>0</v>
      </c>
      <c r="IU577" s="222">
        <f t="shared" si="1620"/>
        <v>0</v>
      </c>
      <c r="IV577" s="222">
        <f t="shared" si="1621"/>
        <v>0</v>
      </c>
      <c r="IW577" s="222">
        <f t="shared" si="1622"/>
        <v>0</v>
      </c>
      <c r="IX577" s="222">
        <f t="shared" si="1623"/>
        <v>0</v>
      </c>
      <c r="IY577" s="222">
        <f t="shared" si="1624"/>
        <v>0</v>
      </c>
      <c r="IZ577" s="222">
        <f t="shared" si="1625"/>
        <v>0</v>
      </c>
      <c r="JA577" s="222">
        <f t="shared" si="1626"/>
        <v>0</v>
      </c>
      <c r="JB577" s="222">
        <f t="shared" si="1627"/>
        <v>0</v>
      </c>
    </row>
    <row r="578" spans="2:262">
      <c r="B578" s="230">
        <v>217</v>
      </c>
      <c r="C578" s="229">
        <f t="shared" si="1628"/>
        <v>4.2382812499999955E-3</v>
      </c>
      <c r="D578" s="226">
        <f t="shared" ca="1" si="1371"/>
        <v>39.400381076466999</v>
      </c>
      <c r="E578" s="225">
        <f ca="1">HO361</f>
        <v>0.20038107646699932</v>
      </c>
      <c r="F578" s="224">
        <v>217</v>
      </c>
      <c r="G578" s="222">
        <f t="shared" si="1372"/>
        <v>0</v>
      </c>
      <c r="H578" s="222">
        <f t="shared" si="1373"/>
        <v>0</v>
      </c>
      <c r="I578" s="222">
        <f t="shared" si="1374"/>
        <v>0</v>
      </c>
      <c r="J578" s="222">
        <f t="shared" si="1375"/>
        <v>0</v>
      </c>
      <c r="K578" s="222">
        <f t="shared" si="1376"/>
        <v>0</v>
      </c>
      <c r="L578" s="222">
        <f t="shared" si="1377"/>
        <v>0</v>
      </c>
      <c r="M578" s="222">
        <f t="shared" si="1378"/>
        <v>0</v>
      </c>
      <c r="N578" s="222">
        <f t="shared" si="1379"/>
        <v>0</v>
      </c>
      <c r="O578" s="222">
        <f t="shared" si="1380"/>
        <v>0</v>
      </c>
      <c r="P578" s="222">
        <f t="shared" si="1381"/>
        <v>0</v>
      </c>
      <c r="Q578" s="222">
        <f t="shared" si="1382"/>
        <v>0</v>
      </c>
      <c r="R578" s="222">
        <f t="shared" si="1383"/>
        <v>0</v>
      </c>
      <c r="S578" s="222">
        <f t="shared" si="1384"/>
        <v>0</v>
      </c>
      <c r="T578" s="222">
        <f t="shared" si="1385"/>
        <v>0</v>
      </c>
      <c r="U578" s="222">
        <f t="shared" si="1386"/>
        <v>0</v>
      </c>
      <c r="V578" s="222">
        <f t="shared" si="1387"/>
        <v>0</v>
      </c>
      <c r="W578" s="222">
        <f t="shared" si="1388"/>
        <v>0</v>
      </c>
      <c r="X578" s="222">
        <f t="shared" si="1389"/>
        <v>0</v>
      </c>
      <c r="Y578" s="222">
        <f t="shared" si="1390"/>
        <v>0</v>
      </c>
      <c r="Z578" s="222">
        <f t="shared" si="1391"/>
        <v>0</v>
      </c>
      <c r="AA578" s="222">
        <f t="shared" si="1392"/>
        <v>0</v>
      </c>
      <c r="AB578" s="222">
        <f t="shared" si="1393"/>
        <v>0</v>
      </c>
      <c r="AC578" s="222">
        <f t="shared" si="1394"/>
        <v>0</v>
      </c>
      <c r="AD578" s="222">
        <f t="shared" si="1395"/>
        <v>0</v>
      </c>
      <c r="AE578" s="222">
        <f t="shared" si="1396"/>
        <v>0</v>
      </c>
      <c r="AF578" s="222">
        <f t="shared" si="1397"/>
        <v>0</v>
      </c>
      <c r="AG578" s="222">
        <f t="shared" si="1398"/>
        <v>0</v>
      </c>
      <c r="AH578" s="222">
        <f t="shared" si="1399"/>
        <v>0</v>
      </c>
      <c r="AI578" s="222">
        <f t="shared" si="1400"/>
        <v>0</v>
      </c>
      <c r="AJ578" s="222">
        <f t="shared" si="1401"/>
        <v>0</v>
      </c>
      <c r="AK578" s="222">
        <f t="shared" si="1402"/>
        <v>0</v>
      </c>
      <c r="AL578" s="222">
        <f t="shared" si="1403"/>
        <v>0</v>
      </c>
      <c r="AM578" s="222">
        <f t="shared" si="1404"/>
        <v>0</v>
      </c>
      <c r="AN578" s="222">
        <f t="shared" si="1405"/>
        <v>0</v>
      </c>
      <c r="AO578" s="222">
        <f t="shared" si="1406"/>
        <v>0</v>
      </c>
      <c r="AP578" s="222">
        <f t="shared" si="1407"/>
        <v>0</v>
      </c>
      <c r="AQ578" s="222">
        <f t="shared" si="1408"/>
        <v>0</v>
      </c>
      <c r="AR578" s="222">
        <f t="shared" si="1409"/>
        <v>0</v>
      </c>
      <c r="AS578" s="222">
        <f t="shared" si="1410"/>
        <v>0</v>
      </c>
      <c r="AT578" s="222">
        <f t="shared" si="1411"/>
        <v>0</v>
      </c>
      <c r="AU578" s="222">
        <f t="shared" si="1412"/>
        <v>0</v>
      </c>
      <c r="AV578" s="222">
        <f t="shared" si="1413"/>
        <v>0</v>
      </c>
      <c r="AW578" s="222">
        <f t="shared" si="1414"/>
        <v>0</v>
      </c>
      <c r="AX578" s="222">
        <f t="shared" si="1415"/>
        <v>0</v>
      </c>
      <c r="AY578" s="222">
        <f t="shared" si="1416"/>
        <v>0</v>
      </c>
      <c r="AZ578" s="222">
        <f t="shared" si="1417"/>
        <v>0</v>
      </c>
      <c r="BA578" s="222">
        <f t="shared" si="1418"/>
        <v>0</v>
      </c>
      <c r="BB578" s="222">
        <f t="shared" si="1419"/>
        <v>0</v>
      </c>
      <c r="BC578" s="222">
        <f t="shared" si="1420"/>
        <v>0</v>
      </c>
      <c r="BD578" s="222">
        <f t="shared" si="1421"/>
        <v>0</v>
      </c>
      <c r="BE578" s="222">
        <f t="shared" si="1422"/>
        <v>0</v>
      </c>
      <c r="BF578" s="222">
        <f t="shared" si="1423"/>
        <v>0</v>
      </c>
      <c r="BG578" s="222">
        <f t="shared" si="1424"/>
        <v>0</v>
      </c>
      <c r="BH578" s="222">
        <f t="shared" si="1425"/>
        <v>0</v>
      </c>
      <c r="BI578" s="222">
        <f t="shared" si="1426"/>
        <v>0</v>
      </c>
      <c r="BJ578" s="222">
        <f t="shared" si="1427"/>
        <v>0</v>
      </c>
      <c r="BK578" s="222">
        <f t="shared" si="1428"/>
        <v>0</v>
      </c>
      <c r="BL578" s="222">
        <f t="shared" si="1429"/>
        <v>0</v>
      </c>
      <c r="BM578" s="222">
        <f t="shared" si="1430"/>
        <v>0</v>
      </c>
      <c r="BN578" s="222">
        <f t="shared" si="1431"/>
        <v>0</v>
      </c>
      <c r="BO578" s="222">
        <f t="shared" si="1432"/>
        <v>0</v>
      </c>
      <c r="BP578" s="222">
        <f t="shared" si="1433"/>
        <v>0</v>
      </c>
      <c r="BQ578" s="222">
        <f t="shared" si="1434"/>
        <v>0</v>
      </c>
      <c r="BR578" s="222">
        <f t="shared" si="1435"/>
        <v>0</v>
      </c>
      <c r="BS578" s="222">
        <f t="shared" si="1436"/>
        <v>0</v>
      </c>
      <c r="BT578" s="222">
        <f t="shared" si="1437"/>
        <v>0</v>
      </c>
      <c r="BU578" s="222">
        <f t="shared" si="1438"/>
        <v>0</v>
      </c>
      <c r="BV578" s="222">
        <f t="shared" si="1439"/>
        <v>0</v>
      </c>
      <c r="BW578" s="222">
        <f t="shared" si="1440"/>
        <v>0</v>
      </c>
      <c r="BX578" s="222">
        <f t="shared" si="1441"/>
        <v>0</v>
      </c>
      <c r="BY578" s="222">
        <f t="shared" si="1442"/>
        <v>0</v>
      </c>
      <c r="BZ578" s="222">
        <f t="shared" si="1443"/>
        <v>0</v>
      </c>
      <c r="CA578" s="222">
        <f t="shared" si="1444"/>
        <v>0</v>
      </c>
      <c r="CB578" s="222">
        <f t="shared" si="1445"/>
        <v>0</v>
      </c>
      <c r="CC578" s="222">
        <f t="shared" si="1446"/>
        <v>0</v>
      </c>
      <c r="CD578" s="222">
        <f t="shared" si="1447"/>
        <v>0</v>
      </c>
      <c r="CE578" s="222">
        <f t="shared" si="1448"/>
        <v>0</v>
      </c>
      <c r="CF578" s="222">
        <f t="shared" si="1449"/>
        <v>0</v>
      </c>
      <c r="CG578" s="222">
        <f t="shared" si="1450"/>
        <v>0</v>
      </c>
      <c r="CH578" s="222">
        <f t="shared" si="1451"/>
        <v>0</v>
      </c>
      <c r="CI578" s="222">
        <f t="shared" si="1452"/>
        <v>0</v>
      </c>
      <c r="CJ578" s="222">
        <f t="shared" si="1453"/>
        <v>0</v>
      </c>
      <c r="CK578" s="222">
        <f t="shared" si="1454"/>
        <v>0</v>
      </c>
      <c r="CL578" s="222">
        <f t="shared" si="1455"/>
        <v>0</v>
      </c>
      <c r="CM578" s="222">
        <f t="shared" si="1456"/>
        <v>0</v>
      </c>
      <c r="CN578" s="222">
        <f t="shared" si="1457"/>
        <v>0</v>
      </c>
      <c r="CO578" s="222">
        <f t="shared" si="1458"/>
        <v>0</v>
      </c>
      <c r="CP578" s="222">
        <f t="shared" si="1459"/>
        <v>0</v>
      </c>
      <c r="CQ578" s="222">
        <f t="shared" si="1460"/>
        <v>0</v>
      </c>
      <c r="CR578" s="222">
        <f t="shared" si="1461"/>
        <v>0</v>
      </c>
      <c r="CS578" s="222">
        <f t="shared" si="1462"/>
        <v>0</v>
      </c>
      <c r="CT578" s="222">
        <f t="shared" si="1463"/>
        <v>0</v>
      </c>
      <c r="CU578" s="222">
        <f t="shared" si="1464"/>
        <v>0</v>
      </c>
      <c r="CV578" s="222">
        <f t="shared" si="1465"/>
        <v>0</v>
      </c>
      <c r="CW578" s="222">
        <f t="shared" si="1466"/>
        <v>0</v>
      </c>
      <c r="CX578" s="222">
        <f t="shared" si="1467"/>
        <v>0</v>
      </c>
      <c r="CY578" s="222">
        <f t="shared" si="1468"/>
        <v>0</v>
      </c>
      <c r="CZ578" s="222">
        <f t="shared" si="1469"/>
        <v>0</v>
      </c>
      <c r="DA578" s="222">
        <f t="shared" si="1470"/>
        <v>0</v>
      </c>
      <c r="DB578" s="222">
        <f t="shared" si="1471"/>
        <v>0</v>
      </c>
      <c r="DC578" s="222">
        <f t="shared" si="1472"/>
        <v>0</v>
      </c>
      <c r="DD578" s="222">
        <f t="shared" si="1473"/>
        <v>0</v>
      </c>
      <c r="DE578" s="222">
        <f t="shared" si="1474"/>
        <v>0</v>
      </c>
      <c r="DF578" s="222">
        <f t="shared" si="1475"/>
        <v>0</v>
      </c>
      <c r="DG578" s="222">
        <f t="shared" si="1476"/>
        <v>0</v>
      </c>
      <c r="DH578" s="222">
        <f t="shared" si="1477"/>
        <v>0</v>
      </c>
      <c r="DI578" s="222">
        <f t="shared" si="1478"/>
        <v>0</v>
      </c>
      <c r="DJ578" s="222">
        <f t="shared" si="1479"/>
        <v>0</v>
      </c>
      <c r="DK578" s="222">
        <f t="shared" si="1480"/>
        <v>0</v>
      </c>
      <c r="DL578" s="222">
        <f t="shared" si="1481"/>
        <v>0</v>
      </c>
      <c r="DM578" s="222">
        <f t="shared" si="1482"/>
        <v>0</v>
      </c>
      <c r="DN578" s="222">
        <f t="shared" si="1483"/>
        <v>0</v>
      </c>
      <c r="DO578" s="222">
        <f t="shared" si="1484"/>
        <v>0</v>
      </c>
      <c r="DP578" s="222">
        <f t="shared" si="1485"/>
        <v>0</v>
      </c>
      <c r="DQ578" s="222">
        <f t="shared" si="1486"/>
        <v>0</v>
      </c>
      <c r="DR578" s="222">
        <f t="shared" si="1487"/>
        <v>0</v>
      </c>
      <c r="DS578" s="222">
        <f t="shared" si="1488"/>
        <v>0</v>
      </c>
      <c r="DT578" s="222">
        <f t="shared" si="1489"/>
        <v>0</v>
      </c>
      <c r="DU578" s="222">
        <f t="shared" si="1490"/>
        <v>0</v>
      </c>
      <c r="DV578" s="222">
        <f t="shared" si="1491"/>
        <v>0</v>
      </c>
      <c r="DW578" s="222">
        <f t="shared" si="1492"/>
        <v>0</v>
      </c>
      <c r="DX578" s="222">
        <f t="shared" si="1493"/>
        <v>0</v>
      </c>
      <c r="DY578" s="222">
        <f t="shared" si="1494"/>
        <v>0</v>
      </c>
      <c r="DZ578" s="222">
        <f t="shared" si="1495"/>
        <v>0</v>
      </c>
      <c r="EA578" s="222">
        <f t="shared" si="1496"/>
        <v>0</v>
      </c>
      <c r="EB578" s="222">
        <f t="shared" si="1497"/>
        <v>0</v>
      </c>
      <c r="EC578" s="222">
        <f t="shared" si="1498"/>
        <v>0</v>
      </c>
      <c r="ED578" s="222">
        <f t="shared" si="1499"/>
        <v>0</v>
      </c>
      <c r="EE578" s="222">
        <f t="shared" si="1500"/>
        <v>0</v>
      </c>
      <c r="EF578" s="222">
        <f t="shared" si="1501"/>
        <v>0</v>
      </c>
      <c r="EG578" s="222">
        <f t="shared" si="1502"/>
        <v>0</v>
      </c>
      <c r="EH578" s="222">
        <f t="shared" si="1503"/>
        <v>0</v>
      </c>
      <c r="EI578" s="222">
        <f t="shared" si="1504"/>
        <v>0</v>
      </c>
      <c r="EJ578" s="222">
        <f t="shared" si="1505"/>
        <v>0</v>
      </c>
      <c r="EK578" s="222">
        <f t="shared" si="1506"/>
        <v>0</v>
      </c>
      <c r="EL578" s="222">
        <f t="shared" si="1507"/>
        <v>0</v>
      </c>
      <c r="EM578" s="222">
        <f t="shared" si="1508"/>
        <v>0</v>
      </c>
      <c r="EN578" s="222">
        <f t="shared" si="1509"/>
        <v>0</v>
      </c>
      <c r="EO578" s="222">
        <f t="shared" si="1510"/>
        <v>0</v>
      </c>
      <c r="EP578" s="222">
        <f t="shared" si="1511"/>
        <v>0</v>
      </c>
      <c r="EQ578" s="222">
        <f t="shared" si="1512"/>
        <v>0</v>
      </c>
      <c r="ER578" s="222">
        <f t="shared" si="1513"/>
        <v>0</v>
      </c>
      <c r="ES578" s="222">
        <f t="shared" si="1514"/>
        <v>0</v>
      </c>
      <c r="ET578" s="222">
        <f t="shared" si="1515"/>
        <v>0</v>
      </c>
      <c r="EU578" s="222">
        <f t="shared" si="1516"/>
        <v>0</v>
      </c>
      <c r="EV578" s="222">
        <f t="shared" si="1517"/>
        <v>0</v>
      </c>
      <c r="EW578" s="222">
        <f t="shared" si="1518"/>
        <v>0</v>
      </c>
      <c r="EX578" s="222">
        <f t="shared" si="1519"/>
        <v>0</v>
      </c>
      <c r="EY578" s="222">
        <f t="shared" si="1520"/>
        <v>0</v>
      </c>
      <c r="EZ578" s="222">
        <f t="shared" si="1521"/>
        <v>0</v>
      </c>
      <c r="FA578" s="222">
        <f t="shared" si="1522"/>
        <v>0</v>
      </c>
      <c r="FB578" s="222">
        <f t="shared" si="1523"/>
        <v>0</v>
      </c>
      <c r="FC578" s="222">
        <f t="shared" si="1524"/>
        <v>0</v>
      </c>
      <c r="FD578" s="222">
        <f t="shared" si="1525"/>
        <v>0</v>
      </c>
      <c r="FE578" s="222">
        <f t="shared" si="1526"/>
        <v>0</v>
      </c>
      <c r="FF578" s="222">
        <f t="shared" si="1527"/>
        <v>0</v>
      </c>
      <c r="FG578" s="222">
        <f t="shared" si="1528"/>
        <v>0</v>
      </c>
      <c r="FH578" s="222">
        <f t="shared" si="1529"/>
        <v>0</v>
      </c>
      <c r="FI578" s="222">
        <f t="shared" si="1530"/>
        <v>0</v>
      </c>
      <c r="FJ578" s="222">
        <f t="shared" si="1531"/>
        <v>0</v>
      </c>
      <c r="FK578" s="222">
        <f t="shared" si="1532"/>
        <v>0</v>
      </c>
      <c r="FL578" s="222">
        <f t="shared" si="1533"/>
        <v>0</v>
      </c>
      <c r="FM578" s="222">
        <f t="shared" si="1534"/>
        <v>0</v>
      </c>
      <c r="FN578" s="222">
        <f t="shared" si="1535"/>
        <v>0</v>
      </c>
      <c r="FO578" s="222">
        <f t="shared" si="1536"/>
        <v>0</v>
      </c>
      <c r="FP578" s="222">
        <f t="shared" si="1537"/>
        <v>0</v>
      </c>
      <c r="FQ578" s="222">
        <f t="shared" si="1538"/>
        <v>0</v>
      </c>
      <c r="FR578" s="222">
        <f t="shared" si="1539"/>
        <v>0</v>
      </c>
      <c r="FS578" s="222">
        <f t="shared" si="1540"/>
        <v>0</v>
      </c>
      <c r="FT578" s="222">
        <f t="shared" si="1541"/>
        <v>0</v>
      </c>
      <c r="FU578" s="222">
        <f t="shared" si="1542"/>
        <v>0</v>
      </c>
      <c r="FV578" s="222">
        <f t="shared" si="1543"/>
        <v>0</v>
      </c>
      <c r="FW578" s="222">
        <f t="shared" si="1544"/>
        <v>0</v>
      </c>
      <c r="FX578" s="222">
        <f t="shared" si="1545"/>
        <v>0</v>
      </c>
      <c r="FY578" s="222">
        <f t="shared" si="1546"/>
        <v>0</v>
      </c>
      <c r="FZ578" s="222">
        <f t="shared" si="1547"/>
        <v>0</v>
      </c>
      <c r="GA578" s="222">
        <f t="shared" si="1548"/>
        <v>0</v>
      </c>
      <c r="GB578" s="222">
        <f t="shared" si="1549"/>
        <v>0</v>
      </c>
      <c r="GC578" s="222">
        <f t="shared" si="1550"/>
        <v>0</v>
      </c>
      <c r="GD578" s="222">
        <f t="shared" si="1551"/>
        <v>0</v>
      </c>
      <c r="GE578" s="222">
        <f t="shared" si="1552"/>
        <v>0</v>
      </c>
      <c r="GF578" s="222">
        <f t="shared" si="1553"/>
        <v>0</v>
      </c>
      <c r="GG578" s="222">
        <f t="shared" si="1554"/>
        <v>0</v>
      </c>
      <c r="GH578" s="222">
        <f t="shared" si="1555"/>
        <v>0</v>
      </c>
      <c r="GI578" s="222">
        <f t="shared" si="1556"/>
        <v>0</v>
      </c>
      <c r="GJ578" s="222">
        <f t="shared" si="1557"/>
        <v>0</v>
      </c>
      <c r="GK578" s="222">
        <f t="shared" si="1558"/>
        <v>0</v>
      </c>
      <c r="GL578" s="222">
        <f t="shared" si="1559"/>
        <v>0</v>
      </c>
      <c r="GM578" s="222">
        <f t="shared" si="1560"/>
        <v>0</v>
      </c>
      <c r="GN578" s="222">
        <f t="shared" si="1561"/>
        <v>0</v>
      </c>
      <c r="GO578" s="222">
        <f t="shared" si="1562"/>
        <v>0</v>
      </c>
      <c r="GP578" s="222">
        <f t="shared" si="1563"/>
        <v>0</v>
      </c>
      <c r="GQ578" s="222">
        <f t="shared" si="1564"/>
        <v>0</v>
      </c>
      <c r="GR578" s="222">
        <f t="shared" si="1565"/>
        <v>0</v>
      </c>
      <c r="GS578" s="222">
        <f t="shared" si="1566"/>
        <v>0</v>
      </c>
      <c r="GT578" s="222">
        <f t="shared" si="1567"/>
        <v>0</v>
      </c>
      <c r="GU578" s="222">
        <f t="shared" si="1568"/>
        <v>0</v>
      </c>
      <c r="GV578" s="222">
        <f t="shared" si="1569"/>
        <v>0</v>
      </c>
      <c r="GW578" s="222">
        <f t="shared" si="1570"/>
        <v>0</v>
      </c>
      <c r="GX578" s="222">
        <f t="shared" si="1571"/>
        <v>0</v>
      </c>
      <c r="GY578" s="222">
        <f t="shared" si="1572"/>
        <v>0</v>
      </c>
      <c r="GZ578" s="222">
        <f t="shared" si="1573"/>
        <v>0</v>
      </c>
      <c r="HA578" s="222">
        <f t="shared" si="1574"/>
        <v>0</v>
      </c>
      <c r="HB578" s="222">
        <f t="shared" si="1575"/>
        <v>0</v>
      </c>
      <c r="HC578" s="222">
        <f t="shared" si="1576"/>
        <v>0</v>
      </c>
      <c r="HD578" s="222">
        <f t="shared" si="1577"/>
        <v>0</v>
      </c>
      <c r="HE578" s="222">
        <f t="shared" si="1578"/>
        <v>0</v>
      </c>
      <c r="HF578" s="222">
        <f t="shared" si="1579"/>
        <v>0</v>
      </c>
      <c r="HG578" s="222">
        <f t="shared" si="1580"/>
        <v>0</v>
      </c>
      <c r="HH578" s="222">
        <f t="shared" si="1581"/>
        <v>0</v>
      </c>
      <c r="HI578" s="222">
        <f t="shared" si="1582"/>
        <v>0</v>
      </c>
      <c r="HJ578" s="222">
        <f t="shared" si="1583"/>
        <v>0</v>
      </c>
      <c r="HK578" s="222">
        <f t="shared" si="1584"/>
        <v>0</v>
      </c>
      <c r="HL578" s="222">
        <f t="shared" si="1585"/>
        <v>0</v>
      </c>
      <c r="HM578" s="222">
        <f t="shared" si="1586"/>
        <v>0</v>
      </c>
      <c r="HN578" s="222">
        <f t="shared" si="1587"/>
        <v>0</v>
      </c>
      <c r="HO578" s="222">
        <f t="shared" si="1588"/>
        <v>0</v>
      </c>
      <c r="HP578" s="222">
        <f t="shared" si="1589"/>
        <v>0</v>
      </c>
      <c r="HQ578" s="222">
        <f t="shared" si="1590"/>
        <v>0</v>
      </c>
      <c r="HR578" s="222">
        <f t="shared" si="1591"/>
        <v>0</v>
      </c>
      <c r="HS578" s="222">
        <f t="shared" si="1592"/>
        <v>0</v>
      </c>
      <c r="HT578" s="222">
        <f t="shared" si="1593"/>
        <v>0</v>
      </c>
      <c r="HU578" s="222">
        <f t="shared" si="1594"/>
        <v>0</v>
      </c>
      <c r="HV578" s="222">
        <f t="shared" si="1595"/>
        <v>0</v>
      </c>
      <c r="HW578" s="222">
        <f t="shared" si="1596"/>
        <v>0</v>
      </c>
      <c r="HX578" s="222">
        <f t="shared" si="1597"/>
        <v>0</v>
      </c>
      <c r="HY578" s="222">
        <f t="shared" si="1598"/>
        <v>0</v>
      </c>
      <c r="HZ578" s="222">
        <f t="shared" si="1599"/>
        <v>0</v>
      </c>
      <c r="IA578" s="222">
        <f t="shared" si="1600"/>
        <v>0</v>
      </c>
      <c r="IB578" s="222">
        <f t="shared" si="1601"/>
        <v>0</v>
      </c>
      <c r="IC578" s="222">
        <f t="shared" si="1602"/>
        <v>0</v>
      </c>
      <c r="ID578" s="222">
        <f t="shared" si="1603"/>
        <v>0</v>
      </c>
      <c r="IE578" s="222">
        <f t="shared" si="1604"/>
        <v>0</v>
      </c>
      <c r="IF578" s="222">
        <f t="shared" si="1605"/>
        <v>0</v>
      </c>
      <c r="IG578" s="222">
        <f t="shared" si="1606"/>
        <v>0</v>
      </c>
      <c r="IH578" s="222">
        <f t="shared" si="1607"/>
        <v>0</v>
      </c>
      <c r="II578" s="222">
        <f t="shared" si="1608"/>
        <v>0</v>
      </c>
      <c r="IJ578" s="222">
        <f t="shared" si="1609"/>
        <v>0</v>
      </c>
      <c r="IK578" s="222">
        <f t="shared" si="1610"/>
        <v>0</v>
      </c>
      <c r="IL578" s="222">
        <f t="shared" si="1611"/>
        <v>0</v>
      </c>
      <c r="IM578" s="222">
        <f t="shared" si="1612"/>
        <v>0</v>
      </c>
      <c r="IN578" s="222">
        <f t="shared" si="1613"/>
        <v>0</v>
      </c>
      <c r="IO578" s="222">
        <f t="shared" si="1614"/>
        <v>0</v>
      </c>
      <c r="IP578" s="222">
        <f t="shared" si="1615"/>
        <v>0</v>
      </c>
      <c r="IQ578" s="222">
        <f t="shared" si="1616"/>
        <v>0</v>
      </c>
      <c r="IR578" s="222">
        <f t="shared" si="1617"/>
        <v>0</v>
      </c>
      <c r="IS578" s="222">
        <f t="shared" si="1618"/>
        <v>0</v>
      </c>
      <c r="IT578" s="222">
        <f t="shared" si="1619"/>
        <v>0</v>
      </c>
      <c r="IU578" s="222">
        <f t="shared" si="1620"/>
        <v>0</v>
      </c>
      <c r="IV578" s="222">
        <f t="shared" si="1621"/>
        <v>0</v>
      </c>
      <c r="IW578" s="222">
        <f t="shared" si="1622"/>
        <v>0</v>
      </c>
      <c r="IX578" s="222">
        <f t="shared" si="1623"/>
        <v>0</v>
      </c>
      <c r="IY578" s="222">
        <f t="shared" si="1624"/>
        <v>0</v>
      </c>
      <c r="IZ578" s="222">
        <f t="shared" si="1625"/>
        <v>0</v>
      </c>
      <c r="JA578" s="222">
        <f t="shared" si="1626"/>
        <v>0</v>
      </c>
      <c r="JB578" s="222">
        <f t="shared" si="1627"/>
        <v>0</v>
      </c>
    </row>
    <row r="579" spans="2:262">
      <c r="B579" s="230">
        <v>218</v>
      </c>
      <c r="C579" s="229">
        <f t="shared" si="1628"/>
        <v>4.2578124999999951E-3</v>
      </c>
      <c r="D579" s="226">
        <f t="shared" ca="1" si="1371"/>
        <v>39.398900383277422</v>
      </c>
      <c r="E579" s="225">
        <f ca="1">HP361</f>
        <v>0.1989003832774163</v>
      </c>
      <c r="F579" s="224">
        <v>218</v>
      </c>
      <c r="G579" s="222">
        <f t="shared" si="1372"/>
        <v>0</v>
      </c>
      <c r="H579" s="222">
        <f t="shared" si="1373"/>
        <v>0</v>
      </c>
      <c r="I579" s="222">
        <f t="shared" si="1374"/>
        <v>0</v>
      </c>
      <c r="J579" s="222">
        <f t="shared" si="1375"/>
        <v>0</v>
      </c>
      <c r="K579" s="222">
        <f t="shared" si="1376"/>
        <v>0</v>
      </c>
      <c r="L579" s="222">
        <f t="shared" si="1377"/>
        <v>0</v>
      </c>
      <c r="M579" s="222">
        <f t="shared" si="1378"/>
        <v>0</v>
      </c>
      <c r="N579" s="222">
        <f t="shared" si="1379"/>
        <v>0</v>
      </c>
      <c r="O579" s="222">
        <f t="shared" si="1380"/>
        <v>0</v>
      </c>
      <c r="P579" s="222">
        <f t="shared" si="1381"/>
        <v>0</v>
      </c>
      <c r="Q579" s="222">
        <f t="shared" si="1382"/>
        <v>0</v>
      </c>
      <c r="R579" s="222">
        <f t="shared" si="1383"/>
        <v>0</v>
      </c>
      <c r="S579" s="222">
        <f t="shared" si="1384"/>
        <v>0</v>
      </c>
      <c r="T579" s="222">
        <f t="shared" si="1385"/>
        <v>0</v>
      </c>
      <c r="U579" s="222">
        <f t="shared" si="1386"/>
        <v>0</v>
      </c>
      <c r="V579" s="222">
        <f t="shared" si="1387"/>
        <v>0</v>
      </c>
      <c r="W579" s="222">
        <f t="shared" si="1388"/>
        <v>0</v>
      </c>
      <c r="X579" s="222">
        <f t="shared" si="1389"/>
        <v>0</v>
      </c>
      <c r="Y579" s="222">
        <f t="shared" si="1390"/>
        <v>0</v>
      </c>
      <c r="Z579" s="222">
        <f t="shared" si="1391"/>
        <v>0</v>
      </c>
      <c r="AA579" s="222">
        <f t="shared" si="1392"/>
        <v>0</v>
      </c>
      <c r="AB579" s="222">
        <f t="shared" si="1393"/>
        <v>0</v>
      </c>
      <c r="AC579" s="222">
        <f t="shared" si="1394"/>
        <v>0</v>
      </c>
      <c r="AD579" s="222">
        <f t="shared" si="1395"/>
        <v>0</v>
      </c>
      <c r="AE579" s="222">
        <f t="shared" si="1396"/>
        <v>0</v>
      </c>
      <c r="AF579" s="222">
        <f t="shared" si="1397"/>
        <v>0</v>
      </c>
      <c r="AG579" s="222">
        <f t="shared" si="1398"/>
        <v>0</v>
      </c>
      <c r="AH579" s="222">
        <f t="shared" si="1399"/>
        <v>0</v>
      </c>
      <c r="AI579" s="222">
        <f t="shared" si="1400"/>
        <v>0</v>
      </c>
      <c r="AJ579" s="222">
        <f t="shared" si="1401"/>
        <v>0</v>
      </c>
      <c r="AK579" s="222">
        <f t="shared" si="1402"/>
        <v>0</v>
      </c>
      <c r="AL579" s="222">
        <f t="shared" si="1403"/>
        <v>0</v>
      </c>
      <c r="AM579" s="222">
        <f t="shared" si="1404"/>
        <v>0</v>
      </c>
      <c r="AN579" s="222">
        <f t="shared" si="1405"/>
        <v>0</v>
      </c>
      <c r="AO579" s="222">
        <f t="shared" si="1406"/>
        <v>0</v>
      </c>
      <c r="AP579" s="222">
        <f t="shared" si="1407"/>
        <v>0</v>
      </c>
      <c r="AQ579" s="222">
        <f t="shared" si="1408"/>
        <v>0</v>
      </c>
      <c r="AR579" s="222">
        <f t="shared" si="1409"/>
        <v>0</v>
      </c>
      <c r="AS579" s="222">
        <f t="shared" si="1410"/>
        <v>0</v>
      </c>
      <c r="AT579" s="222">
        <f t="shared" si="1411"/>
        <v>0</v>
      </c>
      <c r="AU579" s="222">
        <f t="shared" si="1412"/>
        <v>0</v>
      </c>
      <c r="AV579" s="222">
        <f t="shared" si="1413"/>
        <v>0</v>
      </c>
      <c r="AW579" s="222">
        <f t="shared" si="1414"/>
        <v>0</v>
      </c>
      <c r="AX579" s="222">
        <f t="shared" si="1415"/>
        <v>0</v>
      </c>
      <c r="AY579" s="222">
        <f t="shared" si="1416"/>
        <v>0</v>
      </c>
      <c r="AZ579" s="222">
        <f t="shared" si="1417"/>
        <v>0</v>
      </c>
      <c r="BA579" s="222">
        <f t="shared" si="1418"/>
        <v>0</v>
      </c>
      <c r="BB579" s="222">
        <f t="shared" si="1419"/>
        <v>0</v>
      </c>
      <c r="BC579" s="222">
        <f t="shared" si="1420"/>
        <v>0</v>
      </c>
      <c r="BD579" s="222">
        <f t="shared" si="1421"/>
        <v>0</v>
      </c>
      <c r="BE579" s="222">
        <f t="shared" si="1422"/>
        <v>0</v>
      </c>
      <c r="BF579" s="222">
        <f t="shared" si="1423"/>
        <v>0</v>
      </c>
      <c r="BG579" s="222">
        <f t="shared" si="1424"/>
        <v>0</v>
      </c>
      <c r="BH579" s="222">
        <f t="shared" si="1425"/>
        <v>0</v>
      </c>
      <c r="BI579" s="222">
        <f t="shared" si="1426"/>
        <v>0</v>
      </c>
      <c r="BJ579" s="222">
        <f t="shared" si="1427"/>
        <v>0</v>
      </c>
      <c r="BK579" s="222">
        <f t="shared" si="1428"/>
        <v>0</v>
      </c>
      <c r="BL579" s="222">
        <f t="shared" si="1429"/>
        <v>0</v>
      </c>
      <c r="BM579" s="222">
        <f t="shared" si="1430"/>
        <v>0</v>
      </c>
      <c r="BN579" s="222">
        <f t="shared" si="1431"/>
        <v>0</v>
      </c>
      <c r="BO579" s="222">
        <f t="shared" si="1432"/>
        <v>0</v>
      </c>
      <c r="BP579" s="222">
        <f t="shared" si="1433"/>
        <v>0</v>
      </c>
      <c r="BQ579" s="222">
        <f t="shared" si="1434"/>
        <v>0</v>
      </c>
      <c r="BR579" s="222">
        <f t="shared" si="1435"/>
        <v>0</v>
      </c>
      <c r="BS579" s="222">
        <f t="shared" si="1436"/>
        <v>0</v>
      </c>
      <c r="BT579" s="222">
        <f t="shared" si="1437"/>
        <v>0</v>
      </c>
      <c r="BU579" s="222">
        <f t="shared" si="1438"/>
        <v>0</v>
      </c>
      <c r="BV579" s="222">
        <f t="shared" si="1439"/>
        <v>0</v>
      </c>
      <c r="BW579" s="222">
        <f t="shared" si="1440"/>
        <v>0</v>
      </c>
      <c r="BX579" s="222">
        <f t="shared" si="1441"/>
        <v>0</v>
      </c>
      <c r="BY579" s="222">
        <f t="shared" si="1442"/>
        <v>0</v>
      </c>
      <c r="BZ579" s="222">
        <f t="shared" si="1443"/>
        <v>0</v>
      </c>
      <c r="CA579" s="222">
        <f t="shared" si="1444"/>
        <v>0</v>
      </c>
      <c r="CB579" s="222">
        <f t="shared" si="1445"/>
        <v>0</v>
      </c>
      <c r="CC579" s="222">
        <f t="shared" si="1446"/>
        <v>0</v>
      </c>
      <c r="CD579" s="222">
        <f t="shared" si="1447"/>
        <v>0</v>
      </c>
      <c r="CE579" s="222">
        <f t="shared" si="1448"/>
        <v>0</v>
      </c>
      <c r="CF579" s="222">
        <f t="shared" si="1449"/>
        <v>0</v>
      </c>
      <c r="CG579" s="222">
        <f t="shared" si="1450"/>
        <v>0</v>
      </c>
      <c r="CH579" s="222">
        <f t="shared" si="1451"/>
        <v>0</v>
      </c>
      <c r="CI579" s="222">
        <f t="shared" si="1452"/>
        <v>0</v>
      </c>
      <c r="CJ579" s="222">
        <f t="shared" si="1453"/>
        <v>0</v>
      </c>
      <c r="CK579" s="222">
        <f t="shared" si="1454"/>
        <v>0</v>
      </c>
      <c r="CL579" s="222">
        <f t="shared" si="1455"/>
        <v>0</v>
      </c>
      <c r="CM579" s="222">
        <f t="shared" si="1456"/>
        <v>0</v>
      </c>
      <c r="CN579" s="222">
        <f t="shared" si="1457"/>
        <v>0</v>
      </c>
      <c r="CO579" s="222">
        <f t="shared" si="1458"/>
        <v>0</v>
      </c>
      <c r="CP579" s="222">
        <f t="shared" si="1459"/>
        <v>0</v>
      </c>
      <c r="CQ579" s="222">
        <f t="shared" si="1460"/>
        <v>0</v>
      </c>
      <c r="CR579" s="222">
        <f t="shared" si="1461"/>
        <v>0</v>
      </c>
      <c r="CS579" s="222">
        <f t="shared" si="1462"/>
        <v>0</v>
      </c>
      <c r="CT579" s="222">
        <f t="shared" si="1463"/>
        <v>0</v>
      </c>
      <c r="CU579" s="222">
        <f t="shared" si="1464"/>
        <v>0</v>
      </c>
      <c r="CV579" s="222">
        <f t="shared" si="1465"/>
        <v>0</v>
      </c>
      <c r="CW579" s="222">
        <f t="shared" si="1466"/>
        <v>0</v>
      </c>
      <c r="CX579" s="222">
        <f t="shared" si="1467"/>
        <v>0</v>
      </c>
      <c r="CY579" s="222">
        <f t="shared" si="1468"/>
        <v>0</v>
      </c>
      <c r="CZ579" s="222">
        <f t="shared" si="1469"/>
        <v>0</v>
      </c>
      <c r="DA579" s="222">
        <f t="shared" si="1470"/>
        <v>0</v>
      </c>
      <c r="DB579" s="222">
        <f t="shared" si="1471"/>
        <v>0</v>
      </c>
      <c r="DC579" s="222">
        <f t="shared" si="1472"/>
        <v>0</v>
      </c>
      <c r="DD579" s="222">
        <f t="shared" si="1473"/>
        <v>0</v>
      </c>
      <c r="DE579" s="222">
        <f t="shared" si="1474"/>
        <v>0</v>
      </c>
      <c r="DF579" s="222">
        <f t="shared" si="1475"/>
        <v>0</v>
      </c>
      <c r="DG579" s="222">
        <f t="shared" si="1476"/>
        <v>0</v>
      </c>
      <c r="DH579" s="222">
        <f t="shared" si="1477"/>
        <v>0</v>
      </c>
      <c r="DI579" s="222">
        <f t="shared" si="1478"/>
        <v>0</v>
      </c>
      <c r="DJ579" s="222">
        <f t="shared" si="1479"/>
        <v>0</v>
      </c>
      <c r="DK579" s="222">
        <f t="shared" si="1480"/>
        <v>0</v>
      </c>
      <c r="DL579" s="222">
        <f t="shared" si="1481"/>
        <v>0</v>
      </c>
      <c r="DM579" s="222">
        <f t="shared" si="1482"/>
        <v>0</v>
      </c>
      <c r="DN579" s="222">
        <f t="shared" si="1483"/>
        <v>0</v>
      </c>
      <c r="DO579" s="222">
        <f t="shared" si="1484"/>
        <v>0</v>
      </c>
      <c r="DP579" s="222">
        <f t="shared" si="1485"/>
        <v>0</v>
      </c>
      <c r="DQ579" s="222">
        <f t="shared" si="1486"/>
        <v>0</v>
      </c>
      <c r="DR579" s="222">
        <f t="shared" si="1487"/>
        <v>0</v>
      </c>
      <c r="DS579" s="222">
        <f t="shared" si="1488"/>
        <v>0</v>
      </c>
      <c r="DT579" s="222">
        <f t="shared" si="1489"/>
        <v>0</v>
      </c>
      <c r="DU579" s="222">
        <f t="shared" si="1490"/>
        <v>0</v>
      </c>
      <c r="DV579" s="222">
        <f t="shared" si="1491"/>
        <v>0</v>
      </c>
      <c r="DW579" s="222">
        <f t="shared" si="1492"/>
        <v>0</v>
      </c>
      <c r="DX579" s="222">
        <f t="shared" si="1493"/>
        <v>0</v>
      </c>
      <c r="DY579" s="222">
        <f t="shared" si="1494"/>
        <v>0</v>
      </c>
      <c r="DZ579" s="222">
        <f t="shared" si="1495"/>
        <v>0</v>
      </c>
      <c r="EA579" s="222">
        <f t="shared" si="1496"/>
        <v>0</v>
      </c>
      <c r="EB579" s="222">
        <f t="shared" si="1497"/>
        <v>0</v>
      </c>
      <c r="EC579" s="222">
        <f t="shared" si="1498"/>
        <v>0</v>
      </c>
      <c r="ED579" s="222">
        <f t="shared" si="1499"/>
        <v>0</v>
      </c>
      <c r="EE579" s="222">
        <f t="shared" si="1500"/>
        <v>0</v>
      </c>
      <c r="EF579" s="222">
        <f t="shared" si="1501"/>
        <v>0</v>
      </c>
      <c r="EG579" s="222">
        <f t="shared" si="1502"/>
        <v>0</v>
      </c>
      <c r="EH579" s="222">
        <f t="shared" si="1503"/>
        <v>0</v>
      </c>
      <c r="EI579" s="222">
        <f t="shared" si="1504"/>
        <v>0</v>
      </c>
      <c r="EJ579" s="222">
        <f t="shared" si="1505"/>
        <v>0</v>
      </c>
      <c r="EK579" s="222">
        <f t="shared" si="1506"/>
        <v>0</v>
      </c>
      <c r="EL579" s="222">
        <f t="shared" si="1507"/>
        <v>0</v>
      </c>
      <c r="EM579" s="222">
        <f t="shared" si="1508"/>
        <v>0</v>
      </c>
      <c r="EN579" s="222">
        <f t="shared" si="1509"/>
        <v>0</v>
      </c>
      <c r="EO579" s="222">
        <f t="shared" si="1510"/>
        <v>0</v>
      </c>
      <c r="EP579" s="222">
        <f t="shared" si="1511"/>
        <v>0</v>
      </c>
      <c r="EQ579" s="222">
        <f t="shared" si="1512"/>
        <v>0</v>
      </c>
      <c r="ER579" s="222">
        <f t="shared" si="1513"/>
        <v>0</v>
      </c>
      <c r="ES579" s="222">
        <f t="shared" si="1514"/>
        <v>0</v>
      </c>
      <c r="ET579" s="222">
        <f t="shared" si="1515"/>
        <v>0</v>
      </c>
      <c r="EU579" s="222">
        <f t="shared" si="1516"/>
        <v>0</v>
      </c>
      <c r="EV579" s="222">
        <f t="shared" si="1517"/>
        <v>0</v>
      </c>
      <c r="EW579" s="222">
        <f t="shared" si="1518"/>
        <v>0</v>
      </c>
      <c r="EX579" s="222">
        <f t="shared" si="1519"/>
        <v>0</v>
      </c>
      <c r="EY579" s="222">
        <f t="shared" si="1520"/>
        <v>0</v>
      </c>
      <c r="EZ579" s="222">
        <f t="shared" si="1521"/>
        <v>0</v>
      </c>
      <c r="FA579" s="222">
        <f t="shared" si="1522"/>
        <v>0</v>
      </c>
      <c r="FB579" s="222">
        <f t="shared" si="1523"/>
        <v>0</v>
      </c>
      <c r="FC579" s="222">
        <f t="shared" si="1524"/>
        <v>0</v>
      </c>
      <c r="FD579" s="222">
        <f t="shared" si="1525"/>
        <v>0</v>
      </c>
      <c r="FE579" s="222">
        <f t="shared" si="1526"/>
        <v>0</v>
      </c>
      <c r="FF579" s="222">
        <f t="shared" si="1527"/>
        <v>0</v>
      </c>
      <c r="FG579" s="222">
        <f t="shared" si="1528"/>
        <v>0</v>
      </c>
      <c r="FH579" s="222">
        <f t="shared" si="1529"/>
        <v>0</v>
      </c>
      <c r="FI579" s="222">
        <f t="shared" si="1530"/>
        <v>0</v>
      </c>
      <c r="FJ579" s="222">
        <f t="shared" si="1531"/>
        <v>0</v>
      </c>
      <c r="FK579" s="222">
        <f t="shared" si="1532"/>
        <v>0</v>
      </c>
      <c r="FL579" s="222">
        <f t="shared" si="1533"/>
        <v>0</v>
      </c>
      <c r="FM579" s="222">
        <f t="shared" si="1534"/>
        <v>0</v>
      </c>
      <c r="FN579" s="222">
        <f t="shared" si="1535"/>
        <v>0</v>
      </c>
      <c r="FO579" s="222">
        <f t="shared" si="1536"/>
        <v>0</v>
      </c>
      <c r="FP579" s="222">
        <f t="shared" si="1537"/>
        <v>0</v>
      </c>
      <c r="FQ579" s="222">
        <f t="shared" si="1538"/>
        <v>0</v>
      </c>
      <c r="FR579" s="222">
        <f t="shared" si="1539"/>
        <v>0</v>
      </c>
      <c r="FS579" s="222">
        <f t="shared" si="1540"/>
        <v>0</v>
      </c>
      <c r="FT579" s="222">
        <f t="shared" si="1541"/>
        <v>0</v>
      </c>
      <c r="FU579" s="222">
        <f t="shared" si="1542"/>
        <v>0</v>
      </c>
      <c r="FV579" s="222">
        <f t="shared" si="1543"/>
        <v>0</v>
      </c>
      <c r="FW579" s="222">
        <f t="shared" si="1544"/>
        <v>0</v>
      </c>
      <c r="FX579" s="222">
        <f t="shared" si="1545"/>
        <v>0</v>
      </c>
      <c r="FY579" s="222">
        <f t="shared" si="1546"/>
        <v>0</v>
      </c>
      <c r="FZ579" s="222">
        <f t="shared" si="1547"/>
        <v>0</v>
      </c>
      <c r="GA579" s="222">
        <f t="shared" si="1548"/>
        <v>0</v>
      </c>
      <c r="GB579" s="222">
        <f t="shared" si="1549"/>
        <v>0</v>
      </c>
      <c r="GC579" s="222">
        <f t="shared" si="1550"/>
        <v>0</v>
      </c>
      <c r="GD579" s="222">
        <f t="shared" si="1551"/>
        <v>0</v>
      </c>
      <c r="GE579" s="222">
        <f t="shared" si="1552"/>
        <v>0</v>
      </c>
      <c r="GF579" s="222">
        <f t="shared" si="1553"/>
        <v>0</v>
      </c>
      <c r="GG579" s="222">
        <f t="shared" si="1554"/>
        <v>0</v>
      </c>
      <c r="GH579" s="222">
        <f t="shared" si="1555"/>
        <v>0</v>
      </c>
      <c r="GI579" s="222">
        <f t="shared" si="1556"/>
        <v>0</v>
      </c>
      <c r="GJ579" s="222">
        <f t="shared" si="1557"/>
        <v>0</v>
      </c>
      <c r="GK579" s="222">
        <f t="shared" si="1558"/>
        <v>0</v>
      </c>
      <c r="GL579" s="222">
        <f t="shared" si="1559"/>
        <v>0</v>
      </c>
      <c r="GM579" s="222">
        <f t="shared" si="1560"/>
        <v>0</v>
      </c>
      <c r="GN579" s="222">
        <f t="shared" si="1561"/>
        <v>0</v>
      </c>
      <c r="GO579" s="222">
        <f t="shared" si="1562"/>
        <v>0</v>
      </c>
      <c r="GP579" s="222">
        <f t="shared" si="1563"/>
        <v>0</v>
      </c>
      <c r="GQ579" s="222">
        <f t="shared" si="1564"/>
        <v>0</v>
      </c>
      <c r="GR579" s="222">
        <f t="shared" si="1565"/>
        <v>0</v>
      </c>
      <c r="GS579" s="222">
        <f t="shared" si="1566"/>
        <v>0</v>
      </c>
      <c r="GT579" s="222">
        <f t="shared" si="1567"/>
        <v>0</v>
      </c>
      <c r="GU579" s="222">
        <f t="shared" si="1568"/>
        <v>0</v>
      </c>
      <c r="GV579" s="222">
        <f t="shared" si="1569"/>
        <v>0</v>
      </c>
      <c r="GW579" s="222">
        <f t="shared" si="1570"/>
        <v>0</v>
      </c>
      <c r="GX579" s="222">
        <f t="shared" si="1571"/>
        <v>0</v>
      </c>
      <c r="GY579" s="222">
        <f t="shared" si="1572"/>
        <v>0</v>
      </c>
      <c r="GZ579" s="222">
        <f t="shared" si="1573"/>
        <v>0</v>
      </c>
      <c r="HA579" s="222">
        <f t="shared" si="1574"/>
        <v>0</v>
      </c>
      <c r="HB579" s="222">
        <f t="shared" si="1575"/>
        <v>0</v>
      </c>
      <c r="HC579" s="222">
        <f t="shared" si="1576"/>
        <v>0</v>
      </c>
      <c r="HD579" s="222">
        <f t="shared" si="1577"/>
        <v>0</v>
      </c>
      <c r="HE579" s="222">
        <f t="shared" si="1578"/>
        <v>0</v>
      </c>
      <c r="HF579" s="222">
        <f t="shared" si="1579"/>
        <v>0</v>
      </c>
      <c r="HG579" s="222">
        <f t="shared" si="1580"/>
        <v>0</v>
      </c>
      <c r="HH579" s="222">
        <f t="shared" si="1581"/>
        <v>0</v>
      </c>
      <c r="HI579" s="222">
        <f t="shared" si="1582"/>
        <v>0</v>
      </c>
      <c r="HJ579" s="222">
        <f t="shared" si="1583"/>
        <v>0</v>
      </c>
      <c r="HK579" s="222">
        <f t="shared" si="1584"/>
        <v>0</v>
      </c>
      <c r="HL579" s="222">
        <f t="shared" si="1585"/>
        <v>0</v>
      </c>
      <c r="HM579" s="222">
        <f t="shared" si="1586"/>
        <v>0</v>
      </c>
      <c r="HN579" s="222">
        <f t="shared" si="1587"/>
        <v>0</v>
      </c>
      <c r="HO579" s="222">
        <f t="shared" si="1588"/>
        <v>0</v>
      </c>
      <c r="HP579" s="222">
        <f t="shared" si="1589"/>
        <v>0</v>
      </c>
      <c r="HQ579" s="222">
        <f t="shared" si="1590"/>
        <v>0</v>
      </c>
      <c r="HR579" s="222">
        <f t="shared" si="1591"/>
        <v>0</v>
      </c>
      <c r="HS579" s="222">
        <f t="shared" si="1592"/>
        <v>0</v>
      </c>
      <c r="HT579" s="222">
        <f t="shared" si="1593"/>
        <v>0</v>
      </c>
      <c r="HU579" s="222">
        <f t="shared" si="1594"/>
        <v>0</v>
      </c>
      <c r="HV579" s="222">
        <f t="shared" si="1595"/>
        <v>0</v>
      </c>
      <c r="HW579" s="222">
        <f t="shared" si="1596"/>
        <v>0</v>
      </c>
      <c r="HX579" s="222">
        <f t="shared" si="1597"/>
        <v>0</v>
      </c>
      <c r="HY579" s="222">
        <f t="shared" si="1598"/>
        <v>0</v>
      </c>
      <c r="HZ579" s="222">
        <f t="shared" si="1599"/>
        <v>0</v>
      </c>
      <c r="IA579" s="222">
        <f t="shared" si="1600"/>
        <v>0</v>
      </c>
      <c r="IB579" s="222">
        <f t="shared" si="1601"/>
        <v>0</v>
      </c>
      <c r="IC579" s="222">
        <f t="shared" si="1602"/>
        <v>0</v>
      </c>
      <c r="ID579" s="222">
        <f t="shared" si="1603"/>
        <v>0</v>
      </c>
      <c r="IE579" s="222">
        <f t="shared" si="1604"/>
        <v>0</v>
      </c>
      <c r="IF579" s="222">
        <f t="shared" si="1605"/>
        <v>0</v>
      </c>
      <c r="IG579" s="222">
        <f t="shared" si="1606"/>
        <v>0</v>
      </c>
      <c r="IH579" s="222">
        <f t="shared" si="1607"/>
        <v>0</v>
      </c>
      <c r="II579" s="222">
        <f t="shared" si="1608"/>
        <v>0</v>
      </c>
      <c r="IJ579" s="222">
        <f t="shared" si="1609"/>
        <v>0</v>
      </c>
      <c r="IK579" s="222">
        <f t="shared" si="1610"/>
        <v>0</v>
      </c>
      <c r="IL579" s="222">
        <f t="shared" si="1611"/>
        <v>0</v>
      </c>
      <c r="IM579" s="222">
        <f t="shared" si="1612"/>
        <v>0</v>
      </c>
      <c r="IN579" s="222">
        <f t="shared" si="1613"/>
        <v>0</v>
      </c>
      <c r="IO579" s="222">
        <f t="shared" si="1614"/>
        <v>0</v>
      </c>
      <c r="IP579" s="222">
        <f t="shared" si="1615"/>
        <v>0</v>
      </c>
      <c r="IQ579" s="222">
        <f t="shared" si="1616"/>
        <v>0</v>
      </c>
      <c r="IR579" s="222">
        <f t="shared" si="1617"/>
        <v>0</v>
      </c>
      <c r="IS579" s="222">
        <f t="shared" si="1618"/>
        <v>0</v>
      </c>
      <c r="IT579" s="222">
        <f t="shared" si="1619"/>
        <v>0</v>
      </c>
      <c r="IU579" s="222">
        <f t="shared" si="1620"/>
        <v>0</v>
      </c>
      <c r="IV579" s="222">
        <f t="shared" si="1621"/>
        <v>0</v>
      </c>
      <c r="IW579" s="222">
        <f t="shared" si="1622"/>
        <v>0</v>
      </c>
      <c r="IX579" s="222">
        <f t="shared" si="1623"/>
        <v>0</v>
      </c>
      <c r="IY579" s="222">
        <f t="shared" si="1624"/>
        <v>0</v>
      </c>
      <c r="IZ579" s="222">
        <f t="shared" si="1625"/>
        <v>0</v>
      </c>
      <c r="JA579" s="222">
        <f t="shared" si="1626"/>
        <v>0</v>
      </c>
      <c r="JB579" s="222">
        <f t="shared" si="1627"/>
        <v>0</v>
      </c>
    </row>
    <row r="580" spans="2:262">
      <c r="B580" s="230">
        <v>219</v>
      </c>
      <c r="C580" s="229">
        <f t="shared" si="1628"/>
        <v>4.2773437499999947E-3</v>
      </c>
      <c r="D580" s="226">
        <f t="shared" ca="1" si="1371"/>
        <v>39.394182055786914</v>
      </c>
      <c r="E580" s="225">
        <f ca="1">HQ361</f>
        <v>0.19418205578691078</v>
      </c>
      <c r="F580" s="224">
        <v>219</v>
      </c>
      <c r="G580" s="222">
        <f t="shared" si="1372"/>
        <v>0</v>
      </c>
      <c r="H580" s="222">
        <f t="shared" si="1373"/>
        <v>0</v>
      </c>
      <c r="I580" s="222">
        <f t="shared" si="1374"/>
        <v>0</v>
      </c>
      <c r="J580" s="222">
        <f t="shared" si="1375"/>
        <v>0</v>
      </c>
      <c r="K580" s="222">
        <f t="shared" si="1376"/>
        <v>0</v>
      </c>
      <c r="L580" s="222">
        <f t="shared" si="1377"/>
        <v>0</v>
      </c>
      <c r="M580" s="222">
        <f t="shared" si="1378"/>
        <v>0</v>
      </c>
      <c r="N580" s="222">
        <f t="shared" si="1379"/>
        <v>0</v>
      </c>
      <c r="O580" s="222">
        <f t="shared" si="1380"/>
        <v>0</v>
      </c>
      <c r="P580" s="222">
        <f t="shared" si="1381"/>
        <v>0</v>
      </c>
      <c r="Q580" s="222">
        <f t="shared" si="1382"/>
        <v>0</v>
      </c>
      <c r="R580" s="222">
        <f t="shared" si="1383"/>
        <v>0</v>
      </c>
      <c r="S580" s="222">
        <f t="shared" si="1384"/>
        <v>0</v>
      </c>
      <c r="T580" s="222">
        <f t="shared" si="1385"/>
        <v>0</v>
      </c>
      <c r="U580" s="222">
        <f t="shared" si="1386"/>
        <v>0</v>
      </c>
      <c r="V580" s="222">
        <f t="shared" si="1387"/>
        <v>0</v>
      </c>
      <c r="W580" s="222">
        <f t="shared" si="1388"/>
        <v>0</v>
      </c>
      <c r="X580" s="222">
        <f t="shared" si="1389"/>
        <v>0</v>
      </c>
      <c r="Y580" s="222">
        <f t="shared" si="1390"/>
        <v>0</v>
      </c>
      <c r="Z580" s="222">
        <f t="shared" si="1391"/>
        <v>0</v>
      </c>
      <c r="AA580" s="222">
        <f t="shared" si="1392"/>
        <v>0</v>
      </c>
      <c r="AB580" s="222">
        <f t="shared" si="1393"/>
        <v>0</v>
      </c>
      <c r="AC580" s="222">
        <f t="shared" si="1394"/>
        <v>0</v>
      </c>
      <c r="AD580" s="222">
        <f t="shared" si="1395"/>
        <v>0</v>
      </c>
      <c r="AE580" s="222">
        <f t="shared" si="1396"/>
        <v>0</v>
      </c>
      <c r="AF580" s="222">
        <f t="shared" si="1397"/>
        <v>0</v>
      </c>
      <c r="AG580" s="222">
        <f t="shared" si="1398"/>
        <v>0</v>
      </c>
      <c r="AH580" s="222">
        <f t="shared" si="1399"/>
        <v>0</v>
      </c>
      <c r="AI580" s="222">
        <f t="shared" si="1400"/>
        <v>0</v>
      </c>
      <c r="AJ580" s="222">
        <f t="shared" si="1401"/>
        <v>0</v>
      </c>
      <c r="AK580" s="222">
        <f t="shared" si="1402"/>
        <v>0</v>
      </c>
      <c r="AL580" s="222">
        <f t="shared" si="1403"/>
        <v>0</v>
      </c>
      <c r="AM580" s="222">
        <f t="shared" si="1404"/>
        <v>0</v>
      </c>
      <c r="AN580" s="222">
        <f t="shared" si="1405"/>
        <v>0</v>
      </c>
      <c r="AO580" s="222">
        <f t="shared" si="1406"/>
        <v>0</v>
      </c>
      <c r="AP580" s="222">
        <f t="shared" si="1407"/>
        <v>0</v>
      </c>
      <c r="AQ580" s="222">
        <f t="shared" si="1408"/>
        <v>0</v>
      </c>
      <c r="AR580" s="222">
        <f t="shared" si="1409"/>
        <v>0</v>
      </c>
      <c r="AS580" s="222">
        <f t="shared" si="1410"/>
        <v>0</v>
      </c>
      <c r="AT580" s="222">
        <f t="shared" si="1411"/>
        <v>0</v>
      </c>
      <c r="AU580" s="222">
        <f t="shared" si="1412"/>
        <v>0</v>
      </c>
      <c r="AV580" s="222">
        <f t="shared" si="1413"/>
        <v>0</v>
      </c>
      <c r="AW580" s="222">
        <f t="shared" si="1414"/>
        <v>0</v>
      </c>
      <c r="AX580" s="222">
        <f t="shared" si="1415"/>
        <v>0</v>
      </c>
      <c r="AY580" s="222">
        <f t="shared" si="1416"/>
        <v>0</v>
      </c>
      <c r="AZ580" s="222">
        <f t="shared" si="1417"/>
        <v>0</v>
      </c>
      <c r="BA580" s="222">
        <f t="shared" si="1418"/>
        <v>0</v>
      </c>
      <c r="BB580" s="222">
        <f t="shared" si="1419"/>
        <v>0</v>
      </c>
      <c r="BC580" s="222">
        <f t="shared" si="1420"/>
        <v>0</v>
      </c>
      <c r="BD580" s="222">
        <f t="shared" si="1421"/>
        <v>0</v>
      </c>
      <c r="BE580" s="222">
        <f t="shared" si="1422"/>
        <v>0</v>
      </c>
      <c r="BF580" s="222">
        <f t="shared" si="1423"/>
        <v>0</v>
      </c>
      <c r="BG580" s="222">
        <f t="shared" si="1424"/>
        <v>0</v>
      </c>
      <c r="BH580" s="222">
        <f t="shared" si="1425"/>
        <v>0</v>
      </c>
      <c r="BI580" s="222">
        <f t="shared" si="1426"/>
        <v>0</v>
      </c>
      <c r="BJ580" s="222">
        <f t="shared" si="1427"/>
        <v>0</v>
      </c>
      <c r="BK580" s="222">
        <f t="shared" si="1428"/>
        <v>0</v>
      </c>
      <c r="BL580" s="222">
        <f t="shared" si="1429"/>
        <v>0</v>
      </c>
      <c r="BM580" s="222">
        <f t="shared" si="1430"/>
        <v>0</v>
      </c>
      <c r="BN580" s="222">
        <f t="shared" si="1431"/>
        <v>0</v>
      </c>
      <c r="BO580" s="222">
        <f t="shared" si="1432"/>
        <v>0</v>
      </c>
      <c r="BP580" s="222">
        <f t="shared" si="1433"/>
        <v>0</v>
      </c>
      <c r="BQ580" s="222">
        <f t="shared" si="1434"/>
        <v>0</v>
      </c>
      <c r="BR580" s="222">
        <f t="shared" si="1435"/>
        <v>0</v>
      </c>
      <c r="BS580" s="222">
        <f t="shared" si="1436"/>
        <v>0</v>
      </c>
      <c r="BT580" s="222">
        <f t="shared" si="1437"/>
        <v>0</v>
      </c>
      <c r="BU580" s="222">
        <f t="shared" si="1438"/>
        <v>0</v>
      </c>
      <c r="BV580" s="222">
        <f t="shared" si="1439"/>
        <v>0</v>
      </c>
      <c r="BW580" s="222">
        <f t="shared" si="1440"/>
        <v>0</v>
      </c>
      <c r="BX580" s="222">
        <f t="shared" si="1441"/>
        <v>0</v>
      </c>
      <c r="BY580" s="222">
        <f t="shared" si="1442"/>
        <v>0</v>
      </c>
      <c r="BZ580" s="222">
        <f t="shared" si="1443"/>
        <v>0</v>
      </c>
      <c r="CA580" s="222">
        <f t="shared" si="1444"/>
        <v>0</v>
      </c>
      <c r="CB580" s="222">
        <f t="shared" si="1445"/>
        <v>0</v>
      </c>
      <c r="CC580" s="222">
        <f t="shared" si="1446"/>
        <v>0</v>
      </c>
      <c r="CD580" s="222">
        <f t="shared" si="1447"/>
        <v>0</v>
      </c>
      <c r="CE580" s="222">
        <f t="shared" si="1448"/>
        <v>0</v>
      </c>
      <c r="CF580" s="222">
        <f t="shared" si="1449"/>
        <v>0</v>
      </c>
      <c r="CG580" s="222">
        <f t="shared" si="1450"/>
        <v>0</v>
      </c>
      <c r="CH580" s="222">
        <f t="shared" si="1451"/>
        <v>0</v>
      </c>
      <c r="CI580" s="222">
        <f t="shared" si="1452"/>
        <v>0</v>
      </c>
      <c r="CJ580" s="222">
        <f t="shared" si="1453"/>
        <v>0</v>
      </c>
      <c r="CK580" s="222">
        <f t="shared" si="1454"/>
        <v>0</v>
      </c>
      <c r="CL580" s="222">
        <f t="shared" si="1455"/>
        <v>0</v>
      </c>
      <c r="CM580" s="222">
        <f t="shared" si="1456"/>
        <v>0</v>
      </c>
      <c r="CN580" s="222">
        <f t="shared" si="1457"/>
        <v>0</v>
      </c>
      <c r="CO580" s="222">
        <f t="shared" si="1458"/>
        <v>0</v>
      </c>
      <c r="CP580" s="222">
        <f t="shared" si="1459"/>
        <v>0</v>
      </c>
      <c r="CQ580" s="222">
        <f t="shared" si="1460"/>
        <v>0</v>
      </c>
      <c r="CR580" s="222">
        <f t="shared" si="1461"/>
        <v>0</v>
      </c>
      <c r="CS580" s="222">
        <f t="shared" si="1462"/>
        <v>0</v>
      </c>
      <c r="CT580" s="222">
        <f t="shared" si="1463"/>
        <v>0</v>
      </c>
      <c r="CU580" s="222">
        <f t="shared" si="1464"/>
        <v>0</v>
      </c>
      <c r="CV580" s="222">
        <f t="shared" si="1465"/>
        <v>0</v>
      </c>
      <c r="CW580" s="222">
        <f t="shared" si="1466"/>
        <v>0</v>
      </c>
      <c r="CX580" s="222">
        <f t="shared" si="1467"/>
        <v>0</v>
      </c>
      <c r="CY580" s="222">
        <f t="shared" si="1468"/>
        <v>0</v>
      </c>
      <c r="CZ580" s="222">
        <f t="shared" si="1469"/>
        <v>0</v>
      </c>
      <c r="DA580" s="222">
        <f t="shared" si="1470"/>
        <v>0</v>
      </c>
      <c r="DB580" s="222">
        <f t="shared" si="1471"/>
        <v>0</v>
      </c>
      <c r="DC580" s="222">
        <f t="shared" si="1472"/>
        <v>0</v>
      </c>
      <c r="DD580" s="222">
        <f t="shared" si="1473"/>
        <v>0</v>
      </c>
      <c r="DE580" s="222">
        <f t="shared" si="1474"/>
        <v>0</v>
      </c>
      <c r="DF580" s="222">
        <f t="shared" si="1475"/>
        <v>0</v>
      </c>
      <c r="DG580" s="222">
        <f t="shared" si="1476"/>
        <v>0</v>
      </c>
      <c r="DH580" s="222">
        <f t="shared" si="1477"/>
        <v>0</v>
      </c>
      <c r="DI580" s="222">
        <f t="shared" si="1478"/>
        <v>0</v>
      </c>
      <c r="DJ580" s="222">
        <f t="shared" si="1479"/>
        <v>0</v>
      </c>
      <c r="DK580" s="222">
        <f t="shared" si="1480"/>
        <v>0</v>
      </c>
      <c r="DL580" s="222">
        <f t="shared" si="1481"/>
        <v>0</v>
      </c>
      <c r="DM580" s="222">
        <f t="shared" si="1482"/>
        <v>0</v>
      </c>
      <c r="DN580" s="222">
        <f t="shared" si="1483"/>
        <v>0</v>
      </c>
      <c r="DO580" s="222">
        <f t="shared" si="1484"/>
        <v>0</v>
      </c>
      <c r="DP580" s="222">
        <f t="shared" si="1485"/>
        <v>0</v>
      </c>
      <c r="DQ580" s="222">
        <f t="shared" si="1486"/>
        <v>0</v>
      </c>
      <c r="DR580" s="222">
        <f t="shared" si="1487"/>
        <v>0</v>
      </c>
      <c r="DS580" s="222">
        <f t="shared" si="1488"/>
        <v>0</v>
      </c>
      <c r="DT580" s="222">
        <f t="shared" si="1489"/>
        <v>0</v>
      </c>
      <c r="DU580" s="222">
        <f t="shared" si="1490"/>
        <v>0</v>
      </c>
      <c r="DV580" s="222">
        <f t="shared" si="1491"/>
        <v>0</v>
      </c>
      <c r="DW580" s="222">
        <f t="shared" si="1492"/>
        <v>0</v>
      </c>
      <c r="DX580" s="222">
        <f t="shared" si="1493"/>
        <v>0</v>
      </c>
      <c r="DY580" s="222">
        <f t="shared" si="1494"/>
        <v>0</v>
      </c>
      <c r="DZ580" s="222">
        <f t="shared" si="1495"/>
        <v>0</v>
      </c>
      <c r="EA580" s="222">
        <f t="shared" si="1496"/>
        <v>0</v>
      </c>
      <c r="EB580" s="222">
        <f t="shared" si="1497"/>
        <v>0</v>
      </c>
      <c r="EC580" s="222">
        <f t="shared" si="1498"/>
        <v>0</v>
      </c>
      <c r="ED580" s="222">
        <f t="shared" si="1499"/>
        <v>0</v>
      </c>
      <c r="EE580" s="222">
        <f t="shared" si="1500"/>
        <v>0</v>
      </c>
      <c r="EF580" s="222">
        <f t="shared" si="1501"/>
        <v>0</v>
      </c>
      <c r="EG580" s="222">
        <f t="shared" si="1502"/>
        <v>0</v>
      </c>
      <c r="EH580" s="222">
        <f t="shared" si="1503"/>
        <v>0</v>
      </c>
      <c r="EI580" s="222">
        <f t="shared" si="1504"/>
        <v>0</v>
      </c>
      <c r="EJ580" s="222">
        <f t="shared" si="1505"/>
        <v>0</v>
      </c>
      <c r="EK580" s="222">
        <f t="shared" si="1506"/>
        <v>0</v>
      </c>
      <c r="EL580" s="222">
        <f t="shared" si="1507"/>
        <v>0</v>
      </c>
      <c r="EM580" s="222">
        <f t="shared" si="1508"/>
        <v>0</v>
      </c>
      <c r="EN580" s="222">
        <f t="shared" si="1509"/>
        <v>0</v>
      </c>
      <c r="EO580" s="222">
        <f t="shared" si="1510"/>
        <v>0</v>
      </c>
      <c r="EP580" s="222">
        <f t="shared" si="1511"/>
        <v>0</v>
      </c>
      <c r="EQ580" s="222">
        <f t="shared" si="1512"/>
        <v>0</v>
      </c>
      <c r="ER580" s="222">
        <f t="shared" si="1513"/>
        <v>0</v>
      </c>
      <c r="ES580" s="222">
        <f t="shared" si="1514"/>
        <v>0</v>
      </c>
      <c r="ET580" s="222">
        <f t="shared" si="1515"/>
        <v>0</v>
      </c>
      <c r="EU580" s="222">
        <f t="shared" si="1516"/>
        <v>0</v>
      </c>
      <c r="EV580" s="222">
        <f t="shared" si="1517"/>
        <v>0</v>
      </c>
      <c r="EW580" s="222">
        <f t="shared" si="1518"/>
        <v>0</v>
      </c>
      <c r="EX580" s="222">
        <f t="shared" si="1519"/>
        <v>0</v>
      </c>
      <c r="EY580" s="222">
        <f t="shared" si="1520"/>
        <v>0</v>
      </c>
      <c r="EZ580" s="222">
        <f t="shared" si="1521"/>
        <v>0</v>
      </c>
      <c r="FA580" s="222">
        <f t="shared" si="1522"/>
        <v>0</v>
      </c>
      <c r="FB580" s="222">
        <f t="shared" si="1523"/>
        <v>0</v>
      </c>
      <c r="FC580" s="222">
        <f t="shared" si="1524"/>
        <v>0</v>
      </c>
      <c r="FD580" s="222">
        <f t="shared" si="1525"/>
        <v>0</v>
      </c>
      <c r="FE580" s="222">
        <f t="shared" si="1526"/>
        <v>0</v>
      </c>
      <c r="FF580" s="222">
        <f t="shared" si="1527"/>
        <v>0</v>
      </c>
      <c r="FG580" s="222">
        <f t="shared" si="1528"/>
        <v>0</v>
      </c>
      <c r="FH580" s="222">
        <f t="shared" si="1529"/>
        <v>0</v>
      </c>
      <c r="FI580" s="222">
        <f t="shared" si="1530"/>
        <v>0</v>
      </c>
      <c r="FJ580" s="222">
        <f t="shared" si="1531"/>
        <v>0</v>
      </c>
      <c r="FK580" s="222">
        <f t="shared" si="1532"/>
        <v>0</v>
      </c>
      <c r="FL580" s="222">
        <f t="shared" si="1533"/>
        <v>0</v>
      </c>
      <c r="FM580" s="222">
        <f t="shared" si="1534"/>
        <v>0</v>
      </c>
      <c r="FN580" s="222">
        <f t="shared" si="1535"/>
        <v>0</v>
      </c>
      <c r="FO580" s="222">
        <f t="shared" si="1536"/>
        <v>0</v>
      </c>
      <c r="FP580" s="222">
        <f t="shared" si="1537"/>
        <v>0</v>
      </c>
      <c r="FQ580" s="222">
        <f t="shared" si="1538"/>
        <v>0</v>
      </c>
      <c r="FR580" s="222">
        <f t="shared" si="1539"/>
        <v>0</v>
      </c>
      <c r="FS580" s="222">
        <f t="shared" si="1540"/>
        <v>0</v>
      </c>
      <c r="FT580" s="222">
        <f t="shared" si="1541"/>
        <v>0</v>
      </c>
      <c r="FU580" s="222">
        <f t="shared" si="1542"/>
        <v>0</v>
      </c>
      <c r="FV580" s="222">
        <f t="shared" si="1543"/>
        <v>0</v>
      </c>
      <c r="FW580" s="222">
        <f t="shared" si="1544"/>
        <v>0</v>
      </c>
      <c r="FX580" s="222">
        <f t="shared" si="1545"/>
        <v>0</v>
      </c>
      <c r="FY580" s="222">
        <f t="shared" si="1546"/>
        <v>0</v>
      </c>
      <c r="FZ580" s="222">
        <f t="shared" si="1547"/>
        <v>0</v>
      </c>
      <c r="GA580" s="222">
        <f t="shared" si="1548"/>
        <v>0</v>
      </c>
      <c r="GB580" s="222">
        <f t="shared" si="1549"/>
        <v>0</v>
      </c>
      <c r="GC580" s="222">
        <f t="shared" si="1550"/>
        <v>0</v>
      </c>
      <c r="GD580" s="222">
        <f t="shared" si="1551"/>
        <v>0</v>
      </c>
      <c r="GE580" s="222">
        <f t="shared" si="1552"/>
        <v>0</v>
      </c>
      <c r="GF580" s="222">
        <f t="shared" si="1553"/>
        <v>0</v>
      </c>
      <c r="GG580" s="222">
        <f t="shared" si="1554"/>
        <v>0</v>
      </c>
      <c r="GH580" s="222">
        <f t="shared" si="1555"/>
        <v>0</v>
      </c>
      <c r="GI580" s="222">
        <f t="shared" si="1556"/>
        <v>0</v>
      </c>
      <c r="GJ580" s="222">
        <f t="shared" si="1557"/>
        <v>0</v>
      </c>
      <c r="GK580" s="222">
        <f t="shared" si="1558"/>
        <v>0</v>
      </c>
      <c r="GL580" s="222">
        <f t="shared" si="1559"/>
        <v>0</v>
      </c>
      <c r="GM580" s="222">
        <f t="shared" si="1560"/>
        <v>0</v>
      </c>
      <c r="GN580" s="222">
        <f t="shared" si="1561"/>
        <v>0</v>
      </c>
      <c r="GO580" s="222">
        <f t="shared" si="1562"/>
        <v>0</v>
      </c>
      <c r="GP580" s="222">
        <f t="shared" si="1563"/>
        <v>0</v>
      </c>
      <c r="GQ580" s="222">
        <f t="shared" si="1564"/>
        <v>0</v>
      </c>
      <c r="GR580" s="222">
        <f t="shared" si="1565"/>
        <v>0</v>
      </c>
      <c r="GS580" s="222">
        <f t="shared" si="1566"/>
        <v>0</v>
      </c>
      <c r="GT580" s="222">
        <f t="shared" si="1567"/>
        <v>0</v>
      </c>
      <c r="GU580" s="222">
        <f t="shared" si="1568"/>
        <v>0</v>
      </c>
      <c r="GV580" s="222">
        <f t="shared" si="1569"/>
        <v>0</v>
      </c>
      <c r="GW580" s="222">
        <f t="shared" si="1570"/>
        <v>0</v>
      </c>
      <c r="GX580" s="222">
        <f t="shared" si="1571"/>
        <v>0</v>
      </c>
      <c r="GY580" s="222">
        <f t="shared" si="1572"/>
        <v>0</v>
      </c>
      <c r="GZ580" s="222">
        <f t="shared" si="1573"/>
        <v>0</v>
      </c>
      <c r="HA580" s="222">
        <f t="shared" si="1574"/>
        <v>0</v>
      </c>
      <c r="HB580" s="222">
        <f t="shared" si="1575"/>
        <v>0</v>
      </c>
      <c r="HC580" s="222">
        <f t="shared" si="1576"/>
        <v>0</v>
      </c>
      <c r="HD580" s="222">
        <f t="shared" si="1577"/>
        <v>0</v>
      </c>
      <c r="HE580" s="222">
        <f t="shared" si="1578"/>
        <v>0</v>
      </c>
      <c r="HF580" s="222">
        <f t="shared" si="1579"/>
        <v>0</v>
      </c>
      <c r="HG580" s="222">
        <f t="shared" si="1580"/>
        <v>0</v>
      </c>
      <c r="HH580" s="222">
        <f t="shared" si="1581"/>
        <v>0</v>
      </c>
      <c r="HI580" s="222">
        <f t="shared" si="1582"/>
        <v>0</v>
      </c>
      <c r="HJ580" s="222">
        <f t="shared" si="1583"/>
        <v>0</v>
      </c>
      <c r="HK580" s="222">
        <f t="shared" si="1584"/>
        <v>0</v>
      </c>
      <c r="HL580" s="222">
        <f t="shared" si="1585"/>
        <v>0</v>
      </c>
      <c r="HM580" s="222">
        <f t="shared" si="1586"/>
        <v>0</v>
      </c>
      <c r="HN580" s="222">
        <f t="shared" si="1587"/>
        <v>0</v>
      </c>
      <c r="HO580" s="222">
        <f t="shared" si="1588"/>
        <v>0</v>
      </c>
      <c r="HP580" s="222">
        <f t="shared" si="1589"/>
        <v>0</v>
      </c>
      <c r="HQ580" s="222">
        <f t="shared" si="1590"/>
        <v>0</v>
      </c>
      <c r="HR580" s="222">
        <f t="shared" si="1591"/>
        <v>0</v>
      </c>
      <c r="HS580" s="222">
        <f t="shared" si="1592"/>
        <v>0</v>
      </c>
      <c r="HT580" s="222">
        <f t="shared" si="1593"/>
        <v>0</v>
      </c>
      <c r="HU580" s="222">
        <f t="shared" si="1594"/>
        <v>0</v>
      </c>
      <c r="HV580" s="222">
        <f t="shared" si="1595"/>
        <v>0</v>
      </c>
      <c r="HW580" s="222">
        <f t="shared" si="1596"/>
        <v>0</v>
      </c>
      <c r="HX580" s="222">
        <f t="shared" si="1597"/>
        <v>0</v>
      </c>
      <c r="HY580" s="222">
        <f t="shared" si="1598"/>
        <v>0</v>
      </c>
      <c r="HZ580" s="222">
        <f t="shared" si="1599"/>
        <v>0</v>
      </c>
      <c r="IA580" s="222">
        <f t="shared" si="1600"/>
        <v>0</v>
      </c>
      <c r="IB580" s="222">
        <f t="shared" si="1601"/>
        <v>0</v>
      </c>
      <c r="IC580" s="222">
        <f t="shared" si="1602"/>
        <v>0</v>
      </c>
      <c r="ID580" s="222">
        <f t="shared" si="1603"/>
        <v>0</v>
      </c>
      <c r="IE580" s="222">
        <f t="shared" si="1604"/>
        <v>0</v>
      </c>
      <c r="IF580" s="222">
        <f t="shared" si="1605"/>
        <v>0</v>
      </c>
      <c r="IG580" s="222">
        <f t="shared" si="1606"/>
        <v>0</v>
      </c>
      <c r="IH580" s="222">
        <f t="shared" si="1607"/>
        <v>0</v>
      </c>
      <c r="II580" s="222">
        <f t="shared" si="1608"/>
        <v>0</v>
      </c>
      <c r="IJ580" s="222">
        <f t="shared" si="1609"/>
        <v>0</v>
      </c>
      <c r="IK580" s="222">
        <f t="shared" si="1610"/>
        <v>0</v>
      </c>
      <c r="IL580" s="222">
        <f t="shared" si="1611"/>
        <v>0</v>
      </c>
      <c r="IM580" s="222">
        <f t="shared" si="1612"/>
        <v>0</v>
      </c>
      <c r="IN580" s="222">
        <f t="shared" si="1613"/>
        <v>0</v>
      </c>
      <c r="IO580" s="222">
        <f t="shared" si="1614"/>
        <v>0</v>
      </c>
      <c r="IP580" s="222">
        <f t="shared" si="1615"/>
        <v>0</v>
      </c>
      <c r="IQ580" s="222">
        <f t="shared" si="1616"/>
        <v>0</v>
      </c>
      <c r="IR580" s="222">
        <f t="shared" si="1617"/>
        <v>0</v>
      </c>
      <c r="IS580" s="222">
        <f t="shared" si="1618"/>
        <v>0</v>
      </c>
      <c r="IT580" s="222">
        <f t="shared" si="1619"/>
        <v>0</v>
      </c>
      <c r="IU580" s="222">
        <f t="shared" si="1620"/>
        <v>0</v>
      </c>
      <c r="IV580" s="222">
        <f t="shared" si="1621"/>
        <v>0</v>
      </c>
      <c r="IW580" s="222">
        <f t="shared" si="1622"/>
        <v>0</v>
      </c>
      <c r="IX580" s="222">
        <f t="shared" si="1623"/>
        <v>0</v>
      </c>
      <c r="IY580" s="222">
        <f t="shared" si="1624"/>
        <v>0</v>
      </c>
      <c r="IZ580" s="222">
        <f t="shared" si="1625"/>
        <v>0</v>
      </c>
      <c r="JA580" s="222">
        <f t="shared" si="1626"/>
        <v>0</v>
      </c>
      <c r="JB580" s="222">
        <f t="shared" si="1627"/>
        <v>0</v>
      </c>
    </row>
    <row r="581" spans="2:262">
      <c r="B581" s="230">
        <v>220</v>
      </c>
      <c r="C581" s="229">
        <f t="shared" si="1628"/>
        <v>4.2968749999999943E-3</v>
      </c>
      <c r="D581" s="226">
        <f t="shared" ca="1" si="1371"/>
        <v>39.39073758666774</v>
      </c>
      <c r="E581" s="225">
        <f ca="1">HR361</f>
        <v>0.19073758666773491</v>
      </c>
      <c r="F581" s="224">
        <v>220</v>
      </c>
      <c r="G581" s="222">
        <f t="shared" si="1372"/>
        <v>0</v>
      </c>
      <c r="H581" s="222">
        <f t="shared" si="1373"/>
        <v>0</v>
      </c>
      <c r="I581" s="222">
        <f t="shared" si="1374"/>
        <v>0</v>
      </c>
      <c r="J581" s="222">
        <f t="shared" si="1375"/>
        <v>0</v>
      </c>
      <c r="K581" s="222">
        <f t="shared" si="1376"/>
        <v>0</v>
      </c>
      <c r="L581" s="222">
        <f t="shared" si="1377"/>
        <v>0</v>
      </c>
      <c r="M581" s="222">
        <f t="shared" si="1378"/>
        <v>0</v>
      </c>
      <c r="N581" s="222">
        <f t="shared" si="1379"/>
        <v>0</v>
      </c>
      <c r="O581" s="222">
        <f t="shared" si="1380"/>
        <v>0</v>
      </c>
      <c r="P581" s="222">
        <f t="shared" si="1381"/>
        <v>0</v>
      </c>
      <c r="Q581" s="222">
        <f t="shared" si="1382"/>
        <v>0</v>
      </c>
      <c r="R581" s="222">
        <f t="shared" si="1383"/>
        <v>0</v>
      </c>
      <c r="S581" s="222">
        <f t="shared" si="1384"/>
        <v>0</v>
      </c>
      <c r="T581" s="222">
        <f t="shared" si="1385"/>
        <v>0</v>
      </c>
      <c r="U581" s="222">
        <f t="shared" si="1386"/>
        <v>0</v>
      </c>
      <c r="V581" s="222">
        <f t="shared" si="1387"/>
        <v>0</v>
      </c>
      <c r="W581" s="222">
        <f t="shared" si="1388"/>
        <v>0</v>
      </c>
      <c r="X581" s="222">
        <f t="shared" si="1389"/>
        <v>0</v>
      </c>
      <c r="Y581" s="222">
        <f t="shared" si="1390"/>
        <v>0</v>
      </c>
      <c r="Z581" s="222">
        <f t="shared" si="1391"/>
        <v>0</v>
      </c>
      <c r="AA581" s="222">
        <f t="shared" si="1392"/>
        <v>0</v>
      </c>
      <c r="AB581" s="222">
        <f t="shared" si="1393"/>
        <v>0</v>
      </c>
      <c r="AC581" s="222">
        <f t="shared" si="1394"/>
        <v>0</v>
      </c>
      <c r="AD581" s="222">
        <f t="shared" si="1395"/>
        <v>0</v>
      </c>
      <c r="AE581" s="222">
        <f t="shared" si="1396"/>
        <v>0</v>
      </c>
      <c r="AF581" s="222">
        <f t="shared" si="1397"/>
        <v>0</v>
      </c>
      <c r="AG581" s="222">
        <f t="shared" si="1398"/>
        <v>0</v>
      </c>
      <c r="AH581" s="222">
        <f t="shared" si="1399"/>
        <v>0</v>
      </c>
      <c r="AI581" s="222">
        <f t="shared" si="1400"/>
        <v>0</v>
      </c>
      <c r="AJ581" s="222">
        <f t="shared" si="1401"/>
        <v>0</v>
      </c>
      <c r="AK581" s="222">
        <f t="shared" si="1402"/>
        <v>0</v>
      </c>
      <c r="AL581" s="222">
        <f t="shared" si="1403"/>
        <v>0</v>
      </c>
      <c r="AM581" s="222">
        <f t="shared" si="1404"/>
        <v>0</v>
      </c>
      <c r="AN581" s="222">
        <f t="shared" si="1405"/>
        <v>0</v>
      </c>
      <c r="AO581" s="222">
        <f t="shared" si="1406"/>
        <v>0</v>
      </c>
      <c r="AP581" s="222">
        <f t="shared" si="1407"/>
        <v>0</v>
      </c>
      <c r="AQ581" s="222">
        <f t="shared" si="1408"/>
        <v>0</v>
      </c>
      <c r="AR581" s="222">
        <f t="shared" si="1409"/>
        <v>0</v>
      </c>
      <c r="AS581" s="222">
        <f t="shared" si="1410"/>
        <v>0</v>
      </c>
      <c r="AT581" s="222">
        <f t="shared" si="1411"/>
        <v>0</v>
      </c>
      <c r="AU581" s="222">
        <f t="shared" si="1412"/>
        <v>0</v>
      </c>
      <c r="AV581" s="222">
        <f t="shared" si="1413"/>
        <v>0</v>
      </c>
      <c r="AW581" s="222">
        <f t="shared" si="1414"/>
        <v>0</v>
      </c>
      <c r="AX581" s="222">
        <f t="shared" si="1415"/>
        <v>0</v>
      </c>
      <c r="AY581" s="222">
        <f t="shared" si="1416"/>
        <v>0</v>
      </c>
      <c r="AZ581" s="222">
        <f t="shared" si="1417"/>
        <v>0</v>
      </c>
      <c r="BA581" s="222">
        <f t="shared" si="1418"/>
        <v>0</v>
      </c>
      <c r="BB581" s="222">
        <f t="shared" si="1419"/>
        <v>0</v>
      </c>
      <c r="BC581" s="222">
        <f t="shared" si="1420"/>
        <v>0</v>
      </c>
      <c r="BD581" s="222">
        <f t="shared" si="1421"/>
        <v>0</v>
      </c>
      <c r="BE581" s="222">
        <f t="shared" si="1422"/>
        <v>0</v>
      </c>
      <c r="BF581" s="222">
        <f t="shared" si="1423"/>
        <v>0</v>
      </c>
      <c r="BG581" s="222">
        <f t="shared" si="1424"/>
        <v>0</v>
      </c>
      <c r="BH581" s="222">
        <f t="shared" si="1425"/>
        <v>0</v>
      </c>
      <c r="BI581" s="222">
        <f t="shared" si="1426"/>
        <v>0</v>
      </c>
      <c r="BJ581" s="222">
        <f t="shared" si="1427"/>
        <v>0</v>
      </c>
      <c r="BK581" s="222">
        <f t="shared" si="1428"/>
        <v>0</v>
      </c>
      <c r="BL581" s="222">
        <f t="shared" si="1429"/>
        <v>0</v>
      </c>
      <c r="BM581" s="222">
        <f t="shared" si="1430"/>
        <v>0</v>
      </c>
      <c r="BN581" s="222">
        <f t="shared" si="1431"/>
        <v>0</v>
      </c>
      <c r="BO581" s="222">
        <f t="shared" si="1432"/>
        <v>0</v>
      </c>
      <c r="BP581" s="222">
        <f t="shared" si="1433"/>
        <v>0</v>
      </c>
      <c r="BQ581" s="222">
        <f t="shared" si="1434"/>
        <v>0</v>
      </c>
      <c r="BR581" s="222">
        <f t="shared" si="1435"/>
        <v>0</v>
      </c>
      <c r="BS581" s="222">
        <f t="shared" si="1436"/>
        <v>0</v>
      </c>
      <c r="BT581" s="222">
        <f t="shared" si="1437"/>
        <v>0</v>
      </c>
      <c r="BU581" s="222">
        <f t="shared" si="1438"/>
        <v>0</v>
      </c>
      <c r="BV581" s="222">
        <f t="shared" si="1439"/>
        <v>0</v>
      </c>
      <c r="BW581" s="222">
        <f t="shared" si="1440"/>
        <v>0</v>
      </c>
      <c r="BX581" s="222">
        <f t="shared" si="1441"/>
        <v>0</v>
      </c>
      <c r="BY581" s="222">
        <f t="shared" si="1442"/>
        <v>0</v>
      </c>
      <c r="BZ581" s="222">
        <f t="shared" si="1443"/>
        <v>0</v>
      </c>
      <c r="CA581" s="222">
        <f t="shared" si="1444"/>
        <v>0</v>
      </c>
      <c r="CB581" s="222">
        <f t="shared" si="1445"/>
        <v>0</v>
      </c>
      <c r="CC581" s="222">
        <f t="shared" si="1446"/>
        <v>0</v>
      </c>
      <c r="CD581" s="222">
        <f t="shared" si="1447"/>
        <v>0</v>
      </c>
      <c r="CE581" s="222">
        <f t="shared" si="1448"/>
        <v>0</v>
      </c>
      <c r="CF581" s="222">
        <f t="shared" si="1449"/>
        <v>0</v>
      </c>
      <c r="CG581" s="222">
        <f t="shared" si="1450"/>
        <v>0</v>
      </c>
      <c r="CH581" s="222">
        <f t="shared" si="1451"/>
        <v>0</v>
      </c>
      <c r="CI581" s="222">
        <f t="shared" si="1452"/>
        <v>0</v>
      </c>
      <c r="CJ581" s="222">
        <f t="shared" si="1453"/>
        <v>0</v>
      </c>
      <c r="CK581" s="222">
        <f t="shared" si="1454"/>
        <v>0</v>
      </c>
      <c r="CL581" s="222">
        <f t="shared" si="1455"/>
        <v>0</v>
      </c>
      <c r="CM581" s="222">
        <f t="shared" si="1456"/>
        <v>0</v>
      </c>
      <c r="CN581" s="222">
        <f t="shared" si="1457"/>
        <v>0</v>
      </c>
      <c r="CO581" s="222">
        <f t="shared" si="1458"/>
        <v>0</v>
      </c>
      <c r="CP581" s="222">
        <f t="shared" si="1459"/>
        <v>0</v>
      </c>
      <c r="CQ581" s="222">
        <f t="shared" si="1460"/>
        <v>0</v>
      </c>
      <c r="CR581" s="222">
        <f t="shared" si="1461"/>
        <v>0</v>
      </c>
      <c r="CS581" s="222">
        <f t="shared" si="1462"/>
        <v>0</v>
      </c>
      <c r="CT581" s="222">
        <f t="shared" si="1463"/>
        <v>0</v>
      </c>
      <c r="CU581" s="222">
        <f t="shared" si="1464"/>
        <v>0</v>
      </c>
      <c r="CV581" s="222">
        <f t="shared" si="1465"/>
        <v>0</v>
      </c>
      <c r="CW581" s="222">
        <f t="shared" si="1466"/>
        <v>0</v>
      </c>
      <c r="CX581" s="222">
        <f t="shared" si="1467"/>
        <v>0</v>
      </c>
      <c r="CY581" s="222">
        <f t="shared" si="1468"/>
        <v>0</v>
      </c>
      <c r="CZ581" s="222">
        <f t="shared" si="1469"/>
        <v>0</v>
      </c>
      <c r="DA581" s="222">
        <f t="shared" si="1470"/>
        <v>0</v>
      </c>
      <c r="DB581" s="222">
        <f t="shared" si="1471"/>
        <v>0</v>
      </c>
      <c r="DC581" s="222">
        <f t="shared" si="1472"/>
        <v>0</v>
      </c>
      <c r="DD581" s="222">
        <f t="shared" si="1473"/>
        <v>0</v>
      </c>
      <c r="DE581" s="222">
        <f t="shared" si="1474"/>
        <v>0</v>
      </c>
      <c r="DF581" s="222">
        <f t="shared" si="1475"/>
        <v>0</v>
      </c>
      <c r="DG581" s="222">
        <f t="shared" si="1476"/>
        <v>0</v>
      </c>
      <c r="DH581" s="222">
        <f t="shared" si="1477"/>
        <v>0</v>
      </c>
      <c r="DI581" s="222">
        <f t="shared" si="1478"/>
        <v>0</v>
      </c>
      <c r="DJ581" s="222">
        <f t="shared" si="1479"/>
        <v>0</v>
      </c>
      <c r="DK581" s="222">
        <f t="shared" si="1480"/>
        <v>0</v>
      </c>
      <c r="DL581" s="222">
        <f t="shared" si="1481"/>
        <v>0</v>
      </c>
      <c r="DM581" s="222">
        <f t="shared" si="1482"/>
        <v>0</v>
      </c>
      <c r="DN581" s="222">
        <f t="shared" si="1483"/>
        <v>0</v>
      </c>
      <c r="DO581" s="222">
        <f t="shared" si="1484"/>
        <v>0</v>
      </c>
      <c r="DP581" s="222">
        <f t="shared" si="1485"/>
        <v>0</v>
      </c>
      <c r="DQ581" s="222">
        <f t="shared" si="1486"/>
        <v>0</v>
      </c>
      <c r="DR581" s="222">
        <f t="shared" si="1487"/>
        <v>0</v>
      </c>
      <c r="DS581" s="222">
        <f t="shared" si="1488"/>
        <v>0</v>
      </c>
      <c r="DT581" s="222">
        <f t="shared" si="1489"/>
        <v>0</v>
      </c>
      <c r="DU581" s="222">
        <f t="shared" si="1490"/>
        <v>0</v>
      </c>
      <c r="DV581" s="222">
        <f t="shared" si="1491"/>
        <v>0</v>
      </c>
      <c r="DW581" s="222">
        <f t="shared" si="1492"/>
        <v>0</v>
      </c>
      <c r="DX581" s="222">
        <f t="shared" si="1493"/>
        <v>0</v>
      </c>
      <c r="DY581" s="222">
        <f t="shared" si="1494"/>
        <v>0</v>
      </c>
      <c r="DZ581" s="222">
        <f t="shared" si="1495"/>
        <v>0</v>
      </c>
      <c r="EA581" s="222">
        <f t="shared" si="1496"/>
        <v>0</v>
      </c>
      <c r="EB581" s="222">
        <f t="shared" si="1497"/>
        <v>0</v>
      </c>
      <c r="EC581" s="222">
        <f t="shared" si="1498"/>
        <v>0</v>
      </c>
      <c r="ED581" s="222">
        <f t="shared" si="1499"/>
        <v>0</v>
      </c>
      <c r="EE581" s="222">
        <f t="shared" si="1500"/>
        <v>0</v>
      </c>
      <c r="EF581" s="222">
        <f t="shared" si="1501"/>
        <v>0</v>
      </c>
      <c r="EG581" s="222">
        <f t="shared" si="1502"/>
        <v>0</v>
      </c>
      <c r="EH581" s="222">
        <f t="shared" si="1503"/>
        <v>0</v>
      </c>
      <c r="EI581" s="222">
        <f t="shared" si="1504"/>
        <v>0</v>
      </c>
      <c r="EJ581" s="222">
        <f t="shared" si="1505"/>
        <v>0</v>
      </c>
      <c r="EK581" s="222">
        <f t="shared" si="1506"/>
        <v>0</v>
      </c>
      <c r="EL581" s="222">
        <f t="shared" si="1507"/>
        <v>0</v>
      </c>
      <c r="EM581" s="222">
        <f t="shared" si="1508"/>
        <v>0</v>
      </c>
      <c r="EN581" s="222">
        <f t="shared" si="1509"/>
        <v>0</v>
      </c>
      <c r="EO581" s="222">
        <f t="shared" si="1510"/>
        <v>0</v>
      </c>
      <c r="EP581" s="222">
        <f t="shared" si="1511"/>
        <v>0</v>
      </c>
      <c r="EQ581" s="222">
        <f t="shared" si="1512"/>
        <v>0</v>
      </c>
      <c r="ER581" s="222">
        <f t="shared" si="1513"/>
        <v>0</v>
      </c>
      <c r="ES581" s="222">
        <f t="shared" si="1514"/>
        <v>0</v>
      </c>
      <c r="ET581" s="222">
        <f t="shared" si="1515"/>
        <v>0</v>
      </c>
      <c r="EU581" s="222">
        <f t="shared" si="1516"/>
        <v>0</v>
      </c>
      <c r="EV581" s="222">
        <f t="shared" si="1517"/>
        <v>0</v>
      </c>
      <c r="EW581" s="222">
        <f t="shared" si="1518"/>
        <v>0</v>
      </c>
      <c r="EX581" s="222">
        <f t="shared" si="1519"/>
        <v>0</v>
      </c>
      <c r="EY581" s="222">
        <f t="shared" si="1520"/>
        <v>0</v>
      </c>
      <c r="EZ581" s="222">
        <f t="shared" si="1521"/>
        <v>0</v>
      </c>
      <c r="FA581" s="222">
        <f t="shared" si="1522"/>
        <v>0</v>
      </c>
      <c r="FB581" s="222">
        <f t="shared" si="1523"/>
        <v>0</v>
      </c>
      <c r="FC581" s="222">
        <f t="shared" si="1524"/>
        <v>0</v>
      </c>
      <c r="FD581" s="222">
        <f t="shared" si="1525"/>
        <v>0</v>
      </c>
      <c r="FE581" s="222">
        <f t="shared" si="1526"/>
        <v>0</v>
      </c>
      <c r="FF581" s="222">
        <f t="shared" si="1527"/>
        <v>0</v>
      </c>
      <c r="FG581" s="222">
        <f t="shared" si="1528"/>
        <v>0</v>
      </c>
      <c r="FH581" s="222">
        <f t="shared" si="1529"/>
        <v>0</v>
      </c>
      <c r="FI581" s="222">
        <f t="shared" si="1530"/>
        <v>0</v>
      </c>
      <c r="FJ581" s="222">
        <f t="shared" si="1531"/>
        <v>0</v>
      </c>
      <c r="FK581" s="222">
        <f t="shared" si="1532"/>
        <v>0</v>
      </c>
      <c r="FL581" s="222">
        <f t="shared" si="1533"/>
        <v>0</v>
      </c>
      <c r="FM581" s="222">
        <f t="shared" si="1534"/>
        <v>0</v>
      </c>
      <c r="FN581" s="222">
        <f t="shared" si="1535"/>
        <v>0</v>
      </c>
      <c r="FO581" s="222">
        <f t="shared" si="1536"/>
        <v>0</v>
      </c>
      <c r="FP581" s="222">
        <f t="shared" si="1537"/>
        <v>0</v>
      </c>
      <c r="FQ581" s="222">
        <f t="shared" si="1538"/>
        <v>0</v>
      </c>
      <c r="FR581" s="222">
        <f t="shared" si="1539"/>
        <v>0</v>
      </c>
      <c r="FS581" s="222">
        <f t="shared" si="1540"/>
        <v>0</v>
      </c>
      <c r="FT581" s="222">
        <f t="shared" si="1541"/>
        <v>0</v>
      </c>
      <c r="FU581" s="222">
        <f t="shared" si="1542"/>
        <v>0</v>
      </c>
      <c r="FV581" s="222">
        <f t="shared" si="1543"/>
        <v>0</v>
      </c>
      <c r="FW581" s="222">
        <f t="shared" si="1544"/>
        <v>0</v>
      </c>
      <c r="FX581" s="222">
        <f t="shared" si="1545"/>
        <v>0</v>
      </c>
      <c r="FY581" s="222">
        <f t="shared" si="1546"/>
        <v>0</v>
      </c>
      <c r="FZ581" s="222">
        <f t="shared" si="1547"/>
        <v>0</v>
      </c>
      <c r="GA581" s="222">
        <f t="shared" si="1548"/>
        <v>0</v>
      </c>
      <c r="GB581" s="222">
        <f t="shared" si="1549"/>
        <v>0</v>
      </c>
      <c r="GC581" s="222">
        <f t="shared" si="1550"/>
        <v>0</v>
      </c>
      <c r="GD581" s="222">
        <f t="shared" si="1551"/>
        <v>0</v>
      </c>
      <c r="GE581" s="222">
        <f t="shared" si="1552"/>
        <v>0</v>
      </c>
      <c r="GF581" s="222">
        <f t="shared" si="1553"/>
        <v>0</v>
      </c>
      <c r="GG581" s="222">
        <f t="shared" si="1554"/>
        <v>0</v>
      </c>
      <c r="GH581" s="222">
        <f t="shared" si="1555"/>
        <v>0</v>
      </c>
      <c r="GI581" s="222">
        <f t="shared" si="1556"/>
        <v>0</v>
      </c>
      <c r="GJ581" s="222">
        <f t="shared" si="1557"/>
        <v>0</v>
      </c>
      <c r="GK581" s="222">
        <f t="shared" si="1558"/>
        <v>0</v>
      </c>
      <c r="GL581" s="222">
        <f t="shared" si="1559"/>
        <v>0</v>
      </c>
      <c r="GM581" s="222">
        <f t="shared" si="1560"/>
        <v>0</v>
      </c>
      <c r="GN581" s="222">
        <f t="shared" si="1561"/>
        <v>0</v>
      </c>
      <c r="GO581" s="222">
        <f t="shared" si="1562"/>
        <v>0</v>
      </c>
      <c r="GP581" s="222">
        <f t="shared" si="1563"/>
        <v>0</v>
      </c>
      <c r="GQ581" s="222">
        <f t="shared" si="1564"/>
        <v>0</v>
      </c>
      <c r="GR581" s="222">
        <f t="shared" si="1565"/>
        <v>0</v>
      </c>
      <c r="GS581" s="222">
        <f t="shared" si="1566"/>
        <v>0</v>
      </c>
      <c r="GT581" s="222">
        <f t="shared" si="1567"/>
        <v>0</v>
      </c>
      <c r="GU581" s="222">
        <f t="shared" si="1568"/>
        <v>0</v>
      </c>
      <c r="GV581" s="222">
        <f t="shared" si="1569"/>
        <v>0</v>
      </c>
      <c r="GW581" s="222">
        <f t="shared" si="1570"/>
        <v>0</v>
      </c>
      <c r="GX581" s="222">
        <f t="shared" si="1571"/>
        <v>0</v>
      </c>
      <c r="GY581" s="222">
        <f t="shared" si="1572"/>
        <v>0</v>
      </c>
      <c r="GZ581" s="222">
        <f t="shared" si="1573"/>
        <v>0</v>
      </c>
      <c r="HA581" s="222">
        <f t="shared" si="1574"/>
        <v>0</v>
      </c>
      <c r="HB581" s="222">
        <f t="shared" si="1575"/>
        <v>0</v>
      </c>
      <c r="HC581" s="222">
        <f t="shared" si="1576"/>
        <v>0</v>
      </c>
      <c r="HD581" s="222">
        <f t="shared" si="1577"/>
        <v>0</v>
      </c>
      <c r="HE581" s="222">
        <f t="shared" si="1578"/>
        <v>0</v>
      </c>
      <c r="HF581" s="222">
        <f t="shared" si="1579"/>
        <v>0</v>
      </c>
      <c r="HG581" s="222">
        <f t="shared" si="1580"/>
        <v>0</v>
      </c>
      <c r="HH581" s="222">
        <f t="shared" si="1581"/>
        <v>0</v>
      </c>
      <c r="HI581" s="222">
        <f t="shared" si="1582"/>
        <v>0</v>
      </c>
      <c r="HJ581" s="222">
        <f t="shared" si="1583"/>
        <v>0</v>
      </c>
      <c r="HK581" s="222">
        <f t="shared" si="1584"/>
        <v>0</v>
      </c>
      <c r="HL581" s="222">
        <f t="shared" si="1585"/>
        <v>0</v>
      </c>
      <c r="HM581" s="222">
        <f t="shared" si="1586"/>
        <v>0</v>
      </c>
      <c r="HN581" s="222">
        <f t="shared" si="1587"/>
        <v>0</v>
      </c>
      <c r="HO581" s="222">
        <f t="shared" si="1588"/>
        <v>0</v>
      </c>
      <c r="HP581" s="222">
        <f t="shared" si="1589"/>
        <v>0</v>
      </c>
      <c r="HQ581" s="222">
        <f t="shared" si="1590"/>
        <v>0</v>
      </c>
      <c r="HR581" s="222">
        <f t="shared" si="1591"/>
        <v>0</v>
      </c>
      <c r="HS581" s="222">
        <f t="shared" si="1592"/>
        <v>0</v>
      </c>
      <c r="HT581" s="222">
        <f t="shared" si="1593"/>
        <v>0</v>
      </c>
      <c r="HU581" s="222">
        <f t="shared" si="1594"/>
        <v>0</v>
      </c>
      <c r="HV581" s="222">
        <f t="shared" si="1595"/>
        <v>0</v>
      </c>
      <c r="HW581" s="222">
        <f t="shared" si="1596"/>
        <v>0</v>
      </c>
      <c r="HX581" s="222">
        <f t="shared" si="1597"/>
        <v>0</v>
      </c>
      <c r="HY581" s="222">
        <f t="shared" si="1598"/>
        <v>0</v>
      </c>
      <c r="HZ581" s="222">
        <f t="shared" si="1599"/>
        <v>0</v>
      </c>
      <c r="IA581" s="222">
        <f t="shared" si="1600"/>
        <v>0</v>
      </c>
      <c r="IB581" s="222">
        <f t="shared" si="1601"/>
        <v>0</v>
      </c>
      <c r="IC581" s="222">
        <f t="shared" si="1602"/>
        <v>0</v>
      </c>
      <c r="ID581" s="222">
        <f t="shared" si="1603"/>
        <v>0</v>
      </c>
      <c r="IE581" s="222">
        <f t="shared" si="1604"/>
        <v>0</v>
      </c>
      <c r="IF581" s="222">
        <f t="shared" si="1605"/>
        <v>0</v>
      </c>
      <c r="IG581" s="222">
        <f t="shared" si="1606"/>
        <v>0</v>
      </c>
      <c r="IH581" s="222">
        <f t="shared" si="1607"/>
        <v>0</v>
      </c>
      <c r="II581" s="222">
        <f t="shared" si="1608"/>
        <v>0</v>
      </c>
      <c r="IJ581" s="222">
        <f t="shared" si="1609"/>
        <v>0</v>
      </c>
      <c r="IK581" s="222">
        <f t="shared" si="1610"/>
        <v>0</v>
      </c>
      <c r="IL581" s="222">
        <f t="shared" si="1611"/>
        <v>0</v>
      </c>
      <c r="IM581" s="222">
        <f t="shared" si="1612"/>
        <v>0</v>
      </c>
      <c r="IN581" s="222">
        <f t="shared" si="1613"/>
        <v>0</v>
      </c>
      <c r="IO581" s="222">
        <f t="shared" si="1614"/>
        <v>0</v>
      </c>
      <c r="IP581" s="222">
        <f t="shared" si="1615"/>
        <v>0</v>
      </c>
      <c r="IQ581" s="222">
        <f t="shared" si="1616"/>
        <v>0</v>
      </c>
      <c r="IR581" s="222">
        <f t="shared" si="1617"/>
        <v>0</v>
      </c>
      <c r="IS581" s="222">
        <f t="shared" si="1618"/>
        <v>0</v>
      </c>
      <c r="IT581" s="222">
        <f t="shared" si="1619"/>
        <v>0</v>
      </c>
      <c r="IU581" s="222">
        <f t="shared" si="1620"/>
        <v>0</v>
      </c>
      <c r="IV581" s="222">
        <f t="shared" si="1621"/>
        <v>0</v>
      </c>
      <c r="IW581" s="222">
        <f t="shared" si="1622"/>
        <v>0</v>
      </c>
      <c r="IX581" s="222">
        <f t="shared" si="1623"/>
        <v>0</v>
      </c>
      <c r="IY581" s="222">
        <f t="shared" si="1624"/>
        <v>0</v>
      </c>
      <c r="IZ581" s="222">
        <f t="shared" si="1625"/>
        <v>0</v>
      </c>
      <c r="JA581" s="222">
        <f t="shared" si="1626"/>
        <v>0</v>
      </c>
      <c r="JB581" s="222">
        <f t="shared" si="1627"/>
        <v>0</v>
      </c>
    </row>
    <row r="582" spans="2:262">
      <c r="B582" s="230">
        <v>221</v>
      </c>
      <c r="C582" s="229">
        <f t="shared" si="1628"/>
        <v>4.3164062499999939E-3</v>
      </c>
      <c r="D582" s="226">
        <f t="shared" ca="1" si="1371"/>
        <v>39.38695090158464</v>
      </c>
      <c r="E582" s="225">
        <f ca="1">HS361</f>
        <v>0.18695090158463837</v>
      </c>
      <c r="F582" s="224">
        <v>221</v>
      </c>
      <c r="G582" s="222">
        <f t="shared" si="1372"/>
        <v>0</v>
      </c>
      <c r="H582" s="222">
        <f t="shared" si="1373"/>
        <v>0</v>
      </c>
      <c r="I582" s="222">
        <f t="shared" si="1374"/>
        <v>0</v>
      </c>
      <c r="J582" s="222">
        <f t="shared" si="1375"/>
        <v>0</v>
      </c>
      <c r="K582" s="222">
        <f t="shared" si="1376"/>
        <v>0</v>
      </c>
      <c r="L582" s="222">
        <f t="shared" si="1377"/>
        <v>0</v>
      </c>
      <c r="M582" s="222">
        <f t="shared" si="1378"/>
        <v>0</v>
      </c>
      <c r="N582" s="222">
        <f t="shared" si="1379"/>
        <v>0</v>
      </c>
      <c r="O582" s="222">
        <f t="shared" si="1380"/>
        <v>0</v>
      </c>
      <c r="P582" s="222">
        <f t="shared" si="1381"/>
        <v>0</v>
      </c>
      <c r="Q582" s="222">
        <f t="shared" si="1382"/>
        <v>0</v>
      </c>
      <c r="R582" s="222">
        <f t="shared" si="1383"/>
        <v>0</v>
      </c>
      <c r="S582" s="222">
        <f t="shared" si="1384"/>
        <v>0</v>
      </c>
      <c r="T582" s="222">
        <f t="shared" si="1385"/>
        <v>0</v>
      </c>
      <c r="U582" s="222">
        <f t="shared" si="1386"/>
        <v>0</v>
      </c>
      <c r="V582" s="222">
        <f t="shared" si="1387"/>
        <v>0</v>
      </c>
      <c r="W582" s="222">
        <f t="shared" si="1388"/>
        <v>0</v>
      </c>
      <c r="X582" s="222">
        <f t="shared" si="1389"/>
        <v>0</v>
      </c>
      <c r="Y582" s="222">
        <f t="shared" si="1390"/>
        <v>0</v>
      </c>
      <c r="Z582" s="222">
        <f t="shared" si="1391"/>
        <v>0</v>
      </c>
      <c r="AA582" s="222">
        <f t="shared" si="1392"/>
        <v>0</v>
      </c>
      <c r="AB582" s="222">
        <f t="shared" si="1393"/>
        <v>0</v>
      </c>
      <c r="AC582" s="222">
        <f t="shared" si="1394"/>
        <v>0</v>
      </c>
      <c r="AD582" s="222">
        <f t="shared" si="1395"/>
        <v>0</v>
      </c>
      <c r="AE582" s="222">
        <f t="shared" si="1396"/>
        <v>0</v>
      </c>
      <c r="AF582" s="222">
        <f t="shared" si="1397"/>
        <v>0</v>
      </c>
      <c r="AG582" s="222">
        <f t="shared" si="1398"/>
        <v>0</v>
      </c>
      <c r="AH582" s="222">
        <f t="shared" si="1399"/>
        <v>0</v>
      </c>
      <c r="AI582" s="222">
        <f t="shared" si="1400"/>
        <v>0</v>
      </c>
      <c r="AJ582" s="222">
        <f t="shared" si="1401"/>
        <v>0</v>
      </c>
      <c r="AK582" s="222">
        <f t="shared" si="1402"/>
        <v>0</v>
      </c>
      <c r="AL582" s="222">
        <f t="shared" si="1403"/>
        <v>0</v>
      </c>
      <c r="AM582" s="222">
        <f t="shared" si="1404"/>
        <v>0</v>
      </c>
      <c r="AN582" s="222">
        <f t="shared" si="1405"/>
        <v>0</v>
      </c>
      <c r="AO582" s="222">
        <f t="shared" si="1406"/>
        <v>0</v>
      </c>
      <c r="AP582" s="222">
        <f t="shared" si="1407"/>
        <v>0</v>
      </c>
      <c r="AQ582" s="222">
        <f t="shared" si="1408"/>
        <v>0</v>
      </c>
      <c r="AR582" s="222">
        <f t="shared" si="1409"/>
        <v>0</v>
      </c>
      <c r="AS582" s="222">
        <f t="shared" si="1410"/>
        <v>0</v>
      </c>
      <c r="AT582" s="222">
        <f t="shared" si="1411"/>
        <v>0</v>
      </c>
      <c r="AU582" s="222">
        <f t="shared" si="1412"/>
        <v>0</v>
      </c>
      <c r="AV582" s="222">
        <f t="shared" si="1413"/>
        <v>0</v>
      </c>
      <c r="AW582" s="222">
        <f t="shared" si="1414"/>
        <v>0</v>
      </c>
      <c r="AX582" s="222">
        <f t="shared" si="1415"/>
        <v>0</v>
      </c>
      <c r="AY582" s="222">
        <f t="shared" si="1416"/>
        <v>0</v>
      </c>
      <c r="AZ582" s="222">
        <f t="shared" si="1417"/>
        <v>0</v>
      </c>
      <c r="BA582" s="222">
        <f t="shared" si="1418"/>
        <v>0</v>
      </c>
      <c r="BB582" s="222">
        <f t="shared" si="1419"/>
        <v>0</v>
      </c>
      <c r="BC582" s="222">
        <f t="shared" si="1420"/>
        <v>0</v>
      </c>
      <c r="BD582" s="222">
        <f t="shared" si="1421"/>
        <v>0</v>
      </c>
      <c r="BE582" s="222">
        <f t="shared" si="1422"/>
        <v>0</v>
      </c>
      <c r="BF582" s="222">
        <f t="shared" si="1423"/>
        <v>0</v>
      </c>
      <c r="BG582" s="222">
        <f t="shared" si="1424"/>
        <v>0</v>
      </c>
      <c r="BH582" s="222">
        <f t="shared" si="1425"/>
        <v>0</v>
      </c>
      <c r="BI582" s="222">
        <f t="shared" si="1426"/>
        <v>0</v>
      </c>
      <c r="BJ582" s="222">
        <f t="shared" si="1427"/>
        <v>0</v>
      </c>
      <c r="BK582" s="222">
        <f t="shared" si="1428"/>
        <v>0</v>
      </c>
      <c r="BL582" s="222">
        <f t="shared" si="1429"/>
        <v>0</v>
      </c>
      <c r="BM582" s="222">
        <f t="shared" si="1430"/>
        <v>0</v>
      </c>
      <c r="BN582" s="222">
        <f t="shared" si="1431"/>
        <v>0</v>
      </c>
      <c r="BO582" s="222">
        <f t="shared" si="1432"/>
        <v>0</v>
      </c>
      <c r="BP582" s="222">
        <f t="shared" si="1433"/>
        <v>0</v>
      </c>
      <c r="BQ582" s="222">
        <f t="shared" si="1434"/>
        <v>0</v>
      </c>
      <c r="BR582" s="222">
        <f t="shared" si="1435"/>
        <v>0</v>
      </c>
      <c r="BS582" s="222">
        <f t="shared" si="1436"/>
        <v>0</v>
      </c>
      <c r="BT582" s="222">
        <f t="shared" si="1437"/>
        <v>0</v>
      </c>
      <c r="BU582" s="222">
        <f t="shared" si="1438"/>
        <v>0</v>
      </c>
      <c r="BV582" s="222">
        <f t="shared" si="1439"/>
        <v>0</v>
      </c>
      <c r="BW582" s="222">
        <f t="shared" si="1440"/>
        <v>0</v>
      </c>
      <c r="BX582" s="222">
        <f t="shared" si="1441"/>
        <v>0</v>
      </c>
      <c r="BY582" s="222">
        <f t="shared" si="1442"/>
        <v>0</v>
      </c>
      <c r="BZ582" s="222">
        <f t="shared" si="1443"/>
        <v>0</v>
      </c>
      <c r="CA582" s="222">
        <f t="shared" si="1444"/>
        <v>0</v>
      </c>
      <c r="CB582" s="222">
        <f t="shared" si="1445"/>
        <v>0</v>
      </c>
      <c r="CC582" s="222">
        <f t="shared" si="1446"/>
        <v>0</v>
      </c>
      <c r="CD582" s="222">
        <f t="shared" si="1447"/>
        <v>0</v>
      </c>
      <c r="CE582" s="222">
        <f t="shared" si="1448"/>
        <v>0</v>
      </c>
      <c r="CF582" s="222">
        <f t="shared" si="1449"/>
        <v>0</v>
      </c>
      <c r="CG582" s="222">
        <f t="shared" si="1450"/>
        <v>0</v>
      </c>
      <c r="CH582" s="222">
        <f t="shared" si="1451"/>
        <v>0</v>
      </c>
      <c r="CI582" s="222">
        <f t="shared" si="1452"/>
        <v>0</v>
      </c>
      <c r="CJ582" s="222">
        <f t="shared" si="1453"/>
        <v>0</v>
      </c>
      <c r="CK582" s="222">
        <f t="shared" si="1454"/>
        <v>0</v>
      </c>
      <c r="CL582" s="222">
        <f t="shared" si="1455"/>
        <v>0</v>
      </c>
      <c r="CM582" s="222">
        <f t="shared" si="1456"/>
        <v>0</v>
      </c>
      <c r="CN582" s="222">
        <f t="shared" si="1457"/>
        <v>0</v>
      </c>
      <c r="CO582" s="222">
        <f t="shared" si="1458"/>
        <v>0</v>
      </c>
      <c r="CP582" s="222">
        <f t="shared" si="1459"/>
        <v>0</v>
      </c>
      <c r="CQ582" s="222">
        <f t="shared" si="1460"/>
        <v>0</v>
      </c>
      <c r="CR582" s="222">
        <f t="shared" si="1461"/>
        <v>0</v>
      </c>
      <c r="CS582" s="222">
        <f t="shared" si="1462"/>
        <v>0</v>
      </c>
      <c r="CT582" s="222">
        <f t="shared" si="1463"/>
        <v>0</v>
      </c>
      <c r="CU582" s="222">
        <f t="shared" si="1464"/>
        <v>0</v>
      </c>
      <c r="CV582" s="222">
        <f t="shared" si="1465"/>
        <v>0</v>
      </c>
      <c r="CW582" s="222">
        <f t="shared" si="1466"/>
        <v>0</v>
      </c>
      <c r="CX582" s="222">
        <f t="shared" si="1467"/>
        <v>0</v>
      </c>
      <c r="CY582" s="222">
        <f t="shared" si="1468"/>
        <v>0</v>
      </c>
      <c r="CZ582" s="222">
        <f t="shared" si="1469"/>
        <v>0</v>
      </c>
      <c r="DA582" s="222">
        <f t="shared" si="1470"/>
        <v>0</v>
      </c>
      <c r="DB582" s="222">
        <f t="shared" si="1471"/>
        <v>0</v>
      </c>
      <c r="DC582" s="222">
        <f t="shared" si="1472"/>
        <v>0</v>
      </c>
      <c r="DD582" s="222">
        <f t="shared" si="1473"/>
        <v>0</v>
      </c>
      <c r="DE582" s="222">
        <f t="shared" si="1474"/>
        <v>0</v>
      </c>
      <c r="DF582" s="222">
        <f t="shared" si="1475"/>
        <v>0</v>
      </c>
      <c r="DG582" s="222">
        <f t="shared" si="1476"/>
        <v>0</v>
      </c>
      <c r="DH582" s="222">
        <f t="shared" si="1477"/>
        <v>0</v>
      </c>
      <c r="DI582" s="222">
        <f t="shared" si="1478"/>
        <v>0</v>
      </c>
      <c r="DJ582" s="222">
        <f t="shared" si="1479"/>
        <v>0</v>
      </c>
      <c r="DK582" s="222">
        <f t="shared" si="1480"/>
        <v>0</v>
      </c>
      <c r="DL582" s="222">
        <f t="shared" si="1481"/>
        <v>0</v>
      </c>
      <c r="DM582" s="222">
        <f t="shared" si="1482"/>
        <v>0</v>
      </c>
      <c r="DN582" s="222">
        <f t="shared" si="1483"/>
        <v>0</v>
      </c>
      <c r="DO582" s="222">
        <f t="shared" si="1484"/>
        <v>0</v>
      </c>
      <c r="DP582" s="222">
        <f t="shared" si="1485"/>
        <v>0</v>
      </c>
      <c r="DQ582" s="222">
        <f t="shared" si="1486"/>
        <v>0</v>
      </c>
      <c r="DR582" s="222">
        <f t="shared" si="1487"/>
        <v>0</v>
      </c>
      <c r="DS582" s="222">
        <f t="shared" si="1488"/>
        <v>0</v>
      </c>
      <c r="DT582" s="222">
        <f t="shared" si="1489"/>
        <v>0</v>
      </c>
      <c r="DU582" s="222">
        <f t="shared" si="1490"/>
        <v>0</v>
      </c>
      <c r="DV582" s="222">
        <f t="shared" si="1491"/>
        <v>0</v>
      </c>
      <c r="DW582" s="222">
        <f t="shared" si="1492"/>
        <v>0</v>
      </c>
      <c r="DX582" s="222">
        <f t="shared" si="1493"/>
        <v>0</v>
      </c>
      <c r="DY582" s="222">
        <f t="shared" si="1494"/>
        <v>0</v>
      </c>
      <c r="DZ582" s="222">
        <f t="shared" si="1495"/>
        <v>0</v>
      </c>
      <c r="EA582" s="222">
        <f t="shared" si="1496"/>
        <v>0</v>
      </c>
      <c r="EB582" s="222">
        <f t="shared" si="1497"/>
        <v>0</v>
      </c>
      <c r="EC582" s="222">
        <f t="shared" si="1498"/>
        <v>0</v>
      </c>
      <c r="ED582" s="222">
        <f t="shared" si="1499"/>
        <v>0</v>
      </c>
      <c r="EE582" s="222">
        <f t="shared" si="1500"/>
        <v>0</v>
      </c>
      <c r="EF582" s="222">
        <f t="shared" si="1501"/>
        <v>0</v>
      </c>
      <c r="EG582" s="222">
        <f t="shared" si="1502"/>
        <v>0</v>
      </c>
      <c r="EH582" s="222">
        <f t="shared" si="1503"/>
        <v>0</v>
      </c>
      <c r="EI582" s="222">
        <f t="shared" si="1504"/>
        <v>0</v>
      </c>
      <c r="EJ582" s="222">
        <f t="shared" si="1505"/>
        <v>0</v>
      </c>
      <c r="EK582" s="222">
        <f t="shared" si="1506"/>
        <v>0</v>
      </c>
      <c r="EL582" s="222">
        <f t="shared" si="1507"/>
        <v>0</v>
      </c>
      <c r="EM582" s="222">
        <f t="shared" si="1508"/>
        <v>0</v>
      </c>
      <c r="EN582" s="222">
        <f t="shared" si="1509"/>
        <v>0</v>
      </c>
      <c r="EO582" s="222">
        <f t="shared" si="1510"/>
        <v>0</v>
      </c>
      <c r="EP582" s="222">
        <f t="shared" si="1511"/>
        <v>0</v>
      </c>
      <c r="EQ582" s="222">
        <f t="shared" si="1512"/>
        <v>0</v>
      </c>
      <c r="ER582" s="222">
        <f t="shared" si="1513"/>
        <v>0</v>
      </c>
      <c r="ES582" s="222">
        <f t="shared" si="1514"/>
        <v>0</v>
      </c>
      <c r="ET582" s="222">
        <f t="shared" si="1515"/>
        <v>0</v>
      </c>
      <c r="EU582" s="222">
        <f t="shared" si="1516"/>
        <v>0</v>
      </c>
      <c r="EV582" s="222">
        <f t="shared" si="1517"/>
        <v>0</v>
      </c>
      <c r="EW582" s="222">
        <f t="shared" si="1518"/>
        <v>0</v>
      </c>
      <c r="EX582" s="222">
        <f t="shared" si="1519"/>
        <v>0</v>
      </c>
      <c r="EY582" s="222">
        <f t="shared" si="1520"/>
        <v>0</v>
      </c>
      <c r="EZ582" s="222">
        <f t="shared" si="1521"/>
        <v>0</v>
      </c>
      <c r="FA582" s="222">
        <f t="shared" si="1522"/>
        <v>0</v>
      </c>
      <c r="FB582" s="222">
        <f t="shared" si="1523"/>
        <v>0</v>
      </c>
      <c r="FC582" s="222">
        <f t="shared" si="1524"/>
        <v>0</v>
      </c>
      <c r="FD582" s="222">
        <f t="shared" si="1525"/>
        <v>0</v>
      </c>
      <c r="FE582" s="222">
        <f t="shared" si="1526"/>
        <v>0</v>
      </c>
      <c r="FF582" s="222">
        <f t="shared" si="1527"/>
        <v>0</v>
      </c>
      <c r="FG582" s="222">
        <f t="shared" si="1528"/>
        <v>0</v>
      </c>
      <c r="FH582" s="222">
        <f t="shared" si="1529"/>
        <v>0</v>
      </c>
      <c r="FI582" s="222">
        <f t="shared" si="1530"/>
        <v>0</v>
      </c>
      <c r="FJ582" s="222">
        <f t="shared" si="1531"/>
        <v>0</v>
      </c>
      <c r="FK582" s="222">
        <f t="shared" si="1532"/>
        <v>0</v>
      </c>
      <c r="FL582" s="222">
        <f t="shared" si="1533"/>
        <v>0</v>
      </c>
      <c r="FM582" s="222">
        <f t="shared" si="1534"/>
        <v>0</v>
      </c>
      <c r="FN582" s="222">
        <f t="shared" si="1535"/>
        <v>0</v>
      </c>
      <c r="FO582" s="222">
        <f t="shared" si="1536"/>
        <v>0</v>
      </c>
      <c r="FP582" s="222">
        <f t="shared" si="1537"/>
        <v>0</v>
      </c>
      <c r="FQ582" s="222">
        <f t="shared" si="1538"/>
        <v>0</v>
      </c>
      <c r="FR582" s="222">
        <f t="shared" si="1539"/>
        <v>0</v>
      </c>
      <c r="FS582" s="222">
        <f t="shared" si="1540"/>
        <v>0</v>
      </c>
      <c r="FT582" s="222">
        <f t="shared" si="1541"/>
        <v>0</v>
      </c>
      <c r="FU582" s="222">
        <f t="shared" si="1542"/>
        <v>0</v>
      </c>
      <c r="FV582" s="222">
        <f t="shared" si="1543"/>
        <v>0</v>
      </c>
      <c r="FW582" s="222">
        <f t="shared" si="1544"/>
        <v>0</v>
      </c>
      <c r="FX582" s="222">
        <f t="shared" si="1545"/>
        <v>0</v>
      </c>
      <c r="FY582" s="222">
        <f t="shared" si="1546"/>
        <v>0</v>
      </c>
      <c r="FZ582" s="222">
        <f t="shared" si="1547"/>
        <v>0</v>
      </c>
      <c r="GA582" s="222">
        <f t="shared" si="1548"/>
        <v>0</v>
      </c>
      <c r="GB582" s="222">
        <f t="shared" si="1549"/>
        <v>0</v>
      </c>
      <c r="GC582" s="222">
        <f t="shared" si="1550"/>
        <v>0</v>
      </c>
      <c r="GD582" s="222">
        <f t="shared" si="1551"/>
        <v>0</v>
      </c>
      <c r="GE582" s="222">
        <f t="shared" si="1552"/>
        <v>0</v>
      </c>
      <c r="GF582" s="222">
        <f t="shared" si="1553"/>
        <v>0</v>
      </c>
      <c r="GG582" s="222">
        <f t="shared" si="1554"/>
        <v>0</v>
      </c>
      <c r="GH582" s="222">
        <f t="shared" si="1555"/>
        <v>0</v>
      </c>
      <c r="GI582" s="222">
        <f t="shared" si="1556"/>
        <v>0</v>
      </c>
      <c r="GJ582" s="222">
        <f t="shared" si="1557"/>
        <v>0</v>
      </c>
      <c r="GK582" s="222">
        <f t="shared" si="1558"/>
        <v>0</v>
      </c>
      <c r="GL582" s="222">
        <f t="shared" si="1559"/>
        <v>0</v>
      </c>
      <c r="GM582" s="222">
        <f t="shared" si="1560"/>
        <v>0</v>
      </c>
      <c r="GN582" s="222">
        <f t="shared" si="1561"/>
        <v>0</v>
      </c>
      <c r="GO582" s="222">
        <f t="shared" si="1562"/>
        <v>0</v>
      </c>
      <c r="GP582" s="222">
        <f t="shared" si="1563"/>
        <v>0</v>
      </c>
      <c r="GQ582" s="222">
        <f t="shared" si="1564"/>
        <v>0</v>
      </c>
      <c r="GR582" s="222">
        <f t="shared" si="1565"/>
        <v>0</v>
      </c>
      <c r="GS582" s="222">
        <f t="shared" si="1566"/>
        <v>0</v>
      </c>
      <c r="GT582" s="222">
        <f t="shared" si="1567"/>
        <v>0</v>
      </c>
      <c r="GU582" s="222">
        <f t="shared" si="1568"/>
        <v>0</v>
      </c>
      <c r="GV582" s="222">
        <f t="shared" si="1569"/>
        <v>0</v>
      </c>
      <c r="GW582" s="222">
        <f t="shared" si="1570"/>
        <v>0</v>
      </c>
      <c r="GX582" s="222">
        <f t="shared" si="1571"/>
        <v>0</v>
      </c>
      <c r="GY582" s="222">
        <f t="shared" si="1572"/>
        <v>0</v>
      </c>
      <c r="GZ582" s="222">
        <f t="shared" si="1573"/>
        <v>0</v>
      </c>
      <c r="HA582" s="222">
        <f t="shared" si="1574"/>
        <v>0</v>
      </c>
      <c r="HB582" s="222">
        <f t="shared" si="1575"/>
        <v>0</v>
      </c>
      <c r="HC582" s="222">
        <f t="shared" si="1576"/>
        <v>0</v>
      </c>
      <c r="HD582" s="222">
        <f t="shared" si="1577"/>
        <v>0</v>
      </c>
      <c r="HE582" s="222">
        <f t="shared" si="1578"/>
        <v>0</v>
      </c>
      <c r="HF582" s="222">
        <f t="shared" si="1579"/>
        <v>0</v>
      </c>
      <c r="HG582" s="222">
        <f t="shared" si="1580"/>
        <v>0</v>
      </c>
      <c r="HH582" s="222">
        <f t="shared" si="1581"/>
        <v>0</v>
      </c>
      <c r="HI582" s="222">
        <f t="shared" si="1582"/>
        <v>0</v>
      </c>
      <c r="HJ582" s="222">
        <f t="shared" si="1583"/>
        <v>0</v>
      </c>
      <c r="HK582" s="222">
        <f t="shared" si="1584"/>
        <v>0</v>
      </c>
      <c r="HL582" s="222">
        <f t="shared" si="1585"/>
        <v>0</v>
      </c>
      <c r="HM582" s="222">
        <f t="shared" si="1586"/>
        <v>0</v>
      </c>
      <c r="HN582" s="222">
        <f t="shared" si="1587"/>
        <v>0</v>
      </c>
      <c r="HO582" s="222">
        <f t="shared" si="1588"/>
        <v>0</v>
      </c>
      <c r="HP582" s="222">
        <f t="shared" si="1589"/>
        <v>0</v>
      </c>
      <c r="HQ582" s="222">
        <f t="shared" si="1590"/>
        <v>0</v>
      </c>
      <c r="HR582" s="222">
        <f t="shared" si="1591"/>
        <v>0</v>
      </c>
      <c r="HS582" s="222">
        <f t="shared" si="1592"/>
        <v>0</v>
      </c>
      <c r="HT582" s="222">
        <f t="shared" si="1593"/>
        <v>0</v>
      </c>
      <c r="HU582" s="222">
        <f t="shared" si="1594"/>
        <v>0</v>
      </c>
      <c r="HV582" s="222">
        <f t="shared" si="1595"/>
        <v>0</v>
      </c>
      <c r="HW582" s="222">
        <f t="shared" si="1596"/>
        <v>0</v>
      </c>
      <c r="HX582" s="222">
        <f t="shared" si="1597"/>
        <v>0</v>
      </c>
      <c r="HY582" s="222">
        <f t="shared" si="1598"/>
        <v>0</v>
      </c>
      <c r="HZ582" s="222">
        <f t="shared" si="1599"/>
        <v>0</v>
      </c>
      <c r="IA582" s="222">
        <f t="shared" si="1600"/>
        <v>0</v>
      </c>
      <c r="IB582" s="222">
        <f t="shared" si="1601"/>
        <v>0</v>
      </c>
      <c r="IC582" s="222">
        <f t="shared" si="1602"/>
        <v>0</v>
      </c>
      <c r="ID582" s="222">
        <f t="shared" si="1603"/>
        <v>0</v>
      </c>
      <c r="IE582" s="222">
        <f t="shared" si="1604"/>
        <v>0</v>
      </c>
      <c r="IF582" s="222">
        <f t="shared" si="1605"/>
        <v>0</v>
      </c>
      <c r="IG582" s="222">
        <f t="shared" si="1606"/>
        <v>0</v>
      </c>
      <c r="IH582" s="222">
        <f t="shared" si="1607"/>
        <v>0</v>
      </c>
      <c r="II582" s="222">
        <f t="shared" si="1608"/>
        <v>0</v>
      </c>
      <c r="IJ582" s="222">
        <f t="shared" si="1609"/>
        <v>0</v>
      </c>
      <c r="IK582" s="222">
        <f t="shared" si="1610"/>
        <v>0</v>
      </c>
      <c r="IL582" s="222">
        <f t="shared" si="1611"/>
        <v>0</v>
      </c>
      <c r="IM582" s="222">
        <f t="shared" si="1612"/>
        <v>0</v>
      </c>
      <c r="IN582" s="222">
        <f t="shared" si="1613"/>
        <v>0</v>
      </c>
      <c r="IO582" s="222">
        <f t="shared" si="1614"/>
        <v>0</v>
      </c>
      <c r="IP582" s="222">
        <f t="shared" si="1615"/>
        <v>0</v>
      </c>
      <c r="IQ582" s="222">
        <f t="shared" si="1616"/>
        <v>0</v>
      </c>
      <c r="IR582" s="222">
        <f t="shared" si="1617"/>
        <v>0</v>
      </c>
      <c r="IS582" s="222">
        <f t="shared" si="1618"/>
        <v>0</v>
      </c>
      <c r="IT582" s="222">
        <f t="shared" si="1619"/>
        <v>0</v>
      </c>
      <c r="IU582" s="222">
        <f t="shared" si="1620"/>
        <v>0</v>
      </c>
      <c r="IV582" s="222">
        <f t="shared" si="1621"/>
        <v>0</v>
      </c>
      <c r="IW582" s="222">
        <f t="shared" si="1622"/>
        <v>0</v>
      </c>
      <c r="IX582" s="222">
        <f t="shared" si="1623"/>
        <v>0</v>
      </c>
      <c r="IY582" s="222">
        <f t="shared" si="1624"/>
        <v>0</v>
      </c>
      <c r="IZ582" s="222">
        <f t="shared" si="1625"/>
        <v>0</v>
      </c>
      <c r="JA582" s="222">
        <f t="shared" si="1626"/>
        <v>0</v>
      </c>
      <c r="JB582" s="222">
        <f t="shared" si="1627"/>
        <v>0</v>
      </c>
    </row>
    <row r="583" spans="2:262">
      <c r="B583" s="230">
        <v>222</v>
      </c>
      <c r="C583" s="229">
        <f t="shared" si="1628"/>
        <v>4.3359374999999934E-3</v>
      </c>
      <c r="D583" s="226">
        <f t="shared" ca="1" si="1371"/>
        <v>39.385111032533857</v>
      </c>
      <c r="E583" s="225">
        <f ca="1">HT361</f>
        <v>0.1851110325338518</v>
      </c>
      <c r="F583" s="224">
        <v>222</v>
      </c>
      <c r="G583" s="222">
        <f t="shared" si="1372"/>
        <v>0</v>
      </c>
      <c r="H583" s="222">
        <f t="shared" si="1373"/>
        <v>0</v>
      </c>
      <c r="I583" s="222">
        <f t="shared" si="1374"/>
        <v>0</v>
      </c>
      <c r="J583" s="222">
        <f t="shared" si="1375"/>
        <v>0</v>
      </c>
      <c r="K583" s="222">
        <f t="shared" si="1376"/>
        <v>0</v>
      </c>
      <c r="L583" s="222">
        <f t="shared" si="1377"/>
        <v>0</v>
      </c>
      <c r="M583" s="222">
        <f t="shared" si="1378"/>
        <v>0</v>
      </c>
      <c r="N583" s="222">
        <f t="shared" si="1379"/>
        <v>0</v>
      </c>
      <c r="O583" s="222">
        <f t="shared" si="1380"/>
        <v>0</v>
      </c>
      <c r="P583" s="222">
        <f t="shared" si="1381"/>
        <v>0</v>
      </c>
      <c r="Q583" s="222">
        <f t="shared" si="1382"/>
        <v>0</v>
      </c>
      <c r="R583" s="222">
        <f t="shared" si="1383"/>
        <v>0</v>
      </c>
      <c r="S583" s="222">
        <f t="shared" si="1384"/>
        <v>0</v>
      </c>
      <c r="T583" s="222">
        <f t="shared" si="1385"/>
        <v>0</v>
      </c>
      <c r="U583" s="222">
        <f t="shared" si="1386"/>
        <v>0</v>
      </c>
      <c r="V583" s="222">
        <f t="shared" si="1387"/>
        <v>0</v>
      </c>
      <c r="W583" s="222">
        <f t="shared" si="1388"/>
        <v>0</v>
      </c>
      <c r="X583" s="222">
        <f t="shared" si="1389"/>
        <v>0</v>
      </c>
      <c r="Y583" s="222">
        <f t="shared" si="1390"/>
        <v>0</v>
      </c>
      <c r="Z583" s="222">
        <f t="shared" si="1391"/>
        <v>0</v>
      </c>
      <c r="AA583" s="222">
        <f t="shared" si="1392"/>
        <v>0</v>
      </c>
      <c r="AB583" s="222">
        <f t="shared" si="1393"/>
        <v>0</v>
      </c>
      <c r="AC583" s="222">
        <f t="shared" si="1394"/>
        <v>0</v>
      </c>
      <c r="AD583" s="222">
        <f t="shared" si="1395"/>
        <v>0</v>
      </c>
      <c r="AE583" s="222">
        <f t="shared" si="1396"/>
        <v>0</v>
      </c>
      <c r="AF583" s="222">
        <f t="shared" si="1397"/>
        <v>0</v>
      </c>
      <c r="AG583" s="222">
        <f t="shared" si="1398"/>
        <v>0</v>
      </c>
      <c r="AH583" s="222">
        <f t="shared" si="1399"/>
        <v>0</v>
      </c>
      <c r="AI583" s="222">
        <f t="shared" si="1400"/>
        <v>0</v>
      </c>
      <c r="AJ583" s="222">
        <f t="shared" si="1401"/>
        <v>0</v>
      </c>
      <c r="AK583" s="222">
        <f t="shared" si="1402"/>
        <v>0</v>
      </c>
      <c r="AL583" s="222">
        <f t="shared" si="1403"/>
        <v>0</v>
      </c>
      <c r="AM583" s="222">
        <f t="shared" si="1404"/>
        <v>0</v>
      </c>
      <c r="AN583" s="222">
        <f t="shared" si="1405"/>
        <v>0</v>
      </c>
      <c r="AO583" s="222">
        <f t="shared" si="1406"/>
        <v>0</v>
      </c>
      <c r="AP583" s="222">
        <f t="shared" si="1407"/>
        <v>0</v>
      </c>
      <c r="AQ583" s="222">
        <f t="shared" si="1408"/>
        <v>0</v>
      </c>
      <c r="AR583" s="222">
        <f t="shared" si="1409"/>
        <v>0</v>
      </c>
      <c r="AS583" s="222">
        <f t="shared" si="1410"/>
        <v>0</v>
      </c>
      <c r="AT583" s="222">
        <f t="shared" si="1411"/>
        <v>0</v>
      </c>
      <c r="AU583" s="222">
        <f t="shared" si="1412"/>
        <v>0</v>
      </c>
      <c r="AV583" s="222">
        <f t="shared" si="1413"/>
        <v>0</v>
      </c>
      <c r="AW583" s="222">
        <f t="shared" si="1414"/>
        <v>0</v>
      </c>
      <c r="AX583" s="222">
        <f t="shared" si="1415"/>
        <v>0</v>
      </c>
      <c r="AY583" s="222">
        <f t="shared" si="1416"/>
        <v>0</v>
      </c>
      <c r="AZ583" s="222">
        <f t="shared" si="1417"/>
        <v>0</v>
      </c>
      <c r="BA583" s="222">
        <f t="shared" si="1418"/>
        <v>0</v>
      </c>
      <c r="BB583" s="222">
        <f t="shared" si="1419"/>
        <v>0</v>
      </c>
      <c r="BC583" s="222">
        <f t="shared" si="1420"/>
        <v>0</v>
      </c>
      <c r="BD583" s="222">
        <f t="shared" si="1421"/>
        <v>0</v>
      </c>
      <c r="BE583" s="222">
        <f t="shared" si="1422"/>
        <v>0</v>
      </c>
      <c r="BF583" s="222">
        <f t="shared" si="1423"/>
        <v>0</v>
      </c>
      <c r="BG583" s="222">
        <f t="shared" si="1424"/>
        <v>0</v>
      </c>
      <c r="BH583" s="222">
        <f t="shared" si="1425"/>
        <v>0</v>
      </c>
      <c r="BI583" s="222">
        <f t="shared" si="1426"/>
        <v>0</v>
      </c>
      <c r="BJ583" s="222">
        <f t="shared" si="1427"/>
        <v>0</v>
      </c>
      <c r="BK583" s="222">
        <f t="shared" si="1428"/>
        <v>0</v>
      </c>
      <c r="BL583" s="222">
        <f t="shared" si="1429"/>
        <v>0</v>
      </c>
      <c r="BM583" s="222">
        <f t="shared" si="1430"/>
        <v>0</v>
      </c>
      <c r="BN583" s="222">
        <f t="shared" si="1431"/>
        <v>0</v>
      </c>
      <c r="BO583" s="222">
        <f t="shared" si="1432"/>
        <v>0</v>
      </c>
      <c r="BP583" s="222">
        <f t="shared" si="1433"/>
        <v>0</v>
      </c>
      <c r="BQ583" s="222">
        <f t="shared" si="1434"/>
        <v>0</v>
      </c>
      <c r="BR583" s="222">
        <f t="shared" si="1435"/>
        <v>0</v>
      </c>
      <c r="BS583" s="222">
        <f t="shared" si="1436"/>
        <v>0</v>
      </c>
      <c r="BT583" s="222">
        <f t="shared" si="1437"/>
        <v>0</v>
      </c>
      <c r="BU583" s="222">
        <f t="shared" si="1438"/>
        <v>0</v>
      </c>
      <c r="BV583" s="222">
        <f t="shared" si="1439"/>
        <v>0</v>
      </c>
      <c r="BW583" s="222">
        <f t="shared" si="1440"/>
        <v>0</v>
      </c>
      <c r="BX583" s="222">
        <f t="shared" si="1441"/>
        <v>0</v>
      </c>
      <c r="BY583" s="222">
        <f t="shared" si="1442"/>
        <v>0</v>
      </c>
      <c r="BZ583" s="222">
        <f t="shared" si="1443"/>
        <v>0</v>
      </c>
      <c r="CA583" s="222">
        <f t="shared" si="1444"/>
        <v>0</v>
      </c>
      <c r="CB583" s="222">
        <f t="shared" si="1445"/>
        <v>0</v>
      </c>
      <c r="CC583" s="222">
        <f t="shared" si="1446"/>
        <v>0</v>
      </c>
      <c r="CD583" s="222">
        <f t="shared" si="1447"/>
        <v>0</v>
      </c>
      <c r="CE583" s="222">
        <f t="shared" si="1448"/>
        <v>0</v>
      </c>
      <c r="CF583" s="222">
        <f t="shared" si="1449"/>
        <v>0</v>
      </c>
      <c r="CG583" s="222">
        <f t="shared" si="1450"/>
        <v>0</v>
      </c>
      <c r="CH583" s="222">
        <f t="shared" si="1451"/>
        <v>0</v>
      </c>
      <c r="CI583" s="222">
        <f t="shared" si="1452"/>
        <v>0</v>
      </c>
      <c r="CJ583" s="222">
        <f t="shared" si="1453"/>
        <v>0</v>
      </c>
      <c r="CK583" s="222">
        <f t="shared" si="1454"/>
        <v>0</v>
      </c>
      <c r="CL583" s="222">
        <f t="shared" si="1455"/>
        <v>0</v>
      </c>
      <c r="CM583" s="222">
        <f t="shared" si="1456"/>
        <v>0</v>
      </c>
      <c r="CN583" s="222">
        <f t="shared" si="1457"/>
        <v>0</v>
      </c>
      <c r="CO583" s="222">
        <f t="shared" si="1458"/>
        <v>0</v>
      </c>
      <c r="CP583" s="222">
        <f t="shared" si="1459"/>
        <v>0</v>
      </c>
      <c r="CQ583" s="222">
        <f t="shared" si="1460"/>
        <v>0</v>
      </c>
      <c r="CR583" s="222">
        <f t="shared" si="1461"/>
        <v>0</v>
      </c>
      <c r="CS583" s="222">
        <f t="shared" si="1462"/>
        <v>0</v>
      </c>
      <c r="CT583" s="222">
        <f t="shared" si="1463"/>
        <v>0</v>
      </c>
      <c r="CU583" s="222">
        <f t="shared" si="1464"/>
        <v>0</v>
      </c>
      <c r="CV583" s="222">
        <f t="shared" si="1465"/>
        <v>0</v>
      </c>
      <c r="CW583" s="222">
        <f t="shared" si="1466"/>
        <v>0</v>
      </c>
      <c r="CX583" s="222">
        <f t="shared" si="1467"/>
        <v>0</v>
      </c>
      <c r="CY583" s="222">
        <f t="shared" si="1468"/>
        <v>0</v>
      </c>
      <c r="CZ583" s="222">
        <f t="shared" si="1469"/>
        <v>0</v>
      </c>
      <c r="DA583" s="222">
        <f t="shared" si="1470"/>
        <v>0</v>
      </c>
      <c r="DB583" s="222">
        <f t="shared" si="1471"/>
        <v>0</v>
      </c>
      <c r="DC583" s="222">
        <f t="shared" si="1472"/>
        <v>0</v>
      </c>
      <c r="DD583" s="222">
        <f t="shared" si="1473"/>
        <v>0</v>
      </c>
      <c r="DE583" s="222">
        <f t="shared" si="1474"/>
        <v>0</v>
      </c>
      <c r="DF583" s="222">
        <f t="shared" si="1475"/>
        <v>0</v>
      </c>
      <c r="DG583" s="222">
        <f t="shared" si="1476"/>
        <v>0</v>
      </c>
      <c r="DH583" s="222">
        <f t="shared" si="1477"/>
        <v>0</v>
      </c>
      <c r="DI583" s="222">
        <f t="shared" si="1478"/>
        <v>0</v>
      </c>
      <c r="DJ583" s="222">
        <f t="shared" si="1479"/>
        <v>0</v>
      </c>
      <c r="DK583" s="222">
        <f t="shared" si="1480"/>
        <v>0</v>
      </c>
      <c r="DL583" s="222">
        <f t="shared" si="1481"/>
        <v>0</v>
      </c>
      <c r="DM583" s="222">
        <f t="shared" si="1482"/>
        <v>0</v>
      </c>
      <c r="DN583" s="222">
        <f t="shared" si="1483"/>
        <v>0</v>
      </c>
      <c r="DO583" s="222">
        <f t="shared" si="1484"/>
        <v>0</v>
      </c>
      <c r="DP583" s="222">
        <f t="shared" si="1485"/>
        <v>0</v>
      </c>
      <c r="DQ583" s="222">
        <f t="shared" si="1486"/>
        <v>0</v>
      </c>
      <c r="DR583" s="222">
        <f t="shared" si="1487"/>
        <v>0</v>
      </c>
      <c r="DS583" s="222">
        <f t="shared" si="1488"/>
        <v>0</v>
      </c>
      <c r="DT583" s="222">
        <f t="shared" si="1489"/>
        <v>0</v>
      </c>
      <c r="DU583" s="222">
        <f t="shared" si="1490"/>
        <v>0</v>
      </c>
      <c r="DV583" s="222">
        <f t="shared" si="1491"/>
        <v>0</v>
      </c>
      <c r="DW583" s="222">
        <f t="shared" si="1492"/>
        <v>0</v>
      </c>
      <c r="DX583" s="222">
        <f t="shared" si="1493"/>
        <v>0</v>
      </c>
      <c r="DY583" s="222">
        <f t="shared" si="1494"/>
        <v>0</v>
      </c>
      <c r="DZ583" s="222">
        <f t="shared" si="1495"/>
        <v>0</v>
      </c>
      <c r="EA583" s="222">
        <f t="shared" si="1496"/>
        <v>0</v>
      </c>
      <c r="EB583" s="222">
        <f t="shared" si="1497"/>
        <v>0</v>
      </c>
      <c r="EC583" s="222">
        <f t="shared" si="1498"/>
        <v>0</v>
      </c>
      <c r="ED583" s="222">
        <f t="shared" si="1499"/>
        <v>0</v>
      </c>
      <c r="EE583" s="222">
        <f t="shared" si="1500"/>
        <v>0</v>
      </c>
      <c r="EF583" s="222">
        <f t="shared" si="1501"/>
        <v>0</v>
      </c>
      <c r="EG583" s="222">
        <f t="shared" si="1502"/>
        <v>0</v>
      </c>
      <c r="EH583" s="222">
        <f t="shared" si="1503"/>
        <v>0</v>
      </c>
      <c r="EI583" s="222">
        <f t="shared" si="1504"/>
        <v>0</v>
      </c>
      <c r="EJ583" s="222">
        <f t="shared" si="1505"/>
        <v>0</v>
      </c>
      <c r="EK583" s="222">
        <f t="shared" si="1506"/>
        <v>0</v>
      </c>
      <c r="EL583" s="222">
        <f t="shared" si="1507"/>
        <v>0</v>
      </c>
      <c r="EM583" s="222">
        <f t="shared" si="1508"/>
        <v>0</v>
      </c>
      <c r="EN583" s="222">
        <f t="shared" si="1509"/>
        <v>0</v>
      </c>
      <c r="EO583" s="222">
        <f t="shared" si="1510"/>
        <v>0</v>
      </c>
      <c r="EP583" s="222">
        <f t="shared" si="1511"/>
        <v>0</v>
      </c>
      <c r="EQ583" s="222">
        <f t="shared" si="1512"/>
        <v>0</v>
      </c>
      <c r="ER583" s="222">
        <f t="shared" si="1513"/>
        <v>0</v>
      </c>
      <c r="ES583" s="222">
        <f t="shared" si="1514"/>
        <v>0</v>
      </c>
      <c r="ET583" s="222">
        <f t="shared" si="1515"/>
        <v>0</v>
      </c>
      <c r="EU583" s="222">
        <f t="shared" si="1516"/>
        <v>0</v>
      </c>
      <c r="EV583" s="222">
        <f t="shared" si="1517"/>
        <v>0</v>
      </c>
      <c r="EW583" s="222">
        <f t="shared" si="1518"/>
        <v>0</v>
      </c>
      <c r="EX583" s="222">
        <f t="shared" si="1519"/>
        <v>0</v>
      </c>
      <c r="EY583" s="222">
        <f t="shared" si="1520"/>
        <v>0</v>
      </c>
      <c r="EZ583" s="222">
        <f t="shared" si="1521"/>
        <v>0</v>
      </c>
      <c r="FA583" s="222">
        <f t="shared" si="1522"/>
        <v>0</v>
      </c>
      <c r="FB583" s="222">
        <f t="shared" si="1523"/>
        <v>0</v>
      </c>
      <c r="FC583" s="222">
        <f t="shared" si="1524"/>
        <v>0</v>
      </c>
      <c r="FD583" s="222">
        <f t="shared" si="1525"/>
        <v>0</v>
      </c>
      <c r="FE583" s="222">
        <f t="shared" si="1526"/>
        <v>0</v>
      </c>
      <c r="FF583" s="222">
        <f t="shared" si="1527"/>
        <v>0</v>
      </c>
      <c r="FG583" s="222">
        <f t="shared" si="1528"/>
        <v>0</v>
      </c>
      <c r="FH583" s="222">
        <f t="shared" si="1529"/>
        <v>0</v>
      </c>
      <c r="FI583" s="222">
        <f t="shared" si="1530"/>
        <v>0</v>
      </c>
      <c r="FJ583" s="222">
        <f t="shared" si="1531"/>
        <v>0</v>
      </c>
      <c r="FK583" s="222">
        <f t="shared" si="1532"/>
        <v>0</v>
      </c>
      <c r="FL583" s="222">
        <f t="shared" si="1533"/>
        <v>0</v>
      </c>
      <c r="FM583" s="222">
        <f t="shared" si="1534"/>
        <v>0</v>
      </c>
      <c r="FN583" s="222">
        <f t="shared" si="1535"/>
        <v>0</v>
      </c>
      <c r="FO583" s="222">
        <f t="shared" si="1536"/>
        <v>0</v>
      </c>
      <c r="FP583" s="222">
        <f t="shared" si="1537"/>
        <v>0</v>
      </c>
      <c r="FQ583" s="222">
        <f t="shared" si="1538"/>
        <v>0</v>
      </c>
      <c r="FR583" s="222">
        <f t="shared" si="1539"/>
        <v>0</v>
      </c>
      <c r="FS583" s="222">
        <f t="shared" si="1540"/>
        <v>0</v>
      </c>
      <c r="FT583" s="222">
        <f t="shared" si="1541"/>
        <v>0</v>
      </c>
      <c r="FU583" s="222">
        <f t="shared" si="1542"/>
        <v>0</v>
      </c>
      <c r="FV583" s="222">
        <f t="shared" si="1543"/>
        <v>0</v>
      </c>
      <c r="FW583" s="222">
        <f t="shared" si="1544"/>
        <v>0</v>
      </c>
      <c r="FX583" s="222">
        <f t="shared" si="1545"/>
        <v>0</v>
      </c>
      <c r="FY583" s="222">
        <f t="shared" si="1546"/>
        <v>0</v>
      </c>
      <c r="FZ583" s="222">
        <f t="shared" si="1547"/>
        <v>0</v>
      </c>
      <c r="GA583" s="222">
        <f t="shared" si="1548"/>
        <v>0</v>
      </c>
      <c r="GB583" s="222">
        <f t="shared" si="1549"/>
        <v>0</v>
      </c>
      <c r="GC583" s="222">
        <f t="shared" si="1550"/>
        <v>0</v>
      </c>
      <c r="GD583" s="222">
        <f t="shared" si="1551"/>
        <v>0</v>
      </c>
      <c r="GE583" s="222">
        <f t="shared" si="1552"/>
        <v>0</v>
      </c>
      <c r="GF583" s="222">
        <f t="shared" si="1553"/>
        <v>0</v>
      </c>
      <c r="GG583" s="222">
        <f t="shared" si="1554"/>
        <v>0</v>
      </c>
      <c r="GH583" s="222">
        <f t="shared" si="1555"/>
        <v>0</v>
      </c>
      <c r="GI583" s="222">
        <f t="shared" si="1556"/>
        <v>0</v>
      </c>
      <c r="GJ583" s="222">
        <f t="shared" si="1557"/>
        <v>0</v>
      </c>
      <c r="GK583" s="222">
        <f t="shared" si="1558"/>
        <v>0</v>
      </c>
      <c r="GL583" s="222">
        <f t="shared" si="1559"/>
        <v>0</v>
      </c>
      <c r="GM583" s="222">
        <f t="shared" si="1560"/>
        <v>0</v>
      </c>
      <c r="GN583" s="222">
        <f t="shared" si="1561"/>
        <v>0</v>
      </c>
      <c r="GO583" s="222">
        <f t="shared" si="1562"/>
        <v>0</v>
      </c>
      <c r="GP583" s="222">
        <f t="shared" si="1563"/>
        <v>0</v>
      </c>
      <c r="GQ583" s="222">
        <f t="shared" si="1564"/>
        <v>0</v>
      </c>
      <c r="GR583" s="222">
        <f t="shared" si="1565"/>
        <v>0</v>
      </c>
      <c r="GS583" s="222">
        <f t="shared" si="1566"/>
        <v>0</v>
      </c>
      <c r="GT583" s="222">
        <f t="shared" si="1567"/>
        <v>0</v>
      </c>
      <c r="GU583" s="222">
        <f t="shared" si="1568"/>
        <v>0</v>
      </c>
      <c r="GV583" s="222">
        <f t="shared" si="1569"/>
        <v>0</v>
      </c>
      <c r="GW583" s="222">
        <f t="shared" si="1570"/>
        <v>0</v>
      </c>
      <c r="GX583" s="222">
        <f t="shared" si="1571"/>
        <v>0</v>
      </c>
      <c r="GY583" s="222">
        <f t="shared" si="1572"/>
        <v>0</v>
      </c>
      <c r="GZ583" s="222">
        <f t="shared" si="1573"/>
        <v>0</v>
      </c>
      <c r="HA583" s="222">
        <f t="shared" si="1574"/>
        <v>0</v>
      </c>
      <c r="HB583" s="222">
        <f t="shared" si="1575"/>
        <v>0</v>
      </c>
      <c r="HC583" s="222">
        <f t="shared" si="1576"/>
        <v>0</v>
      </c>
      <c r="HD583" s="222">
        <f t="shared" si="1577"/>
        <v>0</v>
      </c>
      <c r="HE583" s="222">
        <f t="shared" si="1578"/>
        <v>0</v>
      </c>
      <c r="HF583" s="222">
        <f t="shared" si="1579"/>
        <v>0</v>
      </c>
      <c r="HG583" s="222">
        <f t="shared" si="1580"/>
        <v>0</v>
      </c>
      <c r="HH583" s="222">
        <f t="shared" si="1581"/>
        <v>0</v>
      </c>
      <c r="HI583" s="222">
        <f t="shared" si="1582"/>
        <v>0</v>
      </c>
      <c r="HJ583" s="222">
        <f t="shared" si="1583"/>
        <v>0</v>
      </c>
      <c r="HK583" s="222">
        <f t="shared" si="1584"/>
        <v>0</v>
      </c>
      <c r="HL583" s="222">
        <f t="shared" si="1585"/>
        <v>0</v>
      </c>
      <c r="HM583" s="222">
        <f t="shared" si="1586"/>
        <v>0</v>
      </c>
      <c r="HN583" s="222">
        <f t="shared" si="1587"/>
        <v>0</v>
      </c>
      <c r="HO583" s="222">
        <f t="shared" si="1588"/>
        <v>0</v>
      </c>
      <c r="HP583" s="222">
        <f t="shared" si="1589"/>
        <v>0</v>
      </c>
      <c r="HQ583" s="222">
        <f t="shared" si="1590"/>
        <v>0</v>
      </c>
      <c r="HR583" s="222">
        <f t="shared" si="1591"/>
        <v>0</v>
      </c>
      <c r="HS583" s="222">
        <f t="shared" si="1592"/>
        <v>0</v>
      </c>
      <c r="HT583" s="222">
        <f t="shared" si="1593"/>
        <v>0</v>
      </c>
      <c r="HU583" s="222">
        <f t="shared" si="1594"/>
        <v>0</v>
      </c>
      <c r="HV583" s="222">
        <f t="shared" si="1595"/>
        <v>0</v>
      </c>
      <c r="HW583" s="222">
        <f t="shared" si="1596"/>
        <v>0</v>
      </c>
      <c r="HX583" s="222">
        <f t="shared" si="1597"/>
        <v>0</v>
      </c>
      <c r="HY583" s="222">
        <f t="shared" si="1598"/>
        <v>0</v>
      </c>
      <c r="HZ583" s="222">
        <f t="shared" si="1599"/>
        <v>0</v>
      </c>
      <c r="IA583" s="222">
        <f t="shared" si="1600"/>
        <v>0</v>
      </c>
      <c r="IB583" s="222">
        <f t="shared" si="1601"/>
        <v>0</v>
      </c>
      <c r="IC583" s="222">
        <f t="shared" si="1602"/>
        <v>0</v>
      </c>
      <c r="ID583" s="222">
        <f t="shared" si="1603"/>
        <v>0</v>
      </c>
      <c r="IE583" s="222">
        <f t="shared" si="1604"/>
        <v>0</v>
      </c>
      <c r="IF583" s="222">
        <f t="shared" si="1605"/>
        <v>0</v>
      </c>
      <c r="IG583" s="222">
        <f t="shared" si="1606"/>
        <v>0</v>
      </c>
      <c r="IH583" s="222">
        <f t="shared" si="1607"/>
        <v>0</v>
      </c>
      <c r="II583" s="222">
        <f t="shared" si="1608"/>
        <v>0</v>
      </c>
      <c r="IJ583" s="222">
        <f t="shared" si="1609"/>
        <v>0</v>
      </c>
      <c r="IK583" s="222">
        <f t="shared" si="1610"/>
        <v>0</v>
      </c>
      <c r="IL583" s="222">
        <f t="shared" si="1611"/>
        <v>0</v>
      </c>
      <c r="IM583" s="222">
        <f t="shared" si="1612"/>
        <v>0</v>
      </c>
      <c r="IN583" s="222">
        <f t="shared" si="1613"/>
        <v>0</v>
      </c>
      <c r="IO583" s="222">
        <f t="shared" si="1614"/>
        <v>0</v>
      </c>
      <c r="IP583" s="222">
        <f t="shared" si="1615"/>
        <v>0</v>
      </c>
      <c r="IQ583" s="222">
        <f t="shared" si="1616"/>
        <v>0</v>
      </c>
      <c r="IR583" s="222">
        <f t="shared" si="1617"/>
        <v>0</v>
      </c>
      <c r="IS583" s="222">
        <f t="shared" si="1618"/>
        <v>0</v>
      </c>
      <c r="IT583" s="222">
        <f t="shared" si="1619"/>
        <v>0</v>
      </c>
      <c r="IU583" s="222">
        <f t="shared" si="1620"/>
        <v>0</v>
      </c>
      <c r="IV583" s="222">
        <f t="shared" si="1621"/>
        <v>0</v>
      </c>
      <c r="IW583" s="222">
        <f t="shared" si="1622"/>
        <v>0</v>
      </c>
      <c r="IX583" s="222">
        <f t="shared" si="1623"/>
        <v>0</v>
      </c>
      <c r="IY583" s="222">
        <f t="shared" si="1624"/>
        <v>0</v>
      </c>
      <c r="IZ583" s="222">
        <f t="shared" si="1625"/>
        <v>0</v>
      </c>
      <c r="JA583" s="222">
        <f t="shared" si="1626"/>
        <v>0</v>
      </c>
      <c r="JB583" s="222">
        <f t="shared" si="1627"/>
        <v>0</v>
      </c>
    </row>
    <row r="584" spans="2:262">
      <c r="B584" s="230">
        <v>223</v>
      </c>
      <c r="C584" s="229">
        <f t="shared" si="1628"/>
        <v>4.355468749999993E-3</v>
      </c>
      <c r="D584" s="226">
        <f t="shared" ca="1" si="1371"/>
        <v>39.384797468122088</v>
      </c>
      <c r="E584" s="225">
        <f ca="1">HU361</f>
        <v>0.18479746812208431</v>
      </c>
      <c r="F584" s="224">
        <v>223</v>
      </c>
      <c r="G584" s="222">
        <f t="shared" si="1372"/>
        <v>0</v>
      </c>
      <c r="H584" s="222">
        <f t="shared" si="1373"/>
        <v>0</v>
      </c>
      <c r="I584" s="222">
        <f t="shared" si="1374"/>
        <v>0</v>
      </c>
      <c r="J584" s="222">
        <f t="shared" si="1375"/>
        <v>0</v>
      </c>
      <c r="K584" s="222">
        <f t="shared" si="1376"/>
        <v>0</v>
      </c>
      <c r="L584" s="222">
        <f t="shared" si="1377"/>
        <v>0</v>
      </c>
      <c r="M584" s="222">
        <f t="shared" si="1378"/>
        <v>0</v>
      </c>
      <c r="N584" s="222">
        <f t="shared" si="1379"/>
        <v>0</v>
      </c>
      <c r="O584" s="222">
        <f t="shared" si="1380"/>
        <v>0</v>
      </c>
      <c r="P584" s="222">
        <f t="shared" si="1381"/>
        <v>0</v>
      </c>
      <c r="Q584" s="222">
        <f t="shared" si="1382"/>
        <v>0</v>
      </c>
      <c r="R584" s="222">
        <f t="shared" si="1383"/>
        <v>0</v>
      </c>
      <c r="S584" s="222">
        <f t="shared" si="1384"/>
        <v>0</v>
      </c>
      <c r="T584" s="222">
        <f t="shared" si="1385"/>
        <v>0</v>
      </c>
      <c r="U584" s="222">
        <f t="shared" si="1386"/>
        <v>0</v>
      </c>
      <c r="V584" s="222">
        <f t="shared" si="1387"/>
        <v>0</v>
      </c>
      <c r="W584" s="222">
        <f t="shared" si="1388"/>
        <v>0</v>
      </c>
      <c r="X584" s="222">
        <f t="shared" si="1389"/>
        <v>0</v>
      </c>
      <c r="Y584" s="222">
        <f t="shared" si="1390"/>
        <v>0</v>
      </c>
      <c r="Z584" s="222">
        <f t="shared" si="1391"/>
        <v>0</v>
      </c>
      <c r="AA584" s="222">
        <f t="shared" si="1392"/>
        <v>0</v>
      </c>
      <c r="AB584" s="222">
        <f t="shared" si="1393"/>
        <v>0</v>
      </c>
      <c r="AC584" s="222">
        <f t="shared" si="1394"/>
        <v>0</v>
      </c>
      <c r="AD584" s="222">
        <f t="shared" si="1395"/>
        <v>0</v>
      </c>
      <c r="AE584" s="222">
        <f t="shared" si="1396"/>
        <v>0</v>
      </c>
      <c r="AF584" s="222">
        <f t="shared" si="1397"/>
        <v>0</v>
      </c>
      <c r="AG584" s="222">
        <f t="shared" si="1398"/>
        <v>0</v>
      </c>
      <c r="AH584" s="222">
        <f t="shared" si="1399"/>
        <v>0</v>
      </c>
      <c r="AI584" s="222">
        <f t="shared" si="1400"/>
        <v>0</v>
      </c>
      <c r="AJ584" s="222">
        <f t="shared" si="1401"/>
        <v>0</v>
      </c>
      <c r="AK584" s="222">
        <f t="shared" si="1402"/>
        <v>0</v>
      </c>
      <c r="AL584" s="222">
        <f t="shared" si="1403"/>
        <v>0</v>
      </c>
      <c r="AM584" s="222">
        <f t="shared" si="1404"/>
        <v>0</v>
      </c>
      <c r="AN584" s="222">
        <f t="shared" si="1405"/>
        <v>0</v>
      </c>
      <c r="AO584" s="222">
        <f t="shared" si="1406"/>
        <v>0</v>
      </c>
      <c r="AP584" s="222">
        <f t="shared" si="1407"/>
        <v>0</v>
      </c>
      <c r="AQ584" s="222">
        <f t="shared" si="1408"/>
        <v>0</v>
      </c>
      <c r="AR584" s="222">
        <f t="shared" si="1409"/>
        <v>0</v>
      </c>
      <c r="AS584" s="222">
        <f t="shared" si="1410"/>
        <v>0</v>
      </c>
      <c r="AT584" s="222">
        <f t="shared" si="1411"/>
        <v>0</v>
      </c>
      <c r="AU584" s="222">
        <f t="shared" si="1412"/>
        <v>0</v>
      </c>
      <c r="AV584" s="222">
        <f t="shared" si="1413"/>
        <v>0</v>
      </c>
      <c r="AW584" s="222">
        <f t="shared" si="1414"/>
        <v>0</v>
      </c>
      <c r="AX584" s="222">
        <f t="shared" si="1415"/>
        <v>0</v>
      </c>
      <c r="AY584" s="222">
        <f t="shared" si="1416"/>
        <v>0</v>
      </c>
      <c r="AZ584" s="222">
        <f t="shared" si="1417"/>
        <v>0</v>
      </c>
      <c r="BA584" s="222">
        <f t="shared" si="1418"/>
        <v>0</v>
      </c>
      <c r="BB584" s="222">
        <f t="shared" si="1419"/>
        <v>0</v>
      </c>
      <c r="BC584" s="222">
        <f t="shared" si="1420"/>
        <v>0</v>
      </c>
      <c r="BD584" s="222">
        <f t="shared" si="1421"/>
        <v>0</v>
      </c>
      <c r="BE584" s="222">
        <f t="shared" si="1422"/>
        <v>0</v>
      </c>
      <c r="BF584" s="222">
        <f t="shared" si="1423"/>
        <v>0</v>
      </c>
      <c r="BG584" s="222">
        <f t="shared" si="1424"/>
        <v>0</v>
      </c>
      <c r="BH584" s="222">
        <f t="shared" si="1425"/>
        <v>0</v>
      </c>
      <c r="BI584" s="222">
        <f t="shared" si="1426"/>
        <v>0</v>
      </c>
      <c r="BJ584" s="222">
        <f t="shared" si="1427"/>
        <v>0</v>
      </c>
      <c r="BK584" s="222">
        <f t="shared" si="1428"/>
        <v>0</v>
      </c>
      <c r="BL584" s="222">
        <f t="shared" si="1429"/>
        <v>0</v>
      </c>
      <c r="BM584" s="222">
        <f t="shared" si="1430"/>
        <v>0</v>
      </c>
      <c r="BN584" s="222">
        <f t="shared" si="1431"/>
        <v>0</v>
      </c>
      <c r="BO584" s="222">
        <f t="shared" si="1432"/>
        <v>0</v>
      </c>
      <c r="BP584" s="222">
        <f t="shared" si="1433"/>
        <v>0</v>
      </c>
      <c r="BQ584" s="222">
        <f t="shared" si="1434"/>
        <v>0</v>
      </c>
      <c r="BR584" s="222">
        <f t="shared" si="1435"/>
        <v>0</v>
      </c>
      <c r="BS584" s="222">
        <f t="shared" si="1436"/>
        <v>0</v>
      </c>
      <c r="BT584" s="222">
        <f t="shared" si="1437"/>
        <v>0</v>
      </c>
      <c r="BU584" s="222">
        <f t="shared" si="1438"/>
        <v>0</v>
      </c>
      <c r="BV584" s="222">
        <f t="shared" si="1439"/>
        <v>0</v>
      </c>
      <c r="BW584" s="222">
        <f t="shared" si="1440"/>
        <v>0</v>
      </c>
      <c r="BX584" s="222">
        <f t="shared" si="1441"/>
        <v>0</v>
      </c>
      <c r="BY584" s="222">
        <f t="shared" si="1442"/>
        <v>0</v>
      </c>
      <c r="BZ584" s="222">
        <f t="shared" si="1443"/>
        <v>0</v>
      </c>
      <c r="CA584" s="222">
        <f t="shared" si="1444"/>
        <v>0</v>
      </c>
      <c r="CB584" s="222">
        <f t="shared" si="1445"/>
        <v>0</v>
      </c>
      <c r="CC584" s="222">
        <f t="shared" si="1446"/>
        <v>0</v>
      </c>
      <c r="CD584" s="222">
        <f t="shared" si="1447"/>
        <v>0</v>
      </c>
      <c r="CE584" s="222">
        <f t="shared" si="1448"/>
        <v>0</v>
      </c>
      <c r="CF584" s="222">
        <f t="shared" si="1449"/>
        <v>0</v>
      </c>
      <c r="CG584" s="222">
        <f t="shared" si="1450"/>
        <v>0</v>
      </c>
      <c r="CH584" s="222">
        <f t="shared" si="1451"/>
        <v>0</v>
      </c>
      <c r="CI584" s="222">
        <f t="shared" si="1452"/>
        <v>0</v>
      </c>
      <c r="CJ584" s="222">
        <f t="shared" si="1453"/>
        <v>0</v>
      </c>
      <c r="CK584" s="222">
        <f t="shared" si="1454"/>
        <v>0</v>
      </c>
      <c r="CL584" s="222">
        <f t="shared" si="1455"/>
        <v>0</v>
      </c>
      <c r="CM584" s="222">
        <f t="shared" si="1456"/>
        <v>0</v>
      </c>
      <c r="CN584" s="222">
        <f t="shared" si="1457"/>
        <v>0</v>
      </c>
      <c r="CO584" s="222">
        <f t="shared" si="1458"/>
        <v>0</v>
      </c>
      <c r="CP584" s="222">
        <f t="shared" si="1459"/>
        <v>0</v>
      </c>
      <c r="CQ584" s="222">
        <f t="shared" si="1460"/>
        <v>0</v>
      </c>
      <c r="CR584" s="222">
        <f t="shared" si="1461"/>
        <v>0</v>
      </c>
      <c r="CS584" s="222">
        <f t="shared" si="1462"/>
        <v>0</v>
      </c>
      <c r="CT584" s="222">
        <f t="shared" si="1463"/>
        <v>0</v>
      </c>
      <c r="CU584" s="222">
        <f t="shared" si="1464"/>
        <v>0</v>
      </c>
      <c r="CV584" s="222">
        <f t="shared" si="1465"/>
        <v>0</v>
      </c>
      <c r="CW584" s="222">
        <f t="shared" si="1466"/>
        <v>0</v>
      </c>
      <c r="CX584" s="222">
        <f t="shared" si="1467"/>
        <v>0</v>
      </c>
      <c r="CY584" s="222">
        <f t="shared" si="1468"/>
        <v>0</v>
      </c>
      <c r="CZ584" s="222">
        <f t="shared" si="1469"/>
        <v>0</v>
      </c>
      <c r="DA584" s="222">
        <f t="shared" si="1470"/>
        <v>0</v>
      </c>
      <c r="DB584" s="222">
        <f t="shared" si="1471"/>
        <v>0</v>
      </c>
      <c r="DC584" s="222">
        <f t="shared" si="1472"/>
        <v>0</v>
      </c>
      <c r="DD584" s="222">
        <f t="shared" si="1473"/>
        <v>0</v>
      </c>
      <c r="DE584" s="222">
        <f t="shared" si="1474"/>
        <v>0</v>
      </c>
      <c r="DF584" s="222">
        <f t="shared" si="1475"/>
        <v>0</v>
      </c>
      <c r="DG584" s="222">
        <f t="shared" si="1476"/>
        <v>0</v>
      </c>
      <c r="DH584" s="222">
        <f t="shared" si="1477"/>
        <v>0</v>
      </c>
      <c r="DI584" s="222">
        <f t="shared" si="1478"/>
        <v>0</v>
      </c>
      <c r="DJ584" s="222">
        <f t="shared" si="1479"/>
        <v>0</v>
      </c>
      <c r="DK584" s="222">
        <f t="shared" si="1480"/>
        <v>0</v>
      </c>
      <c r="DL584" s="222">
        <f t="shared" si="1481"/>
        <v>0</v>
      </c>
      <c r="DM584" s="222">
        <f t="shared" si="1482"/>
        <v>0</v>
      </c>
      <c r="DN584" s="222">
        <f t="shared" si="1483"/>
        <v>0</v>
      </c>
      <c r="DO584" s="222">
        <f t="shared" si="1484"/>
        <v>0</v>
      </c>
      <c r="DP584" s="222">
        <f t="shared" si="1485"/>
        <v>0</v>
      </c>
      <c r="DQ584" s="222">
        <f t="shared" si="1486"/>
        <v>0</v>
      </c>
      <c r="DR584" s="222">
        <f t="shared" si="1487"/>
        <v>0</v>
      </c>
      <c r="DS584" s="222">
        <f t="shared" si="1488"/>
        <v>0</v>
      </c>
      <c r="DT584" s="222">
        <f t="shared" si="1489"/>
        <v>0</v>
      </c>
      <c r="DU584" s="222">
        <f t="shared" si="1490"/>
        <v>0</v>
      </c>
      <c r="DV584" s="222">
        <f t="shared" si="1491"/>
        <v>0</v>
      </c>
      <c r="DW584" s="222">
        <f t="shared" si="1492"/>
        <v>0</v>
      </c>
      <c r="DX584" s="222">
        <f t="shared" si="1493"/>
        <v>0</v>
      </c>
      <c r="DY584" s="222">
        <f t="shared" si="1494"/>
        <v>0</v>
      </c>
      <c r="DZ584" s="222">
        <f t="shared" si="1495"/>
        <v>0</v>
      </c>
      <c r="EA584" s="222">
        <f t="shared" si="1496"/>
        <v>0</v>
      </c>
      <c r="EB584" s="222">
        <f t="shared" si="1497"/>
        <v>0</v>
      </c>
      <c r="EC584" s="222">
        <f t="shared" si="1498"/>
        <v>0</v>
      </c>
      <c r="ED584" s="222">
        <f t="shared" si="1499"/>
        <v>0</v>
      </c>
      <c r="EE584" s="222">
        <f t="shared" si="1500"/>
        <v>0</v>
      </c>
      <c r="EF584" s="222">
        <f t="shared" si="1501"/>
        <v>0</v>
      </c>
      <c r="EG584" s="222">
        <f t="shared" si="1502"/>
        <v>0</v>
      </c>
      <c r="EH584" s="222">
        <f t="shared" si="1503"/>
        <v>0</v>
      </c>
      <c r="EI584" s="222">
        <f t="shared" si="1504"/>
        <v>0</v>
      </c>
      <c r="EJ584" s="222">
        <f t="shared" si="1505"/>
        <v>0</v>
      </c>
      <c r="EK584" s="222">
        <f t="shared" si="1506"/>
        <v>0</v>
      </c>
      <c r="EL584" s="222">
        <f t="shared" si="1507"/>
        <v>0</v>
      </c>
      <c r="EM584" s="222">
        <f t="shared" si="1508"/>
        <v>0</v>
      </c>
      <c r="EN584" s="222">
        <f t="shared" si="1509"/>
        <v>0</v>
      </c>
      <c r="EO584" s="222">
        <f t="shared" si="1510"/>
        <v>0</v>
      </c>
      <c r="EP584" s="222">
        <f t="shared" si="1511"/>
        <v>0</v>
      </c>
      <c r="EQ584" s="222">
        <f t="shared" si="1512"/>
        <v>0</v>
      </c>
      <c r="ER584" s="222">
        <f t="shared" si="1513"/>
        <v>0</v>
      </c>
      <c r="ES584" s="222">
        <f t="shared" si="1514"/>
        <v>0</v>
      </c>
      <c r="ET584" s="222">
        <f t="shared" si="1515"/>
        <v>0</v>
      </c>
      <c r="EU584" s="222">
        <f t="shared" si="1516"/>
        <v>0</v>
      </c>
      <c r="EV584" s="222">
        <f t="shared" si="1517"/>
        <v>0</v>
      </c>
      <c r="EW584" s="222">
        <f t="shared" si="1518"/>
        <v>0</v>
      </c>
      <c r="EX584" s="222">
        <f t="shared" si="1519"/>
        <v>0</v>
      </c>
      <c r="EY584" s="222">
        <f t="shared" si="1520"/>
        <v>0</v>
      </c>
      <c r="EZ584" s="222">
        <f t="shared" si="1521"/>
        <v>0</v>
      </c>
      <c r="FA584" s="222">
        <f t="shared" si="1522"/>
        <v>0</v>
      </c>
      <c r="FB584" s="222">
        <f t="shared" si="1523"/>
        <v>0</v>
      </c>
      <c r="FC584" s="222">
        <f t="shared" si="1524"/>
        <v>0</v>
      </c>
      <c r="FD584" s="222">
        <f t="shared" si="1525"/>
        <v>0</v>
      </c>
      <c r="FE584" s="222">
        <f t="shared" si="1526"/>
        <v>0</v>
      </c>
      <c r="FF584" s="222">
        <f t="shared" si="1527"/>
        <v>0</v>
      </c>
      <c r="FG584" s="222">
        <f t="shared" si="1528"/>
        <v>0</v>
      </c>
      <c r="FH584" s="222">
        <f t="shared" si="1529"/>
        <v>0</v>
      </c>
      <c r="FI584" s="222">
        <f t="shared" si="1530"/>
        <v>0</v>
      </c>
      <c r="FJ584" s="222">
        <f t="shared" si="1531"/>
        <v>0</v>
      </c>
      <c r="FK584" s="222">
        <f t="shared" si="1532"/>
        <v>0</v>
      </c>
      <c r="FL584" s="222">
        <f t="shared" si="1533"/>
        <v>0</v>
      </c>
      <c r="FM584" s="222">
        <f t="shared" si="1534"/>
        <v>0</v>
      </c>
      <c r="FN584" s="222">
        <f t="shared" si="1535"/>
        <v>0</v>
      </c>
      <c r="FO584" s="222">
        <f t="shared" si="1536"/>
        <v>0</v>
      </c>
      <c r="FP584" s="222">
        <f t="shared" si="1537"/>
        <v>0</v>
      </c>
      <c r="FQ584" s="222">
        <f t="shared" si="1538"/>
        <v>0</v>
      </c>
      <c r="FR584" s="222">
        <f t="shared" si="1539"/>
        <v>0</v>
      </c>
      <c r="FS584" s="222">
        <f t="shared" si="1540"/>
        <v>0</v>
      </c>
      <c r="FT584" s="222">
        <f t="shared" si="1541"/>
        <v>0</v>
      </c>
      <c r="FU584" s="222">
        <f t="shared" si="1542"/>
        <v>0</v>
      </c>
      <c r="FV584" s="222">
        <f t="shared" si="1543"/>
        <v>0</v>
      </c>
      <c r="FW584" s="222">
        <f t="shared" si="1544"/>
        <v>0</v>
      </c>
      <c r="FX584" s="222">
        <f t="shared" si="1545"/>
        <v>0</v>
      </c>
      <c r="FY584" s="222">
        <f t="shared" si="1546"/>
        <v>0</v>
      </c>
      <c r="FZ584" s="222">
        <f t="shared" si="1547"/>
        <v>0</v>
      </c>
      <c r="GA584" s="222">
        <f t="shared" si="1548"/>
        <v>0</v>
      </c>
      <c r="GB584" s="222">
        <f t="shared" si="1549"/>
        <v>0</v>
      </c>
      <c r="GC584" s="222">
        <f t="shared" si="1550"/>
        <v>0</v>
      </c>
      <c r="GD584" s="222">
        <f t="shared" si="1551"/>
        <v>0</v>
      </c>
      <c r="GE584" s="222">
        <f t="shared" si="1552"/>
        <v>0</v>
      </c>
      <c r="GF584" s="222">
        <f t="shared" si="1553"/>
        <v>0</v>
      </c>
      <c r="GG584" s="222">
        <f t="shared" si="1554"/>
        <v>0</v>
      </c>
      <c r="GH584" s="222">
        <f t="shared" si="1555"/>
        <v>0</v>
      </c>
      <c r="GI584" s="222">
        <f t="shared" si="1556"/>
        <v>0</v>
      </c>
      <c r="GJ584" s="222">
        <f t="shared" si="1557"/>
        <v>0</v>
      </c>
      <c r="GK584" s="222">
        <f t="shared" si="1558"/>
        <v>0</v>
      </c>
      <c r="GL584" s="222">
        <f t="shared" si="1559"/>
        <v>0</v>
      </c>
      <c r="GM584" s="222">
        <f t="shared" si="1560"/>
        <v>0</v>
      </c>
      <c r="GN584" s="222">
        <f t="shared" si="1561"/>
        <v>0</v>
      </c>
      <c r="GO584" s="222">
        <f t="shared" si="1562"/>
        <v>0</v>
      </c>
      <c r="GP584" s="222">
        <f t="shared" si="1563"/>
        <v>0</v>
      </c>
      <c r="GQ584" s="222">
        <f t="shared" si="1564"/>
        <v>0</v>
      </c>
      <c r="GR584" s="222">
        <f t="shared" si="1565"/>
        <v>0</v>
      </c>
      <c r="GS584" s="222">
        <f t="shared" si="1566"/>
        <v>0</v>
      </c>
      <c r="GT584" s="222">
        <f t="shared" si="1567"/>
        <v>0</v>
      </c>
      <c r="GU584" s="222">
        <f t="shared" si="1568"/>
        <v>0</v>
      </c>
      <c r="GV584" s="222">
        <f t="shared" si="1569"/>
        <v>0</v>
      </c>
      <c r="GW584" s="222">
        <f t="shared" si="1570"/>
        <v>0</v>
      </c>
      <c r="GX584" s="222">
        <f t="shared" si="1571"/>
        <v>0</v>
      </c>
      <c r="GY584" s="222">
        <f t="shared" si="1572"/>
        <v>0</v>
      </c>
      <c r="GZ584" s="222">
        <f t="shared" si="1573"/>
        <v>0</v>
      </c>
      <c r="HA584" s="222">
        <f t="shared" si="1574"/>
        <v>0</v>
      </c>
      <c r="HB584" s="222">
        <f t="shared" si="1575"/>
        <v>0</v>
      </c>
      <c r="HC584" s="222">
        <f t="shared" si="1576"/>
        <v>0</v>
      </c>
      <c r="HD584" s="222">
        <f t="shared" si="1577"/>
        <v>0</v>
      </c>
      <c r="HE584" s="222">
        <f t="shared" si="1578"/>
        <v>0</v>
      </c>
      <c r="HF584" s="222">
        <f t="shared" si="1579"/>
        <v>0</v>
      </c>
      <c r="HG584" s="222">
        <f t="shared" si="1580"/>
        <v>0</v>
      </c>
      <c r="HH584" s="222">
        <f t="shared" si="1581"/>
        <v>0</v>
      </c>
      <c r="HI584" s="222">
        <f t="shared" si="1582"/>
        <v>0</v>
      </c>
      <c r="HJ584" s="222">
        <f t="shared" si="1583"/>
        <v>0</v>
      </c>
      <c r="HK584" s="222">
        <f t="shared" si="1584"/>
        <v>0</v>
      </c>
      <c r="HL584" s="222">
        <f t="shared" si="1585"/>
        <v>0</v>
      </c>
      <c r="HM584" s="222">
        <f t="shared" si="1586"/>
        <v>0</v>
      </c>
      <c r="HN584" s="222">
        <f t="shared" si="1587"/>
        <v>0</v>
      </c>
      <c r="HO584" s="222">
        <f t="shared" si="1588"/>
        <v>0</v>
      </c>
      <c r="HP584" s="222">
        <f t="shared" si="1589"/>
        <v>0</v>
      </c>
      <c r="HQ584" s="222">
        <f t="shared" si="1590"/>
        <v>0</v>
      </c>
      <c r="HR584" s="222">
        <f t="shared" si="1591"/>
        <v>0</v>
      </c>
      <c r="HS584" s="222">
        <f t="shared" si="1592"/>
        <v>0</v>
      </c>
      <c r="HT584" s="222">
        <f t="shared" si="1593"/>
        <v>0</v>
      </c>
      <c r="HU584" s="222">
        <f t="shared" si="1594"/>
        <v>0</v>
      </c>
      <c r="HV584" s="222">
        <f t="shared" si="1595"/>
        <v>0</v>
      </c>
      <c r="HW584" s="222">
        <f t="shared" si="1596"/>
        <v>0</v>
      </c>
      <c r="HX584" s="222">
        <f t="shared" si="1597"/>
        <v>0</v>
      </c>
      <c r="HY584" s="222">
        <f t="shared" si="1598"/>
        <v>0</v>
      </c>
      <c r="HZ584" s="222">
        <f t="shared" si="1599"/>
        <v>0</v>
      </c>
      <c r="IA584" s="222">
        <f t="shared" si="1600"/>
        <v>0</v>
      </c>
      <c r="IB584" s="222">
        <f t="shared" si="1601"/>
        <v>0</v>
      </c>
      <c r="IC584" s="222">
        <f t="shared" si="1602"/>
        <v>0</v>
      </c>
      <c r="ID584" s="222">
        <f t="shared" si="1603"/>
        <v>0</v>
      </c>
      <c r="IE584" s="222">
        <f t="shared" si="1604"/>
        <v>0</v>
      </c>
      <c r="IF584" s="222">
        <f t="shared" si="1605"/>
        <v>0</v>
      </c>
      <c r="IG584" s="222">
        <f t="shared" si="1606"/>
        <v>0</v>
      </c>
      <c r="IH584" s="222">
        <f t="shared" si="1607"/>
        <v>0</v>
      </c>
      <c r="II584" s="222">
        <f t="shared" si="1608"/>
        <v>0</v>
      </c>
      <c r="IJ584" s="222">
        <f t="shared" si="1609"/>
        <v>0</v>
      </c>
      <c r="IK584" s="222">
        <f t="shared" si="1610"/>
        <v>0</v>
      </c>
      <c r="IL584" s="222">
        <f t="shared" si="1611"/>
        <v>0</v>
      </c>
      <c r="IM584" s="222">
        <f t="shared" si="1612"/>
        <v>0</v>
      </c>
      <c r="IN584" s="222">
        <f t="shared" si="1613"/>
        <v>0</v>
      </c>
      <c r="IO584" s="222">
        <f t="shared" si="1614"/>
        <v>0</v>
      </c>
      <c r="IP584" s="222">
        <f t="shared" si="1615"/>
        <v>0</v>
      </c>
      <c r="IQ584" s="222">
        <f t="shared" si="1616"/>
        <v>0</v>
      </c>
      <c r="IR584" s="222">
        <f t="shared" si="1617"/>
        <v>0</v>
      </c>
      <c r="IS584" s="222">
        <f t="shared" si="1618"/>
        <v>0</v>
      </c>
      <c r="IT584" s="222">
        <f t="shared" si="1619"/>
        <v>0</v>
      </c>
      <c r="IU584" s="222">
        <f t="shared" si="1620"/>
        <v>0</v>
      </c>
      <c r="IV584" s="222">
        <f t="shared" si="1621"/>
        <v>0</v>
      </c>
      <c r="IW584" s="222">
        <f t="shared" si="1622"/>
        <v>0</v>
      </c>
      <c r="IX584" s="222">
        <f t="shared" si="1623"/>
        <v>0</v>
      </c>
      <c r="IY584" s="222">
        <f t="shared" si="1624"/>
        <v>0</v>
      </c>
      <c r="IZ584" s="222">
        <f t="shared" si="1625"/>
        <v>0</v>
      </c>
      <c r="JA584" s="222">
        <f t="shared" si="1626"/>
        <v>0</v>
      </c>
      <c r="JB584" s="222">
        <f t="shared" si="1627"/>
        <v>0</v>
      </c>
    </row>
    <row r="585" spans="2:262">
      <c r="B585" s="230">
        <v>224</v>
      </c>
      <c r="C585" s="229">
        <f t="shared" si="1628"/>
        <v>4.3749999999999926E-3</v>
      </c>
      <c r="D585" s="226">
        <f t="shared" ca="1" si="1371"/>
        <v>39.384549396087245</v>
      </c>
      <c r="E585" s="225">
        <f ca="1">HV361</f>
        <v>0.18454939608723891</v>
      </c>
      <c r="F585" s="224">
        <v>224</v>
      </c>
      <c r="G585" s="222">
        <f t="shared" si="1372"/>
        <v>0</v>
      </c>
      <c r="H585" s="222">
        <f t="shared" si="1373"/>
        <v>0</v>
      </c>
      <c r="I585" s="222">
        <f t="shared" si="1374"/>
        <v>0</v>
      </c>
      <c r="J585" s="222">
        <f t="shared" si="1375"/>
        <v>0</v>
      </c>
      <c r="K585" s="222">
        <f t="shared" si="1376"/>
        <v>0</v>
      </c>
      <c r="L585" s="222">
        <f t="shared" si="1377"/>
        <v>0</v>
      </c>
      <c r="M585" s="222">
        <f t="shared" si="1378"/>
        <v>0</v>
      </c>
      <c r="N585" s="222">
        <f t="shared" si="1379"/>
        <v>0</v>
      </c>
      <c r="O585" s="222">
        <f t="shared" si="1380"/>
        <v>0</v>
      </c>
      <c r="P585" s="222">
        <f t="shared" si="1381"/>
        <v>0</v>
      </c>
      <c r="Q585" s="222">
        <f t="shared" si="1382"/>
        <v>0</v>
      </c>
      <c r="R585" s="222">
        <f t="shared" si="1383"/>
        <v>0</v>
      </c>
      <c r="S585" s="222">
        <f t="shared" si="1384"/>
        <v>0</v>
      </c>
      <c r="T585" s="222">
        <f t="shared" si="1385"/>
        <v>0</v>
      </c>
      <c r="U585" s="222">
        <f t="shared" si="1386"/>
        <v>0</v>
      </c>
      <c r="V585" s="222">
        <f t="shared" si="1387"/>
        <v>0</v>
      </c>
      <c r="W585" s="222">
        <f t="shared" si="1388"/>
        <v>0</v>
      </c>
      <c r="X585" s="222">
        <f t="shared" si="1389"/>
        <v>0</v>
      </c>
      <c r="Y585" s="222">
        <f t="shared" si="1390"/>
        <v>0</v>
      </c>
      <c r="Z585" s="222">
        <f t="shared" si="1391"/>
        <v>0</v>
      </c>
      <c r="AA585" s="222">
        <f t="shared" si="1392"/>
        <v>0</v>
      </c>
      <c r="AB585" s="222">
        <f t="shared" si="1393"/>
        <v>0</v>
      </c>
      <c r="AC585" s="222">
        <f t="shared" si="1394"/>
        <v>0</v>
      </c>
      <c r="AD585" s="222">
        <f t="shared" si="1395"/>
        <v>0</v>
      </c>
      <c r="AE585" s="222">
        <f t="shared" si="1396"/>
        <v>0</v>
      </c>
      <c r="AF585" s="222">
        <f t="shared" si="1397"/>
        <v>0</v>
      </c>
      <c r="AG585" s="222">
        <f t="shared" si="1398"/>
        <v>0</v>
      </c>
      <c r="AH585" s="222">
        <f t="shared" si="1399"/>
        <v>0</v>
      </c>
      <c r="AI585" s="222">
        <f t="shared" si="1400"/>
        <v>0</v>
      </c>
      <c r="AJ585" s="222">
        <f t="shared" si="1401"/>
        <v>0</v>
      </c>
      <c r="AK585" s="222">
        <f t="shared" si="1402"/>
        <v>0</v>
      </c>
      <c r="AL585" s="222">
        <f t="shared" si="1403"/>
        <v>0</v>
      </c>
      <c r="AM585" s="222">
        <f t="shared" si="1404"/>
        <v>0</v>
      </c>
      <c r="AN585" s="222">
        <f t="shared" si="1405"/>
        <v>0</v>
      </c>
      <c r="AO585" s="222">
        <f t="shared" si="1406"/>
        <v>0</v>
      </c>
      <c r="AP585" s="222">
        <f t="shared" si="1407"/>
        <v>0</v>
      </c>
      <c r="AQ585" s="222">
        <f t="shared" si="1408"/>
        <v>0</v>
      </c>
      <c r="AR585" s="222">
        <f t="shared" si="1409"/>
        <v>0</v>
      </c>
      <c r="AS585" s="222">
        <f t="shared" si="1410"/>
        <v>0</v>
      </c>
      <c r="AT585" s="222">
        <f t="shared" si="1411"/>
        <v>0</v>
      </c>
      <c r="AU585" s="222">
        <f t="shared" si="1412"/>
        <v>0</v>
      </c>
      <c r="AV585" s="222">
        <f t="shared" si="1413"/>
        <v>0</v>
      </c>
      <c r="AW585" s="222">
        <f t="shared" si="1414"/>
        <v>0</v>
      </c>
      <c r="AX585" s="222">
        <f t="shared" si="1415"/>
        <v>0</v>
      </c>
      <c r="AY585" s="222">
        <f t="shared" si="1416"/>
        <v>0</v>
      </c>
      <c r="AZ585" s="222">
        <f t="shared" si="1417"/>
        <v>0</v>
      </c>
      <c r="BA585" s="222">
        <f t="shared" si="1418"/>
        <v>0</v>
      </c>
      <c r="BB585" s="222">
        <f t="shared" si="1419"/>
        <v>0</v>
      </c>
      <c r="BC585" s="222">
        <f t="shared" si="1420"/>
        <v>0</v>
      </c>
      <c r="BD585" s="222">
        <f t="shared" si="1421"/>
        <v>0</v>
      </c>
      <c r="BE585" s="222">
        <f t="shared" si="1422"/>
        <v>0</v>
      </c>
      <c r="BF585" s="222">
        <f t="shared" si="1423"/>
        <v>0</v>
      </c>
      <c r="BG585" s="222">
        <f t="shared" si="1424"/>
        <v>0</v>
      </c>
      <c r="BH585" s="222">
        <f t="shared" si="1425"/>
        <v>0</v>
      </c>
      <c r="BI585" s="222">
        <f t="shared" si="1426"/>
        <v>0</v>
      </c>
      <c r="BJ585" s="222">
        <f t="shared" si="1427"/>
        <v>0</v>
      </c>
      <c r="BK585" s="222">
        <f t="shared" si="1428"/>
        <v>0</v>
      </c>
      <c r="BL585" s="222">
        <f t="shared" si="1429"/>
        <v>0</v>
      </c>
      <c r="BM585" s="222">
        <f t="shared" si="1430"/>
        <v>0</v>
      </c>
      <c r="BN585" s="222">
        <f t="shared" si="1431"/>
        <v>0</v>
      </c>
      <c r="BO585" s="222">
        <f t="shared" si="1432"/>
        <v>0</v>
      </c>
      <c r="BP585" s="222">
        <f t="shared" si="1433"/>
        <v>0</v>
      </c>
      <c r="BQ585" s="222">
        <f t="shared" si="1434"/>
        <v>0</v>
      </c>
      <c r="BR585" s="222">
        <f t="shared" si="1435"/>
        <v>0</v>
      </c>
      <c r="BS585" s="222">
        <f t="shared" si="1436"/>
        <v>0</v>
      </c>
      <c r="BT585" s="222">
        <f t="shared" si="1437"/>
        <v>0</v>
      </c>
      <c r="BU585" s="222">
        <f t="shared" si="1438"/>
        <v>0</v>
      </c>
      <c r="BV585" s="222">
        <f t="shared" si="1439"/>
        <v>0</v>
      </c>
      <c r="BW585" s="222">
        <f t="shared" si="1440"/>
        <v>0</v>
      </c>
      <c r="BX585" s="222">
        <f t="shared" si="1441"/>
        <v>0</v>
      </c>
      <c r="BY585" s="222">
        <f t="shared" si="1442"/>
        <v>0</v>
      </c>
      <c r="BZ585" s="222">
        <f t="shared" si="1443"/>
        <v>0</v>
      </c>
      <c r="CA585" s="222">
        <f t="shared" si="1444"/>
        <v>0</v>
      </c>
      <c r="CB585" s="222">
        <f t="shared" si="1445"/>
        <v>0</v>
      </c>
      <c r="CC585" s="222">
        <f t="shared" si="1446"/>
        <v>0</v>
      </c>
      <c r="CD585" s="222">
        <f t="shared" si="1447"/>
        <v>0</v>
      </c>
      <c r="CE585" s="222">
        <f t="shared" si="1448"/>
        <v>0</v>
      </c>
      <c r="CF585" s="222">
        <f t="shared" si="1449"/>
        <v>0</v>
      </c>
      <c r="CG585" s="222">
        <f t="shared" si="1450"/>
        <v>0</v>
      </c>
      <c r="CH585" s="222">
        <f t="shared" si="1451"/>
        <v>0</v>
      </c>
      <c r="CI585" s="222">
        <f t="shared" si="1452"/>
        <v>0</v>
      </c>
      <c r="CJ585" s="222">
        <f t="shared" si="1453"/>
        <v>0</v>
      </c>
      <c r="CK585" s="222">
        <f t="shared" si="1454"/>
        <v>0</v>
      </c>
      <c r="CL585" s="222">
        <f t="shared" si="1455"/>
        <v>0</v>
      </c>
      <c r="CM585" s="222">
        <f t="shared" si="1456"/>
        <v>0</v>
      </c>
      <c r="CN585" s="222">
        <f t="shared" si="1457"/>
        <v>0</v>
      </c>
      <c r="CO585" s="222">
        <f t="shared" si="1458"/>
        <v>0</v>
      </c>
      <c r="CP585" s="222">
        <f t="shared" si="1459"/>
        <v>0</v>
      </c>
      <c r="CQ585" s="222">
        <f t="shared" si="1460"/>
        <v>0</v>
      </c>
      <c r="CR585" s="222">
        <f t="shared" si="1461"/>
        <v>0</v>
      </c>
      <c r="CS585" s="222">
        <f t="shared" si="1462"/>
        <v>0</v>
      </c>
      <c r="CT585" s="222">
        <f t="shared" si="1463"/>
        <v>0</v>
      </c>
      <c r="CU585" s="222">
        <f t="shared" si="1464"/>
        <v>0</v>
      </c>
      <c r="CV585" s="222">
        <f t="shared" si="1465"/>
        <v>0</v>
      </c>
      <c r="CW585" s="222">
        <f t="shared" si="1466"/>
        <v>0</v>
      </c>
      <c r="CX585" s="222">
        <f t="shared" si="1467"/>
        <v>0</v>
      </c>
      <c r="CY585" s="222">
        <f t="shared" si="1468"/>
        <v>0</v>
      </c>
      <c r="CZ585" s="222">
        <f t="shared" si="1469"/>
        <v>0</v>
      </c>
      <c r="DA585" s="222">
        <f t="shared" si="1470"/>
        <v>0</v>
      </c>
      <c r="DB585" s="222">
        <f t="shared" si="1471"/>
        <v>0</v>
      </c>
      <c r="DC585" s="222">
        <f t="shared" si="1472"/>
        <v>0</v>
      </c>
      <c r="DD585" s="222">
        <f t="shared" si="1473"/>
        <v>0</v>
      </c>
      <c r="DE585" s="222">
        <f t="shared" si="1474"/>
        <v>0</v>
      </c>
      <c r="DF585" s="222">
        <f t="shared" si="1475"/>
        <v>0</v>
      </c>
      <c r="DG585" s="222">
        <f t="shared" si="1476"/>
        <v>0</v>
      </c>
      <c r="DH585" s="222">
        <f t="shared" si="1477"/>
        <v>0</v>
      </c>
      <c r="DI585" s="222">
        <f t="shared" si="1478"/>
        <v>0</v>
      </c>
      <c r="DJ585" s="222">
        <f t="shared" si="1479"/>
        <v>0</v>
      </c>
      <c r="DK585" s="222">
        <f t="shared" si="1480"/>
        <v>0</v>
      </c>
      <c r="DL585" s="222">
        <f t="shared" si="1481"/>
        <v>0</v>
      </c>
      <c r="DM585" s="222">
        <f t="shared" si="1482"/>
        <v>0</v>
      </c>
      <c r="DN585" s="222">
        <f t="shared" si="1483"/>
        <v>0</v>
      </c>
      <c r="DO585" s="222">
        <f t="shared" si="1484"/>
        <v>0</v>
      </c>
      <c r="DP585" s="222">
        <f t="shared" si="1485"/>
        <v>0</v>
      </c>
      <c r="DQ585" s="222">
        <f t="shared" si="1486"/>
        <v>0</v>
      </c>
      <c r="DR585" s="222">
        <f t="shared" si="1487"/>
        <v>0</v>
      </c>
      <c r="DS585" s="222">
        <f t="shared" si="1488"/>
        <v>0</v>
      </c>
      <c r="DT585" s="222">
        <f t="shared" si="1489"/>
        <v>0</v>
      </c>
      <c r="DU585" s="222">
        <f t="shared" si="1490"/>
        <v>0</v>
      </c>
      <c r="DV585" s="222">
        <f t="shared" si="1491"/>
        <v>0</v>
      </c>
      <c r="DW585" s="222">
        <f t="shared" si="1492"/>
        <v>0</v>
      </c>
      <c r="DX585" s="222">
        <f t="shared" si="1493"/>
        <v>0</v>
      </c>
      <c r="DY585" s="222">
        <f t="shared" si="1494"/>
        <v>0</v>
      </c>
      <c r="DZ585" s="222">
        <f t="shared" si="1495"/>
        <v>0</v>
      </c>
      <c r="EA585" s="222">
        <f t="shared" si="1496"/>
        <v>0</v>
      </c>
      <c r="EB585" s="222">
        <f t="shared" si="1497"/>
        <v>0</v>
      </c>
      <c r="EC585" s="222">
        <f t="shared" si="1498"/>
        <v>0</v>
      </c>
      <c r="ED585" s="222">
        <f t="shared" si="1499"/>
        <v>0</v>
      </c>
      <c r="EE585" s="222">
        <f t="shared" si="1500"/>
        <v>0</v>
      </c>
      <c r="EF585" s="222">
        <f t="shared" si="1501"/>
        <v>0</v>
      </c>
      <c r="EG585" s="222">
        <f t="shared" si="1502"/>
        <v>0</v>
      </c>
      <c r="EH585" s="222">
        <f t="shared" si="1503"/>
        <v>0</v>
      </c>
      <c r="EI585" s="222">
        <f t="shared" si="1504"/>
        <v>0</v>
      </c>
      <c r="EJ585" s="222">
        <f t="shared" si="1505"/>
        <v>0</v>
      </c>
      <c r="EK585" s="222">
        <f t="shared" si="1506"/>
        <v>0</v>
      </c>
      <c r="EL585" s="222">
        <f t="shared" si="1507"/>
        <v>0</v>
      </c>
      <c r="EM585" s="222">
        <f t="shared" si="1508"/>
        <v>0</v>
      </c>
      <c r="EN585" s="222">
        <f t="shared" si="1509"/>
        <v>0</v>
      </c>
      <c r="EO585" s="222">
        <f t="shared" si="1510"/>
        <v>0</v>
      </c>
      <c r="EP585" s="222">
        <f t="shared" si="1511"/>
        <v>0</v>
      </c>
      <c r="EQ585" s="222">
        <f t="shared" si="1512"/>
        <v>0</v>
      </c>
      <c r="ER585" s="222">
        <f t="shared" si="1513"/>
        <v>0</v>
      </c>
      <c r="ES585" s="222">
        <f t="shared" si="1514"/>
        <v>0</v>
      </c>
      <c r="ET585" s="222">
        <f t="shared" si="1515"/>
        <v>0</v>
      </c>
      <c r="EU585" s="222">
        <f t="shared" si="1516"/>
        <v>0</v>
      </c>
      <c r="EV585" s="222">
        <f t="shared" si="1517"/>
        <v>0</v>
      </c>
      <c r="EW585" s="222">
        <f t="shared" si="1518"/>
        <v>0</v>
      </c>
      <c r="EX585" s="222">
        <f t="shared" si="1519"/>
        <v>0</v>
      </c>
      <c r="EY585" s="222">
        <f t="shared" si="1520"/>
        <v>0</v>
      </c>
      <c r="EZ585" s="222">
        <f t="shared" si="1521"/>
        <v>0</v>
      </c>
      <c r="FA585" s="222">
        <f t="shared" si="1522"/>
        <v>0</v>
      </c>
      <c r="FB585" s="222">
        <f t="shared" si="1523"/>
        <v>0</v>
      </c>
      <c r="FC585" s="222">
        <f t="shared" si="1524"/>
        <v>0</v>
      </c>
      <c r="FD585" s="222">
        <f t="shared" si="1525"/>
        <v>0</v>
      </c>
      <c r="FE585" s="222">
        <f t="shared" si="1526"/>
        <v>0</v>
      </c>
      <c r="FF585" s="222">
        <f t="shared" si="1527"/>
        <v>0</v>
      </c>
      <c r="FG585" s="222">
        <f t="shared" si="1528"/>
        <v>0</v>
      </c>
      <c r="FH585" s="222">
        <f t="shared" si="1529"/>
        <v>0</v>
      </c>
      <c r="FI585" s="222">
        <f t="shared" si="1530"/>
        <v>0</v>
      </c>
      <c r="FJ585" s="222">
        <f t="shared" si="1531"/>
        <v>0</v>
      </c>
      <c r="FK585" s="222">
        <f t="shared" si="1532"/>
        <v>0</v>
      </c>
      <c r="FL585" s="222">
        <f t="shared" si="1533"/>
        <v>0</v>
      </c>
      <c r="FM585" s="222">
        <f t="shared" si="1534"/>
        <v>0</v>
      </c>
      <c r="FN585" s="222">
        <f t="shared" si="1535"/>
        <v>0</v>
      </c>
      <c r="FO585" s="222">
        <f t="shared" si="1536"/>
        <v>0</v>
      </c>
      <c r="FP585" s="222">
        <f t="shared" si="1537"/>
        <v>0</v>
      </c>
      <c r="FQ585" s="222">
        <f t="shared" si="1538"/>
        <v>0</v>
      </c>
      <c r="FR585" s="222">
        <f t="shared" si="1539"/>
        <v>0</v>
      </c>
      <c r="FS585" s="222">
        <f t="shared" si="1540"/>
        <v>0</v>
      </c>
      <c r="FT585" s="222">
        <f t="shared" si="1541"/>
        <v>0</v>
      </c>
      <c r="FU585" s="222">
        <f t="shared" si="1542"/>
        <v>0</v>
      </c>
      <c r="FV585" s="222">
        <f t="shared" si="1543"/>
        <v>0</v>
      </c>
      <c r="FW585" s="222">
        <f t="shared" si="1544"/>
        <v>0</v>
      </c>
      <c r="FX585" s="222">
        <f t="shared" si="1545"/>
        <v>0</v>
      </c>
      <c r="FY585" s="222">
        <f t="shared" si="1546"/>
        <v>0</v>
      </c>
      <c r="FZ585" s="222">
        <f t="shared" si="1547"/>
        <v>0</v>
      </c>
      <c r="GA585" s="222">
        <f t="shared" si="1548"/>
        <v>0</v>
      </c>
      <c r="GB585" s="222">
        <f t="shared" si="1549"/>
        <v>0</v>
      </c>
      <c r="GC585" s="222">
        <f t="shared" si="1550"/>
        <v>0</v>
      </c>
      <c r="GD585" s="222">
        <f t="shared" si="1551"/>
        <v>0</v>
      </c>
      <c r="GE585" s="222">
        <f t="shared" si="1552"/>
        <v>0</v>
      </c>
      <c r="GF585" s="222">
        <f t="shared" si="1553"/>
        <v>0</v>
      </c>
      <c r="GG585" s="222">
        <f t="shared" si="1554"/>
        <v>0</v>
      </c>
      <c r="GH585" s="222">
        <f t="shared" si="1555"/>
        <v>0</v>
      </c>
      <c r="GI585" s="222">
        <f t="shared" si="1556"/>
        <v>0</v>
      </c>
      <c r="GJ585" s="222">
        <f t="shared" si="1557"/>
        <v>0</v>
      </c>
      <c r="GK585" s="222">
        <f t="shared" si="1558"/>
        <v>0</v>
      </c>
      <c r="GL585" s="222">
        <f t="shared" si="1559"/>
        <v>0</v>
      </c>
      <c r="GM585" s="222">
        <f t="shared" si="1560"/>
        <v>0</v>
      </c>
      <c r="GN585" s="222">
        <f t="shared" si="1561"/>
        <v>0</v>
      </c>
      <c r="GO585" s="222">
        <f t="shared" si="1562"/>
        <v>0</v>
      </c>
      <c r="GP585" s="222">
        <f t="shared" si="1563"/>
        <v>0</v>
      </c>
      <c r="GQ585" s="222">
        <f t="shared" si="1564"/>
        <v>0</v>
      </c>
      <c r="GR585" s="222">
        <f t="shared" si="1565"/>
        <v>0</v>
      </c>
      <c r="GS585" s="222">
        <f t="shared" si="1566"/>
        <v>0</v>
      </c>
      <c r="GT585" s="222">
        <f t="shared" si="1567"/>
        <v>0</v>
      </c>
      <c r="GU585" s="222">
        <f t="shared" si="1568"/>
        <v>0</v>
      </c>
      <c r="GV585" s="222">
        <f t="shared" si="1569"/>
        <v>0</v>
      </c>
      <c r="GW585" s="222">
        <f t="shared" si="1570"/>
        <v>0</v>
      </c>
      <c r="GX585" s="222">
        <f t="shared" si="1571"/>
        <v>0</v>
      </c>
      <c r="GY585" s="222">
        <f t="shared" si="1572"/>
        <v>0</v>
      </c>
      <c r="GZ585" s="222">
        <f t="shared" si="1573"/>
        <v>0</v>
      </c>
      <c r="HA585" s="222">
        <f t="shared" si="1574"/>
        <v>0</v>
      </c>
      <c r="HB585" s="222">
        <f t="shared" si="1575"/>
        <v>0</v>
      </c>
      <c r="HC585" s="222">
        <f t="shared" si="1576"/>
        <v>0</v>
      </c>
      <c r="HD585" s="222">
        <f t="shared" si="1577"/>
        <v>0</v>
      </c>
      <c r="HE585" s="222">
        <f t="shared" si="1578"/>
        <v>0</v>
      </c>
      <c r="HF585" s="222">
        <f t="shared" si="1579"/>
        <v>0</v>
      </c>
      <c r="HG585" s="222">
        <f t="shared" si="1580"/>
        <v>0</v>
      </c>
      <c r="HH585" s="222">
        <f t="shared" si="1581"/>
        <v>0</v>
      </c>
      <c r="HI585" s="222">
        <f t="shared" si="1582"/>
        <v>0</v>
      </c>
      <c r="HJ585" s="222">
        <f t="shared" si="1583"/>
        <v>0</v>
      </c>
      <c r="HK585" s="222">
        <f t="shared" si="1584"/>
        <v>0</v>
      </c>
      <c r="HL585" s="222">
        <f t="shared" si="1585"/>
        <v>0</v>
      </c>
      <c r="HM585" s="222">
        <f t="shared" si="1586"/>
        <v>0</v>
      </c>
      <c r="HN585" s="222">
        <f t="shared" si="1587"/>
        <v>0</v>
      </c>
      <c r="HO585" s="222">
        <f t="shared" si="1588"/>
        <v>0</v>
      </c>
      <c r="HP585" s="222">
        <f t="shared" si="1589"/>
        <v>0</v>
      </c>
      <c r="HQ585" s="222">
        <f t="shared" si="1590"/>
        <v>0</v>
      </c>
      <c r="HR585" s="222">
        <f t="shared" si="1591"/>
        <v>0</v>
      </c>
      <c r="HS585" s="222">
        <f t="shared" si="1592"/>
        <v>0</v>
      </c>
      <c r="HT585" s="222">
        <f t="shared" si="1593"/>
        <v>0</v>
      </c>
      <c r="HU585" s="222">
        <f t="shared" si="1594"/>
        <v>0</v>
      </c>
      <c r="HV585" s="222">
        <f t="shared" si="1595"/>
        <v>0</v>
      </c>
      <c r="HW585" s="222">
        <f t="shared" si="1596"/>
        <v>0</v>
      </c>
      <c r="HX585" s="222">
        <f t="shared" si="1597"/>
        <v>0</v>
      </c>
      <c r="HY585" s="222">
        <f t="shared" si="1598"/>
        <v>0</v>
      </c>
      <c r="HZ585" s="222">
        <f t="shared" si="1599"/>
        <v>0</v>
      </c>
      <c r="IA585" s="222">
        <f t="shared" si="1600"/>
        <v>0</v>
      </c>
      <c r="IB585" s="222">
        <f t="shared" si="1601"/>
        <v>0</v>
      </c>
      <c r="IC585" s="222">
        <f t="shared" si="1602"/>
        <v>0</v>
      </c>
      <c r="ID585" s="222">
        <f t="shared" si="1603"/>
        <v>0</v>
      </c>
      <c r="IE585" s="222">
        <f t="shared" si="1604"/>
        <v>0</v>
      </c>
      <c r="IF585" s="222">
        <f t="shared" si="1605"/>
        <v>0</v>
      </c>
      <c r="IG585" s="222">
        <f t="shared" si="1606"/>
        <v>0</v>
      </c>
      <c r="IH585" s="222">
        <f t="shared" si="1607"/>
        <v>0</v>
      </c>
      <c r="II585" s="222">
        <f t="shared" si="1608"/>
        <v>0</v>
      </c>
      <c r="IJ585" s="222">
        <f t="shared" si="1609"/>
        <v>0</v>
      </c>
      <c r="IK585" s="222">
        <f t="shared" si="1610"/>
        <v>0</v>
      </c>
      <c r="IL585" s="222">
        <f t="shared" si="1611"/>
        <v>0</v>
      </c>
      <c r="IM585" s="222">
        <f t="shared" si="1612"/>
        <v>0</v>
      </c>
      <c r="IN585" s="222">
        <f t="shared" si="1613"/>
        <v>0</v>
      </c>
      <c r="IO585" s="222">
        <f t="shared" si="1614"/>
        <v>0</v>
      </c>
      <c r="IP585" s="222">
        <f t="shared" si="1615"/>
        <v>0</v>
      </c>
      <c r="IQ585" s="222">
        <f t="shared" si="1616"/>
        <v>0</v>
      </c>
      <c r="IR585" s="222">
        <f t="shared" si="1617"/>
        <v>0</v>
      </c>
      <c r="IS585" s="222">
        <f t="shared" si="1618"/>
        <v>0</v>
      </c>
      <c r="IT585" s="222">
        <f t="shared" si="1619"/>
        <v>0</v>
      </c>
      <c r="IU585" s="222">
        <f t="shared" si="1620"/>
        <v>0</v>
      </c>
      <c r="IV585" s="222">
        <f t="shared" si="1621"/>
        <v>0</v>
      </c>
      <c r="IW585" s="222">
        <f t="shared" si="1622"/>
        <v>0</v>
      </c>
      <c r="IX585" s="222">
        <f t="shared" si="1623"/>
        <v>0</v>
      </c>
      <c r="IY585" s="222">
        <f t="shared" si="1624"/>
        <v>0</v>
      </c>
      <c r="IZ585" s="222">
        <f t="shared" si="1625"/>
        <v>0</v>
      </c>
      <c r="JA585" s="222">
        <f t="shared" si="1626"/>
        <v>0</v>
      </c>
      <c r="JB585" s="222">
        <f t="shared" si="1627"/>
        <v>0</v>
      </c>
    </row>
    <row r="586" spans="2:262">
      <c r="B586" s="230">
        <v>225</v>
      </c>
      <c r="C586" s="229">
        <f t="shared" si="1628"/>
        <v>4.3945312499999922E-3</v>
      </c>
      <c r="D586" s="226">
        <f t="shared" ca="1" si="1371"/>
        <v>39.385286345818734</v>
      </c>
      <c r="E586" s="225">
        <f ca="1">HW361</f>
        <v>0.18528634581873263</v>
      </c>
      <c r="F586" s="224">
        <v>225</v>
      </c>
      <c r="G586" s="222">
        <f t="shared" si="1372"/>
        <v>0</v>
      </c>
      <c r="H586" s="222">
        <f t="shared" si="1373"/>
        <v>0</v>
      </c>
      <c r="I586" s="222">
        <f t="shared" si="1374"/>
        <v>0</v>
      </c>
      <c r="J586" s="222">
        <f t="shared" si="1375"/>
        <v>0</v>
      </c>
      <c r="K586" s="222">
        <f t="shared" si="1376"/>
        <v>0</v>
      </c>
      <c r="L586" s="222">
        <f t="shared" si="1377"/>
        <v>0</v>
      </c>
      <c r="M586" s="222">
        <f t="shared" si="1378"/>
        <v>0</v>
      </c>
      <c r="N586" s="222">
        <f t="shared" si="1379"/>
        <v>0</v>
      </c>
      <c r="O586" s="222">
        <f t="shared" si="1380"/>
        <v>0</v>
      </c>
      <c r="P586" s="222">
        <f t="shared" si="1381"/>
        <v>0</v>
      </c>
      <c r="Q586" s="222">
        <f t="shared" si="1382"/>
        <v>0</v>
      </c>
      <c r="R586" s="222">
        <f t="shared" si="1383"/>
        <v>0</v>
      </c>
      <c r="S586" s="222">
        <f t="shared" si="1384"/>
        <v>0</v>
      </c>
      <c r="T586" s="222">
        <f t="shared" si="1385"/>
        <v>0</v>
      </c>
      <c r="U586" s="222">
        <f t="shared" si="1386"/>
        <v>0</v>
      </c>
      <c r="V586" s="222">
        <f t="shared" si="1387"/>
        <v>0</v>
      </c>
      <c r="W586" s="222">
        <f t="shared" si="1388"/>
        <v>0</v>
      </c>
      <c r="X586" s="222">
        <f t="shared" si="1389"/>
        <v>0</v>
      </c>
      <c r="Y586" s="222">
        <f t="shared" si="1390"/>
        <v>0</v>
      </c>
      <c r="Z586" s="222">
        <f t="shared" si="1391"/>
        <v>0</v>
      </c>
      <c r="AA586" s="222">
        <f t="shared" si="1392"/>
        <v>0</v>
      </c>
      <c r="AB586" s="222">
        <f t="shared" si="1393"/>
        <v>0</v>
      </c>
      <c r="AC586" s="222">
        <f t="shared" si="1394"/>
        <v>0</v>
      </c>
      <c r="AD586" s="222">
        <f t="shared" si="1395"/>
        <v>0</v>
      </c>
      <c r="AE586" s="222">
        <f t="shared" si="1396"/>
        <v>0</v>
      </c>
      <c r="AF586" s="222">
        <f t="shared" si="1397"/>
        <v>0</v>
      </c>
      <c r="AG586" s="222">
        <f t="shared" si="1398"/>
        <v>0</v>
      </c>
      <c r="AH586" s="222">
        <f t="shared" si="1399"/>
        <v>0</v>
      </c>
      <c r="AI586" s="222">
        <f t="shared" si="1400"/>
        <v>0</v>
      </c>
      <c r="AJ586" s="222">
        <f t="shared" si="1401"/>
        <v>0</v>
      </c>
      <c r="AK586" s="222">
        <f t="shared" si="1402"/>
        <v>0</v>
      </c>
      <c r="AL586" s="222">
        <f t="shared" si="1403"/>
        <v>0</v>
      </c>
      <c r="AM586" s="222">
        <f t="shared" si="1404"/>
        <v>0</v>
      </c>
      <c r="AN586" s="222">
        <f t="shared" si="1405"/>
        <v>0</v>
      </c>
      <c r="AO586" s="222">
        <f t="shared" si="1406"/>
        <v>0</v>
      </c>
      <c r="AP586" s="222">
        <f t="shared" si="1407"/>
        <v>0</v>
      </c>
      <c r="AQ586" s="222">
        <f t="shared" si="1408"/>
        <v>0</v>
      </c>
      <c r="AR586" s="222">
        <f t="shared" si="1409"/>
        <v>0</v>
      </c>
      <c r="AS586" s="222">
        <f t="shared" si="1410"/>
        <v>0</v>
      </c>
      <c r="AT586" s="222">
        <f t="shared" si="1411"/>
        <v>0</v>
      </c>
      <c r="AU586" s="222">
        <f t="shared" si="1412"/>
        <v>0</v>
      </c>
      <c r="AV586" s="222">
        <f t="shared" si="1413"/>
        <v>0</v>
      </c>
      <c r="AW586" s="222">
        <f t="shared" si="1414"/>
        <v>0</v>
      </c>
      <c r="AX586" s="222">
        <f t="shared" si="1415"/>
        <v>0</v>
      </c>
      <c r="AY586" s="222">
        <f t="shared" si="1416"/>
        <v>0</v>
      </c>
      <c r="AZ586" s="222">
        <f t="shared" si="1417"/>
        <v>0</v>
      </c>
      <c r="BA586" s="222">
        <f t="shared" si="1418"/>
        <v>0</v>
      </c>
      <c r="BB586" s="222">
        <f t="shared" si="1419"/>
        <v>0</v>
      </c>
      <c r="BC586" s="222">
        <f t="shared" si="1420"/>
        <v>0</v>
      </c>
      <c r="BD586" s="222">
        <f t="shared" si="1421"/>
        <v>0</v>
      </c>
      <c r="BE586" s="222">
        <f t="shared" si="1422"/>
        <v>0</v>
      </c>
      <c r="BF586" s="222">
        <f t="shared" si="1423"/>
        <v>0</v>
      </c>
      <c r="BG586" s="222">
        <f t="shared" si="1424"/>
        <v>0</v>
      </c>
      <c r="BH586" s="222">
        <f t="shared" si="1425"/>
        <v>0</v>
      </c>
      <c r="BI586" s="222">
        <f t="shared" si="1426"/>
        <v>0</v>
      </c>
      <c r="BJ586" s="222">
        <f t="shared" si="1427"/>
        <v>0</v>
      </c>
      <c r="BK586" s="222">
        <f t="shared" si="1428"/>
        <v>0</v>
      </c>
      <c r="BL586" s="222">
        <f t="shared" si="1429"/>
        <v>0</v>
      </c>
      <c r="BM586" s="222">
        <f t="shared" si="1430"/>
        <v>0</v>
      </c>
      <c r="BN586" s="222">
        <f t="shared" si="1431"/>
        <v>0</v>
      </c>
      <c r="BO586" s="222">
        <f t="shared" si="1432"/>
        <v>0</v>
      </c>
      <c r="BP586" s="222">
        <f t="shared" si="1433"/>
        <v>0</v>
      </c>
      <c r="BQ586" s="222">
        <f t="shared" si="1434"/>
        <v>0</v>
      </c>
      <c r="BR586" s="222">
        <f t="shared" si="1435"/>
        <v>0</v>
      </c>
      <c r="BS586" s="222">
        <f t="shared" si="1436"/>
        <v>0</v>
      </c>
      <c r="BT586" s="222">
        <f t="shared" si="1437"/>
        <v>0</v>
      </c>
      <c r="BU586" s="222">
        <f t="shared" si="1438"/>
        <v>0</v>
      </c>
      <c r="BV586" s="222">
        <f t="shared" si="1439"/>
        <v>0</v>
      </c>
      <c r="BW586" s="222">
        <f t="shared" si="1440"/>
        <v>0</v>
      </c>
      <c r="BX586" s="222">
        <f t="shared" si="1441"/>
        <v>0</v>
      </c>
      <c r="BY586" s="222">
        <f t="shared" si="1442"/>
        <v>0</v>
      </c>
      <c r="BZ586" s="222">
        <f t="shared" si="1443"/>
        <v>0</v>
      </c>
      <c r="CA586" s="222">
        <f t="shared" si="1444"/>
        <v>0</v>
      </c>
      <c r="CB586" s="222">
        <f t="shared" si="1445"/>
        <v>0</v>
      </c>
      <c r="CC586" s="222">
        <f t="shared" si="1446"/>
        <v>0</v>
      </c>
      <c r="CD586" s="222">
        <f t="shared" si="1447"/>
        <v>0</v>
      </c>
      <c r="CE586" s="222">
        <f t="shared" si="1448"/>
        <v>0</v>
      </c>
      <c r="CF586" s="222">
        <f t="shared" si="1449"/>
        <v>0</v>
      </c>
      <c r="CG586" s="222">
        <f t="shared" si="1450"/>
        <v>0</v>
      </c>
      <c r="CH586" s="222">
        <f t="shared" si="1451"/>
        <v>0</v>
      </c>
      <c r="CI586" s="222">
        <f t="shared" si="1452"/>
        <v>0</v>
      </c>
      <c r="CJ586" s="222">
        <f t="shared" si="1453"/>
        <v>0</v>
      </c>
      <c r="CK586" s="222">
        <f t="shared" si="1454"/>
        <v>0</v>
      </c>
      <c r="CL586" s="222">
        <f t="shared" si="1455"/>
        <v>0</v>
      </c>
      <c r="CM586" s="222">
        <f t="shared" si="1456"/>
        <v>0</v>
      </c>
      <c r="CN586" s="222">
        <f t="shared" si="1457"/>
        <v>0</v>
      </c>
      <c r="CO586" s="222">
        <f t="shared" si="1458"/>
        <v>0</v>
      </c>
      <c r="CP586" s="222">
        <f t="shared" si="1459"/>
        <v>0</v>
      </c>
      <c r="CQ586" s="222">
        <f t="shared" si="1460"/>
        <v>0</v>
      </c>
      <c r="CR586" s="222">
        <f t="shared" si="1461"/>
        <v>0</v>
      </c>
      <c r="CS586" s="222">
        <f t="shared" si="1462"/>
        <v>0</v>
      </c>
      <c r="CT586" s="222">
        <f t="shared" si="1463"/>
        <v>0</v>
      </c>
      <c r="CU586" s="222">
        <f t="shared" si="1464"/>
        <v>0</v>
      </c>
      <c r="CV586" s="222">
        <f t="shared" si="1465"/>
        <v>0</v>
      </c>
      <c r="CW586" s="222">
        <f t="shared" si="1466"/>
        <v>0</v>
      </c>
      <c r="CX586" s="222">
        <f t="shared" si="1467"/>
        <v>0</v>
      </c>
      <c r="CY586" s="222">
        <f t="shared" si="1468"/>
        <v>0</v>
      </c>
      <c r="CZ586" s="222">
        <f t="shared" si="1469"/>
        <v>0</v>
      </c>
      <c r="DA586" s="222">
        <f t="shared" si="1470"/>
        <v>0</v>
      </c>
      <c r="DB586" s="222">
        <f t="shared" si="1471"/>
        <v>0</v>
      </c>
      <c r="DC586" s="222">
        <f t="shared" si="1472"/>
        <v>0</v>
      </c>
      <c r="DD586" s="222">
        <f t="shared" si="1473"/>
        <v>0</v>
      </c>
      <c r="DE586" s="222">
        <f t="shared" si="1474"/>
        <v>0</v>
      </c>
      <c r="DF586" s="222">
        <f t="shared" si="1475"/>
        <v>0</v>
      </c>
      <c r="DG586" s="222">
        <f t="shared" si="1476"/>
        <v>0</v>
      </c>
      <c r="DH586" s="222">
        <f t="shared" si="1477"/>
        <v>0</v>
      </c>
      <c r="DI586" s="222">
        <f t="shared" si="1478"/>
        <v>0</v>
      </c>
      <c r="DJ586" s="222">
        <f t="shared" si="1479"/>
        <v>0</v>
      </c>
      <c r="DK586" s="222">
        <f t="shared" si="1480"/>
        <v>0</v>
      </c>
      <c r="DL586" s="222">
        <f t="shared" si="1481"/>
        <v>0</v>
      </c>
      <c r="DM586" s="222">
        <f t="shared" si="1482"/>
        <v>0</v>
      </c>
      <c r="DN586" s="222">
        <f t="shared" si="1483"/>
        <v>0</v>
      </c>
      <c r="DO586" s="222">
        <f t="shared" si="1484"/>
        <v>0</v>
      </c>
      <c r="DP586" s="222">
        <f t="shared" si="1485"/>
        <v>0</v>
      </c>
      <c r="DQ586" s="222">
        <f t="shared" si="1486"/>
        <v>0</v>
      </c>
      <c r="DR586" s="222">
        <f t="shared" si="1487"/>
        <v>0</v>
      </c>
      <c r="DS586" s="222">
        <f t="shared" si="1488"/>
        <v>0</v>
      </c>
      <c r="DT586" s="222">
        <f t="shared" si="1489"/>
        <v>0</v>
      </c>
      <c r="DU586" s="222">
        <f t="shared" si="1490"/>
        <v>0</v>
      </c>
      <c r="DV586" s="222">
        <f t="shared" si="1491"/>
        <v>0</v>
      </c>
      <c r="DW586" s="222">
        <f t="shared" si="1492"/>
        <v>0</v>
      </c>
      <c r="DX586" s="222">
        <f t="shared" si="1493"/>
        <v>0</v>
      </c>
      <c r="DY586" s="222">
        <f t="shared" si="1494"/>
        <v>0</v>
      </c>
      <c r="DZ586" s="222">
        <f t="shared" si="1495"/>
        <v>0</v>
      </c>
      <c r="EA586" s="222">
        <f t="shared" si="1496"/>
        <v>0</v>
      </c>
      <c r="EB586" s="222">
        <f t="shared" si="1497"/>
        <v>0</v>
      </c>
      <c r="EC586" s="222">
        <f t="shared" si="1498"/>
        <v>0</v>
      </c>
      <c r="ED586" s="222">
        <f t="shared" si="1499"/>
        <v>0</v>
      </c>
      <c r="EE586" s="222">
        <f t="shared" si="1500"/>
        <v>0</v>
      </c>
      <c r="EF586" s="222">
        <f t="shared" si="1501"/>
        <v>0</v>
      </c>
      <c r="EG586" s="222">
        <f t="shared" si="1502"/>
        <v>0</v>
      </c>
      <c r="EH586" s="222">
        <f t="shared" si="1503"/>
        <v>0</v>
      </c>
      <c r="EI586" s="222">
        <f t="shared" si="1504"/>
        <v>0</v>
      </c>
      <c r="EJ586" s="222">
        <f t="shared" si="1505"/>
        <v>0</v>
      </c>
      <c r="EK586" s="222">
        <f t="shared" si="1506"/>
        <v>0</v>
      </c>
      <c r="EL586" s="222">
        <f t="shared" si="1507"/>
        <v>0</v>
      </c>
      <c r="EM586" s="222">
        <f t="shared" si="1508"/>
        <v>0</v>
      </c>
      <c r="EN586" s="222">
        <f t="shared" si="1509"/>
        <v>0</v>
      </c>
      <c r="EO586" s="222">
        <f t="shared" si="1510"/>
        <v>0</v>
      </c>
      <c r="EP586" s="222">
        <f t="shared" si="1511"/>
        <v>0</v>
      </c>
      <c r="EQ586" s="222">
        <f t="shared" si="1512"/>
        <v>0</v>
      </c>
      <c r="ER586" s="222">
        <f t="shared" si="1513"/>
        <v>0</v>
      </c>
      <c r="ES586" s="222">
        <f t="shared" si="1514"/>
        <v>0</v>
      </c>
      <c r="ET586" s="222">
        <f t="shared" si="1515"/>
        <v>0</v>
      </c>
      <c r="EU586" s="222">
        <f t="shared" si="1516"/>
        <v>0</v>
      </c>
      <c r="EV586" s="222">
        <f t="shared" si="1517"/>
        <v>0</v>
      </c>
      <c r="EW586" s="222">
        <f t="shared" si="1518"/>
        <v>0</v>
      </c>
      <c r="EX586" s="222">
        <f t="shared" si="1519"/>
        <v>0</v>
      </c>
      <c r="EY586" s="222">
        <f t="shared" si="1520"/>
        <v>0</v>
      </c>
      <c r="EZ586" s="222">
        <f t="shared" si="1521"/>
        <v>0</v>
      </c>
      <c r="FA586" s="222">
        <f t="shared" si="1522"/>
        <v>0</v>
      </c>
      <c r="FB586" s="222">
        <f t="shared" si="1523"/>
        <v>0</v>
      </c>
      <c r="FC586" s="222">
        <f t="shared" si="1524"/>
        <v>0</v>
      </c>
      <c r="FD586" s="222">
        <f t="shared" si="1525"/>
        <v>0</v>
      </c>
      <c r="FE586" s="222">
        <f t="shared" si="1526"/>
        <v>0</v>
      </c>
      <c r="FF586" s="222">
        <f t="shared" si="1527"/>
        <v>0</v>
      </c>
      <c r="FG586" s="222">
        <f t="shared" si="1528"/>
        <v>0</v>
      </c>
      <c r="FH586" s="222">
        <f t="shared" si="1529"/>
        <v>0</v>
      </c>
      <c r="FI586" s="222">
        <f t="shared" si="1530"/>
        <v>0</v>
      </c>
      <c r="FJ586" s="222">
        <f t="shared" si="1531"/>
        <v>0</v>
      </c>
      <c r="FK586" s="222">
        <f t="shared" si="1532"/>
        <v>0</v>
      </c>
      <c r="FL586" s="222">
        <f t="shared" si="1533"/>
        <v>0</v>
      </c>
      <c r="FM586" s="222">
        <f t="shared" si="1534"/>
        <v>0</v>
      </c>
      <c r="FN586" s="222">
        <f t="shared" si="1535"/>
        <v>0</v>
      </c>
      <c r="FO586" s="222">
        <f t="shared" si="1536"/>
        <v>0</v>
      </c>
      <c r="FP586" s="222">
        <f t="shared" si="1537"/>
        <v>0</v>
      </c>
      <c r="FQ586" s="222">
        <f t="shared" si="1538"/>
        <v>0</v>
      </c>
      <c r="FR586" s="222">
        <f t="shared" si="1539"/>
        <v>0</v>
      </c>
      <c r="FS586" s="222">
        <f t="shared" si="1540"/>
        <v>0</v>
      </c>
      <c r="FT586" s="222">
        <f t="shared" si="1541"/>
        <v>0</v>
      </c>
      <c r="FU586" s="222">
        <f t="shared" si="1542"/>
        <v>0</v>
      </c>
      <c r="FV586" s="222">
        <f t="shared" si="1543"/>
        <v>0</v>
      </c>
      <c r="FW586" s="222">
        <f t="shared" si="1544"/>
        <v>0</v>
      </c>
      <c r="FX586" s="222">
        <f t="shared" si="1545"/>
        <v>0</v>
      </c>
      <c r="FY586" s="222">
        <f t="shared" si="1546"/>
        <v>0</v>
      </c>
      <c r="FZ586" s="222">
        <f t="shared" si="1547"/>
        <v>0</v>
      </c>
      <c r="GA586" s="222">
        <f t="shared" si="1548"/>
        <v>0</v>
      </c>
      <c r="GB586" s="222">
        <f t="shared" si="1549"/>
        <v>0</v>
      </c>
      <c r="GC586" s="222">
        <f t="shared" si="1550"/>
        <v>0</v>
      </c>
      <c r="GD586" s="222">
        <f t="shared" si="1551"/>
        <v>0</v>
      </c>
      <c r="GE586" s="222">
        <f t="shared" si="1552"/>
        <v>0</v>
      </c>
      <c r="GF586" s="222">
        <f t="shared" si="1553"/>
        <v>0</v>
      </c>
      <c r="GG586" s="222">
        <f t="shared" si="1554"/>
        <v>0</v>
      </c>
      <c r="GH586" s="222">
        <f t="shared" si="1555"/>
        <v>0</v>
      </c>
      <c r="GI586" s="222">
        <f t="shared" si="1556"/>
        <v>0</v>
      </c>
      <c r="GJ586" s="222">
        <f t="shared" si="1557"/>
        <v>0</v>
      </c>
      <c r="GK586" s="222">
        <f t="shared" si="1558"/>
        <v>0</v>
      </c>
      <c r="GL586" s="222">
        <f t="shared" si="1559"/>
        <v>0</v>
      </c>
      <c r="GM586" s="222">
        <f t="shared" si="1560"/>
        <v>0</v>
      </c>
      <c r="GN586" s="222">
        <f t="shared" si="1561"/>
        <v>0</v>
      </c>
      <c r="GO586" s="222">
        <f t="shared" si="1562"/>
        <v>0</v>
      </c>
      <c r="GP586" s="222">
        <f t="shared" si="1563"/>
        <v>0</v>
      </c>
      <c r="GQ586" s="222">
        <f t="shared" si="1564"/>
        <v>0</v>
      </c>
      <c r="GR586" s="222">
        <f t="shared" si="1565"/>
        <v>0</v>
      </c>
      <c r="GS586" s="222">
        <f t="shared" si="1566"/>
        <v>0</v>
      </c>
      <c r="GT586" s="222">
        <f t="shared" si="1567"/>
        <v>0</v>
      </c>
      <c r="GU586" s="222">
        <f t="shared" si="1568"/>
        <v>0</v>
      </c>
      <c r="GV586" s="222">
        <f t="shared" si="1569"/>
        <v>0</v>
      </c>
      <c r="GW586" s="222">
        <f t="shared" si="1570"/>
        <v>0</v>
      </c>
      <c r="GX586" s="222">
        <f t="shared" si="1571"/>
        <v>0</v>
      </c>
      <c r="GY586" s="222">
        <f t="shared" si="1572"/>
        <v>0</v>
      </c>
      <c r="GZ586" s="222">
        <f t="shared" si="1573"/>
        <v>0</v>
      </c>
      <c r="HA586" s="222">
        <f t="shared" si="1574"/>
        <v>0</v>
      </c>
      <c r="HB586" s="222">
        <f t="shared" si="1575"/>
        <v>0</v>
      </c>
      <c r="HC586" s="222">
        <f t="shared" si="1576"/>
        <v>0</v>
      </c>
      <c r="HD586" s="222">
        <f t="shared" si="1577"/>
        <v>0</v>
      </c>
      <c r="HE586" s="222">
        <f t="shared" si="1578"/>
        <v>0</v>
      </c>
      <c r="HF586" s="222">
        <f t="shared" si="1579"/>
        <v>0</v>
      </c>
      <c r="HG586" s="222">
        <f t="shared" si="1580"/>
        <v>0</v>
      </c>
      <c r="HH586" s="222">
        <f t="shared" si="1581"/>
        <v>0</v>
      </c>
      <c r="HI586" s="222">
        <f t="shared" si="1582"/>
        <v>0</v>
      </c>
      <c r="HJ586" s="222">
        <f t="shared" si="1583"/>
        <v>0</v>
      </c>
      <c r="HK586" s="222">
        <f t="shared" si="1584"/>
        <v>0</v>
      </c>
      <c r="HL586" s="222">
        <f t="shared" si="1585"/>
        <v>0</v>
      </c>
      <c r="HM586" s="222">
        <f t="shared" si="1586"/>
        <v>0</v>
      </c>
      <c r="HN586" s="222">
        <f t="shared" si="1587"/>
        <v>0</v>
      </c>
      <c r="HO586" s="222">
        <f t="shared" si="1588"/>
        <v>0</v>
      </c>
      <c r="HP586" s="222">
        <f t="shared" si="1589"/>
        <v>0</v>
      </c>
      <c r="HQ586" s="222">
        <f t="shared" si="1590"/>
        <v>0</v>
      </c>
      <c r="HR586" s="222">
        <f t="shared" si="1591"/>
        <v>0</v>
      </c>
      <c r="HS586" s="222">
        <f t="shared" si="1592"/>
        <v>0</v>
      </c>
      <c r="HT586" s="222">
        <f t="shared" si="1593"/>
        <v>0</v>
      </c>
      <c r="HU586" s="222">
        <f t="shared" si="1594"/>
        <v>0</v>
      </c>
      <c r="HV586" s="222">
        <f t="shared" si="1595"/>
        <v>0</v>
      </c>
      <c r="HW586" s="222">
        <f t="shared" si="1596"/>
        <v>0</v>
      </c>
      <c r="HX586" s="222">
        <f t="shared" si="1597"/>
        <v>0</v>
      </c>
      <c r="HY586" s="222">
        <f t="shared" si="1598"/>
        <v>0</v>
      </c>
      <c r="HZ586" s="222">
        <f t="shared" si="1599"/>
        <v>0</v>
      </c>
      <c r="IA586" s="222">
        <f t="shared" si="1600"/>
        <v>0</v>
      </c>
      <c r="IB586" s="222">
        <f t="shared" si="1601"/>
        <v>0</v>
      </c>
      <c r="IC586" s="222">
        <f t="shared" si="1602"/>
        <v>0</v>
      </c>
      <c r="ID586" s="222">
        <f t="shared" si="1603"/>
        <v>0</v>
      </c>
      <c r="IE586" s="222">
        <f t="shared" si="1604"/>
        <v>0</v>
      </c>
      <c r="IF586" s="222">
        <f t="shared" si="1605"/>
        <v>0</v>
      </c>
      <c r="IG586" s="222">
        <f t="shared" si="1606"/>
        <v>0</v>
      </c>
      <c r="IH586" s="222">
        <f t="shared" si="1607"/>
        <v>0</v>
      </c>
      <c r="II586" s="222">
        <f t="shared" si="1608"/>
        <v>0</v>
      </c>
      <c r="IJ586" s="222">
        <f t="shared" si="1609"/>
        <v>0</v>
      </c>
      <c r="IK586" s="222">
        <f t="shared" si="1610"/>
        <v>0</v>
      </c>
      <c r="IL586" s="222">
        <f t="shared" si="1611"/>
        <v>0</v>
      </c>
      <c r="IM586" s="222">
        <f t="shared" si="1612"/>
        <v>0</v>
      </c>
      <c r="IN586" s="222">
        <f t="shared" si="1613"/>
        <v>0</v>
      </c>
      <c r="IO586" s="222">
        <f t="shared" si="1614"/>
        <v>0</v>
      </c>
      <c r="IP586" s="222">
        <f t="shared" si="1615"/>
        <v>0</v>
      </c>
      <c r="IQ586" s="222">
        <f t="shared" si="1616"/>
        <v>0</v>
      </c>
      <c r="IR586" s="222">
        <f t="shared" si="1617"/>
        <v>0</v>
      </c>
      <c r="IS586" s="222">
        <f t="shared" si="1618"/>
        <v>0</v>
      </c>
      <c r="IT586" s="222">
        <f t="shared" si="1619"/>
        <v>0</v>
      </c>
      <c r="IU586" s="222">
        <f t="shared" si="1620"/>
        <v>0</v>
      </c>
      <c r="IV586" s="222">
        <f t="shared" si="1621"/>
        <v>0</v>
      </c>
      <c r="IW586" s="222">
        <f t="shared" si="1622"/>
        <v>0</v>
      </c>
      <c r="IX586" s="222">
        <f t="shared" si="1623"/>
        <v>0</v>
      </c>
      <c r="IY586" s="222">
        <f t="shared" si="1624"/>
        <v>0</v>
      </c>
      <c r="IZ586" s="222">
        <f t="shared" si="1625"/>
        <v>0</v>
      </c>
      <c r="JA586" s="222">
        <f t="shared" si="1626"/>
        <v>0</v>
      </c>
      <c r="JB586" s="222">
        <f t="shared" si="1627"/>
        <v>0</v>
      </c>
    </row>
    <row r="587" spans="2:262">
      <c r="B587" s="230">
        <v>226</v>
      </c>
      <c r="C587" s="229">
        <f t="shared" si="1628"/>
        <v>4.4140624999999918E-3</v>
      </c>
      <c r="D587" s="226">
        <f t="shared" ca="1" si="1371"/>
        <v>39.383013452513026</v>
      </c>
      <c r="E587" s="225">
        <f ca="1">HX361</f>
        <v>0.18301345251302181</v>
      </c>
      <c r="F587" s="224">
        <v>226</v>
      </c>
      <c r="G587" s="222">
        <f t="shared" si="1372"/>
        <v>0</v>
      </c>
      <c r="H587" s="222">
        <f t="shared" si="1373"/>
        <v>0</v>
      </c>
      <c r="I587" s="222">
        <f t="shared" si="1374"/>
        <v>0</v>
      </c>
      <c r="J587" s="222">
        <f t="shared" si="1375"/>
        <v>0</v>
      </c>
      <c r="K587" s="222">
        <f t="shared" si="1376"/>
        <v>0</v>
      </c>
      <c r="L587" s="222">
        <f t="shared" si="1377"/>
        <v>0</v>
      </c>
      <c r="M587" s="222">
        <f t="shared" si="1378"/>
        <v>0</v>
      </c>
      <c r="N587" s="222">
        <f t="shared" si="1379"/>
        <v>0</v>
      </c>
      <c r="O587" s="222">
        <f t="shared" si="1380"/>
        <v>0</v>
      </c>
      <c r="P587" s="222">
        <f t="shared" si="1381"/>
        <v>0</v>
      </c>
      <c r="Q587" s="222">
        <f t="shared" si="1382"/>
        <v>0</v>
      </c>
      <c r="R587" s="222">
        <f t="shared" si="1383"/>
        <v>0</v>
      </c>
      <c r="S587" s="222">
        <f t="shared" si="1384"/>
        <v>0</v>
      </c>
      <c r="T587" s="222">
        <f t="shared" si="1385"/>
        <v>0</v>
      </c>
      <c r="U587" s="222">
        <f t="shared" si="1386"/>
        <v>0</v>
      </c>
      <c r="V587" s="222">
        <f t="shared" si="1387"/>
        <v>0</v>
      </c>
      <c r="W587" s="222">
        <f t="shared" si="1388"/>
        <v>0</v>
      </c>
      <c r="X587" s="222">
        <f t="shared" si="1389"/>
        <v>0</v>
      </c>
      <c r="Y587" s="222">
        <f t="shared" si="1390"/>
        <v>0</v>
      </c>
      <c r="Z587" s="222">
        <f t="shared" si="1391"/>
        <v>0</v>
      </c>
      <c r="AA587" s="222">
        <f t="shared" si="1392"/>
        <v>0</v>
      </c>
      <c r="AB587" s="222">
        <f t="shared" si="1393"/>
        <v>0</v>
      </c>
      <c r="AC587" s="222">
        <f t="shared" si="1394"/>
        <v>0</v>
      </c>
      <c r="AD587" s="222">
        <f t="shared" si="1395"/>
        <v>0</v>
      </c>
      <c r="AE587" s="222">
        <f t="shared" si="1396"/>
        <v>0</v>
      </c>
      <c r="AF587" s="222">
        <f t="shared" si="1397"/>
        <v>0</v>
      </c>
      <c r="AG587" s="222">
        <f t="shared" si="1398"/>
        <v>0</v>
      </c>
      <c r="AH587" s="222">
        <f t="shared" si="1399"/>
        <v>0</v>
      </c>
      <c r="AI587" s="222">
        <f t="shared" si="1400"/>
        <v>0</v>
      </c>
      <c r="AJ587" s="222">
        <f t="shared" si="1401"/>
        <v>0</v>
      </c>
      <c r="AK587" s="222">
        <f t="shared" si="1402"/>
        <v>0</v>
      </c>
      <c r="AL587" s="222">
        <f t="shared" si="1403"/>
        <v>0</v>
      </c>
      <c r="AM587" s="222">
        <f t="shared" si="1404"/>
        <v>0</v>
      </c>
      <c r="AN587" s="222">
        <f t="shared" si="1405"/>
        <v>0</v>
      </c>
      <c r="AO587" s="222">
        <f t="shared" si="1406"/>
        <v>0</v>
      </c>
      <c r="AP587" s="222">
        <f t="shared" si="1407"/>
        <v>0</v>
      </c>
      <c r="AQ587" s="222">
        <f t="shared" si="1408"/>
        <v>0</v>
      </c>
      <c r="AR587" s="222">
        <f t="shared" si="1409"/>
        <v>0</v>
      </c>
      <c r="AS587" s="222">
        <f t="shared" si="1410"/>
        <v>0</v>
      </c>
      <c r="AT587" s="222">
        <f t="shared" si="1411"/>
        <v>0</v>
      </c>
      <c r="AU587" s="222">
        <f t="shared" si="1412"/>
        <v>0</v>
      </c>
      <c r="AV587" s="222">
        <f t="shared" si="1413"/>
        <v>0</v>
      </c>
      <c r="AW587" s="222">
        <f t="shared" si="1414"/>
        <v>0</v>
      </c>
      <c r="AX587" s="222">
        <f t="shared" si="1415"/>
        <v>0</v>
      </c>
      <c r="AY587" s="222">
        <f t="shared" si="1416"/>
        <v>0</v>
      </c>
      <c r="AZ587" s="222">
        <f t="shared" si="1417"/>
        <v>0</v>
      </c>
      <c r="BA587" s="222">
        <f t="shared" si="1418"/>
        <v>0</v>
      </c>
      <c r="BB587" s="222">
        <f t="shared" si="1419"/>
        <v>0</v>
      </c>
      <c r="BC587" s="222">
        <f t="shared" si="1420"/>
        <v>0</v>
      </c>
      <c r="BD587" s="222">
        <f t="shared" si="1421"/>
        <v>0</v>
      </c>
      <c r="BE587" s="222">
        <f t="shared" si="1422"/>
        <v>0</v>
      </c>
      <c r="BF587" s="222">
        <f t="shared" si="1423"/>
        <v>0</v>
      </c>
      <c r="BG587" s="222">
        <f t="shared" si="1424"/>
        <v>0</v>
      </c>
      <c r="BH587" s="222">
        <f t="shared" si="1425"/>
        <v>0</v>
      </c>
      <c r="BI587" s="222">
        <f t="shared" si="1426"/>
        <v>0</v>
      </c>
      <c r="BJ587" s="222">
        <f t="shared" si="1427"/>
        <v>0</v>
      </c>
      <c r="BK587" s="222">
        <f t="shared" si="1428"/>
        <v>0</v>
      </c>
      <c r="BL587" s="222">
        <f t="shared" si="1429"/>
        <v>0</v>
      </c>
      <c r="BM587" s="222">
        <f t="shared" si="1430"/>
        <v>0</v>
      </c>
      <c r="BN587" s="222">
        <f t="shared" si="1431"/>
        <v>0</v>
      </c>
      <c r="BO587" s="222">
        <f t="shared" si="1432"/>
        <v>0</v>
      </c>
      <c r="BP587" s="222">
        <f t="shared" si="1433"/>
        <v>0</v>
      </c>
      <c r="BQ587" s="222">
        <f t="shared" si="1434"/>
        <v>0</v>
      </c>
      <c r="BR587" s="222">
        <f t="shared" si="1435"/>
        <v>0</v>
      </c>
      <c r="BS587" s="222">
        <f t="shared" si="1436"/>
        <v>0</v>
      </c>
      <c r="BT587" s="222">
        <f t="shared" si="1437"/>
        <v>0</v>
      </c>
      <c r="BU587" s="222">
        <f t="shared" si="1438"/>
        <v>0</v>
      </c>
      <c r="BV587" s="222">
        <f t="shared" si="1439"/>
        <v>0</v>
      </c>
      <c r="BW587" s="222">
        <f t="shared" si="1440"/>
        <v>0</v>
      </c>
      <c r="BX587" s="222">
        <f t="shared" si="1441"/>
        <v>0</v>
      </c>
      <c r="BY587" s="222">
        <f t="shared" si="1442"/>
        <v>0</v>
      </c>
      <c r="BZ587" s="222">
        <f t="shared" si="1443"/>
        <v>0</v>
      </c>
      <c r="CA587" s="222">
        <f t="shared" si="1444"/>
        <v>0</v>
      </c>
      <c r="CB587" s="222">
        <f t="shared" si="1445"/>
        <v>0</v>
      </c>
      <c r="CC587" s="222">
        <f t="shared" si="1446"/>
        <v>0</v>
      </c>
      <c r="CD587" s="222">
        <f t="shared" si="1447"/>
        <v>0</v>
      </c>
      <c r="CE587" s="222">
        <f t="shared" si="1448"/>
        <v>0</v>
      </c>
      <c r="CF587" s="222">
        <f t="shared" si="1449"/>
        <v>0</v>
      </c>
      <c r="CG587" s="222">
        <f t="shared" si="1450"/>
        <v>0</v>
      </c>
      <c r="CH587" s="222">
        <f t="shared" si="1451"/>
        <v>0</v>
      </c>
      <c r="CI587" s="222">
        <f t="shared" si="1452"/>
        <v>0</v>
      </c>
      <c r="CJ587" s="222">
        <f t="shared" si="1453"/>
        <v>0</v>
      </c>
      <c r="CK587" s="222">
        <f t="shared" si="1454"/>
        <v>0</v>
      </c>
      <c r="CL587" s="222">
        <f t="shared" si="1455"/>
        <v>0</v>
      </c>
      <c r="CM587" s="222">
        <f t="shared" si="1456"/>
        <v>0</v>
      </c>
      <c r="CN587" s="222">
        <f t="shared" si="1457"/>
        <v>0</v>
      </c>
      <c r="CO587" s="222">
        <f t="shared" si="1458"/>
        <v>0</v>
      </c>
      <c r="CP587" s="222">
        <f t="shared" si="1459"/>
        <v>0</v>
      </c>
      <c r="CQ587" s="222">
        <f t="shared" si="1460"/>
        <v>0</v>
      </c>
      <c r="CR587" s="222">
        <f t="shared" si="1461"/>
        <v>0</v>
      </c>
      <c r="CS587" s="222">
        <f t="shared" si="1462"/>
        <v>0</v>
      </c>
      <c r="CT587" s="222">
        <f t="shared" si="1463"/>
        <v>0</v>
      </c>
      <c r="CU587" s="222">
        <f t="shared" si="1464"/>
        <v>0</v>
      </c>
      <c r="CV587" s="222">
        <f t="shared" si="1465"/>
        <v>0</v>
      </c>
      <c r="CW587" s="222">
        <f t="shared" si="1466"/>
        <v>0</v>
      </c>
      <c r="CX587" s="222">
        <f t="shared" si="1467"/>
        <v>0</v>
      </c>
      <c r="CY587" s="222">
        <f t="shared" si="1468"/>
        <v>0</v>
      </c>
      <c r="CZ587" s="222">
        <f t="shared" si="1469"/>
        <v>0</v>
      </c>
      <c r="DA587" s="222">
        <f t="shared" si="1470"/>
        <v>0</v>
      </c>
      <c r="DB587" s="222">
        <f t="shared" si="1471"/>
        <v>0</v>
      </c>
      <c r="DC587" s="222">
        <f t="shared" si="1472"/>
        <v>0</v>
      </c>
      <c r="DD587" s="222">
        <f t="shared" si="1473"/>
        <v>0</v>
      </c>
      <c r="DE587" s="222">
        <f t="shared" si="1474"/>
        <v>0</v>
      </c>
      <c r="DF587" s="222">
        <f t="shared" si="1475"/>
        <v>0</v>
      </c>
      <c r="DG587" s="222">
        <f t="shared" si="1476"/>
        <v>0</v>
      </c>
      <c r="DH587" s="222">
        <f t="shared" si="1477"/>
        <v>0</v>
      </c>
      <c r="DI587" s="222">
        <f t="shared" si="1478"/>
        <v>0</v>
      </c>
      <c r="DJ587" s="222">
        <f t="shared" si="1479"/>
        <v>0</v>
      </c>
      <c r="DK587" s="222">
        <f t="shared" si="1480"/>
        <v>0</v>
      </c>
      <c r="DL587" s="222">
        <f t="shared" si="1481"/>
        <v>0</v>
      </c>
      <c r="DM587" s="222">
        <f t="shared" si="1482"/>
        <v>0</v>
      </c>
      <c r="DN587" s="222">
        <f t="shared" si="1483"/>
        <v>0</v>
      </c>
      <c r="DO587" s="222">
        <f t="shared" si="1484"/>
        <v>0</v>
      </c>
      <c r="DP587" s="222">
        <f t="shared" si="1485"/>
        <v>0</v>
      </c>
      <c r="DQ587" s="222">
        <f t="shared" si="1486"/>
        <v>0</v>
      </c>
      <c r="DR587" s="222">
        <f t="shared" si="1487"/>
        <v>0</v>
      </c>
      <c r="DS587" s="222">
        <f t="shared" si="1488"/>
        <v>0</v>
      </c>
      <c r="DT587" s="222">
        <f t="shared" si="1489"/>
        <v>0</v>
      </c>
      <c r="DU587" s="222">
        <f t="shared" si="1490"/>
        <v>0</v>
      </c>
      <c r="DV587" s="222">
        <f t="shared" si="1491"/>
        <v>0</v>
      </c>
      <c r="DW587" s="222">
        <f t="shared" si="1492"/>
        <v>0</v>
      </c>
      <c r="DX587" s="222">
        <f t="shared" si="1493"/>
        <v>0</v>
      </c>
      <c r="DY587" s="222">
        <f t="shared" si="1494"/>
        <v>0</v>
      </c>
      <c r="DZ587" s="222">
        <f t="shared" si="1495"/>
        <v>0</v>
      </c>
      <c r="EA587" s="222">
        <f t="shared" si="1496"/>
        <v>0</v>
      </c>
      <c r="EB587" s="222">
        <f t="shared" si="1497"/>
        <v>0</v>
      </c>
      <c r="EC587" s="222">
        <f t="shared" si="1498"/>
        <v>0</v>
      </c>
      <c r="ED587" s="222">
        <f t="shared" si="1499"/>
        <v>0</v>
      </c>
      <c r="EE587" s="222">
        <f t="shared" si="1500"/>
        <v>0</v>
      </c>
      <c r="EF587" s="222">
        <f t="shared" si="1501"/>
        <v>0</v>
      </c>
      <c r="EG587" s="222">
        <f t="shared" si="1502"/>
        <v>0</v>
      </c>
      <c r="EH587" s="222">
        <f t="shared" si="1503"/>
        <v>0</v>
      </c>
      <c r="EI587" s="222">
        <f t="shared" si="1504"/>
        <v>0</v>
      </c>
      <c r="EJ587" s="222">
        <f t="shared" si="1505"/>
        <v>0</v>
      </c>
      <c r="EK587" s="222">
        <f t="shared" si="1506"/>
        <v>0</v>
      </c>
      <c r="EL587" s="222">
        <f t="shared" si="1507"/>
        <v>0</v>
      </c>
      <c r="EM587" s="222">
        <f t="shared" si="1508"/>
        <v>0</v>
      </c>
      <c r="EN587" s="222">
        <f t="shared" si="1509"/>
        <v>0</v>
      </c>
      <c r="EO587" s="222">
        <f t="shared" si="1510"/>
        <v>0</v>
      </c>
      <c r="EP587" s="222">
        <f t="shared" si="1511"/>
        <v>0</v>
      </c>
      <c r="EQ587" s="222">
        <f t="shared" si="1512"/>
        <v>0</v>
      </c>
      <c r="ER587" s="222">
        <f t="shared" si="1513"/>
        <v>0</v>
      </c>
      <c r="ES587" s="222">
        <f t="shared" si="1514"/>
        <v>0</v>
      </c>
      <c r="ET587" s="222">
        <f t="shared" si="1515"/>
        <v>0</v>
      </c>
      <c r="EU587" s="222">
        <f t="shared" si="1516"/>
        <v>0</v>
      </c>
      <c r="EV587" s="222">
        <f t="shared" si="1517"/>
        <v>0</v>
      </c>
      <c r="EW587" s="222">
        <f t="shared" si="1518"/>
        <v>0</v>
      </c>
      <c r="EX587" s="222">
        <f t="shared" si="1519"/>
        <v>0</v>
      </c>
      <c r="EY587" s="222">
        <f t="shared" si="1520"/>
        <v>0</v>
      </c>
      <c r="EZ587" s="222">
        <f t="shared" si="1521"/>
        <v>0</v>
      </c>
      <c r="FA587" s="222">
        <f t="shared" si="1522"/>
        <v>0</v>
      </c>
      <c r="FB587" s="222">
        <f t="shared" si="1523"/>
        <v>0</v>
      </c>
      <c r="FC587" s="222">
        <f t="shared" si="1524"/>
        <v>0</v>
      </c>
      <c r="FD587" s="222">
        <f t="shared" si="1525"/>
        <v>0</v>
      </c>
      <c r="FE587" s="222">
        <f t="shared" si="1526"/>
        <v>0</v>
      </c>
      <c r="FF587" s="222">
        <f t="shared" si="1527"/>
        <v>0</v>
      </c>
      <c r="FG587" s="222">
        <f t="shared" si="1528"/>
        <v>0</v>
      </c>
      <c r="FH587" s="222">
        <f t="shared" si="1529"/>
        <v>0</v>
      </c>
      <c r="FI587" s="222">
        <f t="shared" si="1530"/>
        <v>0</v>
      </c>
      <c r="FJ587" s="222">
        <f t="shared" si="1531"/>
        <v>0</v>
      </c>
      <c r="FK587" s="222">
        <f t="shared" si="1532"/>
        <v>0</v>
      </c>
      <c r="FL587" s="222">
        <f t="shared" si="1533"/>
        <v>0</v>
      </c>
      <c r="FM587" s="222">
        <f t="shared" si="1534"/>
        <v>0</v>
      </c>
      <c r="FN587" s="222">
        <f t="shared" si="1535"/>
        <v>0</v>
      </c>
      <c r="FO587" s="222">
        <f t="shared" si="1536"/>
        <v>0</v>
      </c>
      <c r="FP587" s="222">
        <f t="shared" si="1537"/>
        <v>0</v>
      </c>
      <c r="FQ587" s="222">
        <f t="shared" si="1538"/>
        <v>0</v>
      </c>
      <c r="FR587" s="222">
        <f t="shared" si="1539"/>
        <v>0</v>
      </c>
      <c r="FS587" s="222">
        <f t="shared" si="1540"/>
        <v>0</v>
      </c>
      <c r="FT587" s="222">
        <f t="shared" si="1541"/>
        <v>0</v>
      </c>
      <c r="FU587" s="222">
        <f t="shared" si="1542"/>
        <v>0</v>
      </c>
      <c r="FV587" s="222">
        <f t="shared" si="1543"/>
        <v>0</v>
      </c>
      <c r="FW587" s="222">
        <f t="shared" si="1544"/>
        <v>0</v>
      </c>
      <c r="FX587" s="222">
        <f t="shared" si="1545"/>
        <v>0</v>
      </c>
      <c r="FY587" s="222">
        <f t="shared" si="1546"/>
        <v>0</v>
      </c>
      <c r="FZ587" s="222">
        <f t="shared" si="1547"/>
        <v>0</v>
      </c>
      <c r="GA587" s="222">
        <f t="shared" si="1548"/>
        <v>0</v>
      </c>
      <c r="GB587" s="222">
        <f t="shared" si="1549"/>
        <v>0</v>
      </c>
      <c r="GC587" s="222">
        <f t="shared" si="1550"/>
        <v>0</v>
      </c>
      <c r="GD587" s="222">
        <f t="shared" si="1551"/>
        <v>0</v>
      </c>
      <c r="GE587" s="222">
        <f t="shared" si="1552"/>
        <v>0</v>
      </c>
      <c r="GF587" s="222">
        <f t="shared" si="1553"/>
        <v>0</v>
      </c>
      <c r="GG587" s="222">
        <f t="shared" si="1554"/>
        <v>0</v>
      </c>
      <c r="GH587" s="222">
        <f t="shared" si="1555"/>
        <v>0</v>
      </c>
      <c r="GI587" s="222">
        <f t="shared" si="1556"/>
        <v>0</v>
      </c>
      <c r="GJ587" s="222">
        <f t="shared" si="1557"/>
        <v>0</v>
      </c>
      <c r="GK587" s="222">
        <f t="shared" si="1558"/>
        <v>0</v>
      </c>
      <c r="GL587" s="222">
        <f t="shared" si="1559"/>
        <v>0</v>
      </c>
      <c r="GM587" s="222">
        <f t="shared" si="1560"/>
        <v>0</v>
      </c>
      <c r="GN587" s="222">
        <f t="shared" si="1561"/>
        <v>0</v>
      </c>
      <c r="GO587" s="222">
        <f t="shared" si="1562"/>
        <v>0</v>
      </c>
      <c r="GP587" s="222">
        <f t="shared" si="1563"/>
        <v>0</v>
      </c>
      <c r="GQ587" s="222">
        <f t="shared" si="1564"/>
        <v>0</v>
      </c>
      <c r="GR587" s="222">
        <f t="shared" si="1565"/>
        <v>0</v>
      </c>
      <c r="GS587" s="222">
        <f t="shared" si="1566"/>
        <v>0</v>
      </c>
      <c r="GT587" s="222">
        <f t="shared" si="1567"/>
        <v>0</v>
      </c>
      <c r="GU587" s="222">
        <f t="shared" si="1568"/>
        <v>0</v>
      </c>
      <c r="GV587" s="222">
        <f t="shared" si="1569"/>
        <v>0</v>
      </c>
      <c r="GW587" s="222">
        <f t="shared" si="1570"/>
        <v>0</v>
      </c>
      <c r="GX587" s="222">
        <f t="shared" si="1571"/>
        <v>0</v>
      </c>
      <c r="GY587" s="222">
        <f t="shared" si="1572"/>
        <v>0</v>
      </c>
      <c r="GZ587" s="222">
        <f t="shared" si="1573"/>
        <v>0</v>
      </c>
      <c r="HA587" s="222">
        <f t="shared" si="1574"/>
        <v>0</v>
      </c>
      <c r="HB587" s="222">
        <f t="shared" si="1575"/>
        <v>0</v>
      </c>
      <c r="HC587" s="222">
        <f t="shared" si="1576"/>
        <v>0</v>
      </c>
      <c r="HD587" s="222">
        <f t="shared" si="1577"/>
        <v>0</v>
      </c>
      <c r="HE587" s="222">
        <f t="shared" si="1578"/>
        <v>0</v>
      </c>
      <c r="HF587" s="222">
        <f t="shared" si="1579"/>
        <v>0</v>
      </c>
      <c r="HG587" s="222">
        <f t="shared" si="1580"/>
        <v>0</v>
      </c>
      <c r="HH587" s="222">
        <f t="shared" si="1581"/>
        <v>0</v>
      </c>
      <c r="HI587" s="222">
        <f t="shared" si="1582"/>
        <v>0</v>
      </c>
      <c r="HJ587" s="222">
        <f t="shared" si="1583"/>
        <v>0</v>
      </c>
      <c r="HK587" s="222">
        <f t="shared" si="1584"/>
        <v>0</v>
      </c>
      <c r="HL587" s="222">
        <f t="shared" si="1585"/>
        <v>0</v>
      </c>
      <c r="HM587" s="222">
        <f t="shared" si="1586"/>
        <v>0</v>
      </c>
      <c r="HN587" s="222">
        <f t="shared" si="1587"/>
        <v>0</v>
      </c>
      <c r="HO587" s="222">
        <f t="shared" si="1588"/>
        <v>0</v>
      </c>
      <c r="HP587" s="222">
        <f t="shared" si="1589"/>
        <v>0</v>
      </c>
      <c r="HQ587" s="222">
        <f t="shared" si="1590"/>
        <v>0</v>
      </c>
      <c r="HR587" s="222">
        <f t="shared" si="1591"/>
        <v>0</v>
      </c>
      <c r="HS587" s="222">
        <f t="shared" si="1592"/>
        <v>0</v>
      </c>
      <c r="HT587" s="222">
        <f t="shared" si="1593"/>
        <v>0</v>
      </c>
      <c r="HU587" s="222">
        <f t="shared" si="1594"/>
        <v>0</v>
      </c>
      <c r="HV587" s="222">
        <f t="shared" si="1595"/>
        <v>0</v>
      </c>
      <c r="HW587" s="222">
        <f t="shared" si="1596"/>
        <v>0</v>
      </c>
      <c r="HX587" s="222">
        <f t="shared" si="1597"/>
        <v>0</v>
      </c>
      <c r="HY587" s="222">
        <f t="shared" si="1598"/>
        <v>0</v>
      </c>
      <c r="HZ587" s="222">
        <f t="shared" si="1599"/>
        <v>0</v>
      </c>
      <c r="IA587" s="222">
        <f t="shared" si="1600"/>
        <v>0</v>
      </c>
      <c r="IB587" s="222">
        <f t="shared" si="1601"/>
        <v>0</v>
      </c>
      <c r="IC587" s="222">
        <f t="shared" si="1602"/>
        <v>0</v>
      </c>
      <c r="ID587" s="222">
        <f t="shared" si="1603"/>
        <v>0</v>
      </c>
      <c r="IE587" s="222">
        <f t="shared" si="1604"/>
        <v>0</v>
      </c>
      <c r="IF587" s="222">
        <f t="shared" si="1605"/>
        <v>0</v>
      </c>
      <c r="IG587" s="222">
        <f t="shared" si="1606"/>
        <v>0</v>
      </c>
      <c r="IH587" s="222">
        <f t="shared" si="1607"/>
        <v>0</v>
      </c>
      <c r="II587" s="222">
        <f t="shared" si="1608"/>
        <v>0</v>
      </c>
      <c r="IJ587" s="222">
        <f t="shared" si="1609"/>
        <v>0</v>
      </c>
      <c r="IK587" s="222">
        <f t="shared" si="1610"/>
        <v>0</v>
      </c>
      <c r="IL587" s="222">
        <f t="shared" si="1611"/>
        <v>0</v>
      </c>
      <c r="IM587" s="222">
        <f t="shared" si="1612"/>
        <v>0</v>
      </c>
      <c r="IN587" s="222">
        <f t="shared" si="1613"/>
        <v>0</v>
      </c>
      <c r="IO587" s="222">
        <f t="shared" si="1614"/>
        <v>0</v>
      </c>
      <c r="IP587" s="222">
        <f t="shared" si="1615"/>
        <v>0</v>
      </c>
      <c r="IQ587" s="222">
        <f t="shared" si="1616"/>
        <v>0</v>
      </c>
      <c r="IR587" s="222">
        <f t="shared" si="1617"/>
        <v>0</v>
      </c>
      <c r="IS587" s="222">
        <f t="shared" si="1618"/>
        <v>0</v>
      </c>
      <c r="IT587" s="222">
        <f t="shared" si="1619"/>
        <v>0</v>
      </c>
      <c r="IU587" s="222">
        <f t="shared" si="1620"/>
        <v>0</v>
      </c>
      <c r="IV587" s="222">
        <f t="shared" si="1621"/>
        <v>0</v>
      </c>
      <c r="IW587" s="222">
        <f t="shared" si="1622"/>
        <v>0</v>
      </c>
      <c r="IX587" s="222">
        <f t="shared" si="1623"/>
        <v>0</v>
      </c>
      <c r="IY587" s="222">
        <f t="shared" si="1624"/>
        <v>0</v>
      </c>
      <c r="IZ587" s="222">
        <f t="shared" si="1625"/>
        <v>0</v>
      </c>
      <c r="JA587" s="222">
        <f t="shared" si="1626"/>
        <v>0</v>
      </c>
      <c r="JB587" s="222">
        <f t="shared" si="1627"/>
        <v>0</v>
      </c>
    </row>
    <row r="588" spans="2:262">
      <c r="B588" s="230">
        <v>227</v>
      </c>
      <c r="C588" s="229">
        <f t="shared" si="1628"/>
        <v>4.4335937499999914E-3</v>
      </c>
      <c r="D588" s="226">
        <f t="shared" ca="1" si="1371"/>
        <v>39.381540080199123</v>
      </c>
      <c r="E588" s="225">
        <f ca="1">HY361</f>
        <v>0.18154008019912041</v>
      </c>
      <c r="F588" s="224">
        <v>227</v>
      </c>
      <c r="G588" s="222">
        <f t="shared" si="1372"/>
        <v>0</v>
      </c>
      <c r="H588" s="222">
        <f t="shared" si="1373"/>
        <v>0</v>
      </c>
      <c r="I588" s="222">
        <f t="shared" si="1374"/>
        <v>0</v>
      </c>
      <c r="J588" s="222">
        <f t="shared" si="1375"/>
        <v>0</v>
      </c>
      <c r="K588" s="222">
        <f t="shared" si="1376"/>
        <v>0</v>
      </c>
      <c r="L588" s="222">
        <f t="shared" si="1377"/>
        <v>0</v>
      </c>
      <c r="M588" s="222">
        <f t="shared" si="1378"/>
        <v>0</v>
      </c>
      <c r="N588" s="222">
        <f t="shared" si="1379"/>
        <v>0</v>
      </c>
      <c r="O588" s="222">
        <f t="shared" si="1380"/>
        <v>0</v>
      </c>
      <c r="P588" s="222">
        <f t="shared" si="1381"/>
        <v>0</v>
      </c>
      <c r="Q588" s="222">
        <f t="shared" si="1382"/>
        <v>0</v>
      </c>
      <c r="R588" s="222">
        <f t="shared" si="1383"/>
        <v>0</v>
      </c>
      <c r="S588" s="222">
        <f t="shared" si="1384"/>
        <v>0</v>
      </c>
      <c r="T588" s="222">
        <f t="shared" si="1385"/>
        <v>0</v>
      </c>
      <c r="U588" s="222">
        <f t="shared" si="1386"/>
        <v>0</v>
      </c>
      <c r="V588" s="222">
        <f t="shared" si="1387"/>
        <v>0</v>
      </c>
      <c r="W588" s="222">
        <f t="shared" si="1388"/>
        <v>0</v>
      </c>
      <c r="X588" s="222">
        <f t="shared" si="1389"/>
        <v>0</v>
      </c>
      <c r="Y588" s="222">
        <f t="shared" si="1390"/>
        <v>0</v>
      </c>
      <c r="Z588" s="222">
        <f t="shared" si="1391"/>
        <v>0</v>
      </c>
      <c r="AA588" s="222">
        <f t="shared" si="1392"/>
        <v>0</v>
      </c>
      <c r="AB588" s="222">
        <f t="shared" si="1393"/>
        <v>0</v>
      </c>
      <c r="AC588" s="222">
        <f t="shared" si="1394"/>
        <v>0</v>
      </c>
      <c r="AD588" s="222">
        <f t="shared" si="1395"/>
        <v>0</v>
      </c>
      <c r="AE588" s="222">
        <f t="shared" si="1396"/>
        <v>0</v>
      </c>
      <c r="AF588" s="222">
        <f t="shared" si="1397"/>
        <v>0</v>
      </c>
      <c r="AG588" s="222">
        <f t="shared" si="1398"/>
        <v>0</v>
      </c>
      <c r="AH588" s="222">
        <f t="shared" si="1399"/>
        <v>0</v>
      </c>
      <c r="AI588" s="222">
        <f t="shared" si="1400"/>
        <v>0</v>
      </c>
      <c r="AJ588" s="222">
        <f t="shared" si="1401"/>
        <v>0</v>
      </c>
      <c r="AK588" s="222">
        <f t="shared" si="1402"/>
        <v>0</v>
      </c>
      <c r="AL588" s="222">
        <f t="shared" si="1403"/>
        <v>0</v>
      </c>
      <c r="AM588" s="222">
        <f t="shared" si="1404"/>
        <v>0</v>
      </c>
      <c r="AN588" s="222">
        <f t="shared" si="1405"/>
        <v>0</v>
      </c>
      <c r="AO588" s="222">
        <f t="shared" si="1406"/>
        <v>0</v>
      </c>
      <c r="AP588" s="222">
        <f t="shared" si="1407"/>
        <v>0</v>
      </c>
      <c r="AQ588" s="222">
        <f t="shared" si="1408"/>
        <v>0</v>
      </c>
      <c r="AR588" s="222">
        <f t="shared" si="1409"/>
        <v>0</v>
      </c>
      <c r="AS588" s="222">
        <f t="shared" si="1410"/>
        <v>0</v>
      </c>
      <c r="AT588" s="222">
        <f t="shared" si="1411"/>
        <v>0</v>
      </c>
      <c r="AU588" s="222">
        <f t="shared" si="1412"/>
        <v>0</v>
      </c>
      <c r="AV588" s="222">
        <f t="shared" si="1413"/>
        <v>0</v>
      </c>
      <c r="AW588" s="222">
        <f t="shared" si="1414"/>
        <v>0</v>
      </c>
      <c r="AX588" s="222">
        <f t="shared" si="1415"/>
        <v>0</v>
      </c>
      <c r="AY588" s="222">
        <f t="shared" si="1416"/>
        <v>0</v>
      </c>
      <c r="AZ588" s="222">
        <f t="shared" si="1417"/>
        <v>0</v>
      </c>
      <c r="BA588" s="222">
        <f t="shared" si="1418"/>
        <v>0</v>
      </c>
      <c r="BB588" s="222">
        <f t="shared" si="1419"/>
        <v>0</v>
      </c>
      <c r="BC588" s="222">
        <f t="shared" si="1420"/>
        <v>0</v>
      </c>
      <c r="BD588" s="222">
        <f t="shared" si="1421"/>
        <v>0</v>
      </c>
      <c r="BE588" s="222">
        <f t="shared" si="1422"/>
        <v>0</v>
      </c>
      <c r="BF588" s="222">
        <f t="shared" si="1423"/>
        <v>0</v>
      </c>
      <c r="BG588" s="222">
        <f t="shared" si="1424"/>
        <v>0</v>
      </c>
      <c r="BH588" s="222">
        <f t="shared" si="1425"/>
        <v>0</v>
      </c>
      <c r="BI588" s="222">
        <f t="shared" si="1426"/>
        <v>0</v>
      </c>
      <c r="BJ588" s="222">
        <f t="shared" si="1427"/>
        <v>0</v>
      </c>
      <c r="BK588" s="222">
        <f t="shared" si="1428"/>
        <v>0</v>
      </c>
      <c r="BL588" s="222">
        <f t="shared" si="1429"/>
        <v>0</v>
      </c>
      <c r="BM588" s="222">
        <f t="shared" si="1430"/>
        <v>0</v>
      </c>
      <c r="BN588" s="222">
        <f t="shared" si="1431"/>
        <v>0</v>
      </c>
      <c r="BO588" s="222">
        <f t="shared" si="1432"/>
        <v>0</v>
      </c>
      <c r="BP588" s="222">
        <f t="shared" si="1433"/>
        <v>0</v>
      </c>
      <c r="BQ588" s="222">
        <f t="shared" si="1434"/>
        <v>0</v>
      </c>
      <c r="BR588" s="222">
        <f t="shared" si="1435"/>
        <v>0</v>
      </c>
      <c r="BS588" s="222">
        <f t="shared" si="1436"/>
        <v>0</v>
      </c>
      <c r="BT588" s="222">
        <f t="shared" si="1437"/>
        <v>0</v>
      </c>
      <c r="BU588" s="222">
        <f t="shared" si="1438"/>
        <v>0</v>
      </c>
      <c r="BV588" s="222">
        <f t="shared" si="1439"/>
        <v>0</v>
      </c>
      <c r="BW588" s="222">
        <f t="shared" si="1440"/>
        <v>0</v>
      </c>
      <c r="BX588" s="222">
        <f t="shared" si="1441"/>
        <v>0</v>
      </c>
      <c r="BY588" s="222">
        <f t="shared" si="1442"/>
        <v>0</v>
      </c>
      <c r="BZ588" s="222">
        <f t="shared" si="1443"/>
        <v>0</v>
      </c>
      <c r="CA588" s="222">
        <f t="shared" si="1444"/>
        <v>0</v>
      </c>
      <c r="CB588" s="222">
        <f t="shared" si="1445"/>
        <v>0</v>
      </c>
      <c r="CC588" s="222">
        <f t="shared" si="1446"/>
        <v>0</v>
      </c>
      <c r="CD588" s="222">
        <f t="shared" si="1447"/>
        <v>0</v>
      </c>
      <c r="CE588" s="222">
        <f t="shared" si="1448"/>
        <v>0</v>
      </c>
      <c r="CF588" s="222">
        <f t="shared" si="1449"/>
        <v>0</v>
      </c>
      <c r="CG588" s="222">
        <f t="shared" si="1450"/>
        <v>0</v>
      </c>
      <c r="CH588" s="222">
        <f t="shared" si="1451"/>
        <v>0</v>
      </c>
      <c r="CI588" s="222">
        <f t="shared" si="1452"/>
        <v>0</v>
      </c>
      <c r="CJ588" s="222">
        <f t="shared" si="1453"/>
        <v>0</v>
      </c>
      <c r="CK588" s="222">
        <f t="shared" si="1454"/>
        <v>0</v>
      </c>
      <c r="CL588" s="222">
        <f t="shared" si="1455"/>
        <v>0</v>
      </c>
      <c r="CM588" s="222">
        <f t="shared" si="1456"/>
        <v>0</v>
      </c>
      <c r="CN588" s="222">
        <f t="shared" si="1457"/>
        <v>0</v>
      </c>
      <c r="CO588" s="222">
        <f t="shared" si="1458"/>
        <v>0</v>
      </c>
      <c r="CP588" s="222">
        <f t="shared" si="1459"/>
        <v>0</v>
      </c>
      <c r="CQ588" s="222">
        <f t="shared" si="1460"/>
        <v>0</v>
      </c>
      <c r="CR588" s="222">
        <f t="shared" si="1461"/>
        <v>0</v>
      </c>
      <c r="CS588" s="222">
        <f t="shared" si="1462"/>
        <v>0</v>
      </c>
      <c r="CT588" s="222">
        <f t="shared" si="1463"/>
        <v>0</v>
      </c>
      <c r="CU588" s="222">
        <f t="shared" si="1464"/>
        <v>0</v>
      </c>
      <c r="CV588" s="222">
        <f t="shared" si="1465"/>
        <v>0</v>
      </c>
      <c r="CW588" s="222">
        <f t="shared" si="1466"/>
        <v>0</v>
      </c>
      <c r="CX588" s="222">
        <f t="shared" si="1467"/>
        <v>0</v>
      </c>
      <c r="CY588" s="222">
        <f t="shared" si="1468"/>
        <v>0</v>
      </c>
      <c r="CZ588" s="222">
        <f t="shared" si="1469"/>
        <v>0</v>
      </c>
      <c r="DA588" s="222">
        <f t="shared" si="1470"/>
        <v>0</v>
      </c>
      <c r="DB588" s="222">
        <f t="shared" si="1471"/>
        <v>0</v>
      </c>
      <c r="DC588" s="222">
        <f t="shared" si="1472"/>
        <v>0</v>
      </c>
      <c r="DD588" s="222">
        <f t="shared" si="1473"/>
        <v>0</v>
      </c>
      <c r="DE588" s="222">
        <f t="shared" si="1474"/>
        <v>0</v>
      </c>
      <c r="DF588" s="222">
        <f t="shared" si="1475"/>
        <v>0</v>
      </c>
      <c r="DG588" s="222">
        <f t="shared" si="1476"/>
        <v>0</v>
      </c>
      <c r="DH588" s="222">
        <f t="shared" si="1477"/>
        <v>0</v>
      </c>
      <c r="DI588" s="222">
        <f t="shared" si="1478"/>
        <v>0</v>
      </c>
      <c r="DJ588" s="222">
        <f t="shared" si="1479"/>
        <v>0</v>
      </c>
      <c r="DK588" s="222">
        <f t="shared" si="1480"/>
        <v>0</v>
      </c>
      <c r="DL588" s="222">
        <f t="shared" si="1481"/>
        <v>0</v>
      </c>
      <c r="DM588" s="222">
        <f t="shared" si="1482"/>
        <v>0</v>
      </c>
      <c r="DN588" s="222">
        <f t="shared" si="1483"/>
        <v>0</v>
      </c>
      <c r="DO588" s="222">
        <f t="shared" si="1484"/>
        <v>0</v>
      </c>
      <c r="DP588" s="222">
        <f t="shared" si="1485"/>
        <v>0</v>
      </c>
      <c r="DQ588" s="222">
        <f t="shared" si="1486"/>
        <v>0</v>
      </c>
      <c r="DR588" s="222">
        <f t="shared" si="1487"/>
        <v>0</v>
      </c>
      <c r="DS588" s="222">
        <f t="shared" si="1488"/>
        <v>0</v>
      </c>
      <c r="DT588" s="222">
        <f t="shared" si="1489"/>
        <v>0</v>
      </c>
      <c r="DU588" s="222">
        <f t="shared" si="1490"/>
        <v>0</v>
      </c>
      <c r="DV588" s="222">
        <f t="shared" si="1491"/>
        <v>0</v>
      </c>
      <c r="DW588" s="222">
        <f t="shared" si="1492"/>
        <v>0</v>
      </c>
      <c r="DX588" s="222">
        <f t="shared" si="1493"/>
        <v>0</v>
      </c>
      <c r="DY588" s="222">
        <f t="shared" si="1494"/>
        <v>0</v>
      </c>
      <c r="DZ588" s="222">
        <f t="shared" si="1495"/>
        <v>0</v>
      </c>
      <c r="EA588" s="222">
        <f t="shared" si="1496"/>
        <v>0</v>
      </c>
      <c r="EB588" s="222">
        <f t="shared" si="1497"/>
        <v>0</v>
      </c>
      <c r="EC588" s="222">
        <f t="shared" si="1498"/>
        <v>0</v>
      </c>
      <c r="ED588" s="222">
        <f t="shared" si="1499"/>
        <v>0</v>
      </c>
      <c r="EE588" s="222">
        <f t="shared" si="1500"/>
        <v>0</v>
      </c>
      <c r="EF588" s="222">
        <f t="shared" si="1501"/>
        <v>0</v>
      </c>
      <c r="EG588" s="222">
        <f t="shared" si="1502"/>
        <v>0</v>
      </c>
      <c r="EH588" s="222">
        <f t="shared" si="1503"/>
        <v>0</v>
      </c>
      <c r="EI588" s="222">
        <f t="shared" si="1504"/>
        <v>0</v>
      </c>
      <c r="EJ588" s="222">
        <f t="shared" si="1505"/>
        <v>0</v>
      </c>
      <c r="EK588" s="222">
        <f t="shared" si="1506"/>
        <v>0</v>
      </c>
      <c r="EL588" s="222">
        <f t="shared" si="1507"/>
        <v>0</v>
      </c>
      <c r="EM588" s="222">
        <f t="shared" si="1508"/>
        <v>0</v>
      </c>
      <c r="EN588" s="222">
        <f t="shared" si="1509"/>
        <v>0</v>
      </c>
      <c r="EO588" s="222">
        <f t="shared" si="1510"/>
        <v>0</v>
      </c>
      <c r="EP588" s="222">
        <f t="shared" si="1511"/>
        <v>0</v>
      </c>
      <c r="EQ588" s="222">
        <f t="shared" si="1512"/>
        <v>0</v>
      </c>
      <c r="ER588" s="222">
        <f t="shared" si="1513"/>
        <v>0</v>
      </c>
      <c r="ES588" s="222">
        <f t="shared" si="1514"/>
        <v>0</v>
      </c>
      <c r="ET588" s="222">
        <f t="shared" si="1515"/>
        <v>0</v>
      </c>
      <c r="EU588" s="222">
        <f t="shared" si="1516"/>
        <v>0</v>
      </c>
      <c r="EV588" s="222">
        <f t="shared" si="1517"/>
        <v>0</v>
      </c>
      <c r="EW588" s="222">
        <f t="shared" si="1518"/>
        <v>0</v>
      </c>
      <c r="EX588" s="222">
        <f t="shared" si="1519"/>
        <v>0</v>
      </c>
      <c r="EY588" s="222">
        <f t="shared" si="1520"/>
        <v>0</v>
      </c>
      <c r="EZ588" s="222">
        <f t="shared" si="1521"/>
        <v>0</v>
      </c>
      <c r="FA588" s="222">
        <f t="shared" si="1522"/>
        <v>0</v>
      </c>
      <c r="FB588" s="222">
        <f t="shared" si="1523"/>
        <v>0</v>
      </c>
      <c r="FC588" s="222">
        <f t="shared" si="1524"/>
        <v>0</v>
      </c>
      <c r="FD588" s="222">
        <f t="shared" si="1525"/>
        <v>0</v>
      </c>
      <c r="FE588" s="222">
        <f t="shared" si="1526"/>
        <v>0</v>
      </c>
      <c r="FF588" s="222">
        <f t="shared" si="1527"/>
        <v>0</v>
      </c>
      <c r="FG588" s="222">
        <f t="shared" si="1528"/>
        <v>0</v>
      </c>
      <c r="FH588" s="222">
        <f t="shared" si="1529"/>
        <v>0</v>
      </c>
      <c r="FI588" s="222">
        <f t="shared" si="1530"/>
        <v>0</v>
      </c>
      <c r="FJ588" s="222">
        <f t="shared" si="1531"/>
        <v>0</v>
      </c>
      <c r="FK588" s="222">
        <f t="shared" si="1532"/>
        <v>0</v>
      </c>
      <c r="FL588" s="222">
        <f t="shared" si="1533"/>
        <v>0</v>
      </c>
      <c r="FM588" s="222">
        <f t="shared" si="1534"/>
        <v>0</v>
      </c>
      <c r="FN588" s="222">
        <f t="shared" si="1535"/>
        <v>0</v>
      </c>
      <c r="FO588" s="222">
        <f t="shared" si="1536"/>
        <v>0</v>
      </c>
      <c r="FP588" s="222">
        <f t="shared" si="1537"/>
        <v>0</v>
      </c>
      <c r="FQ588" s="222">
        <f t="shared" si="1538"/>
        <v>0</v>
      </c>
      <c r="FR588" s="222">
        <f t="shared" si="1539"/>
        <v>0</v>
      </c>
      <c r="FS588" s="222">
        <f t="shared" si="1540"/>
        <v>0</v>
      </c>
      <c r="FT588" s="222">
        <f t="shared" si="1541"/>
        <v>0</v>
      </c>
      <c r="FU588" s="222">
        <f t="shared" si="1542"/>
        <v>0</v>
      </c>
      <c r="FV588" s="222">
        <f t="shared" si="1543"/>
        <v>0</v>
      </c>
      <c r="FW588" s="222">
        <f t="shared" si="1544"/>
        <v>0</v>
      </c>
      <c r="FX588" s="222">
        <f t="shared" si="1545"/>
        <v>0</v>
      </c>
      <c r="FY588" s="222">
        <f t="shared" si="1546"/>
        <v>0</v>
      </c>
      <c r="FZ588" s="222">
        <f t="shared" si="1547"/>
        <v>0</v>
      </c>
      <c r="GA588" s="222">
        <f t="shared" si="1548"/>
        <v>0</v>
      </c>
      <c r="GB588" s="222">
        <f t="shared" si="1549"/>
        <v>0</v>
      </c>
      <c r="GC588" s="222">
        <f t="shared" si="1550"/>
        <v>0</v>
      </c>
      <c r="GD588" s="222">
        <f t="shared" si="1551"/>
        <v>0</v>
      </c>
      <c r="GE588" s="222">
        <f t="shared" si="1552"/>
        <v>0</v>
      </c>
      <c r="GF588" s="222">
        <f t="shared" si="1553"/>
        <v>0</v>
      </c>
      <c r="GG588" s="222">
        <f t="shared" si="1554"/>
        <v>0</v>
      </c>
      <c r="GH588" s="222">
        <f t="shared" si="1555"/>
        <v>0</v>
      </c>
      <c r="GI588" s="222">
        <f t="shared" si="1556"/>
        <v>0</v>
      </c>
      <c r="GJ588" s="222">
        <f t="shared" si="1557"/>
        <v>0</v>
      </c>
      <c r="GK588" s="222">
        <f t="shared" si="1558"/>
        <v>0</v>
      </c>
      <c r="GL588" s="222">
        <f t="shared" si="1559"/>
        <v>0</v>
      </c>
      <c r="GM588" s="222">
        <f t="shared" si="1560"/>
        <v>0</v>
      </c>
      <c r="GN588" s="222">
        <f t="shared" si="1561"/>
        <v>0</v>
      </c>
      <c r="GO588" s="222">
        <f t="shared" si="1562"/>
        <v>0</v>
      </c>
      <c r="GP588" s="222">
        <f t="shared" si="1563"/>
        <v>0</v>
      </c>
      <c r="GQ588" s="222">
        <f t="shared" si="1564"/>
        <v>0</v>
      </c>
      <c r="GR588" s="222">
        <f t="shared" si="1565"/>
        <v>0</v>
      </c>
      <c r="GS588" s="222">
        <f t="shared" si="1566"/>
        <v>0</v>
      </c>
      <c r="GT588" s="222">
        <f t="shared" si="1567"/>
        <v>0</v>
      </c>
      <c r="GU588" s="222">
        <f t="shared" si="1568"/>
        <v>0</v>
      </c>
      <c r="GV588" s="222">
        <f t="shared" si="1569"/>
        <v>0</v>
      </c>
      <c r="GW588" s="222">
        <f t="shared" si="1570"/>
        <v>0</v>
      </c>
      <c r="GX588" s="222">
        <f t="shared" si="1571"/>
        <v>0</v>
      </c>
      <c r="GY588" s="222">
        <f t="shared" si="1572"/>
        <v>0</v>
      </c>
      <c r="GZ588" s="222">
        <f t="shared" si="1573"/>
        <v>0</v>
      </c>
      <c r="HA588" s="222">
        <f t="shared" si="1574"/>
        <v>0</v>
      </c>
      <c r="HB588" s="222">
        <f t="shared" si="1575"/>
        <v>0</v>
      </c>
      <c r="HC588" s="222">
        <f t="shared" si="1576"/>
        <v>0</v>
      </c>
      <c r="HD588" s="222">
        <f t="shared" si="1577"/>
        <v>0</v>
      </c>
      <c r="HE588" s="222">
        <f t="shared" si="1578"/>
        <v>0</v>
      </c>
      <c r="HF588" s="222">
        <f t="shared" si="1579"/>
        <v>0</v>
      </c>
      <c r="HG588" s="222">
        <f t="shared" si="1580"/>
        <v>0</v>
      </c>
      <c r="HH588" s="222">
        <f t="shared" si="1581"/>
        <v>0</v>
      </c>
      <c r="HI588" s="222">
        <f t="shared" si="1582"/>
        <v>0</v>
      </c>
      <c r="HJ588" s="222">
        <f t="shared" si="1583"/>
        <v>0</v>
      </c>
      <c r="HK588" s="222">
        <f t="shared" si="1584"/>
        <v>0</v>
      </c>
      <c r="HL588" s="222">
        <f t="shared" si="1585"/>
        <v>0</v>
      </c>
      <c r="HM588" s="222">
        <f t="shared" si="1586"/>
        <v>0</v>
      </c>
      <c r="HN588" s="222">
        <f t="shared" si="1587"/>
        <v>0</v>
      </c>
      <c r="HO588" s="222">
        <f t="shared" si="1588"/>
        <v>0</v>
      </c>
      <c r="HP588" s="222">
        <f t="shared" si="1589"/>
        <v>0</v>
      </c>
      <c r="HQ588" s="222">
        <f t="shared" si="1590"/>
        <v>0</v>
      </c>
      <c r="HR588" s="222">
        <f t="shared" si="1591"/>
        <v>0</v>
      </c>
      <c r="HS588" s="222">
        <f t="shared" si="1592"/>
        <v>0</v>
      </c>
      <c r="HT588" s="222">
        <f t="shared" si="1593"/>
        <v>0</v>
      </c>
      <c r="HU588" s="222">
        <f t="shared" si="1594"/>
        <v>0</v>
      </c>
      <c r="HV588" s="222">
        <f t="shared" si="1595"/>
        <v>0</v>
      </c>
      <c r="HW588" s="222">
        <f t="shared" si="1596"/>
        <v>0</v>
      </c>
      <c r="HX588" s="222">
        <f t="shared" si="1597"/>
        <v>0</v>
      </c>
      <c r="HY588" s="222">
        <f t="shared" si="1598"/>
        <v>0</v>
      </c>
      <c r="HZ588" s="222">
        <f t="shared" si="1599"/>
        <v>0</v>
      </c>
      <c r="IA588" s="222">
        <f t="shared" si="1600"/>
        <v>0</v>
      </c>
      <c r="IB588" s="222">
        <f t="shared" si="1601"/>
        <v>0</v>
      </c>
      <c r="IC588" s="222">
        <f t="shared" si="1602"/>
        <v>0</v>
      </c>
      <c r="ID588" s="222">
        <f t="shared" si="1603"/>
        <v>0</v>
      </c>
      <c r="IE588" s="222">
        <f t="shared" si="1604"/>
        <v>0</v>
      </c>
      <c r="IF588" s="222">
        <f t="shared" si="1605"/>
        <v>0</v>
      </c>
      <c r="IG588" s="222">
        <f t="shared" si="1606"/>
        <v>0</v>
      </c>
      <c r="IH588" s="222">
        <f t="shared" si="1607"/>
        <v>0</v>
      </c>
      <c r="II588" s="222">
        <f t="shared" si="1608"/>
        <v>0</v>
      </c>
      <c r="IJ588" s="222">
        <f t="shared" si="1609"/>
        <v>0</v>
      </c>
      <c r="IK588" s="222">
        <f t="shared" si="1610"/>
        <v>0</v>
      </c>
      <c r="IL588" s="222">
        <f t="shared" si="1611"/>
        <v>0</v>
      </c>
      <c r="IM588" s="222">
        <f t="shared" si="1612"/>
        <v>0</v>
      </c>
      <c r="IN588" s="222">
        <f t="shared" si="1613"/>
        <v>0</v>
      </c>
      <c r="IO588" s="222">
        <f t="shared" si="1614"/>
        <v>0</v>
      </c>
      <c r="IP588" s="222">
        <f t="shared" si="1615"/>
        <v>0</v>
      </c>
      <c r="IQ588" s="222">
        <f t="shared" si="1616"/>
        <v>0</v>
      </c>
      <c r="IR588" s="222">
        <f t="shared" si="1617"/>
        <v>0</v>
      </c>
      <c r="IS588" s="222">
        <f t="shared" si="1618"/>
        <v>0</v>
      </c>
      <c r="IT588" s="222">
        <f t="shared" si="1619"/>
        <v>0</v>
      </c>
      <c r="IU588" s="222">
        <f t="shared" si="1620"/>
        <v>0</v>
      </c>
      <c r="IV588" s="222">
        <f t="shared" si="1621"/>
        <v>0</v>
      </c>
      <c r="IW588" s="222">
        <f t="shared" si="1622"/>
        <v>0</v>
      </c>
      <c r="IX588" s="222">
        <f t="shared" si="1623"/>
        <v>0</v>
      </c>
      <c r="IY588" s="222">
        <f t="shared" si="1624"/>
        <v>0</v>
      </c>
      <c r="IZ588" s="222">
        <f t="shared" si="1625"/>
        <v>0</v>
      </c>
      <c r="JA588" s="222">
        <f t="shared" si="1626"/>
        <v>0</v>
      </c>
      <c r="JB588" s="222">
        <f t="shared" si="1627"/>
        <v>0</v>
      </c>
    </row>
    <row r="589" spans="2:262">
      <c r="B589" s="230">
        <v>228</v>
      </c>
      <c r="C589" s="229">
        <f t="shared" si="1628"/>
        <v>4.4531249999999909E-3</v>
      </c>
      <c r="D589" s="226">
        <f t="shared" ca="1" si="1371"/>
        <v>39.376295036936604</v>
      </c>
      <c r="E589" s="225">
        <f ca="1">HZ361</f>
        <v>0.17629503693660173</v>
      </c>
      <c r="F589" s="224">
        <v>228</v>
      </c>
      <c r="G589" s="222">
        <f t="shared" si="1372"/>
        <v>0</v>
      </c>
      <c r="H589" s="222">
        <f t="shared" si="1373"/>
        <v>0</v>
      </c>
      <c r="I589" s="222">
        <f t="shared" si="1374"/>
        <v>0</v>
      </c>
      <c r="J589" s="222">
        <f t="shared" si="1375"/>
        <v>0</v>
      </c>
      <c r="K589" s="222">
        <f t="shared" si="1376"/>
        <v>0</v>
      </c>
      <c r="L589" s="222">
        <f t="shared" si="1377"/>
        <v>0</v>
      </c>
      <c r="M589" s="222">
        <f t="shared" si="1378"/>
        <v>0</v>
      </c>
      <c r="N589" s="222">
        <f t="shared" si="1379"/>
        <v>0</v>
      </c>
      <c r="O589" s="222">
        <f t="shared" si="1380"/>
        <v>0</v>
      </c>
      <c r="P589" s="222">
        <f t="shared" si="1381"/>
        <v>0</v>
      </c>
      <c r="Q589" s="222">
        <f t="shared" si="1382"/>
        <v>0</v>
      </c>
      <c r="R589" s="222">
        <f t="shared" si="1383"/>
        <v>0</v>
      </c>
      <c r="S589" s="222">
        <f t="shared" si="1384"/>
        <v>0</v>
      </c>
      <c r="T589" s="222">
        <f t="shared" si="1385"/>
        <v>0</v>
      </c>
      <c r="U589" s="222">
        <f t="shared" si="1386"/>
        <v>0</v>
      </c>
      <c r="V589" s="222">
        <f t="shared" si="1387"/>
        <v>0</v>
      </c>
      <c r="W589" s="222">
        <f t="shared" si="1388"/>
        <v>0</v>
      </c>
      <c r="X589" s="222">
        <f t="shared" si="1389"/>
        <v>0</v>
      </c>
      <c r="Y589" s="222">
        <f t="shared" si="1390"/>
        <v>0</v>
      </c>
      <c r="Z589" s="222">
        <f t="shared" si="1391"/>
        <v>0</v>
      </c>
      <c r="AA589" s="222">
        <f t="shared" si="1392"/>
        <v>0</v>
      </c>
      <c r="AB589" s="222">
        <f t="shared" si="1393"/>
        <v>0</v>
      </c>
      <c r="AC589" s="222">
        <f t="shared" si="1394"/>
        <v>0</v>
      </c>
      <c r="AD589" s="222">
        <f t="shared" si="1395"/>
        <v>0</v>
      </c>
      <c r="AE589" s="222">
        <f t="shared" si="1396"/>
        <v>0</v>
      </c>
      <c r="AF589" s="222">
        <f t="shared" si="1397"/>
        <v>0</v>
      </c>
      <c r="AG589" s="222">
        <f t="shared" si="1398"/>
        <v>0</v>
      </c>
      <c r="AH589" s="222">
        <f t="shared" si="1399"/>
        <v>0</v>
      </c>
      <c r="AI589" s="222">
        <f t="shared" si="1400"/>
        <v>0</v>
      </c>
      <c r="AJ589" s="222">
        <f t="shared" si="1401"/>
        <v>0</v>
      </c>
      <c r="AK589" s="222">
        <f t="shared" si="1402"/>
        <v>0</v>
      </c>
      <c r="AL589" s="222">
        <f t="shared" si="1403"/>
        <v>0</v>
      </c>
      <c r="AM589" s="222">
        <f t="shared" si="1404"/>
        <v>0</v>
      </c>
      <c r="AN589" s="222">
        <f t="shared" si="1405"/>
        <v>0</v>
      </c>
      <c r="AO589" s="222">
        <f t="shared" si="1406"/>
        <v>0</v>
      </c>
      <c r="AP589" s="222">
        <f t="shared" si="1407"/>
        <v>0</v>
      </c>
      <c r="AQ589" s="222">
        <f t="shared" si="1408"/>
        <v>0</v>
      </c>
      <c r="AR589" s="222">
        <f t="shared" si="1409"/>
        <v>0</v>
      </c>
      <c r="AS589" s="222">
        <f t="shared" si="1410"/>
        <v>0</v>
      </c>
      <c r="AT589" s="222">
        <f t="shared" si="1411"/>
        <v>0</v>
      </c>
      <c r="AU589" s="222">
        <f t="shared" si="1412"/>
        <v>0</v>
      </c>
      <c r="AV589" s="222">
        <f t="shared" si="1413"/>
        <v>0</v>
      </c>
      <c r="AW589" s="222">
        <f t="shared" si="1414"/>
        <v>0</v>
      </c>
      <c r="AX589" s="222">
        <f t="shared" si="1415"/>
        <v>0</v>
      </c>
      <c r="AY589" s="222">
        <f t="shared" si="1416"/>
        <v>0</v>
      </c>
      <c r="AZ589" s="222">
        <f t="shared" si="1417"/>
        <v>0</v>
      </c>
      <c r="BA589" s="222">
        <f t="shared" si="1418"/>
        <v>0</v>
      </c>
      <c r="BB589" s="222">
        <f t="shared" si="1419"/>
        <v>0</v>
      </c>
      <c r="BC589" s="222">
        <f t="shared" si="1420"/>
        <v>0</v>
      </c>
      <c r="BD589" s="222">
        <f t="shared" si="1421"/>
        <v>0</v>
      </c>
      <c r="BE589" s="222">
        <f t="shared" si="1422"/>
        <v>0</v>
      </c>
      <c r="BF589" s="222">
        <f t="shared" si="1423"/>
        <v>0</v>
      </c>
      <c r="BG589" s="222">
        <f t="shared" si="1424"/>
        <v>0</v>
      </c>
      <c r="BH589" s="222">
        <f t="shared" si="1425"/>
        <v>0</v>
      </c>
      <c r="BI589" s="222">
        <f t="shared" si="1426"/>
        <v>0</v>
      </c>
      <c r="BJ589" s="222">
        <f t="shared" si="1427"/>
        <v>0</v>
      </c>
      <c r="BK589" s="222">
        <f t="shared" si="1428"/>
        <v>0</v>
      </c>
      <c r="BL589" s="222">
        <f t="shared" si="1429"/>
        <v>0</v>
      </c>
      <c r="BM589" s="222">
        <f t="shared" si="1430"/>
        <v>0</v>
      </c>
      <c r="BN589" s="222">
        <f t="shared" si="1431"/>
        <v>0</v>
      </c>
      <c r="BO589" s="222">
        <f t="shared" si="1432"/>
        <v>0</v>
      </c>
      <c r="BP589" s="222">
        <f t="shared" si="1433"/>
        <v>0</v>
      </c>
      <c r="BQ589" s="222">
        <f t="shared" si="1434"/>
        <v>0</v>
      </c>
      <c r="BR589" s="222">
        <f t="shared" si="1435"/>
        <v>0</v>
      </c>
      <c r="BS589" s="222">
        <f t="shared" si="1436"/>
        <v>0</v>
      </c>
      <c r="BT589" s="222">
        <f t="shared" si="1437"/>
        <v>0</v>
      </c>
      <c r="BU589" s="222">
        <f t="shared" si="1438"/>
        <v>0</v>
      </c>
      <c r="BV589" s="222">
        <f t="shared" si="1439"/>
        <v>0</v>
      </c>
      <c r="BW589" s="222">
        <f t="shared" si="1440"/>
        <v>0</v>
      </c>
      <c r="BX589" s="222">
        <f t="shared" si="1441"/>
        <v>0</v>
      </c>
      <c r="BY589" s="222">
        <f t="shared" si="1442"/>
        <v>0</v>
      </c>
      <c r="BZ589" s="222">
        <f t="shared" si="1443"/>
        <v>0</v>
      </c>
      <c r="CA589" s="222">
        <f t="shared" si="1444"/>
        <v>0</v>
      </c>
      <c r="CB589" s="222">
        <f t="shared" si="1445"/>
        <v>0</v>
      </c>
      <c r="CC589" s="222">
        <f t="shared" si="1446"/>
        <v>0</v>
      </c>
      <c r="CD589" s="222">
        <f t="shared" si="1447"/>
        <v>0</v>
      </c>
      <c r="CE589" s="222">
        <f t="shared" si="1448"/>
        <v>0</v>
      </c>
      <c r="CF589" s="222">
        <f t="shared" si="1449"/>
        <v>0</v>
      </c>
      <c r="CG589" s="222">
        <f t="shared" si="1450"/>
        <v>0</v>
      </c>
      <c r="CH589" s="222">
        <f t="shared" si="1451"/>
        <v>0</v>
      </c>
      <c r="CI589" s="222">
        <f t="shared" si="1452"/>
        <v>0</v>
      </c>
      <c r="CJ589" s="222">
        <f t="shared" si="1453"/>
        <v>0</v>
      </c>
      <c r="CK589" s="222">
        <f t="shared" si="1454"/>
        <v>0</v>
      </c>
      <c r="CL589" s="222">
        <f t="shared" si="1455"/>
        <v>0</v>
      </c>
      <c r="CM589" s="222">
        <f t="shared" si="1456"/>
        <v>0</v>
      </c>
      <c r="CN589" s="222">
        <f t="shared" si="1457"/>
        <v>0</v>
      </c>
      <c r="CO589" s="222">
        <f t="shared" si="1458"/>
        <v>0</v>
      </c>
      <c r="CP589" s="222">
        <f t="shared" si="1459"/>
        <v>0</v>
      </c>
      <c r="CQ589" s="222">
        <f t="shared" si="1460"/>
        <v>0</v>
      </c>
      <c r="CR589" s="222">
        <f t="shared" si="1461"/>
        <v>0</v>
      </c>
      <c r="CS589" s="222">
        <f t="shared" si="1462"/>
        <v>0</v>
      </c>
      <c r="CT589" s="222">
        <f t="shared" si="1463"/>
        <v>0</v>
      </c>
      <c r="CU589" s="222">
        <f t="shared" si="1464"/>
        <v>0</v>
      </c>
      <c r="CV589" s="222">
        <f t="shared" si="1465"/>
        <v>0</v>
      </c>
      <c r="CW589" s="222">
        <f t="shared" si="1466"/>
        <v>0</v>
      </c>
      <c r="CX589" s="222">
        <f t="shared" si="1467"/>
        <v>0</v>
      </c>
      <c r="CY589" s="222">
        <f t="shared" si="1468"/>
        <v>0</v>
      </c>
      <c r="CZ589" s="222">
        <f t="shared" si="1469"/>
        <v>0</v>
      </c>
      <c r="DA589" s="222">
        <f t="shared" si="1470"/>
        <v>0</v>
      </c>
      <c r="DB589" s="222">
        <f t="shared" si="1471"/>
        <v>0</v>
      </c>
      <c r="DC589" s="222">
        <f t="shared" si="1472"/>
        <v>0</v>
      </c>
      <c r="DD589" s="222">
        <f t="shared" si="1473"/>
        <v>0</v>
      </c>
      <c r="DE589" s="222">
        <f t="shared" si="1474"/>
        <v>0</v>
      </c>
      <c r="DF589" s="222">
        <f t="shared" si="1475"/>
        <v>0</v>
      </c>
      <c r="DG589" s="222">
        <f t="shared" si="1476"/>
        <v>0</v>
      </c>
      <c r="DH589" s="222">
        <f t="shared" si="1477"/>
        <v>0</v>
      </c>
      <c r="DI589" s="222">
        <f t="shared" si="1478"/>
        <v>0</v>
      </c>
      <c r="DJ589" s="222">
        <f t="shared" si="1479"/>
        <v>0</v>
      </c>
      <c r="DK589" s="222">
        <f t="shared" si="1480"/>
        <v>0</v>
      </c>
      <c r="DL589" s="222">
        <f t="shared" si="1481"/>
        <v>0</v>
      </c>
      <c r="DM589" s="222">
        <f t="shared" si="1482"/>
        <v>0</v>
      </c>
      <c r="DN589" s="222">
        <f t="shared" si="1483"/>
        <v>0</v>
      </c>
      <c r="DO589" s="222">
        <f t="shared" si="1484"/>
        <v>0</v>
      </c>
      <c r="DP589" s="222">
        <f t="shared" si="1485"/>
        <v>0</v>
      </c>
      <c r="DQ589" s="222">
        <f t="shared" si="1486"/>
        <v>0</v>
      </c>
      <c r="DR589" s="222">
        <f t="shared" si="1487"/>
        <v>0</v>
      </c>
      <c r="DS589" s="222">
        <f t="shared" si="1488"/>
        <v>0</v>
      </c>
      <c r="DT589" s="222">
        <f t="shared" si="1489"/>
        <v>0</v>
      </c>
      <c r="DU589" s="222">
        <f t="shared" si="1490"/>
        <v>0</v>
      </c>
      <c r="DV589" s="222">
        <f t="shared" si="1491"/>
        <v>0</v>
      </c>
      <c r="DW589" s="222">
        <f t="shared" si="1492"/>
        <v>0</v>
      </c>
      <c r="DX589" s="222">
        <f t="shared" si="1493"/>
        <v>0</v>
      </c>
      <c r="DY589" s="222">
        <f t="shared" si="1494"/>
        <v>0</v>
      </c>
      <c r="DZ589" s="222">
        <f t="shared" si="1495"/>
        <v>0</v>
      </c>
      <c r="EA589" s="222">
        <f t="shared" si="1496"/>
        <v>0</v>
      </c>
      <c r="EB589" s="222">
        <f t="shared" si="1497"/>
        <v>0</v>
      </c>
      <c r="EC589" s="222">
        <f t="shared" si="1498"/>
        <v>0</v>
      </c>
      <c r="ED589" s="222">
        <f t="shared" si="1499"/>
        <v>0</v>
      </c>
      <c r="EE589" s="222">
        <f t="shared" si="1500"/>
        <v>0</v>
      </c>
      <c r="EF589" s="222">
        <f t="shared" si="1501"/>
        <v>0</v>
      </c>
      <c r="EG589" s="222">
        <f t="shared" si="1502"/>
        <v>0</v>
      </c>
      <c r="EH589" s="222">
        <f t="shared" si="1503"/>
        <v>0</v>
      </c>
      <c r="EI589" s="222">
        <f t="shared" si="1504"/>
        <v>0</v>
      </c>
      <c r="EJ589" s="222">
        <f t="shared" si="1505"/>
        <v>0</v>
      </c>
      <c r="EK589" s="222">
        <f t="shared" si="1506"/>
        <v>0</v>
      </c>
      <c r="EL589" s="222">
        <f t="shared" si="1507"/>
        <v>0</v>
      </c>
      <c r="EM589" s="222">
        <f t="shared" si="1508"/>
        <v>0</v>
      </c>
      <c r="EN589" s="222">
        <f t="shared" si="1509"/>
        <v>0</v>
      </c>
      <c r="EO589" s="222">
        <f t="shared" si="1510"/>
        <v>0</v>
      </c>
      <c r="EP589" s="222">
        <f t="shared" si="1511"/>
        <v>0</v>
      </c>
      <c r="EQ589" s="222">
        <f t="shared" si="1512"/>
        <v>0</v>
      </c>
      <c r="ER589" s="222">
        <f t="shared" si="1513"/>
        <v>0</v>
      </c>
      <c r="ES589" s="222">
        <f t="shared" si="1514"/>
        <v>0</v>
      </c>
      <c r="ET589" s="222">
        <f t="shared" si="1515"/>
        <v>0</v>
      </c>
      <c r="EU589" s="222">
        <f t="shared" si="1516"/>
        <v>0</v>
      </c>
      <c r="EV589" s="222">
        <f t="shared" si="1517"/>
        <v>0</v>
      </c>
      <c r="EW589" s="222">
        <f t="shared" si="1518"/>
        <v>0</v>
      </c>
      <c r="EX589" s="222">
        <f t="shared" si="1519"/>
        <v>0</v>
      </c>
      <c r="EY589" s="222">
        <f t="shared" si="1520"/>
        <v>0</v>
      </c>
      <c r="EZ589" s="222">
        <f t="shared" si="1521"/>
        <v>0</v>
      </c>
      <c r="FA589" s="222">
        <f t="shared" si="1522"/>
        <v>0</v>
      </c>
      <c r="FB589" s="222">
        <f t="shared" si="1523"/>
        <v>0</v>
      </c>
      <c r="FC589" s="222">
        <f t="shared" si="1524"/>
        <v>0</v>
      </c>
      <c r="FD589" s="222">
        <f t="shared" si="1525"/>
        <v>0</v>
      </c>
      <c r="FE589" s="222">
        <f t="shared" si="1526"/>
        <v>0</v>
      </c>
      <c r="FF589" s="222">
        <f t="shared" si="1527"/>
        <v>0</v>
      </c>
      <c r="FG589" s="222">
        <f t="shared" si="1528"/>
        <v>0</v>
      </c>
      <c r="FH589" s="222">
        <f t="shared" si="1529"/>
        <v>0</v>
      </c>
      <c r="FI589" s="222">
        <f t="shared" si="1530"/>
        <v>0</v>
      </c>
      <c r="FJ589" s="222">
        <f t="shared" si="1531"/>
        <v>0</v>
      </c>
      <c r="FK589" s="222">
        <f t="shared" si="1532"/>
        <v>0</v>
      </c>
      <c r="FL589" s="222">
        <f t="shared" si="1533"/>
        <v>0</v>
      </c>
      <c r="FM589" s="222">
        <f t="shared" si="1534"/>
        <v>0</v>
      </c>
      <c r="FN589" s="222">
        <f t="shared" si="1535"/>
        <v>0</v>
      </c>
      <c r="FO589" s="222">
        <f t="shared" si="1536"/>
        <v>0</v>
      </c>
      <c r="FP589" s="222">
        <f t="shared" si="1537"/>
        <v>0</v>
      </c>
      <c r="FQ589" s="222">
        <f t="shared" si="1538"/>
        <v>0</v>
      </c>
      <c r="FR589" s="222">
        <f t="shared" si="1539"/>
        <v>0</v>
      </c>
      <c r="FS589" s="222">
        <f t="shared" si="1540"/>
        <v>0</v>
      </c>
      <c r="FT589" s="222">
        <f t="shared" si="1541"/>
        <v>0</v>
      </c>
      <c r="FU589" s="222">
        <f t="shared" si="1542"/>
        <v>0</v>
      </c>
      <c r="FV589" s="222">
        <f t="shared" si="1543"/>
        <v>0</v>
      </c>
      <c r="FW589" s="222">
        <f t="shared" si="1544"/>
        <v>0</v>
      </c>
      <c r="FX589" s="222">
        <f t="shared" si="1545"/>
        <v>0</v>
      </c>
      <c r="FY589" s="222">
        <f t="shared" si="1546"/>
        <v>0</v>
      </c>
      <c r="FZ589" s="222">
        <f t="shared" si="1547"/>
        <v>0</v>
      </c>
      <c r="GA589" s="222">
        <f t="shared" si="1548"/>
        <v>0</v>
      </c>
      <c r="GB589" s="222">
        <f t="shared" si="1549"/>
        <v>0</v>
      </c>
      <c r="GC589" s="222">
        <f t="shared" si="1550"/>
        <v>0</v>
      </c>
      <c r="GD589" s="222">
        <f t="shared" si="1551"/>
        <v>0</v>
      </c>
      <c r="GE589" s="222">
        <f t="shared" si="1552"/>
        <v>0</v>
      </c>
      <c r="GF589" s="222">
        <f t="shared" si="1553"/>
        <v>0</v>
      </c>
      <c r="GG589" s="222">
        <f t="shared" si="1554"/>
        <v>0</v>
      </c>
      <c r="GH589" s="222">
        <f t="shared" si="1555"/>
        <v>0</v>
      </c>
      <c r="GI589" s="222">
        <f t="shared" si="1556"/>
        <v>0</v>
      </c>
      <c r="GJ589" s="222">
        <f t="shared" si="1557"/>
        <v>0</v>
      </c>
      <c r="GK589" s="222">
        <f t="shared" si="1558"/>
        <v>0</v>
      </c>
      <c r="GL589" s="222">
        <f t="shared" si="1559"/>
        <v>0</v>
      </c>
      <c r="GM589" s="222">
        <f t="shared" si="1560"/>
        <v>0</v>
      </c>
      <c r="GN589" s="222">
        <f t="shared" si="1561"/>
        <v>0</v>
      </c>
      <c r="GO589" s="222">
        <f t="shared" si="1562"/>
        <v>0</v>
      </c>
      <c r="GP589" s="222">
        <f t="shared" si="1563"/>
        <v>0</v>
      </c>
      <c r="GQ589" s="222">
        <f t="shared" si="1564"/>
        <v>0</v>
      </c>
      <c r="GR589" s="222">
        <f t="shared" si="1565"/>
        <v>0</v>
      </c>
      <c r="GS589" s="222">
        <f t="shared" si="1566"/>
        <v>0</v>
      </c>
      <c r="GT589" s="222">
        <f t="shared" si="1567"/>
        <v>0</v>
      </c>
      <c r="GU589" s="222">
        <f t="shared" si="1568"/>
        <v>0</v>
      </c>
      <c r="GV589" s="222">
        <f t="shared" si="1569"/>
        <v>0</v>
      </c>
      <c r="GW589" s="222">
        <f t="shared" si="1570"/>
        <v>0</v>
      </c>
      <c r="GX589" s="222">
        <f t="shared" si="1571"/>
        <v>0</v>
      </c>
      <c r="GY589" s="222">
        <f t="shared" si="1572"/>
        <v>0</v>
      </c>
      <c r="GZ589" s="222">
        <f t="shared" si="1573"/>
        <v>0</v>
      </c>
      <c r="HA589" s="222">
        <f t="shared" si="1574"/>
        <v>0</v>
      </c>
      <c r="HB589" s="222">
        <f t="shared" si="1575"/>
        <v>0</v>
      </c>
      <c r="HC589" s="222">
        <f t="shared" si="1576"/>
        <v>0</v>
      </c>
      <c r="HD589" s="222">
        <f t="shared" si="1577"/>
        <v>0</v>
      </c>
      <c r="HE589" s="222">
        <f t="shared" si="1578"/>
        <v>0</v>
      </c>
      <c r="HF589" s="222">
        <f t="shared" si="1579"/>
        <v>0</v>
      </c>
      <c r="HG589" s="222">
        <f t="shared" si="1580"/>
        <v>0</v>
      </c>
      <c r="HH589" s="222">
        <f t="shared" si="1581"/>
        <v>0</v>
      </c>
      <c r="HI589" s="222">
        <f t="shared" si="1582"/>
        <v>0</v>
      </c>
      <c r="HJ589" s="222">
        <f t="shared" si="1583"/>
        <v>0</v>
      </c>
      <c r="HK589" s="222">
        <f t="shared" si="1584"/>
        <v>0</v>
      </c>
      <c r="HL589" s="222">
        <f t="shared" si="1585"/>
        <v>0</v>
      </c>
      <c r="HM589" s="222">
        <f t="shared" si="1586"/>
        <v>0</v>
      </c>
      <c r="HN589" s="222">
        <f t="shared" si="1587"/>
        <v>0</v>
      </c>
      <c r="HO589" s="222">
        <f t="shared" si="1588"/>
        <v>0</v>
      </c>
      <c r="HP589" s="222">
        <f t="shared" si="1589"/>
        <v>0</v>
      </c>
      <c r="HQ589" s="222">
        <f t="shared" si="1590"/>
        <v>0</v>
      </c>
      <c r="HR589" s="222">
        <f t="shared" si="1591"/>
        <v>0</v>
      </c>
      <c r="HS589" s="222">
        <f t="shared" si="1592"/>
        <v>0</v>
      </c>
      <c r="HT589" s="222">
        <f t="shared" si="1593"/>
        <v>0</v>
      </c>
      <c r="HU589" s="222">
        <f t="shared" si="1594"/>
        <v>0</v>
      </c>
      <c r="HV589" s="222">
        <f t="shared" si="1595"/>
        <v>0</v>
      </c>
      <c r="HW589" s="222">
        <f t="shared" si="1596"/>
        <v>0</v>
      </c>
      <c r="HX589" s="222">
        <f t="shared" si="1597"/>
        <v>0</v>
      </c>
      <c r="HY589" s="222">
        <f t="shared" si="1598"/>
        <v>0</v>
      </c>
      <c r="HZ589" s="222">
        <f t="shared" si="1599"/>
        <v>0</v>
      </c>
      <c r="IA589" s="222">
        <f t="shared" si="1600"/>
        <v>0</v>
      </c>
      <c r="IB589" s="222">
        <f t="shared" si="1601"/>
        <v>0</v>
      </c>
      <c r="IC589" s="222">
        <f t="shared" si="1602"/>
        <v>0</v>
      </c>
      <c r="ID589" s="222">
        <f t="shared" si="1603"/>
        <v>0</v>
      </c>
      <c r="IE589" s="222">
        <f t="shared" si="1604"/>
        <v>0</v>
      </c>
      <c r="IF589" s="222">
        <f t="shared" si="1605"/>
        <v>0</v>
      </c>
      <c r="IG589" s="222">
        <f t="shared" si="1606"/>
        <v>0</v>
      </c>
      <c r="IH589" s="222">
        <f t="shared" si="1607"/>
        <v>0</v>
      </c>
      <c r="II589" s="222">
        <f t="shared" si="1608"/>
        <v>0</v>
      </c>
      <c r="IJ589" s="222">
        <f t="shared" si="1609"/>
        <v>0</v>
      </c>
      <c r="IK589" s="222">
        <f t="shared" si="1610"/>
        <v>0</v>
      </c>
      <c r="IL589" s="222">
        <f t="shared" si="1611"/>
        <v>0</v>
      </c>
      <c r="IM589" s="222">
        <f t="shared" si="1612"/>
        <v>0</v>
      </c>
      <c r="IN589" s="222">
        <f t="shared" si="1613"/>
        <v>0</v>
      </c>
      <c r="IO589" s="222">
        <f t="shared" si="1614"/>
        <v>0</v>
      </c>
      <c r="IP589" s="222">
        <f t="shared" si="1615"/>
        <v>0</v>
      </c>
      <c r="IQ589" s="222">
        <f t="shared" si="1616"/>
        <v>0</v>
      </c>
      <c r="IR589" s="222">
        <f t="shared" si="1617"/>
        <v>0</v>
      </c>
      <c r="IS589" s="222">
        <f t="shared" si="1618"/>
        <v>0</v>
      </c>
      <c r="IT589" s="222">
        <f t="shared" si="1619"/>
        <v>0</v>
      </c>
      <c r="IU589" s="222">
        <f t="shared" si="1620"/>
        <v>0</v>
      </c>
      <c r="IV589" s="222">
        <f t="shared" si="1621"/>
        <v>0</v>
      </c>
      <c r="IW589" s="222">
        <f t="shared" si="1622"/>
        <v>0</v>
      </c>
      <c r="IX589" s="222">
        <f t="shared" si="1623"/>
        <v>0</v>
      </c>
      <c r="IY589" s="222">
        <f t="shared" si="1624"/>
        <v>0</v>
      </c>
      <c r="IZ589" s="222">
        <f t="shared" si="1625"/>
        <v>0</v>
      </c>
      <c r="JA589" s="222">
        <f t="shared" si="1626"/>
        <v>0</v>
      </c>
      <c r="JB589" s="222">
        <f t="shared" si="1627"/>
        <v>0</v>
      </c>
    </row>
    <row r="590" spans="2:262">
      <c r="B590" s="230">
        <v>229</v>
      </c>
      <c r="C590" s="229">
        <f t="shared" si="1628"/>
        <v>4.4726562499999905E-3</v>
      </c>
      <c r="D590" s="226">
        <f t="shared" ca="1" si="1371"/>
        <v>39.3739160898363</v>
      </c>
      <c r="E590" s="225">
        <f ca="1">IA361</f>
        <v>0.1739160898362955</v>
      </c>
      <c r="F590" s="224">
        <v>229</v>
      </c>
      <c r="G590" s="222">
        <f t="shared" si="1372"/>
        <v>0</v>
      </c>
      <c r="H590" s="222">
        <f t="shared" si="1373"/>
        <v>0</v>
      </c>
      <c r="I590" s="222">
        <f t="shared" si="1374"/>
        <v>0</v>
      </c>
      <c r="J590" s="222">
        <f t="shared" si="1375"/>
        <v>0</v>
      </c>
      <c r="K590" s="222">
        <f t="shared" si="1376"/>
        <v>0</v>
      </c>
      <c r="L590" s="222">
        <f t="shared" si="1377"/>
        <v>0</v>
      </c>
      <c r="M590" s="222">
        <f t="shared" si="1378"/>
        <v>0</v>
      </c>
      <c r="N590" s="222">
        <f t="shared" si="1379"/>
        <v>0</v>
      </c>
      <c r="O590" s="222">
        <f t="shared" si="1380"/>
        <v>0</v>
      </c>
      <c r="P590" s="222">
        <f t="shared" si="1381"/>
        <v>0</v>
      </c>
      <c r="Q590" s="222">
        <f t="shared" si="1382"/>
        <v>0</v>
      </c>
      <c r="R590" s="222">
        <f t="shared" si="1383"/>
        <v>0</v>
      </c>
      <c r="S590" s="222">
        <f t="shared" si="1384"/>
        <v>0</v>
      </c>
      <c r="T590" s="222">
        <f t="shared" si="1385"/>
        <v>0</v>
      </c>
      <c r="U590" s="222">
        <f t="shared" si="1386"/>
        <v>0</v>
      </c>
      <c r="V590" s="222">
        <f t="shared" si="1387"/>
        <v>0</v>
      </c>
      <c r="W590" s="222">
        <f t="shared" si="1388"/>
        <v>0</v>
      </c>
      <c r="X590" s="222">
        <f t="shared" si="1389"/>
        <v>0</v>
      </c>
      <c r="Y590" s="222">
        <f t="shared" si="1390"/>
        <v>0</v>
      </c>
      <c r="Z590" s="222">
        <f t="shared" si="1391"/>
        <v>0</v>
      </c>
      <c r="AA590" s="222">
        <f t="shared" si="1392"/>
        <v>0</v>
      </c>
      <c r="AB590" s="222">
        <f t="shared" si="1393"/>
        <v>0</v>
      </c>
      <c r="AC590" s="222">
        <f t="shared" si="1394"/>
        <v>0</v>
      </c>
      <c r="AD590" s="222">
        <f t="shared" si="1395"/>
        <v>0</v>
      </c>
      <c r="AE590" s="222">
        <f t="shared" si="1396"/>
        <v>0</v>
      </c>
      <c r="AF590" s="222">
        <f t="shared" si="1397"/>
        <v>0</v>
      </c>
      <c r="AG590" s="222">
        <f t="shared" si="1398"/>
        <v>0</v>
      </c>
      <c r="AH590" s="222">
        <f t="shared" si="1399"/>
        <v>0</v>
      </c>
      <c r="AI590" s="222">
        <f t="shared" si="1400"/>
        <v>0</v>
      </c>
      <c r="AJ590" s="222">
        <f t="shared" si="1401"/>
        <v>0</v>
      </c>
      <c r="AK590" s="222">
        <f t="shared" si="1402"/>
        <v>0</v>
      </c>
      <c r="AL590" s="222">
        <f t="shared" si="1403"/>
        <v>0</v>
      </c>
      <c r="AM590" s="222">
        <f t="shared" si="1404"/>
        <v>0</v>
      </c>
      <c r="AN590" s="222">
        <f t="shared" si="1405"/>
        <v>0</v>
      </c>
      <c r="AO590" s="222">
        <f t="shared" si="1406"/>
        <v>0</v>
      </c>
      <c r="AP590" s="222">
        <f t="shared" si="1407"/>
        <v>0</v>
      </c>
      <c r="AQ590" s="222">
        <f t="shared" si="1408"/>
        <v>0</v>
      </c>
      <c r="AR590" s="222">
        <f t="shared" si="1409"/>
        <v>0</v>
      </c>
      <c r="AS590" s="222">
        <f t="shared" si="1410"/>
        <v>0</v>
      </c>
      <c r="AT590" s="222">
        <f t="shared" si="1411"/>
        <v>0</v>
      </c>
      <c r="AU590" s="222">
        <f t="shared" si="1412"/>
        <v>0</v>
      </c>
      <c r="AV590" s="222">
        <f t="shared" si="1413"/>
        <v>0</v>
      </c>
      <c r="AW590" s="222">
        <f t="shared" si="1414"/>
        <v>0</v>
      </c>
      <c r="AX590" s="222">
        <f t="shared" si="1415"/>
        <v>0</v>
      </c>
      <c r="AY590" s="222">
        <f t="shared" si="1416"/>
        <v>0</v>
      </c>
      <c r="AZ590" s="222">
        <f t="shared" si="1417"/>
        <v>0</v>
      </c>
      <c r="BA590" s="222">
        <f t="shared" si="1418"/>
        <v>0</v>
      </c>
      <c r="BB590" s="222">
        <f t="shared" si="1419"/>
        <v>0</v>
      </c>
      <c r="BC590" s="222">
        <f t="shared" si="1420"/>
        <v>0</v>
      </c>
      <c r="BD590" s="222">
        <f t="shared" si="1421"/>
        <v>0</v>
      </c>
      <c r="BE590" s="222">
        <f t="shared" si="1422"/>
        <v>0</v>
      </c>
      <c r="BF590" s="222">
        <f t="shared" si="1423"/>
        <v>0</v>
      </c>
      <c r="BG590" s="222">
        <f t="shared" si="1424"/>
        <v>0</v>
      </c>
      <c r="BH590" s="222">
        <f t="shared" si="1425"/>
        <v>0</v>
      </c>
      <c r="BI590" s="222">
        <f t="shared" si="1426"/>
        <v>0</v>
      </c>
      <c r="BJ590" s="222">
        <f t="shared" si="1427"/>
        <v>0</v>
      </c>
      <c r="BK590" s="222">
        <f t="shared" si="1428"/>
        <v>0</v>
      </c>
      <c r="BL590" s="222">
        <f t="shared" si="1429"/>
        <v>0</v>
      </c>
      <c r="BM590" s="222">
        <f t="shared" si="1430"/>
        <v>0</v>
      </c>
      <c r="BN590" s="222">
        <f t="shared" si="1431"/>
        <v>0</v>
      </c>
      <c r="BO590" s="222">
        <f t="shared" si="1432"/>
        <v>0</v>
      </c>
      <c r="BP590" s="222">
        <f t="shared" si="1433"/>
        <v>0</v>
      </c>
      <c r="BQ590" s="222">
        <f t="shared" si="1434"/>
        <v>0</v>
      </c>
      <c r="BR590" s="222">
        <f t="shared" si="1435"/>
        <v>0</v>
      </c>
      <c r="BS590" s="222">
        <f t="shared" si="1436"/>
        <v>0</v>
      </c>
      <c r="BT590" s="222">
        <f t="shared" si="1437"/>
        <v>0</v>
      </c>
      <c r="BU590" s="222">
        <f t="shared" si="1438"/>
        <v>0</v>
      </c>
      <c r="BV590" s="222">
        <f t="shared" si="1439"/>
        <v>0</v>
      </c>
      <c r="BW590" s="222">
        <f t="shared" si="1440"/>
        <v>0</v>
      </c>
      <c r="BX590" s="222">
        <f t="shared" si="1441"/>
        <v>0</v>
      </c>
      <c r="BY590" s="222">
        <f t="shared" si="1442"/>
        <v>0</v>
      </c>
      <c r="BZ590" s="222">
        <f t="shared" si="1443"/>
        <v>0</v>
      </c>
      <c r="CA590" s="222">
        <f t="shared" si="1444"/>
        <v>0</v>
      </c>
      <c r="CB590" s="222">
        <f t="shared" si="1445"/>
        <v>0</v>
      </c>
      <c r="CC590" s="222">
        <f t="shared" si="1446"/>
        <v>0</v>
      </c>
      <c r="CD590" s="222">
        <f t="shared" si="1447"/>
        <v>0</v>
      </c>
      <c r="CE590" s="222">
        <f t="shared" si="1448"/>
        <v>0</v>
      </c>
      <c r="CF590" s="222">
        <f t="shared" si="1449"/>
        <v>0</v>
      </c>
      <c r="CG590" s="222">
        <f t="shared" si="1450"/>
        <v>0</v>
      </c>
      <c r="CH590" s="222">
        <f t="shared" si="1451"/>
        <v>0</v>
      </c>
      <c r="CI590" s="222">
        <f t="shared" si="1452"/>
        <v>0</v>
      </c>
      <c r="CJ590" s="222">
        <f t="shared" si="1453"/>
        <v>0</v>
      </c>
      <c r="CK590" s="222">
        <f t="shared" si="1454"/>
        <v>0</v>
      </c>
      <c r="CL590" s="222">
        <f t="shared" si="1455"/>
        <v>0</v>
      </c>
      <c r="CM590" s="222">
        <f t="shared" si="1456"/>
        <v>0</v>
      </c>
      <c r="CN590" s="222">
        <f t="shared" si="1457"/>
        <v>0</v>
      </c>
      <c r="CO590" s="222">
        <f t="shared" si="1458"/>
        <v>0</v>
      </c>
      <c r="CP590" s="222">
        <f t="shared" si="1459"/>
        <v>0</v>
      </c>
      <c r="CQ590" s="222">
        <f t="shared" si="1460"/>
        <v>0</v>
      </c>
      <c r="CR590" s="222">
        <f t="shared" si="1461"/>
        <v>0</v>
      </c>
      <c r="CS590" s="222">
        <f t="shared" si="1462"/>
        <v>0</v>
      </c>
      <c r="CT590" s="222">
        <f t="shared" si="1463"/>
        <v>0</v>
      </c>
      <c r="CU590" s="222">
        <f t="shared" si="1464"/>
        <v>0</v>
      </c>
      <c r="CV590" s="222">
        <f t="shared" si="1465"/>
        <v>0</v>
      </c>
      <c r="CW590" s="222">
        <f t="shared" si="1466"/>
        <v>0</v>
      </c>
      <c r="CX590" s="222">
        <f t="shared" si="1467"/>
        <v>0</v>
      </c>
      <c r="CY590" s="222">
        <f t="shared" si="1468"/>
        <v>0</v>
      </c>
      <c r="CZ590" s="222">
        <f t="shared" si="1469"/>
        <v>0</v>
      </c>
      <c r="DA590" s="222">
        <f t="shared" si="1470"/>
        <v>0</v>
      </c>
      <c r="DB590" s="222">
        <f t="shared" si="1471"/>
        <v>0</v>
      </c>
      <c r="DC590" s="222">
        <f t="shared" si="1472"/>
        <v>0</v>
      </c>
      <c r="DD590" s="222">
        <f t="shared" si="1473"/>
        <v>0</v>
      </c>
      <c r="DE590" s="222">
        <f t="shared" si="1474"/>
        <v>0</v>
      </c>
      <c r="DF590" s="222">
        <f t="shared" si="1475"/>
        <v>0</v>
      </c>
      <c r="DG590" s="222">
        <f t="shared" si="1476"/>
        <v>0</v>
      </c>
      <c r="DH590" s="222">
        <f t="shared" si="1477"/>
        <v>0</v>
      </c>
      <c r="DI590" s="222">
        <f t="shared" si="1478"/>
        <v>0</v>
      </c>
      <c r="DJ590" s="222">
        <f t="shared" si="1479"/>
        <v>0</v>
      </c>
      <c r="DK590" s="222">
        <f t="shared" si="1480"/>
        <v>0</v>
      </c>
      <c r="DL590" s="222">
        <f t="shared" si="1481"/>
        <v>0</v>
      </c>
      <c r="DM590" s="222">
        <f t="shared" si="1482"/>
        <v>0</v>
      </c>
      <c r="DN590" s="222">
        <f t="shared" si="1483"/>
        <v>0</v>
      </c>
      <c r="DO590" s="222">
        <f t="shared" si="1484"/>
        <v>0</v>
      </c>
      <c r="DP590" s="222">
        <f t="shared" si="1485"/>
        <v>0</v>
      </c>
      <c r="DQ590" s="222">
        <f t="shared" si="1486"/>
        <v>0</v>
      </c>
      <c r="DR590" s="222">
        <f t="shared" si="1487"/>
        <v>0</v>
      </c>
      <c r="DS590" s="222">
        <f t="shared" si="1488"/>
        <v>0</v>
      </c>
      <c r="DT590" s="222">
        <f t="shared" si="1489"/>
        <v>0</v>
      </c>
      <c r="DU590" s="222">
        <f t="shared" si="1490"/>
        <v>0</v>
      </c>
      <c r="DV590" s="222">
        <f t="shared" si="1491"/>
        <v>0</v>
      </c>
      <c r="DW590" s="222">
        <f t="shared" si="1492"/>
        <v>0</v>
      </c>
      <c r="DX590" s="222">
        <f t="shared" si="1493"/>
        <v>0</v>
      </c>
      <c r="DY590" s="222">
        <f t="shared" si="1494"/>
        <v>0</v>
      </c>
      <c r="DZ590" s="222">
        <f t="shared" si="1495"/>
        <v>0</v>
      </c>
      <c r="EA590" s="222">
        <f t="shared" si="1496"/>
        <v>0</v>
      </c>
      <c r="EB590" s="222">
        <f t="shared" si="1497"/>
        <v>0</v>
      </c>
      <c r="EC590" s="222">
        <f t="shared" si="1498"/>
        <v>0</v>
      </c>
      <c r="ED590" s="222">
        <f t="shared" si="1499"/>
        <v>0</v>
      </c>
      <c r="EE590" s="222">
        <f t="shared" si="1500"/>
        <v>0</v>
      </c>
      <c r="EF590" s="222">
        <f t="shared" si="1501"/>
        <v>0</v>
      </c>
      <c r="EG590" s="222">
        <f t="shared" si="1502"/>
        <v>0</v>
      </c>
      <c r="EH590" s="222">
        <f t="shared" si="1503"/>
        <v>0</v>
      </c>
      <c r="EI590" s="222">
        <f t="shared" si="1504"/>
        <v>0</v>
      </c>
      <c r="EJ590" s="222">
        <f t="shared" si="1505"/>
        <v>0</v>
      </c>
      <c r="EK590" s="222">
        <f t="shared" si="1506"/>
        <v>0</v>
      </c>
      <c r="EL590" s="222">
        <f t="shared" si="1507"/>
        <v>0</v>
      </c>
      <c r="EM590" s="222">
        <f t="shared" si="1508"/>
        <v>0</v>
      </c>
      <c r="EN590" s="222">
        <f t="shared" si="1509"/>
        <v>0</v>
      </c>
      <c r="EO590" s="222">
        <f t="shared" si="1510"/>
        <v>0</v>
      </c>
      <c r="EP590" s="222">
        <f t="shared" si="1511"/>
        <v>0</v>
      </c>
      <c r="EQ590" s="222">
        <f t="shared" si="1512"/>
        <v>0</v>
      </c>
      <c r="ER590" s="222">
        <f t="shared" si="1513"/>
        <v>0</v>
      </c>
      <c r="ES590" s="222">
        <f t="shared" si="1514"/>
        <v>0</v>
      </c>
      <c r="ET590" s="222">
        <f t="shared" si="1515"/>
        <v>0</v>
      </c>
      <c r="EU590" s="222">
        <f t="shared" si="1516"/>
        <v>0</v>
      </c>
      <c r="EV590" s="222">
        <f t="shared" si="1517"/>
        <v>0</v>
      </c>
      <c r="EW590" s="222">
        <f t="shared" si="1518"/>
        <v>0</v>
      </c>
      <c r="EX590" s="222">
        <f t="shared" si="1519"/>
        <v>0</v>
      </c>
      <c r="EY590" s="222">
        <f t="shared" si="1520"/>
        <v>0</v>
      </c>
      <c r="EZ590" s="222">
        <f t="shared" si="1521"/>
        <v>0</v>
      </c>
      <c r="FA590" s="222">
        <f t="shared" si="1522"/>
        <v>0</v>
      </c>
      <c r="FB590" s="222">
        <f t="shared" si="1523"/>
        <v>0</v>
      </c>
      <c r="FC590" s="222">
        <f t="shared" si="1524"/>
        <v>0</v>
      </c>
      <c r="FD590" s="222">
        <f t="shared" si="1525"/>
        <v>0</v>
      </c>
      <c r="FE590" s="222">
        <f t="shared" si="1526"/>
        <v>0</v>
      </c>
      <c r="FF590" s="222">
        <f t="shared" si="1527"/>
        <v>0</v>
      </c>
      <c r="FG590" s="222">
        <f t="shared" si="1528"/>
        <v>0</v>
      </c>
      <c r="FH590" s="222">
        <f t="shared" si="1529"/>
        <v>0</v>
      </c>
      <c r="FI590" s="222">
        <f t="shared" si="1530"/>
        <v>0</v>
      </c>
      <c r="FJ590" s="222">
        <f t="shared" si="1531"/>
        <v>0</v>
      </c>
      <c r="FK590" s="222">
        <f t="shared" si="1532"/>
        <v>0</v>
      </c>
      <c r="FL590" s="222">
        <f t="shared" si="1533"/>
        <v>0</v>
      </c>
      <c r="FM590" s="222">
        <f t="shared" si="1534"/>
        <v>0</v>
      </c>
      <c r="FN590" s="222">
        <f t="shared" si="1535"/>
        <v>0</v>
      </c>
      <c r="FO590" s="222">
        <f t="shared" si="1536"/>
        <v>0</v>
      </c>
      <c r="FP590" s="222">
        <f t="shared" si="1537"/>
        <v>0</v>
      </c>
      <c r="FQ590" s="222">
        <f t="shared" si="1538"/>
        <v>0</v>
      </c>
      <c r="FR590" s="222">
        <f t="shared" si="1539"/>
        <v>0</v>
      </c>
      <c r="FS590" s="222">
        <f t="shared" si="1540"/>
        <v>0</v>
      </c>
      <c r="FT590" s="222">
        <f t="shared" si="1541"/>
        <v>0</v>
      </c>
      <c r="FU590" s="222">
        <f t="shared" si="1542"/>
        <v>0</v>
      </c>
      <c r="FV590" s="222">
        <f t="shared" si="1543"/>
        <v>0</v>
      </c>
      <c r="FW590" s="222">
        <f t="shared" si="1544"/>
        <v>0</v>
      </c>
      <c r="FX590" s="222">
        <f t="shared" si="1545"/>
        <v>0</v>
      </c>
      <c r="FY590" s="222">
        <f t="shared" si="1546"/>
        <v>0</v>
      </c>
      <c r="FZ590" s="222">
        <f t="shared" si="1547"/>
        <v>0</v>
      </c>
      <c r="GA590" s="222">
        <f t="shared" si="1548"/>
        <v>0</v>
      </c>
      <c r="GB590" s="222">
        <f t="shared" si="1549"/>
        <v>0</v>
      </c>
      <c r="GC590" s="222">
        <f t="shared" si="1550"/>
        <v>0</v>
      </c>
      <c r="GD590" s="222">
        <f t="shared" si="1551"/>
        <v>0</v>
      </c>
      <c r="GE590" s="222">
        <f t="shared" si="1552"/>
        <v>0</v>
      </c>
      <c r="GF590" s="222">
        <f t="shared" si="1553"/>
        <v>0</v>
      </c>
      <c r="GG590" s="222">
        <f t="shared" si="1554"/>
        <v>0</v>
      </c>
      <c r="GH590" s="222">
        <f t="shared" si="1555"/>
        <v>0</v>
      </c>
      <c r="GI590" s="222">
        <f t="shared" si="1556"/>
        <v>0</v>
      </c>
      <c r="GJ590" s="222">
        <f t="shared" si="1557"/>
        <v>0</v>
      </c>
      <c r="GK590" s="222">
        <f t="shared" si="1558"/>
        <v>0</v>
      </c>
      <c r="GL590" s="222">
        <f t="shared" si="1559"/>
        <v>0</v>
      </c>
      <c r="GM590" s="222">
        <f t="shared" si="1560"/>
        <v>0</v>
      </c>
      <c r="GN590" s="222">
        <f t="shared" si="1561"/>
        <v>0</v>
      </c>
      <c r="GO590" s="222">
        <f t="shared" si="1562"/>
        <v>0</v>
      </c>
      <c r="GP590" s="222">
        <f t="shared" si="1563"/>
        <v>0</v>
      </c>
      <c r="GQ590" s="222">
        <f t="shared" si="1564"/>
        <v>0</v>
      </c>
      <c r="GR590" s="222">
        <f t="shared" si="1565"/>
        <v>0</v>
      </c>
      <c r="GS590" s="222">
        <f t="shared" si="1566"/>
        <v>0</v>
      </c>
      <c r="GT590" s="222">
        <f t="shared" si="1567"/>
        <v>0</v>
      </c>
      <c r="GU590" s="222">
        <f t="shared" si="1568"/>
        <v>0</v>
      </c>
      <c r="GV590" s="222">
        <f t="shared" si="1569"/>
        <v>0</v>
      </c>
      <c r="GW590" s="222">
        <f t="shared" si="1570"/>
        <v>0</v>
      </c>
      <c r="GX590" s="222">
        <f t="shared" si="1571"/>
        <v>0</v>
      </c>
      <c r="GY590" s="222">
        <f t="shared" si="1572"/>
        <v>0</v>
      </c>
      <c r="GZ590" s="222">
        <f t="shared" si="1573"/>
        <v>0</v>
      </c>
      <c r="HA590" s="222">
        <f t="shared" si="1574"/>
        <v>0</v>
      </c>
      <c r="HB590" s="222">
        <f t="shared" si="1575"/>
        <v>0</v>
      </c>
      <c r="HC590" s="222">
        <f t="shared" si="1576"/>
        <v>0</v>
      </c>
      <c r="HD590" s="222">
        <f t="shared" si="1577"/>
        <v>0</v>
      </c>
      <c r="HE590" s="222">
        <f t="shared" si="1578"/>
        <v>0</v>
      </c>
      <c r="HF590" s="222">
        <f t="shared" si="1579"/>
        <v>0</v>
      </c>
      <c r="HG590" s="222">
        <f t="shared" si="1580"/>
        <v>0</v>
      </c>
      <c r="HH590" s="222">
        <f t="shared" si="1581"/>
        <v>0</v>
      </c>
      <c r="HI590" s="222">
        <f t="shared" si="1582"/>
        <v>0</v>
      </c>
      <c r="HJ590" s="222">
        <f t="shared" si="1583"/>
        <v>0</v>
      </c>
      <c r="HK590" s="222">
        <f t="shared" si="1584"/>
        <v>0</v>
      </c>
      <c r="HL590" s="222">
        <f t="shared" si="1585"/>
        <v>0</v>
      </c>
      <c r="HM590" s="222">
        <f t="shared" si="1586"/>
        <v>0</v>
      </c>
      <c r="HN590" s="222">
        <f t="shared" si="1587"/>
        <v>0</v>
      </c>
      <c r="HO590" s="222">
        <f t="shared" si="1588"/>
        <v>0</v>
      </c>
      <c r="HP590" s="222">
        <f t="shared" si="1589"/>
        <v>0</v>
      </c>
      <c r="HQ590" s="222">
        <f t="shared" si="1590"/>
        <v>0</v>
      </c>
      <c r="HR590" s="222">
        <f t="shared" si="1591"/>
        <v>0</v>
      </c>
      <c r="HS590" s="222">
        <f t="shared" si="1592"/>
        <v>0</v>
      </c>
      <c r="HT590" s="222">
        <f t="shared" si="1593"/>
        <v>0</v>
      </c>
      <c r="HU590" s="222">
        <f t="shared" si="1594"/>
        <v>0</v>
      </c>
      <c r="HV590" s="222">
        <f t="shared" si="1595"/>
        <v>0</v>
      </c>
      <c r="HW590" s="222">
        <f t="shared" si="1596"/>
        <v>0</v>
      </c>
      <c r="HX590" s="222">
        <f t="shared" si="1597"/>
        <v>0</v>
      </c>
      <c r="HY590" s="222">
        <f t="shared" si="1598"/>
        <v>0</v>
      </c>
      <c r="HZ590" s="222">
        <f t="shared" si="1599"/>
        <v>0</v>
      </c>
      <c r="IA590" s="222">
        <f t="shared" si="1600"/>
        <v>0</v>
      </c>
      <c r="IB590" s="222">
        <f t="shared" si="1601"/>
        <v>0</v>
      </c>
      <c r="IC590" s="222">
        <f t="shared" si="1602"/>
        <v>0</v>
      </c>
      <c r="ID590" s="222">
        <f t="shared" si="1603"/>
        <v>0</v>
      </c>
      <c r="IE590" s="222">
        <f t="shared" si="1604"/>
        <v>0</v>
      </c>
      <c r="IF590" s="222">
        <f t="shared" si="1605"/>
        <v>0</v>
      </c>
      <c r="IG590" s="222">
        <f t="shared" si="1606"/>
        <v>0</v>
      </c>
      <c r="IH590" s="222">
        <f t="shared" si="1607"/>
        <v>0</v>
      </c>
      <c r="II590" s="222">
        <f t="shared" si="1608"/>
        <v>0</v>
      </c>
      <c r="IJ590" s="222">
        <f t="shared" si="1609"/>
        <v>0</v>
      </c>
      <c r="IK590" s="222">
        <f t="shared" si="1610"/>
        <v>0</v>
      </c>
      <c r="IL590" s="222">
        <f t="shared" si="1611"/>
        <v>0</v>
      </c>
      <c r="IM590" s="222">
        <f t="shared" si="1612"/>
        <v>0</v>
      </c>
      <c r="IN590" s="222">
        <f t="shared" si="1613"/>
        <v>0</v>
      </c>
      <c r="IO590" s="222">
        <f t="shared" si="1614"/>
        <v>0</v>
      </c>
      <c r="IP590" s="222">
        <f t="shared" si="1615"/>
        <v>0</v>
      </c>
      <c r="IQ590" s="222">
        <f t="shared" si="1616"/>
        <v>0</v>
      </c>
      <c r="IR590" s="222">
        <f t="shared" si="1617"/>
        <v>0</v>
      </c>
      <c r="IS590" s="222">
        <f t="shared" si="1618"/>
        <v>0</v>
      </c>
      <c r="IT590" s="222">
        <f t="shared" si="1619"/>
        <v>0</v>
      </c>
      <c r="IU590" s="222">
        <f t="shared" si="1620"/>
        <v>0</v>
      </c>
      <c r="IV590" s="222">
        <f t="shared" si="1621"/>
        <v>0</v>
      </c>
      <c r="IW590" s="222">
        <f t="shared" si="1622"/>
        <v>0</v>
      </c>
      <c r="IX590" s="222">
        <f t="shared" si="1623"/>
        <v>0</v>
      </c>
      <c r="IY590" s="222">
        <f t="shared" si="1624"/>
        <v>0</v>
      </c>
      <c r="IZ590" s="222">
        <f t="shared" si="1625"/>
        <v>0</v>
      </c>
      <c r="JA590" s="222">
        <f t="shared" si="1626"/>
        <v>0</v>
      </c>
      <c r="JB590" s="222">
        <f t="shared" si="1627"/>
        <v>0</v>
      </c>
    </row>
    <row r="591" spans="2:262">
      <c r="B591" s="230">
        <v>230</v>
      </c>
      <c r="C591" s="229">
        <f t="shared" si="1628"/>
        <v>4.4921874999999901E-3</v>
      </c>
      <c r="D591" s="226">
        <f t="shared" ca="1" si="1371"/>
        <v>39.369273381812675</v>
      </c>
      <c r="E591" s="225">
        <f ca="1">IB361</f>
        <v>0.16927338181267532</v>
      </c>
      <c r="F591" s="224">
        <v>230</v>
      </c>
      <c r="G591" s="222">
        <f t="shared" si="1372"/>
        <v>0</v>
      </c>
      <c r="H591" s="222">
        <f t="shared" si="1373"/>
        <v>0</v>
      </c>
      <c r="I591" s="222">
        <f t="shared" si="1374"/>
        <v>0</v>
      </c>
      <c r="J591" s="222">
        <f t="shared" si="1375"/>
        <v>0</v>
      </c>
      <c r="K591" s="222">
        <f t="shared" si="1376"/>
        <v>0</v>
      </c>
      <c r="L591" s="222">
        <f t="shared" si="1377"/>
        <v>0</v>
      </c>
      <c r="M591" s="222">
        <f t="shared" si="1378"/>
        <v>0</v>
      </c>
      <c r="N591" s="222">
        <f t="shared" si="1379"/>
        <v>0</v>
      </c>
      <c r="O591" s="222">
        <f t="shared" si="1380"/>
        <v>0</v>
      </c>
      <c r="P591" s="222">
        <f t="shared" si="1381"/>
        <v>0</v>
      </c>
      <c r="Q591" s="222">
        <f t="shared" si="1382"/>
        <v>0</v>
      </c>
      <c r="R591" s="222">
        <f t="shared" si="1383"/>
        <v>0</v>
      </c>
      <c r="S591" s="222">
        <f t="shared" si="1384"/>
        <v>0</v>
      </c>
      <c r="T591" s="222">
        <f t="shared" si="1385"/>
        <v>0</v>
      </c>
      <c r="U591" s="222">
        <f t="shared" si="1386"/>
        <v>0</v>
      </c>
      <c r="V591" s="222">
        <f t="shared" si="1387"/>
        <v>0</v>
      </c>
      <c r="W591" s="222">
        <f t="shared" si="1388"/>
        <v>0</v>
      </c>
      <c r="X591" s="222">
        <f t="shared" si="1389"/>
        <v>0</v>
      </c>
      <c r="Y591" s="222">
        <f t="shared" si="1390"/>
        <v>0</v>
      </c>
      <c r="Z591" s="222">
        <f t="shared" si="1391"/>
        <v>0</v>
      </c>
      <c r="AA591" s="222">
        <f t="shared" si="1392"/>
        <v>0</v>
      </c>
      <c r="AB591" s="222">
        <f t="shared" si="1393"/>
        <v>0</v>
      </c>
      <c r="AC591" s="222">
        <f t="shared" si="1394"/>
        <v>0</v>
      </c>
      <c r="AD591" s="222">
        <f t="shared" si="1395"/>
        <v>0</v>
      </c>
      <c r="AE591" s="222">
        <f t="shared" si="1396"/>
        <v>0</v>
      </c>
      <c r="AF591" s="222">
        <f t="shared" si="1397"/>
        <v>0</v>
      </c>
      <c r="AG591" s="222">
        <f t="shared" si="1398"/>
        <v>0</v>
      </c>
      <c r="AH591" s="222">
        <f t="shared" si="1399"/>
        <v>0</v>
      </c>
      <c r="AI591" s="222">
        <f t="shared" si="1400"/>
        <v>0</v>
      </c>
      <c r="AJ591" s="222">
        <f t="shared" si="1401"/>
        <v>0</v>
      </c>
      <c r="AK591" s="222">
        <f t="shared" si="1402"/>
        <v>0</v>
      </c>
      <c r="AL591" s="222">
        <f t="shared" si="1403"/>
        <v>0</v>
      </c>
      <c r="AM591" s="222">
        <f t="shared" si="1404"/>
        <v>0</v>
      </c>
      <c r="AN591" s="222">
        <f t="shared" si="1405"/>
        <v>0</v>
      </c>
      <c r="AO591" s="222">
        <f t="shared" si="1406"/>
        <v>0</v>
      </c>
      <c r="AP591" s="222">
        <f t="shared" si="1407"/>
        <v>0</v>
      </c>
      <c r="AQ591" s="222">
        <f t="shared" si="1408"/>
        <v>0</v>
      </c>
      <c r="AR591" s="222">
        <f t="shared" si="1409"/>
        <v>0</v>
      </c>
      <c r="AS591" s="222">
        <f t="shared" si="1410"/>
        <v>0</v>
      </c>
      <c r="AT591" s="222">
        <f t="shared" si="1411"/>
        <v>0</v>
      </c>
      <c r="AU591" s="222">
        <f t="shared" si="1412"/>
        <v>0</v>
      </c>
      <c r="AV591" s="222">
        <f t="shared" si="1413"/>
        <v>0</v>
      </c>
      <c r="AW591" s="222">
        <f t="shared" si="1414"/>
        <v>0</v>
      </c>
      <c r="AX591" s="222">
        <f t="shared" si="1415"/>
        <v>0</v>
      </c>
      <c r="AY591" s="222">
        <f t="shared" si="1416"/>
        <v>0</v>
      </c>
      <c r="AZ591" s="222">
        <f t="shared" si="1417"/>
        <v>0</v>
      </c>
      <c r="BA591" s="222">
        <f t="shared" si="1418"/>
        <v>0</v>
      </c>
      <c r="BB591" s="222">
        <f t="shared" si="1419"/>
        <v>0</v>
      </c>
      <c r="BC591" s="222">
        <f t="shared" si="1420"/>
        <v>0</v>
      </c>
      <c r="BD591" s="222">
        <f t="shared" si="1421"/>
        <v>0</v>
      </c>
      <c r="BE591" s="222">
        <f t="shared" si="1422"/>
        <v>0</v>
      </c>
      <c r="BF591" s="222">
        <f t="shared" si="1423"/>
        <v>0</v>
      </c>
      <c r="BG591" s="222">
        <f t="shared" si="1424"/>
        <v>0</v>
      </c>
      <c r="BH591" s="222">
        <f t="shared" si="1425"/>
        <v>0</v>
      </c>
      <c r="BI591" s="222">
        <f t="shared" si="1426"/>
        <v>0</v>
      </c>
      <c r="BJ591" s="222">
        <f t="shared" si="1427"/>
        <v>0</v>
      </c>
      <c r="BK591" s="222">
        <f t="shared" si="1428"/>
        <v>0</v>
      </c>
      <c r="BL591" s="222">
        <f t="shared" si="1429"/>
        <v>0</v>
      </c>
      <c r="BM591" s="222">
        <f t="shared" si="1430"/>
        <v>0</v>
      </c>
      <c r="BN591" s="222">
        <f t="shared" si="1431"/>
        <v>0</v>
      </c>
      <c r="BO591" s="222">
        <f t="shared" si="1432"/>
        <v>0</v>
      </c>
      <c r="BP591" s="222">
        <f t="shared" si="1433"/>
        <v>0</v>
      </c>
      <c r="BQ591" s="222">
        <f t="shared" si="1434"/>
        <v>0</v>
      </c>
      <c r="BR591" s="222">
        <f t="shared" si="1435"/>
        <v>0</v>
      </c>
      <c r="BS591" s="222">
        <f t="shared" si="1436"/>
        <v>0</v>
      </c>
      <c r="BT591" s="222">
        <f t="shared" si="1437"/>
        <v>0</v>
      </c>
      <c r="BU591" s="222">
        <f t="shared" si="1438"/>
        <v>0</v>
      </c>
      <c r="BV591" s="222">
        <f t="shared" si="1439"/>
        <v>0</v>
      </c>
      <c r="BW591" s="222">
        <f t="shared" si="1440"/>
        <v>0</v>
      </c>
      <c r="BX591" s="222">
        <f t="shared" si="1441"/>
        <v>0</v>
      </c>
      <c r="BY591" s="222">
        <f t="shared" si="1442"/>
        <v>0</v>
      </c>
      <c r="BZ591" s="222">
        <f t="shared" si="1443"/>
        <v>0</v>
      </c>
      <c r="CA591" s="222">
        <f t="shared" si="1444"/>
        <v>0</v>
      </c>
      <c r="CB591" s="222">
        <f t="shared" si="1445"/>
        <v>0</v>
      </c>
      <c r="CC591" s="222">
        <f t="shared" si="1446"/>
        <v>0</v>
      </c>
      <c r="CD591" s="222">
        <f t="shared" si="1447"/>
        <v>0</v>
      </c>
      <c r="CE591" s="222">
        <f t="shared" si="1448"/>
        <v>0</v>
      </c>
      <c r="CF591" s="222">
        <f t="shared" si="1449"/>
        <v>0</v>
      </c>
      <c r="CG591" s="222">
        <f t="shared" si="1450"/>
        <v>0</v>
      </c>
      <c r="CH591" s="222">
        <f t="shared" si="1451"/>
        <v>0</v>
      </c>
      <c r="CI591" s="222">
        <f t="shared" si="1452"/>
        <v>0</v>
      </c>
      <c r="CJ591" s="222">
        <f t="shared" si="1453"/>
        <v>0</v>
      </c>
      <c r="CK591" s="222">
        <f t="shared" si="1454"/>
        <v>0</v>
      </c>
      <c r="CL591" s="222">
        <f t="shared" si="1455"/>
        <v>0</v>
      </c>
      <c r="CM591" s="222">
        <f t="shared" si="1456"/>
        <v>0</v>
      </c>
      <c r="CN591" s="222">
        <f t="shared" si="1457"/>
        <v>0</v>
      </c>
      <c r="CO591" s="222">
        <f t="shared" si="1458"/>
        <v>0</v>
      </c>
      <c r="CP591" s="222">
        <f t="shared" si="1459"/>
        <v>0</v>
      </c>
      <c r="CQ591" s="222">
        <f t="shared" si="1460"/>
        <v>0</v>
      </c>
      <c r="CR591" s="222">
        <f t="shared" si="1461"/>
        <v>0</v>
      </c>
      <c r="CS591" s="222">
        <f t="shared" si="1462"/>
        <v>0</v>
      </c>
      <c r="CT591" s="222">
        <f t="shared" si="1463"/>
        <v>0</v>
      </c>
      <c r="CU591" s="222">
        <f t="shared" si="1464"/>
        <v>0</v>
      </c>
      <c r="CV591" s="222">
        <f t="shared" si="1465"/>
        <v>0</v>
      </c>
      <c r="CW591" s="222">
        <f t="shared" si="1466"/>
        <v>0</v>
      </c>
      <c r="CX591" s="222">
        <f t="shared" si="1467"/>
        <v>0</v>
      </c>
      <c r="CY591" s="222">
        <f t="shared" si="1468"/>
        <v>0</v>
      </c>
      <c r="CZ591" s="222">
        <f t="shared" si="1469"/>
        <v>0</v>
      </c>
      <c r="DA591" s="222">
        <f t="shared" si="1470"/>
        <v>0</v>
      </c>
      <c r="DB591" s="222">
        <f t="shared" si="1471"/>
        <v>0</v>
      </c>
      <c r="DC591" s="222">
        <f t="shared" si="1472"/>
        <v>0</v>
      </c>
      <c r="DD591" s="222">
        <f t="shared" si="1473"/>
        <v>0</v>
      </c>
      <c r="DE591" s="222">
        <f t="shared" si="1474"/>
        <v>0</v>
      </c>
      <c r="DF591" s="222">
        <f t="shared" si="1475"/>
        <v>0</v>
      </c>
      <c r="DG591" s="222">
        <f t="shared" si="1476"/>
        <v>0</v>
      </c>
      <c r="DH591" s="222">
        <f t="shared" si="1477"/>
        <v>0</v>
      </c>
      <c r="DI591" s="222">
        <f t="shared" si="1478"/>
        <v>0</v>
      </c>
      <c r="DJ591" s="222">
        <f t="shared" si="1479"/>
        <v>0</v>
      </c>
      <c r="DK591" s="222">
        <f t="shared" si="1480"/>
        <v>0</v>
      </c>
      <c r="DL591" s="222">
        <f t="shared" si="1481"/>
        <v>0</v>
      </c>
      <c r="DM591" s="222">
        <f t="shared" si="1482"/>
        <v>0</v>
      </c>
      <c r="DN591" s="222">
        <f t="shared" si="1483"/>
        <v>0</v>
      </c>
      <c r="DO591" s="222">
        <f t="shared" si="1484"/>
        <v>0</v>
      </c>
      <c r="DP591" s="222">
        <f t="shared" si="1485"/>
        <v>0</v>
      </c>
      <c r="DQ591" s="222">
        <f t="shared" si="1486"/>
        <v>0</v>
      </c>
      <c r="DR591" s="222">
        <f t="shared" si="1487"/>
        <v>0</v>
      </c>
      <c r="DS591" s="222">
        <f t="shared" si="1488"/>
        <v>0</v>
      </c>
      <c r="DT591" s="222">
        <f t="shared" si="1489"/>
        <v>0</v>
      </c>
      <c r="DU591" s="222">
        <f t="shared" si="1490"/>
        <v>0</v>
      </c>
      <c r="DV591" s="222">
        <f t="shared" si="1491"/>
        <v>0</v>
      </c>
      <c r="DW591" s="222">
        <f t="shared" si="1492"/>
        <v>0</v>
      </c>
      <c r="DX591" s="222">
        <f t="shared" si="1493"/>
        <v>0</v>
      </c>
      <c r="DY591" s="222">
        <f t="shared" si="1494"/>
        <v>0</v>
      </c>
      <c r="DZ591" s="222">
        <f t="shared" si="1495"/>
        <v>0</v>
      </c>
      <c r="EA591" s="222">
        <f t="shared" si="1496"/>
        <v>0</v>
      </c>
      <c r="EB591" s="222">
        <f t="shared" si="1497"/>
        <v>0</v>
      </c>
      <c r="EC591" s="222">
        <f t="shared" si="1498"/>
        <v>0</v>
      </c>
      <c r="ED591" s="222">
        <f t="shared" si="1499"/>
        <v>0</v>
      </c>
      <c r="EE591" s="222">
        <f t="shared" si="1500"/>
        <v>0</v>
      </c>
      <c r="EF591" s="222">
        <f t="shared" si="1501"/>
        <v>0</v>
      </c>
      <c r="EG591" s="222">
        <f t="shared" si="1502"/>
        <v>0</v>
      </c>
      <c r="EH591" s="222">
        <f t="shared" si="1503"/>
        <v>0</v>
      </c>
      <c r="EI591" s="222">
        <f t="shared" si="1504"/>
        <v>0</v>
      </c>
      <c r="EJ591" s="222">
        <f t="shared" si="1505"/>
        <v>0</v>
      </c>
      <c r="EK591" s="222">
        <f t="shared" si="1506"/>
        <v>0</v>
      </c>
      <c r="EL591" s="222">
        <f t="shared" si="1507"/>
        <v>0</v>
      </c>
      <c r="EM591" s="222">
        <f t="shared" si="1508"/>
        <v>0</v>
      </c>
      <c r="EN591" s="222">
        <f t="shared" si="1509"/>
        <v>0</v>
      </c>
      <c r="EO591" s="222">
        <f t="shared" si="1510"/>
        <v>0</v>
      </c>
      <c r="EP591" s="222">
        <f t="shared" si="1511"/>
        <v>0</v>
      </c>
      <c r="EQ591" s="222">
        <f t="shared" si="1512"/>
        <v>0</v>
      </c>
      <c r="ER591" s="222">
        <f t="shared" si="1513"/>
        <v>0</v>
      </c>
      <c r="ES591" s="222">
        <f t="shared" si="1514"/>
        <v>0</v>
      </c>
      <c r="ET591" s="222">
        <f t="shared" si="1515"/>
        <v>0</v>
      </c>
      <c r="EU591" s="222">
        <f t="shared" si="1516"/>
        <v>0</v>
      </c>
      <c r="EV591" s="222">
        <f t="shared" si="1517"/>
        <v>0</v>
      </c>
      <c r="EW591" s="222">
        <f t="shared" si="1518"/>
        <v>0</v>
      </c>
      <c r="EX591" s="222">
        <f t="shared" si="1519"/>
        <v>0</v>
      </c>
      <c r="EY591" s="222">
        <f t="shared" si="1520"/>
        <v>0</v>
      </c>
      <c r="EZ591" s="222">
        <f t="shared" si="1521"/>
        <v>0</v>
      </c>
      <c r="FA591" s="222">
        <f t="shared" si="1522"/>
        <v>0</v>
      </c>
      <c r="FB591" s="222">
        <f t="shared" si="1523"/>
        <v>0</v>
      </c>
      <c r="FC591" s="222">
        <f t="shared" si="1524"/>
        <v>0</v>
      </c>
      <c r="FD591" s="222">
        <f t="shared" si="1525"/>
        <v>0</v>
      </c>
      <c r="FE591" s="222">
        <f t="shared" si="1526"/>
        <v>0</v>
      </c>
      <c r="FF591" s="222">
        <f t="shared" si="1527"/>
        <v>0</v>
      </c>
      <c r="FG591" s="222">
        <f t="shared" si="1528"/>
        <v>0</v>
      </c>
      <c r="FH591" s="222">
        <f t="shared" si="1529"/>
        <v>0</v>
      </c>
      <c r="FI591" s="222">
        <f t="shared" si="1530"/>
        <v>0</v>
      </c>
      <c r="FJ591" s="222">
        <f t="shared" si="1531"/>
        <v>0</v>
      </c>
      <c r="FK591" s="222">
        <f t="shared" si="1532"/>
        <v>0</v>
      </c>
      <c r="FL591" s="222">
        <f t="shared" si="1533"/>
        <v>0</v>
      </c>
      <c r="FM591" s="222">
        <f t="shared" si="1534"/>
        <v>0</v>
      </c>
      <c r="FN591" s="222">
        <f t="shared" si="1535"/>
        <v>0</v>
      </c>
      <c r="FO591" s="222">
        <f t="shared" si="1536"/>
        <v>0</v>
      </c>
      <c r="FP591" s="222">
        <f t="shared" si="1537"/>
        <v>0</v>
      </c>
      <c r="FQ591" s="222">
        <f t="shared" si="1538"/>
        <v>0</v>
      </c>
      <c r="FR591" s="222">
        <f t="shared" si="1539"/>
        <v>0</v>
      </c>
      <c r="FS591" s="222">
        <f t="shared" si="1540"/>
        <v>0</v>
      </c>
      <c r="FT591" s="222">
        <f t="shared" si="1541"/>
        <v>0</v>
      </c>
      <c r="FU591" s="222">
        <f t="shared" si="1542"/>
        <v>0</v>
      </c>
      <c r="FV591" s="222">
        <f t="shared" si="1543"/>
        <v>0</v>
      </c>
      <c r="FW591" s="222">
        <f t="shared" si="1544"/>
        <v>0</v>
      </c>
      <c r="FX591" s="222">
        <f t="shared" si="1545"/>
        <v>0</v>
      </c>
      <c r="FY591" s="222">
        <f t="shared" si="1546"/>
        <v>0</v>
      </c>
      <c r="FZ591" s="222">
        <f t="shared" si="1547"/>
        <v>0</v>
      </c>
      <c r="GA591" s="222">
        <f t="shared" si="1548"/>
        <v>0</v>
      </c>
      <c r="GB591" s="222">
        <f t="shared" si="1549"/>
        <v>0</v>
      </c>
      <c r="GC591" s="222">
        <f t="shared" si="1550"/>
        <v>0</v>
      </c>
      <c r="GD591" s="222">
        <f t="shared" si="1551"/>
        <v>0</v>
      </c>
      <c r="GE591" s="222">
        <f t="shared" si="1552"/>
        <v>0</v>
      </c>
      <c r="GF591" s="222">
        <f t="shared" si="1553"/>
        <v>0</v>
      </c>
      <c r="GG591" s="222">
        <f t="shared" si="1554"/>
        <v>0</v>
      </c>
      <c r="GH591" s="222">
        <f t="shared" si="1555"/>
        <v>0</v>
      </c>
      <c r="GI591" s="222">
        <f t="shared" si="1556"/>
        <v>0</v>
      </c>
      <c r="GJ591" s="222">
        <f t="shared" si="1557"/>
        <v>0</v>
      </c>
      <c r="GK591" s="222">
        <f t="shared" si="1558"/>
        <v>0</v>
      </c>
      <c r="GL591" s="222">
        <f t="shared" si="1559"/>
        <v>0</v>
      </c>
      <c r="GM591" s="222">
        <f t="shared" si="1560"/>
        <v>0</v>
      </c>
      <c r="GN591" s="222">
        <f t="shared" si="1561"/>
        <v>0</v>
      </c>
      <c r="GO591" s="222">
        <f t="shared" si="1562"/>
        <v>0</v>
      </c>
      <c r="GP591" s="222">
        <f t="shared" si="1563"/>
        <v>0</v>
      </c>
      <c r="GQ591" s="222">
        <f t="shared" si="1564"/>
        <v>0</v>
      </c>
      <c r="GR591" s="222">
        <f t="shared" si="1565"/>
        <v>0</v>
      </c>
      <c r="GS591" s="222">
        <f t="shared" si="1566"/>
        <v>0</v>
      </c>
      <c r="GT591" s="222">
        <f t="shared" si="1567"/>
        <v>0</v>
      </c>
      <c r="GU591" s="222">
        <f t="shared" si="1568"/>
        <v>0</v>
      </c>
      <c r="GV591" s="222">
        <f t="shared" si="1569"/>
        <v>0</v>
      </c>
      <c r="GW591" s="222">
        <f t="shared" si="1570"/>
        <v>0</v>
      </c>
      <c r="GX591" s="222">
        <f t="shared" si="1571"/>
        <v>0</v>
      </c>
      <c r="GY591" s="222">
        <f t="shared" si="1572"/>
        <v>0</v>
      </c>
      <c r="GZ591" s="222">
        <f t="shared" si="1573"/>
        <v>0</v>
      </c>
      <c r="HA591" s="222">
        <f t="shared" si="1574"/>
        <v>0</v>
      </c>
      <c r="HB591" s="222">
        <f t="shared" si="1575"/>
        <v>0</v>
      </c>
      <c r="HC591" s="222">
        <f t="shared" si="1576"/>
        <v>0</v>
      </c>
      <c r="HD591" s="222">
        <f t="shared" si="1577"/>
        <v>0</v>
      </c>
      <c r="HE591" s="222">
        <f t="shared" si="1578"/>
        <v>0</v>
      </c>
      <c r="HF591" s="222">
        <f t="shared" si="1579"/>
        <v>0</v>
      </c>
      <c r="HG591" s="222">
        <f t="shared" si="1580"/>
        <v>0</v>
      </c>
      <c r="HH591" s="222">
        <f t="shared" si="1581"/>
        <v>0</v>
      </c>
      <c r="HI591" s="222">
        <f t="shared" si="1582"/>
        <v>0</v>
      </c>
      <c r="HJ591" s="222">
        <f t="shared" si="1583"/>
        <v>0</v>
      </c>
      <c r="HK591" s="222">
        <f t="shared" si="1584"/>
        <v>0</v>
      </c>
      <c r="HL591" s="222">
        <f t="shared" si="1585"/>
        <v>0</v>
      </c>
      <c r="HM591" s="222">
        <f t="shared" si="1586"/>
        <v>0</v>
      </c>
      <c r="HN591" s="222">
        <f t="shared" si="1587"/>
        <v>0</v>
      </c>
      <c r="HO591" s="222">
        <f t="shared" si="1588"/>
        <v>0</v>
      </c>
      <c r="HP591" s="222">
        <f t="shared" si="1589"/>
        <v>0</v>
      </c>
      <c r="HQ591" s="222">
        <f t="shared" si="1590"/>
        <v>0</v>
      </c>
      <c r="HR591" s="222">
        <f t="shared" si="1591"/>
        <v>0</v>
      </c>
      <c r="HS591" s="222">
        <f t="shared" si="1592"/>
        <v>0</v>
      </c>
      <c r="HT591" s="222">
        <f t="shared" si="1593"/>
        <v>0</v>
      </c>
      <c r="HU591" s="222">
        <f t="shared" si="1594"/>
        <v>0</v>
      </c>
      <c r="HV591" s="222">
        <f t="shared" si="1595"/>
        <v>0</v>
      </c>
      <c r="HW591" s="222">
        <f t="shared" si="1596"/>
        <v>0</v>
      </c>
      <c r="HX591" s="222">
        <f t="shared" si="1597"/>
        <v>0</v>
      </c>
      <c r="HY591" s="222">
        <f t="shared" si="1598"/>
        <v>0</v>
      </c>
      <c r="HZ591" s="222">
        <f t="shared" si="1599"/>
        <v>0</v>
      </c>
      <c r="IA591" s="222">
        <f t="shared" si="1600"/>
        <v>0</v>
      </c>
      <c r="IB591" s="222">
        <f t="shared" si="1601"/>
        <v>0</v>
      </c>
      <c r="IC591" s="222">
        <f t="shared" si="1602"/>
        <v>0</v>
      </c>
      <c r="ID591" s="222">
        <f t="shared" si="1603"/>
        <v>0</v>
      </c>
      <c r="IE591" s="222">
        <f t="shared" si="1604"/>
        <v>0</v>
      </c>
      <c r="IF591" s="222">
        <f t="shared" si="1605"/>
        <v>0</v>
      </c>
      <c r="IG591" s="222">
        <f t="shared" si="1606"/>
        <v>0</v>
      </c>
      <c r="IH591" s="222">
        <f t="shared" si="1607"/>
        <v>0</v>
      </c>
      <c r="II591" s="222">
        <f t="shared" si="1608"/>
        <v>0</v>
      </c>
      <c r="IJ591" s="222">
        <f t="shared" si="1609"/>
        <v>0</v>
      </c>
      <c r="IK591" s="222">
        <f t="shared" si="1610"/>
        <v>0</v>
      </c>
      <c r="IL591" s="222">
        <f t="shared" si="1611"/>
        <v>0</v>
      </c>
      <c r="IM591" s="222">
        <f t="shared" si="1612"/>
        <v>0</v>
      </c>
      <c r="IN591" s="222">
        <f t="shared" si="1613"/>
        <v>0</v>
      </c>
      <c r="IO591" s="222">
        <f t="shared" si="1614"/>
        <v>0</v>
      </c>
      <c r="IP591" s="222">
        <f t="shared" si="1615"/>
        <v>0</v>
      </c>
      <c r="IQ591" s="222">
        <f t="shared" si="1616"/>
        <v>0</v>
      </c>
      <c r="IR591" s="222">
        <f t="shared" si="1617"/>
        <v>0</v>
      </c>
      <c r="IS591" s="222">
        <f t="shared" si="1618"/>
        <v>0</v>
      </c>
      <c r="IT591" s="222">
        <f t="shared" si="1619"/>
        <v>0</v>
      </c>
      <c r="IU591" s="222">
        <f t="shared" si="1620"/>
        <v>0</v>
      </c>
      <c r="IV591" s="222">
        <f t="shared" si="1621"/>
        <v>0</v>
      </c>
      <c r="IW591" s="222">
        <f t="shared" si="1622"/>
        <v>0</v>
      </c>
      <c r="IX591" s="222">
        <f t="shared" si="1623"/>
        <v>0</v>
      </c>
      <c r="IY591" s="222">
        <f t="shared" si="1624"/>
        <v>0</v>
      </c>
      <c r="IZ591" s="222">
        <f t="shared" si="1625"/>
        <v>0</v>
      </c>
      <c r="JA591" s="222">
        <f t="shared" si="1626"/>
        <v>0</v>
      </c>
      <c r="JB591" s="222">
        <f t="shared" si="1627"/>
        <v>0</v>
      </c>
    </row>
    <row r="592" spans="2:262">
      <c r="B592" s="230">
        <v>231</v>
      </c>
      <c r="C592" s="229">
        <f t="shared" si="1628"/>
        <v>4.5117187499999897E-3</v>
      </c>
      <c r="D592" s="226">
        <f t="shared" ca="1" si="1371"/>
        <v>39.369347423666149</v>
      </c>
      <c r="E592" s="225">
        <f ca="1">IC361</f>
        <v>0.16934742366614491</v>
      </c>
      <c r="F592" s="224">
        <v>231</v>
      </c>
      <c r="G592" s="222">
        <f t="shared" si="1372"/>
        <v>0</v>
      </c>
      <c r="H592" s="222">
        <f t="shared" si="1373"/>
        <v>0</v>
      </c>
      <c r="I592" s="222">
        <f t="shared" si="1374"/>
        <v>0</v>
      </c>
      <c r="J592" s="222">
        <f t="shared" si="1375"/>
        <v>0</v>
      </c>
      <c r="K592" s="222">
        <f t="shared" si="1376"/>
        <v>0</v>
      </c>
      <c r="L592" s="222">
        <f t="shared" si="1377"/>
        <v>0</v>
      </c>
      <c r="M592" s="222">
        <f t="shared" si="1378"/>
        <v>0</v>
      </c>
      <c r="N592" s="222">
        <f t="shared" si="1379"/>
        <v>0</v>
      </c>
      <c r="O592" s="222">
        <f t="shared" si="1380"/>
        <v>0</v>
      </c>
      <c r="P592" s="222">
        <f t="shared" si="1381"/>
        <v>0</v>
      </c>
      <c r="Q592" s="222">
        <f t="shared" si="1382"/>
        <v>0</v>
      </c>
      <c r="R592" s="222">
        <f t="shared" si="1383"/>
        <v>0</v>
      </c>
      <c r="S592" s="222">
        <f t="shared" si="1384"/>
        <v>0</v>
      </c>
      <c r="T592" s="222">
        <f t="shared" si="1385"/>
        <v>0</v>
      </c>
      <c r="U592" s="222">
        <f t="shared" si="1386"/>
        <v>0</v>
      </c>
      <c r="V592" s="222">
        <f t="shared" si="1387"/>
        <v>0</v>
      </c>
      <c r="W592" s="222">
        <f t="shared" si="1388"/>
        <v>0</v>
      </c>
      <c r="X592" s="222">
        <f t="shared" si="1389"/>
        <v>0</v>
      </c>
      <c r="Y592" s="222">
        <f t="shared" si="1390"/>
        <v>0</v>
      </c>
      <c r="Z592" s="222">
        <f t="shared" si="1391"/>
        <v>0</v>
      </c>
      <c r="AA592" s="222">
        <f t="shared" si="1392"/>
        <v>0</v>
      </c>
      <c r="AB592" s="222">
        <f t="shared" si="1393"/>
        <v>0</v>
      </c>
      <c r="AC592" s="222">
        <f t="shared" si="1394"/>
        <v>0</v>
      </c>
      <c r="AD592" s="222">
        <f t="shared" si="1395"/>
        <v>0</v>
      </c>
      <c r="AE592" s="222">
        <f t="shared" si="1396"/>
        <v>0</v>
      </c>
      <c r="AF592" s="222">
        <f t="shared" si="1397"/>
        <v>0</v>
      </c>
      <c r="AG592" s="222">
        <f t="shared" si="1398"/>
        <v>0</v>
      </c>
      <c r="AH592" s="222">
        <f t="shared" si="1399"/>
        <v>0</v>
      </c>
      <c r="AI592" s="222">
        <f t="shared" si="1400"/>
        <v>0</v>
      </c>
      <c r="AJ592" s="222">
        <f t="shared" si="1401"/>
        <v>0</v>
      </c>
      <c r="AK592" s="222">
        <f t="shared" si="1402"/>
        <v>0</v>
      </c>
      <c r="AL592" s="222">
        <f t="shared" si="1403"/>
        <v>0</v>
      </c>
      <c r="AM592" s="222">
        <f t="shared" si="1404"/>
        <v>0</v>
      </c>
      <c r="AN592" s="222">
        <f t="shared" si="1405"/>
        <v>0</v>
      </c>
      <c r="AO592" s="222">
        <f t="shared" si="1406"/>
        <v>0</v>
      </c>
      <c r="AP592" s="222">
        <f t="shared" si="1407"/>
        <v>0</v>
      </c>
      <c r="AQ592" s="222">
        <f t="shared" si="1408"/>
        <v>0</v>
      </c>
      <c r="AR592" s="222">
        <f t="shared" si="1409"/>
        <v>0</v>
      </c>
      <c r="AS592" s="222">
        <f t="shared" si="1410"/>
        <v>0</v>
      </c>
      <c r="AT592" s="222">
        <f t="shared" si="1411"/>
        <v>0</v>
      </c>
      <c r="AU592" s="222">
        <f t="shared" si="1412"/>
        <v>0</v>
      </c>
      <c r="AV592" s="222">
        <f t="shared" si="1413"/>
        <v>0</v>
      </c>
      <c r="AW592" s="222">
        <f t="shared" si="1414"/>
        <v>0</v>
      </c>
      <c r="AX592" s="222">
        <f t="shared" si="1415"/>
        <v>0</v>
      </c>
      <c r="AY592" s="222">
        <f t="shared" si="1416"/>
        <v>0</v>
      </c>
      <c r="AZ592" s="222">
        <f t="shared" si="1417"/>
        <v>0</v>
      </c>
      <c r="BA592" s="222">
        <f t="shared" si="1418"/>
        <v>0</v>
      </c>
      <c r="BB592" s="222">
        <f t="shared" si="1419"/>
        <v>0</v>
      </c>
      <c r="BC592" s="222">
        <f t="shared" si="1420"/>
        <v>0</v>
      </c>
      <c r="BD592" s="222">
        <f t="shared" si="1421"/>
        <v>0</v>
      </c>
      <c r="BE592" s="222">
        <f t="shared" si="1422"/>
        <v>0</v>
      </c>
      <c r="BF592" s="222">
        <f t="shared" si="1423"/>
        <v>0</v>
      </c>
      <c r="BG592" s="222">
        <f t="shared" si="1424"/>
        <v>0</v>
      </c>
      <c r="BH592" s="222">
        <f t="shared" si="1425"/>
        <v>0</v>
      </c>
      <c r="BI592" s="222">
        <f t="shared" si="1426"/>
        <v>0</v>
      </c>
      <c r="BJ592" s="222">
        <f t="shared" si="1427"/>
        <v>0</v>
      </c>
      <c r="BK592" s="222">
        <f t="shared" si="1428"/>
        <v>0</v>
      </c>
      <c r="BL592" s="222">
        <f t="shared" si="1429"/>
        <v>0</v>
      </c>
      <c r="BM592" s="222">
        <f t="shared" si="1430"/>
        <v>0</v>
      </c>
      <c r="BN592" s="222">
        <f t="shared" si="1431"/>
        <v>0</v>
      </c>
      <c r="BO592" s="222">
        <f t="shared" si="1432"/>
        <v>0</v>
      </c>
      <c r="BP592" s="222">
        <f t="shared" si="1433"/>
        <v>0</v>
      </c>
      <c r="BQ592" s="222">
        <f t="shared" si="1434"/>
        <v>0</v>
      </c>
      <c r="BR592" s="222">
        <f t="shared" si="1435"/>
        <v>0</v>
      </c>
      <c r="BS592" s="222">
        <f t="shared" si="1436"/>
        <v>0</v>
      </c>
      <c r="BT592" s="222">
        <f t="shared" si="1437"/>
        <v>0</v>
      </c>
      <c r="BU592" s="222">
        <f t="shared" si="1438"/>
        <v>0</v>
      </c>
      <c r="BV592" s="222">
        <f t="shared" si="1439"/>
        <v>0</v>
      </c>
      <c r="BW592" s="222">
        <f t="shared" si="1440"/>
        <v>0</v>
      </c>
      <c r="BX592" s="222">
        <f t="shared" si="1441"/>
        <v>0</v>
      </c>
      <c r="BY592" s="222">
        <f t="shared" si="1442"/>
        <v>0</v>
      </c>
      <c r="BZ592" s="222">
        <f t="shared" si="1443"/>
        <v>0</v>
      </c>
      <c r="CA592" s="222">
        <f t="shared" si="1444"/>
        <v>0</v>
      </c>
      <c r="CB592" s="222">
        <f t="shared" si="1445"/>
        <v>0</v>
      </c>
      <c r="CC592" s="222">
        <f t="shared" si="1446"/>
        <v>0</v>
      </c>
      <c r="CD592" s="222">
        <f t="shared" si="1447"/>
        <v>0</v>
      </c>
      <c r="CE592" s="222">
        <f t="shared" si="1448"/>
        <v>0</v>
      </c>
      <c r="CF592" s="222">
        <f t="shared" si="1449"/>
        <v>0</v>
      </c>
      <c r="CG592" s="222">
        <f t="shared" si="1450"/>
        <v>0</v>
      </c>
      <c r="CH592" s="222">
        <f t="shared" si="1451"/>
        <v>0</v>
      </c>
      <c r="CI592" s="222">
        <f t="shared" si="1452"/>
        <v>0</v>
      </c>
      <c r="CJ592" s="222">
        <f t="shared" si="1453"/>
        <v>0</v>
      </c>
      <c r="CK592" s="222">
        <f t="shared" si="1454"/>
        <v>0</v>
      </c>
      <c r="CL592" s="222">
        <f t="shared" si="1455"/>
        <v>0</v>
      </c>
      <c r="CM592" s="222">
        <f t="shared" si="1456"/>
        <v>0</v>
      </c>
      <c r="CN592" s="222">
        <f t="shared" si="1457"/>
        <v>0</v>
      </c>
      <c r="CO592" s="222">
        <f t="shared" si="1458"/>
        <v>0</v>
      </c>
      <c r="CP592" s="222">
        <f t="shared" si="1459"/>
        <v>0</v>
      </c>
      <c r="CQ592" s="222">
        <f t="shared" si="1460"/>
        <v>0</v>
      </c>
      <c r="CR592" s="222">
        <f t="shared" si="1461"/>
        <v>0</v>
      </c>
      <c r="CS592" s="222">
        <f t="shared" si="1462"/>
        <v>0</v>
      </c>
      <c r="CT592" s="222">
        <f t="shared" si="1463"/>
        <v>0</v>
      </c>
      <c r="CU592" s="222">
        <f t="shared" si="1464"/>
        <v>0</v>
      </c>
      <c r="CV592" s="222">
        <f t="shared" si="1465"/>
        <v>0</v>
      </c>
      <c r="CW592" s="222">
        <f t="shared" si="1466"/>
        <v>0</v>
      </c>
      <c r="CX592" s="222">
        <f t="shared" si="1467"/>
        <v>0</v>
      </c>
      <c r="CY592" s="222">
        <f t="shared" si="1468"/>
        <v>0</v>
      </c>
      <c r="CZ592" s="222">
        <f t="shared" si="1469"/>
        <v>0</v>
      </c>
      <c r="DA592" s="222">
        <f t="shared" si="1470"/>
        <v>0</v>
      </c>
      <c r="DB592" s="222">
        <f t="shared" si="1471"/>
        <v>0</v>
      </c>
      <c r="DC592" s="222">
        <f t="shared" si="1472"/>
        <v>0</v>
      </c>
      <c r="DD592" s="222">
        <f t="shared" si="1473"/>
        <v>0</v>
      </c>
      <c r="DE592" s="222">
        <f t="shared" si="1474"/>
        <v>0</v>
      </c>
      <c r="DF592" s="222">
        <f t="shared" si="1475"/>
        <v>0</v>
      </c>
      <c r="DG592" s="222">
        <f t="shared" si="1476"/>
        <v>0</v>
      </c>
      <c r="DH592" s="222">
        <f t="shared" si="1477"/>
        <v>0</v>
      </c>
      <c r="DI592" s="222">
        <f t="shared" si="1478"/>
        <v>0</v>
      </c>
      <c r="DJ592" s="222">
        <f t="shared" si="1479"/>
        <v>0</v>
      </c>
      <c r="DK592" s="222">
        <f t="shared" si="1480"/>
        <v>0</v>
      </c>
      <c r="DL592" s="222">
        <f t="shared" si="1481"/>
        <v>0</v>
      </c>
      <c r="DM592" s="222">
        <f t="shared" si="1482"/>
        <v>0</v>
      </c>
      <c r="DN592" s="222">
        <f t="shared" si="1483"/>
        <v>0</v>
      </c>
      <c r="DO592" s="222">
        <f t="shared" si="1484"/>
        <v>0</v>
      </c>
      <c r="DP592" s="222">
        <f t="shared" si="1485"/>
        <v>0</v>
      </c>
      <c r="DQ592" s="222">
        <f t="shared" si="1486"/>
        <v>0</v>
      </c>
      <c r="DR592" s="222">
        <f t="shared" si="1487"/>
        <v>0</v>
      </c>
      <c r="DS592" s="222">
        <f t="shared" si="1488"/>
        <v>0</v>
      </c>
      <c r="DT592" s="222">
        <f t="shared" si="1489"/>
        <v>0</v>
      </c>
      <c r="DU592" s="222">
        <f t="shared" si="1490"/>
        <v>0</v>
      </c>
      <c r="DV592" s="222">
        <f t="shared" si="1491"/>
        <v>0</v>
      </c>
      <c r="DW592" s="222">
        <f t="shared" si="1492"/>
        <v>0</v>
      </c>
      <c r="DX592" s="222">
        <f t="shared" si="1493"/>
        <v>0</v>
      </c>
      <c r="DY592" s="222">
        <f t="shared" si="1494"/>
        <v>0</v>
      </c>
      <c r="DZ592" s="222">
        <f t="shared" si="1495"/>
        <v>0</v>
      </c>
      <c r="EA592" s="222">
        <f t="shared" si="1496"/>
        <v>0</v>
      </c>
      <c r="EB592" s="222">
        <f t="shared" si="1497"/>
        <v>0</v>
      </c>
      <c r="EC592" s="222">
        <f t="shared" si="1498"/>
        <v>0</v>
      </c>
      <c r="ED592" s="222">
        <f t="shared" si="1499"/>
        <v>0</v>
      </c>
      <c r="EE592" s="222">
        <f t="shared" si="1500"/>
        <v>0</v>
      </c>
      <c r="EF592" s="222">
        <f t="shared" si="1501"/>
        <v>0</v>
      </c>
      <c r="EG592" s="222">
        <f t="shared" si="1502"/>
        <v>0</v>
      </c>
      <c r="EH592" s="222">
        <f t="shared" si="1503"/>
        <v>0</v>
      </c>
      <c r="EI592" s="222">
        <f t="shared" si="1504"/>
        <v>0</v>
      </c>
      <c r="EJ592" s="222">
        <f t="shared" si="1505"/>
        <v>0</v>
      </c>
      <c r="EK592" s="222">
        <f t="shared" si="1506"/>
        <v>0</v>
      </c>
      <c r="EL592" s="222">
        <f t="shared" si="1507"/>
        <v>0</v>
      </c>
      <c r="EM592" s="222">
        <f t="shared" si="1508"/>
        <v>0</v>
      </c>
      <c r="EN592" s="222">
        <f t="shared" si="1509"/>
        <v>0</v>
      </c>
      <c r="EO592" s="222">
        <f t="shared" si="1510"/>
        <v>0</v>
      </c>
      <c r="EP592" s="222">
        <f t="shared" si="1511"/>
        <v>0</v>
      </c>
      <c r="EQ592" s="222">
        <f t="shared" si="1512"/>
        <v>0</v>
      </c>
      <c r="ER592" s="222">
        <f t="shared" si="1513"/>
        <v>0</v>
      </c>
      <c r="ES592" s="222">
        <f t="shared" si="1514"/>
        <v>0</v>
      </c>
      <c r="ET592" s="222">
        <f t="shared" si="1515"/>
        <v>0</v>
      </c>
      <c r="EU592" s="222">
        <f t="shared" si="1516"/>
        <v>0</v>
      </c>
      <c r="EV592" s="222">
        <f t="shared" si="1517"/>
        <v>0</v>
      </c>
      <c r="EW592" s="222">
        <f t="shared" si="1518"/>
        <v>0</v>
      </c>
      <c r="EX592" s="222">
        <f t="shared" si="1519"/>
        <v>0</v>
      </c>
      <c r="EY592" s="222">
        <f t="shared" si="1520"/>
        <v>0</v>
      </c>
      <c r="EZ592" s="222">
        <f t="shared" si="1521"/>
        <v>0</v>
      </c>
      <c r="FA592" s="222">
        <f t="shared" si="1522"/>
        <v>0</v>
      </c>
      <c r="FB592" s="222">
        <f t="shared" si="1523"/>
        <v>0</v>
      </c>
      <c r="FC592" s="222">
        <f t="shared" si="1524"/>
        <v>0</v>
      </c>
      <c r="FD592" s="222">
        <f t="shared" si="1525"/>
        <v>0</v>
      </c>
      <c r="FE592" s="222">
        <f t="shared" si="1526"/>
        <v>0</v>
      </c>
      <c r="FF592" s="222">
        <f t="shared" si="1527"/>
        <v>0</v>
      </c>
      <c r="FG592" s="222">
        <f t="shared" si="1528"/>
        <v>0</v>
      </c>
      <c r="FH592" s="222">
        <f t="shared" si="1529"/>
        <v>0</v>
      </c>
      <c r="FI592" s="222">
        <f t="shared" si="1530"/>
        <v>0</v>
      </c>
      <c r="FJ592" s="222">
        <f t="shared" si="1531"/>
        <v>0</v>
      </c>
      <c r="FK592" s="222">
        <f t="shared" si="1532"/>
        <v>0</v>
      </c>
      <c r="FL592" s="222">
        <f t="shared" si="1533"/>
        <v>0</v>
      </c>
      <c r="FM592" s="222">
        <f t="shared" si="1534"/>
        <v>0</v>
      </c>
      <c r="FN592" s="222">
        <f t="shared" si="1535"/>
        <v>0</v>
      </c>
      <c r="FO592" s="222">
        <f t="shared" si="1536"/>
        <v>0</v>
      </c>
      <c r="FP592" s="222">
        <f t="shared" si="1537"/>
        <v>0</v>
      </c>
      <c r="FQ592" s="222">
        <f t="shared" si="1538"/>
        <v>0</v>
      </c>
      <c r="FR592" s="222">
        <f t="shared" si="1539"/>
        <v>0</v>
      </c>
      <c r="FS592" s="222">
        <f t="shared" si="1540"/>
        <v>0</v>
      </c>
      <c r="FT592" s="222">
        <f t="shared" si="1541"/>
        <v>0</v>
      </c>
      <c r="FU592" s="222">
        <f t="shared" si="1542"/>
        <v>0</v>
      </c>
      <c r="FV592" s="222">
        <f t="shared" si="1543"/>
        <v>0</v>
      </c>
      <c r="FW592" s="222">
        <f t="shared" si="1544"/>
        <v>0</v>
      </c>
      <c r="FX592" s="222">
        <f t="shared" si="1545"/>
        <v>0</v>
      </c>
      <c r="FY592" s="222">
        <f t="shared" si="1546"/>
        <v>0</v>
      </c>
      <c r="FZ592" s="222">
        <f t="shared" si="1547"/>
        <v>0</v>
      </c>
      <c r="GA592" s="222">
        <f t="shared" si="1548"/>
        <v>0</v>
      </c>
      <c r="GB592" s="222">
        <f t="shared" si="1549"/>
        <v>0</v>
      </c>
      <c r="GC592" s="222">
        <f t="shared" si="1550"/>
        <v>0</v>
      </c>
      <c r="GD592" s="222">
        <f t="shared" si="1551"/>
        <v>0</v>
      </c>
      <c r="GE592" s="222">
        <f t="shared" si="1552"/>
        <v>0</v>
      </c>
      <c r="GF592" s="222">
        <f t="shared" si="1553"/>
        <v>0</v>
      </c>
      <c r="GG592" s="222">
        <f t="shared" si="1554"/>
        <v>0</v>
      </c>
      <c r="GH592" s="222">
        <f t="shared" si="1555"/>
        <v>0</v>
      </c>
      <c r="GI592" s="222">
        <f t="shared" si="1556"/>
        <v>0</v>
      </c>
      <c r="GJ592" s="222">
        <f t="shared" si="1557"/>
        <v>0</v>
      </c>
      <c r="GK592" s="222">
        <f t="shared" si="1558"/>
        <v>0</v>
      </c>
      <c r="GL592" s="222">
        <f t="shared" si="1559"/>
        <v>0</v>
      </c>
      <c r="GM592" s="222">
        <f t="shared" si="1560"/>
        <v>0</v>
      </c>
      <c r="GN592" s="222">
        <f t="shared" si="1561"/>
        <v>0</v>
      </c>
      <c r="GO592" s="222">
        <f t="shared" si="1562"/>
        <v>0</v>
      </c>
      <c r="GP592" s="222">
        <f t="shared" si="1563"/>
        <v>0</v>
      </c>
      <c r="GQ592" s="222">
        <f t="shared" si="1564"/>
        <v>0</v>
      </c>
      <c r="GR592" s="222">
        <f t="shared" si="1565"/>
        <v>0</v>
      </c>
      <c r="GS592" s="222">
        <f t="shared" si="1566"/>
        <v>0</v>
      </c>
      <c r="GT592" s="222">
        <f t="shared" si="1567"/>
        <v>0</v>
      </c>
      <c r="GU592" s="222">
        <f t="shared" si="1568"/>
        <v>0</v>
      </c>
      <c r="GV592" s="222">
        <f t="shared" si="1569"/>
        <v>0</v>
      </c>
      <c r="GW592" s="222">
        <f t="shared" si="1570"/>
        <v>0</v>
      </c>
      <c r="GX592" s="222">
        <f t="shared" si="1571"/>
        <v>0</v>
      </c>
      <c r="GY592" s="222">
        <f t="shared" si="1572"/>
        <v>0</v>
      </c>
      <c r="GZ592" s="222">
        <f t="shared" si="1573"/>
        <v>0</v>
      </c>
      <c r="HA592" s="222">
        <f t="shared" si="1574"/>
        <v>0</v>
      </c>
      <c r="HB592" s="222">
        <f t="shared" si="1575"/>
        <v>0</v>
      </c>
      <c r="HC592" s="222">
        <f t="shared" si="1576"/>
        <v>0</v>
      </c>
      <c r="HD592" s="222">
        <f t="shared" si="1577"/>
        <v>0</v>
      </c>
      <c r="HE592" s="222">
        <f t="shared" si="1578"/>
        <v>0</v>
      </c>
      <c r="HF592" s="222">
        <f t="shared" si="1579"/>
        <v>0</v>
      </c>
      <c r="HG592" s="222">
        <f t="shared" si="1580"/>
        <v>0</v>
      </c>
      <c r="HH592" s="222">
        <f t="shared" si="1581"/>
        <v>0</v>
      </c>
      <c r="HI592" s="222">
        <f t="shared" si="1582"/>
        <v>0</v>
      </c>
      <c r="HJ592" s="222">
        <f t="shared" si="1583"/>
        <v>0</v>
      </c>
      <c r="HK592" s="222">
        <f t="shared" si="1584"/>
        <v>0</v>
      </c>
      <c r="HL592" s="222">
        <f t="shared" si="1585"/>
        <v>0</v>
      </c>
      <c r="HM592" s="222">
        <f t="shared" si="1586"/>
        <v>0</v>
      </c>
      <c r="HN592" s="222">
        <f t="shared" si="1587"/>
        <v>0</v>
      </c>
      <c r="HO592" s="222">
        <f t="shared" si="1588"/>
        <v>0</v>
      </c>
      <c r="HP592" s="222">
        <f t="shared" si="1589"/>
        <v>0</v>
      </c>
      <c r="HQ592" s="222">
        <f t="shared" si="1590"/>
        <v>0</v>
      </c>
      <c r="HR592" s="222">
        <f t="shared" si="1591"/>
        <v>0</v>
      </c>
      <c r="HS592" s="222">
        <f t="shared" si="1592"/>
        <v>0</v>
      </c>
      <c r="HT592" s="222">
        <f t="shared" si="1593"/>
        <v>0</v>
      </c>
      <c r="HU592" s="222">
        <f t="shared" si="1594"/>
        <v>0</v>
      </c>
      <c r="HV592" s="222">
        <f t="shared" si="1595"/>
        <v>0</v>
      </c>
      <c r="HW592" s="222">
        <f t="shared" si="1596"/>
        <v>0</v>
      </c>
      <c r="HX592" s="222">
        <f t="shared" si="1597"/>
        <v>0</v>
      </c>
      <c r="HY592" s="222">
        <f t="shared" si="1598"/>
        <v>0</v>
      </c>
      <c r="HZ592" s="222">
        <f t="shared" si="1599"/>
        <v>0</v>
      </c>
      <c r="IA592" s="222">
        <f t="shared" si="1600"/>
        <v>0</v>
      </c>
      <c r="IB592" s="222">
        <f t="shared" si="1601"/>
        <v>0</v>
      </c>
      <c r="IC592" s="222">
        <f t="shared" si="1602"/>
        <v>0</v>
      </c>
      <c r="ID592" s="222">
        <f t="shared" si="1603"/>
        <v>0</v>
      </c>
      <c r="IE592" s="222">
        <f t="shared" si="1604"/>
        <v>0</v>
      </c>
      <c r="IF592" s="222">
        <f t="shared" si="1605"/>
        <v>0</v>
      </c>
      <c r="IG592" s="222">
        <f t="shared" si="1606"/>
        <v>0</v>
      </c>
      <c r="IH592" s="222">
        <f t="shared" si="1607"/>
        <v>0</v>
      </c>
      <c r="II592" s="222">
        <f t="shared" si="1608"/>
        <v>0</v>
      </c>
      <c r="IJ592" s="222">
        <f t="shared" si="1609"/>
        <v>0</v>
      </c>
      <c r="IK592" s="222">
        <f t="shared" si="1610"/>
        <v>0</v>
      </c>
      <c r="IL592" s="222">
        <f t="shared" si="1611"/>
        <v>0</v>
      </c>
      <c r="IM592" s="222">
        <f t="shared" si="1612"/>
        <v>0</v>
      </c>
      <c r="IN592" s="222">
        <f t="shared" si="1613"/>
        <v>0</v>
      </c>
      <c r="IO592" s="222">
        <f t="shared" si="1614"/>
        <v>0</v>
      </c>
      <c r="IP592" s="222">
        <f t="shared" si="1615"/>
        <v>0</v>
      </c>
      <c r="IQ592" s="222">
        <f t="shared" si="1616"/>
        <v>0</v>
      </c>
      <c r="IR592" s="222">
        <f t="shared" si="1617"/>
        <v>0</v>
      </c>
      <c r="IS592" s="222">
        <f t="shared" si="1618"/>
        <v>0</v>
      </c>
      <c r="IT592" s="222">
        <f t="shared" si="1619"/>
        <v>0</v>
      </c>
      <c r="IU592" s="222">
        <f t="shared" si="1620"/>
        <v>0</v>
      </c>
      <c r="IV592" s="222">
        <f t="shared" si="1621"/>
        <v>0</v>
      </c>
      <c r="IW592" s="222">
        <f t="shared" si="1622"/>
        <v>0</v>
      </c>
      <c r="IX592" s="222">
        <f t="shared" si="1623"/>
        <v>0</v>
      </c>
      <c r="IY592" s="222">
        <f t="shared" si="1624"/>
        <v>0</v>
      </c>
      <c r="IZ592" s="222">
        <f t="shared" si="1625"/>
        <v>0</v>
      </c>
      <c r="JA592" s="222">
        <f t="shared" si="1626"/>
        <v>0</v>
      </c>
      <c r="JB592" s="222">
        <f t="shared" si="1627"/>
        <v>0</v>
      </c>
    </row>
    <row r="593" spans="2:262">
      <c r="B593" s="230">
        <v>232</v>
      </c>
      <c r="C593" s="229">
        <f t="shared" si="1628"/>
        <v>4.5312499999999893E-3</v>
      </c>
      <c r="D593" s="226">
        <f t="shared" ca="1" si="1371"/>
        <v>39.3676365938638</v>
      </c>
      <c r="E593" s="225">
        <f ca="1">ID361</f>
        <v>0.16763659386379817</v>
      </c>
      <c r="F593" s="224">
        <v>232</v>
      </c>
      <c r="G593" s="222">
        <f t="shared" si="1372"/>
        <v>0</v>
      </c>
      <c r="H593" s="222">
        <f t="shared" si="1373"/>
        <v>0</v>
      </c>
      <c r="I593" s="222">
        <f t="shared" si="1374"/>
        <v>0</v>
      </c>
      <c r="J593" s="222">
        <f t="shared" si="1375"/>
        <v>0</v>
      </c>
      <c r="K593" s="222">
        <f t="shared" si="1376"/>
        <v>0</v>
      </c>
      <c r="L593" s="222">
        <f t="shared" si="1377"/>
        <v>0</v>
      </c>
      <c r="M593" s="222">
        <f t="shared" si="1378"/>
        <v>0</v>
      </c>
      <c r="N593" s="222">
        <f t="shared" si="1379"/>
        <v>0</v>
      </c>
      <c r="O593" s="222">
        <f t="shared" si="1380"/>
        <v>0</v>
      </c>
      <c r="P593" s="222">
        <f t="shared" si="1381"/>
        <v>0</v>
      </c>
      <c r="Q593" s="222">
        <f t="shared" si="1382"/>
        <v>0</v>
      </c>
      <c r="R593" s="222">
        <f t="shared" si="1383"/>
        <v>0</v>
      </c>
      <c r="S593" s="222">
        <f t="shared" si="1384"/>
        <v>0</v>
      </c>
      <c r="T593" s="222">
        <f t="shared" si="1385"/>
        <v>0</v>
      </c>
      <c r="U593" s="222">
        <f t="shared" si="1386"/>
        <v>0</v>
      </c>
      <c r="V593" s="222">
        <f t="shared" si="1387"/>
        <v>0</v>
      </c>
      <c r="W593" s="222">
        <f t="shared" si="1388"/>
        <v>0</v>
      </c>
      <c r="X593" s="222">
        <f t="shared" si="1389"/>
        <v>0</v>
      </c>
      <c r="Y593" s="222">
        <f t="shared" si="1390"/>
        <v>0</v>
      </c>
      <c r="Z593" s="222">
        <f t="shared" si="1391"/>
        <v>0</v>
      </c>
      <c r="AA593" s="222">
        <f t="shared" si="1392"/>
        <v>0</v>
      </c>
      <c r="AB593" s="222">
        <f t="shared" si="1393"/>
        <v>0</v>
      </c>
      <c r="AC593" s="222">
        <f t="shared" si="1394"/>
        <v>0</v>
      </c>
      <c r="AD593" s="222">
        <f t="shared" si="1395"/>
        <v>0</v>
      </c>
      <c r="AE593" s="222">
        <f t="shared" si="1396"/>
        <v>0</v>
      </c>
      <c r="AF593" s="222">
        <f t="shared" si="1397"/>
        <v>0</v>
      </c>
      <c r="AG593" s="222">
        <f t="shared" si="1398"/>
        <v>0</v>
      </c>
      <c r="AH593" s="222">
        <f t="shared" si="1399"/>
        <v>0</v>
      </c>
      <c r="AI593" s="222">
        <f t="shared" si="1400"/>
        <v>0</v>
      </c>
      <c r="AJ593" s="222">
        <f t="shared" si="1401"/>
        <v>0</v>
      </c>
      <c r="AK593" s="222">
        <f t="shared" si="1402"/>
        <v>0</v>
      </c>
      <c r="AL593" s="222">
        <f t="shared" si="1403"/>
        <v>0</v>
      </c>
      <c r="AM593" s="222">
        <f t="shared" si="1404"/>
        <v>0</v>
      </c>
      <c r="AN593" s="222">
        <f t="shared" si="1405"/>
        <v>0</v>
      </c>
      <c r="AO593" s="222">
        <f t="shared" si="1406"/>
        <v>0</v>
      </c>
      <c r="AP593" s="222">
        <f t="shared" si="1407"/>
        <v>0</v>
      </c>
      <c r="AQ593" s="222">
        <f t="shared" si="1408"/>
        <v>0</v>
      </c>
      <c r="AR593" s="222">
        <f t="shared" si="1409"/>
        <v>0</v>
      </c>
      <c r="AS593" s="222">
        <f t="shared" si="1410"/>
        <v>0</v>
      </c>
      <c r="AT593" s="222">
        <f t="shared" si="1411"/>
        <v>0</v>
      </c>
      <c r="AU593" s="222">
        <f t="shared" si="1412"/>
        <v>0</v>
      </c>
      <c r="AV593" s="222">
        <f t="shared" si="1413"/>
        <v>0</v>
      </c>
      <c r="AW593" s="222">
        <f t="shared" si="1414"/>
        <v>0</v>
      </c>
      <c r="AX593" s="222">
        <f t="shared" si="1415"/>
        <v>0</v>
      </c>
      <c r="AY593" s="222">
        <f t="shared" si="1416"/>
        <v>0</v>
      </c>
      <c r="AZ593" s="222">
        <f t="shared" si="1417"/>
        <v>0</v>
      </c>
      <c r="BA593" s="222">
        <f t="shared" si="1418"/>
        <v>0</v>
      </c>
      <c r="BB593" s="222">
        <f t="shared" si="1419"/>
        <v>0</v>
      </c>
      <c r="BC593" s="222">
        <f t="shared" si="1420"/>
        <v>0</v>
      </c>
      <c r="BD593" s="222">
        <f t="shared" si="1421"/>
        <v>0</v>
      </c>
      <c r="BE593" s="222">
        <f t="shared" si="1422"/>
        <v>0</v>
      </c>
      <c r="BF593" s="222">
        <f t="shared" si="1423"/>
        <v>0</v>
      </c>
      <c r="BG593" s="222">
        <f t="shared" si="1424"/>
        <v>0</v>
      </c>
      <c r="BH593" s="222">
        <f t="shared" si="1425"/>
        <v>0</v>
      </c>
      <c r="BI593" s="222">
        <f t="shared" si="1426"/>
        <v>0</v>
      </c>
      <c r="BJ593" s="222">
        <f t="shared" si="1427"/>
        <v>0</v>
      </c>
      <c r="BK593" s="222">
        <f t="shared" si="1428"/>
        <v>0</v>
      </c>
      <c r="BL593" s="222">
        <f t="shared" si="1429"/>
        <v>0</v>
      </c>
      <c r="BM593" s="222">
        <f t="shared" si="1430"/>
        <v>0</v>
      </c>
      <c r="BN593" s="222">
        <f t="shared" si="1431"/>
        <v>0</v>
      </c>
      <c r="BO593" s="222">
        <f t="shared" si="1432"/>
        <v>0</v>
      </c>
      <c r="BP593" s="222">
        <f t="shared" si="1433"/>
        <v>0</v>
      </c>
      <c r="BQ593" s="222">
        <f t="shared" si="1434"/>
        <v>0</v>
      </c>
      <c r="BR593" s="222">
        <f t="shared" si="1435"/>
        <v>0</v>
      </c>
      <c r="BS593" s="222">
        <f t="shared" si="1436"/>
        <v>0</v>
      </c>
      <c r="BT593" s="222">
        <f t="shared" si="1437"/>
        <v>0</v>
      </c>
      <c r="BU593" s="222">
        <f t="shared" si="1438"/>
        <v>0</v>
      </c>
      <c r="BV593" s="222">
        <f t="shared" si="1439"/>
        <v>0</v>
      </c>
      <c r="BW593" s="222">
        <f t="shared" si="1440"/>
        <v>0</v>
      </c>
      <c r="BX593" s="222">
        <f t="shared" si="1441"/>
        <v>0</v>
      </c>
      <c r="BY593" s="222">
        <f t="shared" si="1442"/>
        <v>0</v>
      </c>
      <c r="BZ593" s="222">
        <f t="shared" si="1443"/>
        <v>0</v>
      </c>
      <c r="CA593" s="222">
        <f t="shared" si="1444"/>
        <v>0</v>
      </c>
      <c r="CB593" s="222">
        <f t="shared" si="1445"/>
        <v>0</v>
      </c>
      <c r="CC593" s="222">
        <f t="shared" si="1446"/>
        <v>0</v>
      </c>
      <c r="CD593" s="222">
        <f t="shared" si="1447"/>
        <v>0</v>
      </c>
      <c r="CE593" s="222">
        <f t="shared" si="1448"/>
        <v>0</v>
      </c>
      <c r="CF593" s="222">
        <f t="shared" si="1449"/>
        <v>0</v>
      </c>
      <c r="CG593" s="222">
        <f t="shared" si="1450"/>
        <v>0</v>
      </c>
      <c r="CH593" s="222">
        <f t="shared" si="1451"/>
        <v>0</v>
      </c>
      <c r="CI593" s="222">
        <f t="shared" si="1452"/>
        <v>0</v>
      </c>
      <c r="CJ593" s="222">
        <f t="shared" si="1453"/>
        <v>0</v>
      </c>
      <c r="CK593" s="222">
        <f t="shared" si="1454"/>
        <v>0</v>
      </c>
      <c r="CL593" s="222">
        <f t="shared" si="1455"/>
        <v>0</v>
      </c>
      <c r="CM593" s="222">
        <f t="shared" si="1456"/>
        <v>0</v>
      </c>
      <c r="CN593" s="222">
        <f t="shared" si="1457"/>
        <v>0</v>
      </c>
      <c r="CO593" s="222">
        <f t="shared" si="1458"/>
        <v>0</v>
      </c>
      <c r="CP593" s="222">
        <f t="shared" si="1459"/>
        <v>0</v>
      </c>
      <c r="CQ593" s="222">
        <f t="shared" si="1460"/>
        <v>0</v>
      </c>
      <c r="CR593" s="222">
        <f t="shared" si="1461"/>
        <v>0</v>
      </c>
      <c r="CS593" s="222">
        <f t="shared" si="1462"/>
        <v>0</v>
      </c>
      <c r="CT593" s="222">
        <f t="shared" si="1463"/>
        <v>0</v>
      </c>
      <c r="CU593" s="222">
        <f t="shared" si="1464"/>
        <v>0</v>
      </c>
      <c r="CV593" s="222">
        <f t="shared" si="1465"/>
        <v>0</v>
      </c>
      <c r="CW593" s="222">
        <f t="shared" si="1466"/>
        <v>0</v>
      </c>
      <c r="CX593" s="222">
        <f t="shared" si="1467"/>
        <v>0</v>
      </c>
      <c r="CY593" s="222">
        <f t="shared" si="1468"/>
        <v>0</v>
      </c>
      <c r="CZ593" s="222">
        <f t="shared" si="1469"/>
        <v>0</v>
      </c>
      <c r="DA593" s="222">
        <f t="shared" si="1470"/>
        <v>0</v>
      </c>
      <c r="DB593" s="222">
        <f t="shared" si="1471"/>
        <v>0</v>
      </c>
      <c r="DC593" s="222">
        <f t="shared" si="1472"/>
        <v>0</v>
      </c>
      <c r="DD593" s="222">
        <f t="shared" si="1473"/>
        <v>0</v>
      </c>
      <c r="DE593" s="222">
        <f t="shared" si="1474"/>
        <v>0</v>
      </c>
      <c r="DF593" s="222">
        <f t="shared" si="1475"/>
        <v>0</v>
      </c>
      <c r="DG593" s="222">
        <f t="shared" si="1476"/>
        <v>0</v>
      </c>
      <c r="DH593" s="222">
        <f t="shared" si="1477"/>
        <v>0</v>
      </c>
      <c r="DI593" s="222">
        <f t="shared" si="1478"/>
        <v>0</v>
      </c>
      <c r="DJ593" s="222">
        <f t="shared" si="1479"/>
        <v>0</v>
      </c>
      <c r="DK593" s="222">
        <f t="shared" si="1480"/>
        <v>0</v>
      </c>
      <c r="DL593" s="222">
        <f t="shared" si="1481"/>
        <v>0</v>
      </c>
      <c r="DM593" s="222">
        <f t="shared" si="1482"/>
        <v>0</v>
      </c>
      <c r="DN593" s="222">
        <f t="shared" si="1483"/>
        <v>0</v>
      </c>
      <c r="DO593" s="222">
        <f t="shared" si="1484"/>
        <v>0</v>
      </c>
      <c r="DP593" s="222">
        <f t="shared" si="1485"/>
        <v>0</v>
      </c>
      <c r="DQ593" s="222">
        <f t="shared" si="1486"/>
        <v>0</v>
      </c>
      <c r="DR593" s="222">
        <f t="shared" si="1487"/>
        <v>0</v>
      </c>
      <c r="DS593" s="222">
        <f t="shared" si="1488"/>
        <v>0</v>
      </c>
      <c r="DT593" s="222">
        <f t="shared" si="1489"/>
        <v>0</v>
      </c>
      <c r="DU593" s="222">
        <f t="shared" si="1490"/>
        <v>0</v>
      </c>
      <c r="DV593" s="222">
        <f t="shared" si="1491"/>
        <v>0</v>
      </c>
      <c r="DW593" s="222">
        <f t="shared" si="1492"/>
        <v>0</v>
      </c>
      <c r="DX593" s="222">
        <f t="shared" si="1493"/>
        <v>0</v>
      </c>
      <c r="DY593" s="222">
        <f t="shared" si="1494"/>
        <v>0</v>
      </c>
      <c r="DZ593" s="222">
        <f t="shared" si="1495"/>
        <v>0</v>
      </c>
      <c r="EA593" s="222">
        <f t="shared" si="1496"/>
        <v>0</v>
      </c>
      <c r="EB593" s="222">
        <f t="shared" si="1497"/>
        <v>0</v>
      </c>
      <c r="EC593" s="222">
        <f t="shared" si="1498"/>
        <v>0</v>
      </c>
      <c r="ED593" s="222">
        <f t="shared" si="1499"/>
        <v>0</v>
      </c>
      <c r="EE593" s="222">
        <f t="shared" si="1500"/>
        <v>0</v>
      </c>
      <c r="EF593" s="222">
        <f t="shared" si="1501"/>
        <v>0</v>
      </c>
      <c r="EG593" s="222">
        <f t="shared" si="1502"/>
        <v>0</v>
      </c>
      <c r="EH593" s="222">
        <f t="shared" si="1503"/>
        <v>0</v>
      </c>
      <c r="EI593" s="222">
        <f t="shared" si="1504"/>
        <v>0</v>
      </c>
      <c r="EJ593" s="222">
        <f t="shared" si="1505"/>
        <v>0</v>
      </c>
      <c r="EK593" s="222">
        <f t="shared" si="1506"/>
        <v>0</v>
      </c>
      <c r="EL593" s="222">
        <f t="shared" si="1507"/>
        <v>0</v>
      </c>
      <c r="EM593" s="222">
        <f t="shared" si="1508"/>
        <v>0</v>
      </c>
      <c r="EN593" s="222">
        <f t="shared" si="1509"/>
        <v>0</v>
      </c>
      <c r="EO593" s="222">
        <f t="shared" si="1510"/>
        <v>0</v>
      </c>
      <c r="EP593" s="222">
        <f t="shared" si="1511"/>
        <v>0</v>
      </c>
      <c r="EQ593" s="222">
        <f t="shared" si="1512"/>
        <v>0</v>
      </c>
      <c r="ER593" s="222">
        <f t="shared" si="1513"/>
        <v>0</v>
      </c>
      <c r="ES593" s="222">
        <f t="shared" si="1514"/>
        <v>0</v>
      </c>
      <c r="ET593" s="222">
        <f t="shared" si="1515"/>
        <v>0</v>
      </c>
      <c r="EU593" s="222">
        <f t="shared" si="1516"/>
        <v>0</v>
      </c>
      <c r="EV593" s="222">
        <f t="shared" si="1517"/>
        <v>0</v>
      </c>
      <c r="EW593" s="222">
        <f t="shared" si="1518"/>
        <v>0</v>
      </c>
      <c r="EX593" s="222">
        <f t="shared" si="1519"/>
        <v>0</v>
      </c>
      <c r="EY593" s="222">
        <f t="shared" si="1520"/>
        <v>0</v>
      </c>
      <c r="EZ593" s="222">
        <f t="shared" si="1521"/>
        <v>0</v>
      </c>
      <c r="FA593" s="222">
        <f t="shared" si="1522"/>
        <v>0</v>
      </c>
      <c r="FB593" s="222">
        <f t="shared" si="1523"/>
        <v>0</v>
      </c>
      <c r="FC593" s="222">
        <f t="shared" si="1524"/>
        <v>0</v>
      </c>
      <c r="FD593" s="222">
        <f t="shared" si="1525"/>
        <v>0</v>
      </c>
      <c r="FE593" s="222">
        <f t="shared" si="1526"/>
        <v>0</v>
      </c>
      <c r="FF593" s="222">
        <f t="shared" si="1527"/>
        <v>0</v>
      </c>
      <c r="FG593" s="222">
        <f t="shared" si="1528"/>
        <v>0</v>
      </c>
      <c r="FH593" s="222">
        <f t="shared" si="1529"/>
        <v>0</v>
      </c>
      <c r="FI593" s="222">
        <f t="shared" si="1530"/>
        <v>0</v>
      </c>
      <c r="FJ593" s="222">
        <f t="shared" si="1531"/>
        <v>0</v>
      </c>
      <c r="FK593" s="222">
        <f t="shared" si="1532"/>
        <v>0</v>
      </c>
      <c r="FL593" s="222">
        <f t="shared" si="1533"/>
        <v>0</v>
      </c>
      <c r="FM593" s="222">
        <f t="shared" si="1534"/>
        <v>0</v>
      </c>
      <c r="FN593" s="222">
        <f t="shared" si="1535"/>
        <v>0</v>
      </c>
      <c r="FO593" s="222">
        <f t="shared" si="1536"/>
        <v>0</v>
      </c>
      <c r="FP593" s="222">
        <f t="shared" si="1537"/>
        <v>0</v>
      </c>
      <c r="FQ593" s="222">
        <f t="shared" si="1538"/>
        <v>0</v>
      </c>
      <c r="FR593" s="222">
        <f t="shared" si="1539"/>
        <v>0</v>
      </c>
      <c r="FS593" s="222">
        <f t="shared" si="1540"/>
        <v>0</v>
      </c>
      <c r="FT593" s="222">
        <f t="shared" si="1541"/>
        <v>0</v>
      </c>
      <c r="FU593" s="222">
        <f t="shared" si="1542"/>
        <v>0</v>
      </c>
      <c r="FV593" s="222">
        <f t="shared" si="1543"/>
        <v>0</v>
      </c>
      <c r="FW593" s="222">
        <f t="shared" si="1544"/>
        <v>0</v>
      </c>
      <c r="FX593" s="222">
        <f t="shared" si="1545"/>
        <v>0</v>
      </c>
      <c r="FY593" s="222">
        <f t="shared" si="1546"/>
        <v>0</v>
      </c>
      <c r="FZ593" s="222">
        <f t="shared" si="1547"/>
        <v>0</v>
      </c>
      <c r="GA593" s="222">
        <f t="shared" si="1548"/>
        <v>0</v>
      </c>
      <c r="GB593" s="222">
        <f t="shared" si="1549"/>
        <v>0</v>
      </c>
      <c r="GC593" s="222">
        <f t="shared" si="1550"/>
        <v>0</v>
      </c>
      <c r="GD593" s="222">
        <f t="shared" si="1551"/>
        <v>0</v>
      </c>
      <c r="GE593" s="222">
        <f t="shared" si="1552"/>
        <v>0</v>
      </c>
      <c r="GF593" s="222">
        <f t="shared" si="1553"/>
        <v>0</v>
      </c>
      <c r="GG593" s="222">
        <f t="shared" si="1554"/>
        <v>0</v>
      </c>
      <c r="GH593" s="222">
        <f t="shared" si="1555"/>
        <v>0</v>
      </c>
      <c r="GI593" s="222">
        <f t="shared" si="1556"/>
        <v>0</v>
      </c>
      <c r="GJ593" s="222">
        <f t="shared" si="1557"/>
        <v>0</v>
      </c>
      <c r="GK593" s="222">
        <f t="shared" si="1558"/>
        <v>0</v>
      </c>
      <c r="GL593" s="222">
        <f t="shared" si="1559"/>
        <v>0</v>
      </c>
      <c r="GM593" s="222">
        <f t="shared" si="1560"/>
        <v>0</v>
      </c>
      <c r="GN593" s="222">
        <f t="shared" si="1561"/>
        <v>0</v>
      </c>
      <c r="GO593" s="222">
        <f t="shared" si="1562"/>
        <v>0</v>
      </c>
      <c r="GP593" s="222">
        <f t="shared" si="1563"/>
        <v>0</v>
      </c>
      <c r="GQ593" s="222">
        <f t="shared" si="1564"/>
        <v>0</v>
      </c>
      <c r="GR593" s="222">
        <f t="shared" si="1565"/>
        <v>0</v>
      </c>
      <c r="GS593" s="222">
        <f t="shared" si="1566"/>
        <v>0</v>
      </c>
      <c r="GT593" s="222">
        <f t="shared" si="1567"/>
        <v>0</v>
      </c>
      <c r="GU593" s="222">
        <f t="shared" si="1568"/>
        <v>0</v>
      </c>
      <c r="GV593" s="222">
        <f t="shared" si="1569"/>
        <v>0</v>
      </c>
      <c r="GW593" s="222">
        <f t="shared" si="1570"/>
        <v>0</v>
      </c>
      <c r="GX593" s="222">
        <f t="shared" si="1571"/>
        <v>0</v>
      </c>
      <c r="GY593" s="222">
        <f t="shared" si="1572"/>
        <v>0</v>
      </c>
      <c r="GZ593" s="222">
        <f t="shared" si="1573"/>
        <v>0</v>
      </c>
      <c r="HA593" s="222">
        <f t="shared" si="1574"/>
        <v>0</v>
      </c>
      <c r="HB593" s="222">
        <f t="shared" si="1575"/>
        <v>0</v>
      </c>
      <c r="HC593" s="222">
        <f t="shared" si="1576"/>
        <v>0</v>
      </c>
      <c r="HD593" s="222">
        <f t="shared" si="1577"/>
        <v>0</v>
      </c>
      <c r="HE593" s="222">
        <f t="shared" si="1578"/>
        <v>0</v>
      </c>
      <c r="HF593" s="222">
        <f t="shared" si="1579"/>
        <v>0</v>
      </c>
      <c r="HG593" s="222">
        <f t="shared" si="1580"/>
        <v>0</v>
      </c>
      <c r="HH593" s="222">
        <f t="shared" si="1581"/>
        <v>0</v>
      </c>
      <c r="HI593" s="222">
        <f t="shared" si="1582"/>
        <v>0</v>
      </c>
      <c r="HJ593" s="222">
        <f t="shared" si="1583"/>
        <v>0</v>
      </c>
      <c r="HK593" s="222">
        <f t="shared" si="1584"/>
        <v>0</v>
      </c>
      <c r="HL593" s="222">
        <f t="shared" si="1585"/>
        <v>0</v>
      </c>
      <c r="HM593" s="222">
        <f t="shared" si="1586"/>
        <v>0</v>
      </c>
      <c r="HN593" s="222">
        <f t="shared" si="1587"/>
        <v>0</v>
      </c>
      <c r="HO593" s="222">
        <f t="shared" si="1588"/>
        <v>0</v>
      </c>
      <c r="HP593" s="222">
        <f t="shared" si="1589"/>
        <v>0</v>
      </c>
      <c r="HQ593" s="222">
        <f t="shared" si="1590"/>
        <v>0</v>
      </c>
      <c r="HR593" s="222">
        <f t="shared" si="1591"/>
        <v>0</v>
      </c>
      <c r="HS593" s="222">
        <f t="shared" si="1592"/>
        <v>0</v>
      </c>
      <c r="HT593" s="222">
        <f t="shared" si="1593"/>
        <v>0</v>
      </c>
      <c r="HU593" s="222">
        <f t="shared" si="1594"/>
        <v>0</v>
      </c>
      <c r="HV593" s="222">
        <f t="shared" si="1595"/>
        <v>0</v>
      </c>
      <c r="HW593" s="222">
        <f t="shared" si="1596"/>
        <v>0</v>
      </c>
      <c r="HX593" s="222">
        <f t="shared" si="1597"/>
        <v>0</v>
      </c>
      <c r="HY593" s="222">
        <f t="shared" si="1598"/>
        <v>0</v>
      </c>
      <c r="HZ593" s="222">
        <f t="shared" si="1599"/>
        <v>0</v>
      </c>
      <c r="IA593" s="222">
        <f t="shared" si="1600"/>
        <v>0</v>
      </c>
      <c r="IB593" s="222">
        <f t="shared" si="1601"/>
        <v>0</v>
      </c>
      <c r="IC593" s="222">
        <f t="shared" si="1602"/>
        <v>0</v>
      </c>
      <c r="ID593" s="222">
        <f t="shared" si="1603"/>
        <v>0</v>
      </c>
      <c r="IE593" s="222">
        <f t="shared" si="1604"/>
        <v>0</v>
      </c>
      <c r="IF593" s="222">
        <f t="shared" si="1605"/>
        <v>0</v>
      </c>
      <c r="IG593" s="222">
        <f t="shared" si="1606"/>
        <v>0</v>
      </c>
      <c r="IH593" s="222">
        <f t="shared" si="1607"/>
        <v>0</v>
      </c>
      <c r="II593" s="222">
        <f t="shared" si="1608"/>
        <v>0</v>
      </c>
      <c r="IJ593" s="222">
        <f t="shared" si="1609"/>
        <v>0</v>
      </c>
      <c r="IK593" s="222">
        <f t="shared" si="1610"/>
        <v>0</v>
      </c>
      <c r="IL593" s="222">
        <f t="shared" si="1611"/>
        <v>0</v>
      </c>
      <c r="IM593" s="222">
        <f t="shared" si="1612"/>
        <v>0</v>
      </c>
      <c r="IN593" s="222">
        <f t="shared" si="1613"/>
        <v>0</v>
      </c>
      <c r="IO593" s="222">
        <f t="shared" si="1614"/>
        <v>0</v>
      </c>
      <c r="IP593" s="222">
        <f t="shared" si="1615"/>
        <v>0</v>
      </c>
      <c r="IQ593" s="222">
        <f t="shared" si="1616"/>
        <v>0</v>
      </c>
      <c r="IR593" s="222">
        <f t="shared" si="1617"/>
        <v>0</v>
      </c>
      <c r="IS593" s="222">
        <f t="shared" si="1618"/>
        <v>0</v>
      </c>
      <c r="IT593" s="222">
        <f t="shared" si="1619"/>
        <v>0</v>
      </c>
      <c r="IU593" s="222">
        <f t="shared" si="1620"/>
        <v>0</v>
      </c>
      <c r="IV593" s="222">
        <f t="shared" si="1621"/>
        <v>0</v>
      </c>
      <c r="IW593" s="222">
        <f t="shared" si="1622"/>
        <v>0</v>
      </c>
      <c r="IX593" s="222">
        <f t="shared" si="1623"/>
        <v>0</v>
      </c>
      <c r="IY593" s="222">
        <f t="shared" si="1624"/>
        <v>0</v>
      </c>
      <c r="IZ593" s="222">
        <f t="shared" si="1625"/>
        <v>0</v>
      </c>
      <c r="JA593" s="222">
        <f t="shared" si="1626"/>
        <v>0</v>
      </c>
      <c r="JB593" s="222">
        <f t="shared" si="1627"/>
        <v>0</v>
      </c>
    </row>
    <row r="594" spans="2:262">
      <c r="B594" s="230">
        <v>233</v>
      </c>
      <c r="C594" s="229">
        <f t="shared" si="1628"/>
        <v>4.5507812499999889E-3</v>
      </c>
      <c r="D594" s="226">
        <f t="shared" ca="1" si="1371"/>
        <v>39.382781945587439</v>
      </c>
      <c r="E594" s="225">
        <f ca="1">IE361</f>
        <v>0.18278194558743471</v>
      </c>
      <c r="F594" s="224">
        <v>233</v>
      </c>
      <c r="G594" s="222">
        <f t="shared" si="1372"/>
        <v>0</v>
      </c>
      <c r="H594" s="222">
        <f t="shared" si="1373"/>
        <v>0</v>
      </c>
      <c r="I594" s="222">
        <f t="shared" si="1374"/>
        <v>0</v>
      </c>
      <c r="J594" s="222">
        <f t="shared" si="1375"/>
        <v>0</v>
      </c>
      <c r="K594" s="222">
        <f t="shared" si="1376"/>
        <v>0</v>
      </c>
      <c r="L594" s="222">
        <f t="shared" si="1377"/>
        <v>0</v>
      </c>
      <c r="M594" s="222">
        <f t="shared" si="1378"/>
        <v>0</v>
      </c>
      <c r="N594" s="222">
        <f t="shared" si="1379"/>
        <v>0</v>
      </c>
      <c r="O594" s="222">
        <f t="shared" si="1380"/>
        <v>0</v>
      </c>
      <c r="P594" s="222">
        <f t="shared" si="1381"/>
        <v>0</v>
      </c>
      <c r="Q594" s="222">
        <f t="shared" si="1382"/>
        <v>0</v>
      </c>
      <c r="R594" s="222">
        <f t="shared" si="1383"/>
        <v>0</v>
      </c>
      <c r="S594" s="222">
        <f t="shared" si="1384"/>
        <v>0</v>
      </c>
      <c r="T594" s="222">
        <f t="shared" si="1385"/>
        <v>0</v>
      </c>
      <c r="U594" s="222">
        <f t="shared" si="1386"/>
        <v>0</v>
      </c>
      <c r="V594" s="222">
        <f t="shared" si="1387"/>
        <v>0</v>
      </c>
      <c r="W594" s="222">
        <f t="shared" si="1388"/>
        <v>0</v>
      </c>
      <c r="X594" s="222">
        <f t="shared" si="1389"/>
        <v>0</v>
      </c>
      <c r="Y594" s="222">
        <f t="shared" si="1390"/>
        <v>0</v>
      </c>
      <c r="Z594" s="222">
        <f t="shared" si="1391"/>
        <v>0</v>
      </c>
      <c r="AA594" s="222">
        <f t="shared" si="1392"/>
        <v>0</v>
      </c>
      <c r="AB594" s="222">
        <f t="shared" si="1393"/>
        <v>0</v>
      </c>
      <c r="AC594" s="222">
        <f t="shared" si="1394"/>
        <v>0</v>
      </c>
      <c r="AD594" s="222">
        <f t="shared" si="1395"/>
        <v>0</v>
      </c>
      <c r="AE594" s="222">
        <f t="shared" si="1396"/>
        <v>0</v>
      </c>
      <c r="AF594" s="222">
        <f t="shared" si="1397"/>
        <v>0</v>
      </c>
      <c r="AG594" s="222">
        <f t="shared" si="1398"/>
        <v>0</v>
      </c>
      <c r="AH594" s="222">
        <f t="shared" si="1399"/>
        <v>0</v>
      </c>
      <c r="AI594" s="222">
        <f t="shared" si="1400"/>
        <v>0</v>
      </c>
      <c r="AJ594" s="222">
        <f t="shared" si="1401"/>
        <v>0</v>
      </c>
      <c r="AK594" s="222">
        <f t="shared" si="1402"/>
        <v>0</v>
      </c>
      <c r="AL594" s="222">
        <f t="shared" si="1403"/>
        <v>0</v>
      </c>
      <c r="AM594" s="222">
        <f t="shared" si="1404"/>
        <v>0</v>
      </c>
      <c r="AN594" s="222">
        <f t="shared" si="1405"/>
        <v>0</v>
      </c>
      <c r="AO594" s="222">
        <f t="shared" si="1406"/>
        <v>0</v>
      </c>
      <c r="AP594" s="222">
        <f t="shared" si="1407"/>
        <v>0</v>
      </c>
      <c r="AQ594" s="222">
        <f t="shared" si="1408"/>
        <v>0</v>
      </c>
      <c r="AR594" s="222">
        <f t="shared" si="1409"/>
        <v>0</v>
      </c>
      <c r="AS594" s="222">
        <f t="shared" si="1410"/>
        <v>0</v>
      </c>
      <c r="AT594" s="222">
        <f t="shared" si="1411"/>
        <v>0</v>
      </c>
      <c r="AU594" s="222">
        <f t="shared" si="1412"/>
        <v>0</v>
      </c>
      <c r="AV594" s="222">
        <f t="shared" si="1413"/>
        <v>0</v>
      </c>
      <c r="AW594" s="222">
        <f t="shared" si="1414"/>
        <v>0</v>
      </c>
      <c r="AX594" s="222">
        <f t="shared" si="1415"/>
        <v>0</v>
      </c>
      <c r="AY594" s="222">
        <f t="shared" si="1416"/>
        <v>0</v>
      </c>
      <c r="AZ594" s="222">
        <f t="shared" si="1417"/>
        <v>0</v>
      </c>
      <c r="BA594" s="222">
        <f t="shared" si="1418"/>
        <v>0</v>
      </c>
      <c r="BB594" s="222">
        <f t="shared" si="1419"/>
        <v>0</v>
      </c>
      <c r="BC594" s="222">
        <f t="shared" si="1420"/>
        <v>0</v>
      </c>
      <c r="BD594" s="222">
        <f t="shared" si="1421"/>
        <v>0</v>
      </c>
      <c r="BE594" s="222">
        <f t="shared" si="1422"/>
        <v>0</v>
      </c>
      <c r="BF594" s="222">
        <f t="shared" si="1423"/>
        <v>0</v>
      </c>
      <c r="BG594" s="222">
        <f t="shared" si="1424"/>
        <v>0</v>
      </c>
      <c r="BH594" s="222">
        <f t="shared" si="1425"/>
        <v>0</v>
      </c>
      <c r="BI594" s="222">
        <f t="shared" si="1426"/>
        <v>0</v>
      </c>
      <c r="BJ594" s="222">
        <f t="shared" si="1427"/>
        <v>0</v>
      </c>
      <c r="BK594" s="222">
        <f t="shared" si="1428"/>
        <v>0</v>
      </c>
      <c r="BL594" s="222">
        <f t="shared" si="1429"/>
        <v>0</v>
      </c>
      <c r="BM594" s="222">
        <f t="shared" si="1430"/>
        <v>0</v>
      </c>
      <c r="BN594" s="222">
        <f t="shared" si="1431"/>
        <v>0</v>
      </c>
      <c r="BO594" s="222">
        <f t="shared" si="1432"/>
        <v>0</v>
      </c>
      <c r="BP594" s="222">
        <f t="shared" si="1433"/>
        <v>0</v>
      </c>
      <c r="BQ594" s="222">
        <f t="shared" si="1434"/>
        <v>0</v>
      </c>
      <c r="BR594" s="222">
        <f t="shared" si="1435"/>
        <v>0</v>
      </c>
      <c r="BS594" s="222">
        <f t="shared" si="1436"/>
        <v>0</v>
      </c>
      <c r="BT594" s="222">
        <f t="shared" si="1437"/>
        <v>0</v>
      </c>
      <c r="BU594" s="222">
        <f t="shared" si="1438"/>
        <v>0</v>
      </c>
      <c r="BV594" s="222">
        <f t="shared" si="1439"/>
        <v>0</v>
      </c>
      <c r="BW594" s="222">
        <f t="shared" si="1440"/>
        <v>0</v>
      </c>
      <c r="BX594" s="222">
        <f t="shared" si="1441"/>
        <v>0</v>
      </c>
      <c r="BY594" s="222">
        <f t="shared" si="1442"/>
        <v>0</v>
      </c>
      <c r="BZ594" s="222">
        <f t="shared" si="1443"/>
        <v>0</v>
      </c>
      <c r="CA594" s="222">
        <f t="shared" si="1444"/>
        <v>0</v>
      </c>
      <c r="CB594" s="222">
        <f t="shared" si="1445"/>
        <v>0</v>
      </c>
      <c r="CC594" s="222">
        <f t="shared" si="1446"/>
        <v>0</v>
      </c>
      <c r="CD594" s="222">
        <f t="shared" si="1447"/>
        <v>0</v>
      </c>
      <c r="CE594" s="222">
        <f t="shared" si="1448"/>
        <v>0</v>
      </c>
      <c r="CF594" s="222">
        <f t="shared" si="1449"/>
        <v>0</v>
      </c>
      <c r="CG594" s="222">
        <f t="shared" si="1450"/>
        <v>0</v>
      </c>
      <c r="CH594" s="222">
        <f t="shared" si="1451"/>
        <v>0</v>
      </c>
      <c r="CI594" s="222">
        <f t="shared" si="1452"/>
        <v>0</v>
      </c>
      <c r="CJ594" s="222">
        <f t="shared" si="1453"/>
        <v>0</v>
      </c>
      <c r="CK594" s="222">
        <f t="shared" si="1454"/>
        <v>0</v>
      </c>
      <c r="CL594" s="222">
        <f t="shared" si="1455"/>
        <v>0</v>
      </c>
      <c r="CM594" s="222">
        <f t="shared" si="1456"/>
        <v>0</v>
      </c>
      <c r="CN594" s="222">
        <f t="shared" si="1457"/>
        <v>0</v>
      </c>
      <c r="CO594" s="222">
        <f t="shared" si="1458"/>
        <v>0</v>
      </c>
      <c r="CP594" s="222">
        <f t="shared" si="1459"/>
        <v>0</v>
      </c>
      <c r="CQ594" s="222">
        <f t="shared" si="1460"/>
        <v>0</v>
      </c>
      <c r="CR594" s="222">
        <f t="shared" si="1461"/>
        <v>0</v>
      </c>
      <c r="CS594" s="222">
        <f t="shared" si="1462"/>
        <v>0</v>
      </c>
      <c r="CT594" s="222">
        <f t="shared" si="1463"/>
        <v>0</v>
      </c>
      <c r="CU594" s="222">
        <f t="shared" si="1464"/>
        <v>0</v>
      </c>
      <c r="CV594" s="222">
        <f t="shared" si="1465"/>
        <v>0</v>
      </c>
      <c r="CW594" s="222">
        <f t="shared" si="1466"/>
        <v>0</v>
      </c>
      <c r="CX594" s="222">
        <f t="shared" si="1467"/>
        <v>0</v>
      </c>
      <c r="CY594" s="222">
        <f t="shared" si="1468"/>
        <v>0</v>
      </c>
      <c r="CZ594" s="222">
        <f t="shared" si="1469"/>
        <v>0</v>
      </c>
      <c r="DA594" s="222">
        <f t="shared" si="1470"/>
        <v>0</v>
      </c>
      <c r="DB594" s="222">
        <f t="shared" si="1471"/>
        <v>0</v>
      </c>
      <c r="DC594" s="222">
        <f t="shared" si="1472"/>
        <v>0</v>
      </c>
      <c r="DD594" s="222">
        <f t="shared" si="1473"/>
        <v>0</v>
      </c>
      <c r="DE594" s="222">
        <f t="shared" si="1474"/>
        <v>0</v>
      </c>
      <c r="DF594" s="222">
        <f t="shared" si="1475"/>
        <v>0</v>
      </c>
      <c r="DG594" s="222">
        <f t="shared" si="1476"/>
        <v>0</v>
      </c>
      <c r="DH594" s="222">
        <f t="shared" si="1477"/>
        <v>0</v>
      </c>
      <c r="DI594" s="222">
        <f t="shared" si="1478"/>
        <v>0</v>
      </c>
      <c r="DJ594" s="222">
        <f t="shared" si="1479"/>
        <v>0</v>
      </c>
      <c r="DK594" s="222">
        <f t="shared" si="1480"/>
        <v>0</v>
      </c>
      <c r="DL594" s="222">
        <f t="shared" si="1481"/>
        <v>0</v>
      </c>
      <c r="DM594" s="222">
        <f t="shared" si="1482"/>
        <v>0</v>
      </c>
      <c r="DN594" s="222">
        <f t="shared" si="1483"/>
        <v>0</v>
      </c>
      <c r="DO594" s="222">
        <f t="shared" si="1484"/>
        <v>0</v>
      </c>
      <c r="DP594" s="222">
        <f t="shared" si="1485"/>
        <v>0</v>
      </c>
      <c r="DQ594" s="222">
        <f t="shared" si="1486"/>
        <v>0</v>
      </c>
      <c r="DR594" s="222">
        <f t="shared" si="1487"/>
        <v>0</v>
      </c>
      <c r="DS594" s="222">
        <f t="shared" si="1488"/>
        <v>0</v>
      </c>
      <c r="DT594" s="222">
        <f t="shared" si="1489"/>
        <v>0</v>
      </c>
      <c r="DU594" s="222">
        <f t="shared" si="1490"/>
        <v>0</v>
      </c>
      <c r="DV594" s="222">
        <f t="shared" si="1491"/>
        <v>0</v>
      </c>
      <c r="DW594" s="222">
        <f t="shared" si="1492"/>
        <v>0</v>
      </c>
      <c r="DX594" s="222">
        <f t="shared" si="1493"/>
        <v>0</v>
      </c>
      <c r="DY594" s="222">
        <f t="shared" si="1494"/>
        <v>0</v>
      </c>
      <c r="DZ594" s="222">
        <f t="shared" si="1495"/>
        <v>0</v>
      </c>
      <c r="EA594" s="222">
        <f t="shared" si="1496"/>
        <v>0</v>
      </c>
      <c r="EB594" s="222">
        <f t="shared" si="1497"/>
        <v>0</v>
      </c>
      <c r="EC594" s="222">
        <f t="shared" si="1498"/>
        <v>0</v>
      </c>
      <c r="ED594" s="222">
        <f t="shared" si="1499"/>
        <v>0</v>
      </c>
      <c r="EE594" s="222">
        <f t="shared" si="1500"/>
        <v>0</v>
      </c>
      <c r="EF594" s="222">
        <f t="shared" si="1501"/>
        <v>0</v>
      </c>
      <c r="EG594" s="222">
        <f t="shared" si="1502"/>
        <v>0</v>
      </c>
      <c r="EH594" s="222">
        <f t="shared" si="1503"/>
        <v>0</v>
      </c>
      <c r="EI594" s="222">
        <f t="shared" si="1504"/>
        <v>0</v>
      </c>
      <c r="EJ594" s="222">
        <f t="shared" si="1505"/>
        <v>0</v>
      </c>
      <c r="EK594" s="222">
        <f t="shared" si="1506"/>
        <v>0</v>
      </c>
      <c r="EL594" s="222">
        <f t="shared" si="1507"/>
        <v>0</v>
      </c>
      <c r="EM594" s="222">
        <f t="shared" si="1508"/>
        <v>0</v>
      </c>
      <c r="EN594" s="222">
        <f t="shared" si="1509"/>
        <v>0</v>
      </c>
      <c r="EO594" s="222">
        <f t="shared" si="1510"/>
        <v>0</v>
      </c>
      <c r="EP594" s="222">
        <f t="shared" si="1511"/>
        <v>0</v>
      </c>
      <c r="EQ594" s="222">
        <f t="shared" si="1512"/>
        <v>0</v>
      </c>
      <c r="ER594" s="222">
        <f t="shared" si="1513"/>
        <v>0</v>
      </c>
      <c r="ES594" s="222">
        <f t="shared" si="1514"/>
        <v>0</v>
      </c>
      <c r="ET594" s="222">
        <f t="shared" si="1515"/>
        <v>0</v>
      </c>
      <c r="EU594" s="222">
        <f t="shared" si="1516"/>
        <v>0</v>
      </c>
      <c r="EV594" s="222">
        <f t="shared" si="1517"/>
        <v>0</v>
      </c>
      <c r="EW594" s="222">
        <f t="shared" si="1518"/>
        <v>0</v>
      </c>
      <c r="EX594" s="222">
        <f t="shared" si="1519"/>
        <v>0</v>
      </c>
      <c r="EY594" s="222">
        <f t="shared" si="1520"/>
        <v>0</v>
      </c>
      <c r="EZ594" s="222">
        <f t="shared" si="1521"/>
        <v>0</v>
      </c>
      <c r="FA594" s="222">
        <f t="shared" si="1522"/>
        <v>0</v>
      </c>
      <c r="FB594" s="222">
        <f t="shared" si="1523"/>
        <v>0</v>
      </c>
      <c r="FC594" s="222">
        <f t="shared" si="1524"/>
        <v>0</v>
      </c>
      <c r="FD594" s="222">
        <f t="shared" si="1525"/>
        <v>0</v>
      </c>
      <c r="FE594" s="222">
        <f t="shared" si="1526"/>
        <v>0</v>
      </c>
      <c r="FF594" s="222">
        <f t="shared" si="1527"/>
        <v>0</v>
      </c>
      <c r="FG594" s="222">
        <f t="shared" si="1528"/>
        <v>0</v>
      </c>
      <c r="FH594" s="222">
        <f t="shared" si="1529"/>
        <v>0</v>
      </c>
      <c r="FI594" s="222">
        <f t="shared" si="1530"/>
        <v>0</v>
      </c>
      <c r="FJ594" s="222">
        <f t="shared" si="1531"/>
        <v>0</v>
      </c>
      <c r="FK594" s="222">
        <f t="shared" si="1532"/>
        <v>0</v>
      </c>
      <c r="FL594" s="222">
        <f t="shared" si="1533"/>
        <v>0</v>
      </c>
      <c r="FM594" s="222">
        <f t="shared" si="1534"/>
        <v>0</v>
      </c>
      <c r="FN594" s="222">
        <f t="shared" si="1535"/>
        <v>0</v>
      </c>
      <c r="FO594" s="222">
        <f t="shared" si="1536"/>
        <v>0</v>
      </c>
      <c r="FP594" s="222">
        <f t="shared" si="1537"/>
        <v>0</v>
      </c>
      <c r="FQ594" s="222">
        <f t="shared" si="1538"/>
        <v>0</v>
      </c>
      <c r="FR594" s="222">
        <f t="shared" si="1539"/>
        <v>0</v>
      </c>
      <c r="FS594" s="222">
        <f t="shared" si="1540"/>
        <v>0</v>
      </c>
      <c r="FT594" s="222">
        <f t="shared" si="1541"/>
        <v>0</v>
      </c>
      <c r="FU594" s="222">
        <f t="shared" si="1542"/>
        <v>0</v>
      </c>
      <c r="FV594" s="222">
        <f t="shared" si="1543"/>
        <v>0</v>
      </c>
      <c r="FW594" s="222">
        <f t="shared" si="1544"/>
        <v>0</v>
      </c>
      <c r="FX594" s="222">
        <f t="shared" si="1545"/>
        <v>0</v>
      </c>
      <c r="FY594" s="222">
        <f t="shared" si="1546"/>
        <v>0</v>
      </c>
      <c r="FZ594" s="222">
        <f t="shared" si="1547"/>
        <v>0</v>
      </c>
      <c r="GA594" s="222">
        <f t="shared" si="1548"/>
        <v>0</v>
      </c>
      <c r="GB594" s="222">
        <f t="shared" si="1549"/>
        <v>0</v>
      </c>
      <c r="GC594" s="222">
        <f t="shared" si="1550"/>
        <v>0</v>
      </c>
      <c r="GD594" s="222">
        <f t="shared" si="1551"/>
        <v>0</v>
      </c>
      <c r="GE594" s="222">
        <f t="shared" si="1552"/>
        <v>0</v>
      </c>
      <c r="GF594" s="222">
        <f t="shared" si="1553"/>
        <v>0</v>
      </c>
      <c r="GG594" s="222">
        <f t="shared" si="1554"/>
        <v>0</v>
      </c>
      <c r="GH594" s="222">
        <f t="shared" si="1555"/>
        <v>0</v>
      </c>
      <c r="GI594" s="222">
        <f t="shared" si="1556"/>
        <v>0</v>
      </c>
      <c r="GJ594" s="222">
        <f t="shared" si="1557"/>
        <v>0</v>
      </c>
      <c r="GK594" s="222">
        <f t="shared" si="1558"/>
        <v>0</v>
      </c>
      <c r="GL594" s="222">
        <f t="shared" si="1559"/>
        <v>0</v>
      </c>
      <c r="GM594" s="222">
        <f t="shared" si="1560"/>
        <v>0</v>
      </c>
      <c r="GN594" s="222">
        <f t="shared" si="1561"/>
        <v>0</v>
      </c>
      <c r="GO594" s="222">
        <f t="shared" si="1562"/>
        <v>0</v>
      </c>
      <c r="GP594" s="222">
        <f t="shared" si="1563"/>
        <v>0</v>
      </c>
      <c r="GQ594" s="222">
        <f t="shared" si="1564"/>
        <v>0</v>
      </c>
      <c r="GR594" s="222">
        <f t="shared" si="1565"/>
        <v>0</v>
      </c>
      <c r="GS594" s="222">
        <f t="shared" si="1566"/>
        <v>0</v>
      </c>
      <c r="GT594" s="222">
        <f t="shared" si="1567"/>
        <v>0</v>
      </c>
      <c r="GU594" s="222">
        <f t="shared" si="1568"/>
        <v>0</v>
      </c>
      <c r="GV594" s="222">
        <f t="shared" si="1569"/>
        <v>0</v>
      </c>
      <c r="GW594" s="222">
        <f t="shared" si="1570"/>
        <v>0</v>
      </c>
      <c r="GX594" s="222">
        <f t="shared" si="1571"/>
        <v>0</v>
      </c>
      <c r="GY594" s="222">
        <f t="shared" si="1572"/>
        <v>0</v>
      </c>
      <c r="GZ594" s="222">
        <f t="shared" si="1573"/>
        <v>0</v>
      </c>
      <c r="HA594" s="222">
        <f t="shared" si="1574"/>
        <v>0</v>
      </c>
      <c r="HB594" s="222">
        <f t="shared" si="1575"/>
        <v>0</v>
      </c>
      <c r="HC594" s="222">
        <f t="shared" si="1576"/>
        <v>0</v>
      </c>
      <c r="HD594" s="222">
        <f t="shared" si="1577"/>
        <v>0</v>
      </c>
      <c r="HE594" s="222">
        <f t="shared" si="1578"/>
        <v>0</v>
      </c>
      <c r="HF594" s="222">
        <f t="shared" si="1579"/>
        <v>0</v>
      </c>
      <c r="HG594" s="222">
        <f t="shared" si="1580"/>
        <v>0</v>
      </c>
      <c r="HH594" s="222">
        <f t="shared" si="1581"/>
        <v>0</v>
      </c>
      <c r="HI594" s="222">
        <f t="shared" si="1582"/>
        <v>0</v>
      </c>
      <c r="HJ594" s="222">
        <f t="shared" si="1583"/>
        <v>0</v>
      </c>
      <c r="HK594" s="222">
        <f t="shared" si="1584"/>
        <v>0</v>
      </c>
      <c r="HL594" s="222">
        <f t="shared" si="1585"/>
        <v>0</v>
      </c>
      <c r="HM594" s="222">
        <f t="shared" si="1586"/>
        <v>0</v>
      </c>
      <c r="HN594" s="222">
        <f t="shared" si="1587"/>
        <v>0</v>
      </c>
      <c r="HO594" s="222">
        <f t="shared" si="1588"/>
        <v>0</v>
      </c>
      <c r="HP594" s="222">
        <f t="shared" si="1589"/>
        <v>0</v>
      </c>
      <c r="HQ594" s="222">
        <f t="shared" si="1590"/>
        <v>0</v>
      </c>
      <c r="HR594" s="222">
        <f t="shared" si="1591"/>
        <v>0</v>
      </c>
      <c r="HS594" s="222">
        <f t="shared" si="1592"/>
        <v>0</v>
      </c>
      <c r="HT594" s="222">
        <f t="shared" si="1593"/>
        <v>0</v>
      </c>
      <c r="HU594" s="222">
        <f t="shared" si="1594"/>
        <v>0</v>
      </c>
      <c r="HV594" s="222">
        <f t="shared" si="1595"/>
        <v>0</v>
      </c>
      <c r="HW594" s="222">
        <f t="shared" si="1596"/>
        <v>0</v>
      </c>
      <c r="HX594" s="222">
        <f t="shared" si="1597"/>
        <v>0</v>
      </c>
      <c r="HY594" s="222">
        <f t="shared" si="1598"/>
        <v>0</v>
      </c>
      <c r="HZ594" s="222">
        <f t="shared" si="1599"/>
        <v>0</v>
      </c>
      <c r="IA594" s="222">
        <f t="shared" si="1600"/>
        <v>0</v>
      </c>
      <c r="IB594" s="222">
        <f t="shared" si="1601"/>
        <v>0</v>
      </c>
      <c r="IC594" s="222">
        <f t="shared" si="1602"/>
        <v>0</v>
      </c>
      <c r="ID594" s="222">
        <f t="shared" si="1603"/>
        <v>0</v>
      </c>
      <c r="IE594" s="222">
        <f t="shared" si="1604"/>
        <v>0</v>
      </c>
      <c r="IF594" s="222">
        <f t="shared" si="1605"/>
        <v>0</v>
      </c>
      <c r="IG594" s="222">
        <f t="shared" si="1606"/>
        <v>0</v>
      </c>
      <c r="IH594" s="222">
        <f t="shared" si="1607"/>
        <v>0</v>
      </c>
      <c r="II594" s="222">
        <f t="shared" si="1608"/>
        <v>0</v>
      </c>
      <c r="IJ594" s="222">
        <f t="shared" si="1609"/>
        <v>0</v>
      </c>
      <c r="IK594" s="222">
        <f t="shared" si="1610"/>
        <v>0</v>
      </c>
      <c r="IL594" s="222">
        <f t="shared" si="1611"/>
        <v>0</v>
      </c>
      <c r="IM594" s="222">
        <f t="shared" si="1612"/>
        <v>0</v>
      </c>
      <c r="IN594" s="222">
        <f t="shared" si="1613"/>
        <v>0</v>
      </c>
      <c r="IO594" s="222">
        <f t="shared" si="1614"/>
        <v>0</v>
      </c>
      <c r="IP594" s="222">
        <f t="shared" si="1615"/>
        <v>0</v>
      </c>
      <c r="IQ594" s="222">
        <f t="shared" si="1616"/>
        <v>0</v>
      </c>
      <c r="IR594" s="222">
        <f t="shared" si="1617"/>
        <v>0</v>
      </c>
      <c r="IS594" s="222">
        <f t="shared" si="1618"/>
        <v>0</v>
      </c>
      <c r="IT594" s="222">
        <f t="shared" si="1619"/>
        <v>0</v>
      </c>
      <c r="IU594" s="222">
        <f t="shared" si="1620"/>
        <v>0</v>
      </c>
      <c r="IV594" s="222">
        <f t="shared" si="1621"/>
        <v>0</v>
      </c>
      <c r="IW594" s="222">
        <f t="shared" si="1622"/>
        <v>0</v>
      </c>
      <c r="IX594" s="222">
        <f t="shared" si="1623"/>
        <v>0</v>
      </c>
      <c r="IY594" s="222">
        <f t="shared" si="1624"/>
        <v>0</v>
      </c>
      <c r="IZ594" s="222">
        <f t="shared" si="1625"/>
        <v>0</v>
      </c>
      <c r="JA594" s="222">
        <f t="shared" si="1626"/>
        <v>0</v>
      </c>
      <c r="JB594" s="222">
        <f t="shared" si="1627"/>
        <v>0</v>
      </c>
    </row>
    <row r="595" spans="2:262">
      <c r="B595" s="230">
        <v>234</v>
      </c>
      <c r="C595" s="229">
        <f t="shared" si="1628"/>
        <v>4.5703124999999884E-3</v>
      </c>
      <c r="D595" s="226">
        <f t="shared" ca="1" si="1371"/>
        <v>39.368188865889074</v>
      </c>
      <c r="E595" s="225">
        <f ca="1">IF361</f>
        <v>0.16818886588907114</v>
      </c>
      <c r="F595" s="224">
        <v>234</v>
      </c>
      <c r="G595" s="222">
        <f t="shared" si="1372"/>
        <v>0</v>
      </c>
      <c r="H595" s="222">
        <f t="shared" si="1373"/>
        <v>0</v>
      </c>
      <c r="I595" s="222">
        <f t="shared" si="1374"/>
        <v>0</v>
      </c>
      <c r="J595" s="222">
        <f t="shared" si="1375"/>
        <v>0</v>
      </c>
      <c r="K595" s="222">
        <f t="shared" si="1376"/>
        <v>0</v>
      </c>
      <c r="L595" s="222">
        <f t="shared" si="1377"/>
        <v>0</v>
      </c>
      <c r="M595" s="222">
        <f t="shared" si="1378"/>
        <v>0</v>
      </c>
      <c r="N595" s="222">
        <f t="shared" si="1379"/>
        <v>0</v>
      </c>
      <c r="O595" s="222">
        <f t="shared" si="1380"/>
        <v>0</v>
      </c>
      <c r="P595" s="222">
        <f t="shared" si="1381"/>
        <v>0</v>
      </c>
      <c r="Q595" s="222">
        <f t="shared" si="1382"/>
        <v>0</v>
      </c>
      <c r="R595" s="222">
        <f t="shared" si="1383"/>
        <v>0</v>
      </c>
      <c r="S595" s="222">
        <f t="shared" si="1384"/>
        <v>0</v>
      </c>
      <c r="T595" s="222">
        <f t="shared" si="1385"/>
        <v>0</v>
      </c>
      <c r="U595" s="222">
        <f t="shared" si="1386"/>
        <v>0</v>
      </c>
      <c r="V595" s="222">
        <f t="shared" si="1387"/>
        <v>0</v>
      </c>
      <c r="W595" s="222">
        <f t="shared" si="1388"/>
        <v>0</v>
      </c>
      <c r="X595" s="222">
        <f t="shared" si="1389"/>
        <v>0</v>
      </c>
      <c r="Y595" s="222">
        <f t="shared" si="1390"/>
        <v>0</v>
      </c>
      <c r="Z595" s="222">
        <f t="shared" si="1391"/>
        <v>0</v>
      </c>
      <c r="AA595" s="222">
        <f t="shared" si="1392"/>
        <v>0</v>
      </c>
      <c r="AB595" s="222">
        <f t="shared" si="1393"/>
        <v>0</v>
      </c>
      <c r="AC595" s="222">
        <f t="shared" si="1394"/>
        <v>0</v>
      </c>
      <c r="AD595" s="222">
        <f t="shared" si="1395"/>
        <v>0</v>
      </c>
      <c r="AE595" s="222">
        <f t="shared" si="1396"/>
        <v>0</v>
      </c>
      <c r="AF595" s="222">
        <f t="shared" si="1397"/>
        <v>0</v>
      </c>
      <c r="AG595" s="222">
        <f t="shared" si="1398"/>
        <v>0</v>
      </c>
      <c r="AH595" s="222">
        <f t="shared" si="1399"/>
        <v>0</v>
      </c>
      <c r="AI595" s="222">
        <f t="shared" si="1400"/>
        <v>0</v>
      </c>
      <c r="AJ595" s="222">
        <f t="shared" si="1401"/>
        <v>0</v>
      </c>
      <c r="AK595" s="222">
        <f t="shared" si="1402"/>
        <v>0</v>
      </c>
      <c r="AL595" s="222">
        <f t="shared" si="1403"/>
        <v>0</v>
      </c>
      <c r="AM595" s="222">
        <f t="shared" si="1404"/>
        <v>0</v>
      </c>
      <c r="AN595" s="222">
        <f t="shared" si="1405"/>
        <v>0</v>
      </c>
      <c r="AO595" s="222">
        <f t="shared" si="1406"/>
        <v>0</v>
      </c>
      <c r="AP595" s="222">
        <f t="shared" si="1407"/>
        <v>0</v>
      </c>
      <c r="AQ595" s="222">
        <f t="shared" si="1408"/>
        <v>0</v>
      </c>
      <c r="AR595" s="222">
        <f t="shared" si="1409"/>
        <v>0</v>
      </c>
      <c r="AS595" s="222">
        <f t="shared" si="1410"/>
        <v>0</v>
      </c>
      <c r="AT595" s="222">
        <f t="shared" si="1411"/>
        <v>0</v>
      </c>
      <c r="AU595" s="222">
        <f t="shared" si="1412"/>
        <v>0</v>
      </c>
      <c r="AV595" s="222">
        <f t="shared" si="1413"/>
        <v>0</v>
      </c>
      <c r="AW595" s="222">
        <f t="shared" si="1414"/>
        <v>0</v>
      </c>
      <c r="AX595" s="222">
        <f t="shared" si="1415"/>
        <v>0</v>
      </c>
      <c r="AY595" s="222">
        <f t="shared" si="1416"/>
        <v>0</v>
      </c>
      <c r="AZ595" s="222">
        <f t="shared" si="1417"/>
        <v>0</v>
      </c>
      <c r="BA595" s="222">
        <f t="shared" si="1418"/>
        <v>0</v>
      </c>
      <c r="BB595" s="222">
        <f t="shared" si="1419"/>
        <v>0</v>
      </c>
      <c r="BC595" s="222">
        <f t="shared" si="1420"/>
        <v>0</v>
      </c>
      <c r="BD595" s="222">
        <f t="shared" si="1421"/>
        <v>0</v>
      </c>
      <c r="BE595" s="222">
        <f t="shared" si="1422"/>
        <v>0</v>
      </c>
      <c r="BF595" s="222">
        <f t="shared" si="1423"/>
        <v>0</v>
      </c>
      <c r="BG595" s="222">
        <f t="shared" si="1424"/>
        <v>0</v>
      </c>
      <c r="BH595" s="222">
        <f t="shared" si="1425"/>
        <v>0</v>
      </c>
      <c r="BI595" s="222">
        <f t="shared" si="1426"/>
        <v>0</v>
      </c>
      <c r="BJ595" s="222">
        <f t="shared" si="1427"/>
        <v>0</v>
      </c>
      <c r="BK595" s="222">
        <f t="shared" si="1428"/>
        <v>0</v>
      </c>
      <c r="BL595" s="222">
        <f t="shared" si="1429"/>
        <v>0</v>
      </c>
      <c r="BM595" s="222">
        <f t="shared" si="1430"/>
        <v>0</v>
      </c>
      <c r="BN595" s="222">
        <f t="shared" si="1431"/>
        <v>0</v>
      </c>
      <c r="BO595" s="222">
        <f t="shared" si="1432"/>
        <v>0</v>
      </c>
      <c r="BP595" s="222">
        <f t="shared" si="1433"/>
        <v>0</v>
      </c>
      <c r="BQ595" s="222">
        <f t="shared" si="1434"/>
        <v>0</v>
      </c>
      <c r="BR595" s="222">
        <f t="shared" si="1435"/>
        <v>0</v>
      </c>
      <c r="BS595" s="222">
        <f t="shared" si="1436"/>
        <v>0</v>
      </c>
      <c r="BT595" s="222">
        <f t="shared" si="1437"/>
        <v>0</v>
      </c>
      <c r="BU595" s="222">
        <f t="shared" si="1438"/>
        <v>0</v>
      </c>
      <c r="BV595" s="222">
        <f t="shared" si="1439"/>
        <v>0</v>
      </c>
      <c r="BW595" s="222">
        <f t="shared" si="1440"/>
        <v>0</v>
      </c>
      <c r="BX595" s="222">
        <f t="shared" si="1441"/>
        <v>0</v>
      </c>
      <c r="BY595" s="222">
        <f t="shared" si="1442"/>
        <v>0</v>
      </c>
      <c r="BZ595" s="222">
        <f t="shared" si="1443"/>
        <v>0</v>
      </c>
      <c r="CA595" s="222">
        <f t="shared" si="1444"/>
        <v>0</v>
      </c>
      <c r="CB595" s="222">
        <f t="shared" si="1445"/>
        <v>0</v>
      </c>
      <c r="CC595" s="222">
        <f t="shared" si="1446"/>
        <v>0</v>
      </c>
      <c r="CD595" s="222">
        <f t="shared" si="1447"/>
        <v>0</v>
      </c>
      <c r="CE595" s="222">
        <f t="shared" si="1448"/>
        <v>0</v>
      </c>
      <c r="CF595" s="222">
        <f t="shared" si="1449"/>
        <v>0</v>
      </c>
      <c r="CG595" s="222">
        <f t="shared" si="1450"/>
        <v>0</v>
      </c>
      <c r="CH595" s="222">
        <f t="shared" si="1451"/>
        <v>0</v>
      </c>
      <c r="CI595" s="222">
        <f t="shared" si="1452"/>
        <v>0</v>
      </c>
      <c r="CJ595" s="222">
        <f t="shared" si="1453"/>
        <v>0</v>
      </c>
      <c r="CK595" s="222">
        <f t="shared" si="1454"/>
        <v>0</v>
      </c>
      <c r="CL595" s="222">
        <f t="shared" si="1455"/>
        <v>0</v>
      </c>
      <c r="CM595" s="222">
        <f t="shared" si="1456"/>
        <v>0</v>
      </c>
      <c r="CN595" s="222">
        <f t="shared" si="1457"/>
        <v>0</v>
      </c>
      <c r="CO595" s="222">
        <f t="shared" si="1458"/>
        <v>0</v>
      </c>
      <c r="CP595" s="222">
        <f t="shared" si="1459"/>
        <v>0</v>
      </c>
      <c r="CQ595" s="222">
        <f t="shared" si="1460"/>
        <v>0</v>
      </c>
      <c r="CR595" s="222">
        <f t="shared" si="1461"/>
        <v>0</v>
      </c>
      <c r="CS595" s="222">
        <f t="shared" si="1462"/>
        <v>0</v>
      </c>
      <c r="CT595" s="222">
        <f t="shared" si="1463"/>
        <v>0</v>
      </c>
      <c r="CU595" s="222">
        <f t="shared" si="1464"/>
        <v>0</v>
      </c>
      <c r="CV595" s="222">
        <f t="shared" si="1465"/>
        <v>0</v>
      </c>
      <c r="CW595" s="222">
        <f t="shared" si="1466"/>
        <v>0</v>
      </c>
      <c r="CX595" s="222">
        <f t="shared" si="1467"/>
        <v>0</v>
      </c>
      <c r="CY595" s="222">
        <f t="shared" si="1468"/>
        <v>0</v>
      </c>
      <c r="CZ595" s="222">
        <f t="shared" si="1469"/>
        <v>0</v>
      </c>
      <c r="DA595" s="222">
        <f t="shared" si="1470"/>
        <v>0</v>
      </c>
      <c r="DB595" s="222">
        <f t="shared" si="1471"/>
        <v>0</v>
      </c>
      <c r="DC595" s="222">
        <f t="shared" si="1472"/>
        <v>0</v>
      </c>
      <c r="DD595" s="222">
        <f t="shared" si="1473"/>
        <v>0</v>
      </c>
      <c r="DE595" s="222">
        <f t="shared" si="1474"/>
        <v>0</v>
      </c>
      <c r="DF595" s="222">
        <f t="shared" si="1475"/>
        <v>0</v>
      </c>
      <c r="DG595" s="222">
        <f t="shared" si="1476"/>
        <v>0</v>
      </c>
      <c r="DH595" s="222">
        <f t="shared" si="1477"/>
        <v>0</v>
      </c>
      <c r="DI595" s="222">
        <f t="shared" si="1478"/>
        <v>0</v>
      </c>
      <c r="DJ595" s="222">
        <f t="shared" si="1479"/>
        <v>0</v>
      </c>
      <c r="DK595" s="222">
        <f t="shared" si="1480"/>
        <v>0</v>
      </c>
      <c r="DL595" s="222">
        <f t="shared" si="1481"/>
        <v>0</v>
      </c>
      <c r="DM595" s="222">
        <f t="shared" si="1482"/>
        <v>0</v>
      </c>
      <c r="DN595" s="222">
        <f t="shared" si="1483"/>
        <v>0</v>
      </c>
      <c r="DO595" s="222">
        <f t="shared" si="1484"/>
        <v>0</v>
      </c>
      <c r="DP595" s="222">
        <f t="shared" si="1485"/>
        <v>0</v>
      </c>
      <c r="DQ595" s="222">
        <f t="shared" si="1486"/>
        <v>0</v>
      </c>
      <c r="DR595" s="222">
        <f t="shared" si="1487"/>
        <v>0</v>
      </c>
      <c r="DS595" s="222">
        <f t="shared" si="1488"/>
        <v>0</v>
      </c>
      <c r="DT595" s="222">
        <f t="shared" si="1489"/>
        <v>0</v>
      </c>
      <c r="DU595" s="222">
        <f t="shared" si="1490"/>
        <v>0</v>
      </c>
      <c r="DV595" s="222">
        <f t="shared" si="1491"/>
        <v>0</v>
      </c>
      <c r="DW595" s="222">
        <f t="shared" si="1492"/>
        <v>0</v>
      </c>
      <c r="DX595" s="222">
        <f t="shared" si="1493"/>
        <v>0</v>
      </c>
      <c r="DY595" s="222">
        <f t="shared" si="1494"/>
        <v>0</v>
      </c>
      <c r="DZ595" s="222">
        <f t="shared" si="1495"/>
        <v>0</v>
      </c>
      <c r="EA595" s="222">
        <f t="shared" si="1496"/>
        <v>0</v>
      </c>
      <c r="EB595" s="222">
        <f t="shared" si="1497"/>
        <v>0</v>
      </c>
      <c r="EC595" s="222">
        <f t="shared" si="1498"/>
        <v>0</v>
      </c>
      <c r="ED595" s="222">
        <f t="shared" si="1499"/>
        <v>0</v>
      </c>
      <c r="EE595" s="222">
        <f t="shared" si="1500"/>
        <v>0</v>
      </c>
      <c r="EF595" s="222">
        <f t="shared" si="1501"/>
        <v>0</v>
      </c>
      <c r="EG595" s="222">
        <f t="shared" si="1502"/>
        <v>0</v>
      </c>
      <c r="EH595" s="222">
        <f t="shared" si="1503"/>
        <v>0</v>
      </c>
      <c r="EI595" s="222">
        <f t="shared" si="1504"/>
        <v>0</v>
      </c>
      <c r="EJ595" s="222">
        <f t="shared" si="1505"/>
        <v>0</v>
      </c>
      <c r="EK595" s="222">
        <f t="shared" si="1506"/>
        <v>0</v>
      </c>
      <c r="EL595" s="222">
        <f t="shared" si="1507"/>
        <v>0</v>
      </c>
      <c r="EM595" s="222">
        <f t="shared" si="1508"/>
        <v>0</v>
      </c>
      <c r="EN595" s="222">
        <f t="shared" si="1509"/>
        <v>0</v>
      </c>
      <c r="EO595" s="222">
        <f t="shared" si="1510"/>
        <v>0</v>
      </c>
      <c r="EP595" s="222">
        <f t="shared" si="1511"/>
        <v>0</v>
      </c>
      <c r="EQ595" s="222">
        <f t="shared" si="1512"/>
        <v>0</v>
      </c>
      <c r="ER595" s="222">
        <f t="shared" si="1513"/>
        <v>0</v>
      </c>
      <c r="ES595" s="222">
        <f t="shared" si="1514"/>
        <v>0</v>
      </c>
      <c r="ET595" s="222">
        <f t="shared" si="1515"/>
        <v>0</v>
      </c>
      <c r="EU595" s="222">
        <f t="shared" si="1516"/>
        <v>0</v>
      </c>
      <c r="EV595" s="222">
        <f t="shared" si="1517"/>
        <v>0</v>
      </c>
      <c r="EW595" s="222">
        <f t="shared" si="1518"/>
        <v>0</v>
      </c>
      <c r="EX595" s="222">
        <f t="shared" si="1519"/>
        <v>0</v>
      </c>
      <c r="EY595" s="222">
        <f t="shared" si="1520"/>
        <v>0</v>
      </c>
      <c r="EZ595" s="222">
        <f t="shared" si="1521"/>
        <v>0</v>
      </c>
      <c r="FA595" s="222">
        <f t="shared" si="1522"/>
        <v>0</v>
      </c>
      <c r="FB595" s="222">
        <f t="shared" si="1523"/>
        <v>0</v>
      </c>
      <c r="FC595" s="222">
        <f t="shared" si="1524"/>
        <v>0</v>
      </c>
      <c r="FD595" s="222">
        <f t="shared" si="1525"/>
        <v>0</v>
      </c>
      <c r="FE595" s="222">
        <f t="shared" si="1526"/>
        <v>0</v>
      </c>
      <c r="FF595" s="222">
        <f t="shared" si="1527"/>
        <v>0</v>
      </c>
      <c r="FG595" s="222">
        <f t="shared" si="1528"/>
        <v>0</v>
      </c>
      <c r="FH595" s="222">
        <f t="shared" si="1529"/>
        <v>0</v>
      </c>
      <c r="FI595" s="222">
        <f t="shared" si="1530"/>
        <v>0</v>
      </c>
      <c r="FJ595" s="222">
        <f t="shared" si="1531"/>
        <v>0</v>
      </c>
      <c r="FK595" s="222">
        <f t="shared" si="1532"/>
        <v>0</v>
      </c>
      <c r="FL595" s="222">
        <f t="shared" si="1533"/>
        <v>0</v>
      </c>
      <c r="FM595" s="222">
        <f t="shared" si="1534"/>
        <v>0</v>
      </c>
      <c r="FN595" s="222">
        <f t="shared" si="1535"/>
        <v>0</v>
      </c>
      <c r="FO595" s="222">
        <f t="shared" si="1536"/>
        <v>0</v>
      </c>
      <c r="FP595" s="222">
        <f t="shared" si="1537"/>
        <v>0</v>
      </c>
      <c r="FQ595" s="222">
        <f t="shared" si="1538"/>
        <v>0</v>
      </c>
      <c r="FR595" s="222">
        <f t="shared" si="1539"/>
        <v>0</v>
      </c>
      <c r="FS595" s="222">
        <f t="shared" si="1540"/>
        <v>0</v>
      </c>
      <c r="FT595" s="222">
        <f t="shared" si="1541"/>
        <v>0</v>
      </c>
      <c r="FU595" s="222">
        <f t="shared" si="1542"/>
        <v>0</v>
      </c>
      <c r="FV595" s="222">
        <f t="shared" si="1543"/>
        <v>0</v>
      </c>
      <c r="FW595" s="222">
        <f t="shared" si="1544"/>
        <v>0</v>
      </c>
      <c r="FX595" s="222">
        <f t="shared" si="1545"/>
        <v>0</v>
      </c>
      <c r="FY595" s="222">
        <f t="shared" si="1546"/>
        <v>0</v>
      </c>
      <c r="FZ595" s="222">
        <f t="shared" si="1547"/>
        <v>0</v>
      </c>
      <c r="GA595" s="222">
        <f t="shared" si="1548"/>
        <v>0</v>
      </c>
      <c r="GB595" s="222">
        <f t="shared" si="1549"/>
        <v>0</v>
      </c>
      <c r="GC595" s="222">
        <f t="shared" si="1550"/>
        <v>0</v>
      </c>
      <c r="GD595" s="222">
        <f t="shared" si="1551"/>
        <v>0</v>
      </c>
      <c r="GE595" s="222">
        <f t="shared" si="1552"/>
        <v>0</v>
      </c>
      <c r="GF595" s="222">
        <f t="shared" si="1553"/>
        <v>0</v>
      </c>
      <c r="GG595" s="222">
        <f t="shared" si="1554"/>
        <v>0</v>
      </c>
      <c r="GH595" s="222">
        <f t="shared" si="1555"/>
        <v>0</v>
      </c>
      <c r="GI595" s="222">
        <f t="shared" si="1556"/>
        <v>0</v>
      </c>
      <c r="GJ595" s="222">
        <f t="shared" si="1557"/>
        <v>0</v>
      </c>
      <c r="GK595" s="222">
        <f t="shared" si="1558"/>
        <v>0</v>
      </c>
      <c r="GL595" s="222">
        <f t="shared" si="1559"/>
        <v>0</v>
      </c>
      <c r="GM595" s="222">
        <f t="shared" si="1560"/>
        <v>0</v>
      </c>
      <c r="GN595" s="222">
        <f t="shared" si="1561"/>
        <v>0</v>
      </c>
      <c r="GO595" s="222">
        <f t="shared" si="1562"/>
        <v>0</v>
      </c>
      <c r="GP595" s="222">
        <f t="shared" si="1563"/>
        <v>0</v>
      </c>
      <c r="GQ595" s="222">
        <f t="shared" si="1564"/>
        <v>0</v>
      </c>
      <c r="GR595" s="222">
        <f t="shared" si="1565"/>
        <v>0</v>
      </c>
      <c r="GS595" s="222">
        <f t="shared" si="1566"/>
        <v>0</v>
      </c>
      <c r="GT595" s="222">
        <f t="shared" si="1567"/>
        <v>0</v>
      </c>
      <c r="GU595" s="222">
        <f t="shared" si="1568"/>
        <v>0</v>
      </c>
      <c r="GV595" s="222">
        <f t="shared" si="1569"/>
        <v>0</v>
      </c>
      <c r="GW595" s="222">
        <f t="shared" si="1570"/>
        <v>0</v>
      </c>
      <c r="GX595" s="222">
        <f t="shared" si="1571"/>
        <v>0</v>
      </c>
      <c r="GY595" s="222">
        <f t="shared" si="1572"/>
        <v>0</v>
      </c>
      <c r="GZ595" s="222">
        <f t="shared" si="1573"/>
        <v>0</v>
      </c>
      <c r="HA595" s="222">
        <f t="shared" si="1574"/>
        <v>0</v>
      </c>
      <c r="HB595" s="222">
        <f t="shared" si="1575"/>
        <v>0</v>
      </c>
      <c r="HC595" s="222">
        <f t="shared" si="1576"/>
        <v>0</v>
      </c>
      <c r="HD595" s="222">
        <f t="shared" si="1577"/>
        <v>0</v>
      </c>
      <c r="HE595" s="222">
        <f t="shared" si="1578"/>
        <v>0</v>
      </c>
      <c r="HF595" s="222">
        <f t="shared" si="1579"/>
        <v>0</v>
      </c>
      <c r="HG595" s="222">
        <f t="shared" si="1580"/>
        <v>0</v>
      </c>
      <c r="HH595" s="222">
        <f t="shared" si="1581"/>
        <v>0</v>
      </c>
      <c r="HI595" s="222">
        <f t="shared" si="1582"/>
        <v>0</v>
      </c>
      <c r="HJ595" s="222">
        <f t="shared" si="1583"/>
        <v>0</v>
      </c>
      <c r="HK595" s="222">
        <f t="shared" si="1584"/>
        <v>0</v>
      </c>
      <c r="HL595" s="222">
        <f t="shared" si="1585"/>
        <v>0</v>
      </c>
      <c r="HM595" s="222">
        <f t="shared" si="1586"/>
        <v>0</v>
      </c>
      <c r="HN595" s="222">
        <f t="shared" si="1587"/>
        <v>0</v>
      </c>
      <c r="HO595" s="222">
        <f t="shared" si="1588"/>
        <v>0</v>
      </c>
      <c r="HP595" s="222">
        <f t="shared" si="1589"/>
        <v>0</v>
      </c>
      <c r="HQ595" s="222">
        <f t="shared" si="1590"/>
        <v>0</v>
      </c>
      <c r="HR595" s="222">
        <f t="shared" si="1591"/>
        <v>0</v>
      </c>
      <c r="HS595" s="222">
        <f t="shared" si="1592"/>
        <v>0</v>
      </c>
      <c r="HT595" s="222">
        <f t="shared" si="1593"/>
        <v>0</v>
      </c>
      <c r="HU595" s="222">
        <f t="shared" si="1594"/>
        <v>0</v>
      </c>
      <c r="HV595" s="222">
        <f t="shared" si="1595"/>
        <v>0</v>
      </c>
      <c r="HW595" s="222">
        <f t="shared" si="1596"/>
        <v>0</v>
      </c>
      <c r="HX595" s="222">
        <f t="shared" si="1597"/>
        <v>0</v>
      </c>
      <c r="HY595" s="222">
        <f t="shared" si="1598"/>
        <v>0</v>
      </c>
      <c r="HZ595" s="222">
        <f t="shared" si="1599"/>
        <v>0</v>
      </c>
      <c r="IA595" s="222">
        <f t="shared" si="1600"/>
        <v>0</v>
      </c>
      <c r="IB595" s="222">
        <f t="shared" si="1601"/>
        <v>0</v>
      </c>
      <c r="IC595" s="222">
        <f t="shared" si="1602"/>
        <v>0</v>
      </c>
      <c r="ID595" s="222">
        <f t="shared" si="1603"/>
        <v>0</v>
      </c>
      <c r="IE595" s="222">
        <f t="shared" si="1604"/>
        <v>0</v>
      </c>
      <c r="IF595" s="222">
        <f t="shared" si="1605"/>
        <v>0</v>
      </c>
      <c r="IG595" s="222">
        <f t="shared" si="1606"/>
        <v>0</v>
      </c>
      <c r="IH595" s="222">
        <f t="shared" si="1607"/>
        <v>0</v>
      </c>
      <c r="II595" s="222">
        <f t="shared" si="1608"/>
        <v>0</v>
      </c>
      <c r="IJ595" s="222">
        <f t="shared" si="1609"/>
        <v>0</v>
      </c>
      <c r="IK595" s="222">
        <f t="shared" si="1610"/>
        <v>0</v>
      </c>
      <c r="IL595" s="222">
        <f t="shared" si="1611"/>
        <v>0</v>
      </c>
      <c r="IM595" s="222">
        <f t="shared" si="1612"/>
        <v>0</v>
      </c>
      <c r="IN595" s="222">
        <f t="shared" si="1613"/>
        <v>0</v>
      </c>
      <c r="IO595" s="222">
        <f t="shared" si="1614"/>
        <v>0</v>
      </c>
      <c r="IP595" s="222">
        <f t="shared" si="1615"/>
        <v>0</v>
      </c>
      <c r="IQ595" s="222">
        <f t="shared" si="1616"/>
        <v>0</v>
      </c>
      <c r="IR595" s="222">
        <f t="shared" si="1617"/>
        <v>0</v>
      </c>
      <c r="IS595" s="222">
        <f t="shared" si="1618"/>
        <v>0</v>
      </c>
      <c r="IT595" s="222">
        <f t="shared" si="1619"/>
        <v>0</v>
      </c>
      <c r="IU595" s="222">
        <f t="shared" si="1620"/>
        <v>0</v>
      </c>
      <c r="IV595" s="222">
        <f t="shared" si="1621"/>
        <v>0</v>
      </c>
      <c r="IW595" s="222">
        <f t="shared" si="1622"/>
        <v>0</v>
      </c>
      <c r="IX595" s="222">
        <f t="shared" si="1623"/>
        <v>0</v>
      </c>
      <c r="IY595" s="222">
        <f t="shared" si="1624"/>
        <v>0</v>
      </c>
      <c r="IZ595" s="222">
        <f t="shared" si="1625"/>
        <v>0</v>
      </c>
      <c r="JA595" s="222">
        <f t="shared" si="1626"/>
        <v>0</v>
      </c>
      <c r="JB595" s="222">
        <f t="shared" si="1627"/>
        <v>0</v>
      </c>
    </row>
    <row r="596" spans="2:262">
      <c r="B596" s="230">
        <v>235</v>
      </c>
      <c r="C596" s="229">
        <f t="shared" si="1628"/>
        <v>4.589843749999988E-3</v>
      </c>
      <c r="D596" s="226">
        <f t="shared" ca="1" si="1371"/>
        <v>39.367888451189081</v>
      </c>
      <c r="E596" s="225">
        <f ca="1">IG361</f>
        <v>0.16788845118908</v>
      </c>
      <c r="F596" s="224">
        <v>235</v>
      </c>
      <c r="G596" s="222">
        <f t="shared" si="1372"/>
        <v>0</v>
      </c>
      <c r="H596" s="222">
        <f t="shared" si="1373"/>
        <v>0</v>
      </c>
      <c r="I596" s="222">
        <f t="shared" si="1374"/>
        <v>0</v>
      </c>
      <c r="J596" s="222">
        <f t="shared" si="1375"/>
        <v>0</v>
      </c>
      <c r="K596" s="222">
        <f t="shared" si="1376"/>
        <v>0</v>
      </c>
      <c r="L596" s="222">
        <f t="shared" si="1377"/>
        <v>0</v>
      </c>
      <c r="M596" s="222">
        <f t="shared" si="1378"/>
        <v>0</v>
      </c>
      <c r="N596" s="222">
        <f t="shared" si="1379"/>
        <v>0</v>
      </c>
      <c r="O596" s="222">
        <f t="shared" si="1380"/>
        <v>0</v>
      </c>
      <c r="P596" s="222">
        <f t="shared" si="1381"/>
        <v>0</v>
      </c>
      <c r="Q596" s="222">
        <f t="shared" si="1382"/>
        <v>0</v>
      </c>
      <c r="R596" s="222">
        <f t="shared" si="1383"/>
        <v>0</v>
      </c>
      <c r="S596" s="222">
        <f t="shared" si="1384"/>
        <v>0</v>
      </c>
      <c r="T596" s="222">
        <f t="shared" si="1385"/>
        <v>0</v>
      </c>
      <c r="U596" s="222">
        <f t="shared" si="1386"/>
        <v>0</v>
      </c>
      <c r="V596" s="222">
        <f t="shared" si="1387"/>
        <v>0</v>
      </c>
      <c r="W596" s="222">
        <f t="shared" si="1388"/>
        <v>0</v>
      </c>
      <c r="X596" s="222">
        <f t="shared" si="1389"/>
        <v>0</v>
      </c>
      <c r="Y596" s="222">
        <f t="shared" si="1390"/>
        <v>0</v>
      </c>
      <c r="Z596" s="222">
        <f t="shared" si="1391"/>
        <v>0</v>
      </c>
      <c r="AA596" s="222">
        <f t="shared" si="1392"/>
        <v>0</v>
      </c>
      <c r="AB596" s="222">
        <f t="shared" si="1393"/>
        <v>0</v>
      </c>
      <c r="AC596" s="222">
        <f t="shared" si="1394"/>
        <v>0</v>
      </c>
      <c r="AD596" s="222">
        <f t="shared" si="1395"/>
        <v>0</v>
      </c>
      <c r="AE596" s="222">
        <f t="shared" si="1396"/>
        <v>0</v>
      </c>
      <c r="AF596" s="222">
        <f t="shared" si="1397"/>
        <v>0</v>
      </c>
      <c r="AG596" s="222">
        <f t="shared" si="1398"/>
        <v>0</v>
      </c>
      <c r="AH596" s="222">
        <f t="shared" si="1399"/>
        <v>0</v>
      </c>
      <c r="AI596" s="222">
        <f t="shared" si="1400"/>
        <v>0</v>
      </c>
      <c r="AJ596" s="222">
        <f t="shared" si="1401"/>
        <v>0</v>
      </c>
      <c r="AK596" s="222">
        <f t="shared" si="1402"/>
        <v>0</v>
      </c>
      <c r="AL596" s="222">
        <f t="shared" si="1403"/>
        <v>0</v>
      </c>
      <c r="AM596" s="222">
        <f t="shared" si="1404"/>
        <v>0</v>
      </c>
      <c r="AN596" s="222">
        <f t="shared" si="1405"/>
        <v>0</v>
      </c>
      <c r="AO596" s="222">
        <f t="shared" si="1406"/>
        <v>0</v>
      </c>
      <c r="AP596" s="222">
        <f t="shared" si="1407"/>
        <v>0</v>
      </c>
      <c r="AQ596" s="222">
        <f t="shared" si="1408"/>
        <v>0</v>
      </c>
      <c r="AR596" s="222">
        <f t="shared" si="1409"/>
        <v>0</v>
      </c>
      <c r="AS596" s="222">
        <f t="shared" si="1410"/>
        <v>0</v>
      </c>
      <c r="AT596" s="222">
        <f t="shared" si="1411"/>
        <v>0</v>
      </c>
      <c r="AU596" s="222">
        <f t="shared" si="1412"/>
        <v>0</v>
      </c>
      <c r="AV596" s="222">
        <f t="shared" si="1413"/>
        <v>0</v>
      </c>
      <c r="AW596" s="222">
        <f t="shared" si="1414"/>
        <v>0</v>
      </c>
      <c r="AX596" s="222">
        <f t="shared" si="1415"/>
        <v>0</v>
      </c>
      <c r="AY596" s="222">
        <f t="shared" si="1416"/>
        <v>0</v>
      </c>
      <c r="AZ596" s="222">
        <f t="shared" si="1417"/>
        <v>0</v>
      </c>
      <c r="BA596" s="222">
        <f t="shared" si="1418"/>
        <v>0</v>
      </c>
      <c r="BB596" s="222">
        <f t="shared" si="1419"/>
        <v>0</v>
      </c>
      <c r="BC596" s="222">
        <f t="shared" si="1420"/>
        <v>0</v>
      </c>
      <c r="BD596" s="222">
        <f t="shared" si="1421"/>
        <v>0</v>
      </c>
      <c r="BE596" s="222">
        <f t="shared" si="1422"/>
        <v>0</v>
      </c>
      <c r="BF596" s="222">
        <f t="shared" si="1423"/>
        <v>0</v>
      </c>
      <c r="BG596" s="222">
        <f t="shared" si="1424"/>
        <v>0</v>
      </c>
      <c r="BH596" s="222">
        <f t="shared" si="1425"/>
        <v>0</v>
      </c>
      <c r="BI596" s="222">
        <f t="shared" si="1426"/>
        <v>0</v>
      </c>
      <c r="BJ596" s="222">
        <f t="shared" si="1427"/>
        <v>0</v>
      </c>
      <c r="BK596" s="222">
        <f t="shared" si="1428"/>
        <v>0</v>
      </c>
      <c r="BL596" s="222">
        <f t="shared" si="1429"/>
        <v>0</v>
      </c>
      <c r="BM596" s="222">
        <f t="shared" si="1430"/>
        <v>0</v>
      </c>
      <c r="BN596" s="222">
        <f t="shared" si="1431"/>
        <v>0</v>
      </c>
      <c r="BO596" s="222">
        <f t="shared" si="1432"/>
        <v>0</v>
      </c>
      <c r="BP596" s="222">
        <f t="shared" si="1433"/>
        <v>0</v>
      </c>
      <c r="BQ596" s="222">
        <f t="shared" si="1434"/>
        <v>0</v>
      </c>
      <c r="BR596" s="222">
        <f t="shared" si="1435"/>
        <v>0</v>
      </c>
      <c r="BS596" s="222">
        <f t="shared" si="1436"/>
        <v>0</v>
      </c>
      <c r="BT596" s="222">
        <f t="shared" si="1437"/>
        <v>0</v>
      </c>
      <c r="BU596" s="222">
        <f t="shared" si="1438"/>
        <v>0</v>
      </c>
      <c r="BV596" s="222">
        <f t="shared" si="1439"/>
        <v>0</v>
      </c>
      <c r="BW596" s="222">
        <f t="shared" si="1440"/>
        <v>0</v>
      </c>
      <c r="BX596" s="222">
        <f t="shared" si="1441"/>
        <v>0</v>
      </c>
      <c r="BY596" s="222">
        <f t="shared" si="1442"/>
        <v>0</v>
      </c>
      <c r="BZ596" s="222">
        <f t="shared" si="1443"/>
        <v>0</v>
      </c>
      <c r="CA596" s="222">
        <f t="shared" si="1444"/>
        <v>0</v>
      </c>
      <c r="CB596" s="222">
        <f t="shared" si="1445"/>
        <v>0</v>
      </c>
      <c r="CC596" s="222">
        <f t="shared" si="1446"/>
        <v>0</v>
      </c>
      <c r="CD596" s="222">
        <f t="shared" si="1447"/>
        <v>0</v>
      </c>
      <c r="CE596" s="222">
        <f t="shared" si="1448"/>
        <v>0</v>
      </c>
      <c r="CF596" s="222">
        <f t="shared" si="1449"/>
        <v>0</v>
      </c>
      <c r="CG596" s="222">
        <f t="shared" si="1450"/>
        <v>0</v>
      </c>
      <c r="CH596" s="222">
        <f t="shared" si="1451"/>
        <v>0</v>
      </c>
      <c r="CI596" s="222">
        <f t="shared" si="1452"/>
        <v>0</v>
      </c>
      <c r="CJ596" s="222">
        <f t="shared" si="1453"/>
        <v>0</v>
      </c>
      <c r="CK596" s="222">
        <f t="shared" si="1454"/>
        <v>0</v>
      </c>
      <c r="CL596" s="222">
        <f t="shared" si="1455"/>
        <v>0</v>
      </c>
      <c r="CM596" s="222">
        <f t="shared" si="1456"/>
        <v>0</v>
      </c>
      <c r="CN596" s="222">
        <f t="shared" si="1457"/>
        <v>0</v>
      </c>
      <c r="CO596" s="222">
        <f t="shared" si="1458"/>
        <v>0</v>
      </c>
      <c r="CP596" s="222">
        <f t="shared" si="1459"/>
        <v>0</v>
      </c>
      <c r="CQ596" s="222">
        <f t="shared" si="1460"/>
        <v>0</v>
      </c>
      <c r="CR596" s="222">
        <f t="shared" si="1461"/>
        <v>0</v>
      </c>
      <c r="CS596" s="222">
        <f t="shared" si="1462"/>
        <v>0</v>
      </c>
      <c r="CT596" s="222">
        <f t="shared" si="1463"/>
        <v>0</v>
      </c>
      <c r="CU596" s="222">
        <f t="shared" si="1464"/>
        <v>0</v>
      </c>
      <c r="CV596" s="222">
        <f t="shared" si="1465"/>
        <v>0</v>
      </c>
      <c r="CW596" s="222">
        <f t="shared" si="1466"/>
        <v>0</v>
      </c>
      <c r="CX596" s="222">
        <f t="shared" si="1467"/>
        <v>0</v>
      </c>
      <c r="CY596" s="222">
        <f t="shared" si="1468"/>
        <v>0</v>
      </c>
      <c r="CZ596" s="222">
        <f t="shared" si="1469"/>
        <v>0</v>
      </c>
      <c r="DA596" s="222">
        <f t="shared" si="1470"/>
        <v>0</v>
      </c>
      <c r="DB596" s="222">
        <f t="shared" si="1471"/>
        <v>0</v>
      </c>
      <c r="DC596" s="222">
        <f t="shared" si="1472"/>
        <v>0</v>
      </c>
      <c r="DD596" s="222">
        <f t="shared" si="1473"/>
        <v>0</v>
      </c>
      <c r="DE596" s="222">
        <f t="shared" si="1474"/>
        <v>0</v>
      </c>
      <c r="DF596" s="222">
        <f t="shared" si="1475"/>
        <v>0</v>
      </c>
      <c r="DG596" s="222">
        <f t="shared" si="1476"/>
        <v>0</v>
      </c>
      <c r="DH596" s="222">
        <f t="shared" si="1477"/>
        <v>0</v>
      </c>
      <c r="DI596" s="222">
        <f t="shared" si="1478"/>
        <v>0</v>
      </c>
      <c r="DJ596" s="222">
        <f t="shared" si="1479"/>
        <v>0</v>
      </c>
      <c r="DK596" s="222">
        <f t="shared" si="1480"/>
        <v>0</v>
      </c>
      <c r="DL596" s="222">
        <f t="shared" si="1481"/>
        <v>0</v>
      </c>
      <c r="DM596" s="222">
        <f t="shared" si="1482"/>
        <v>0</v>
      </c>
      <c r="DN596" s="222">
        <f t="shared" si="1483"/>
        <v>0</v>
      </c>
      <c r="DO596" s="222">
        <f t="shared" si="1484"/>
        <v>0</v>
      </c>
      <c r="DP596" s="222">
        <f t="shared" si="1485"/>
        <v>0</v>
      </c>
      <c r="DQ596" s="222">
        <f t="shared" si="1486"/>
        <v>0</v>
      </c>
      <c r="DR596" s="222">
        <f t="shared" si="1487"/>
        <v>0</v>
      </c>
      <c r="DS596" s="222">
        <f t="shared" si="1488"/>
        <v>0</v>
      </c>
      <c r="DT596" s="222">
        <f t="shared" si="1489"/>
        <v>0</v>
      </c>
      <c r="DU596" s="222">
        <f t="shared" si="1490"/>
        <v>0</v>
      </c>
      <c r="DV596" s="222">
        <f t="shared" si="1491"/>
        <v>0</v>
      </c>
      <c r="DW596" s="222">
        <f t="shared" si="1492"/>
        <v>0</v>
      </c>
      <c r="DX596" s="222">
        <f t="shared" si="1493"/>
        <v>0</v>
      </c>
      <c r="DY596" s="222">
        <f t="shared" si="1494"/>
        <v>0</v>
      </c>
      <c r="DZ596" s="222">
        <f t="shared" si="1495"/>
        <v>0</v>
      </c>
      <c r="EA596" s="222">
        <f t="shared" si="1496"/>
        <v>0</v>
      </c>
      <c r="EB596" s="222">
        <f t="shared" si="1497"/>
        <v>0</v>
      </c>
      <c r="EC596" s="222">
        <f t="shared" si="1498"/>
        <v>0</v>
      </c>
      <c r="ED596" s="222">
        <f t="shared" si="1499"/>
        <v>0</v>
      </c>
      <c r="EE596" s="222">
        <f t="shared" si="1500"/>
        <v>0</v>
      </c>
      <c r="EF596" s="222">
        <f t="shared" si="1501"/>
        <v>0</v>
      </c>
      <c r="EG596" s="222">
        <f t="shared" si="1502"/>
        <v>0</v>
      </c>
      <c r="EH596" s="222">
        <f t="shared" si="1503"/>
        <v>0</v>
      </c>
      <c r="EI596" s="222">
        <f t="shared" si="1504"/>
        <v>0</v>
      </c>
      <c r="EJ596" s="222">
        <f t="shared" si="1505"/>
        <v>0</v>
      </c>
      <c r="EK596" s="222">
        <f t="shared" si="1506"/>
        <v>0</v>
      </c>
      <c r="EL596" s="222">
        <f t="shared" si="1507"/>
        <v>0</v>
      </c>
      <c r="EM596" s="222">
        <f t="shared" si="1508"/>
        <v>0</v>
      </c>
      <c r="EN596" s="222">
        <f t="shared" si="1509"/>
        <v>0</v>
      </c>
      <c r="EO596" s="222">
        <f t="shared" si="1510"/>
        <v>0</v>
      </c>
      <c r="EP596" s="222">
        <f t="shared" si="1511"/>
        <v>0</v>
      </c>
      <c r="EQ596" s="222">
        <f t="shared" si="1512"/>
        <v>0</v>
      </c>
      <c r="ER596" s="222">
        <f t="shared" si="1513"/>
        <v>0</v>
      </c>
      <c r="ES596" s="222">
        <f t="shared" si="1514"/>
        <v>0</v>
      </c>
      <c r="ET596" s="222">
        <f t="shared" si="1515"/>
        <v>0</v>
      </c>
      <c r="EU596" s="222">
        <f t="shared" si="1516"/>
        <v>0</v>
      </c>
      <c r="EV596" s="222">
        <f t="shared" si="1517"/>
        <v>0</v>
      </c>
      <c r="EW596" s="222">
        <f t="shared" si="1518"/>
        <v>0</v>
      </c>
      <c r="EX596" s="222">
        <f t="shared" si="1519"/>
        <v>0</v>
      </c>
      <c r="EY596" s="222">
        <f t="shared" si="1520"/>
        <v>0</v>
      </c>
      <c r="EZ596" s="222">
        <f t="shared" si="1521"/>
        <v>0</v>
      </c>
      <c r="FA596" s="222">
        <f t="shared" si="1522"/>
        <v>0</v>
      </c>
      <c r="FB596" s="222">
        <f t="shared" si="1523"/>
        <v>0</v>
      </c>
      <c r="FC596" s="222">
        <f t="shared" si="1524"/>
        <v>0</v>
      </c>
      <c r="FD596" s="222">
        <f t="shared" si="1525"/>
        <v>0</v>
      </c>
      <c r="FE596" s="222">
        <f t="shared" si="1526"/>
        <v>0</v>
      </c>
      <c r="FF596" s="222">
        <f t="shared" si="1527"/>
        <v>0</v>
      </c>
      <c r="FG596" s="222">
        <f t="shared" si="1528"/>
        <v>0</v>
      </c>
      <c r="FH596" s="222">
        <f t="shared" si="1529"/>
        <v>0</v>
      </c>
      <c r="FI596" s="222">
        <f t="shared" si="1530"/>
        <v>0</v>
      </c>
      <c r="FJ596" s="222">
        <f t="shared" si="1531"/>
        <v>0</v>
      </c>
      <c r="FK596" s="222">
        <f t="shared" si="1532"/>
        <v>0</v>
      </c>
      <c r="FL596" s="222">
        <f t="shared" si="1533"/>
        <v>0</v>
      </c>
      <c r="FM596" s="222">
        <f t="shared" si="1534"/>
        <v>0</v>
      </c>
      <c r="FN596" s="222">
        <f t="shared" si="1535"/>
        <v>0</v>
      </c>
      <c r="FO596" s="222">
        <f t="shared" si="1536"/>
        <v>0</v>
      </c>
      <c r="FP596" s="222">
        <f t="shared" si="1537"/>
        <v>0</v>
      </c>
      <c r="FQ596" s="222">
        <f t="shared" si="1538"/>
        <v>0</v>
      </c>
      <c r="FR596" s="222">
        <f t="shared" si="1539"/>
        <v>0</v>
      </c>
      <c r="FS596" s="222">
        <f t="shared" si="1540"/>
        <v>0</v>
      </c>
      <c r="FT596" s="222">
        <f t="shared" si="1541"/>
        <v>0</v>
      </c>
      <c r="FU596" s="222">
        <f t="shared" si="1542"/>
        <v>0</v>
      </c>
      <c r="FV596" s="222">
        <f t="shared" si="1543"/>
        <v>0</v>
      </c>
      <c r="FW596" s="222">
        <f t="shared" si="1544"/>
        <v>0</v>
      </c>
      <c r="FX596" s="222">
        <f t="shared" si="1545"/>
        <v>0</v>
      </c>
      <c r="FY596" s="222">
        <f t="shared" si="1546"/>
        <v>0</v>
      </c>
      <c r="FZ596" s="222">
        <f t="shared" si="1547"/>
        <v>0</v>
      </c>
      <c r="GA596" s="222">
        <f t="shared" si="1548"/>
        <v>0</v>
      </c>
      <c r="GB596" s="222">
        <f t="shared" si="1549"/>
        <v>0</v>
      </c>
      <c r="GC596" s="222">
        <f t="shared" si="1550"/>
        <v>0</v>
      </c>
      <c r="GD596" s="222">
        <f t="shared" si="1551"/>
        <v>0</v>
      </c>
      <c r="GE596" s="222">
        <f t="shared" si="1552"/>
        <v>0</v>
      </c>
      <c r="GF596" s="222">
        <f t="shared" si="1553"/>
        <v>0</v>
      </c>
      <c r="GG596" s="222">
        <f t="shared" si="1554"/>
        <v>0</v>
      </c>
      <c r="GH596" s="222">
        <f t="shared" si="1555"/>
        <v>0</v>
      </c>
      <c r="GI596" s="222">
        <f t="shared" si="1556"/>
        <v>0</v>
      </c>
      <c r="GJ596" s="222">
        <f t="shared" si="1557"/>
        <v>0</v>
      </c>
      <c r="GK596" s="222">
        <f t="shared" si="1558"/>
        <v>0</v>
      </c>
      <c r="GL596" s="222">
        <f t="shared" si="1559"/>
        <v>0</v>
      </c>
      <c r="GM596" s="222">
        <f t="shared" si="1560"/>
        <v>0</v>
      </c>
      <c r="GN596" s="222">
        <f t="shared" si="1561"/>
        <v>0</v>
      </c>
      <c r="GO596" s="222">
        <f t="shared" si="1562"/>
        <v>0</v>
      </c>
      <c r="GP596" s="222">
        <f t="shared" si="1563"/>
        <v>0</v>
      </c>
      <c r="GQ596" s="222">
        <f t="shared" si="1564"/>
        <v>0</v>
      </c>
      <c r="GR596" s="222">
        <f t="shared" si="1565"/>
        <v>0</v>
      </c>
      <c r="GS596" s="222">
        <f t="shared" si="1566"/>
        <v>0</v>
      </c>
      <c r="GT596" s="222">
        <f t="shared" si="1567"/>
        <v>0</v>
      </c>
      <c r="GU596" s="222">
        <f t="shared" si="1568"/>
        <v>0</v>
      </c>
      <c r="GV596" s="222">
        <f t="shared" si="1569"/>
        <v>0</v>
      </c>
      <c r="GW596" s="222">
        <f t="shared" si="1570"/>
        <v>0</v>
      </c>
      <c r="GX596" s="222">
        <f t="shared" si="1571"/>
        <v>0</v>
      </c>
      <c r="GY596" s="222">
        <f t="shared" si="1572"/>
        <v>0</v>
      </c>
      <c r="GZ596" s="222">
        <f t="shared" si="1573"/>
        <v>0</v>
      </c>
      <c r="HA596" s="222">
        <f t="shared" si="1574"/>
        <v>0</v>
      </c>
      <c r="HB596" s="222">
        <f t="shared" si="1575"/>
        <v>0</v>
      </c>
      <c r="HC596" s="222">
        <f t="shared" si="1576"/>
        <v>0</v>
      </c>
      <c r="HD596" s="222">
        <f t="shared" si="1577"/>
        <v>0</v>
      </c>
      <c r="HE596" s="222">
        <f t="shared" si="1578"/>
        <v>0</v>
      </c>
      <c r="HF596" s="222">
        <f t="shared" si="1579"/>
        <v>0</v>
      </c>
      <c r="HG596" s="222">
        <f t="shared" si="1580"/>
        <v>0</v>
      </c>
      <c r="HH596" s="222">
        <f t="shared" si="1581"/>
        <v>0</v>
      </c>
      <c r="HI596" s="222">
        <f t="shared" si="1582"/>
        <v>0</v>
      </c>
      <c r="HJ596" s="222">
        <f t="shared" si="1583"/>
        <v>0</v>
      </c>
      <c r="HK596" s="222">
        <f t="shared" si="1584"/>
        <v>0</v>
      </c>
      <c r="HL596" s="222">
        <f t="shared" si="1585"/>
        <v>0</v>
      </c>
      <c r="HM596" s="222">
        <f t="shared" si="1586"/>
        <v>0</v>
      </c>
      <c r="HN596" s="222">
        <f t="shared" si="1587"/>
        <v>0</v>
      </c>
      <c r="HO596" s="222">
        <f t="shared" si="1588"/>
        <v>0</v>
      </c>
      <c r="HP596" s="222">
        <f t="shared" si="1589"/>
        <v>0</v>
      </c>
      <c r="HQ596" s="222">
        <f t="shared" si="1590"/>
        <v>0</v>
      </c>
      <c r="HR596" s="222">
        <f t="shared" si="1591"/>
        <v>0</v>
      </c>
      <c r="HS596" s="222">
        <f t="shared" si="1592"/>
        <v>0</v>
      </c>
      <c r="HT596" s="222">
        <f t="shared" si="1593"/>
        <v>0</v>
      </c>
      <c r="HU596" s="222">
        <f t="shared" si="1594"/>
        <v>0</v>
      </c>
      <c r="HV596" s="222">
        <f t="shared" si="1595"/>
        <v>0</v>
      </c>
      <c r="HW596" s="222">
        <f t="shared" si="1596"/>
        <v>0</v>
      </c>
      <c r="HX596" s="222">
        <f t="shared" si="1597"/>
        <v>0</v>
      </c>
      <c r="HY596" s="222">
        <f t="shared" si="1598"/>
        <v>0</v>
      </c>
      <c r="HZ596" s="222">
        <f t="shared" si="1599"/>
        <v>0</v>
      </c>
      <c r="IA596" s="222">
        <f t="shared" si="1600"/>
        <v>0</v>
      </c>
      <c r="IB596" s="222">
        <f t="shared" si="1601"/>
        <v>0</v>
      </c>
      <c r="IC596" s="222">
        <f t="shared" si="1602"/>
        <v>0</v>
      </c>
      <c r="ID596" s="222">
        <f t="shared" si="1603"/>
        <v>0</v>
      </c>
      <c r="IE596" s="222">
        <f t="shared" si="1604"/>
        <v>0</v>
      </c>
      <c r="IF596" s="222">
        <f t="shared" si="1605"/>
        <v>0</v>
      </c>
      <c r="IG596" s="222">
        <f t="shared" si="1606"/>
        <v>0</v>
      </c>
      <c r="IH596" s="222">
        <f t="shared" si="1607"/>
        <v>0</v>
      </c>
      <c r="II596" s="222">
        <f t="shared" si="1608"/>
        <v>0</v>
      </c>
      <c r="IJ596" s="222">
        <f t="shared" si="1609"/>
        <v>0</v>
      </c>
      <c r="IK596" s="222">
        <f t="shared" si="1610"/>
        <v>0</v>
      </c>
      <c r="IL596" s="222">
        <f t="shared" si="1611"/>
        <v>0</v>
      </c>
      <c r="IM596" s="222">
        <f t="shared" si="1612"/>
        <v>0</v>
      </c>
      <c r="IN596" s="222">
        <f t="shared" si="1613"/>
        <v>0</v>
      </c>
      <c r="IO596" s="222">
        <f t="shared" si="1614"/>
        <v>0</v>
      </c>
      <c r="IP596" s="222">
        <f t="shared" si="1615"/>
        <v>0</v>
      </c>
      <c r="IQ596" s="222">
        <f t="shared" si="1616"/>
        <v>0</v>
      </c>
      <c r="IR596" s="222">
        <f t="shared" si="1617"/>
        <v>0</v>
      </c>
      <c r="IS596" s="222">
        <f t="shared" si="1618"/>
        <v>0</v>
      </c>
      <c r="IT596" s="222">
        <f t="shared" si="1619"/>
        <v>0</v>
      </c>
      <c r="IU596" s="222">
        <f t="shared" si="1620"/>
        <v>0</v>
      </c>
      <c r="IV596" s="222">
        <f t="shared" si="1621"/>
        <v>0</v>
      </c>
      <c r="IW596" s="222">
        <f t="shared" si="1622"/>
        <v>0</v>
      </c>
      <c r="IX596" s="222">
        <f t="shared" si="1623"/>
        <v>0</v>
      </c>
      <c r="IY596" s="222">
        <f t="shared" si="1624"/>
        <v>0</v>
      </c>
      <c r="IZ596" s="222">
        <f t="shared" si="1625"/>
        <v>0</v>
      </c>
      <c r="JA596" s="222">
        <f t="shared" si="1626"/>
        <v>0</v>
      </c>
      <c r="JB596" s="222">
        <f t="shared" si="1627"/>
        <v>0</v>
      </c>
    </row>
    <row r="597" spans="2:262">
      <c r="B597" s="230">
        <v>236</v>
      </c>
      <c r="C597" s="229">
        <f t="shared" si="1628"/>
        <v>4.6093749999999876E-3</v>
      </c>
      <c r="D597" s="226">
        <f t="shared" ca="1" si="1371"/>
        <v>39.364281648372533</v>
      </c>
      <c r="E597" s="225">
        <f ca="1">IH361</f>
        <v>0.16428164837253123</v>
      </c>
      <c r="F597" s="224">
        <v>236</v>
      </c>
      <c r="G597" s="222">
        <f t="shared" si="1372"/>
        <v>0</v>
      </c>
      <c r="H597" s="222">
        <f t="shared" si="1373"/>
        <v>0</v>
      </c>
      <c r="I597" s="222">
        <f t="shared" si="1374"/>
        <v>0</v>
      </c>
      <c r="J597" s="222">
        <f t="shared" si="1375"/>
        <v>0</v>
      </c>
      <c r="K597" s="222">
        <f t="shared" si="1376"/>
        <v>0</v>
      </c>
      <c r="L597" s="222">
        <f t="shared" si="1377"/>
        <v>0</v>
      </c>
      <c r="M597" s="222">
        <f t="shared" si="1378"/>
        <v>0</v>
      </c>
      <c r="N597" s="222">
        <f t="shared" si="1379"/>
        <v>0</v>
      </c>
      <c r="O597" s="222">
        <f t="shared" si="1380"/>
        <v>0</v>
      </c>
      <c r="P597" s="222">
        <f t="shared" si="1381"/>
        <v>0</v>
      </c>
      <c r="Q597" s="222">
        <f t="shared" si="1382"/>
        <v>0</v>
      </c>
      <c r="R597" s="222">
        <f t="shared" si="1383"/>
        <v>0</v>
      </c>
      <c r="S597" s="222">
        <f t="shared" si="1384"/>
        <v>0</v>
      </c>
      <c r="T597" s="222">
        <f t="shared" si="1385"/>
        <v>0</v>
      </c>
      <c r="U597" s="222">
        <f t="shared" si="1386"/>
        <v>0</v>
      </c>
      <c r="V597" s="222">
        <f t="shared" si="1387"/>
        <v>0</v>
      </c>
      <c r="W597" s="222">
        <f t="shared" si="1388"/>
        <v>0</v>
      </c>
      <c r="X597" s="222">
        <f t="shared" si="1389"/>
        <v>0</v>
      </c>
      <c r="Y597" s="222">
        <f t="shared" si="1390"/>
        <v>0</v>
      </c>
      <c r="Z597" s="222">
        <f t="shared" si="1391"/>
        <v>0</v>
      </c>
      <c r="AA597" s="222">
        <f t="shared" si="1392"/>
        <v>0</v>
      </c>
      <c r="AB597" s="222">
        <f t="shared" si="1393"/>
        <v>0</v>
      </c>
      <c r="AC597" s="222">
        <f t="shared" si="1394"/>
        <v>0</v>
      </c>
      <c r="AD597" s="222">
        <f t="shared" si="1395"/>
        <v>0</v>
      </c>
      <c r="AE597" s="222">
        <f t="shared" si="1396"/>
        <v>0</v>
      </c>
      <c r="AF597" s="222">
        <f t="shared" si="1397"/>
        <v>0</v>
      </c>
      <c r="AG597" s="222">
        <f t="shared" si="1398"/>
        <v>0</v>
      </c>
      <c r="AH597" s="222">
        <f t="shared" si="1399"/>
        <v>0</v>
      </c>
      <c r="AI597" s="222">
        <f t="shared" si="1400"/>
        <v>0</v>
      </c>
      <c r="AJ597" s="222">
        <f t="shared" si="1401"/>
        <v>0</v>
      </c>
      <c r="AK597" s="222">
        <f t="shared" si="1402"/>
        <v>0</v>
      </c>
      <c r="AL597" s="222">
        <f t="shared" si="1403"/>
        <v>0</v>
      </c>
      <c r="AM597" s="222">
        <f t="shared" si="1404"/>
        <v>0</v>
      </c>
      <c r="AN597" s="222">
        <f t="shared" si="1405"/>
        <v>0</v>
      </c>
      <c r="AO597" s="222">
        <f t="shared" si="1406"/>
        <v>0</v>
      </c>
      <c r="AP597" s="222">
        <f t="shared" si="1407"/>
        <v>0</v>
      </c>
      <c r="AQ597" s="222">
        <f t="shared" si="1408"/>
        <v>0</v>
      </c>
      <c r="AR597" s="222">
        <f t="shared" si="1409"/>
        <v>0</v>
      </c>
      <c r="AS597" s="222">
        <f t="shared" si="1410"/>
        <v>0</v>
      </c>
      <c r="AT597" s="222">
        <f t="shared" si="1411"/>
        <v>0</v>
      </c>
      <c r="AU597" s="222">
        <f t="shared" si="1412"/>
        <v>0</v>
      </c>
      <c r="AV597" s="222">
        <f t="shared" si="1413"/>
        <v>0</v>
      </c>
      <c r="AW597" s="222">
        <f t="shared" si="1414"/>
        <v>0</v>
      </c>
      <c r="AX597" s="222">
        <f t="shared" si="1415"/>
        <v>0</v>
      </c>
      <c r="AY597" s="222">
        <f t="shared" si="1416"/>
        <v>0</v>
      </c>
      <c r="AZ597" s="222">
        <f t="shared" si="1417"/>
        <v>0</v>
      </c>
      <c r="BA597" s="222">
        <f t="shared" si="1418"/>
        <v>0</v>
      </c>
      <c r="BB597" s="222">
        <f t="shared" si="1419"/>
        <v>0</v>
      </c>
      <c r="BC597" s="222">
        <f t="shared" si="1420"/>
        <v>0</v>
      </c>
      <c r="BD597" s="222">
        <f t="shared" si="1421"/>
        <v>0</v>
      </c>
      <c r="BE597" s="222">
        <f t="shared" si="1422"/>
        <v>0</v>
      </c>
      <c r="BF597" s="222">
        <f t="shared" si="1423"/>
        <v>0</v>
      </c>
      <c r="BG597" s="222">
        <f t="shared" si="1424"/>
        <v>0</v>
      </c>
      <c r="BH597" s="222">
        <f t="shared" si="1425"/>
        <v>0</v>
      </c>
      <c r="BI597" s="222">
        <f t="shared" si="1426"/>
        <v>0</v>
      </c>
      <c r="BJ597" s="222">
        <f t="shared" si="1427"/>
        <v>0</v>
      </c>
      <c r="BK597" s="222">
        <f t="shared" si="1428"/>
        <v>0</v>
      </c>
      <c r="BL597" s="222">
        <f t="shared" si="1429"/>
        <v>0</v>
      </c>
      <c r="BM597" s="222">
        <f t="shared" si="1430"/>
        <v>0</v>
      </c>
      <c r="BN597" s="222">
        <f t="shared" si="1431"/>
        <v>0</v>
      </c>
      <c r="BO597" s="222">
        <f t="shared" si="1432"/>
        <v>0</v>
      </c>
      <c r="BP597" s="222">
        <f t="shared" si="1433"/>
        <v>0</v>
      </c>
      <c r="BQ597" s="222">
        <f t="shared" si="1434"/>
        <v>0</v>
      </c>
      <c r="BR597" s="222">
        <f t="shared" si="1435"/>
        <v>0</v>
      </c>
      <c r="BS597" s="222">
        <f t="shared" si="1436"/>
        <v>0</v>
      </c>
      <c r="BT597" s="222">
        <f t="shared" si="1437"/>
        <v>0</v>
      </c>
      <c r="BU597" s="222">
        <f t="shared" si="1438"/>
        <v>0</v>
      </c>
      <c r="BV597" s="222">
        <f t="shared" si="1439"/>
        <v>0</v>
      </c>
      <c r="BW597" s="222">
        <f t="shared" si="1440"/>
        <v>0</v>
      </c>
      <c r="BX597" s="222">
        <f t="shared" si="1441"/>
        <v>0</v>
      </c>
      <c r="BY597" s="222">
        <f t="shared" si="1442"/>
        <v>0</v>
      </c>
      <c r="BZ597" s="222">
        <f t="shared" si="1443"/>
        <v>0</v>
      </c>
      <c r="CA597" s="222">
        <f t="shared" si="1444"/>
        <v>0</v>
      </c>
      <c r="CB597" s="222">
        <f t="shared" si="1445"/>
        <v>0</v>
      </c>
      <c r="CC597" s="222">
        <f t="shared" si="1446"/>
        <v>0</v>
      </c>
      <c r="CD597" s="222">
        <f t="shared" si="1447"/>
        <v>0</v>
      </c>
      <c r="CE597" s="222">
        <f t="shared" si="1448"/>
        <v>0</v>
      </c>
      <c r="CF597" s="222">
        <f t="shared" si="1449"/>
        <v>0</v>
      </c>
      <c r="CG597" s="222">
        <f t="shared" si="1450"/>
        <v>0</v>
      </c>
      <c r="CH597" s="222">
        <f t="shared" si="1451"/>
        <v>0</v>
      </c>
      <c r="CI597" s="222">
        <f t="shared" si="1452"/>
        <v>0</v>
      </c>
      <c r="CJ597" s="222">
        <f t="shared" si="1453"/>
        <v>0</v>
      </c>
      <c r="CK597" s="222">
        <f t="shared" si="1454"/>
        <v>0</v>
      </c>
      <c r="CL597" s="222">
        <f t="shared" si="1455"/>
        <v>0</v>
      </c>
      <c r="CM597" s="222">
        <f t="shared" si="1456"/>
        <v>0</v>
      </c>
      <c r="CN597" s="222">
        <f t="shared" si="1457"/>
        <v>0</v>
      </c>
      <c r="CO597" s="222">
        <f t="shared" si="1458"/>
        <v>0</v>
      </c>
      <c r="CP597" s="222">
        <f t="shared" si="1459"/>
        <v>0</v>
      </c>
      <c r="CQ597" s="222">
        <f t="shared" si="1460"/>
        <v>0</v>
      </c>
      <c r="CR597" s="222">
        <f t="shared" si="1461"/>
        <v>0</v>
      </c>
      <c r="CS597" s="222">
        <f t="shared" si="1462"/>
        <v>0</v>
      </c>
      <c r="CT597" s="222">
        <f t="shared" si="1463"/>
        <v>0</v>
      </c>
      <c r="CU597" s="222">
        <f t="shared" si="1464"/>
        <v>0</v>
      </c>
      <c r="CV597" s="222">
        <f t="shared" si="1465"/>
        <v>0</v>
      </c>
      <c r="CW597" s="222">
        <f t="shared" si="1466"/>
        <v>0</v>
      </c>
      <c r="CX597" s="222">
        <f t="shared" si="1467"/>
        <v>0</v>
      </c>
      <c r="CY597" s="222">
        <f t="shared" si="1468"/>
        <v>0</v>
      </c>
      <c r="CZ597" s="222">
        <f t="shared" si="1469"/>
        <v>0</v>
      </c>
      <c r="DA597" s="222">
        <f t="shared" si="1470"/>
        <v>0</v>
      </c>
      <c r="DB597" s="222">
        <f t="shared" si="1471"/>
        <v>0</v>
      </c>
      <c r="DC597" s="222">
        <f t="shared" si="1472"/>
        <v>0</v>
      </c>
      <c r="DD597" s="222">
        <f t="shared" si="1473"/>
        <v>0</v>
      </c>
      <c r="DE597" s="222">
        <f t="shared" si="1474"/>
        <v>0</v>
      </c>
      <c r="DF597" s="222">
        <f t="shared" si="1475"/>
        <v>0</v>
      </c>
      <c r="DG597" s="222">
        <f t="shared" si="1476"/>
        <v>0</v>
      </c>
      <c r="DH597" s="222">
        <f t="shared" si="1477"/>
        <v>0</v>
      </c>
      <c r="DI597" s="222">
        <f t="shared" si="1478"/>
        <v>0</v>
      </c>
      <c r="DJ597" s="222">
        <f t="shared" si="1479"/>
        <v>0</v>
      </c>
      <c r="DK597" s="222">
        <f t="shared" si="1480"/>
        <v>0</v>
      </c>
      <c r="DL597" s="222">
        <f t="shared" si="1481"/>
        <v>0</v>
      </c>
      <c r="DM597" s="222">
        <f t="shared" si="1482"/>
        <v>0</v>
      </c>
      <c r="DN597" s="222">
        <f t="shared" si="1483"/>
        <v>0</v>
      </c>
      <c r="DO597" s="222">
        <f t="shared" si="1484"/>
        <v>0</v>
      </c>
      <c r="DP597" s="222">
        <f t="shared" si="1485"/>
        <v>0</v>
      </c>
      <c r="DQ597" s="222">
        <f t="shared" si="1486"/>
        <v>0</v>
      </c>
      <c r="DR597" s="222">
        <f t="shared" si="1487"/>
        <v>0</v>
      </c>
      <c r="DS597" s="222">
        <f t="shared" si="1488"/>
        <v>0</v>
      </c>
      <c r="DT597" s="222">
        <f t="shared" si="1489"/>
        <v>0</v>
      </c>
      <c r="DU597" s="222">
        <f t="shared" si="1490"/>
        <v>0</v>
      </c>
      <c r="DV597" s="222">
        <f t="shared" si="1491"/>
        <v>0</v>
      </c>
      <c r="DW597" s="222">
        <f t="shared" si="1492"/>
        <v>0</v>
      </c>
      <c r="DX597" s="222">
        <f t="shared" si="1493"/>
        <v>0</v>
      </c>
      <c r="DY597" s="222">
        <f t="shared" si="1494"/>
        <v>0</v>
      </c>
      <c r="DZ597" s="222">
        <f t="shared" si="1495"/>
        <v>0</v>
      </c>
      <c r="EA597" s="222">
        <f t="shared" si="1496"/>
        <v>0</v>
      </c>
      <c r="EB597" s="222">
        <f t="shared" si="1497"/>
        <v>0</v>
      </c>
      <c r="EC597" s="222">
        <f t="shared" si="1498"/>
        <v>0</v>
      </c>
      <c r="ED597" s="222">
        <f t="shared" si="1499"/>
        <v>0</v>
      </c>
      <c r="EE597" s="222">
        <f t="shared" si="1500"/>
        <v>0</v>
      </c>
      <c r="EF597" s="222">
        <f t="shared" si="1501"/>
        <v>0</v>
      </c>
      <c r="EG597" s="222">
        <f t="shared" si="1502"/>
        <v>0</v>
      </c>
      <c r="EH597" s="222">
        <f t="shared" si="1503"/>
        <v>0</v>
      </c>
      <c r="EI597" s="222">
        <f t="shared" si="1504"/>
        <v>0</v>
      </c>
      <c r="EJ597" s="222">
        <f t="shared" si="1505"/>
        <v>0</v>
      </c>
      <c r="EK597" s="222">
        <f t="shared" si="1506"/>
        <v>0</v>
      </c>
      <c r="EL597" s="222">
        <f t="shared" si="1507"/>
        <v>0</v>
      </c>
      <c r="EM597" s="222">
        <f t="shared" si="1508"/>
        <v>0</v>
      </c>
      <c r="EN597" s="222">
        <f t="shared" si="1509"/>
        <v>0</v>
      </c>
      <c r="EO597" s="222">
        <f t="shared" si="1510"/>
        <v>0</v>
      </c>
      <c r="EP597" s="222">
        <f t="shared" si="1511"/>
        <v>0</v>
      </c>
      <c r="EQ597" s="222">
        <f t="shared" si="1512"/>
        <v>0</v>
      </c>
      <c r="ER597" s="222">
        <f t="shared" si="1513"/>
        <v>0</v>
      </c>
      <c r="ES597" s="222">
        <f t="shared" si="1514"/>
        <v>0</v>
      </c>
      <c r="ET597" s="222">
        <f t="shared" si="1515"/>
        <v>0</v>
      </c>
      <c r="EU597" s="222">
        <f t="shared" si="1516"/>
        <v>0</v>
      </c>
      <c r="EV597" s="222">
        <f t="shared" si="1517"/>
        <v>0</v>
      </c>
      <c r="EW597" s="222">
        <f t="shared" si="1518"/>
        <v>0</v>
      </c>
      <c r="EX597" s="222">
        <f t="shared" si="1519"/>
        <v>0</v>
      </c>
      <c r="EY597" s="222">
        <f t="shared" si="1520"/>
        <v>0</v>
      </c>
      <c r="EZ597" s="222">
        <f t="shared" si="1521"/>
        <v>0</v>
      </c>
      <c r="FA597" s="222">
        <f t="shared" si="1522"/>
        <v>0</v>
      </c>
      <c r="FB597" s="222">
        <f t="shared" si="1523"/>
        <v>0</v>
      </c>
      <c r="FC597" s="222">
        <f t="shared" si="1524"/>
        <v>0</v>
      </c>
      <c r="FD597" s="222">
        <f t="shared" si="1525"/>
        <v>0</v>
      </c>
      <c r="FE597" s="222">
        <f t="shared" si="1526"/>
        <v>0</v>
      </c>
      <c r="FF597" s="222">
        <f t="shared" si="1527"/>
        <v>0</v>
      </c>
      <c r="FG597" s="222">
        <f t="shared" si="1528"/>
        <v>0</v>
      </c>
      <c r="FH597" s="222">
        <f t="shared" si="1529"/>
        <v>0</v>
      </c>
      <c r="FI597" s="222">
        <f t="shared" si="1530"/>
        <v>0</v>
      </c>
      <c r="FJ597" s="222">
        <f t="shared" si="1531"/>
        <v>0</v>
      </c>
      <c r="FK597" s="222">
        <f t="shared" si="1532"/>
        <v>0</v>
      </c>
      <c r="FL597" s="222">
        <f t="shared" si="1533"/>
        <v>0</v>
      </c>
      <c r="FM597" s="222">
        <f t="shared" si="1534"/>
        <v>0</v>
      </c>
      <c r="FN597" s="222">
        <f t="shared" si="1535"/>
        <v>0</v>
      </c>
      <c r="FO597" s="222">
        <f t="shared" si="1536"/>
        <v>0</v>
      </c>
      <c r="FP597" s="222">
        <f t="shared" si="1537"/>
        <v>0</v>
      </c>
      <c r="FQ597" s="222">
        <f t="shared" si="1538"/>
        <v>0</v>
      </c>
      <c r="FR597" s="222">
        <f t="shared" si="1539"/>
        <v>0</v>
      </c>
      <c r="FS597" s="222">
        <f t="shared" si="1540"/>
        <v>0</v>
      </c>
      <c r="FT597" s="222">
        <f t="shared" si="1541"/>
        <v>0</v>
      </c>
      <c r="FU597" s="222">
        <f t="shared" si="1542"/>
        <v>0</v>
      </c>
      <c r="FV597" s="222">
        <f t="shared" si="1543"/>
        <v>0</v>
      </c>
      <c r="FW597" s="222">
        <f t="shared" si="1544"/>
        <v>0</v>
      </c>
      <c r="FX597" s="222">
        <f t="shared" si="1545"/>
        <v>0</v>
      </c>
      <c r="FY597" s="222">
        <f t="shared" si="1546"/>
        <v>0</v>
      </c>
      <c r="FZ597" s="222">
        <f t="shared" si="1547"/>
        <v>0</v>
      </c>
      <c r="GA597" s="222">
        <f t="shared" si="1548"/>
        <v>0</v>
      </c>
      <c r="GB597" s="222">
        <f t="shared" si="1549"/>
        <v>0</v>
      </c>
      <c r="GC597" s="222">
        <f t="shared" si="1550"/>
        <v>0</v>
      </c>
      <c r="GD597" s="222">
        <f t="shared" si="1551"/>
        <v>0</v>
      </c>
      <c r="GE597" s="222">
        <f t="shared" si="1552"/>
        <v>0</v>
      </c>
      <c r="GF597" s="222">
        <f t="shared" si="1553"/>
        <v>0</v>
      </c>
      <c r="GG597" s="222">
        <f t="shared" si="1554"/>
        <v>0</v>
      </c>
      <c r="GH597" s="222">
        <f t="shared" si="1555"/>
        <v>0</v>
      </c>
      <c r="GI597" s="222">
        <f t="shared" si="1556"/>
        <v>0</v>
      </c>
      <c r="GJ597" s="222">
        <f t="shared" si="1557"/>
        <v>0</v>
      </c>
      <c r="GK597" s="222">
        <f t="shared" si="1558"/>
        <v>0</v>
      </c>
      <c r="GL597" s="222">
        <f t="shared" si="1559"/>
        <v>0</v>
      </c>
      <c r="GM597" s="222">
        <f t="shared" si="1560"/>
        <v>0</v>
      </c>
      <c r="GN597" s="222">
        <f t="shared" si="1561"/>
        <v>0</v>
      </c>
      <c r="GO597" s="222">
        <f t="shared" si="1562"/>
        <v>0</v>
      </c>
      <c r="GP597" s="222">
        <f t="shared" si="1563"/>
        <v>0</v>
      </c>
      <c r="GQ597" s="222">
        <f t="shared" si="1564"/>
        <v>0</v>
      </c>
      <c r="GR597" s="222">
        <f t="shared" si="1565"/>
        <v>0</v>
      </c>
      <c r="GS597" s="222">
        <f t="shared" si="1566"/>
        <v>0</v>
      </c>
      <c r="GT597" s="222">
        <f t="shared" si="1567"/>
        <v>0</v>
      </c>
      <c r="GU597" s="222">
        <f t="shared" si="1568"/>
        <v>0</v>
      </c>
      <c r="GV597" s="222">
        <f t="shared" si="1569"/>
        <v>0</v>
      </c>
      <c r="GW597" s="222">
        <f t="shared" si="1570"/>
        <v>0</v>
      </c>
      <c r="GX597" s="222">
        <f t="shared" si="1571"/>
        <v>0</v>
      </c>
      <c r="GY597" s="222">
        <f t="shared" si="1572"/>
        <v>0</v>
      </c>
      <c r="GZ597" s="222">
        <f t="shared" si="1573"/>
        <v>0</v>
      </c>
      <c r="HA597" s="222">
        <f t="shared" si="1574"/>
        <v>0</v>
      </c>
      <c r="HB597" s="222">
        <f t="shared" si="1575"/>
        <v>0</v>
      </c>
      <c r="HC597" s="222">
        <f t="shared" si="1576"/>
        <v>0</v>
      </c>
      <c r="HD597" s="222">
        <f t="shared" si="1577"/>
        <v>0</v>
      </c>
      <c r="HE597" s="222">
        <f t="shared" si="1578"/>
        <v>0</v>
      </c>
      <c r="HF597" s="222">
        <f t="shared" si="1579"/>
        <v>0</v>
      </c>
      <c r="HG597" s="222">
        <f t="shared" si="1580"/>
        <v>0</v>
      </c>
      <c r="HH597" s="222">
        <f t="shared" si="1581"/>
        <v>0</v>
      </c>
      <c r="HI597" s="222">
        <f t="shared" si="1582"/>
        <v>0</v>
      </c>
      <c r="HJ597" s="222">
        <f t="shared" si="1583"/>
        <v>0</v>
      </c>
      <c r="HK597" s="222">
        <f t="shared" si="1584"/>
        <v>0</v>
      </c>
      <c r="HL597" s="222">
        <f t="shared" si="1585"/>
        <v>0</v>
      </c>
      <c r="HM597" s="222">
        <f t="shared" si="1586"/>
        <v>0</v>
      </c>
      <c r="HN597" s="222">
        <f t="shared" si="1587"/>
        <v>0</v>
      </c>
      <c r="HO597" s="222">
        <f t="shared" si="1588"/>
        <v>0</v>
      </c>
      <c r="HP597" s="222">
        <f t="shared" si="1589"/>
        <v>0</v>
      </c>
      <c r="HQ597" s="222">
        <f t="shared" si="1590"/>
        <v>0</v>
      </c>
      <c r="HR597" s="222">
        <f t="shared" si="1591"/>
        <v>0</v>
      </c>
      <c r="HS597" s="222">
        <f t="shared" si="1592"/>
        <v>0</v>
      </c>
      <c r="HT597" s="222">
        <f t="shared" si="1593"/>
        <v>0</v>
      </c>
      <c r="HU597" s="222">
        <f t="shared" si="1594"/>
        <v>0</v>
      </c>
      <c r="HV597" s="222">
        <f t="shared" si="1595"/>
        <v>0</v>
      </c>
      <c r="HW597" s="222">
        <f t="shared" si="1596"/>
        <v>0</v>
      </c>
      <c r="HX597" s="222">
        <f t="shared" si="1597"/>
        <v>0</v>
      </c>
      <c r="HY597" s="222">
        <f t="shared" si="1598"/>
        <v>0</v>
      </c>
      <c r="HZ597" s="222">
        <f t="shared" si="1599"/>
        <v>0</v>
      </c>
      <c r="IA597" s="222">
        <f t="shared" si="1600"/>
        <v>0</v>
      </c>
      <c r="IB597" s="222">
        <f t="shared" si="1601"/>
        <v>0</v>
      </c>
      <c r="IC597" s="222">
        <f t="shared" si="1602"/>
        <v>0</v>
      </c>
      <c r="ID597" s="222">
        <f t="shared" si="1603"/>
        <v>0</v>
      </c>
      <c r="IE597" s="222">
        <f t="shared" si="1604"/>
        <v>0</v>
      </c>
      <c r="IF597" s="222">
        <f t="shared" si="1605"/>
        <v>0</v>
      </c>
      <c r="IG597" s="222">
        <f t="shared" si="1606"/>
        <v>0</v>
      </c>
      <c r="IH597" s="222">
        <f t="shared" si="1607"/>
        <v>0</v>
      </c>
      <c r="II597" s="222">
        <f t="shared" si="1608"/>
        <v>0</v>
      </c>
      <c r="IJ597" s="222">
        <f t="shared" si="1609"/>
        <v>0</v>
      </c>
      <c r="IK597" s="222">
        <f t="shared" si="1610"/>
        <v>0</v>
      </c>
      <c r="IL597" s="222">
        <f t="shared" si="1611"/>
        <v>0</v>
      </c>
      <c r="IM597" s="222">
        <f t="shared" si="1612"/>
        <v>0</v>
      </c>
      <c r="IN597" s="222">
        <f t="shared" si="1613"/>
        <v>0</v>
      </c>
      <c r="IO597" s="222">
        <f t="shared" si="1614"/>
        <v>0</v>
      </c>
      <c r="IP597" s="222">
        <f t="shared" si="1615"/>
        <v>0</v>
      </c>
      <c r="IQ597" s="222">
        <f t="shared" si="1616"/>
        <v>0</v>
      </c>
      <c r="IR597" s="222">
        <f t="shared" si="1617"/>
        <v>0</v>
      </c>
      <c r="IS597" s="222">
        <f t="shared" si="1618"/>
        <v>0</v>
      </c>
      <c r="IT597" s="222">
        <f t="shared" si="1619"/>
        <v>0</v>
      </c>
      <c r="IU597" s="222">
        <f t="shared" si="1620"/>
        <v>0</v>
      </c>
      <c r="IV597" s="222">
        <f t="shared" si="1621"/>
        <v>0</v>
      </c>
      <c r="IW597" s="222">
        <f t="shared" si="1622"/>
        <v>0</v>
      </c>
      <c r="IX597" s="222">
        <f t="shared" si="1623"/>
        <v>0</v>
      </c>
      <c r="IY597" s="222">
        <f t="shared" si="1624"/>
        <v>0</v>
      </c>
      <c r="IZ597" s="222">
        <f t="shared" si="1625"/>
        <v>0</v>
      </c>
      <c r="JA597" s="222">
        <f t="shared" si="1626"/>
        <v>0</v>
      </c>
      <c r="JB597" s="222">
        <f t="shared" si="1627"/>
        <v>0</v>
      </c>
    </row>
    <row r="598" spans="2:262">
      <c r="B598" s="230">
        <v>237</v>
      </c>
      <c r="C598" s="229">
        <f t="shared" si="1628"/>
        <v>4.6289062499999872E-3</v>
      </c>
      <c r="D598" s="226">
        <f t="shared" ca="1" si="1371"/>
        <v>39.361053699716564</v>
      </c>
      <c r="E598" s="225">
        <f ca="1">II361</f>
        <v>0.16105369971656394</v>
      </c>
      <c r="F598" s="224">
        <v>237</v>
      </c>
      <c r="G598" s="222">
        <f t="shared" si="1372"/>
        <v>0</v>
      </c>
      <c r="H598" s="222">
        <f t="shared" si="1373"/>
        <v>0</v>
      </c>
      <c r="I598" s="222">
        <f t="shared" si="1374"/>
        <v>0</v>
      </c>
      <c r="J598" s="222">
        <f t="shared" si="1375"/>
        <v>0</v>
      </c>
      <c r="K598" s="222">
        <f t="shared" si="1376"/>
        <v>0</v>
      </c>
      <c r="L598" s="222">
        <f t="shared" si="1377"/>
        <v>0</v>
      </c>
      <c r="M598" s="222">
        <f t="shared" si="1378"/>
        <v>0</v>
      </c>
      <c r="N598" s="222">
        <f t="shared" si="1379"/>
        <v>0</v>
      </c>
      <c r="O598" s="222">
        <f t="shared" si="1380"/>
        <v>0</v>
      </c>
      <c r="P598" s="222">
        <f t="shared" si="1381"/>
        <v>0</v>
      </c>
      <c r="Q598" s="222">
        <f t="shared" si="1382"/>
        <v>0</v>
      </c>
      <c r="R598" s="222">
        <f t="shared" si="1383"/>
        <v>0</v>
      </c>
      <c r="S598" s="222">
        <f t="shared" si="1384"/>
        <v>0</v>
      </c>
      <c r="T598" s="222">
        <f t="shared" si="1385"/>
        <v>0</v>
      </c>
      <c r="U598" s="222">
        <f t="shared" si="1386"/>
        <v>0</v>
      </c>
      <c r="V598" s="222">
        <f t="shared" si="1387"/>
        <v>0</v>
      </c>
      <c r="W598" s="222">
        <f t="shared" si="1388"/>
        <v>0</v>
      </c>
      <c r="X598" s="222">
        <f t="shared" si="1389"/>
        <v>0</v>
      </c>
      <c r="Y598" s="222">
        <f t="shared" si="1390"/>
        <v>0</v>
      </c>
      <c r="Z598" s="222">
        <f t="shared" si="1391"/>
        <v>0</v>
      </c>
      <c r="AA598" s="222">
        <f t="shared" si="1392"/>
        <v>0</v>
      </c>
      <c r="AB598" s="222">
        <f t="shared" si="1393"/>
        <v>0</v>
      </c>
      <c r="AC598" s="222">
        <f t="shared" si="1394"/>
        <v>0</v>
      </c>
      <c r="AD598" s="222">
        <f t="shared" si="1395"/>
        <v>0</v>
      </c>
      <c r="AE598" s="222">
        <f t="shared" si="1396"/>
        <v>0</v>
      </c>
      <c r="AF598" s="222">
        <f t="shared" si="1397"/>
        <v>0</v>
      </c>
      <c r="AG598" s="222">
        <f t="shared" si="1398"/>
        <v>0</v>
      </c>
      <c r="AH598" s="222">
        <f t="shared" si="1399"/>
        <v>0</v>
      </c>
      <c r="AI598" s="222">
        <f t="shared" si="1400"/>
        <v>0</v>
      </c>
      <c r="AJ598" s="222">
        <f t="shared" si="1401"/>
        <v>0</v>
      </c>
      <c r="AK598" s="222">
        <f t="shared" si="1402"/>
        <v>0</v>
      </c>
      <c r="AL598" s="222">
        <f t="shared" si="1403"/>
        <v>0</v>
      </c>
      <c r="AM598" s="222">
        <f t="shared" si="1404"/>
        <v>0</v>
      </c>
      <c r="AN598" s="222">
        <f t="shared" si="1405"/>
        <v>0</v>
      </c>
      <c r="AO598" s="222">
        <f t="shared" si="1406"/>
        <v>0</v>
      </c>
      <c r="AP598" s="222">
        <f t="shared" si="1407"/>
        <v>0</v>
      </c>
      <c r="AQ598" s="222">
        <f t="shared" si="1408"/>
        <v>0</v>
      </c>
      <c r="AR598" s="222">
        <f t="shared" si="1409"/>
        <v>0</v>
      </c>
      <c r="AS598" s="222">
        <f t="shared" si="1410"/>
        <v>0</v>
      </c>
      <c r="AT598" s="222">
        <f t="shared" si="1411"/>
        <v>0</v>
      </c>
      <c r="AU598" s="222">
        <f t="shared" si="1412"/>
        <v>0</v>
      </c>
      <c r="AV598" s="222">
        <f t="shared" si="1413"/>
        <v>0</v>
      </c>
      <c r="AW598" s="222">
        <f t="shared" si="1414"/>
        <v>0</v>
      </c>
      <c r="AX598" s="222">
        <f t="shared" si="1415"/>
        <v>0</v>
      </c>
      <c r="AY598" s="222">
        <f t="shared" si="1416"/>
        <v>0</v>
      </c>
      <c r="AZ598" s="222">
        <f t="shared" si="1417"/>
        <v>0</v>
      </c>
      <c r="BA598" s="222">
        <f t="shared" si="1418"/>
        <v>0</v>
      </c>
      <c r="BB598" s="222">
        <f t="shared" si="1419"/>
        <v>0</v>
      </c>
      <c r="BC598" s="222">
        <f t="shared" si="1420"/>
        <v>0</v>
      </c>
      <c r="BD598" s="222">
        <f t="shared" si="1421"/>
        <v>0</v>
      </c>
      <c r="BE598" s="222">
        <f t="shared" si="1422"/>
        <v>0</v>
      </c>
      <c r="BF598" s="222">
        <f t="shared" si="1423"/>
        <v>0</v>
      </c>
      <c r="BG598" s="222">
        <f t="shared" si="1424"/>
        <v>0</v>
      </c>
      <c r="BH598" s="222">
        <f t="shared" si="1425"/>
        <v>0</v>
      </c>
      <c r="BI598" s="222">
        <f t="shared" si="1426"/>
        <v>0</v>
      </c>
      <c r="BJ598" s="222">
        <f t="shared" si="1427"/>
        <v>0</v>
      </c>
      <c r="BK598" s="222">
        <f t="shared" si="1428"/>
        <v>0</v>
      </c>
      <c r="BL598" s="222">
        <f t="shared" si="1429"/>
        <v>0</v>
      </c>
      <c r="BM598" s="222">
        <f t="shared" si="1430"/>
        <v>0</v>
      </c>
      <c r="BN598" s="222">
        <f t="shared" si="1431"/>
        <v>0</v>
      </c>
      <c r="BO598" s="222">
        <f t="shared" si="1432"/>
        <v>0</v>
      </c>
      <c r="BP598" s="222">
        <f t="shared" si="1433"/>
        <v>0</v>
      </c>
      <c r="BQ598" s="222">
        <f t="shared" si="1434"/>
        <v>0</v>
      </c>
      <c r="BR598" s="222">
        <f t="shared" si="1435"/>
        <v>0</v>
      </c>
      <c r="BS598" s="222">
        <f t="shared" si="1436"/>
        <v>0</v>
      </c>
      <c r="BT598" s="222">
        <f t="shared" si="1437"/>
        <v>0</v>
      </c>
      <c r="BU598" s="222">
        <f t="shared" si="1438"/>
        <v>0</v>
      </c>
      <c r="BV598" s="222">
        <f t="shared" si="1439"/>
        <v>0</v>
      </c>
      <c r="BW598" s="222">
        <f t="shared" si="1440"/>
        <v>0</v>
      </c>
      <c r="BX598" s="222">
        <f t="shared" si="1441"/>
        <v>0</v>
      </c>
      <c r="BY598" s="222">
        <f t="shared" si="1442"/>
        <v>0</v>
      </c>
      <c r="BZ598" s="222">
        <f t="shared" si="1443"/>
        <v>0</v>
      </c>
      <c r="CA598" s="222">
        <f t="shared" si="1444"/>
        <v>0</v>
      </c>
      <c r="CB598" s="222">
        <f t="shared" si="1445"/>
        <v>0</v>
      </c>
      <c r="CC598" s="222">
        <f t="shared" si="1446"/>
        <v>0</v>
      </c>
      <c r="CD598" s="222">
        <f t="shared" si="1447"/>
        <v>0</v>
      </c>
      <c r="CE598" s="222">
        <f t="shared" si="1448"/>
        <v>0</v>
      </c>
      <c r="CF598" s="222">
        <f t="shared" si="1449"/>
        <v>0</v>
      </c>
      <c r="CG598" s="222">
        <f t="shared" si="1450"/>
        <v>0</v>
      </c>
      <c r="CH598" s="222">
        <f t="shared" si="1451"/>
        <v>0</v>
      </c>
      <c r="CI598" s="222">
        <f t="shared" si="1452"/>
        <v>0</v>
      </c>
      <c r="CJ598" s="222">
        <f t="shared" si="1453"/>
        <v>0</v>
      </c>
      <c r="CK598" s="222">
        <f t="shared" si="1454"/>
        <v>0</v>
      </c>
      <c r="CL598" s="222">
        <f t="shared" si="1455"/>
        <v>0</v>
      </c>
      <c r="CM598" s="222">
        <f t="shared" si="1456"/>
        <v>0</v>
      </c>
      <c r="CN598" s="222">
        <f t="shared" si="1457"/>
        <v>0</v>
      </c>
      <c r="CO598" s="222">
        <f t="shared" si="1458"/>
        <v>0</v>
      </c>
      <c r="CP598" s="222">
        <f t="shared" si="1459"/>
        <v>0</v>
      </c>
      <c r="CQ598" s="222">
        <f t="shared" si="1460"/>
        <v>0</v>
      </c>
      <c r="CR598" s="222">
        <f t="shared" si="1461"/>
        <v>0</v>
      </c>
      <c r="CS598" s="222">
        <f t="shared" si="1462"/>
        <v>0</v>
      </c>
      <c r="CT598" s="222">
        <f t="shared" si="1463"/>
        <v>0</v>
      </c>
      <c r="CU598" s="222">
        <f t="shared" si="1464"/>
        <v>0</v>
      </c>
      <c r="CV598" s="222">
        <f t="shared" si="1465"/>
        <v>0</v>
      </c>
      <c r="CW598" s="222">
        <f t="shared" si="1466"/>
        <v>0</v>
      </c>
      <c r="CX598" s="222">
        <f t="shared" si="1467"/>
        <v>0</v>
      </c>
      <c r="CY598" s="222">
        <f t="shared" si="1468"/>
        <v>0</v>
      </c>
      <c r="CZ598" s="222">
        <f t="shared" si="1469"/>
        <v>0</v>
      </c>
      <c r="DA598" s="222">
        <f t="shared" si="1470"/>
        <v>0</v>
      </c>
      <c r="DB598" s="222">
        <f t="shared" si="1471"/>
        <v>0</v>
      </c>
      <c r="DC598" s="222">
        <f t="shared" si="1472"/>
        <v>0</v>
      </c>
      <c r="DD598" s="222">
        <f t="shared" si="1473"/>
        <v>0</v>
      </c>
      <c r="DE598" s="222">
        <f t="shared" si="1474"/>
        <v>0</v>
      </c>
      <c r="DF598" s="222">
        <f t="shared" si="1475"/>
        <v>0</v>
      </c>
      <c r="DG598" s="222">
        <f t="shared" si="1476"/>
        <v>0</v>
      </c>
      <c r="DH598" s="222">
        <f t="shared" si="1477"/>
        <v>0</v>
      </c>
      <c r="DI598" s="222">
        <f t="shared" si="1478"/>
        <v>0</v>
      </c>
      <c r="DJ598" s="222">
        <f t="shared" si="1479"/>
        <v>0</v>
      </c>
      <c r="DK598" s="222">
        <f t="shared" si="1480"/>
        <v>0</v>
      </c>
      <c r="DL598" s="222">
        <f t="shared" si="1481"/>
        <v>0</v>
      </c>
      <c r="DM598" s="222">
        <f t="shared" si="1482"/>
        <v>0</v>
      </c>
      <c r="DN598" s="222">
        <f t="shared" si="1483"/>
        <v>0</v>
      </c>
      <c r="DO598" s="222">
        <f t="shared" si="1484"/>
        <v>0</v>
      </c>
      <c r="DP598" s="222">
        <f t="shared" si="1485"/>
        <v>0</v>
      </c>
      <c r="DQ598" s="222">
        <f t="shared" si="1486"/>
        <v>0</v>
      </c>
      <c r="DR598" s="222">
        <f t="shared" si="1487"/>
        <v>0</v>
      </c>
      <c r="DS598" s="222">
        <f t="shared" si="1488"/>
        <v>0</v>
      </c>
      <c r="DT598" s="222">
        <f t="shared" si="1489"/>
        <v>0</v>
      </c>
      <c r="DU598" s="222">
        <f t="shared" si="1490"/>
        <v>0</v>
      </c>
      <c r="DV598" s="222">
        <f t="shared" si="1491"/>
        <v>0</v>
      </c>
      <c r="DW598" s="222">
        <f t="shared" si="1492"/>
        <v>0</v>
      </c>
      <c r="DX598" s="222">
        <f t="shared" si="1493"/>
        <v>0</v>
      </c>
      <c r="DY598" s="222">
        <f t="shared" si="1494"/>
        <v>0</v>
      </c>
      <c r="DZ598" s="222">
        <f t="shared" si="1495"/>
        <v>0</v>
      </c>
      <c r="EA598" s="222">
        <f t="shared" si="1496"/>
        <v>0</v>
      </c>
      <c r="EB598" s="222">
        <f t="shared" si="1497"/>
        <v>0</v>
      </c>
      <c r="EC598" s="222">
        <f t="shared" si="1498"/>
        <v>0</v>
      </c>
      <c r="ED598" s="222">
        <f t="shared" si="1499"/>
        <v>0</v>
      </c>
      <c r="EE598" s="222">
        <f t="shared" si="1500"/>
        <v>0</v>
      </c>
      <c r="EF598" s="222">
        <f t="shared" si="1501"/>
        <v>0</v>
      </c>
      <c r="EG598" s="222">
        <f t="shared" si="1502"/>
        <v>0</v>
      </c>
      <c r="EH598" s="222">
        <f t="shared" si="1503"/>
        <v>0</v>
      </c>
      <c r="EI598" s="222">
        <f t="shared" si="1504"/>
        <v>0</v>
      </c>
      <c r="EJ598" s="222">
        <f t="shared" si="1505"/>
        <v>0</v>
      </c>
      <c r="EK598" s="222">
        <f t="shared" si="1506"/>
        <v>0</v>
      </c>
      <c r="EL598" s="222">
        <f t="shared" si="1507"/>
        <v>0</v>
      </c>
      <c r="EM598" s="222">
        <f t="shared" si="1508"/>
        <v>0</v>
      </c>
      <c r="EN598" s="222">
        <f t="shared" si="1509"/>
        <v>0</v>
      </c>
      <c r="EO598" s="222">
        <f t="shared" si="1510"/>
        <v>0</v>
      </c>
      <c r="EP598" s="222">
        <f t="shared" si="1511"/>
        <v>0</v>
      </c>
      <c r="EQ598" s="222">
        <f t="shared" si="1512"/>
        <v>0</v>
      </c>
      <c r="ER598" s="222">
        <f t="shared" si="1513"/>
        <v>0</v>
      </c>
      <c r="ES598" s="222">
        <f t="shared" si="1514"/>
        <v>0</v>
      </c>
      <c r="ET598" s="222">
        <f t="shared" si="1515"/>
        <v>0</v>
      </c>
      <c r="EU598" s="222">
        <f t="shared" si="1516"/>
        <v>0</v>
      </c>
      <c r="EV598" s="222">
        <f t="shared" si="1517"/>
        <v>0</v>
      </c>
      <c r="EW598" s="222">
        <f t="shared" si="1518"/>
        <v>0</v>
      </c>
      <c r="EX598" s="222">
        <f t="shared" si="1519"/>
        <v>0</v>
      </c>
      <c r="EY598" s="222">
        <f t="shared" si="1520"/>
        <v>0</v>
      </c>
      <c r="EZ598" s="222">
        <f t="shared" si="1521"/>
        <v>0</v>
      </c>
      <c r="FA598" s="222">
        <f t="shared" si="1522"/>
        <v>0</v>
      </c>
      <c r="FB598" s="222">
        <f t="shared" si="1523"/>
        <v>0</v>
      </c>
      <c r="FC598" s="222">
        <f t="shared" si="1524"/>
        <v>0</v>
      </c>
      <c r="FD598" s="222">
        <f t="shared" si="1525"/>
        <v>0</v>
      </c>
      <c r="FE598" s="222">
        <f t="shared" si="1526"/>
        <v>0</v>
      </c>
      <c r="FF598" s="222">
        <f t="shared" si="1527"/>
        <v>0</v>
      </c>
      <c r="FG598" s="222">
        <f t="shared" si="1528"/>
        <v>0</v>
      </c>
      <c r="FH598" s="222">
        <f t="shared" si="1529"/>
        <v>0</v>
      </c>
      <c r="FI598" s="222">
        <f t="shared" si="1530"/>
        <v>0</v>
      </c>
      <c r="FJ598" s="222">
        <f t="shared" si="1531"/>
        <v>0</v>
      </c>
      <c r="FK598" s="222">
        <f t="shared" si="1532"/>
        <v>0</v>
      </c>
      <c r="FL598" s="222">
        <f t="shared" si="1533"/>
        <v>0</v>
      </c>
      <c r="FM598" s="222">
        <f t="shared" si="1534"/>
        <v>0</v>
      </c>
      <c r="FN598" s="222">
        <f t="shared" si="1535"/>
        <v>0</v>
      </c>
      <c r="FO598" s="222">
        <f t="shared" si="1536"/>
        <v>0</v>
      </c>
      <c r="FP598" s="222">
        <f t="shared" si="1537"/>
        <v>0</v>
      </c>
      <c r="FQ598" s="222">
        <f t="shared" si="1538"/>
        <v>0</v>
      </c>
      <c r="FR598" s="222">
        <f t="shared" si="1539"/>
        <v>0</v>
      </c>
      <c r="FS598" s="222">
        <f t="shared" si="1540"/>
        <v>0</v>
      </c>
      <c r="FT598" s="222">
        <f t="shared" si="1541"/>
        <v>0</v>
      </c>
      <c r="FU598" s="222">
        <f t="shared" si="1542"/>
        <v>0</v>
      </c>
      <c r="FV598" s="222">
        <f t="shared" si="1543"/>
        <v>0</v>
      </c>
      <c r="FW598" s="222">
        <f t="shared" si="1544"/>
        <v>0</v>
      </c>
      <c r="FX598" s="222">
        <f t="shared" si="1545"/>
        <v>0</v>
      </c>
      <c r="FY598" s="222">
        <f t="shared" si="1546"/>
        <v>0</v>
      </c>
      <c r="FZ598" s="222">
        <f t="shared" si="1547"/>
        <v>0</v>
      </c>
      <c r="GA598" s="222">
        <f t="shared" si="1548"/>
        <v>0</v>
      </c>
      <c r="GB598" s="222">
        <f t="shared" si="1549"/>
        <v>0</v>
      </c>
      <c r="GC598" s="222">
        <f t="shared" si="1550"/>
        <v>0</v>
      </c>
      <c r="GD598" s="222">
        <f t="shared" si="1551"/>
        <v>0</v>
      </c>
      <c r="GE598" s="222">
        <f t="shared" si="1552"/>
        <v>0</v>
      </c>
      <c r="GF598" s="222">
        <f t="shared" si="1553"/>
        <v>0</v>
      </c>
      <c r="GG598" s="222">
        <f t="shared" si="1554"/>
        <v>0</v>
      </c>
      <c r="GH598" s="222">
        <f t="shared" si="1555"/>
        <v>0</v>
      </c>
      <c r="GI598" s="222">
        <f t="shared" si="1556"/>
        <v>0</v>
      </c>
      <c r="GJ598" s="222">
        <f t="shared" si="1557"/>
        <v>0</v>
      </c>
      <c r="GK598" s="222">
        <f t="shared" si="1558"/>
        <v>0</v>
      </c>
      <c r="GL598" s="222">
        <f t="shared" si="1559"/>
        <v>0</v>
      </c>
      <c r="GM598" s="222">
        <f t="shared" si="1560"/>
        <v>0</v>
      </c>
      <c r="GN598" s="222">
        <f t="shared" si="1561"/>
        <v>0</v>
      </c>
      <c r="GO598" s="222">
        <f t="shared" si="1562"/>
        <v>0</v>
      </c>
      <c r="GP598" s="222">
        <f t="shared" si="1563"/>
        <v>0</v>
      </c>
      <c r="GQ598" s="222">
        <f t="shared" si="1564"/>
        <v>0</v>
      </c>
      <c r="GR598" s="222">
        <f t="shared" si="1565"/>
        <v>0</v>
      </c>
      <c r="GS598" s="222">
        <f t="shared" si="1566"/>
        <v>0</v>
      </c>
      <c r="GT598" s="222">
        <f t="shared" si="1567"/>
        <v>0</v>
      </c>
      <c r="GU598" s="222">
        <f t="shared" si="1568"/>
        <v>0</v>
      </c>
      <c r="GV598" s="222">
        <f t="shared" si="1569"/>
        <v>0</v>
      </c>
      <c r="GW598" s="222">
        <f t="shared" si="1570"/>
        <v>0</v>
      </c>
      <c r="GX598" s="222">
        <f t="shared" si="1571"/>
        <v>0</v>
      </c>
      <c r="GY598" s="222">
        <f t="shared" si="1572"/>
        <v>0</v>
      </c>
      <c r="GZ598" s="222">
        <f t="shared" si="1573"/>
        <v>0</v>
      </c>
      <c r="HA598" s="222">
        <f t="shared" si="1574"/>
        <v>0</v>
      </c>
      <c r="HB598" s="222">
        <f t="shared" si="1575"/>
        <v>0</v>
      </c>
      <c r="HC598" s="222">
        <f t="shared" si="1576"/>
        <v>0</v>
      </c>
      <c r="HD598" s="222">
        <f t="shared" si="1577"/>
        <v>0</v>
      </c>
      <c r="HE598" s="222">
        <f t="shared" si="1578"/>
        <v>0</v>
      </c>
      <c r="HF598" s="222">
        <f t="shared" si="1579"/>
        <v>0</v>
      </c>
      <c r="HG598" s="222">
        <f t="shared" si="1580"/>
        <v>0</v>
      </c>
      <c r="HH598" s="222">
        <f t="shared" si="1581"/>
        <v>0</v>
      </c>
      <c r="HI598" s="222">
        <f t="shared" si="1582"/>
        <v>0</v>
      </c>
      <c r="HJ598" s="222">
        <f t="shared" si="1583"/>
        <v>0</v>
      </c>
      <c r="HK598" s="222">
        <f t="shared" si="1584"/>
        <v>0</v>
      </c>
      <c r="HL598" s="222">
        <f t="shared" si="1585"/>
        <v>0</v>
      </c>
      <c r="HM598" s="222">
        <f t="shared" si="1586"/>
        <v>0</v>
      </c>
      <c r="HN598" s="222">
        <f t="shared" si="1587"/>
        <v>0</v>
      </c>
      <c r="HO598" s="222">
        <f t="shared" si="1588"/>
        <v>0</v>
      </c>
      <c r="HP598" s="222">
        <f t="shared" si="1589"/>
        <v>0</v>
      </c>
      <c r="HQ598" s="222">
        <f t="shared" si="1590"/>
        <v>0</v>
      </c>
      <c r="HR598" s="222">
        <f t="shared" si="1591"/>
        <v>0</v>
      </c>
      <c r="HS598" s="222">
        <f t="shared" si="1592"/>
        <v>0</v>
      </c>
      <c r="HT598" s="222">
        <f t="shared" si="1593"/>
        <v>0</v>
      </c>
      <c r="HU598" s="222">
        <f t="shared" si="1594"/>
        <v>0</v>
      </c>
      <c r="HV598" s="222">
        <f t="shared" si="1595"/>
        <v>0</v>
      </c>
      <c r="HW598" s="222">
        <f t="shared" si="1596"/>
        <v>0</v>
      </c>
      <c r="HX598" s="222">
        <f t="shared" si="1597"/>
        <v>0</v>
      </c>
      <c r="HY598" s="222">
        <f t="shared" si="1598"/>
        <v>0</v>
      </c>
      <c r="HZ598" s="222">
        <f t="shared" si="1599"/>
        <v>0</v>
      </c>
      <c r="IA598" s="222">
        <f t="shared" si="1600"/>
        <v>0</v>
      </c>
      <c r="IB598" s="222">
        <f t="shared" si="1601"/>
        <v>0</v>
      </c>
      <c r="IC598" s="222">
        <f t="shared" si="1602"/>
        <v>0</v>
      </c>
      <c r="ID598" s="222">
        <f t="shared" si="1603"/>
        <v>0</v>
      </c>
      <c r="IE598" s="222">
        <f t="shared" si="1604"/>
        <v>0</v>
      </c>
      <c r="IF598" s="222">
        <f t="shared" si="1605"/>
        <v>0</v>
      </c>
      <c r="IG598" s="222">
        <f t="shared" si="1606"/>
        <v>0</v>
      </c>
      <c r="IH598" s="222">
        <f t="shared" si="1607"/>
        <v>0</v>
      </c>
      <c r="II598" s="222">
        <f t="shared" si="1608"/>
        <v>0</v>
      </c>
      <c r="IJ598" s="222">
        <f t="shared" si="1609"/>
        <v>0</v>
      </c>
      <c r="IK598" s="222">
        <f t="shared" si="1610"/>
        <v>0</v>
      </c>
      <c r="IL598" s="222">
        <f t="shared" si="1611"/>
        <v>0</v>
      </c>
      <c r="IM598" s="222">
        <f t="shared" si="1612"/>
        <v>0</v>
      </c>
      <c r="IN598" s="222">
        <f t="shared" si="1613"/>
        <v>0</v>
      </c>
      <c r="IO598" s="222">
        <f t="shared" si="1614"/>
        <v>0</v>
      </c>
      <c r="IP598" s="222">
        <f t="shared" si="1615"/>
        <v>0</v>
      </c>
      <c r="IQ598" s="222">
        <f t="shared" si="1616"/>
        <v>0</v>
      </c>
      <c r="IR598" s="222">
        <f t="shared" si="1617"/>
        <v>0</v>
      </c>
      <c r="IS598" s="222">
        <f t="shared" si="1618"/>
        <v>0</v>
      </c>
      <c r="IT598" s="222">
        <f t="shared" si="1619"/>
        <v>0</v>
      </c>
      <c r="IU598" s="222">
        <f t="shared" si="1620"/>
        <v>0</v>
      </c>
      <c r="IV598" s="222">
        <f t="shared" si="1621"/>
        <v>0</v>
      </c>
      <c r="IW598" s="222">
        <f t="shared" si="1622"/>
        <v>0</v>
      </c>
      <c r="IX598" s="222">
        <f t="shared" si="1623"/>
        <v>0</v>
      </c>
      <c r="IY598" s="222">
        <f t="shared" si="1624"/>
        <v>0</v>
      </c>
      <c r="IZ598" s="222">
        <f t="shared" si="1625"/>
        <v>0</v>
      </c>
      <c r="JA598" s="222">
        <f t="shared" si="1626"/>
        <v>0</v>
      </c>
      <c r="JB598" s="222">
        <f t="shared" si="1627"/>
        <v>0</v>
      </c>
    </row>
    <row r="599" spans="2:262">
      <c r="B599" s="230">
        <v>238</v>
      </c>
      <c r="C599" s="229">
        <f t="shared" si="1628"/>
        <v>4.6484374999999868E-3</v>
      </c>
      <c r="D599" s="226">
        <f t="shared" ca="1" si="1371"/>
        <v>39.357102594716835</v>
      </c>
      <c r="E599" s="225">
        <f ca="1">IJ361</f>
        <v>0.15710259471683377</v>
      </c>
      <c r="F599" s="224">
        <v>238</v>
      </c>
      <c r="G599" s="222">
        <f t="shared" si="1372"/>
        <v>0</v>
      </c>
      <c r="H599" s="222">
        <f t="shared" si="1373"/>
        <v>0</v>
      </c>
      <c r="I599" s="222">
        <f t="shared" si="1374"/>
        <v>0</v>
      </c>
      <c r="J599" s="222">
        <f t="shared" si="1375"/>
        <v>0</v>
      </c>
      <c r="K599" s="222">
        <f t="shared" si="1376"/>
        <v>0</v>
      </c>
      <c r="L599" s="222">
        <f t="shared" si="1377"/>
        <v>0</v>
      </c>
      <c r="M599" s="222">
        <f t="shared" si="1378"/>
        <v>0</v>
      </c>
      <c r="N599" s="222">
        <f t="shared" si="1379"/>
        <v>0</v>
      </c>
      <c r="O599" s="222">
        <f t="shared" si="1380"/>
        <v>0</v>
      </c>
      <c r="P599" s="222">
        <f t="shared" si="1381"/>
        <v>0</v>
      </c>
      <c r="Q599" s="222">
        <f t="shared" si="1382"/>
        <v>0</v>
      </c>
      <c r="R599" s="222">
        <f t="shared" si="1383"/>
        <v>0</v>
      </c>
      <c r="S599" s="222">
        <f t="shared" si="1384"/>
        <v>0</v>
      </c>
      <c r="T599" s="222">
        <f t="shared" si="1385"/>
        <v>0</v>
      </c>
      <c r="U599" s="222">
        <f t="shared" si="1386"/>
        <v>0</v>
      </c>
      <c r="V599" s="222">
        <f t="shared" si="1387"/>
        <v>0</v>
      </c>
      <c r="W599" s="222">
        <f t="shared" si="1388"/>
        <v>0</v>
      </c>
      <c r="X599" s="222">
        <f t="shared" si="1389"/>
        <v>0</v>
      </c>
      <c r="Y599" s="222">
        <f t="shared" si="1390"/>
        <v>0</v>
      </c>
      <c r="Z599" s="222">
        <f t="shared" si="1391"/>
        <v>0</v>
      </c>
      <c r="AA599" s="222">
        <f t="shared" si="1392"/>
        <v>0</v>
      </c>
      <c r="AB599" s="222">
        <f t="shared" si="1393"/>
        <v>0</v>
      </c>
      <c r="AC599" s="222">
        <f t="shared" si="1394"/>
        <v>0</v>
      </c>
      <c r="AD599" s="222">
        <f t="shared" si="1395"/>
        <v>0</v>
      </c>
      <c r="AE599" s="222">
        <f t="shared" si="1396"/>
        <v>0</v>
      </c>
      <c r="AF599" s="222">
        <f t="shared" si="1397"/>
        <v>0</v>
      </c>
      <c r="AG599" s="222">
        <f t="shared" si="1398"/>
        <v>0</v>
      </c>
      <c r="AH599" s="222">
        <f t="shared" si="1399"/>
        <v>0</v>
      </c>
      <c r="AI599" s="222">
        <f t="shared" si="1400"/>
        <v>0</v>
      </c>
      <c r="AJ599" s="222">
        <f t="shared" si="1401"/>
        <v>0</v>
      </c>
      <c r="AK599" s="222">
        <f t="shared" si="1402"/>
        <v>0</v>
      </c>
      <c r="AL599" s="222">
        <f t="shared" si="1403"/>
        <v>0</v>
      </c>
      <c r="AM599" s="222">
        <f t="shared" si="1404"/>
        <v>0</v>
      </c>
      <c r="AN599" s="222">
        <f t="shared" si="1405"/>
        <v>0</v>
      </c>
      <c r="AO599" s="222">
        <f t="shared" si="1406"/>
        <v>0</v>
      </c>
      <c r="AP599" s="222">
        <f t="shared" si="1407"/>
        <v>0</v>
      </c>
      <c r="AQ599" s="222">
        <f t="shared" si="1408"/>
        <v>0</v>
      </c>
      <c r="AR599" s="222">
        <f t="shared" si="1409"/>
        <v>0</v>
      </c>
      <c r="AS599" s="222">
        <f t="shared" si="1410"/>
        <v>0</v>
      </c>
      <c r="AT599" s="222">
        <f t="shared" si="1411"/>
        <v>0</v>
      </c>
      <c r="AU599" s="222">
        <f t="shared" si="1412"/>
        <v>0</v>
      </c>
      <c r="AV599" s="222">
        <f t="shared" si="1413"/>
        <v>0</v>
      </c>
      <c r="AW599" s="222">
        <f t="shared" si="1414"/>
        <v>0</v>
      </c>
      <c r="AX599" s="222">
        <f t="shared" si="1415"/>
        <v>0</v>
      </c>
      <c r="AY599" s="222">
        <f t="shared" si="1416"/>
        <v>0</v>
      </c>
      <c r="AZ599" s="222">
        <f t="shared" si="1417"/>
        <v>0</v>
      </c>
      <c r="BA599" s="222">
        <f t="shared" si="1418"/>
        <v>0</v>
      </c>
      <c r="BB599" s="222">
        <f t="shared" si="1419"/>
        <v>0</v>
      </c>
      <c r="BC599" s="222">
        <f t="shared" si="1420"/>
        <v>0</v>
      </c>
      <c r="BD599" s="222">
        <f t="shared" si="1421"/>
        <v>0</v>
      </c>
      <c r="BE599" s="222">
        <f t="shared" si="1422"/>
        <v>0</v>
      </c>
      <c r="BF599" s="222">
        <f t="shared" si="1423"/>
        <v>0</v>
      </c>
      <c r="BG599" s="222">
        <f t="shared" si="1424"/>
        <v>0</v>
      </c>
      <c r="BH599" s="222">
        <f t="shared" si="1425"/>
        <v>0</v>
      </c>
      <c r="BI599" s="222">
        <f t="shared" si="1426"/>
        <v>0</v>
      </c>
      <c r="BJ599" s="222">
        <f t="shared" si="1427"/>
        <v>0</v>
      </c>
      <c r="BK599" s="222">
        <f t="shared" si="1428"/>
        <v>0</v>
      </c>
      <c r="BL599" s="222">
        <f t="shared" si="1429"/>
        <v>0</v>
      </c>
      <c r="BM599" s="222">
        <f t="shared" si="1430"/>
        <v>0</v>
      </c>
      <c r="BN599" s="222">
        <f t="shared" si="1431"/>
        <v>0</v>
      </c>
      <c r="BO599" s="222">
        <f t="shared" si="1432"/>
        <v>0</v>
      </c>
      <c r="BP599" s="222">
        <f t="shared" si="1433"/>
        <v>0</v>
      </c>
      <c r="BQ599" s="222">
        <f t="shared" si="1434"/>
        <v>0</v>
      </c>
      <c r="BR599" s="222">
        <f t="shared" si="1435"/>
        <v>0</v>
      </c>
      <c r="BS599" s="222">
        <f t="shared" si="1436"/>
        <v>0</v>
      </c>
      <c r="BT599" s="222">
        <f t="shared" si="1437"/>
        <v>0</v>
      </c>
      <c r="BU599" s="222">
        <f t="shared" si="1438"/>
        <v>0</v>
      </c>
      <c r="BV599" s="222">
        <f t="shared" si="1439"/>
        <v>0</v>
      </c>
      <c r="BW599" s="222">
        <f t="shared" si="1440"/>
        <v>0</v>
      </c>
      <c r="BX599" s="222">
        <f t="shared" si="1441"/>
        <v>0</v>
      </c>
      <c r="BY599" s="222">
        <f t="shared" si="1442"/>
        <v>0</v>
      </c>
      <c r="BZ599" s="222">
        <f t="shared" si="1443"/>
        <v>0</v>
      </c>
      <c r="CA599" s="222">
        <f t="shared" si="1444"/>
        <v>0</v>
      </c>
      <c r="CB599" s="222">
        <f t="shared" si="1445"/>
        <v>0</v>
      </c>
      <c r="CC599" s="222">
        <f t="shared" si="1446"/>
        <v>0</v>
      </c>
      <c r="CD599" s="222">
        <f t="shared" si="1447"/>
        <v>0</v>
      </c>
      <c r="CE599" s="222">
        <f t="shared" si="1448"/>
        <v>0</v>
      </c>
      <c r="CF599" s="222">
        <f t="shared" si="1449"/>
        <v>0</v>
      </c>
      <c r="CG599" s="222">
        <f t="shared" si="1450"/>
        <v>0</v>
      </c>
      <c r="CH599" s="222">
        <f t="shared" si="1451"/>
        <v>0</v>
      </c>
      <c r="CI599" s="222">
        <f t="shared" si="1452"/>
        <v>0</v>
      </c>
      <c r="CJ599" s="222">
        <f t="shared" si="1453"/>
        <v>0</v>
      </c>
      <c r="CK599" s="222">
        <f t="shared" si="1454"/>
        <v>0</v>
      </c>
      <c r="CL599" s="222">
        <f t="shared" si="1455"/>
        <v>0</v>
      </c>
      <c r="CM599" s="222">
        <f t="shared" si="1456"/>
        <v>0</v>
      </c>
      <c r="CN599" s="222">
        <f t="shared" si="1457"/>
        <v>0</v>
      </c>
      <c r="CO599" s="222">
        <f t="shared" si="1458"/>
        <v>0</v>
      </c>
      <c r="CP599" s="222">
        <f t="shared" si="1459"/>
        <v>0</v>
      </c>
      <c r="CQ599" s="222">
        <f t="shared" si="1460"/>
        <v>0</v>
      </c>
      <c r="CR599" s="222">
        <f t="shared" si="1461"/>
        <v>0</v>
      </c>
      <c r="CS599" s="222">
        <f t="shared" si="1462"/>
        <v>0</v>
      </c>
      <c r="CT599" s="222">
        <f t="shared" si="1463"/>
        <v>0</v>
      </c>
      <c r="CU599" s="222">
        <f t="shared" si="1464"/>
        <v>0</v>
      </c>
      <c r="CV599" s="222">
        <f t="shared" si="1465"/>
        <v>0</v>
      </c>
      <c r="CW599" s="222">
        <f t="shared" si="1466"/>
        <v>0</v>
      </c>
      <c r="CX599" s="222">
        <f t="shared" si="1467"/>
        <v>0</v>
      </c>
      <c r="CY599" s="222">
        <f t="shared" si="1468"/>
        <v>0</v>
      </c>
      <c r="CZ599" s="222">
        <f t="shared" si="1469"/>
        <v>0</v>
      </c>
      <c r="DA599" s="222">
        <f t="shared" si="1470"/>
        <v>0</v>
      </c>
      <c r="DB599" s="222">
        <f t="shared" si="1471"/>
        <v>0</v>
      </c>
      <c r="DC599" s="222">
        <f t="shared" si="1472"/>
        <v>0</v>
      </c>
      <c r="DD599" s="222">
        <f t="shared" si="1473"/>
        <v>0</v>
      </c>
      <c r="DE599" s="222">
        <f t="shared" si="1474"/>
        <v>0</v>
      </c>
      <c r="DF599" s="222">
        <f t="shared" si="1475"/>
        <v>0</v>
      </c>
      <c r="DG599" s="222">
        <f t="shared" si="1476"/>
        <v>0</v>
      </c>
      <c r="DH599" s="222">
        <f t="shared" si="1477"/>
        <v>0</v>
      </c>
      <c r="DI599" s="222">
        <f t="shared" si="1478"/>
        <v>0</v>
      </c>
      <c r="DJ599" s="222">
        <f t="shared" si="1479"/>
        <v>0</v>
      </c>
      <c r="DK599" s="222">
        <f t="shared" si="1480"/>
        <v>0</v>
      </c>
      <c r="DL599" s="222">
        <f t="shared" si="1481"/>
        <v>0</v>
      </c>
      <c r="DM599" s="222">
        <f t="shared" si="1482"/>
        <v>0</v>
      </c>
      <c r="DN599" s="222">
        <f t="shared" si="1483"/>
        <v>0</v>
      </c>
      <c r="DO599" s="222">
        <f t="shared" si="1484"/>
        <v>0</v>
      </c>
      <c r="DP599" s="222">
        <f t="shared" si="1485"/>
        <v>0</v>
      </c>
      <c r="DQ599" s="222">
        <f t="shared" si="1486"/>
        <v>0</v>
      </c>
      <c r="DR599" s="222">
        <f t="shared" si="1487"/>
        <v>0</v>
      </c>
      <c r="DS599" s="222">
        <f t="shared" si="1488"/>
        <v>0</v>
      </c>
      <c r="DT599" s="222">
        <f t="shared" si="1489"/>
        <v>0</v>
      </c>
      <c r="DU599" s="222">
        <f t="shared" si="1490"/>
        <v>0</v>
      </c>
      <c r="DV599" s="222">
        <f t="shared" si="1491"/>
        <v>0</v>
      </c>
      <c r="DW599" s="222">
        <f t="shared" si="1492"/>
        <v>0</v>
      </c>
      <c r="DX599" s="222">
        <f t="shared" si="1493"/>
        <v>0</v>
      </c>
      <c r="DY599" s="222">
        <f t="shared" si="1494"/>
        <v>0</v>
      </c>
      <c r="DZ599" s="222">
        <f t="shared" si="1495"/>
        <v>0</v>
      </c>
      <c r="EA599" s="222">
        <f t="shared" si="1496"/>
        <v>0</v>
      </c>
      <c r="EB599" s="222">
        <f t="shared" si="1497"/>
        <v>0</v>
      </c>
      <c r="EC599" s="222">
        <f t="shared" si="1498"/>
        <v>0</v>
      </c>
      <c r="ED599" s="222">
        <f t="shared" si="1499"/>
        <v>0</v>
      </c>
      <c r="EE599" s="222">
        <f t="shared" si="1500"/>
        <v>0</v>
      </c>
      <c r="EF599" s="222">
        <f t="shared" si="1501"/>
        <v>0</v>
      </c>
      <c r="EG599" s="222">
        <f t="shared" si="1502"/>
        <v>0</v>
      </c>
      <c r="EH599" s="222">
        <f t="shared" si="1503"/>
        <v>0</v>
      </c>
      <c r="EI599" s="222">
        <f t="shared" si="1504"/>
        <v>0</v>
      </c>
      <c r="EJ599" s="222">
        <f t="shared" si="1505"/>
        <v>0</v>
      </c>
      <c r="EK599" s="222">
        <f t="shared" si="1506"/>
        <v>0</v>
      </c>
      <c r="EL599" s="222">
        <f t="shared" si="1507"/>
        <v>0</v>
      </c>
      <c r="EM599" s="222">
        <f t="shared" si="1508"/>
        <v>0</v>
      </c>
      <c r="EN599" s="222">
        <f t="shared" si="1509"/>
        <v>0</v>
      </c>
      <c r="EO599" s="222">
        <f t="shared" si="1510"/>
        <v>0</v>
      </c>
      <c r="EP599" s="222">
        <f t="shared" si="1511"/>
        <v>0</v>
      </c>
      <c r="EQ599" s="222">
        <f t="shared" si="1512"/>
        <v>0</v>
      </c>
      <c r="ER599" s="222">
        <f t="shared" si="1513"/>
        <v>0</v>
      </c>
      <c r="ES599" s="222">
        <f t="shared" si="1514"/>
        <v>0</v>
      </c>
      <c r="ET599" s="222">
        <f t="shared" si="1515"/>
        <v>0</v>
      </c>
      <c r="EU599" s="222">
        <f t="shared" si="1516"/>
        <v>0</v>
      </c>
      <c r="EV599" s="222">
        <f t="shared" si="1517"/>
        <v>0</v>
      </c>
      <c r="EW599" s="222">
        <f t="shared" si="1518"/>
        <v>0</v>
      </c>
      <c r="EX599" s="222">
        <f t="shared" si="1519"/>
        <v>0</v>
      </c>
      <c r="EY599" s="222">
        <f t="shared" si="1520"/>
        <v>0</v>
      </c>
      <c r="EZ599" s="222">
        <f t="shared" si="1521"/>
        <v>0</v>
      </c>
      <c r="FA599" s="222">
        <f t="shared" si="1522"/>
        <v>0</v>
      </c>
      <c r="FB599" s="222">
        <f t="shared" si="1523"/>
        <v>0</v>
      </c>
      <c r="FC599" s="222">
        <f t="shared" si="1524"/>
        <v>0</v>
      </c>
      <c r="FD599" s="222">
        <f t="shared" si="1525"/>
        <v>0</v>
      </c>
      <c r="FE599" s="222">
        <f t="shared" si="1526"/>
        <v>0</v>
      </c>
      <c r="FF599" s="222">
        <f t="shared" si="1527"/>
        <v>0</v>
      </c>
      <c r="FG599" s="222">
        <f t="shared" si="1528"/>
        <v>0</v>
      </c>
      <c r="FH599" s="222">
        <f t="shared" si="1529"/>
        <v>0</v>
      </c>
      <c r="FI599" s="222">
        <f t="shared" si="1530"/>
        <v>0</v>
      </c>
      <c r="FJ599" s="222">
        <f t="shared" si="1531"/>
        <v>0</v>
      </c>
      <c r="FK599" s="222">
        <f t="shared" si="1532"/>
        <v>0</v>
      </c>
      <c r="FL599" s="222">
        <f t="shared" si="1533"/>
        <v>0</v>
      </c>
      <c r="FM599" s="222">
        <f t="shared" si="1534"/>
        <v>0</v>
      </c>
      <c r="FN599" s="222">
        <f t="shared" si="1535"/>
        <v>0</v>
      </c>
      <c r="FO599" s="222">
        <f t="shared" si="1536"/>
        <v>0</v>
      </c>
      <c r="FP599" s="222">
        <f t="shared" si="1537"/>
        <v>0</v>
      </c>
      <c r="FQ599" s="222">
        <f t="shared" si="1538"/>
        <v>0</v>
      </c>
      <c r="FR599" s="222">
        <f t="shared" si="1539"/>
        <v>0</v>
      </c>
      <c r="FS599" s="222">
        <f t="shared" si="1540"/>
        <v>0</v>
      </c>
      <c r="FT599" s="222">
        <f t="shared" si="1541"/>
        <v>0</v>
      </c>
      <c r="FU599" s="222">
        <f t="shared" si="1542"/>
        <v>0</v>
      </c>
      <c r="FV599" s="222">
        <f t="shared" si="1543"/>
        <v>0</v>
      </c>
      <c r="FW599" s="222">
        <f t="shared" si="1544"/>
        <v>0</v>
      </c>
      <c r="FX599" s="222">
        <f t="shared" si="1545"/>
        <v>0</v>
      </c>
      <c r="FY599" s="222">
        <f t="shared" si="1546"/>
        <v>0</v>
      </c>
      <c r="FZ599" s="222">
        <f t="shared" si="1547"/>
        <v>0</v>
      </c>
      <c r="GA599" s="222">
        <f t="shared" si="1548"/>
        <v>0</v>
      </c>
      <c r="GB599" s="222">
        <f t="shared" si="1549"/>
        <v>0</v>
      </c>
      <c r="GC599" s="222">
        <f t="shared" si="1550"/>
        <v>0</v>
      </c>
      <c r="GD599" s="222">
        <f t="shared" si="1551"/>
        <v>0</v>
      </c>
      <c r="GE599" s="222">
        <f t="shared" si="1552"/>
        <v>0</v>
      </c>
      <c r="GF599" s="222">
        <f t="shared" si="1553"/>
        <v>0</v>
      </c>
      <c r="GG599" s="222">
        <f t="shared" si="1554"/>
        <v>0</v>
      </c>
      <c r="GH599" s="222">
        <f t="shared" si="1555"/>
        <v>0</v>
      </c>
      <c r="GI599" s="222">
        <f t="shared" si="1556"/>
        <v>0</v>
      </c>
      <c r="GJ599" s="222">
        <f t="shared" si="1557"/>
        <v>0</v>
      </c>
      <c r="GK599" s="222">
        <f t="shared" si="1558"/>
        <v>0</v>
      </c>
      <c r="GL599" s="222">
        <f t="shared" si="1559"/>
        <v>0</v>
      </c>
      <c r="GM599" s="222">
        <f t="shared" si="1560"/>
        <v>0</v>
      </c>
      <c r="GN599" s="222">
        <f t="shared" si="1561"/>
        <v>0</v>
      </c>
      <c r="GO599" s="222">
        <f t="shared" si="1562"/>
        <v>0</v>
      </c>
      <c r="GP599" s="222">
        <f t="shared" si="1563"/>
        <v>0</v>
      </c>
      <c r="GQ599" s="222">
        <f t="shared" si="1564"/>
        <v>0</v>
      </c>
      <c r="GR599" s="222">
        <f t="shared" si="1565"/>
        <v>0</v>
      </c>
      <c r="GS599" s="222">
        <f t="shared" si="1566"/>
        <v>0</v>
      </c>
      <c r="GT599" s="222">
        <f t="shared" si="1567"/>
        <v>0</v>
      </c>
      <c r="GU599" s="222">
        <f t="shared" si="1568"/>
        <v>0</v>
      </c>
      <c r="GV599" s="222">
        <f t="shared" si="1569"/>
        <v>0</v>
      </c>
      <c r="GW599" s="222">
        <f t="shared" si="1570"/>
        <v>0</v>
      </c>
      <c r="GX599" s="222">
        <f t="shared" si="1571"/>
        <v>0</v>
      </c>
      <c r="GY599" s="222">
        <f t="shared" si="1572"/>
        <v>0</v>
      </c>
      <c r="GZ599" s="222">
        <f t="shared" si="1573"/>
        <v>0</v>
      </c>
      <c r="HA599" s="222">
        <f t="shared" si="1574"/>
        <v>0</v>
      </c>
      <c r="HB599" s="222">
        <f t="shared" si="1575"/>
        <v>0</v>
      </c>
      <c r="HC599" s="222">
        <f t="shared" si="1576"/>
        <v>0</v>
      </c>
      <c r="HD599" s="222">
        <f t="shared" si="1577"/>
        <v>0</v>
      </c>
      <c r="HE599" s="222">
        <f t="shared" si="1578"/>
        <v>0</v>
      </c>
      <c r="HF599" s="222">
        <f t="shared" si="1579"/>
        <v>0</v>
      </c>
      <c r="HG599" s="222">
        <f t="shared" si="1580"/>
        <v>0</v>
      </c>
      <c r="HH599" s="222">
        <f t="shared" si="1581"/>
        <v>0</v>
      </c>
      <c r="HI599" s="222">
        <f t="shared" si="1582"/>
        <v>0</v>
      </c>
      <c r="HJ599" s="222">
        <f t="shared" si="1583"/>
        <v>0</v>
      </c>
      <c r="HK599" s="222">
        <f t="shared" si="1584"/>
        <v>0</v>
      </c>
      <c r="HL599" s="222">
        <f t="shared" si="1585"/>
        <v>0</v>
      </c>
      <c r="HM599" s="222">
        <f t="shared" si="1586"/>
        <v>0</v>
      </c>
      <c r="HN599" s="222">
        <f t="shared" si="1587"/>
        <v>0</v>
      </c>
      <c r="HO599" s="222">
        <f t="shared" si="1588"/>
        <v>0</v>
      </c>
      <c r="HP599" s="222">
        <f t="shared" si="1589"/>
        <v>0</v>
      </c>
      <c r="HQ599" s="222">
        <f t="shared" si="1590"/>
        <v>0</v>
      </c>
      <c r="HR599" s="222">
        <f t="shared" si="1591"/>
        <v>0</v>
      </c>
      <c r="HS599" s="222">
        <f t="shared" si="1592"/>
        <v>0</v>
      </c>
      <c r="HT599" s="222">
        <f t="shared" si="1593"/>
        <v>0</v>
      </c>
      <c r="HU599" s="222">
        <f t="shared" si="1594"/>
        <v>0</v>
      </c>
      <c r="HV599" s="222">
        <f t="shared" si="1595"/>
        <v>0</v>
      </c>
      <c r="HW599" s="222">
        <f t="shared" si="1596"/>
        <v>0</v>
      </c>
      <c r="HX599" s="222">
        <f t="shared" si="1597"/>
        <v>0</v>
      </c>
      <c r="HY599" s="222">
        <f t="shared" si="1598"/>
        <v>0</v>
      </c>
      <c r="HZ599" s="222">
        <f t="shared" si="1599"/>
        <v>0</v>
      </c>
      <c r="IA599" s="222">
        <f t="shared" si="1600"/>
        <v>0</v>
      </c>
      <c r="IB599" s="222">
        <f t="shared" si="1601"/>
        <v>0</v>
      </c>
      <c r="IC599" s="222">
        <f t="shared" si="1602"/>
        <v>0</v>
      </c>
      <c r="ID599" s="222">
        <f t="shared" si="1603"/>
        <v>0</v>
      </c>
      <c r="IE599" s="222">
        <f t="shared" si="1604"/>
        <v>0</v>
      </c>
      <c r="IF599" s="222">
        <f t="shared" si="1605"/>
        <v>0</v>
      </c>
      <c r="IG599" s="222">
        <f t="shared" si="1606"/>
        <v>0</v>
      </c>
      <c r="IH599" s="222">
        <f t="shared" si="1607"/>
        <v>0</v>
      </c>
      <c r="II599" s="222">
        <f t="shared" si="1608"/>
        <v>0</v>
      </c>
      <c r="IJ599" s="222">
        <f t="shared" si="1609"/>
        <v>0</v>
      </c>
      <c r="IK599" s="222">
        <f t="shared" si="1610"/>
        <v>0</v>
      </c>
      <c r="IL599" s="222">
        <f t="shared" si="1611"/>
        <v>0</v>
      </c>
      <c r="IM599" s="222">
        <f t="shared" si="1612"/>
        <v>0</v>
      </c>
      <c r="IN599" s="222">
        <f t="shared" si="1613"/>
        <v>0</v>
      </c>
      <c r="IO599" s="222">
        <f t="shared" si="1614"/>
        <v>0</v>
      </c>
      <c r="IP599" s="222">
        <f t="shared" si="1615"/>
        <v>0</v>
      </c>
      <c r="IQ599" s="222">
        <f t="shared" si="1616"/>
        <v>0</v>
      </c>
      <c r="IR599" s="222">
        <f t="shared" si="1617"/>
        <v>0</v>
      </c>
      <c r="IS599" s="222">
        <f t="shared" si="1618"/>
        <v>0</v>
      </c>
      <c r="IT599" s="222">
        <f t="shared" si="1619"/>
        <v>0</v>
      </c>
      <c r="IU599" s="222">
        <f t="shared" si="1620"/>
        <v>0</v>
      </c>
      <c r="IV599" s="222">
        <f t="shared" si="1621"/>
        <v>0</v>
      </c>
      <c r="IW599" s="222">
        <f t="shared" si="1622"/>
        <v>0</v>
      </c>
      <c r="IX599" s="222">
        <f t="shared" si="1623"/>
        <v>0</v>
      </c>
      <c r="IY599" s="222">
        <f t="shared" si="1624"/>
        <v>0</v>
      </c>
      <c r="IZ599" s="222">
        <f t="shared" si="1625"/>
        <v>0</v>
      </c>
      <c r="JA599" s="222">
        <f t="shared" si="1626"/>
        <v>0</v>
      </c>
      <c r="JB599" s="222">
        <f t="shared" si="1627"/>
        <v>0</v>
      </c>
    </row>
    <row r="600" spans="2:262">
      <c r="B600" s="230">
        <v>239</v>
      </c>
      <c r="C600" s="229">
        <f t="shared" si="1628"/>
        <v>4.6679687499999864E-3</v>
      </c>
      <c r="D600" s="226">
        <f t="shared" ca="1" si="1371"/>
        <v>39.354465623525151</v>
      </c>
      <c r="E600" s="225">
        <f ca="1">IK361</f>
        <v>0.15446562352514759</v>
      </c>
      <c r="F600" s="224">
        <v>239</v>
      </c>
      <c r="G600" s="222">
        <f t="shared" si="1372"/>
        <v>0</v>
      </c>
      <c r="H600" s="222">
        <f t="shared" si="1373"/>
        <v>0</v>
      </c>
      <c r="I600" s="222">
        <f t="shared" si="1374"/>
        <v>0</v>
      </c>
      <c r="J600" s="222">
        <f t="shared" si="1375"/>
        <v>0</v>
      </c>
      <c r="K600" s="222">
        <f t="shared" si="1376"/>
        <v>0</v>
      </c>
      <c r="L600" s="222">
        <f t="shared" si="1377"/>
        <v>0</v>
      </c>
      <c r="M600" s="222">
        <f t="shared" si="1378"/>
        <v>0</v>
      </c>
      <c r="N600" s="222">
        <f t="shared" si="1379"/>
        <v>0</v>
      </c>
      <c r="O600" s="222">
        <f t="shared" si="1380"/>
        <v>0</v>
      </c>
      <c r="P600" s="222">
        <f t="shared" si="1381"/>
        <v>0</v>
      </c>
      <c r="Q600" s="222">
        <f t="shared" si="1382"/>
        <v>0</v>
      </c>
      <c r="R600" s="222">
        <f t="shared" si="1383"/>
        <v>0</v>
      </c>
      <c r="S600" s="222">
        <f t="shared" si="1384"/>
        <v>0</v>
      </c>
      <c r="T600" s="222">
        <f t="shared" si="1385"/>
        <v>0</v>
      </c>
      <c r="U600" s="222">
        <f t="shared" si="1386"/>
        <v>0</v>
      </c>
      <c r="V600" s="222">
        <f t="shared" si="1387"/>
        <v>0</v>
      </c>
      <c r="W600" s="222">
        <f t="shared" si="1388"/>
        <v>0</v>
      </c>
      <c r="X600" s="222">
        <f t="shared" si="1389"/>
        <v>0</v>
      </c>
      <c r="Y600" s="222">
        <f t="shared" si="1390"/>
        <v>0</v>
      </c>
      <c r="Z600" s="222">
        <f t="shared" si="1391"/>
        <v>0</v>
      </c>
      <c r="AA600" s="222">
        <f t="shared" si="1392"/>
        <v>0</v>
      </c>
      <c r="AB600" s="222">
        <f t="shared" si="1393"/>
        <v>0</v>
      </c>
      <c r="AC600" s="222">
        <f t="shared" si="1394"/>
        <v>0</v>
      </c>
      <c r="AD600" s="222">
        <f t="shared" si="1395"/>
        <v>0</v>
      </c>
      <c r="AE600" s="222">
        <f t="shared" si="1396"/>
        <v>0</v>
      </c>
      <c r="AF600" s="222">
        <f t="shared" si="1397"/>
        <v>0</v>
      </c>
      <c r="AG600" s="222">
        <f t="shared" si="1398"/>
        <v>0</v>
      </c>
      <c r="AH600" s="222">
        <f t="shared" si="1399"/>
        <v>0</v>
      </c>
      <c r="AI600" s="222">
        <f t="shared" si="1400"/>
        <v>0</v>
      </c>
      <c r="AJ600" s="222">
        <f t="shared" si="1401"/>
        <v>0</v>
      </c>
      <c r="AK600" s="222">
        <f t="shared" si="1402"/>
        <v>0</v>
      </c>
      <c r="AL600" s="222">
        <f t="shared" si="1403"/>
        <v>0</v>
      </c>
      <c r="AM600" s="222">
        <f t="shared" si="1404"/>
        <v>0</v>
      </c>
      <c r="AN600" s="222">
        <f t="shared" si="1405"/>
        <v>0</v>
      </c>
      <c r="AO600" s="222">
        <f t="shared" si="1406"/>
        <v>0</v>
      </c>
      <c r="AP600" s="222">
        <f t="shared" si="1407"/>
        <v>0</v>
      </c>
      <c r="AQ600" s="222">
        <f t="shared" si="1408"/>
        <v>0</v>
      </c>
      <c r="AR600" s="222">
        <f t="shared" si="1409"/>
        <v>0</v>
      </c>
      <c r="AS600" s="222">
        <f t="shared" si="1410"/>
        <v>0</v>
      </c>
      <c r="AT600" s="222">
        <f t="shared" si="1411"/>
        <v>0</v>
      </c>
      <c r="AU600" s="222">
        <f t="shared" si="1412"/>
        <v>0</v>
      </c>
      <c r="AV600" s="222">
        <f t="shared" si="1413"/>
        <v>0</v>
      </c>
      <c r="AW600" s="222">
        <f t="shared" si="1414"/>
        <v>0</v>
      </c>
      <c r="AX600" s="222">
        <f t="shared" si="1415"/>
        <v>0</v>
      </c>
      <c r="AY600" s="222">
        <f t="shared" si="1416"/>
        <v>0</v>
      </c>
      <c r="AZ600" s="222">
        <f t="shared" si="1417"/>
        <v>0</v>
      </c>
      <c r="BA600" s="222">
        <f t="shared" si="1418"/>
        <v>0</v>
      </c>
      <c r="BB600" s="222">
        <f t="shared" si="1419"/>
        <v>0</v>
      </c>
      <c r="BC600" s="222">
        <f t="shared" si="1420"/>
        <v>0</v>
      </c>
      <c r="BD600" s="222">
        <f t="shared" si="1421"/>
        <v>0</v>
      </c>
      <c r="BE600" s="222">
        <f t="shared" si="1422"/>
        <v>0</v>
      </c>
      <c r="BF600" s="222">
        <f t="shared" si="1423"/>
        <v>0</v>
      </c>
      <c r="BG600" s="222">
        <f t="shared" si="1424"/>
        <v>0</v>
      </c>
      <c r="BH600" s="222">
        <f t="shared" si="1425"/>
        <v>0</v>
      </c>
      <c r="BI600" s="222">
        <f t="shared" si="1426"/>
        <v>0</v>
      </c>
      <c r="BJ600" s="222">
        <f t="shared" si="1427"/>
        <v>0</v>
      </c>
      <c r="BK600" s="222">
        <f t="shared" si="1428"/>
        <v>0</v>
      </c>
      <c r="BL600" s="222">
        <f t="shared" si="1429"/>
        <v>0</v>
      </c>
      <c r="BM600" s="222">
        <f t="shared" si="1430"/>
        <v>0</v>
      </c>
      <c r="BN600" s="222">
        <f t="shared" si="1431"/>
        <v>0</v>
      </c>
      <c r="BO600" s="222">
        <f t="shared" si="1432"/>
        <v>0</v>
      </c>
      <c r="BP600" s="222">
        <f t="shared" si="1433"/>
        <v>0</v>
      </c>
      <c r="BQ600" s="222">
        <f t="shared" si="1434"/>
        <v>0</v>
      </c>
      <c r="BR600" s="222">
        <f t="shared" si="1435"/>
        <v>0</v>
      </c>
      <c r="BS600" s="222">
        <f t="shared" si="1436"/>
        <v>0</v>
      </c>
      <c r="BT600" s="222">
        <f t="shared" si="1437"/>
        <v>0</v>
      </c>
      <c r="BU600" s="222">
        <f t="shared" si="1438"/>
        <v>0</v>
      </c>
      <c r="BV600" s="222">
        <f t="shared" si="1439"/>
        <v>0</v>
      </c>
      <c r="BW600" s="222">
        <f t="shared" si="1440"/>
        <v>0</v>
      </c>
      <c r="BX600" s="222">
        <f t="shared" si="1441"/>
        <v>0</v>
      </c>
      <c r="BY600" s="222">
        <f t="shared" si="1442"/>
        <v>0</v>
      </c>
      <c r="BZ600" s="222">
        <f t="shared" si="1443"/>
        <v>0</v>
      </c>
      <c r="CA600" s="222">
        <f t="shared" si="1444"/>
        <v>0</v>
      </c>
      <c r="CB600" s="222">
        <f t="shared" si="1445"/>
        <v>0</v>
      </c>
      <c r="CC600" s="222">
        <f t="shared" si="1446"/>
        <v>0</v>
      </c>
      <c r="CD600" s="222">
        <f t="shared" si="1447"/>
        <v>0</v>
      </c>
      <c r="CE600" s="222">
        <f t="shared" si="1448"/>
        <v>0</v>
      </c>
      <c r="CF600" s="222">
        <f t="shared" si="1449"/>
        <v>0</v>
      </c>
      <c r="CG600" s="222">
        <f t="shared" si="1450"/>
        <v>0</v>
      </c>
      <c r="CH600" s="222">
        <f t="shared" si="1451"/>
        <v>0</v>
      </c>
      <c r="CI600" s="222">
        <f t="shared" si="1452"/>
        <v>0</v>
      </c>
      <c r="CJ600" s="222">
        <f t="shared" si="1453"/>
        <v>0</v>
      </c>
      <c r="CK600" s="222">
        <f t="shared" si="1454"/>
        <v>0</v>
      </c>
      <c r="CL600" s="222">
        <f t="shared" si="1455"/>
        <v>0</v>
      </c>
      <c r="CM600" s="222">
        <f t="shared" si="1456"/>
        <v>0</v>
      </c>
      <c r="CN600" s="222">
        <f t="shared" si="1457"/>
        <v>0</v>
      </c>
      <c r="CO600" s="222">
        <f t="shared" si="1458"/>
        <v>0</v>
      </c>
      <c r="CP600" s="222">
        <f t="shared" si="1459"/>
        <v>0</v>
      </c>
      <c r="CQ600" s="222">
        <f t="shared" si="1460"/>
        <v>0</v>
      </c>
      <c r="CR600" s="222">
        <f t="shared" si="1461"/>
        <v>0</v>
      </c>
      <c r="CS600" s="222">
        <f t="shared" si="1462"/>
        <v>0</v>
      </c>
      <c r="CT600" s="222">
        <f t="shared" si="1463"/>
        <v>0</v>
      </c>
      <c r="CU600" s="222">
        <f t="shared" si="1464"/>
        <v>0</v>
      </c>
      <c r="CV600" s="222">
        <f t="shared" si="1465"/>
        <v>0</v>
      </c>
      <c r="CW600" s="222">
        <f t="shared" si="1466"/>
        <v>0</v>
      </c>
      <c r="CX600" s="222">
        <f t="shared" si="1467"/>
        <v>0</v>
      </c>
      <c r="CY600" s="222">
        <f t="shared" si="1468"/>
        <v>0</v>
      </c>
      <c r="CZ600" s="222">
        <f t="shared" si="1469"/>
        <v>0</v>
      </c>
      <c r="DA600" s="222">
        <f t="shared" si="1470"/>
        <v>0</v>
      </c>
      <c r="DB600" s="222">
        <f t="shared" si="1471"/>
        <v>0</v>
      </c>
      <c r="DC600" s="222">
        <f t="shared" si="1472"/>
        <v>0</v>
      </c>
      <c r="DD600" s="222">
        <f t="shared" si="1473"/>
        <v>0</v>
      </c>
      <c r="DE600" s="222">
        <f t="shared" si="1474"/>
        <v>0</v>
      </c>
      <c r="DF600" s="222">
        <f t="shared" si="1475"/>
        <v>0</v>
      </c>
      <c r="DG600" s="222">
        <f t="shared" si="1476"/>
        <v>0</v>
      </c>
      <c r="DH600" s="222">
        <f t="shared" si="1477"/>
        <v>0</v>
      </c>
      <c r="DI600" s="222">
        <f t="shared" si="1478"/>
        <v>0</v>
      </c>
      <c r="DJ600" s="222">
        <f t="shared" si="1479"/>
        <v>0</v>
      </c>
      <c r="DK600" s="222">
        <f t="shared" si="1480"/>
        <v>0</v>
      </c>
      <c r="DL600" s="222">
        <f t="shared" si="1481"/>
        <v>0</v>
      </c>
      <c r="DM600" s="222">
        <f t="shared" si="1482"/>
        <v>0</v>
      </c>
      <c r="DN600" s="222">
        <f t="shared" si="1483"/>
        <v>0</v>
      </c>
      <c r="DO600" s="222">
        <f t="shared" si="1484"/>
        <v>0</v>
      </c>
      <c r="DP600" s="222">
        <f t="shared" si="1485"/>
        <v>0</v>
      </c>
      <c r="DQ600" s="222">
        <f t="shared" si="1486"/>
        <v>0</v>
      </c>
      <c r="DR600" s="222">
        <f t="shared" si="1487"/>
        <v>0</v>
      </c>
      <c r="DS600" s="222">
        <f t="shared" si="1488"/>
        <v>0</v>
      </c>
      <c r="DT600" s="222">
        <f t="shared" si="1489"/>
        <v>0</v>
      </c>
      <c r="DU600" s="222">
        <f t="shared" si="1490"/>
        <v>0</v>
      </c>
      <c r="DV600" s="222">
        <f t="shared" si="1491"/>
        <v>0</v>
      </c>
      <c r="DW600" s="222">
        <f t="shared" si="1492"/>
        <v>0</v>
      </c>
      <c r="DX600" s="222">
        <f t="shared" si="1493"/>
        <v>0</v>
      </c>
      <c r="DY600" s="222">
        <f t="shared" si="1494"/>
        <v>0</v>
      </c>
      <c r="DZ600" s="222">
        <f t="shared" si="1495"/>
        <v>0</v>
      </c>
      <c r="EA600" s="222">
        <f t="shared" si="1496"/>
        <v>0</v>
      </c>
      <c r="EB600" s="222">
        <f t="shared" si="1497"/>
        <v>0</v>
      </c>
      <c r="EC600" s="222">
        <f t="shared" si="1498"/>
        <v>0</v>
      </c>
      <c r="ED600" s="222">
        <f t="shared" si="1499"/>
        <v>0</v>
      </c>
      <c r="EE600" s="222">
        <f t="shared" si="1500"/>
        <v>0</v>
      </c>
      <c r="EF600" s="222">
        <f t="shared" si="1501"/>
        <v>0</v>
      </c>
      <c r="EG600" s="222">
        <f t="shared" si="1502"/>
        <v>0</v>
      </c>
      <c r="EH600" s="222">
        <f t="shared" si="1503"/>
        <v>0</v>
      </c>
      <c r="EI600" s="222">
        <f t="shared" si="1504"/>
        <v>0</v>
      </c>
      <c r="EJ600" s="222">
        <f t="shared" si="1505"/>
        <v>0</v>
      </c>
      <c r="EK600" s="222">
        <f t="shared" si="1506"/>
        <v>0</v>
      </c>
      <c r="EL600" s="222">
        <f t="shared" si="1507"/>
        <v>0</v>
      </c>
      <c r="EM600" s="222">
        <f t="shared" si="1508"/>
        <v>0</v>
      </c>
      <c r="EN600" s="222">
        <f t="shared" si="1509"/>
        <v>0</v>
      </c>
      <c r="EO600" s="222">
        <f t="shared" si="1510"/>
        <v>0</v>
      </c>
      <c r="EP600" s="222">
        <f t="shared" si="1511"/>
        <v>0</v>
      </c>
      <c r="EQ600" s="222">
        <f t="shared" si="1512"/>
        <v>0</v>
      </c>
      <c r="ER600" s="222">
        <f t="shared" si="1513"/>
        <v>0</v>
      </c>
      <c r="ES600" s="222">
        <f t="shared" si="1514"/>
        <v>0</v>
      </c>
      <c r="ET600" s="222">
        <f t="shared" si="1515"/>
        <v>0</v>
      </c>
      <c r="EU600" s="222">
        <f t="shared" si="1516"/>
        <v>0</v>
      </c>
      <c r="EV600" s="222">
        <f t="shared" si="1517"/>
        <v>0</v>
      </c>
      <c r="EW600" s="222">
        <f t="shared" si="1518"/>
        <v>0</v>
      </c>
      <c r="EX600" s="222">
        <f t="shared" si="1519"/>
        <v>0</v>
      </c>
      <c r="EY600" s="222">
        <f t="shared" si="1520"/>
        <v>0</v>
      </c>
      <c r="EZ600" s="222">
        <f t="shared" si="1521"/>
        <v>0</v>
      </c>
      <c r="FA600" s="222">
        <f t="shared" si="1522"/>
        <v>0</v>
      </c>
      <c r="FB600" s="222">
        <f t="shared" si="1523"/>
        <v>0</v>
      </c>
      <c r="FC600" s="222">
        <f t="shared" si="1524"/>
        <v>0</v>
      </c>
      <c r="FD600" s="222">
        <f t="shared" si="1525"/>
        <v>0</v>
      </c>
      <c r="FE600" s="222">
        <f t="shared" si="1526"/>
        <v>0</v>
      </c>
      <c r="FF600" s="222">
        <f t="shared" si="1527"/>
        <v>0</v>
      </c>
      <c r="FG600" s="222">
        <f t="shared" si="1528"/>
        <v>0</v>
      </c>
      <c r="FH600" s="222">
        <f t="shared" si="1529"/>
        <v>0</v>
      </c>
      <c r="FI600" s="222">
        <f t="shared" si="1530"/>
        <v>0</v>
      </c>
      <c r="FJ600" s="222">
        <f t="shared" si="1531"/>
        <v>0</v>
      </c>
      <c r="FK600" s="222">
        <f t="shared" si="1532"/>
        <v>0</v>
      </c>
      <c r="FL600" s="222">
        <f t="shared" si="1533"/>
        <v>0</v>
      </c>
      <c r="FM600" s="222">
        <f t="shared" si="1534"/>
        <v>0</v>
      </c>
      <c r="FN600" s="222">
        <f t="shared" si="1535"/>
        <v>0</v>
      </c>
      <c r="FO600" s="222">
        <f t="shared" si="1536"/>
        <v>0</v>
      </c>
      <c r="FP600" s="222">
        <f t="shared" si="1537"/>
        <v>0</v>
      </c>
      <c r="FQ600" s="222">
        <f t="shared" si="1538"/>
        <v>0</v>
      </c>
      <c r="FR600" s="222">
        <f t="shared" si="1539"/>
        <v>0</v>
      </c>
      <c r="FS600" s="222">
        <f t="shared" si="1540"/>
        <v>0</v>
      </c>
      <c r="FT600" s="222">
        <f t="shared" si="1541"/>
        <v>0</v>
      </c>
      <c r="FU600" s="222">
        <f t="shared" si="1542"/>
        <v>0</v>
      </c>
      <c r="FV600" s="222">
        <f t="shared" si="1543"/>
        <v>0</v>
      </c>
      <c r="FW600" s="222">
        <f t="shared" si="1544"/>
        <v>0</v>
      </c>
      <c r="FX600" s="222">
        <f t="shared" si="1545"/>
        <v>0</v>
      </c>
      <c r="FY600" s="222">
        <f t="shared" si="1546"/>
        <v>0</v>
      </c>
      <c r="FZ600" s="222">
        <f t="shared" si="1547"/>
        <v>0</v>
      </c>
      <c r="GA600" s="222">
        <f t="shared" si="1548"/>
        <v>0</v>
      </c>
      <c r="GB600" s="222">
        <f t="shared" si="1549"/>
        <v>0</v>
      </c>
      <c r="GC600" s="222">
        <f t="shared" si="1550"/>
        <v>0</v>
      </c>
      <c r="GD600" s="222">
        <f t="shared" si="1551"/>
        <v>0</v>
      </c>
      <c r="GE600" s="222">
        <f t="shared" si="1552"/>
        <v>0</v>
      </c>
      <c r="GF600" s="222">
        <f t="shared" si="1553"/>
        <v>0</v>
      </c>
      <c r="GG600" s="222">
        <f t="shared" si="1554"/>
        <v>0</v>
      </c>
      <c r="GH600" s="222">
        <f t="shared" si="1555"/>
        <v>0</v>
      </c>
      <c r="GI600" s="222">
        <f t="shared" si="1556"/>
        <v>0</v>
      </c>
      <c r="GJ600" s="222">
        <f t="shared" si="1557"/>
        <v>0</v>
      </c>
      <c r="GK600" s="222">
        <f t="shared" si="1558"/>
        <v>0</v>
      </c>
      <c r="GL600" s="222">
        <f t="shared" si="1559"/>
        <v>0</v>
      </c>
      <c r="GM600" s="222">
        <f t="shared" si="1560"/>
        <v>0</v>
      </c>
      <c r="GN600" s="222">
        <f t="shared" si="1561"/>
        <v>0</v>
      </c>
      <c r="GO600" s="222">
        <f t="shared" si="1562"/>
        <v>0</v>
      </c>
      <c r="GP600" s="222">
        <f t="shared" si="1563"/>
        <v>0</v>
      </c>
      <c r="GQ600" s="222">
        <f t="shared" si="1564"/>
        <v>0</v>
      </c>
      <c r="GR600" s="222">
        <f t="shared" si="1565"/>
        <v>0</v>
      </c>
      <c r="GS600" s="222">
        <f t="shared" si="1566"/>
        <v>0</v>
      </c>
      <c r="GT600" s="222">
        <f t="shared" si="1567"/>
        <v>0</v>
      </c>
      <c r="GU600" s="222">
        <f t="shared" si="1568"/>
        <v>0</v>
      </c>
      <c r="GV600" s="222">
        <f t="shared" si="1569"/>
        <v>0</v>
      </c>
      <c r="GW600" s="222">
        <f t="shared" si="1570"/>
        <v>0</v>
      </c>
      <c r="GX600" s="222">
        <f t="shared" si="1571"/>
        <v>0</v>
      </c>
      <c r="GY600" s="222">
        <f t="shared" si="1572"/>
        <v>0</v>
      </c>
      <c r="GZ600" s="222">
        <f t="shared" si="1573"/>
        <v>0</v>
      </c>
      <c r="HA600" s="222">
        <f t="shared" si="1574"/>
        <v>0</v>
      </c>
      <c r="HB600" s="222">
        <f t="shared" si="1575"/>
        <v>0</v>
      </c>
      <c r="HC600" s="222">
        <f t="shared" si="1576"/>
        <v>0</v>
      </c>
      <c r="HD600" s="222">
        <f t="shared" si="1577"/>
        <v>0</v>
      </c>
      <c r="HE600" s="222">
        <f t="shared" si="1578"/>
        <v>0</v>
      </c>
      <c r="HF600" s="222">
        <f t="shared" si="1579"/>
        <v>0</v>
      </c>
      <c r="HG600" s="222">
        <f t="shared" si="1580"/>
        <v>0</v>
      </c>
      <c r="HH600" s="222">
        <f t="shared" si="1581"/>
        <v>0</v>
      </c>
      <c r="HI600" s="222">
        <f t="shared" si="1582"/>
        <v>0</v>
      </c>
      <c r="HJ600" s="222">
        <f t="shared" si="1583"/>
        <v>0</v>
      </c>
      <c r="HK600" s="222">
        <f t="shared" si="1584"/>
        <v>0</v>
      </c>
      <c r="HL600" s="222">
        <f t="shared" si="1585"/>
        <v>0</v>
      </c>
      <c r="HM600" s="222">
        <f t="shared" si="1586"/>
        <v>0</v>
      </c>
      <c r="HN600" s="222">
        <f t="shared" si="1587"/>
        <v>0</v>
      </c>
      <c r="HO600" s="222">
        <f t="shared" si="1588"/>
        <v>0</v>
      </c>
      <c r="HP600" s="222">
        <f t="shared" si="1589"/>
        <v>0</v>
      </c>
      <c r="HQ600" s="222">
        <f t="shared" si="1590"/>
        <v>0</v>
      </c>
      <c r="HR600" s="222">
        <f t="shared" si="1591"/>
        <v>0</v>
      </c>
      <c r="HS600" s="222">
        <f t="shared" si="1592"/>
        <v>0</v>
      </c>
      <c r="HT600" s="222">
        <f t="shared" si="1593"/>
        <v>0</v>
      </c>
      <c r="HU600" s="222">
        <f t="shared" si="1594"/>
        <v>0</v>
      </c>
      <c r="HV600" s="222">
        <f t="shared" si="1595"/>
        <v>0</v>
      </c>
      <c r="HW600" s="222">
        <f t="shared" si="1596"/>
        <v>0</v>
      </c>
      <c r="HX600" s="222">
        <f t="shared" si="1597"/>
        <v>0</v>
      </c>
      <c r="HY600" s="222">
        <f t="shared" si="1598"/>
        <v>0</v>
      </c>
      <c r="HZ600" s="222">
        <f t="shared" si="1599"/>
        <v>0</v>
      </c>
      <c r="IA600" s="222">
        <f t="shared" si="1600"/>
        <v>0</v>
      </c>
      <c r="IB600" s="222">
        <f t="shared" si="1601"/>
        <v>0</v>
      </c>
      <c r="IC600" s="222">
        <f t="shared" si="1602"/>
        <v>0</v>
      </c>
      <c r="ID600" s="222">
        <f t="shared" si="1603"/>
        <v>0</v>
      </c>
      <c r="IE600" s="222">
        <f t="shared" si="1604"/>
        <v>0</v>
      </c>
      <c r="IF600" s="222">
        <f t="shared" si="1605"/>
        <v>0</v>
      </c>
      <c r="IG600" s="222">
        <f t="shared" si="1606"/>
        <v>0</v>
      </c>
      <c r="IH600" s="222">
        <f t="shared" si="1607"/>
        <v>0</v>
      </c>
      <c r="II600" s="222">
        <f t="shared" si="1608"/>
        <v>0</v>
      </c>
      <c r="IJ600" s="222">
        <f t="shared" si="1609"/>
        <v>0</v>
      </c>
      <c r="IK600" s="222">
        <f t="shared" si="1610"/>
        <v>0</v>
      </c>
      <c r="IL600" s="222">
        <f t="shared" si="1611"/>
        <v>0</v>
      </c>
      <c r="IM600" s="222">
        <f t="shared" si="1612"/>
        <v>0</v>
      </c>
      <c r="IN600" s="222">
        <f t="shared" si="1613"/>
        <v>0</v>
      </c>
      <c r="IO600" s="222">
        <f t="shared" si="1614"/>
        <v>0</v>
      </c>
      <c r="IP600" s="222">
        <f t="shared" si="1615"/>
        <v>0</v>
      </c>
      <c r="IQ600" s="222">
        <f t="shared" si="1616"/>
        <v>0</v>
      </c>
      <c r="IR600" s="222">
        <f t="shared" si="1617"/>
        <v>0</v>
      </c>
      <c r="IS600" s="222">
        <f t="shared" si="1618"/>
        <v>0</v>
      </c>
      <c r="IT600" s="222">
        <f t="shared" si="1619"/>
        <v>0</v>
      </c>
      <c r="IU600" s="222">
        <f t="shared" si="1620"/>
        <v>0</v>
      </c>
      <c r="IV600" s="222">
        <f t="shared" si="1621"/>
        <v>0</v>
      </c>
      <c r="IW600" s="222">
        <f t="shared" si="1622"/>
        <v>0</v>
      </c>
      <c r="IX600" s="222">
        <f t="shared" si="1623"/>
        <v>0</v>
      </c>
      <c r="IY600" s="222">
        <f t="shared" si="1624"/>
        <v>0</v>
      </c>
      <c r="IZ600" s="222">
        <f t="shared" si="1625"/>
        <v>0</v>
      </c>
      <c r="JA600" s="222">
        <f t="shared" si="1626"/>
        <v>0</v>
      </c>
      <c r="JB600" s="222">
        <f t="shared" si="1627"/>
        <v>0</v>
      </c>
    </row>
    <row r="601" spans="2:262">
      <c r="B601" s="230">
        <v>240</v>
      </c>
      <c r="C601" s="229">
        <f t="shared" si="1628"/>
        <v>4.6874999999999859E-3</v>
      </c>
      <c r="D601" s="226">
        <f t="shared" ca="1" si="1371"/>
        <v>39.353564732127083</v>
      </c>
      <c r="E601" s="225">
        <f ca="1">IL361</f>
        <v>0.15356473212708135</v>
      </c>
      <c r="F601" s="224">
        <v>240</v>
      </c>
      <c r="G601" s="222">
        <f t="shared" si="1372"/>
        <v>0</v>
      </c>
      <c r="H601" s="222">
        <f t="shared" si="1373"/>
        <v>0</v>
      </c>
      <c r="I601" s="222">
        <f t="shared" si="1374"/>
        <v>0</v>
      </c>
      <c r="J601" s="222">
        <f t="shared" si="1375"/>
        <v>0</v>
      </c>
      <c r="K601" s="222">
        <f t="shared" si="1376"/>
        <v>0</v>
      </c>
      <c r="L601" s="222">
        <f t="shared" si="1377"/>
        <v>0</v>
      </c>
      <c r="M601" s="222">
        <f t="shared" si="1378"/>
        <v>0</v>
      </c>
      <c r="N601" s="222">
        <f t="shared" si="1379"/>
        <v>0</v>
      </c>
      <c r="O601" s="222">
        <f t="shared" si="1380"/>
        <v>0</v>
      </c>
      <c r="P601" s="222">
        <f t="shared" si="1381"/>
        <v>0</v>
      </c>
      <c r="Q601" s="222">
        <f t="shared" si="1382"/>
        <v>0</v>
      </c>
      <c r="R601" s="222">
        <f t="shared" si="1383"/>
        <v>0</v>
      </c>
      <c r="S601" s="222">
        <f t="shared" si="1384"/>
        <v>0</v>
      </c>
      <c r="T601" s="222">
        <f t="shared" si="1385"/>
        <v>0</v>
      </c>
      <c r="U601" s="222">
        <f t="shared" si="1386"/>
        <v>0</v>
      </c>
      <c r="V601" s="222">
        <f t="shared" si="1387"/>
        <v>0</v>
      </c>
      <c r="W601" s="222">
        <f t="shared" si="1388"/>
        <v>0</v>
      </c>
      <c r="X601" s="222">
        <f t="shared" si="1389"/>
        <v>0</v>
      </c>
      <c r="Y601" s="222">
        <f t="shared" si="1390"/>
        <v>0</v>
      </c>
      <c r="Z601" s="222">
        <f t="shared" si="1391"/>
        <v>0</v>
      </c>
      <c r="AA601" s="222">
        <f t="shared" si="1392"/>
        <v>0</v>
      </c>
      <c r="AB601" s="222">
        <f t="shared" si="1393"/>
        <v>0</v>
      </c>
      <c r="AC601" s="222">
        <f t="shared" si="1394"/>
        <v>0</v>
      </c>
      <c r="AD601" s="222">
        <f t="shared" si="1395"/>
        <v>0</v>
      </c>
      <c r="AE601" s="222">
        <f t="shared" si="1396"/>
        <v>0</v>
      </c>
      <c r="AF601" s="222">
        <f t="shared" si="1397"/>
        <v>0</v>
      </c>
      <c r="AG601" s="222">
        <f t="shared" si="1398"/>
        <v>0</v>
      </c>
      <c r="AH601" s="222">
        <f t="shared" si="1399"/>
        <v>0</v>
      </c>
      <c r="AI601" s="222">
        <f t="shared" si="1400"/>
        <v>0</v>
      </c>
      <c r="AJ601" s="222">
        <f t="shared" si="1401"/>
        <v>0</v>
      </c>
      <c r="AK601" s="222">
        <f t="shared" si="1402"/>
        <v>0</v>
      </c>
      <c r="AL601" s="222">
        <f t="shared" si="1403"/>
        <v>0</v>
      </c>
      <c r="AM601" s="222">
        <f t="shared" si="1404"/>
        <v>0</v>
      </c>
      <c r="AN601" s="222">
        <f t="shared" si="1405"/>
        <v>0</v>
      </c>
      <c r="AO601" s="222">
        <f t="shared" si="1406"/>
        <v>0</v>
      </c>
      <c r="AP601" s="222">
        <f t="shared" si="1407"/>
        <v>0</v>
      </c>
      <c r="AQ601" s="222">
        <f t="shared" si="1408"/>
        <v>0</v>
      </c>
      <c r="AR601" s="222">
        <f t="shared" si="1409"/>
        <v>0</v>
      </c>
      <c r="AS601" s="222">
        <f t="shared" si="1410"/>
        <v>0</v>
      </c>
      <c r="AT601" s="222">
        <f t="shared" si="1411"/>
        <v>0</v>
      </c>
      <c r="AU601" s="222">
        <f t="shared" si="1412"/>
        <v>0</v>
      </c>
      <c r="AV601" s="222">
        <f t="shared" si="1413"/>
        <v>0</v>
      </c>
      <c r="AW601" s="222">
        <f t="shared" si="1414"/>
        <v>0</v>
      </c>
      <c r="AX601" s="222">
        <f t="shared" si="1415"/>
        <v>0</v>
      </c>
      <c r="AY601" s="222">
        <f t="shared" si="1416"/>
        <v>0</v>
      </c>
      <c r="AZ601" s="222">
        <f t="shared" si="1417"/>
        <v>0</v>
      </c>
      <c r="BA601" s="222">
        <f t="shared" si="1418"/>
        <v>0</v>
      </c>
      <c r="BB601" s="222">
        <f t="shared" si="1419"/>
        <v>0</v>
      </c>
      <c r="BC601" s="222">
        <f t="shared" si="1420"/>
        <v>0</v>
      </c>
      <c r="BD601" s="222">
        <f t="shared" si="1421"/>
        <v>0</v>
      </c>
      <c r="BE601" s="222">
        <f t="shared" si="1422"/>
        <v>0</v>
      </c>
      <c r="BF601" s="222">
        <f t="shared" si="1423"/>
        <v>0</v>
      </c>
      <c r="BG601" s="222">
        <f t="shared" si="1424"/>
        <v>0</v>
      </c>
      <c r="BH601" s="222">
        <f t="shared" si="1425"/>
        <v>0</v>
      </c>
      <c r="BI601" s="222">
        <f t="shared" si="1426"/>
        <v>0</v>
      </c>
      <c r="BJ601" s="222">
        <f t="shared" si="1427"/>
        <v>0</v>
      </c>
      <c r="BK601" s="222">
        <f t="shared" si="1428"/>
        <v>0</v>
      </c>
      <c r="BL601" s="222">
        <f t="shared" si="1429"/>
        <v>0</v>
      </c>
      <c r="BM601" s="222">
        <f t="shared" si="1430"/>
        <v>0</v>
      </c>
      <c r="BN601" s="222">
        <f t="shared" si="1431"/>
        <v>0</v>
      </c>
      <c r="BO601" s="222">
        <f t="shared" si="1432"/>
        <v>0</v>
      </c>
      <c r="BP601" s="222">
        <f t="shared" si="1433"/>
        <v>0</v>
      </c>
      <c r="BQ601" s="222">
        <f t="shared" si="1434"/>
        <v>0</v>
      </c>
      <c r="BR601" s="222">
        <f t="shared" si="1435"/>
        <v>0</v>
      </c>
      <c r="BS601" s="222">
        <f t="shared" si="1436"/>
        <v>0</v>
      </c>
      <c r="BT601" s="222">
        <f t="shared" si="1437"/>
        <v>0</v>
      </c>
      <c r="BU601" s="222">
        <f t="shared" si="1438"/>
        <v>0</v>
      </c>
      <c r="BV601" s="222">
        <f t="shared" si="1439"/>
        <v>0</v>
      </c>
      <c r="BW601" s="222">
        <f t="shared" si="1440"/>
        <v>0</v>
      </c>
      <c r="BX601" s="222">
        <f t="shared" si="1441"/>
        <v>0</v>
      </c>
      <c r="BY601" s="222">
        <f t="shared" si="1442"/>
        <v>0</v>
      </c>
      <c r="BZ601" s="222">
        <f t="shared" si="1443"/>
        <v>0</v>
      </c>
      <c r="CA601" s="222">
        <f t="shared" si="1444"/>
        <v>0</v>
      </c>
      <c r="CB601" s="222">
        <f t="shared" si="1445"/>
        <v>0</v>
      </c>
      <c r="CC601" s="222">
        <f t="shared" si="1446"/>
        <v>0</v>
      </c>
      <c r="CD601" s="222">
        <f t="shared" si="1447"/>
        <v>0</v>
      </c>
      <c r="CE601" s="222">
        <f t="shared" si="1448"/>
        <v>0</v>
      </c>
      <c r="CF601" s="222">
        <f t="shared" si="1449"/>
        <v>0</v>
      </c>
      <c r="CG601" s="222">
        <f t="shared" si="1450"/>
        <v>0</v>
      </c>
      <c r="CH601" s="222">
        <f t="shared" si="1451"/>
        <v>0</v>
      </c>
      <c r="CI601" s="222">
        <f t="shared" si="1452"/>
        <v>0</v>
      </c>
      <c r="CJ601" s="222">
        <f t="shared" si="1453"/>
        <v>0</v>
      </c>
      <c r="CK601" s="222">
        <f t="shared" si="1454"/>
        <v>0</v>
      </c>
      <c r="CL601" s="222">
        <f t="shared" si="1455"/>
        <v>0</v>
      </c>
      <c r="CM601" s="222">
        <f t="shared" si="1456"/>
        <v>0</v>
      </c>
      <c r="CN601" s="222">
        <f t="shared" si="1457"/>
        <v>0</v>
      </c>
      <c r="CO601" s="222">
        <f t="shared" si="1458"/>
        <v>0</v>
      </c>
      <c r="CP601" s="222">
        <f t="shared" si="1459"/>
        <v>0</v>
      </c>
      <c r="CQ601" s="222">
        <f t="shared" si="1460"/>
        <v>0</v>
      </c>
      <c r="CR601" s="222">
        <f t="shared" si="1461"/>
        <v>0</v>
      </c>
      <c r="CS601" s="222">
        <f t="shared" si="1462"/>
        <v>0</v>
      </c>
      <c r="CT601" s="222">
        <f t="shared" si="1463"/>
        <v>0</v>
      </c>
      <c r="CU601" s="222">
        <f t="shared" si="1464"/>
        <v>0</v>
      </c>
      <c r="CV601" s="222">
        <f t="shared" si="1465"/>
        <v>0</v>
      </c>
      <c r="CW601" s="222">
        <f t="shared" si="1466"/>
        <v>0</v>
      </c>
      <c r="CX601" s="222">
        <f t="shared" si="1467"/>
        <v>0</v>
      </c>
      <c r="CY601" s="222">
        <f t="shared" si="1468"/>
        <v>0</v>
      </c>
      <c r="CZ601" s="222">
        <f t="shared" si="1469"/>
        <v>0</v>
      </c>
      <c r="DA601" s="222">
        <f t="shared" si="1470"/>
        <v>0</v>
      </c>
      <c r="DB601" s="222">
        <f t="shared" si="1471"/>
        <v>0</v>
      </c>
      <c r="DC601" s="222">
        <f t="shared" si="1472"/>
        <v>0</v>
      </c>
      <c r="DD601" s="222">
        <f t="shared" si="1473"/>
        <v>0</v>
      </c>
      <c r="DE601" s="222">
        <f t="shared" si="1474"/>
        <v>0</v>
      </c>
      <c r="DF601" s="222">
        <f t="shared" si="1475"/>
        <v>0</v>
      </c>
      <c r="DG601" s="222">
        <f t="shared" si="1476"/>
        <v>0</v>
      </c>
      <c r="DH601" s="222">
        <f t="shared" si="1477"/>
        <v>0</v>
      </c>
      <c r="DI601" s="222">
        <f t="shared" si="1478"/>
        <v>0</v>
      </c>
      <c r="DJ601" s="222">
        <f t="shared" si="1479"/>
        <v>0</v>
      </c>
      <c r="DK601" s="222">
        <f t="shared" si="1480"/>
        <v>0</v>
      </c>
      <c r="DL601" s="222">
        <f t="shared" si="1481"/>
        <v>0</v>
      </c>
      <c r="DM601" s="222">
        <f t="shared" si="1482"/>
        <v>0</v>
      </c>
      <c r="DN601" s="222">
        <f t="shared" si="1483"/>
        <v>0</v>
      </c>
      <c r="DO601" s="222">
        <f t="shared" si="1484"/>
        <v>0</v>
      </c>
      <c r="DP601" s="222">
        <f t="shared" si="1485"/>
        <v>0</v>
      </c>
      <c r="DQ601" s="222">
        <f t="shared" si="1486"/>
        <v>0</v>
      </c>
      <c r="DR601" s="222">
        <f t="shared" si="1487"/>
        <v>0</v>
      </c>
      <c r="DS601" s="222">
        <f t="shared" si="1488"/>
        <v>0</v>
      </c>
      <c r="DT601" s="222">
        <f t="shared" si="1489"/>
        <v>0</v>
      </c>
      <c r="DU601" s="222">
        <f t="shared" si="1490"/>
        <v>0</v>
      </c>
      <c r="DV601" s="222">
        <f t="shared" si="1491"/>
        <v>0</v>
      </c>
      <c r="DW601" s="222">
        <f t="shared" si="1492"/>
        <v>0</v>
      </c>
      <c r="DX601" s="222">
        <f t="shared" si="1493"/>
        <v>0</v>
      </c>
      <c r="DY601" s="222">
        <f t="shared" si="1494"/>
        <v>0</v>
      </c>
      <c r="DZ601" s="222">
        <f t="shared" si="1495"/>
        <v>0</v>
      </c>
      <c r="EA601" s="222">
        <f t="shared" si="1496"/>
        <v>0</v>
      </c>
      <c r="EB601" s="222">
        <f t="shared" si="1497"/>
        <v>0</v>
      </c>
      <c r="EC601" s="222">
        <f t="shared" si="1498"/>
        <v>0</v>
      </c>
      <c r="ED601" s="222">
        <f t="shared" si="1499"/>
        <v>0</v>
      </c>
      <c r="EE601" s="222">
        <f t="shared" si="1500"/>
        <v>0</v>
      </c>
      <c r="EF601" s="222">
        <f t="shared" si="1501"/>
        <v>0</v>
      </c>
      <c r="EG601" s="222">
        <f t="shared" si="1502"/>
        <v>0</v>
      </c>
      <c r="EH601" s="222">
        <f t="shared" si="1503"/>
        <v>0</v>
      </c>
      <c r="EI601" s="222">
        <f t="shared" si="1504"/>
        <v>0</v>
      </c>
      <c r="EJ601" s="222">
        <f t="shared" si="1505"/>
        <v>0</v>
      </c>
      <c r="EK601" s="222">
        <f t="shared" si="1506"/>
        <v>0</v>
      </c>
      <c r="EL601" s="222">
        <f t="shared" si="1507"/>
        <v>0</v>
      </c>
      <c r="EM601" s="222">
        <f t="shared" si="1508"/>
        <v>0</v>
      </c>
      <c r="EN601" s="222">
        <f t="shared" si="1509"/>
        <v>0</v>
      </c>
      <c r="EO601" s="222">
        <f t="shared" si="1510"/>
        <v>0</v>
      </c>
      <c r="EP601" s="222">
        <f t="shared" si="1511"/>
        <v>0</v>
      </c>
      <c r="EQ601" s="222">
        <f t="shared" si="1512"/>
        <v>0</v>
      </c>
      <c r="ER601" s="222">
        <f t="shared" si="1513"/>
        <v>0</v>
      </c>
      <c r="ES601" s="222">
        <f t="shared" si="1514"/>
        <v>0</v>
      </c>
      <c r="ET601" s="222">
        <f t="shared" si="1515"/>
        <v>0</v>
      </c>
      <c r="EU601" s="222">
        <f t="shared" si="1516"/>
        <v>0</v>
      </c>
      <c r="EV601" s="222">
        <f t="shared" si="1517"/>
        <v>0</v>
      </c>
      <c r="EW601" s="222">
        <f t="shared" si="1518"/>
        <v>0</v>
      </c>
      <c r="EX601" s="222">
        <f t="shared" si="1519"/>
        <v>0</v>
      </c>
      <c r="EY601" s="222">
        <f t="shared" si="1520"/>
        <v>0</v>
      </c>
      <c r="EZ601" s="222">
        <f t="shared" si="1521"/>
        <v>0</v>
      </c>
      <c r="FA601" s="222">
        <f t="shared" si="1522"/>
        <v>0</v>
      </c>
      <c r="FB601" s="222">
        <f t="shared" si="1523"/>
        <v>0</v>
      </c>
      <c r="FC601" s="222">
        <f t="shared" si="1524"/>
        <v>0</v>
      </c>
      <c r="FD601" s="222">
        <f t="shared" si="1525"/>
        <v>0</v>
      </c>
      <c r="FE601" s="222">
        <f t="shared" si="1526"/>
        <v>0</v>
      </c>
      <c r="FF601" s="222">
        <f t="shared" si="1527"/>
        <v>0</v>
      </c>
      <c r="FG601" s="222">
        <f t="shared" si="1528"/>
        <v>0</v>
      </c>
      <c r="FH601" s="222">
        <f t="shared" si="1529"/>
        <v>0</v>
      </c>
      <c r="FI601" s="222">
        <f t="shared" si="1530"/>
        <v>0</v>
      </c>
      <c r="FJ601" s="222">
        <f t="shared" si="1531"/>
        <v>0</v>
      </c>
      <c r="FK601" s="222">
        <f t="shared" si="1532"/>
        <v>0</v>
      </c>
      <c r="FL601" s="222">
        <f t="shared" si="1533"/>
        <v>0</v>
      </c>
      <c r="FM601" s="222">
        <f t="shared" si="1534"/>
        <v>0</v>
      </c>
      <c r="FN601" s="222">
        <f t="shared" si="1535"/>
        <v>0</v>
      </c>
      <c r="FO601" s="222">
        <f t="shared" si="1536"/>
        <v>0</v>
      </c>
      <c r="FP601" s="222">
        <f t="shared" si="1537"/>
        <v>0</v>
      </c>
      <c r="FQ601" s="222">
        <f t="shared" si="1538"/>
        <v>0</v>
      </c>
      <c r="FR601" s="222">
        <f t="shared" si="1539"/>
        <v>0</v>
      </c>
      <c r="FS601" s="222">
        <f t="shared" si="1540"/>
        <v>0</v>
      </c>
      <c r="FT601" s="222">
        <f t="shared" si="1541"/>
        <v>0</v>
      </c>
      <c r="FU601" s="222">
        <f t="shared" si="1542"/>
        <v>0</v>
      </c>
      <c r="FV601" s="222">
        <f t="shared" si="1543"/>
        <v>0</v>
      </c>
      <c r="FW601" s="222">
        <f t="shared" si="1544"/>
        <v>0</v>
      </c>
      <c r="FX601" s="222">
        <f t="shared" si="1545"/>
        <v>0</v>
      </c>
      <c r="FY601" s="222">
        <f t="shared" si="1546"/>
        <v>0</v>
      </c>
      <c r="FZ601" s="222">
        <f t="shared" si="1547"/>
        <v>0</v>
      </c>
      <c r="GA601" s="222">
        <f t="shared" si="1548"/>
        <v>0</v>
      </c>
      <c r="GB601" s="222">
        <f t="shared" si="1549"/>
        <v>0</v>
      </c>
      <c r="GC601" s="222">
        <f t="shared" si="1550"/>
        <v>0</v>
      </c>
      <c r="GD601" s="222">
        <f t="shared" si="1551"/>
        <v>0</v>
      </c>
      <c r="GE601" s="222">
        <f t="shared" si="1552"/>
        <v>0</v>
      </c>
      <c r="GF601" s="222">
        <f t="shared" si="1553"/>
        <v>0</v>
      </c>
      <c r="GG601" s="222">
        <f t="shared" si="1554"/>
        <v>0</v>
      </c>
      <c r="GH601" s="222">
        <f t="shared" si="1555"/>
        <v>0</v>
      </c>
      <c r="GI601" s="222">
        <f t="shared" si="1556"/>
        <v>0</v>
      </c>
      <c r="GJ601" s="222">
        <f t="shared" si="1557"/>
        <v>0</v>
      </c>
      <c r="GK601" s="222">
        <f t="shared" si="1558"/>
        <v>0</v>
      </c>
      <c r="GL601" s="222">
        <f t="shared" si="1559"/>
        <v>0</v>
      </c>
      <c r="GM601" s="222">
        <f t="shared" si="1560"/>
        <v>0</v>
      </c>
      <c r="GN601" s="222">
        <f t="shared" si="1561"/>
        <v>0</v>
      </c>
      <c r="GO601" s="222">
        <f t="shared" si="1562"/>
        <v>0</v>
      </c>
      <c r="GP601" s="222">
        <f t="shared" si="1563"/>
        <v>0</v>
      </c>
      <c r="GQ601" s="222">
        <f t="shared" si="1564"/>
        <v>0</v>
      </c>
      <c r="GR601" s="222">
        <f t="shared" si="1565"/>
        <v>0</v>
      </c>
      <c r="GS601" s="222">
        <f t="shared" si="1566"/>
        <v>0</v>
      </c>
      <c r="GT601" s="222">
        <f t="shared" si="1567"/>
        <v>0</v>
      </c>
      <c r="GU601" s="222">
        <f t="shared" si="1568"/>
        <v>0</v>
      </c>
      <c r="GV601" s="222">
        <f t="shared" si="1569"/>
        <v>0</v>
      </c>
      <c r="GW601" s="222">
        <f t="shared" si="1570"/>
        <v>0</v>
      </c>
      <c r="GX601" s="222">
        <f t="shared" si="1571"/>
        <v>0</v>
      </c>
      <c r="GY601" s="222">
        <f t="shared" si="1572"/>
        <v>0</v>
      </c>
      <c r="GZ601" s="222">
        <f t="shared" si="1573"/>
        <v>0</v>
      </c>
      <c r="HA601" s="222">
        <f t="shared" si="1574"/>
        <v>0</v>
      </c>
      <c r="HB601" s="222">
        <f t="shared" si="1575"/>
        <v>0</v>
      </c>
      <c r="HC601" s="222">
        <f t="shared" si="1576"/>
        <v>0</v>
      </c>
      <c r="HD601" s="222">
        <f t="shared" si="1577"/>
        <v>0</v>
      </c>
      <c r="HE601" s="222">
        <f t="shared" si="1578"/>
        <v>0</v>
      </c>
      <c r="HF601" s="222">
        <f t="shared" si="1579"/>
        <v>0</v>
      </c>
      <c r="HG601" s="222">
        <f t="shared" si="1580"/>
        <v>0</v>
      </c>
      <c r="HH601" s="222">
        <f t="shared" si="1581"/>
        <v>0</v>
      </c>
      <c r="HI601" s="222">
        <f t="shared" si="1582"/>
        <v>0</v>
      </c>
      <c r="HJ601" s="222">
        <f t="shared" si="1583"/>
        <v>0</v>
      </c>
      <c r="HK601" s="222">
        <f t="shared" si="1584"/>
        <v>0</v>
      </c>
      <c r="HL601" s="222">
        <f t="shared" si="1585"/>
        <v>0</v>
      </c>
      <c r="HM601" s="222">
        <f t="shared" si="1586"/>
        <v>0</v>
      </c>
      <c r="HN601" s="222">
        <f t="shared" si="1587"/>
        <v>0</v>
      </c>
      <c r="HO601" s="222">
        <f t="shared" si="1588"/>
        <v>0</v>
      </c>
      <c r="HP601" s="222">
        <f t="shared" si="1589"/>
        <v>0</v>
      </c>
      <c r="HQ601" s="222">
        <f t="shared" si="1590"/>
        <v>0</v>
      </c>
      <c r="HR601" s="222">
        <f t="shared" si="1591"/>
        <v>0</v>
      </c>
      <c r="HS601" s="222">
        <f t="shared" si="1592"/>
        <v>0</v>
      </c>
      <c r="HT601" s="222">
        <f t="shared" si="1593"/>
        <v>0</v>
      </c>
      <c r="HU601" s="222">
        <f t="shared" si="1594"/>
        <v>0</v>
      </c>
      <c r="HV601" s="222">
        <f t="shared" si="1595"/>
        <v>0</v>
      </c>
      <c r="HW601" s="222">
        <f t="shared" si="1596"/>
        <v>0</v>
      </c>
      <c r="HX601" s="222">
        <f t="shared" si="1597"/>
        <v>0</v>
      </c>
      <c r="HY601" s="222">
        <f t="shared" si="1598"/>
        <v>0</v>
      </c>
      <c r="HZ601" s="222">
        <f t="shared" si="1599"/>
        <v>0</v>
      </c>
      <c r="IA601" s="222">
        <f t="shared" si="1600"/>
        <v>0</v>
      </c>
      <c r="IB601" s="222">
        <f t="shared" si="1601"/>
        <v>0</v>
      </c>
      <c r="IC601" s="222">
        <f t="shared" si="1602"/>
        <v>0</v>
      </c>
      <c r="ID601" s="222">
        <f t="shared" si="1603"/>
        <v>0</v>
      </c>
      <c r="IE601" s="222">
        <f t="shared" si="1604"/>
        <v>0</v>
      </c>
      <c r="IF601" s="222">
        <f t="shared" si="1605"/>
        <v>0</v>
      </c>
      <c r="IG601" s="222">
        <f t="shared" si="1606"/>
        <v>0</v>
      </c>
      <c r="IH601" s="222">
        <f t="shared" si="1607"/>
        <v>0</v>
      </c>
      <c r="II601" s="222">
        <f t="shared" si="1608"/>
        <v>0</v>
      </c>
      <c r="IJ601" s="222">
        <f t="shared" si="1609"/>
        <v>0</v>
      </c>
      <c r="IK601" s="222">
        <f t="shared" si="1610"/>
        <v>0</v>
      </c>
      <c r="IL601" s="222">
        <f t="shared" si="1611"/>
        <v>0</v>
      </c>
      <c r="IM601" s="222">
        <f t="shared" si="1612"/>
        <v>0</v>
      </c>
      <c r="IN601" s="222">
        <f t="shared" si="1613"/>
        <v>0</v>
      </c>
      <c r="IO601" s="222">
        <f t="shared" si="1614"/>
        <v>0</v>
      </c>
      <c r="IP601" s="222">
        <f t="shared" si="1615"/>
        <v>0</v>
      </c>
      <c r="IQ601" s="222">
        <f t="shared" si="1616"/>
        <v>0</v>
      </c>
      <c r="IR601" s="222">
        <f t="shared" si="1617"/>
        <v>0</v>
      </c>
      <c r="IS601" s="222">
        <f t="shared" si="1618"/>
        <v>0</v>
      </c>
      <c r="IT601" s="222">
        <f t="shared" si="1619"/>
        <v>0</v>
      </c>
      <c r="IU601" s="222">
        <f t="shared" si="1620"/>
        <v>0</v>
      </c>
      <c r="IV601" s="222">
        <f t="shared" si="1621"/>
        <v>0</v>
      </c>
      <c r="IW601" s="222">
        <f t="shared" si="1622"/>
        <v>0</v>
      </c>
      <c r="IX601" s="222">
        <f t="shared" si="1623"/>
        <v>0</v>
      </c>
      <c r="IY601" s="222">
        <f t="shared" si="1624"/>
        <v>0</v>
      </c>
      <c r="IZ601" s="222">
        <f t="shared" si="1625"/>
        <v>0</v>
      </c>
      <c r="JA601" s="222">
        <f t="shared" si="1626"/>
        <v>0</v>
      </c>
      <c r="JB601" s="222">
        <f t="shared" si="1627"/>
        <v>0</v>
      </c>
    </row>
    <row r="602" spans="2:262">
      <c r="B602" s="230">
        <v>241</v>
      </c>
      <c r="C602" s="229">
        <f t="shared" si="1628"/>
        <v>4.7070312499999855E-3</v>
      </c>
      <c r="D602" s="226">
        <f t="shared" ca="1" si="1371"/>
        <v>39.353326312531166</v>
      </c>
      <c r="E602" s="225">
        <f ca="1">IM361</f>
        <v>0.15332631253116119</v>
      </c>
      <c r="F602" s="224">
        <v>241</v>
      </c>
      <c r="G602" s="222">
        <f t="shared" si="1372"/>
        <v>0</v>
      </c>
      <c r="H602" s="222">
        <f t="shared" si="1373"/>
        <v>0</v>
      </c>
      <c r="I602" s="222">
        <f t="shared" si="1374"/>
        <v>0</v>
      </c>
      <c r="J602" s="222">
        <f t="shared" si="1375"/>
        <v>0</v>
      </c>
      <c r="K602" s="222">
        <f t="shared" si="1376"/>
        <v>0</v>
      </c>
      <c r="L602" s="222">
        <f t="shared" si="1377"/>
        <v>0</v>
      </c>
      <c r="M602" s="222">
        <f t="shared" si="1378"/>
        <v>0</v>
      </c>
      <c r="N602" s="222">
        <f t="shared" si="1379"/>
        <v>0</v>
      </c>
      <c r="O602" s="222">
        <f t="shared" si="1380"/>
        <v>0</v>
      </c>
      <c r="P602" s="222">
        <f t="shared" si="1381"/>
        <v>0</v>
      </c>
      <c r="Q602" s="222">
        <f t="shared" si="1382"/>
        <v>0</v>
      </c>
      <c r="R602" s="222">
        <f t="shared" si="1383"/>
        <v>0</v>
      </c>
      <c r="S602" s="222">
        <f t="shared" si="1384"/>
        <v>0</v>
      </c>
      <c r="T602" s="222">
        <f t="shared" si="1385"/>
        <v>0</v>
      </c>
      <c r="U602" s="222">
        <f t="shared" si="1386"/>
        <v>0</v>
      </c>
      <c r="V602" s="222">
        <f t="shared" si="1387"/>
        <v>0</v>
      </c>
      <c r="W602" s="222">
        <f t="shared" si="1388"/>
        <v>0</v>
      </c>
      <c r="X602" s="222">
        <f t="shared" si="1389"/>
        <v>0</v>
      </c>
      <c r="Y602" s="222">
        <f t="shared" si="1390"/>
        <v>0</v>
      </c>
      <c r="Z602" s="222">
        <f t="shared" si="1391"/>
        <v>0</v>
      </c>
      <c r="AA602" s="222">
        <f t="shared" si="1392"/>
        <v>0</v>
      </c>
      <c r="AB602" s="222">
        <f t="shared" si="1393"/>
        <v>0</v>
      </c>
      <c r="AC602" s="222">
        <f t="shared" si="1394"/>
        <v>0</v>
      </c>
      <c r="AD602" s="222">
        <f t="shared" si="1395"/>
        <v>0</v>
      </c>
      <c r="AE602" s="222">
        <f t="shared" si="1396"/>
        <v>0</v>
      </c>
      <c r="AF602" s="222">
        <f t="shared" si="1397"/>
        <v>0</v>
      </c>
      <c r="AG602" s="222">
        <f t="shared" si="1398"/>
        <v>0</v>
      </c>
      <c r="AH602" s="222">
        <f t="shared" si="1399"/>
        <v>0</v>
      </c>
      <c r="AI602" s="222">
        <f t="shared" si="1400"/>
        <v>0</v>
      </c>
      <c r="AJ602" s="222">
        <f t="shared" si="1401"/>
        <v>0</v>
      </c>
      <c r="AK602" s="222">
        <f t="shared" si="1402"/>
        <v>0</v>
      </c>
      <c r="AL602" s="222">
        <f t="shared" si="1403"/>
        <v>0</v>
      </c>
      <c r="AM602" s="222">
        <f t="shared" si="1404"/>
        <v>0</v>
      </c>
      <c r="AN602" s="222">
        <f t="shared" si="1405"/>
        <v>0</v>
      </c>
      <c r="AO602" s="222">
        <f t="shared" si="1406"/>
        <v>0</v>
      </c>
      <c r="AP602" s="222">
        <f t="shared" si="1407"/>
        <v>0</v>
      </c>
      <c r="AQ602" s="222">
        <f t="shared" si="1408"/>
        <v>0</v>
      </c>
      <c r="AR602" s="222">
        <f t="shared" si="1409"/>
        <v>0</v>
      </c>
      <c r="AS602" s="222">
        <f t="shared" si="1410"/>
        <v>0</v>
      </c>
      <c r="AT602" s="222">
        <f t="shared" si="1411"/>
        <v>0</v>
      </c>
      <c r="AU602" s="222">
        <f t="shared" si="1412"/>
        <v>0</v>
      </c>
      <c r="AV602" s="222">
        <f t="shared" si="1413"/>
        <v>0</v>
      </c>
      <c r="AW602" s="222">
        <f t="shared" si="1414"/>
        <v>0</v>
      </c>
      <c r="AX602" s="222">
        <f t="shared" si="1415"/>
        <v>0</v>
      </c>
      <c r="AY602" s="222">
        <f t="shared" si="1416"/>
        <v>0</v>
      </c>
      <c r="AZ602" s="222">
        <f t="shared" si="1417"/>
        <v>0</v>
      </c>
      <c r="BA602" s="222">
        <f t="shared" si="1418"/>
        <v>0</v>
      </c>
      <c r="BB602" s="222">
        <f t="shared" si="1419"/>
        <v>0</v>
      </c>
      <c r="BC602" s="222">
        <f t="shared" si="1420"/>
        <v>0</v>
      </c>
      <c r="BD602" s="222">
        <f t="shared" si="1421"/>
        <v>0</v>
      </c>
      <c r="BE602" s="222">
        <f t="shared" si="1422"/>
        <v>0</v>
      </c>
      <c r="BF602" s="222">
        <f t="shared" si="1423"/>
        <v>0</v>
      </c>
      <c r="BG602" s="222">
        <f t="shared" si="1424"/>
        <v>0</v>
      </c>
      <c r="BH602" s="222">
        <f t="shared" si="1425"/>
        <v>0</v>
      </c>
      <c r="BI602" s="222">
        <f t="shared" si="1426"/>
        <v>0</v>
      </c>
      <c r="BJ602" s="222">
        <f t="shared" si="1427"/>
        <v>0</v>
      </c>
      <c r="BK602" s="222">
        <f t="shared" si="1428"/>
        <v>0</v>
      </c>
      <c r="BL602" s="222">
        <f t="shared" si="1429"/>
        <v>0</v>
      </c>
      <c r="BM602" s="222">
        <f t="shared" si="1430"/>
        <v>0</v>
      </c>
      <c r="BN602" s="222">
        <f t="shared" si="1431"/>
        <v>0</v>
      </c>
      <c r="BO602" s="222">
        <f t="shared" si="1432"/>
        <v>0</v>
      </c>
      <c r="BP602" s="222">
        <f t="shared" si="1433"/>
        <v>0</v>
      </c>
      <c r="BQ602" s="222">
        <f t="shared" si="1434"/>
        <v>0</v>
      </c>
      <c r="BR602" s="222">
        <f t="shared" si="1435"/>
        <v>0</v>
      </c>
      <c r="BS602" s="222">
        <f t="shared" si="1436"/>
        <v>0</v>
      </c>
      <c r="BT602" s="222">
        <f t="shared" si="1437"/>
        <v>0</v>
      </c>
      <c r="BU602" s="222">
        <f t="shared" si="1438"/>
        <v>0</v>
      </c>
      <c r="BV602" s="222">
        <f t="shared" si="1439"/>
        <v>0</v>
      </c>
      <c r="BW602" s="222">
        <f t="shared" si="1440"/>
        <v>0</v>
      </c>
      <c r="BX602" s="222">
        <f t="shared" si="1441"/>
        <v>0</v>
      </c>
      <c r="BY602" s="222">
        <f t="shared" si="1442"/>
        <v>0</v>
      </c>
      <c r="BZ602" s="222">
        <f t="shared" si="1443"/>
        <v>0</v>
      </c>
      <c r="CA602" s="222">
        <f t="shared" si="1444"/>
        <v>0</v>
      </c>
      <c r="CB602" s="222">
        <f t="shared" si="1445"/>
        <v>0</v>
      </c>
      <c r="CC602" s="222">
        <f t="shared" si="1446"/>
        <v>0</v>
      </c>
      <c r="CD602" s="222">
        <f t="shared" si="1447"/>
        <v>0</v>
      </c>
      <c r="CE602" s="222">
        <f t="shared" si="1448"/>
        <v>0</v>
      </c>
      <c r="CF602" s="222">
        <f t="shared" si="1449"/>
        <v>0</v>
      </c>
      <c r="CG602" s="222">
        <f t="shared" si="1450"/>
        <v>0</v>
      </c>
      <c r="CH602" s="222">
        <f t="shared" si="1451"/>
        <v>0</v>
      </c>
      <c r="CI602" s="222">
        <f t="shared" si="1452"/>
        <v>0</v>
      </c>
      <c r="CJ602" s="222">
        <f t="shared" si="1453"/>
        <v>0</v>
      </c>
      <c r="CK602" s="222">
        <f t="shared" si="1454"/>
        <v>0</v>
      </c>
      <c r="CL602" s="222">
        <f t="shared" si="1455"/>
        <v>0</v>
      </c>
      <c r="CM602" s="222">
        <f t="shared" si="1456"/>
        <v>0</v>
      </c>
      <c r="CN602" s="222">
        <f t="shared" si="1457"/>
        <v>0</v>
      </c>
      <c r="CO602" s="222">
        <f t="shared" si="1458"/>
        <v>0</v>
      </c>
      <c r="CP602" s="222">
        <f t="shared" si="1459"/>
        <v>0</v>
      </c>
      <c r="CQ602" s="222">
        <f t="shared" si="1460"/>
        <v>0</v>
      </c>
      <c r="CR602" s="222">
        <f t="shared" si="1461"/>
        <v>0</v>
      </c>
      <c r="CS602" s="222">
        <f t="shared" si="1462"/>
        <v>0</v>
      </c>
      <c r="CT602" s="222">
        <f t="shared" si="1463"/>
        <v>0</v>
      </c>
      <c r="CU602" s="222">
        <f t="shared" si="1464"/>
        <v>0</v>
      </c>
      <c r="CV602" s="222">
        <f t="shared" si="1465"/>
        <v>0</v>
      </c>
      <c r="CW602" s="222">
        <f t="shared" si="1466"/>
        <v>0</v>
      </c>
      <c r="CX602" s="222">
        <f t="shared" si="1467"/>
        <v>0</v>
      </c>
      <c r="CY602" s="222">
        <f t="shared" si="1468"/>
        <v>0</v>
      </c>
      <c r="CZ602" s="222">
        <f t="shared" si="1469"/>
        <v>0</v>
      </c>
      <c r="DA602" s="222">
        <f t="shared" si="1470"/>
        <v>0</v>
      </c>
      <c r="DB602" s="222">
        <f t="shared" si="1471"/>
        <v>0</v>
      </c>
      <c r="DC602" s="222">
        <f t="shared" si="1472"/>
        <v>0</v>
      </c>
      <c r="DD602" s="222">
        <f t="shared" si="1473"/>
        <v>0</v>
      </c>
      <c r="DE602" s="222">
        <f t="shared" si="1474"/>
        <v>0</v>
      </c>
      <c r="DF602" s="222">
        <f t="shared" si="1475"/>
        <v>0</v>
      </c>
      <c r="DG602" s="222">
        <f t="shared" si="1476"/>
        <v>0</v>
      </c>
      <c r="DH602" s="222">
        <f t="shared" si="1477"/>
        <v>0</v>
      </c>
      <c r="DI602" s="222">
        <f t="shared" si="1478"/>
        <v>0</v>
      </c>
      <c r="DJ602" s="222">
        <f t="shared" si="1479"/>
        <v>0</v>
      </c>
      <c r="DK602" s="222">
        <f t="shared" si="1480"/>
        <v>0</v>
      </c>
      <c r="DL602" s="222">
        <f t="shared" si="1481"/>
        <v>0</v>
      </c>
      <c r="DM602" s="222">
        <f t="shared" si="1482"/>
        <v>0</v>
      </c>
      <c r="DN602" s="222">
        <f t="shared" si="1483"/>
        <v>0</v>
      </c>
      <c r="DO602" s="222">
        <f t="shared" si="1484"/>
        <v>0</v>
      </c>
      <c r="DP602" s="222">
        <f t="shared" si="1485"/>
        <v>0</v>
      </c>
      <c r="DQ602" s="222">
        <f t="shared" si="1486"/>
        <v>0</v>
      </c>
      <c r="DR602" s="222">
        <f t="shared" si="1487"/>
        <v>0</v>
      </c>
      <c r="DS602" s="222">
        <f t="shared" si="1488"/>
        <v>0</v>
      </c>
      <c r="DT602" s="222">
        <f t="shared" si="1489"/>
        <v>0</v>
      </c>
      <c r="DU602" s="222">
        <f t="shared" si="1490"/>
        <v>0</v>
      </c>
      <c r="DV602" s="222">
        <f t="shared" si="1491"/>
        <v>0</v>
      </c>
      <c r="DW602" s="222">
        <f t="shared" si="1492"/>
        <v>0</v>
      </c>
      <c r="DX602" s="222">
        <f t="shared" si="1493"/>
        <v>0</v>
      </c>
      <c r="DY602" s="222">
        <f t="shared" si="1494"/>
        <v>0</v>
      </c>
      <c r="DZ602" s="222">
        <f t="shared" si="1495"/>
        <v>0</v>
      </c>
      <c r="EA602" s="222">
        <f t="shared" si="1496"/>
        <v>0</v>
      </c>
      <c r="EB602" s="222">
        <f t="shared" si="1497"/>
        <v>0</v>
      </c>
      <c r="EC602" s="222">
        <f t="shared" si="1498"/>
        <v>0</v>
      </c>
      <c r="ED602" s="222">
        <f t="shared" si="1499"/>
        <v>0</v>
      </c>
      <c r="EE602" s="222">
        <f t="shared" si="1500"/>
        <v>0</v>
      </c>
      <c r="EF602" s="222">
        <f t="shared" si="1501"/>
        <v>0</v>
      </c>
      <c r="EG602" s="222">
        <f t="shared" si="1502"/>
        <v>0</v>
      </c>
      <c r="EH602" s="222">
        <f t="shared" si="1503"/>
        <v>0</v>
      </c>
      <c r="EI602" s="222">
        <f t="shared" si="1504"/>
        <v>0</v>
      </c>
      <c r="EJ602" s="222">
        <f t="shared" si="1505"/>
        <v>0</v>
      </c>
      <c r="EK602" s="222">
        <f t="shared" si="1506"/>
        <v>0</v>
      </c>
      <c r="EL602" s="222">
        <f t="shared" si="1507"/>
        <v>0</v>
      </c>
      <c r="EM602" s="222">
        <f t="shared" si="1508"/>
        <v>0</v>
      </c>
      <c r="EN602" s="222">
        <f t="shared" si="1509"/>
        <v>0</v>
      </c>
      <c r="EO602" s="222">
        <f t="shared" si="1510"/>
        <v>0</v>
      </c>
      <c r="EP602" s="222">
        <f t="shared" si="1511"/>
        <v>0</v>
      </c>
      <c r="EQ602" s="222">
        <f t="shared" si="1512"/>
        <v>0</v>
      </c>
      <c r="ER602" s="222">
        <f t="shared" si="1513"/>
        <v>0</v>
      </c>
      <c r="ES602" s="222">
        <f t="shared" si="1514"/>
        <v>0</v>
      </c>
      <c r="ET602" s="222">
        <f t="shared" si="1515"/>
        <v>0</v>
      </c>
      <c r="EU602" s="222">
        <f t="shared" si="1516"/>
        <v>0</v>
      </c>
      <c r="EV602" s="222">
        <f t="shared" si="1517"/>
        <v>0</v>
      </c>
      <c r="EW602" s="222">
        <f t="shared" si="1518"/>
        <v>0</v>
      </c>
      <c r="EX602" s="222">
        <f t="shared" si="1519"/>
        <v>0</v>
      </c>
      <c r="EY602" s="222">
        <f t="shared" si="1520"/>
        <v>0</v>
      </c>
      <c r="EZ602" s="222">
        <f t="shared" si="1521"/>
        <v>0</v>
      </c>
      <c r="FA602" s="222">
        <f t="shared" si="1522"/>
        <v>0</v>
      </c>
      <c r="FB602" s="222">
        <f t="shared" si="1523"/>
        <v>0</v>
      </c>
      <c r="FC602" s="222">
        <f t="shared" si="1524"/>
        <v>0</v>
      </c>
      <c r="FD602" s="222">
        <f t="shared" si="1525"/>
        <v>0</v>
      </c>
      <c r="FE602" s="222">
        <f t="shared" si="1526"/>
        <v>0</v>
      </c>
      <c r="FF602" s="222">
        <f t="shared" si="1527"/>
        <v>0</v>
      </c>
      <c r="FG602" s="222">
        <f t="shared" si="1528"/>
        <v>0</v>
      </c>
      <c r="FH602" s="222">
        <f t="shared" si="1529"/>
        <v>0</v>
      </c>
      <c r="FI602" s="222">
        <f t="shared" si="1530"/>
        <v>0</v>
      </c>
      <c r="FJ602" s="222">
        <f t="shared" si="1531"/>
        <v>0</v>
      </c>
      <c r="FK602" s="222">
        <f t="shared" si="1532"/>
        <v>0</v>
      </c>
      <c r="FL602" s="222">
        <f t="shared" si="1533"/>
        <v>0</v>
      </c>
      <c r="FM602" s="222">
        <f t="shared" si="1534"/>
        <v>0</v>
      </c>
      <c r="FN602" s="222">
        <f t="shared" si="1535"/>
        <v>0</v>
      </c>
      <c r="FO602" s="222">
        <f t="shared" si="1536"/>
        <v>0</v>
      </c>
      <c r="FP602" s="222">
        <f t="shared" si="1537"/>
        <v>0</v>
      </c>
      <c r="FQ602" s="222">
        <f t="shared" si="1538"/>
        <v>0</v>
      </c>
      <c r="FR602" s="222">
        <f t="shared" si="1539"/>
        <v>0</v>
      </c>
      <c r="FS602" s="222">
        <f t="shared" si="1540"/>
        <v>0</v>
      </c>
      <c r="FT602" s="222">
        <f t="shared" si="1541"/>
        <v>0</v>
      </c>
      <c r="FU602" s="222">
        <f t="shared" si="1542"/>
        <v>0</v>
      </c>
      <c r="FV602" s="222">
        <f t="shared" si="1543"/>
        <v>0</v>
      </c>
      <c r="FW602" s="222">
        <f t="shared" si="1544"/>
        <v>0</v>
      </c>
      <c r="FX602" s="222">
        <f t="shared" si="1545"/>
        <v>0</v>
      </c>
      <c r="FY602" s="222">
        <f t="shared" si="1546"/>
        <v>0</v>
      </c>
      <c r="FZ602" s="222">
        <f t="shared" si="1547"/>
        <v>0</v>
      </c>
      <c r="GA602" s="222">
        <f t="shared" si="1548"/>
        <v>0</v>
      </c>
      <c r="GB602" s="222">
        <f t="shared" si="1549"/>
        <v>0</v>
      </c>
      <c r="GC602" s="222">
        <f t="shared" si="1550"/>
        <v>0</v>
      </c>
      <c r="GD602" s="222">
        <f t="shared" si="1551"/>
        <v>0</v>
      </c>
      <c r="GE602" s="222">
        <f t="shared" si="1552"/>
        <v>0</v>
      </c>
      <c r="GF602" s="222">
        <f t="shared" si="1553"/>
        <v>0</v>
      </c>
      <c r="GG602" s="222">
        <f t="shared" si="1554"/>
        <v>0</v>
      </c>
      <c r="GH602" s="222">
        <f t="shared" si="1555"/>
        <v>0</v>
      </c>
      <c r="GI602" s="222">
        <f t="shared" si="1556"/>
        <v>0</v>
      </c>
      <c r="GJ602" s="222">
        <f t="shared" si="1557"/>
        <v>0</v>
      </c>
      <c r="GK602" s="222">
        <f t="shared" si="1558"/>
        <v>0</v>
      </c>
      <c r="GL602" s="222">
        <f t="shared" si="1559"/>
        <v>0</v>
      </c>
      <c r="GM602" s="222">
        <f t="shared" si="1560"/>
        <v>0</v>
      </c>
      <c r="GN602" s="222">
        <f t="shared" si="1561"/>
        <v>0</v>
      </c>
      <c r="GO602" s="222">
        <f t="shared" si="1562"/>
        <v>0</v>
      </c>
      <c r="GP602" s="222">
        <f t="shared" si="1563"/>
        <v>0</v>
      </c>
      <c r="GQ602" s="222">
        <f t="shared" si="1564"/>
        <v>0</v>
      </c>
      <c r="GR602" s="222">
        <f t="shared" si="1565"/>
        <v>0</v>
      </c>
      <c r="GS602" s="222">
        <f t="shared" si="1566"/>
        <v>0</v>
      </c>
      <c r="GT602" s="222">
        <f t="shared" si="1567"/>
        <v>0</v>
      </c>
      <c r="GU602" s="222">
        <f t="shared" si="1568"/>
        <v>0</v>
      </c>
      <c r="GV602" s="222">
        <f t="shared" si="1569"/>
        <v>0</v>
      </c>
      <c r="GW602" s="222">
        <f t="shared" si="1570"/>
        <v>0</v>
      </c>
      <c r="GX602" s="222">
        <f t="shared" si="1571"/>
        <v>0</v>
      </c>
      <c r="GY602" s="222">
        <f t="shared" si="1572"/>
        <v>0</v>
      </c>
      <c r="GZ602" s="222">
        <f t="shared" si="1573"/>
        <v>0</v>
      </c>
      <c r="HA602" s="222">
        <f t="shared" si="1574"/>
        <v>0</v>
      </c>
      <c r="HB602" s="222">
        <f t="shared" si="1575"/>
        <v>0</v>
      </c>
      <c r="HC602" s="222">
        <f t="shared" si="1576"/>
        <v>0</v>
      </c>
      <c r="HD602" s="222">
        <f t="shared" si="1577"/>
        <v>0</v>
      </c>
      <c r="HE602" s="222">
        <f t="shared" si="1578"/>
        <v>0</v>
      </c>
      <c r="HF602" s="222">
        <f t="shared" si="1579"/>
        <v>0</v>
      </c>
      <c r="HG602" s="222">
        <f t="shared" si="1580"/>
        <v>0</v>
      </c>
      <c r="HH602" s="222">
        <f t="shared" si="1581"/>
        <v>0</v>
      </c>
      <c r="HI602" s="222">
        <f t="shared" si="1582"/>
        <v>0</v>
      </c>
      <c r="HJ602" s="222">
        <f t="shared" si="1583"/>
        <v>0</v>
      </c>
      <c r="HK602" s="222">
        <f t="shared" si="1584"/>
        <v>0</v>
      </c>
      <c r="HL602" s="222">
        <f t="shared" si="1585"/>
        <v>0</v>
      </c>
      <c r="HM602" s="222">
        <f t="shared" si="1586"/>
        <v>0</v>
      </c>
      <c r="HN602" s="222">
        <f t="shared" si="1587"/>
        <v>0</v>
      </c>
      <c r="HO602" s="222">
        <f t="shared" si="1588"/>
        <v>0</v>
      </c>
      <c r="HP602" s="222">
        <f t="shared" si="1589"/>
        <v>0</v>
      </c>
      <c r="HQ602" s="222">
        <f t="shared" si="1590"/>
        <v>0</v>
      </c>
      <c r="HR602" s="222">
        <f t="shared" si="1591"/>
        <v>0</v>
      </c>
      <c r="HS602" s="222">
        <f t="shared" si="1592"/>
        <v>0</v>
      </c>
      <c r="HT602" s="222">
        <f t="shared" si="1593"/>
        <v>0</v>
      </c>
      <c r="HU602" s="222">
        <f t="shared" si="1594"/>
        <v>0</v>
      </c>
      <c r="HV602" s="222">
        <f t="shared" si="1595"/>
        <v>0</v>
      </c>
      <c r="HW602" s="222">
        <f t="shared" si="1596"/>
        <v>0</v>
      </c>
      <c r="HX602" s="222">
        <f t="shared" si="1597"/>
        <v>0</v>
      </c>
      <c r="HY602" s="222">
        <f t="shared" si="1598"/>
        <v>0</v>
      </c>
      <c r="HZ602" s="222">
        <f t="shared" si="1599"/>
        <v>0</v>
      </c>
      <c r="IA602" s="222">
        <f t="shared" si="1600"/>
        <v>0</v>
      </c>
      <c r="IB602" s="222">
        <f t="shared" si="1601"/>
        <v>0</v>
      </c>
      <c r="IC602" s="222">
        <f t="shared" si="1602"/>
        <v>0</v>
      </c>
      <c r="ID602" s="222">
        <f t="shared" si="1603"/>
        <v>0</v>
      </c>
      <c r="IE602" s="222">
        <f t="shared" si="1604"/>
        <v>0</v>
      </c>
      <c r="IF602" s="222">
        <f t="shared" si="1605"/>
        <v>0</v>
      </c>
      <c r="IG602" s="222">
        <f t="shared" si="1606"/>
        <v>0</v>
      </c>
      <c r="IH602" s="222">
        <f t="shared" si="1607"/>
        <v>0</v>
      </c>
      <c r="II602" s="222">
        <f t="shared" si="1608"/>
        <v>0</v>
      </c>
      <c r="IJ602" s="222">
        <f t="shared" si="1609"/>
        <v>0</v>
      </c>
      <c r="IK602" s="222">
        <f t="shared" si="1610"/>
        <v>0</v>
      </c>
      <c r="IL602" s="222">
        <f t="shared" si="1611"/>
        <v>0</v>
      </c>
      <c r="IM602" s="222">
        <f t="shared" si="1612"/>
        <v>0</v>
      </c>
      <c r="IN602" s="222">
        <f t="shared" si="1613"/>
        <v>0</v>
      </c>
      <c r="IO602" s="222">
        <f t="shared" si="1614"/>
        <v>0</v>
      </c>
      <c r="IP602" s="222">
        <f t="shared" si="1615"/>
        <v>0</v>
      </c>
      <c r="IQ602" s="222">
        <f t="shared" si="1616"/>
        <v>0</v>
      </c>
      <c r="IR602" s="222">
        <f t="shared" si="1617"/>
        <v>0</v>
      </c>
      <c r="IS602" s="222">
        <f t="shared" si="1618"/>
        <v>0</v>
      </c>
      <c r="IT602" s="222">
        <f t="shared" si="1619"/>
        <v>0</v>
      </c>
      <c r="IU602" s="222">
        <f t="shared" si="1620"/>
        <v>0</v>
      </c>
      <c r="IV602" s="222">
        <f t="shared" si="1621"/>
        <v>0</v>
      </c>
      <c r="IW602" s="222">
        <f t="shared" si="1622"/>
        <v>0</v>
      </c>
      <c r="IX602" s="222">
        <f t="shared" si="1623"/>
        <v>0</v>
      </c>
      <c r="IY602" s="222">
        <f t="shared" si="1624"/>
        <v>0</v>
      </c>
      <c r="IZ602" s="222">
        <f t="shared" si="1625"/>
        <v>0</v>
      </c>
      <c r="JA602" s="222">
        <f t="shared" si="1626"/>
        <v>0</v>
      </c>
      <c r="JB602" s="222">
        <f t="shared" si="1627"/>
        <v>0</v>
      </c>
    </row>
    <row r="603" spans="2:262">
      <c r="B603" s="230">
        <v>242</v>
      </c>
      <c r="C603" s="229">
        <f t="shared" si="1628"/>
        <v>4.7265624999999851E-3</v>
      </c>
      <c r="D603" s="226">
        <f t="shared" ca="1" si="1371"/>
        <v>39.354409512141373</v>
      </c>
      <c r="E603" s="225">
        <f ca="1">IN361</f>
        <v>0.15440951214136966</v>
      </c>
      <c r="F603" s="224">
        <v>242</v>
      </c>
      <c r="G603" s="222">
        <f t="shared" si="1372"/>
        <v>0</v>
      </c>
      <c r="H603" s="222">
        <f t="shared" si="1373"/>
        <v>0</v>
      </c>
      <c r="I603" s="222">
        <f t="shared" si="1374"/>
        <v>0</v>
      </c>
      <c r="J603" s="222">
        <f t="shared" si="1375"/>
        <v>0</v>
      </c>
      <c r="K603" s="222">
        <f t="shared" si="1376"/>
        <v>0</v>
      </c>
      <c r="L603" s="222">
        <f t="shared" si="1377"/>
        <v>0</v>
      </c>
      <c r="M603" s="222">
        <f t="shared" si="1378"/>
        <v>0</v>
      </c>
      <c r="N603" s="222">
        <f t="shared" si="1379"/>
        <v>0</v>
      </c>
      <c r="O603" s="222">
        <f t="shared" si="1380"/>
        <v>0</v>
      </c>
      <c r="P603" s="222">
        <f t="shared" si="1381"/>
        <v>0</v>
      </c>
      <c r="Q603" s="222">
        <f t="shared" si="1382"/>
        <v>0</v>
      </c>
      <c r="R603" s="222">
        <f t="shared" si="1383"/>
        <v>0</v>
      </c>
      <c r="S603" s="222">
        <f t="shared" si="1384"/>
        <v>0</v>
      </c>
      <c r="T603" s="222">
        <f t="shared" si="1385"/>
        <v>0</v>
      </c>
      <c r="U603" s="222">
        <f t="shared" si="1386"/>
        <v>0</v>
      </c>
      <c r="V603" s="222">
        <f t="shared" si="1387"/>
        <v>0</v>
      </c>
      <c r="W603" s="222">
        <f t="shared" si="1388"/>
        <v>0</v>
      </c>
      <c r="X603" s="222">
        <f t="shared" si="1389"/>
        <v>0</v>
      </c>
      <c r="Y603" s="222">
        <f t="shared" si="1390"/>
        <v>0</v>
      </c>
      <c r="Z603" s="222">
        <f t="shared" si="1391"/>
        <v>0</v>
      </c>
      <c r="AA603" s="222">
        <f t="shared" si="1392"/>
        <v>0</v>
      </c>
      <c r="AB603" s="222">
        <f t="shared" si="1393"/>
        <v>0</v>
      </c>
      <c r="AC603" s="222">
        <f t="shared" si="1394"/>
        <v>0</v>
      </c>
      <c r="AD603" s="222">
        <f t="shared" si="1395"/>
        <v>0</v>
      </c>
      <c r="AE603" s="222">
        <f t="shared" si="1396"/>
        <v>0</v>
      </c>
      <c r="AF603" s="222">
        <f t="shared" si="1397"/>
        <v>0</v>
      </c>
      <c r="AG603" s="222">
        <f t="shared" si="1398"/>
        <v>0</v>
      </c>
      <c r="AH603" s="222">
        <f t="shared" si="1399"/>
        <v>0</v>
      </c>
      <c r="AI603" s="222">
        <f t="shared" si="1400"/>
        <v>0</v>
      </c>
      <c r="AJ603" s="222">
        <f t="shared" si="1401"/>
        <v>0</v>
      </c>
      <c r="AK603" s="222">
        <f t="shared" si="1402"/>
        <v>0</v>
      </c>
      <c r="AL603" s="222">
        <f t="shared" si="1403"/>
        <v>0</v>
      </c>
      <c r="AM603" s="222">
        <f t="shared" si="1404"/>
        <v>0</v>
      </c>
      <c r="AN603" s="222">
        <f t="shared" si="1405"/>
        <v>0</v>
      </c>
      <c r="AO603" s="222">
        <f t="shared" si="1406"/>
        <v>0</v>
      </c>
      <c r="AP603" s="222">
        <f t="shared" si="1407"/>
        <v>0</v>
      </c>
      <c r="AQ603" s="222">
        <f t="shared" si="1408"/>
        <v>0</v>
      </c>
      <c r="AR603" s="222">
        <f t="shared" si="1409"/>
        <v>0</v>
      </c>
      <c r="AS603" s="222">
        <f t="shared" si="1410"/>
        <v>0</v>
      </c>
      <c r="AT603" s="222">
        <f t="shared" si="1411"/>
        <v>0</v>
      </c>
      <c r="AU603" s="222">
        <f t="shared" si="1412"/>
        <v>0</v>
      </c>
      <c r="AV603" s="222">
        <f t="shared" si="1413"/>
        <v>0</v>
      </c>
      <c r="AW603" s="222">
        <f t="shared" si="1414"/>
        <v>0</v>
      </c>
      <c r="AX603" s="222">
        <f t="shared" si="1415"/>
        <v>0</v>
      </c>
      <c r="AY603" s="222">
        <f t="shared" si="1416"/>
        <v>0</v>
      </c>
      <c r="AZ603" s="222">
        <f t="shared" si="1417"/>
        <v>0</v>
      </c>
      <c r="BA603" s="222">
        <f t="shared" si="1418"/>
        <v>0</v>
      </c>
      <c r="BB603" s="222">
        <f t="shared" si="1419"/>
        <v>0</v>
      </c>
      <c r="BC603" s="222">
        <f t="shared" si="1420"/>
        <v>0</v>
      </c>
      <c r="BD603" s="222">
        <f t="shared" si="1421"/>
        <v>0</v>
      </c>
      <c r="BE603" s="222">
        <f t="shared" si="1422"/>
        <v>0</v>
      </c>
      <c r="BF603" s="222">
        <f t="shared" si="1423"/>
        <v>0</v>
      </c>
      <c r="BG603" s="222">
        <f t="shared" si="1424"/>
        <v>0</v>
      </c>
      <c r="BH603" s="222">
        <f t="shared" si="1425"/>
        <v>0</v>
      </c>
      <c r="BI603" s="222">
        <f t="shared" si="1426"/>
        <v>0</v>
      </c>
      <c r="BJ603" s="222">
        <f t="shared" si="1427"/>
        <v>0</v>
      </c>
      <c r="BK603" s="222">
        <f t="shared" si="1428"/>
        <v>0</v>
      </c>
      <c r="BL603" s="222">
        <f t="shared" si="1429"/>
        <v>0</v>
      </c>
      <c r="BM603" s="222">
        <f t="shared" si="1430"/>
        <v>0</v>
      </c>
      <c r="BN603" s="222">
        <f t="shared" si="1431"/>
        <v>0</v>
      </c>
      <c r="BO603" s="222">
        <f t="shared" si="1432"/>
        <v>0</v>
      </c>
      <c r="BP603" s="222">
        <f t="shared" si="1433"/>
        <v>0</v>
      </c>
      <c r="BQ603" s="222">
        <f t="shared" si="1434"/>
        <v>0</v>
      </c>
      <c r="BR603" s="222">
        <f t="shared" si="1435"/>
        <v>0</v>
      </c>
      <c r="BS603" s="222">
        <f t="shared" si="1436"/>
        <v>0</v>
      </c>
      <c r="BT603" s="222">
        <f t="shared" si="1437"/>
        <v>0</v>
      </c>
      <c r="BU603" s="222">
        <f t="shared" si="1438"/>
        <v>0</v>
      </c>
      <c r="BV603" s="222">
        <f t="shared" si="1439"/>
        <v>0</v>
      </c>
      <c r="BW603" s="222">
        <f t="shared" si="1440"/>
        <v>0</v>
      </c>
      <c r="BX603" s="222">
        <f t="shared" si="1441"/>
        <v>0</v>
      </c>
      <c r="BY603" s="222">
        <f t="shared" si="1442"/>
        <v>0</v>
      </c>
      <c r="BZ603" s="222">
        <f t="shared" si="1443"/>
        <v>0</v>
      </c>
      <c r="CA603" s="222">
        <f t="shared" si="1444"/>
        <v>0</v>
      </c>
      <c r="CB603" s="222">
        <f t="shared" si="1445"/>
        <v>0</v>
      </c>
      <c r="CC603" s="222">
        <f t="shared" si="1446"/>
        <v>0</v>
      </c>
      <c r="CD603" s="222">
        <f t="shared" si="1447"/>
        <v>0</v>
      </c>
      <c r="CE603" s="222">
        <f t="shared" si="1448"/>
        <v>0</v>
      </c>
      <c r="CF603" s="222">
        <f t="shared" si="1449"/>
        <v>0</v>
      </c>
      <c r="CG603" s="222">
        <f t="shared" si="1450"/>
        <v>0</v>
      </c>
      <c r="CH603" s="222">
        <f t="shared" si="1451"/>
        <v>0</v>
      </c>
      <c r="CI603" s="222">
        <f t="shared" si="1452"/>
        <v>0</v>
      </c>
      <c r="CJ603" s="222">
        <f t="shared" si="1453"/>
        <v>0</v>
      </c>
      <c r="CK603" s="222">
        <f t="shared" si="1454"/>
        <v>0</v>
      </c>
      <c r="CL603" s="222">
        <f t="shared" si="1455"/>
        <v>0</v>
      </c>
      <c r="CM603" s="222">
        <f t="shared" si="1456"/>
        <v>0</v>
      </c>
      <c r="CN603" s="222">
        <f t="shared" si="1457"/>
        <v>0</v>
      </c>
      <c r="CO603" s="222">
        <f t="shared" si="1458"/>
        <v>0</v>
      </c>
      <c r="CP603" s="222">
        <f t="shared" si="1459"/>
        <v>0</v>
      </c>
      <c r="CQ603" s="222">
        <f t="shared" si="1460"/>
        <v>0</v>
      </c>
      <c r="CR603" s="222">
        <f t="shared" si="1461"/>
        <v>0</v>
      </c>
      <c r="CS603" s="222">
        <f t="shared" si="1462"/>
        <v>0</v>
      </c>
      <c r="CT603" s="222">
        <f t="shared" si="1463"/>
        <v>0</v>
      </c>
      <c r="CU603" s="222">
        <f t="shared" si="1464"/>
        <v>0</v>
      </c>
      <c r="CV603" s="222">
        <f t="shared" si="1465"/>
        <v>0</v>
      </c>
      <c r="CW603" s="222">
        <f t="shared" si="1466"/>
        <v>0</v>
      </c>
      <c r="CX603" s="222">
        <f t="shared" si="1467"/>
        <v>0</v>
      </c>
      <c r="CY603" s="222">
        <f t="shared" si="1468"/>
        <v>0</v>
      </c>
      <c r="CZ603" s="222">
        <f t="shared" si="1469"/>
        <v>0</v>
      </c>
      <c r="DA603" s="222">
        <f t="shared" si="1470"/>
        <v>0</v>
      </c>
      <c r="DB603" s="222">
        <f t="shared" si="1471"/>
        <v>0</v>
      </c>
      <c r="DC603" s="222">
        <f t="shared" si="1472"/>
        <v>0</v>
      </c>
      <c r="DD603" s="222">
        <f t="shared" si="1473"/>
        <v>0</v>
      </c>
      <c r="DE603" s="222">
        <f t="shared" si="1474"/>
        <v>0</v>
      </c>
      <c r="DF603" s="222">
        <f t="shared" si="1475"/>
        <v>0</v>
      </c>
      <c r="DG603" s="222">
        <f t="shared" si="1476"/>
        <v>0</v>
      </c>
      <c r="DH603" s="222">
        <f t="shared" si="1477"/>
        <v>0</v>
      </c>
      <c r="DI603" s="222">
        <f t="shared" si="1478"/>
        <v>0</v>
      </c>
      <c r="DJ603" s="222">
        <f t="shared" si="1479"/>
        <v>0</v>
      </c>
      <c r="DK603" s="222">
        <f t="shared" si="1480"/>
        <v>0</v>
      </c>
      <c r="DL603" s="222">
        <f t="shared" si="1481"/>
        <v>0</v>
      </c>
      <c r="DM603" s="222">
        <f t="shared" si="1482"/>
        <v>0</v>
      </c>
      <c r="DN603" s="222">
        <f t="shared" si="1483"/>
        <v>0</v>
      </c>
      <c r="DO603" s="222">
        <f t="shared" si="1484"/>
        <v>0</v>
      </c>
      <c r="DP603" s="222">
        <f t="shared" si="1485"/>
        <v>0</v>
      </c>
      <c r="DQ603" s="222">
        <f t="shared" si="1486"/>
        <v>0</v>
      </c>
      <c r="DR603" s="222">
        <f t="shared" si="1487"/>
        <v>0</v>
      </c>
      <c r="DS603" s="222">
        <f t="shared" si="1488"/>
        <v>0</v>
      </c>
      <c r="DT603" s="222">
        <f t="shared" si="1489"/>
        <v>0</v>
      </c>
      <c r="DU603" s="222">
        <f t="shared" si="1490"/>
        <v>0</v>
      </c>
      <c r="DV603" s="222">
        <f t="shared" si="1491"/>
        <v>0</v>
      </c>
      <c r="DW603" s="222">
        <f t="shared" si="1492"/>
        <v>0</v>
      </c>
      <c r="DX603" s="222">
        <f t="shared" si="1493"/>
        <v>0</v>
      </c>
      <c r="DY603" s="222">
        <f t="shared" si="1494"/>
        <v>0</v>
      </c>
      <c r="DZ603" s="222">
        <f t="shared" si="1495"/>
        <v>0</v>
      </c>
      <c r="EA603" s="222">
        <f t="shared" si="1496"/>
        <v>0</v>
      </c>
      <c r="EB603" s="222">
        <f t="shared" si="1497"/>
        <v>0</v>
      </c>
      <c r="EC603" s="222">
        <f t="shared" si="1498"/>
        <v>0</v>
      </c>
      <c r="ED603" s="222">
        <f t="shared" si="1499"/>
        <v>0</v>
      </c>
      <c r="EE603" s="222">
        <f t="shared" si="1500"/>
        <v>0</v>
      </c>
      <c r="EF603" s="222">
        <f t="shared" si="1501"/>
        <v>0</v>
      </c>
      <c r="EG603" s="222">
        <f t="shared" si="1502"/>
        <v>0</v>
      </c>
      <c r="EH603" s="222">
        <f t="shared" si="1503"/>
        <v>0</v>
      </c>
      <c r="EI603" s="222">
        <f t="shared" si="1504"/>
        <v>0</v>
      </c>
      <c r="EJ603" s="222">
        <f t="shared" si="1505"/>
        <v>0</v>
      </c>
      <c r="EK603" s="222">
        <f t="shared" si="1506"/>
        <v>0</v>
      </c>
      <c r="EL603" s="222">
        <f t="shared" si="1507"/>
        <v>0</v>
      </c>
      <c r="EM603" s="222">
        <f t="shared" si="1508"/>
        <v>0</v>
      </c>
      <c r="EN603" s="222">
        <f t="shared" si="1509"/>
        <v>0</v>
      </c>
      <c r="EO603" s="222">
        <f t="shared" si="1510"/>
        <v>0</v>
      </c>
      <c r="EP603" s="222">
        <f t="shared" si="1511"/>
        <v>0</v>
      </c>
      <c r="EQ603" s="222">
        <f t="shared" si="1512"/>
        <v>0</v>
      </c>
      <c r="ER603" s="222">
        <f t="shared" si="1513"/>
        <v>0</v>
      </c>
      <c r="ES603" s="222">
        <f t="shared" si="1514"/>
        <v>0</v>
      </c>
      <c r="ET603" s="222">
        <f t="shared" si="1515"/>
        <v>0</v>
      </c>
      <c r="EU603" s="222">
        <f t="shared" si="1516"/>
        <v>0</v>
      </c>
      <c r="EV603" s="222">
        <f t="shared" si="1517"/>
        <v>0</v>
      </c>
      <c r="EW603" s="222">
        <f t="shared" si="1518"/>
        <v>0</v>
      </c>
      <c r="EX603" s="222">
        <f t="shared" si="1519"/>
        <v>0</v>
      </c>
      <c r="EY603" s="222">
        <f t="shared" si="1520"/>
        <v>0</v>
      </c>
      <c r="EZ603" s="222">
        <f t="shared" si="1521"/>
        <v>0</v>
      </c>
      <c r="FA603" s="222">
        <f t="shared" si="1522"/>
        <v>0</v>
      </c>
      <c r="FB603" s="222">
        <f t="shared" si="1523"/>
        <v>0</v>
      </c>
      <c r="FC603" s="222">
        <f t="shared" si="1524"/>
        <v>0</v>
      </c>
      <c r="FD603" s="222">
        <f t="shared" si="1525"/>
        <v>0</v>
      </c>
      <c r="FE603" s="222">
        <f t="shared" si="1526"/>
        <v>0</v>
      </c>
      <c r="FF603" s="222">
        <f t="shared" si="1527"/>
        <v>0</v>
      </c>
      <c r="FG603" s="222">
        <f t="shared" si="1528"/>
        <v>0</v>
      </c>
      <c r="FH603" s="222">
        <f t="shared" si="1529"/>
        <v>0</v>
      </c>
      <c r="FI603" s="222">
        <f t="shared" si="1530"/>
        <v>0</v>
      </c>
      <c r="FJ603" s="222">
        <f t="shared" si="1531"/>
        <v>0</v>
      </c>
      <c r="FK603" s="222">
        <f t="shared" si="1532"/>
        <v>0</v>
      </c>
      <c r="FL603" s="222">
        <f t="shared" si="1533"/>
        <v>0</v>
      </c>
      <c r="FM603" s="222">
        <f t="shared" si="1534"/>
        <v>0</v>
      </c>
      <c r="FN603" s="222">
        <f t="shared" si="1535"/>
        <v>0</v>
      </c>
      <c r="FO603" s="222">
        <f t="shared" si="1536"/>
        <v>0</v>
      </c>
      <c r="FP603" s="222">
        <f t="shared" si="1537"/>
        <v>0</v>
      </c>
      <c r="FQ603" s="222">
        <f t="shared" si="1538"/>
        <v>0</v>
      </c>
      <c r="FR603" s="222">
        <f t="shared" si="1539"/>
        <v>0</v>
      </c>
      <c r="FS603" s="222">
        <f t="shared" si="1540"/>
        <v>0</v>
      </c>
      <c r="FT603" s="222">
        <f t="shared" si="1541"/>
        <v>0</v>
      </c>
      <c r="FU603" s="222">
        <f t="shared" si="1542"/>
        <v>0</v>
      </c>
      <c r="FV603" s="222">
        <f t="shared" si="1543"/>
        <v>0</v>
      </c>
      <c r="FW603" s="222">
        <f t="shared" si="1544"/>
        <v>0</v>
      </c>
      <c r="FX603" s="222">
        <f t="shared" si="1545"/>
        <v>0</v>
      </c>
      <c r="FY603" s="222">
        <f t="shared" si="1546"/>
        <v>0</v>
      </c>
      <c r="FZ603" s="222">
        <f t="shared" si="1547"/>
        <v>0</v>
      </c>
      <c r="GA603" s="222">
        <f t="shared" si="1548"/>
        <v>0</v>
      </c>
      <c r="GB603" s="222">
        <f t="shared" si="1549"/>
        <v>0</v>
      </c>
      <c r="GC603" s="222">
        <f t="shared" si="1550"/>
        <v>0</v>
      </c>
      <c r="GD603" s="222">
        <f t="shared" si="1551"/>
        <v>0</v>
      </c>
      <c r="GE603" s="222">
        <f t="shared" si="1552"/>
        <v>0</v>
      </c>
      <c r="GF603" s="222">
        <f t="shared" si="1553"/>
        <v>0</v>
      </c>
      <c r="GG603" s="222">
        <f t="shared" si="1554"/>
        <v>0</v>
      </c>
      <c r="GH603" s="222">
        <f t="shared" si="1555"/>
        <v>0</v>
      </c>
      <c r="GI603" s="222">
        <f t="shared" si="1556"/>
        <v>0</v>
      </c>
      <c r="GJ603" s="222">
        <f t="shared" si="1557"/>
        <v>0</v>
      </c>
      <c r="GK603" s="222">
        <f t="shared" si="1558"/>
        <v>0</v>
      </c>
      <c r="GL603" s="222">
        <f t="shared" si="1559"/>
        <v>0</v>
      </c>
      <c r="GM603" s="222">
        <f t="shared" si="1560"/>
        <v>0</v>
      </c>
      <c r="GN603" s="222">
        <f t="shared" si="1561"/>
        <v>0</v>
      </c>
      <c r="GO603" s="222">
        <f t="shared" si="1562"/>
        <v>0</v>
      </c>
      <c r="GP603" s="222">
        <f t="shared" si="1563"/>
        <v>0</v>
      </c>
      <c r="GQ603" s="222">
        <f t="shared" si="1564"/>
        <v>0</v>
      </c>
      <c r="GR603" s="222">
        <f t="shared" si="1565"/>
        <v>0</v>
      </c>
      <c r="GS603" s="222">
        <f t="shared" si="1566"/>
        <v>0</v>
      </c>
      <c r="GT603" s="222">
        <f t="shared" si="1567"/>
        <v>0</v>
      </c>
      <c r="GU603" s="222">
        <f t="shared" si="1568"/>
        <v>0</v>
      </c>
      <c r="GV603" s="222">
        <f t="shared" si="1569"/>
        <v>0</v>
      </c>
      <c r="GW603" s="222">
        <f t="shared" si="1570"/>
        <v>0</v>
      </c>
      <c r="GX603" s="222">
        <f t="shared" si="1571"/>
        <v>0</v>
      </c>
      <c r="GY603" s="222">
        <f t="shared" si="1572"/>
        <v>0</v>
      </c>
      <c r="GZ603" s="222">
        <f t="shared" si="1573"/>
        <v>0</v>
      </c>
      <c r="HA603" s="222">
        <f t="shared" si="1574"/>
        <v>0</v>
      </c>
      <c r="HB603" s="222">
        <f t="shared" si="1575"/>
        <v>0</v>
      </c>
      <c r="HC603" s="222">
        <f t="shared" si="1576"/>
        <v>0</v>
      </c>
      <c r="HD603" s="222">
        <f t="shared" si="1577"/>
        <v>0</v>
      </c>
      <c r="HE603" s="222">
        <f t="shared" si="1578"/>
        <v>0</v>
      </c>
      <c r="HF603" s="222">
        <f t="shared" si="1579"/>
        <v>0</v>
      </c>
      <c r="HG603" s="222">
        <f t="shared" si="1580"/>
        <v>0</v>
      </c>
      <c r="HH603" s="222">
        <f t="shared" si="1581"/>
        <v>0</v>
      </c>
      <c r="HI603" s="222">
        <f t="shared" si="1582"/>
        <v>0</v>
      </c>
      <c r="HJ603" s="222">
        <f t="shared" si="1583"/>
        <v>0</v>
      </c>
      <c r="HK603" s="222">
        <f t="shared" si="1584"/>
        <v>0</v>
      </c>
      <c r="HL603" s="222">
        <f t="shared" si="1585"/>
        <v>0</v>
      </c>
      <c r="HM603" s="222">
        <f t="shared" si="1586"/>
        <v>0</v>
      </c>
      <c r="HN603" s="222">
        <f t="shared" si="1587"/>
        <v>0</v>
      </c>
      <c r="HO603" s="222">
        <f t="shared" si="1588"/>
        <v>0</v>
      </c>
      <c r="HP603" s="222">
        <f t="shared" si="1589"/>
        <v>0</v>
      </c>
      <c r="HQ603" s="222">
        <f t="shared" si="1590"/>
        <v>0</v>
      </c>
      <c r="HR603" s="222">
        <f t="shared" si="1591"/>
        <v>0</v>
      </c>
      <c r="HS603" s="222">
        <f t="shared" si="1592"/>
        <v>0</v>
      </c>
      <c r="HT603" s="222">
        <f t="shared" si="1593"/>
        <v>0</v>
      </c>
      <c r="HU603" s="222">
        <f t="shared" si="1594"/>
        <v>0</v>
      </c>
      <c r="HV603" s="222">
        <f t="shared" si="1595"/>
        <v>0</v>
      </c>
      <c r="HW603" s="222">
        <f t="shared" si="1596"/>
        <v>0</v>
      </c>
      <c r="HX603" s="222">
        <f t="shared" si="1597"/>
        <v>0</v>
      </c>
      <c r="HY603" s="222">
        <f t="shared" si="1598"/>
        <v>0</v>
      </c>
      <c r="HZ603" s="222">
        <f t="shared" si="1599"/>
        <v>0</v>
      </c>
      <c r="IA603" s="222">
        <f t="shared" si="1600"/>
        <v>0</v>
      </c>
      <c r="IB603" s="222">
        <f t="shared" si="1601"/>
        <v>0</v>
      </c>
      <c r="IC603" s="222">
        <f t="shared" si="1602"/>
        <v>0</v>
      </c>
      <c r="ID603" s="222">
        <f t="shared" si="1603"/>
        <v>0</v>
      </c>
      <c r="IE603" s="222">
        <f t="shared" si="1604"/>
        <v>0</v>
      </c>
      <c r="IF603" s="222">
        <f t="shared" si="1605"/>
        <v>0</v>
      </c>
      <c r="IG603" s="222">
        <f t="shared" si="1606"/>
        <v>0</v>
      </c>
      <c r="IH603" s="222">
        <f t="shared" si="1607"/>
        <v>0</v>
      </c>
      <c r="II603" s="222">
        <f t="shared" si="1608"/>
        <v>0</v>
      </c>
      <c r="IJ603" s="222">
        <f t="shared" si="1609"/>
        <v>0</v>
      </c>
      <c r="IK603" s="222">
        <f t="shared" si="1610"/>
        <v>0</v>
      </c>
      <c r="IL603" s="222">
        <f t="shared" si="1611"/>
        <v>0</v>
      </c>
      <c r="IM603" s="222">
        <f t="shared" si="1612"/>
        <v>0</v>
      </c>
      <c r="IN603" s="222">
        <f t="shared" si="1613"/>
        <v>0</v>
      </c>
      <c r="IO603" s="222">
        <f t="shared" si="1614"/>
        <v>0</v>
      </c>
      <c r="IP603" s="222">
        <f t="shared" si="1615"/>
        <v>0</v>
      </c>
      <c r="IQ603" s="222">
        <f t="shared" si="1616"/>
        <v>0</v>
      </c>
      <c r="IR603" s="222">
        <f t="shared" si="1617"/>
        <v>0</v>
      </c>
      <c r="IS603" s="222">
        <f t="shared" si="1618"/>
        <v>0</v>
      </c>
      <c r="IT603" s="222">
        <f t="shared" si="1619"/>
        <v>0</v>
      </c>
      <c r="IU603" s="222">
        <f t="shared" si="1620"/>
        <v>0</v>
      </c>
      <c r="IV603" s="222">
        <f t="shared" si="1621"/>
        <v>0</v>
      </c>
      <c r="IW603" s="222">
        <f t="shared" si="1622"/>
        <v>0</v>
      </c>
      <c r="IX603" s="222">
        <f t="shared" si="1623"/>
        <v>0</v>
      </c>
      <c r="IY603" s="222">
        <f t="shared" si="1624"/>
        <v>0</v>
      </c>
      <c r="IZ603" s="222">
        <f t="shared" si="1625"/>
        <v>0</v>
      </c>
      <c r="JA603" s="222">
        <f t="shared" si="1626"/>
        <v>0</v>
      </c>
      <c r="JB603" s="222">
        <f t="shared" si="1627"/>
        <v>0</v>
      </c>
    </row>
    <row r="604" spans="2:262">
      <c r="B604" s="230">
        <v>243</v>
      </c>
      <c r="C604" s="229">
        <f t="shared" si="1628"/>
        <v>4.7460937499999847E-3</v>
      </c>
      <c r="D604" s="226">
        <f t="shared" ca="1" si="1371"/>
        <v>39.353777093886805</v>
      </c>
      <c r="E604" s="225">
        <f ca="1">IO361</f>
        <v>0.15377709388680488</v>
      </c>
      <c r="F604" s="224">
        <v>243</v>
      </c>
      <c r="G604" s="222">
        <f t="shared" si="1372"/>
        <v>0</v>
      </c>
      <c r="H604" s="222">
        <f t="shared" si="1373"/>
        <v>0</v>
      </c>
      <c r="I604" s="222">
        <f t="shared" si="1374"/>
        <v>0</v>
      </c>
      <c r="J604" s="222">
        <f t="shared" si="1375"/>
        <v>0</v>
      </c>
      <c r="K604" s="222">
        <f t="shared" si="1376"/>
        <v>0</v>
      </c>
      <c r="L604" s="222">
        <f t="shared" si="1377"/>
        <v>0</v>
      </c>
      <c r="M604" s="222">
        <f t="shared" si="1378"/>
        <v>0</v>
      </c>
      <c r="N604" s="222">
        <f t="shared" si="1379"/>
        <v>0</v>
      </c>
      <c r="O604" s="222">
        <f t="shared" si="1380"/>
        <v>0</v>
      </c>
      <c r="P604" s="222">
        <f t="shared" si="1381"/>
        <v>0</v>
      </c>
      <c r="Q604" s="222">
        <f t="shared" si="1382"/>
        <v>0</v>
      </c>
      <c r="R604" s="222">
        <f t="shared" si="1383"/>
        <v>0</v>
      </c>
      <c r="S604" s="222">
        <f t="shared" si="1384"/>
        <v>0</v>
      </c>
      <c r="T604" s="222">
        <f t="shared" si="1385"/>
        <v>0</v>
      </c>
      <c r="U604" s="222">
        <f t="shared" si="1386"/>
        <v>0</v>
      </c>
      <c r="V604" s="222">
        <f t="shared" si="1387"/>
        <v>0</v>
      </c>
      <c r="W604" s="222">
        <f t="shared" si="1388"/>
        <v>0</v>
      </c>
      <c r="X604" s="222">
        <f t="shared" si="1389"/>
        <v>0</v>
      </c>
      <c r="Y604" s="222">
        <f t="shared" si="1390"/>
        <v>0</v>
      </c>
      <c r="Z604" s="222">
        <f t="shared" si="1391"/>
        <v>0</v>
      </c>
      <c r="AA604" s="222">
        <f t="shared" si="1392"/>
        <v>0</v>
      </c>
      <c r="AB604" s="222">
        <f t="shared" si="1393"/>
        <v>0</v>
      </c>
      <c r="AC604" s="222">
        <f t="shared" si="1394"/>
        <v>0</v>
      </c>
      <c r="AD604" s="222">
        <f t="shared" si="1395"/>
        <v>0</v>
      </c>
      <c r="AE604" s="222">
        <f t="shared" si="1396"/>
        <v>0</v>
      </c>
      <c r="AF604" s="222">
        <f t="shared" si="1397"/>
        <v>0</v>
      </c>
      <c r="AG604" s="222">
        <f t="shared" si="1398"/>
        <v>0</v>
      </c>
      <c r="AH604" s="222">
        <f t="shared" si="1399"/>
        <v>0</v>
      </c>
      <c r="AI604" s="222">
        <f t="shared" si="1400"/>
        <v>0</v>
      </c>
      <c r="AJ604" s="222">
        <f t="shared" si="1401"/>
        <v>0</v>
      </c>
      <c r="AK604" s="222">
        <f t="shared" si="1402"/>
        <v>0</v>
      </c>
      <c r="AL604" s="222">
        <f t="shared" si="1403"/>
        <v>0</v>
      </c>
      <c r="AM604" s="222">
        <f t="shared" si="1404"/>
        <v>0</v>
      </c>
      <c r="AN604" s="222">
        <f t="shared" si="1405"/>
        <v>0</v>
      </c>
      <c r="AO604" s="222">
        <f t="shared" si="1406"/>
        <v>0</v>
      </c>
      <c r="AP604" s="222">
        <f t="shared" si="1407"/>
        <v>0</v>
      </c>
      <c r="AQ604" s="222">
        <f t="shared" si="1408"/>
        <v>0</v>
      </c>
      <c r="AR604" s="222">
        <f t="shared" si="1409"/>
        <v>0</v>
      </c>
      <c r="AS604" s="222">
        <f t="shared" si="1410"/>
        <v>0</v>
      </c>
      <c r="AT604" s="222">
        <f t="shared" si="1411"/>
        <v>0</v>
      </c>
      <c r="AU604" s="222">
        <f t="shared" si="1412"/>
        <v>0</v>
      </c>
      <c r="AV604" s="222">
        <f t="shared" si="1413"/>
        <v>0</v>
      </c>
      <c r="AW604" s="222">
        <f t="shared" si="1414"/>
        <v>0</v>
      </c>
      <c r="AX604" s="222">
        <f t="shared" si="1415"/>
        <v>0</v>
      </c>
      <c r="AY604" s="222">
        <f t="shared" si="1416"/>
        <v>0</v>
      </c>
      <c r="AZ604" s="222">
        <f t="shared" si="1417"/>
        <v>0</v>
      </c>
      <c r="BA604" s="222">
        <f t="shared" si="1418"/>
        <v>0</v>
      </c>
      <c r="BB604" s="222">
        <f t="shared" si="1419"/>
        <v>0</v>
      </c>
      <c r="BC604" s="222">
        <f t="shared" si="1420"/>
        <v>0</v>
      </c>
      <c r="BD604" s="222">
        <f t="shared" si="1421"/>
        <v>0</v>
      </c>
      <c r="BE604" s="222">
        <f t="shared" si="1422"/>
        <v>0</v>
      </c>
      <c r="BF604" s="222">
        <f t="shared" si="1423"/>
        <v>0</v>
      </c>
      <c r="BG604" s="222">
        <f t="shared" si="1424"/>
        <v>0</v>
      </c>
      <c r="BH604" s="222">
        <f t="shared" si="1425"/>
        <v>0</v>
      </c>
      <c r="BI604" s="222">
        <f t="shared" si="1426"/>
        <v>0</v>
      </c>
      <c r="BJ604" s="222">
        <f t="shared" si="1427"/>
        <v>0</v>
      </c>
      <c r="BK604" s="222">
        <f t="shared" si="1428"/>
        <v>0</v>
      </c>
      <c r="BL604" s="222">
        <f t="shared" si="1429"/>
        <v>0</v>
      </c>
      <c r="BM604" s="222">
        <f t="shared" si="1430"/>
        <v>0</v>
      </c>
      <c r="BN604" s="222">
        <f t="shared" si="1431"/>
        <v>0</v>
      </c>
      <c r="BO604" s="222">
        <f t="shared" si="1432"/>
        <v>0</v>
      </c>
      <c r="BP604" s="222">
        <f t="shared" si="1433"/>
        <v>0</v>
      </c>
      <c r="BQ604" s="222">
        <f t="shared" si="1434"/>
        <v>0</v>
      </c>
      <c r="BR604" s="222">
        <f t="shared" si="1435"/>
        <v>0</v>
      </c>
      <c r="BS604" s="222">
        <f t="shared" si="1436"/>
        <v>0</v>
      </c>
      <c r="BT604" s="222">
        <f t="shared" si="1437"/>
        <v>0</v>
      </c>
      <c r="BU604" s="222">
        <f t="shared" si="1438"/>
        <v>0</v>
      </c>
      <c r="BV604" s="222">
        <f t="shared" si="1439"/>
        <v>0</v>
      </c>
      <c r="BW604" s="222">
        <f t="shared" si="1440"/>
        <v>0</v>
      </c>
      <c r="BX604" s="222">
        <f t="shared" si="1441"/>
        <v>0</v>
      </c>
      <c r="BY604" s="222">
        <f t="shared" si="1442"/>
        <v>0</v>
      </c>
      <c r="BZ604" s="222">
        <f t="shared" si="1443"/>
        <v>0</v>
      </c>
      <c r="CA604" s="222">
        <f t="shared" si="1444"/>
        <v>0</v>
      </c>
      <c r="CB604" s="222">
        <f t="shared" si="1445"/>
        <v>0</v>
      </c>
      <c r="CC604" s="222">
        <f t="shared" si="1446"/>
        <v>0</v>
      </c>
      <c r="CD604" s="222">
        <f t="shared" si="1447"/>
        <v>0</v>
      </c>
      <c r="CE604" s="222">
        <f t="shared" si="1448"/>
        <v>0</v>
      </c>
      <c r="CF604" s="222">
        <f t="shared" si="1449"/>
        <v>0</v>
      </c>
      <c r="CG604" s="222">
        <f t="shared" si="1450"/>
        <v>0</v>
      </c>
      <c r="CH604" s="222">
        <f t="shared" si="1451"/>
        <v>0</v>
      </c>
      <c r="CI604" s="222">
        <f t="shared" si="1452"/>
        <v>0</v>
      </c>
      <c r="CJ604" s="222">
        <f t="shared" si="1453"/>
        <v>0</v>
      </c>
      <c r="CK604" s="222">
        <f t="shared" si="1454"/>
        <v>0</v>
      </c>
      <c r="CL604" s="222">
        <f t="shared" si="1455"/>
        <v>0</v>
      </c>
      <c r="CM604" s="222">
        <f t="shared" si="1456"/>
        <v>0</v>
      </c>
      <c r="CN604" s="222">
        <f t="shared" si="1457"/>
        <v>0</v>
      </c>
      <c r="CO604" s="222">
        <f t="shared" si="1458"/>
        <v>0</v>
      </c>
      <c r="CP604" s="222">
        <f t="shared" si="1459"/>
        <v>0</v>
      </c>
      <c r="CQ604" s="222">
        <f t="shared" si="1460"/>
        <v>0</v>
      </c>
      <c r="CR604" s="222">
        <f t="shared" si="1461"/>
        <v>0</v>
      </c>
      <c r="CS604" s="222">
        <f t="shared" si="1462"/>
        <v>0</v>
      </c>
      <c r="CT604" s="222">
        <f t="shared" si="1463"/>
        <v>0</v>
      </c>
      <c r="CU604" s="222">
        <f t="shared" si="1464"/>
        <v>0</v>
      </c>
      <c r="CV604" s="222">
        <f t="shared" si="1465"/>
        <v>0</v>
      </c>
      <c r="CW604" s="222">
        <f t="shared" si="1466"/>
        <v>0</v>
      </c>
      <c r="CX604" s="222">
        <f t="shared" si="1467"/>
        <v>0</v>
      </c>
      <c r="CY604" s="222">
        <f t="shared" si="1468"/>
        <v>0</v>
      </c>
      <c r="CZ604" s="222">
        <f t="shared" si="1469"/>
        <v>0</v>
      </c>
      <c r="DA604" s="222">
        <f t="shared" si="1470"/>
        <v>0</v>
      </c>
      <c r="DB604" s="222">
        <f t="shared" si="1471"/>
        <v>0</v>
      </c>
      <c r="DC604" s="222">
        <f t="shared" si="1472"/>
        <v>0</v>
      </c>
      <c r="DD604" s="222">
        <f t="shared" si="1473"/>
        <v>0</v>
      </c>
      <c r="DE604" s="222">
        <f t="shared" si="1474"/>
        <v>0</v>
      </c>
      <c r="DF604" s="222">
        <f t="shared" si="1475"/>
        <v>0</v>
      </c>
      <c r="DG604" s="222">
        <f t="shared" si="1476"/>
        <v>0</v>
      </c>
      <c r="DH604" s="222">
        <f t="shared" si="1477"/>
        <v>0</v>
      </c>
      <c r="DI604" s="222">
        <f t="shared" si="1478"/>
        <v>0</v>
      </c>
      <c r="DJ604" s="222">
        <f t="shared" si="1479"/>
        <v>0</v>
      </c>
      <c r="DK604" s="222">
        <f t="shared" si="1480"/>
        <v>0</v>
      </c>
      <c r="DL604" s="222">
        <f t="shared" si="1481"/>
        <v>0</v>
      </c>
      <c r="DM604" s="222">
        <f t="shared" si="1482"/>
        <v>0</v>
      </c>
      <c r="DN604" s="222">
        <f t="shared" si="1483"/>
        <v>0</v>
      </c>
      <c r="DO604" s="222">
        <f t="shared" si="1484"/>
        <v>0</v>
      </c>
      <c r="DP604" s="222">
        <f t="shared" si="1485"/>
        <v>0</v>
      </c>
      <c r="DQ604" s="222">
        <f t="shared" si="1486"/>
        <v>0</v>
      </c>
      <c r="DR604" s="222">
        <f t="shared" si="1487"/>
        <v>0</v>
      </c>
      <c r="DS604" s="222">
        <f t="shared" si="1488"/>
        <v>0</v>
      </c>
      <c r="DT604" s="222">
        <f t="shared" si="1489"/>
        <v>0</v>
      </c>
      <c r="DU604" s="222">
        <f t="shared" si="1490"/>
        <v>0</v>
      </c>
      <c r="DV604" s="222">
        <f t="shared" si="1491"/>
        <v>0</v>
      </c>
      <c r="DW604" s="222">
        <f t="shared" si="1492"/>
        <v>0</v>
      </c>
      <c r="DX604" s="222">
        <f t="shared" si="1493"/>
        <v>0</v>
      </c>
      <c r="DY604" s="222">
        <f t="shared" si="1494"/>
        <v>0</v>
      </c>
      <c r="DZ604" s="222">
        <f t="shared" si="1495"/>
        <v>0</v>
      </c>
      <c r="EA604" s="222">
        <f t="shared" si="1496"/>
        <v>0</v>
      </c>
      <c r="EB604" s="222">
        <f t="shared" si="1497"/>
        <v>0</v>
      </c>
      <c r="EC604" s="222">
        <f t="shared" si="1498"/>
        <v>0</v>
      </c>
      <c r="ED604" s="222">
        <f t="shared" si="1499"/>
        <v>0</v>
      </c>
      <c r="EE604" s="222">
        <f t="shared" si="1500"/>
        <v>0</v>
      </c>
      <c r="EF604" s="222">
        <f t="shared" si="1501"/>
        <v>0</v>
      </c>
      <c r="EG604" s="222">
        <f t="shared" si="1502"/>
        <v>0</v>
      </c>
      <c r="EH604" s="222">
        <f t="shared" si="1503"/>
        <v>0</v>
      </c>
      <c r="EI604" s="222">
        <f t="shared" si="1504"/>
        <v>0</v>
      </c>
      <c r="EJ604" s="222">
        <f t="shared" si="1505"/>
        <v>0</v>
      </c>
      <c r="EK604" s="222">
        <f t="shared" si="1506"/>
        <v>0</v>
      </c>
      <c r="EL604" s="222">
        <f t="shared" si="1507"/>
        <v>0</v>
      </c>
      <c r="EM604" s="222">
        <f t="shared" si="1508"/>
        <v>0</v>
      </c>
      <c r="EN604" s="222">
        <f t="shared" si="1509"/>
        <v>0</v>
      </c>
      <c r="EO604" s="222">
        <f t="shared" si="1510"/>
        <v>0</v>
      </c>
      <c r="EP604" s="222">
        <f t="shared" si="1511"/>
        <v>0</v>
      </c>
      <c r="EQ604" s="222">
        <f t="shared" si="1512"/>
        <v>0</v>
      </c>
      <c r="ER604" s="222">
        <f t="shared" si="1513"/>
        <v>0</v>
      </c>
      <c r="ES604" s="222">
        <f t="shared" si="1514"/>
        <v>0</v>
      </c>
      <c r="ET604" s="222">
        <f t="shared" si="1515"/>
        <v>0</v>
      </c>
      <c r="EU604" s="222">
        <f t="shared" si="1516"/>
        <v>0</v>
      </c>
      <c r="EV604" s="222">
        <f t="shared" si="1517"/>
        <v>0</v>
      </c>
      <c r="EW604" s="222">
        <f t="shared" si="1518"/>
        <v>0</v>
      </c>
      <c r="EX604" s="222">
        <f t="shared" si="1519"/>
        <v>0</v>
      </c>
      <c r="EY604" s="222">
        <f t="shared" si="1520"/>
        <v>0</v>
      </c>
      <c r="EZ604" s="222">
        <f t="shared" si="1521"/>
        <v>0</v>
      </c>
      <c r="FA604" s="222">
        <f t="shared" si="1522"/>
        <v>0</v>
      </c>
      <c r="FB604" s="222">
        <f t="shared" si="1523"/>
        <v>0</v>
      </c>
      <c r="FC604" s="222">
        <f t="shared" si="1524"/>
        <v>0</v>
      </c>
      <c r="FD604" s="222">
        <f t="shared" si="1525"/>
        <v>0</v>
      </c>
      <c r="FE604" s="222">
        <f t="shared" si="1526"/>
        <v>0</v>
      </c>
      <c r="FF604" s="222">
        <f t="shared" si="1527"/>
        <v>0</v>
      </c>
      <c r="FG604" s="222">
        <f t="shared" si="1528"/>
        <v>0</v>
      </c>
      <c r="FH604" s="222">
        <f t="shared" si="1529"/>
        <v>0</v>
      </c>
      <c r="FI604" s="222">
        <f t="shared" si="1530"/>
        <v>0</v>
      </c>
      <c r="FJ604" s="222">
        <f t="shared" si="1531"/>
        <v>0</v>
      </c>
      <c r="FK604" s="222">
        <f t="shared" si="1532"/>
        <v>0</v>
      </c>
      <c r="FL604" s="222">
        <f t="shared" si="1533"/>
        <v>0</v>
      </c>
      <c r="FM604" s="222">
        <f t="shared" si="1534"/>
        <v>0</v>
      </c>
      <c r="FN604" s="222">
        <f t="shared" si="1535"/>
        <v>0</v>
      </c>
      <c r="FO604" s="222">
        <f t="shared" si="1536"/>
        <v>0</v>
      </c>
      <c r="FP604" s="222">
        <f t="shared" si="1537"/>
        <v>0</v>
      </c>
      <c r="FQ604" s="222">
        <f t="shared" si="1538"/>
        <v>0</v>
      </c>
      <c r="FR604" s="222">
        <f t="shared" si="1539"/>
        <v>0</v>
      </c>
      <c r="FS604" s="222">
        <f t="shared" si="1540"/>
        <v>0</v>
      </c>
      <c r="FT604" s="222">
        <f t="shared" si="1541"/>
        <v>0</v>
      </c>
      <c r="FU604" s="222">
        <f t="shared" si="1542"/>
        <v>0</v>
      </c>
      <c r="FV604" s="222">
        <f t="shared" si="1543"/>
        <v>0</v>
      </c>
      <c r="FW604" s="222">
        <f t="shared" si="1544"/>
        <v>0</v>
      </c>
      <c r="FX604" s="222">
        <f t="shared" si="1545"/>
        <v>0</v>
      </c>
      <c r="FY604" s="222">
        <f t="shared" si="1546"/>
        <v>0</v>
      </c>
      <c r="FZ604" s="222">
        <f t="shared" si="1547"/>
        <v>0</v>
      </c>
      <c r="GA604" s="222">
        <f t="shared" si="1548"/>
        <v>0</v>
      </c>
      <c r="GB604" s="222">
        <f t="shared" si="1549"/>
        <v>0</v>
      </c>
      <c r="GC604" s="222">
        <f t="shared" si="1550"/>
        <v>0</v>
      </c>
      <c r="GD604" s="222">
        <f t="shared" si="1551"/>
        <v>0</v>
      </c>
      <c r="GE604" s="222">
        <f t="shared" si="1552"/>
        <v>0</v>
      </c>
      <c r="GF604" s="222">
        <f t="shared" si="1553"/>
        <v>0</v>
      </c>
      <c r="GG604" s="222">
        <f t="shared" si="1554"/>
        <v>0</v>
      </c>
      <c r="GH604" s="222">
        <f t="shared" si="1555"/>
        <v>0</v>
      </c>
      <c r="GI604" s="222">
        <f t="shared" si="1556"/>
        <v>0</v>
      </c>
      <c r="GJ604" s="222">
        <f t="shared" si="1557"/>
        <v>0</v>
      </c>
      <c r="GK604" s="222">
        <f t="shared" si="1558"/>
        <v>0</v>
      </c>
      <c r="GL604" s="222">
        <f t="shared" si="1559"/>
        <v>0</v>
      </c>
      <c r="GM604" s="222">
        <f t="shared" si="1560"/>
        <v>0</v>
      </c>
      <c r="GN604" s="222">
        <f t="shared" si="1561"/>
        <v>0</v>
      </c>
      <c r="GO604" s="222">
        <f t="shared" si="1562"/>
        <v>0</v>
      </c>
      <c r="GP604" s="222">
        <f t="shared" si="1563"/>
        <v>0</v>
      </c>
      <c r="GQ604" s="222">
        <f t="shared" si="1564"/>
        <v>0</v>
      </c>
      <c r="GR604" s="222">
        <f t="shared" si="1565"/>
        <v>0</v>
      </c>
      <c r="GS604" s="222">
        <f t="shared" si="1566"/>
        <v>0</v>
      </c>
      <c r="GT604" s="222">
        <f t="shared" si="1567"/>
        <v>0</v>
      </c>
      <c r="GU604" s="222">
        <f t="shared" si="1568"/>
        <v>0</v>
      </c>
      <c r="GV604" s="222">
        <f t="shared" si="1569"/>
        <v>0</v>
      </c>
      <c r="GW604" s="222">
        <f t="shared" si="1570"/>
        <v>0</v>
      </c>
      <c r="GX604" s="222">
        <f t="shared" si="1571"/>
        <v>0</v>
      </c>
      <c r="GY604" s="222">
        <f t="shared" si="1572"/>
        <v>0</v>
      </c>
      <c r="GZ604" s="222">
        <f t="shared" si="1573"/>
        <v>0</v>
      </c>
      <c r="HA604" s="222">
        <f t="shared" si="1574"/>
        <v>0</v>
      </c>
      <c r="HB604" s="222">
        <f t="shared" si="1575"/>
        <v>0</v>
      </c>
      <c r="HC604" s="222">
        <f t="shared" si="1576"/>
        <v>0</v>
      </c>
      <c r="HD604" s="222">
        <f t="shared" si="1577"/>
        <v>0</v>
      </c>
      <c r="HE604" s="222">
        <f t="shared" si="1578"/>
        <v>0</v>
      </c>
      <c r="HF604" s="222">
        <f t="shared" si="1579"/>
        <v>0</v>
      </c>
      <c r="HG604" s="222">
        <f t="shared" si="1580"/>
        <v>0</v>
      </c>
      <c r="HH604" s="222">
        <f t="shared" si="1581"/>
        <v>0</v>
      </c>
      <c r="HI604" s="222">
        <f t="shared" si="1582"/>
        <v>0</v>
      </c>
      <c r="HJ604" s="222">
        <f t="shared" si="1583"/>
        <v>0</v>
      </c>
      <c r="HK604" s="222">
        <f t="shared" si="1584"/>
        <v>0</v>
      </c>
      <c r="HL604" s="222">
        <f t="shared" si="1585"/>
        <v>0</v>
      </c>
      <c r="HM604" s="222">
        <f t="shared" si="1586"/>
        <v>0</v>
      </c>
      <c r="HN604" s="222">
        <f t="shared" si="1587"/>
        <v>0</v>
      </c>
      <c r="HO604" s="222">
        <f t="shared" si="1588"/>
        <v>0</v>
      </c>
      <c r="HP604" s="222">
        <f t="shared" si="1589"/>
        <v>0</v>
      </c>
      <c r="HQ604" s="222">
        <f t="shared" si="1590"/>
        <v>0</v>
      </c>
      <c r="HR604" s="222">
        <f t="shared" si="1591"/>
        <v>0</v>
      </c>
      <c r="HS604" s="222">
        <f t="shared" si="1592"/>
        <v>0</v>
      </c>
      <c r="HT604" s="222">
        <f t="shared" si="1593"/>
        <v>0</v>
      </c>
      <c r="HU604" s="222">
        <f t="shared" si="1594"/>
        <v>0</v>
      </c>
      <c r="HV604" s="222">
        <f t="shared" si="1595"/>
        <v>0</v>
      </c>
      <c r="HW604" s="222">
        <f t="shared" si="1596"/>
        <v>0</v>
      </c>
      <c r="HX604" s="222">
        <f t="shared" si="1597"/>
        <v>0</v>
      </c>
      <c r="HY604" s="222">
        <f t="shared" si="1598"/>
        <v>0</v>
      </c>
      <c r="HZ604" s="222">
        <f t="shared" si="1599"/>
        <v>0</v>
      </c>
      <c r="IA604" s="222">
        <f t="shared" si="1600"/>
        <v>0</v>
      </c>
      <c r="IB604" s="222">
        <f t="shared" si="1601"/>
        <v>0</v>
      </c>
      <c r="IC604" s="222">
        <f t="shared" si="1602"/>
        <v>0</v>
      </c>
      <c r="ID604" s="222">
        <f t="shared" si="1603"/>
        <v>0</v>
      </c>
      <c r="IE604" s="222">
        <f t="shared" si="1604"/>
        <v>0</v>
      </c>
      <c r="IF604" s="222">
        <f t="shared" si="1605"/>
        <v>0</v>
      </c>
      <c r="IG604" s="222">
        <f t="shared" si="1606"/>
        <v>0</v>
      </c>
      <c r="IH604" s="222">
        <f t="shared" si="1607"/>
        <v>0</v>
      </c>
      <c r="II604" s="222">
        <f t="shared" si="1608"/>
        <v>0</v>
      </c>
      <c r="IJ604" s="222">
        <f t="shared" si="1609"/>
        <v>0</v>
      </c>
      <c r="IK604" s="222">
        <f t="shared" si="1610"/>
        <v>0</v>
      </c>
      <c r="IL604" s="222">
        <f t="shared" si="1611"/>
        <v>0</v>
      </c>
      <c r="IM604" s="222">
        <f t="shared" si="1612"/>
        <v>0</v>
      </c>
      <c r="IN604" s="222">
        <f t="shared" si="1613"/>
        <v>0</v>
      </c>
      <c r="IO604" s="222">
        <f t="shared" si="1614"/>
        <v>0</v>
      </c>
      <c r="IP604" s="222">
        <f t="shared" si="1615"/>
        <v>0</v>
      </c>
      <c r="IQ604" s="222">
        <f t="shared" si="1616"/>
        <v>0</v>
      </c>
      <c r="IR604" s="222">
        <f t="shared" si="1617"/>
        <v>0</v>
      </c>
      <c r="IS604" s="222">
        <f t="shared" si="1618"/>
        <v>0</v>
      </c>
      <c r="IT604" s="222">
        <f t="shared" si="1619"/>
        <v>0</v>
      </c>
      <c r="IU604" s="222">
        <f t="shared" si="1620"/>
        <v>0</v>
      </c>
      <c r="IV604" s="222">
        <f t="shared" si="1621"/>
        <v>0</v>
      </c>
      <c r="IW604" s="222">
        <f t="shared" si="1622"/>
        <v>0</v>
      </c>
      <c r="IX604" s="222">
        <f t="shared" si="1623"/>
        <v>0</v>
      </c>
      <c r="IY604" s="222">
        <f t="shared" si="1624"/>
        <v>0</v>
      </c>
      <c r="IZ604" s="222">
        <f t="shared" si="1625"/>
        <v>0</v>
      </c>
      <c r="JA604" s="222">
        <f t="shared" si="1626"/>
        <v>0</v>
      </c>
      <c r="JB604" s="222">
        <f t="shared" si="1627"/>
        <v>0</v>
      </c>
    </row>
    <row r="605" spans="2:262">
      <c r="B605" s="230">
        <v>244</v>
      </c>
      <c r="C605" s="229">
        <f t="shared" si="1628"/>
        <v>4.7656249999999843E-3</v>
      </c>
      <c r="D605" s="226">
        <f t="shared" ca="1" si="1371"/>
        <v>39.35283950076434</v>
      </c>
      <c r="E605" s="225">
        <f ca="1">IP361</f>
        <v>0.1528395007643365</v>
      </c>
      <c r="F605" s="224">
        <v>244</v>
      </c>
      <c r="G605" s="222">
        <f t="shared" si="1372"/>
        <v>0</v>
      </c>
      <c r="H605" s="222">
        <f t="shared" si="1373"/>
        <v>0</v>
      </c>
      <c r="I605" s="222">
        <f t="shared" si="1374"/>
        <v>0</v>
      </c>
      <c r="J605" s="222">
        <f t="shared" si="1375"/>
        <v>0</v>
      </c>
      <c r="K605" s="222">
        <f t="shared" si="1376"/>
        <v>0</v>
      </c>
      <c r="L605" s="222">
        <f t="shared" si="1377"/>
        <v>0</v>
      </c>
      <c r="M605" s="222">
        <f t="shared" si="1378"/>
        <v>0</v>
      </c>
      <c r="N605" s="222">
        <f t="shared" si="1379"/>
        <v>0</v>
      </c>
      <c r="O605" s="222">
        <f t="shared" si="1380"/>
        <v>0</v>
      </c>
      <c r="P605" s="222">
        <f t="shared" si="1381"/>
        <v>0</v>
      </c>
      <c r="Q605" s="222">
        <f t="shared" si="1382"/>
        <v>0</v>
      </c>
      <c r="R605" s="222">
        <f t="shared" si="1383"/>
        <v>0</v>
      </c>
      <c r="S605" s="222">
        <f t="shared" si="1384"/>
        <v>0</v>
      </c>
      <c r="T605" s="222">
        <f t="shared" si="1385"/>
        <v>0</v>
      </c>
      <c r="U605" s="222">
        <f t="shared" si="1386"/>
        <v>0</v>
      </c>
      <c r="V605" s="222">
        <f t="shared" si="1387"/>
        <v>0</v>
      </c>
      <c r="W605" s="222">
        <f t="shared" si="1388"/>
        <v>0</v>
      </c>
      <c r="X605" s="222">
        <f t="shared" si="1389"/>
        <v>0</v>
      </c>
      <c r="Y605" s="222">
        <f t="shared" si="1390"/>
        <v>0</v>
      </c>
      <c r="Z605" s="222">
        <f t="shared" si="1391"/>
        <v>0</v>
      </c>
      <c r="AA605" s="222">
        <f t="shared" si="1392"/>
        <v>0</v>
      </c>
      <c r="AB605" s="222">
        <f t="shared" si="1393"/>
        <v>0</v>
      </c>
      <c r="AC605" s="222">
        <f t="shared" si="1394"/>
        <v>0</v>
      </c>
      <c r="AD605" s="222">
        <f t="shared" si="1395"/>
        <v>0</v>
      </c>
      <c r="AE605" s="222">
        <f t="shared" si="1396"/>
        <v>0</v>
      </c>
      <c r="AF605" s="222">
        <f t="shared" si="1397"/>
        <v>0</v>
      </c>
      <c r="AG605" s="222">
        <f t="shared" si="1398"/>
        <v>0</v>
      </c>
      <c r="AH605" s="222">
        <f t="shared" si="1399"/>
        <v>0</v>
      </c>
      <c r="AI605" s="222">
        <f t="shared" si="1400"/>
        <v>0</v>
      </c>
      <c r="AJ605" s="222">
        <f t="shared" si="1401"/>
        <v>0</v>
      </c>
      <c r="AK605" s="222">
        <f t="shared" si="1402"/>
        <v>0</v>
      </c>
      <c r="AL605" s="222">
        <f t="shared" si="1403"/>
        <v>0</v>
      </c>
      <c r="AM605" s="222">
        <f t="shared" si="1404"/>
        <v>0</v>
      </c>
      <c r="AN605" s="222">
        <f t="shared" si="1405"/>
        <v>0</v>
      </c>
      <c r="AO605" s="222">
        <f t="shared" si="1406"/>
        <v>0</v>
      </c>
      <c r="AP605" s="222">
        <f t="shared" si="1407"/>
        <v>0</v>
      </c>
      <c r="AQ605" s="222">
        <f t="shared" si="1408"/>
        <v>0</v>
      </c>
      <c r="AR605" s="222">
        <f t="shared" si="1409"/>
        <v>0</v>
      </c>
      <c r="AS605" s="222">
        <f t="shared" si="1410"/>
        <v>0</v>
      </c>
      <c r="AT605" s="222">
        <f t="shared" si="1411"/>
        <v>0</v>
      </c>
      <c r="AU605" s="222">
        <f t="shared" si="1412"/>
        <v>0</v>
      </c>
      <c r="AV605" s="222">
        <f t="shared" si="1413"/>
        <v>0</v>
      </c>
      <c r="AW605" s="222">
        <f t="shared" si="1414"/>
        <v>0</v>
      </c>
      <c r="AX605" s="222">
        <f t="shared" si="1415"/>
        <v>0</v>
      </c>
      <c r="AY605" s="222">
        <f t="shared" si="1416"/>
        <v>0</v>
      </c>
      <c r="AZ605" s="222">
        <f t="shared" si="1417"/>
        <v>0</v>
      </c>
      <c r="BA605" s="222">
        <f t="shared" si="1418"/>
        <v>0</v>
      </c>
      <c r="BB605" s="222">
        <f t="shared" si="1419"/>
        <v>0</v>
      </c>
      <c r="BC605" s="222">
        <f t="shared" si="1420"/>
        <v>0</v>
      </c>
      <c r="BD605" s="222">
        <f t="shared" si="1421"/>
        <v>0</v>
      </c>
      <c r="BE605" s="222">
        <f t="shared" si="1422"/>
        <v>0</v>
      </c>
      <c r="BF605" s="222">
        <f t="shared" si="1423"/>
        <v>0</v>
      </c>
      <c r="BG605" s="222">
        <f t="shared" si="1424"/>
        <v>0</v>
      </c>
      <c r="BH605" s="222">
        <f t="shared" si="1425"/>
        <v>0</v>
      </c>
      <c r="BI605" s="222">
        <f t="shared" si="1426"/>
        <v>0</v>
      </c>
      <c r="BJ605" s="222">
        <f t="shared" si="1427"/>
        <v>0</v>
      </c>
      <c r="BK605" s="222">
        <f t="shared" si="1428"/>
        <v>0</v>
      </c>
      <c r="BL605" s="222">
        <f t="shared" si="1429"/>
        <v>0</v>
      </c>
      <c r="BM605" s="222">
        <f t="shared" si="1430"/>
        <v>0</v>
      </c>
      <c r="BN605" s="222">
        <f t="shared" si="1431"/>
        <v>0</v>
      </c>
      <c r="BO605" s="222">
        <f t="shared" si="1432"/>
        <v>0</v>
      </c>
      <c r="BP605" s="222">
        <f t="shared" si="1433"/>
        <v>0</v>
      </c>
      <c r="BQ605" s="222">
        <f t="shared" si="1434"/>
        <v>0</v>
      </c>
      <c r="BR605" s="222">
        <f t="shared" si="1435"/>
        <v>0</v>
      </c>
      <c r="BS605" s="222">
        <f t="shared" si="1436"/>
        <v>0</v>
      </c>
      <c r="BT605" s="222">
        <f t="shared" si="1437"/>
        <v>0</v>
      </c>
      <c r="BU605" s="222">
        <f t="shared" si="1438"/>
        <v>0</v>
      </c>
      <c r="BV605" s="222">
        <f t="shared" si="1439"/>
        <v>0</v>
      </c>
      <c r="BW605" s="222">
        <f t="shared" si="1440"/>
        <v>0</v>
      </c>
      <c r="BX605" s="222">
        <f t="shared" si="1441"/>
        <v>0</v>
      </c>
      <c r="BY605" s="222">
        <f t="shared" si="1442"/>
        <v>0</v>
      </c>
      <c r="BZ605" s="222">
        <f t="shared" si="1443"/>
        <v>0</v>
      </c>
      <c r="CA605" s="222">
        <f t="shared" si="1444"/>
        <v>0</v>
      </c>
      <c r="CB605" s="222">
        <f t="shared" si="1445"/>
        <v>0</v>
      </c>
      <c r="CC605" s="222">
        <f t="shared" si="1446"/>
        <v>0</v>
      </c>
      <c r="CD605" s="222">
        <f t="shared" si="1447"/>
        <v>0</v>
      </c>
      <c r="CE605" s="222">
        <f t="shared" si="1448"/>
        <v>0</v>
      </c>
      <c r="CF605" s="222">
        <f t="shared" si="1449"/>
        <v>0</v>
      </c>
      <c r="CG605" s="222">
        <f t="shared" si="1450"/>
        <v>0</v>
      </c>
      <c r="CH605" s="222">
        <f t="shared" si="1451"/>
        <v>0</v>
      </c>
      <c r="CI605" s="222">
        <f t="shared" si="1452"/>
        <v>0</v>
      </c>
      <c r="CJ605" s="222">
        <f t="shared" si="1453"/>
        <v>0</v>
      </c>
      <c r="CK605" s="222">
        <f t="shared" si="1454"/>
        <v>0</v>
      </c>
      <c r="CL605" s="222">
        <f t="shared" si="1455"/>
        <v>0</v>
      </c>
      <c r="CM605" s="222">
        <f t="shared" si="1456"/>
        <v>0</v>
      </c>
      <c r="CN605" s="222">
        <f t="shared" si="1457"/>
        <v>0</v>
      </c>
      <c r="CO605" s="222">
        <f t="shared" si="1458"/>
        <v>0</v>
      </c>
      <c r="CP605" s="222">
        <f t="shared" si="1459"/>
        <v>0</v>
      </c>
      <c r="CQ605" s="222">
        <f t="shared" si="1460"/>
        <v>0</v>
      </c>
      <c r="CR605" s="222">
        <f t="shared" si="1461"/>
        <v>0</v>
      </c>
      <c r="CS605" s="222">
        <f t="shared" si="1462"/>
        <v>0</v>
      </c>
      <c r="CT605" s="222">
        <f t="shared" si="1463"/>
        <v>0</v>
      </c>
      <c r="CU605" s="222">
        <f t="shared" si="1464"/>
        <v>0</v>
      </c>
      <c r="CV605" s="222">
        <f t="shared" si="1465"/>
        <v>0</v>
      </c>
      <c r="CW605" s="222">
        <f t="shared" si="1466"/>
        <v>0</v>
      </c>
      <c r="CX605" s="222">
        <f t="shared" si="1467"/>
        <v>0</v>
      </c>
      <c r="CY605" s="222">
        <f t="shared" si="1468"/>
        <v>0</v>
      </c>
      <c r="CZ605" s="222">
        <f t="shared" si="1469"/>
        <v>0</v>
      </c>
      <c r="DA605" s="222">
        <f t="shared" si="1470"/>
        <v>0</v>
      </c>
      <c r="DB605" s="222">
        <f t="shared" si="1471"/>
        <v>0</v>
      </c>
      <c r="DC605" s="222">
        <f t="shared" si="1472"/>
        <v>0</v>
      </c>
      <c r="DD605" s="222">
        <f t="shared" si="1473"/>
        <v>0</v>
      </c>
      <c r="DE605" s="222">
        <f t="shared" si="1474"/>
        <v>0</v>
      </c>
      <c r="DF605" s="222">
        <f t="shared" si="1475"/>
        <v>0</v>
      </c>
      <c r="DG605" s="222">
        <f t="shared" si="1476"/>
        <v>0</v>
      </c>
      <c r="DH605" s="222">
        <f t="shared" si="1477"/>
        <v>0</v>
      </c>
      <c r="DI605" s="222">
        <f t="shared" si="1478"/>
        <v>0</v>
      </c>
      <c r="DJ605" s="222">
        <f t="shared" si="1479"/>
        <v>0</v>
      </c>
      <c r="DK605" s="222">
        <f t="shared" si="1480"/>
        <v>0</v>
      </c>
      <c r="DL605" s="222">
        <f t="shared" si="1481"/>
        <v>0</v>
      </c>
      <c r="DM605" s="222">
        <f t="shared" si="1482"/>
        <v>0</v>
      </c>
      <c r="DN605" s="222">
        <f t="shared" si="1483"/>
        <v>0</v>
      </c>
      <c r="DO605" s="222">
        <f t="shared" si="1484"/>
        <v>0</v>
      </c>
      <c r="DP605" s="222">
        <f t="shared" si="1485"/>
        <v>0</v>
      </c>
      <c r="DQ605" s="222">
        <f t="shared" si="1486"/>
        <v>0</v>
      </c>
      <c r="DR605" s="222">
        <f t="shared" si="1487"/>
        <v>0</v>
      </c>
      <c r="DS605" s="222">
        <f t="shared" si="1488"/>
        <v>0</v>
      </c>
      <c r="DT605" s="222">
        <f t="shared" si="1489"/>
        <v>0</v>
      </c>
      <c r="DU605" s="222">
        <f t="shared" si="1490"/>
        <v>0</v>
      </c>
      <c r="DV605" s="222">
        <f t="shared" si="1491"/>
        <v>0</v>
      </c>
      <c r="DW605" s="222">
        <f t="shared" si="1492"/>
        <v>0</v>
      </c>
      <c r="DX605" s="222">
        <f t="shared" si="1493"/>
        <v>0</v>
      </c>
      <c r="DY605" s="222">
        <f t="shared" si="1494"/>
        <v>0</v>
      </c>
      <c r="DZ605" s="222">
        <f t="shared" si="1495"/>
        <v>0</v>
      </c>
      <c r="EA605" s="222">
        <f t="shared" si="1496"/>
        <v>0</v>
      </c>
      <c r="EB605" s="222">
        <f t="shared" si="1497"/>
        <v>0</v>
      </c>
      <c r="EC605" s="222">
        <f t="shared" si="1498"/>
        <v>0</v>
      </c>
      <c r="ED605" s="222">
        <f t="shared" si="1499"/>
        <v>0</v>
      </c>
      <c r="EE605" s="222">
        <f t="shared" si="1500"/>
        <v>0</v>
      </c>
      <c r="EF605" s="222">
        <f t="shared" si="1501"/>
        <v>0</v>
      </c>
      <c r="EG605" s="222">
        <f t="shared" si="1502"/>
        <v>0</v>
      </c>
      <c r="EH605" s="222">
        <f t="shared" si="1503"/>
        <v>0</v>
      </c>
      <c r="EI605" s="222">
        <f t="shared" si="1504"/>
        <v>0</v>
      </c>
      <c r="EJ605" s="222">
        <f t="shared" si="1505"/>
        <v>0</v>
      </c>
      <c r="EK605" s="222">
        <f t="shared" si="1506"/>
        <v>0</v>
      </c>
      <c r="EL605" s="222">
        <f t="shared" si="1507"/>
        <v>0</v>
      </c>
      <c r="EM605" s="222">
        <f t="shared" si="1508"/>
        <v>0</v>
      </c>
      <c r="EN605" s="222">
        <f t="shared" si="1509"/>
        <v>0</v>
      </c>
      <c r="EO605" s="222">
        <f t="shared" si="1510"/>
        <v>0</v>
      </c>
      <c r="EP605" s="222">
        <f t="shared" si="1511"/>
        <v>0</v>
      </c>
      <c r="EQ605" s="222">
        <f t="shared" si="1512"/>
        <v>0</v>
      </c>
      <c r="ER605" s="222">
        <f t="shared" si="1513"/>
        <v>0</v>
      </c>
      <c r="ES605" s="222">
        <f t="shared" si="1514"/>
        <v>0</v>
      </c>
      <c r="ET605" s="222">
        <f t="shared" si="1515"/>
        <v>0</v>
      </c>
      <c r="EU605" s="222">
        <f t="shared" si="1516"/>
        <v>0</v>
      </c>
      <c r="EV605" s="222">
        <f t="shared" si="1517"/>
        <v>0</v>
      </c>
      <c r="EW605" s="222">
        <f t="shared" si="1518"/>
        <v>0</v>
      </c>
      <c r="EX605" s="222">
        <f t="shared" si="1519"/>
        <v>0</v>
      </c>
      <c r="EY605" s="222">
        <f t="shared" si="1520"/>
        <v>0</v>
      </c>
      <c r="EZ605" s="222">
        <f t="shared" si="1521"/>
        <v>0</v>
      </c>
      <c r="FA605" s="222">
        <f t="shared" si="1522"/>
        <v>0</v>
      </c>
      <c r="FB605" s="222">
        <f t="shared" si="1523"/>
        <v>0</v>
      </c>
      <c r="FC605" s="222">
        <f t="shared" si="1524"/>
        <v>0</v>
      </c>
      <c r="FD605" s="222">
        <f t="shared" si="1525"/>
        <v>0</v>
      </c>
      <c r="FE605" s="222">
        <f t="shared" si="1526"/>
        <v>0</v>
      </c>
      <c r="FF605" s="222">
        <f t="shared" si="1527"/>
        <v>0</v>
      </c>
      <c r="FG605" s="222">
        <f t="shared" si="1528"/>
        <v>0</v>
      </c>
      <c r="FH605" s="222">
        <f t="shared" si="1529"/>
        <v>0</v>
      </c>
      <c r="FI605" s="222">
        <f t="shared" si="1530"/>
        <v>0</v>
      </c>
      <c r="FJ605" s="222">
        <f t="shared" si="1531"/>
        <v>0</v>
      </c>
      <c r="FK605" s="222">
        <f t="shared" si="1532"/>
        <v>0</v>
      </c>
      <c r="FL605" s="222">
        <f t="shared" si="1533"/>
        <v>0</v>
      </c>
      <c r="FM605" s="222">
        <f t="shared" si="1534"/>
        <v>0</v>
      </c>
      <c r="FN605" s="222">
        <f t="shared" si="1535"/>
        <v>0</v>
      </c>
      <c r="FO605" s="222">
        <f t="shared" si="1536"/>
        <v>0</v>
      </c>
      <c r="FP605" s="222">
        <f t="shared" si="1537"/>
        <v>0</v>
      </c>
      <c r="FQ605" s="222">
        <f t="shared" si="1538"/>
        <v>0</v>
      </c>
      <c r="FR605" s="222">
        <f t="shared" si="1539"/>
        <v>0</v>
      </c>
      <c r="FS605" s="222">
        <f t="shared" si="1540"/>
        <v>0</v>
      </c>
      <c r="FT605" s="222">
        <f t="shared" si="1541"/>
        <v>0</v>
      </c>
      <c r="FU605" s="222">
        <f t="shared" si="1542"/>
        <v>0</v>
      </c>
      <c r="FV605" s="222">
        <f t="shared" si="1543"/>
        <v>0</v>
      </c>
      <c r="FW605" s="222">
        <f t="shared" si="1544"/>
        <v>0</v>
      </c>
      <c r="FX605" s="222">
        <f t="shared" si="1545"/>
        <v>0</v>
      </c>
      <c r="FY605" s="222">
        <f t="shared" si="1546"/>
        <v>0</v>
      </c>
      <c r="FZ605" s="222">
        <f t="shared" si="1547"/>
        <v>0</v>
      </c>
      <c r="GA605" s="222">
        <f t="shared" si="1548"/>
        <v>0</v>
      </c>
      <c r="GB605" s="222">
        <f t="shared" si="1549"/>
        <v>0</v>
      </c>
      <c r="GC605" s="222">
        <f t="shared" si="1550"/>
        <v>0</v>
      </c>
      <c r="GD605" s="222">
        <f t="shared" si="1551"/>
        <v>0</v>
      </c>
      <c r="GE605" s="222">
        <f t="shared" si="1552"/>
        <v>0</v>
      </c>
      <c r="GF605" s="222">
        <f t="shared" si="1553"/>
        <v>0</v>
      </c>
      <c r="GG605" s="222">
        <f t="shared" si="1554"/>
        <v>0</v>
      </c>
      <c r="GH605" s="222">
        <f t="shared" si="1555"/>
        <v>0</v>
      </c>
      <c r="GI605" s="222">
        <f t="shared" si="1556"/>
        <v>0</v>
      </c>
      <c r="GJ605" s="222">
        <f t="shared" si="1557"/>
        <v>0</v>
      </c>
      <c r="GK605" s="222">
        <f t="shared" si="1558"/>
        <v>0</v>
      </c>
      <c r="GL605" s="222">
        <f t="shared" si="1559"/>
        <v>0</v>
      </c>
      <c r="GM605" s="222">
        <f t="shared" si="1560"/>
        <v>0</v>
      </c>
      <c r="GN605" s="222">
        <f t="shared" si="1561"/>
        <v>0</v>
      </c>
      <c r="GO605" s="222">
        <f t="shared" si="1562"/>
        <v>0</v>
      </c>
      <c r="GP605" s="222">
        <f t="shared" si="1563"/>
        <v>0</v>
      </c>
      <c r="GQ605" s="222">
        <f t="shared" si="1564"/>
        <v>0</v>
      </c>
      <c r="GR605" s="222">
        <f t="shared" si="1565"/>
        <v>0</v>
      </c>
      <c r="GS605" s="222">
        <f t="shared" si="1566"/>
        <v>0</v>
      </c>
      <c r="GT605" s="222">
        <f t="shared" si="1567"/>
        <v>0</v>
      </c>
      <c r="GU605" s="222">
        <f t="shared" si="1568"/>
        <v>0</v>
      </c>
      <c r="GV605" s="222">
        <f t="shared" si="1569"/>
        <v>0</v>
      </c>
      <c r="GW605" s="222">
        <f t="shared" si="1570"/>
        <v>0</v>
      </c>
      <c r="GX605" s="222">
        <f t="shared" si="1571"/>
        <v>0</v>
      </c>
      <c r="GY605" s="222">
        <f t="shared" si="1572"/>
        <v>0</v>
      </c>
      <c r="GZ605" s="222">
        <f t="shared" si="1573"/>
        <v>0</v>
      </c>
      <c r="HA605" s="222">
        <f t="shared" si="1574"/>
        <v>0</v>
      </c>
      <c r="HB605" s="222">
        <f t="shared" si="1575"/>
        <v>0</v>
      </c>
      <c r="HC605" s="222">
        <f t="shared" si="1576"/>
        <v>0</v>
      </c>
      <c r="HD605" s="222">
        <f t="shared" si="1577"/>
        <v>0</v>
      </c>
      <c r="HE605" s="222">
        <f t="shared" si="1578"/>
        <v>0</v>
      </c>
      <c r="HF605" s="222">
        <f t="shared" si="1579"/>
        <v>0</v>
      </c>
      <c r="HG605" s="222">
        <f t="shared" si="1580"/>
        <v>0</v>
      </c>
      <c r="HH605" s="222">
        <f t="shared" si="1581"/>
        <v>0</v>
      </c>
      <c r="HI605" s="222">
        <f t="shared" si="1582"/>
        <v>0</v>
      </c>
      <c r="HJ605" s="222">
        <f t="shared" si="1583"/>
        <v>0</v>
      </c>
      <c r="HK605" s="222">
        <f t="shared" si="1584"/>
        <v>0</v>
      </c>
      <c r="HL605" s="222">
        <f t="shared" si="1585"/>
        <v>0</v>
      </c>
      <c r="HM605" s="222">
        <f t="shared" si="1586"/>
        <v>0</v>
      </c>
      <c r="HN605" s="222">
        <f t="shared" si="1587"/>
        <v>0</v>
      </c>
      <c r="HO605" s="222">
        <f t="shared" si="1588"/>
        <v>0</v>
      </c>
      <c r="HP605" s="222">
        <f t="shared" si="1589"/>
        <v>0</v>
      </c>
      <c r="HQ605" s="222">
        <f t="shared" si="1590"/>
        <v>0</v>
      </c>
      <c r="HR605" s="222">
        <f t="shared" si="1591"/>
        <v>0</v>
      </c>
      <c r="HS605" s="222">
        <f t="shared" si="1592"/>
        <v>0</v>
      </c>
      <c r="HT605" s="222">
        <f t="shared" si="1593"/>
        <v>0</v>
      </c>
      <c r="HU605" s="222">
        <f t="shared" si="1594"/>
        <v>0</v>
      </c>
      <c r="HV605" s="222">
        <f t="shared" si="1595"/>
        <v>0</v>
      </c>
      <c r="HW605" s="222">
        <f t="shared" si="1596"/>
        <v>0</v>
      </c>
      <c r="HX605" s="222">
        <f t="shared" si="1597"/>
        <v>0</v>
      </c>
      <c r="HY605" s="222">
        <f t="shared" si="1598"/>
        <v>0</v>
      </c>
      <c r="HZ605" s="222">
        <f t="shared" si="1599"/>
        <v>0</v>
      </c>
      <c r="IA605" s="222">
        <f t="shared" si="1600"/>
        <v>0</v>
      </c>
      <c r="IB605" s="222">
        <f t="shared" si="1601"/>
        <v>0</v>
      </c>
      <c r="IC605" s="222">
        <f t="shared" si="1602"/>
        <v>0</v>
      </c>
      <c r="ID605" s="222">
        <f t="shared" si="1603"/>
        <v>0</v>
      </c>
      <c r="IE605" s="222">
        <f t="shared" si="1604"/>
        <v>0</v>
      </c>
      <c r="IF605" s="222">
        <f t="shared" si="1605"/>
        <v>0</v>
      </c>
      <c r="IG605" s="222">
        <f t="shared" si="1606"/>
        <v>0</v>
      </c>
      <c r="IH605" s="222">
        <f t="shared" si="1607"/>
        <v>0</v>
      </c>
      <c r="II605" s="222">
        <f t="shared" si="1608"/>
        <v>0</v>
      </c>
      <c r="IJ605" s="222">
        <f t="shared" si="1609"/>
        <v>0</v>
      </c>
      <c r="IK605" s="222">
        <f t="shared" si="1610"/>
        <v>0</v>
      </c>
      <c r="IL605" s="222">
        <f t="shared" si="1611"/>
        <v>0</v>
      </c>
      <c r="IM605" s="222">
        <f t="shared" si="1612"/>
        <v>0</v>
      </c>
      <c r="IN605" s="222">
        <f t="shared" si="1613"/>
        <v>0</v>
      </c>
      <c r="IO605" s="222">
        <f t="shared" si="1614"/>
        <v>0</v>
      </c>
      <c r="IP605" s="222">
        <f t="shared" si="1615"/>
        <v>0</v>
      </c>
      <c r="IQ605" s="222">
        <f t="shared" si="1616"/>
        <v>0</v>
      </c>
      <c r="IR605" s="222">
        <f t="shared" si="1617"/>
        <v>0</v>
      </c>
      <c r="IS605" s="222">
        <f t="shared" si="1618"/>
        <v>0</v>
      </c>
      <c r="IT605" s="222">
        <f t="shared" si="1619"/>
        <v>0</v>
      </c>
      <c r="IU605" s="222">
        <f t="shared" si="1620"/>
        <v>0</v>
      </c>
      <c r="IV605" s="222">
        <f t="shared" si="1621"/>
        <v>0</v>
      </c>
      <c r="IW605" s="222">
        <f t="shared" si="1622"/>
        <v>0</v>
      </c>
      <c r="IX605" s="222">
        <f t="shared" si="1623"/>
        <v>0</v>
      </c>
      <c r="IY605" s="222">
        <f t="shared" si="1624"/>
        <v>0</v>
      </c>
      <c r="IZ605" s="222">
        <f t="shared" si="1625"/>
        <v>0</v>
      </c>
      <c r="JA605" s="222">
        <f t="shared" si="1626"/>
        <v>0</v>
      </c>
      <c r="JB605" s="222">
        <f t="shared" si="1627"/>
        <v>0</v>
      </c>
    </row>
    <row r="606" spans="2:262">
      <c r="B606" s="230">
        <v>245</v>
      </c>
      <c r="C606" s="229">
        <f t="shared" si="1628"/>
        <v>4.7851562499999839E-3</v>
      </c>
      <c r="D606" s="226">
        <f t="shared" ca="1" si="1371"/>
        <v>39.349578335205294</v>
      </c>
      <c r="E606" s="225">
        <f ca="1">IQ361</f>
        <v>0.14957833520528832</v>
      </c>
      <c r="F606" s="224">
        <v>245</v>
      </c>
      <c r="G606" s="222">
        <f t="shared" si="1372"/>
        <v>0</v>
      </c>
      <c r="H606" s="222">
        <f t="shared" si="1373"/>
        <v>0</v>
      </c>
      <c r="I606" s="222">
        <f t="shared" si="1374"/>
        <v>0</v>
      </c>
      <c r="J606" s="222">
        <f t="shared" si="1375"/>
        <v>0</v>
      </c>
      <c r="K606" s="222">
        <f t="shared" si="1376"/>
        <v>0</v>
      </c>
      <c r="L606" s="222">
        <f t="shared" si="1377"/>
        <v>0</v>
      </c>
      <c r="M606" s="222">
        <f t="shared" si="1378"/>
        <v>0</v>
      </c>
      <c r="N606" s="222">
        <f t="shared" si="1379"/>
        <v>0</v>
      </c>
      <c r="O606" s="222">
        <f t="shared" si="1380"/>
        <v>0</v>
      </c>
      <c r="P606" s="222">
        <f t="shared" si="1381"/>
        <v>0</v>
      </c>
      <c r="Q606" s="222">
        <f t="shared" si="1382"/>
        <v>0</v>
      </c>
      <c r="R606" s="222">
        <f t="shared" si="1383"/>
        <v>0</v>
      </c>
      <c r="S606" s="222">
        <f t="shared" si="1384"/>
        <v>0</v>
      </c>
      <c r="T606" s="222">
        <f t="shared" si="1385"/>
        <v>0</v>
      </c>
      <c r="U606" s="222">
        <f t="shared" si="1386"/>
        <v>0</v>
      </c>
      <c r="V606" s="222">
        <f t="shared" si="1387"/>
        <v>0</v>
      </c>
      <c r="W606" s="222">
        <f t="shared" si="1388"/>
        <v>0</v>
      </c>
      <c r="X606" s="222">
        <f t="shared" si="1389"/>
        <v>0</v>
      </c>
      <c r="Y606" s="222">
        <f t="shared" si="1390"/>
        <v>0</v>
      </c>
      <c r="Z606" s="222">
        <f t="shared" si="1391"/>
        <v>0</v>
      </c>
      <c r="AA606" s="222">
        <f t="shared" si="1392"/>
        <v>0</v>
      </c>
      <c r="AB606" s="222">
        <f t="shared" si="1393"/>
        <v>0</v>
      </c>
      <c r="AC606" s="222">
        <f t="shared" si="1394"/>
        <v>0</v>
      </c>
      <c r="AD606" s="222">
        <f t="shared" si="1395"/>
        <v>0</v>
      </c>
      <c r="AE606" s="222">
        <f t="shared" si="1396"/>
        <v>0</v>
      </c>
      <c r="AF606" s="222">
        <f t="shared" si="1397"/>
        <v>0</v>
      </c>
      <c r="AG606" s="222">
        <f t="shared" si="1398"/>
        <v>0</v>
      </c>
      <c r="AH606" s="222">
        <f t="shared" si="1399"/>
        <v>0</v>
      </c>
      <c r="AI606" s="222">
        <f t="shared" si="1400"/>
        <v>0</v>
      </c>
      <c r="AJ606" s="222">
        <f t="shared" si="1401"/>
        <v>0</v>
      </c>
      <c r="AK606" s="222">
        <f t="shared" si="1402"/>
        <v>0</v>
      </c>
      <c r="AL606" s="222">
        <f t="shared" si="1403"/>
        <v>0</v>
      </c>
      <c r="AM606" s="222">
        <f t="shared" si="1404"/>
        <v>0</v>
      </c>
      <c r="AN606" s="222">
        <f t="shared" si="1405"/>
        <v>0</v>
      </c>
      <c r="AO606" s="222">
        <f t="shared" si="1406"/>
        <v>0</v>
      </c>
      <c r="AP606" s="222">
        <f t="shared" si="1407"/>
        <v>0</v>
      </c>
      <c r="AQ606" s="222">
        <f t="shared" si="1408"/>
        <v>0</v>
      </c>
      <c r="AR606" s="222">
        <f t="shared" si="1409"/>
        <v>0</v>
      </c>
      <c r="AS606" s="222">
        <f t="shared" si="1410"/>
        <v>0</v>
      </c>
      <c r="AT606" s="222">
        <f t="shared" si="1411"/>
        <v>0</v>
      </c>
      <c r="AU606" s="222">
        <f t="shared" si="1412"/>
        <v>0</v>
      </c>
      <c r="AV606" s="222">
        <f t="shared" si="1413"/>
        <v>0</v>
      </c>
      <c r="AW606" s="222">
        <f t="shared" si="1414"/>
        <v>0</v>
      </c>
      <c r="AX606" s="222">
        <f t="shared" si="1415"/>
        <v>0</v>
      </c>
      <c r="AY606" s="222">
        <f t="shared" si="1416"/>
        <v>0</v>
      </c>
      <c r="AZ606" s="222">
        <f t="shared" si="1417"/>
        <v>0</v>
      </c>
      <c r="BA606" s="222">
        <f t="shared" si="1418"/>
        <v>0</v>
      </c>
      <c r="BB606" s="222">
        <f t="shared" si="1419"/>
        <v>0</v>
      </c>
      <c r="BC606" s="222">
        <f t="shared" si="1420"/>
        <v>0</v>
      </c>
      <c r="BD606" s="222">
        <f t="shared" si="1421"/>
        <v>0</v>
      </c>
      <c r="BE606" s="222">
        <f t="shared" si="1422"/>
        <v>0</v>
      </c>
      <c r="BF606" s="222">
        <f t="shared" si="1423"/>
        <v>0</v>
      </c>
      <c r="BG606" s="222">
        <f t="shared" si="1424"/>
        <v>0</v>
      </c>
      <c r="BH606" s="222">
        <f t="shared" si="1425"/>
        <v>0</v>
      </c>
      <c r="BI606" s="222">
        <f t="shared" si="1426"/>
        <v>0</v>
      </c>
      <c r="BJ606" s="222">
        <f t="shared" si="1427"/>
        <v>0</v>
      </c>
      <c r="BK606" s="222">
        <f t="shared" si="1428"/>
        <v>0</v>
      </c>
      <c r="BL606" s="222">
        <f t="shared" si="1429"/>
        <v>0</v>
      </c>
      <c r="BM606" s="222">
        <f t="shared" si="1430"/>
        <v>0</v>
      </c>
      <c r="BN606" s="222">
        <f t="shared" si="1431"/>
        <v>0</v>
      </c>
      <c r="BO606" s="222">
        <f t="shared" si="1432"/>
        <v>0</v>
      </c>
      <c r="BP606" s="222">
        <f t="shared" si="1433"/>
        <v>0</v>
      </c>
      <c r="BQ606" s="222">
        <f t="shared" si="1434"/>
        <v>0</v>
      </c>
      <c r="BR606" s="222">
        <f t="shared" si="1435"/>
        <v>0</v>
      </c>
      <c r="BS606" s="222">
        <f t="shared" si="1436"/>
        <v>0</v>
      </c>
      <c r="BT606" s="222">
        <f t="shared" si="1437"/>
        <v>0</v>
      </c>
      <c r="BU606" s="222">
        <f t="shared" si="1438"/>
        <v>0</v>
      </c>
      <c r="BV606" s="222">
        <f t="shared" si="1439"/>
        <v>0</v>
      </c>
      <c r="BW606" s="222">
        <f t="shared" si="1440"/>
        <v>0</v>
      </c>
      <c r="BX606" s="222">
        <f t="shared" si="1441"/>
        <v>0</v>
      </c>
      <c r="BY606" s="222">
        <f t="shared" si="1442"/>
        <v>0</v>
      </c>
      <c r="BZ606" s="222">
        <f t="shared" si="1443"/>
        <v>0</v>
      </c>
      <c r="CA606" s="222">
        <f t="shared" si="1444"/>
        <v>0</v>
      </c>
      <c r="CB606" s="222">
        <f t="shared" si="1445"/>
        <v>0</v>
      </c>
      <c r="CC606" s="222">
        <f t="shared" si="1446"/>
        <v>0</v>
      </c>
      <c r="CD606" s="222">
        <f t="shared" si="1447"/>
        <v>0</v>
      </c>
      <c r="CE606" s="222">
        <f t="shared" si="1448"/>
        <v>0</v>
      </c>
      <c r="CF606" s="222">
        <f t="shared" si="1449"/>
        <v>0</v>
      </c>
      <c r="CG606" s="222">
        <f t="shared" si="1450"/>
        <v>0</v>
      </c>
      <c r="CH606" s="222">
        <f t="shared" si="1451"/>
        <v>0</v>
      </c>
      <c r="CI606" s="222">
        <f t="shared" si="1452"/>
        <v>0</v>
      </c>
      <c r="CJ606" s="222">
        <f t="shared" si="1453"/>
        <v>0</v>
      </c>
      <c r="CK606" s="222">
        <f t="shared" si="1454"/>
        <v>0</v>
      </c>
      <c r="CL606" s="222">
        <f t="shared" si="1455"/>
        <v>0</v>
      </c>
      <c r="CM606" s="222">
        <f t="shared" si="1456"/>
        <v>0</v>
      </c>
      <c r="CN606" s="222">
        <f t="shared" si="1457"/>
        <v>0</v>
      </c>
      <c r="CO606" s="222">
        <f t="shared" si="1458"/>
        <v>0</v>
      </c>
      <c r="CP606" s="222">
        <f t="shared" si="1459"/>
        <v>0</v>
      </c>
      <c r="CQ606" s="222">
        <f t="shared" si="1460"/>
        <v>0</v>
      </c>
      <c r="CR606" s="222">
        <f t="shared" si="1461"/>
        <v>0</v>
      </c>
      <c r="CS606" s="222">
        <f t="shared" si="1462"/>
        <v>0</v>
      </c>
      <c r="CT606" s="222">
        <f t="shared" si="1463"/>
        <v>0</v>
      </c>
      <c r="CU606" s="222">
        <f t="shared" si="1464"/>
        <v>0</v>
      </c>
      <c r="CV606" s="222">
        <f t="shared" si="1465"/>
        <v>0</v>
      </c>
      <c r="CW606" s="222">
        <f t="shared" si="1466"/>
        <v>0</v>
      </c>
      <c r="CX606" s="222">
        <f t="shared" si="1467"/>
        <v>0</v>
      </c>
      <c r="CY606" s="222">
        <f t="shared" si="1468"/>
        <v>0</v>
      </c>
      <c r="CZ606" s="222">
        <f t="shared" si="1469"/>
        <v>0</v>
      </c>
      <c r="DA606" s="222">
        <f t="shared" si="1470"/>
        <v>0</v>
      </c>
      <c r="DB606" s="222">
        <f t="shared" si="1471"/>
        <v>0</v>
      </c>
      <c r="DC606" s="222">
        <f t="shared" si="1472"/>
        <v>0</v>
      </c>
      <c r="DD606" s="222">
        <f t="shared" si="1473"/>
        <v>0</v>
      </c>
      <c r="DE606" s="222">
        <f t="shared" si="1474"/>
        <v>0</v>
      </c>
      <c r="DF606" s="222">
        <f t="shared" si="1475"/>
        <v>0</v>
      </c>
      <c r="DG606" s="222">
        <f t="shared" si="1476"/>
        <v>0</v>
      </c>
      <c r="DH606" s="222">
        <f t="shared" si="1477"/>
        <v>0</v>
      </c>
      <c r="DI606" s="222">
        <f t="shared" si="1478"/>
        <v>0</v>
      </c>
      <c r="DJ606" s="222">
        <f t="shared" si="1479"/>
        <v>0</v>
      </c>
      <c r="DK606" s="222">
        <f t="shared" si="1480"/>
        <v>0</v>
      </c>
      <c r="DL606" s="222">
        <f t="shared" si="1481"/>
        <v>0</v>
      </c>
      <c r="DM606" s="222">
        <f t="shared" si="1482"/>
        <v>0</v>
      </c>
      <c r="DN606" s="222">
        <f t="shared" si="1483"/>
        <v>0</v>
      </c>
      <c r="DO606" s="222">
        <f t="shared" si="1484"/>
        <v>0</v>
      </c>
      <c r="DP606" s="222">
        <f t="shared" si="1485"/>
        <v>0</v>
      </c>
      <c r="DQ606" s="222">
        <f t="shared" si="1486"/>
        <v>0</v>
      </c>
      <c r="DR606" s="222">
        <f t="shared" si="1487"/>
        <v>0</v>
      </c>
      <c r="DS606" s="222">
        <f t="shared" si="1488"/>
        <v>0</v>
      </c>
      <c r="DT606" s="222">
        <f t="shared" si="1489"/>
        <v>0</v>
      </c>
      <c r="DU606" s="222">
        <f t="shared" si="1490"/>
        <v>0</v>
      </c>
      <c r="DV606" s="222">
        <f t="shared" si="1491"/>
        <v>0</v>
      </c>
      <c r="DW606" s="222">
        <f t="shared" si="1492"/>
        <v>0</v>
      </c>
      <c r="DX606" s="222">
        <f t="shared" si="1493"/>
        <v>0</v>
      </c>
      <c r="DY606" s="222">
        <f t="shared" si="1494"/>
        <v>0</v>
      </c>
      <c r="DZ606" s="222">
        <f t="shared" si="1495"/>
        <v>0</v>
      </c>
      <c r="EA606" s="222">
        <f t="shared" si="1496"/>
        <v>0</v>
      </c>
      <c r="EB606" s="222">
        <f t="shared" si="1497"/>
        <v>0</v>
      </c>
      <c r="EC606" s="222">
        <f t="shared" si="1498"/>
        <v>0</v>
      </c>
      <c r="ED606" s="222">
        <f t="shared" si="1499"/>
        <v>0</v>
      </c>
      <c r="EE606" s="222">
        <f t="shared" si="1500"/>
        <v>0</v>
      </c>
      <c r="EF606" s="222">
        <f t="shared" si="1501"/>
        <v>0</v>
      </c>
      <c r="EG606" s="222">
        <f t="shared" si="1502"/>
        <v>0</v>
      </c>
      <c r="EH606" s="222">
        <f t="shared" si="1503"/>
        <v>0</v>
      </c>
      <c r="EI606" s="222">
        <f t="shared" si="1504"/>
        <v>0</v>
      </c>
      <c r="EJ606" s="222">
        <f t="shared" si="1505"/>
        <v>0</v>
      </c>
      <c r="EK606" s="222">
        <f t="shared" si="1506"/>
        <v>0</v>
      </c>
      <c r="EL606" s="222">
        <f t="shared" si="1507"/>
        <v>0</v>
      </c>
      <c r="EM606" s="222">
        <f t="shared" si="1508"/>
        <v>0</v>
      </c>
      <c r="EN606" s="222">
        <f t="shared" si="1509"/>
        <v>0</v>
      </c>
      <c r="EO606" s="222">
        <f t="shared" si="1510"/>
        <v>0</v>
      </c>
      <c r="EP606" s="222">
        <f t="shared" si="1511"/>
        <v>0</v>
      </c>
      <c r="EQ606" s="222">
        <f t="shared" si="1512"/>
        <v>0</v>
      </c>
      <c r="ER606" s="222">
        <f t="shared" si="1513"/>
        <v>0</v>
      </c>
      <c r="ES606" s="222">
        <f t="shared" si="1514"/>
        <v>0</v>
      </c>
      <c r="ET606" s="222">
        <f t="shared" si="1515"/>
        <v>0</v>
      </c>
      <c r="EU606" s="222">
        <f t="shared" si="1516"/>
        <v>0</v>
      </c>
      <c r="EV606" s="222">
        <f t="shared" si="1517"/>
        <v>0</v>
      </c>
      <c r="EW606" s="222">
        <f t="shared" si="1518"/>
        <v>0</v>
      </c>
      <c r="EX606" s="222">
        <f t="shared" si="1519"/>
        <v>0</v>
      </c>
      <c r="EY606" s="222">
        <f t="shared" si="1520"/>
        <v>0</v>
      </c>
      <c r="EZ606" s="222">
        <f t="shared" si="1521"/>
        <v>0</v>
      </c>
      <c r="FA606" s="222">
        <f t="shared" si="1522"/>
        <v>0</v>
      </c>
      <c r="FB606" s="222">
        <f t="shared" si="1523"/>
        <v>0</v>
      </c>
      <c r="FC606" s="222">
        <f t="shared" si="1524"/>
        <v>0</v>
      </c>
      <c r="FD606" s="222">
        <f t="shared" si="1525"/>
        <v>0</v>
      </c>
      <c r="FE606" s="222">
        <f t="shared" si="1526"/>
        <v>0</v>
      </c>
      <c r="FF606" s="222">
        <f t="shared" si="1527"/>
        <v>0</v>
      </c>
      <c r="FG606" s="222">
        <f t="shared" si="1528"/>
        <v>0</v>
      </c>
      <c r="FH606" s="222">
        <f t="shared" si="1529"/>
        <v>0</v>
      </c>
      <c r="FI606" s="222">
        <f t="shared" si="1530"/>
        <v>0</v>
      </c>
      <c r="FJ606" s="222">
        <f t="shared" si="1531"/>
        <v>0</v>
      </c>
      <c r="FK606" s="222">
        <f t="shared" si="1532"/>
        <v>0</v>
      </c>
      <c r="FL606" s="222">
        <f t="shared" si="1533"/>
        <v>0</v>
      </c>
      <c r="FM606" s="222">
        <f t="shared" si="1534"/>
        <v>0</v>
      </c>
      <c r="FN606" s="222">
        <f t="shared" si="1535"/>
        <v>0</v>
      </c>
      <c r="FO606" s="222">
        <f t="shared" si="1536"/>
        <v>0</v>
      </c>
      <c r="FP606" s="222">
        <f t="shared" si="1537"/>
        <v>0</v>
      </c>
      <c r="FQ606" s="222">
        <f t="shared" si="1538"/>
        <v>0</v>
      </c>
      <c r="FR606" s="222">
        <f t="shared" si="1539"/>
        <v>0</v>
      </c>
      <c r="FS606" s="222">
        <f t="shared" si="1540"/>
        <v>0</v>
      </c>
      <c r="FT606" s="222">
        <f t="shared" si="1541"/>
        <v>0</v>
      </c>
      <c r="FU606" s="222">
        <f t="shared" si="1542"/>
        <v>0</v>
      </c>
      <c r="FV606" s="222">
        <f t="shared" si="1543"/>
        <v>0</v>
      </c>
      <c r="FW606" s="222">
        <f t="shared" si="1544"/>
        <v>0</v>
      </c>
      <c r="FX606" s="222">
        <f t="shared" si="1545"/>
        <v>0</v>
      </c>
      <c r="FY606" s="222">
        <f t="shared" si="1546"/>
        <v>0</v>
      </c>
      <c r="FZ606" s="222">
        <f t="shared" si="1547"/>
        <v>0</v>
      </c>
      <c r="GA606" s="222">
        <f t="shared" si="1548"/>
        <v>0</v>
      </c>
      <c r="GB606" s="222">
        <f t="shared" si="1549"/>
        <v>0</v>
      </c>
      <c r="GC606" s="222">
        <f t="shared" si="1550"/>
        <v>0</v>
      </c>
      <c r="GD606" s="222">
        <f t="shared" si="1551"/>
        <v>0</v>
      </c>
      <c r="GE606" s="222">
        <f t="shared" si="1552"/>
        <v>0</v>
      </c>
      <c r="GF606" s="222">
        <f t="shared" si="1553"/>
        <v>0</v>
      </c>
      <c r="GG606" s="222">
        <f t="shared" si="1554"/>
        <v>0</v>
      </c>
      <c r="GH606" s="222">
        <f t="shared" si="1555"/>
        <v>0</v>
      </c>
      <c r="GI606" s="222">
        <f t="shared" si="1556"/>
        <v>0</v>
      </c>
      <c r="GJ606" s="222">
        <f t="shared" si="1557"/>
        <v>0</v>
      </c>
      <c r="GK606" s="222">
        <f t="shared" si="1558"/>
        <v>0</v>
      </c>
      <c r="GL606" s="222">
        <f t="shared" si="1559"/>
        <v>0</v>
      </c>
      <c r="GM606" s="222">
        <f t="shared" si="1560"/>
        <v>0</v>
      </c>
      <c r="GN606" s="222">
        <f t="shared" si="1561"/>
        <v>0</v>
      </c>
      <c r="GO606" s="222">
        <f t="shared" si="1562"/>
        <v>0</v>
      </c>
      <c r="GP606" s="222">
        <f t="shared" si="1563"/>
        <v>0</v>
      </c>
      <c r="GQ606" s="222">
        <f t="shared" si="1564"/>
        <v>0</v>
      </c>
      <c r="GR606" s="222">
        <f t="shared" si="1565"/>
        <v>0</v>
      </c>
      <c r="GS606" s="222">
        <f t="shared" si="1566"/>
        <v>0</v>
      </c>
      <c r="GT606" s="222">
        <f t="shared" si="1567"/>
        <v>0</v>
      </c>
      <c r="GU606" s="222">
        <f t="shared" si="1568"/>
        <v>0</v>
      </c>
      <c r="GV606" s="222">
        <f t="shared" si="1569"/>
        <v>0</v>
      </c>
      <c r="GW606" s="222">
        <f t="shared" si="1570"/>
        <v>0</v>
      </c>
      <c r="GX606" s="222">
        <f t="shared" si="1571"/>
        <v>0</v>
      </c>
      <c r="GY606" s="222">
        <f t="shared" si="1572"/>
        <v>0</v>
      </c>
      <c r="GZ606" s="222">
        <f t="shared" si="1573"/>
        <v>0</v>
      </c>
      <c r="HA606" s="222">
        <f t="shared" si="1574"/>
        <v>0</v>
      </c>
      <c r="HB606" s="222">
        <f t="shared" si="1575"/>
        <v>0</v>
      </c>
      <c r="HC606" s="222">
        <f t="shared" si="1576"/>
        <v>0</v>
      </c>
      <c r="HD606" s="222">
        <f t="shared" si="1577"/>
        <v>0</v>
      </c>
      <c r="HE606" s="222">
        <f t="shared" si="1578"/>
        <v>0</v>
      </c>
      <c r="HF606" s="222">
        <f t="shared" si="1579"/>
        <v>0</v>
      </c>
      <c r="HG606" s="222">
        <f t="shared" si="1580"/>
        <v>0</v>
      </c>
      <c r="HH606" s="222">
        <f t="shared" si="1581"/>
        <v>0</v>
      </c>
      <c r="HI606" s="222">
        <f t="shared" si="1582"/>
        <v>0</v>
      </c>
      <c r="HJ606" s="222">
        <f t="shared" si="1583"/>
        <v>0</v>
      </c>
      <c r="HK606" s="222">
        <f t="shared" si="1584"/>
        <v>0</v>
      </c>
      <c r="HL606" s="222">
        <f t="shared" si="1585"/>
        <v>0</v>
      </c>
      <c r="HM606" s="222">
        <f t="shared" si="1586"/>
        <v>0</v>
      </c>
      <c r="HN606" s="222">
        <f t="shared" si="1587"/>
        <v>0</v>
      </c>
      <c r="HO606" s="222">
        <f t="shared" si="1588"/>
        <v>0</v>
      </c>
      <c r="HP606" s="222">
        <f t="shared" si="1589"/>
        <v>0</v>
      </c>
      <c r="HQ606" s="222">
        <f t="shared" si="1590"/>
        <v>0</v>
      </c>
      <c r="HR606" s="222">
        <f t="shared" si="1591"/>
        <v>0</v>
      </c>
      <c r="HS606" s="222">
        <f t="shared" si="1592"/>
        <v>0</v>
      </c>
      <c r="HT606" s="222">
        <f t="shared" si="1593"/>
        <v>0</v>
      </c>
      <c r="HU606" s="222">
        <f t="shared" si="1594"/>
        <v>0</v>
      </c>
      <c r="HV606" s="222">
        <f t="shared" si="1595"/>
        <v>0</v>
      </c>
      <c r="HW606" s="222">
        <f t="shared" si="1596"/>
        <v>0</v>
      </c>
      <c r="HX606" s="222">
        <f t="shared" si="1597"/>
        <v>0</v>
      </c>
      <c r="HY606" s="222">
        <f t="shared" si="1598"/>
        <v>0</v>
      </c>
      <c r="HZ606" s="222">
        <f t="shared" si="1599"/>
        <v>0</v>
      </c>
      <c r="IA606" s="222">
        <f t="shared" si="1600"/>
        <v>0</v>
      </c>
      <c r="IB606" s="222">
        <f t="shared" si="1601"/>
        <v>0</v>
      </c>
      <c r="IC606" s="222">
        <f t="shared" si="1602"/>
        <v>0</v>
      </c>
      <c r="ID606" s="222">
        <f t="shared" si="1603"/>
        <v>0</v>
      </c>
      <c r="IE606" s="222">
        <f t="shared" si="1604"/>
        <v>0</v>
      </c>
      <c r="IF606" s="222">
        <f t="shared" si="1605"/>
        <v>0</v>
      </c>
      <c r="IG606" s="222">
        <f t="shared" si="1606"/>
        <v>0</v>
      </c>
      <c r="IH606" s="222">
        <f t="shared" si="1607"/>
        <v>0</v>
      </c>
      <c r="II606" s="222">
        <f t="shared" si="1608"/>
        <v>0</v>
      </c>
      <c r="IJ606" s="222">
        <f t="shared" si="1609"/>
        <v>0</v>
      </c>
      <c r="IK606" s="222">
        <f t="shared" si="1610"/>
        <v>0</v>
      </c>
      <c r="IL606" s="222">
        <f t="shared" si="1611"/>
        <v>0</v>
      </c>
      <c r="IM606" s="222">
        <f t="shared" si="1612"/>
        <v>0</v>
      </c>
      <c r="IN606" s="222">
        <f t="shared" si="1613"/>
        <v>0</v>
      </c>
      <c r="IO606" s="222">
        <f t="shared" si="1614"/>
        <v>0</v>
      </c>
      <c r="IP606" s="222">
        <f t="shared" si="1615"/>
        <v>0</v>
      </c>
      <c r="IQ606" s="222">
        <f t="shared" si="1616"/>
        <v>0</v>
      </c>
      <c r="IR606" s="222">
        <f t="shared" si="1617"/>
        <v>0</v>
      </c>
      <c r="IS606" s="222">
        <f t="shared" si="1618"/>
        <v>0</v>
      </c>
      <c r="IT606" s="222">
        <f t="shared" si="1619"/>
        <v>0</v>
      </c>
      <c r="IU606" s="222">
        <f t="shared" si="1620"/>
        <v>0</v>
      </c>
      <c r="IV606" s="222">
        <f t="shared" si="1621"/>
        <v>0</v>
      </c>
      <c r="IW606" s="222">
        <f t="shared" si="1622"/>
        <v>0</v>
      </c>
      <c r="IX606" s="222">
        <f t="shared" si="1623"/>
        <v>0</v>
      </c>
      <c r="IY606" s="222">
        <f t="shared" si="1624"/>
        <v>0</v>
      </c>
      <c r="IZ606" s="222">
        <f t="shared" si="1625"/>
        <v>0</v>
      </c>
      <c r="JA606" s="222">
        <f t="shared" si="1626"/>
        <v>0</v>
      </c>
      <c r="JB606" s="222">
        <f t="shared" si="1627"/>
        <v>0</v>
      </c>
    </row>
    <row r="607" spans="2:262">
      <c r="B607" s="230">
        <v>246</v>
      </c>
      <c r="C607" s="229">
        <f t="shared" si="1628"/>
        <v>4.8046874999999835E-3</v>
      </c>
      <c r="D607" s="226">
        <f t="shared" ca="1" si="1371"/>
        <v>39.346025568152967</v>
      </c>
      <c r="E607" s="225">
        <f ca="1">IR361</f>
        <v>0.14602556815296769</v>
      </c>
      <c r="F607" s="224">
        <v>246</v>
      </c>
      <c r="G607" s="222">
        <f t="shared" si="1372"/>
        <v>0</v>
      </c>
      <c r="H607" s="222">
        <f t="shared" si="1373"/>
        <v>0</v>
      </c>
      <c r="I607" s="222">
        <f t="shared" si="1374"/>
        <v>0</v>
      </c>
      <c r="J607" s="222">
        <f t="shared" si="1375"/>
        <v>0</v>
      </c>
      <c r="K607" s="222">
        <f t="shared" si="1376"/>
        <v>0</v>
      </c>
      <c r="L607" s="222">
        <f t="shared" si="1377"/>
        <v>0</v>
      </c>
      <c r="M607" s="222">
        <f t="shared" si="1378"/>
        <v>0</v>
      </c>
      <c r="N607" s="222">
        <f t="shared" si="1379"/>
        <v>0</v>
      </c>
      <c r="O607" s="222">
        <f t="shared" si="1380"/>
        <v>0</v>
      </c>
      <c r="P607" s="222">
        <f t="shared" si="1381"/>
        <v>0</v>
      </c>
      <c r="Q607" s="222">
        <f t="shared" si="1382"/>
        <v>0</v>
      </c>
      <c r="R607" s="222">
        <f t="shared" si="1383"/>
        <v>0</v>
      </c>
      <c r="S607" s="222">
        <f t="shared" si="1384"/>
        <v>0</v>
      </c>
      <c r="T607" s="222">
        <f t="shared" si="1385"/>
        <v>0</v>
      </c>
      <c r="U607" s="222">
        <f t="shared" si="1386"/>
        <v>0</v>
      </c>
      <c r="V607" s="222">
        <f t="shared" si="1387"/>
        <v>0</v>
      </c>
      <c r="W607" s="222">
        <f t="shared" si="1388"/>
        <v>0</v>
      </c>
      <c r="X607" s="222">
        <f t="shared" si="1389"/>
        <v>0</v>
      </c>
      <c r="Y607" s="222">
        <f t="shared" si="1390"/>
        <v>0</v>
      </c>
      <c r="Z607" s="222">
        <f t="shared" si="1391"/>
        <v>0</v>
      </c>
      <c r="AA607" s="222">
        <f t="shared" si="1392"/>
        <v>0</v>
      </c>
      <c r="AB607" s="222">
        <f t="shared" si="1393"/>
        <v>0</v>
      </c>
      <c r="AC607" s="222">
        <f t="shared" si="1394"/>
        <v>0</v>
      </c>
      <c r="AD607" s="222">
        <f t="shared" si="1395"/>
        <v>0</v>
      </c>
      <c r="AE607" s="222">
        <f t="shared" si="1396"/>
        <v>0</v>
      </c>
      <c r="AF607" s="222">
        <f t="shared" si="1397"/>
        <v>0</v>
      </c>
      <c r="AG607" s="222">
        <f t="shared" si="1398"/>
        <v>0</v>
      </c>
      <c r="AH607" s="222">
        <f t="shared" si="1399"/>
        <v>0</v>
      </c>
      <c r="AI607" s="222">
        <f t="shared" si="1400"/>
        <v>0</v>
      </c>
      <c r="AJ607" s="222">
        <f t="shared" si="1401"/>
        <v>0</v>
      </c>
      <c r="AK607" s="222">
        <f t="shared" si="1402"/>
        <v>0</v>
      </c>
      <c r="AL607" s="222">
        <f t="shared" si="1403"/>
        <v>0</v>
      </c>
      <c r="AM607" s="222">
        <f t="shared" si="1404"/>
        <v>0</v>
      </c>
      <c r="AN607" s="222">
        <f t="shared" si="1405"/>
        <v>0</v>
      </c>
      <c r="AO607" s="222">
        <f t="shared" si="1406"/>
        <v>0</v>
      </c>
      <c r="AP607" s="222">
        <f t="shared" si="1407"/>
        <v>0</v>
      </c>
      <c r="AQ607" s="222">
        <f t="shared" si="1408"/>
        <v>0</v>
      </c>
      <c r="AR607" s="222">
        <f t="shared" si="1409"/>
        <v>0</v>
      </c>
      <c r="AS607" s="222">
        <f t="shared" si="1410"/>
        <v>0</v>
      </c>
      <c r="AT607" s="222">
        <f t="shared" si="1411"/>
        <v>0</v>
      </c>
      <c r="AU607" s="222">
        <f t="shared" si="1412"/>
        <v>0</v>
      </c>
      <c r="AV607" s="222">
        <f t="shared" si="1413"/>
        <v>0</v>
      </c>
      <c r="AW607" s="222">
        <f t="shared" si="1414"/>
        <v>0</v>
      </c>
      <c r="AX607" s="222">
        <f t="shared" si="1415"/>
        <v>0</v>
      </c>
      <c r="AY607" s="222">
        <f t="shared" si="1416"/>
        <v>0</v>
      </c>
      <c r="AZ607" s="222">
        <f t="shared" si="1417"/>
        <v>0</v>
      </c>
      <c r="BA607" s="222">
        <f t="shared" si="1418"/>
        <v>0</v>
      </c>
      <c r="BB607" s="222">
        <f t="shared" si="1419"/>
        <v>0</v>
      </c>
      <c r="BC607" s="222">
        <f t="shared" si="1420"/>
        <v>0</v>
      </c>
      <c r="BD607" s="222">
        <f t="shared" si="1421"/>
        <v>0</v>
      </c>
      <c r="BE607" s="222">
        <f t="shared" si="1422"/>
        <v>0</v>
      </c>
      <c r="BF607" s="222">
        <f t="shared" si="1423"/>
        <v>0</v>
      </c>
      <c r="BG607" s="222">
        <f t="shared" si="1424"/>
        <v>0</v>
      </c>
      <c r="BH607" s="222">
        <f t="shared" si="1425"/>
        <v>0</v>
      </c>
      <c r="BI607" s="222">
        <f t="shared" si="1426"/>
        <v>0</v>
      </c>
      <c r="BJ607" s="222">
        <f t="shared" si="1427"/>
        <v>0</v>
      </c>
      <c r="BK607" s="222">
        <f t="shared" si="1428"/>
        <v>0</v>
      </c>
      <c r="BL607" s="222">
        <f t="shared" si="1429"/>
        <v>0</v>
      </c>
      <c r="BM607" s="222">
        <f t="shared" si="1430"/>
        <v>0</v>
      </c>
      <c r="BN607" s="222">
        <f t="shared" si="1431"/>
        <v>0</v>
      </c>
      <c r="BO607" s="222">
        <f t="shared" si="1432"/>
        <v>0</v>
      </c>
      <c r="BP607" s="222">
        <f t="shared" si="1433"/>
        <v>0</v>
      </c>
      <c r="BQ607" s="222">
        <f t="shared" si="1434"/>
        <v>0</v>
      </c>
      <c r="BR607" s="222">
        <f t="shared" si="1435"/>
        <v>0</v>
      </c>
      <c r="BS607" s="222">
        <f t="shared" si="1436"/>
        <v>0</v>
      </c>
      <c r="BT607" s="222">
        <f t="shared" si="1437"/>
        <v>0</v>
      </c>
      <c r="BU607" s="222">
        <f t="shared" si="1438"/>
        <v>0</v>
      </c>
      <c r="BV607" s="222">
        <f t="shared" si="1439"/>
        <v>0</v>
      </c>
      <c r="BW607" s="222">
        <f t="shared" si="1440"/>
        <v>0</v>
      </c>
      <c r="BX607" s="222">
        <f t="shared" si="1441"/>
        <v>0</v>
      </c>
      <c r="BY607" s="222">
        <f t="shared" si="1442"/>
        <v>0</v>
      </c>
      <c r="BZ607" s="222">
        <f t="shared" si="1443"/>
        <v>0</v>
      </c>
      <c r="CA607" s="222">
        <f t="shared" si="1444"/>
        <v>0</v>
      </c>
      <c r="CB607" s="222">
        <f t="shared" si="1445"/>
        <v>0</v>
      </c>
      <c r="CC607" s="222">
        <f t="shared" si="1446"/>
        <v>0</v>
      </c>
      <c r="CD607" s="222">
        <f t="shared" si="1447"/>
        <v>0</v>
      </c>
      <c r="CE607" s="222">
        <f t="shared" si="1448"/>
        <v>0</v>
      </c>
      <c r="CF607" s="222">
        <f t="shared" si="1449"/>
        <v>0</v>
      </c>
      <c r="CG607" s="222">
        <f t="shared" si="1450"/>
        <v>0</v>
      </c>
      <c r="CH607" s="222">
        <f t="shared" si="1451"/>
        <v>0</v>
      </c>
      <c r="CI607" s="222">
        <f t="shared" si="1452"/>
        <v>0</v>
      </c>
      <c r="CJ607" s="222">
        <f t="shared" si="1453"/>
        <v>0</v>
      </c>
      <c r="CK607" s="222">
        <f t="shared" si="1454"/>
        <v>0</v>
      </c>
      <c r="CL607" s="222">
        <f t="shared" si="1455"/>
        <v>0</v>
      </c>
      <c r="CM607" s="222">
        <f t="shared" si="1456"/>
        <v>0</v>
      </c>
      <c r="CN607" s="222">
        <f t="shared" si="1457"/>
        <v>0</v>
      </c>
      <c r="CO607" s="222">
        <f t="shared" si="1458"/>
        <v>0</v>
      </c>
      <c r="CP607" s="222">
        <f t="shared" si="1459"/>
        <v>0</v>
      </c>
      <c r="CQ607" s="222">
        <f t="shared" si="1460"/>
        <v>0</v>
      </c>
      <c r="CR607" s="222">
        <f t="shared" si="1461"/>
        <v>0</v>
      </c>
      <c r="CS607" s="222">
        <f t="shared" si="1462"/>
        <v>0</v>
      </c>
      <c r="CT607" s="222">
        <f t="shared" si="1463"/>
        <v>0</v>
      </c>
      <c r="CU607" s="222">
        <f t="shared" si="1464"/>
        <v>0</v>
      </c>
      <c r="CV607" s="222">
        <f t="shared" si="1465"/>
        <v>0</v>
      </c>
      <c r="CW607" s="222">
        <f t="shared" si="1466"/>
        <v>0</v>
      </c>
      <c r="CX607" s="222">
        <f t="shared" si="1467"/>
        <v>0</v>
      </c>
      <c r="CY607" s="222">
        <f t="shared" si="1468"/>
        <v>0</v>
      </c>
      <c r="CZ607" s="222">
        <f t="shared" si="1469"/>
        <v>0</v>
      </c>
      <c r="DA607" s="222">
        <f t="shared" si="1470"/>
        <v>0</v>
      </c>
      <c r="DB607" s="222">
        <f t="shared" si="1471"/>
        <v>0</v>
      </c>
      <c r="DC607" s="222">
        <f t="shared" si="1472"/>
        <v>0</v>
      </c>
      <c r="DD607" s="222">
        <f t="shared" si="1473"/>
        <v>0</v>
      </c>
      <c r="DE607" s="222">
        <f t="shared" si="1474"/>
        <v>0</v>
      </c>
      <c r="DF607" s="222">
        <f t="shared" si="1475"/>
        <v>0</v>
      </c>
      <c r="DG607" s="222">
        <f t="shared" si="1476"/>
        <v>0</v>
      </c>
      <c r="DH607" s="222">
        <f t="shared" si="1477"/>
        <v>0</v>
      </c>
      <c r="DI607" s="222">
        <f t="shared" si="1478"/>
        <v>0</v>
      </c>
      <c r="DJ607" s="222">
        <f t="shared" si="1479"/>
        <v>0</v>
      </c>
      <c r="DK607" s="222">
        <f t="shared" si="1480"/>
        <v>0</v>
      </c>
      <c r="DL607" s="222">
        <f t="shared" si="1481"/>
        <v>0</v>
      </c>
      <c r="DM607" s="222">
        <f t="shared" si="1482"/>
        <v>0</v>
      </c>
      <c r="DN607" s="222">
        <f t="shared" si="1483"/>
        <v>0</v>
      </c>
      <c r="DO607" s="222">
        <f t="shared" si="1484"/>
        <v>0</v>
      </c>
      <c r="DP607" s="222">
        <f t="shared" si="1485"/>
        <v>0</v>
      </c>
      <c r="DQ607" s="222">
        <f t="shared" si="1486"/>
        <v>0</v>
      </c>
      <c r="DR607" s="222">
        <f t="shared" si="1487"/>
        <v>0</v>
      </c>
      <c r="DS607" s="222">
        <f t="shared" si="1488"/>
        <v>0</v>
      </c>
      <c r="DT607" s="222">
        <f t="shared" si="1489"/>
        <v>0</v>
      </c>
      <c r="DU607" s="222">
        <f t="shared" si="1490"/>
        <v>0</v>
      </c>
      <c r="DV607" s="222">
        <f t="shared" si="1491"/>
        <v>0</v>
      </c>
      <c r="DW607" s="222">
        <f t="shared" si="1492"/>
        <v>0</v>
      </c>
      <c r="DX607" s="222">
        <f t="shared" si="1493"/>
        <v>0</v>
      </c>
      <c r="DY607" s="222">
        <f t="shared" si="1494"/>
        <v>0</v>
      </c>
      <c r="DZ607" s="222">
        <f t="shared" si="1495"/>
        <v>0</v>
      </c>
      <c r="EA607" s="222">
        <f t="shared" si="1496"/>
        <v>0</v>
      </c>
      <c r="EB607" s="222">
        <f t="shared" si="1497"/>
        <v>0</v>
      </c>
      <c r="EC607" s="222">
        <f t="shared" si="1498"/>
        <v>0</v>
      </c>
      <c r="ED607" s="222">
        <f t="shared" si="1499"/>
        <v>0</v>
      </c>
      <c r="EE607" s="222">
        <f t="shared" si="1500"/>
        <v>0</v>
      </c>
      <c r="EF607" s="222">
        <f t="shared" si="1501"/>
        <v>0</v>
      </c>
      <c r="EG607" s="222">
        <f t="shared" si="1502"/>
        <v>0</v>
      </c>
      <c r="EH607" s="222">
        <f t="shared" si="1503"/>
        <v>0</v>
      </c>
      <c r="EI607" s="222">
        <f t="shared" si="1504"/>
        <v>0</v>
      </c>
      <c r="EJ607" s="222">
        <f t="shared" si="1505"/>
        <v>0</v>
      </c>
      <c r="EK607" s="222">
        <f t="shared" si="1506"/>
        <v>0</v>
      </c>
      <c r="EL607" s="222">
        <f t="shared" si="1507"/>
        <v>0</v>
      </c>
      <c r="EM607" s="222">
        <f t="shared" si="1508"/>
        <v>0</v>
      </c>
      <c r="EN607" s="222">
        <f t="shared" si="1509"/>
        <v>0</v>
      </c>
      <c r="EO607" s="222">
        <f t="shared" si="1510"/>
        <v>0</v>
      </c>
      <c r="EP607" s="222">
        <f t="shared" si="1511"/>
        <v>0</v>
      </c>
      <c r="EQ607" s="222">
        <f t="shared" si="1512"/>
        <v>0</v>
      </c>
      <c r="ER607" s="222">
        <f t="shared" si="1513"/>
        <v>0</v>
      </c>
      <c r="ES607" s="222">
        <f t="shared" si="1514"/>
        <v>0</v>
      </c>
      <c r="ET607" s="222">
        <f t="shared" si="1515"/>
        <v>0</v>
      </c>
      <c r="EU607" s="222">
        <f t="shared" si="1516"/>
        <v>0</v>
      </c>
      <c r="EV607" s="222">
        <f t="shared" si="1517"/>
        <v>0</v>
      </c>
      <c r="EW607" s="222">
        <f t="shared" si="1518"/>
        <v>0</v>
      </c>
      <c r="EX607" s="222">
        <f t="shared" si="1519"/>
        <v>0</v>
      </c>
      <c r="EY607" s="222">
        <f t="shared" si="1520"/>
        <v>0</v>
      </c>
      <c r="EZ607" s="222">
        <f t="shared" si="1521"/>
        <v>0</v>
      </c>
      <c r="FA607" s="222">
        <f t="shared" si="1522"/>
        <v>0</v>
      </c>
      <c r="FB607" s="222">
        <f t="shared" si="1523"/>
        <v>0</v>
      </c>
      <c r="FC607" s="222">
        <f t="shared" si="1524"/>
        <v>0</v>
      </c>
      <c r="FD607" s="222">
        <f t="shared" si="1525"/>
        <v>0</v>
      </c>
      <c r="FE607" s="222">
        <f t="shared" si="1526"/>
        <v>0</v>
      </c>
      <c r="FF607" s="222">
        <f t="shared" si="1527"/>
        <v>0</v>
      </c>
      <c r="FG607" s="222">
        <f t="shared" si="1528"/>
        <v>0</v>
      </c>
      <c r="FH607" s="222">
        <f t="shared" si="1529"/>
        <v>0</v>
      </c>
      <c r="FI607" s="222">
        <f t="shared" si="1530"/>
        <v>0</v>
      </c>
      <c r="FJ607" s="222">
        <f t="shared" si="1531"/>
        <v>0</v>
      </c>
      <c r="FK607" s="222">
        <f t="shared" si="1532"/>
        <v>0</v>
      </c>
      <c r="FL607" s="222">
        <f t="shared" si="1533"/>
        <v>0</v>
      </c>
      <c r="FM607" s="222">
        <f t="shared" si="1534"/>
        <v>0</v>
      </c>
      <c r="FN607" s="222">
        <f t="shared" si="1535"/>
        <v>0</v>
      </c>
      <c r="FO607" s="222">
        <f t="shared" si="1536"/>
        <v>0</v>
      </c>
      <c r="FP607" s="222">
        <f t="shared" si="1537"/>
        <v>0</v>
      </c>
      <c r="FQ607" s="222">
        <f t="shared" si="1538"/>
        <v>0</v>
      </c>
      <c r="FR607" s="222">
        <f t="shared" si="1539"/>
        <v>0</v>
      </c>
      <c r="FS607" s="222">
        <f t="shared" si="1540"/>
        <v>0</v>
      </c>
      <c r="FT607" s="222">
        <f t="shared" si="1541"/>
        <v>0</v>
      </c>
      <c r="FU607" s="222">
        <f t="shared" si="1542"/>
        <v>0</v>
      </c>
      <c r="FV607" s="222">
        <f t="shared" si="1543"/>
        <v>0</v>
      </c>
      <c r="FW607" s="222">
        <f t="shared" si="1544"/>
        <v>0</v>
      </c>
      <c r="FX607" s="222">
        <f t="shared" si="1545"/>
        <v>0</v>
      </c>
      <c r="FY607" s="222">
        <f t="shared" si="1546"/>
        <v>0</v>
      </c>
      <c r="FZ607" s="222">
        <f t="shared" si="1547"/>
        <v>0</v>
      </c>
      <c r="GA607" s="222">
        <f t="shared" si="1548"/>
        <v>0</v>
      </c>
      <c r="GB607" s="222">
        <f t="shared" si="1549"/>
        <v>0</v>
      </c>
      <c r="GC607" s="222">
        <f t="shared" si="1550"/>
        <v>0</v>
      </c>
      <c r="GD607" s="222">
        <f t="shared" si="1551"/>
        <v>0</v>
      </c>
      <c r="GE607" s="222">
        <f t="shared" si="1552"/>
        <v>0</v>
      </c>
      <c r="GF607" s="222">
        <f t="shared" si="1553"/>
        <v>0</v>
      </c>
      <c r="GG607" s="222">
        <f t="shared" si="1554"/>
        <v>0</v>
      </c>
      <c r="GH607" s="222">
        <f t="shared" si="1555"/>
        <v>0</v>
      </c>
      <c r="GI607" s="222">
        <f t="shared" si="1556"/>
        <v>0</v>
      </c>
      <c r="GJ607" s="222">
        <f t="shared" si="1557"/>
        <v>0</v>
      </c>
      <c r="GK607" s="222">
        <f t="shared" si="1558"/>
        <v>0</v>
      </c>
      <c r="GL607" s="222">
        <f t="shared" si="1559"/>
        <v>0</v>
      </c>
      <c r="GM607" s="222">
        <f t="shared" si="1560"/>
        <v>0</v>
      </c>
      <c r="GN607" s="222">
        <f t="shared" si="1561"/>
        <v>0</v>
      </c>
      <c r="GO607" s="222">
        <f t="shared" si="1562"/>
        <v>0</v>
      </c>
      <c r="GP607" s="222">
        <f t="shared" si="1563"/>
        <v>0</v>
      </c>
      <c r="GQ607" s="222">
        <f t="shared" si="1564"/>
        <v>0</v>
      </c>
      <c r="GR607" s="222">
        <f t="shared" si="1565"/>
        <v>0</v>
      </c>
      <c r="GS607" s="222">
        <f t="shared" si="1566"/>
        <v>0</v>
      </c>
      <c r="GT607" s="222">
        <f t="shared" si="1567"/>
        <v>0</v>
      </c>
      <c r="GU607" s="222">
        <f t="shared" si="1568"/>
        <v>0</v>
      </c>
      <c r="GV607" s="222">
        <f t="shared" si="1569"/>
        <v>0</v>
      </c>
      <c r="GW607" s="222">
        <f t="shared" si="1570"/>
        <v>0</v>
      </c>
      <c r="GX607" s="222">
        <f t="shared" si="1571"/>
        <v>0</v>
      </c>
      <c r="GY607" s="222">
        <f t="shared" si="1572"/>
        <v>0</v>
      </c>
      <c r="GZ607" s="222">
        <f t="shared" si="1573"/>
        <v>0</v>
      </c>
      <c r="HA607" s="222">
        <f t="shared" si="1574"/>
        <v>0</v>
      </c>
      <c r="HB607" s="222">
        <f t="shared" si="1575"/>
        <v>0</v>
      </c>
      <c r="HC607" s="222">
        <f t="shared" si="1576"/>
        <v>0</v>
      </c>
      <c r="HD607" s="222">
        <f t="shared" si="1577"/>
        <v>0</v>
      </c>
      <c r="HE607" s="222">
        <f t="shared" si="1578"/>
        <v>0</v>
      </c>
      <c r="HF607" s="222">
        <f t="shared" si="1579"/>
        <v>0</v>
      </c>
      <c r="HG607" s="222">
        <f t="shared" si="1580"/>
        <v>0</v>
      </c>
      <c r="HH607" s="222">
        <f t="shared" si="1581"/>
        <v>0</v>
      </c>
      <c r="HI607" s="222">
        <f t="shared" si="1582"/>
        <v>0</v>
      </c>
      <c r="HJ607" s="222">
        <f t="shared" si="1583"/>
        <v>0</v>
      </c>
      <c r="HK607" s="222">
        <f t="shared" si="1584"/>
        <v>0</v>
      </c>
      <c r="HL607" s="222">
        <f t="shared" si="1585"/>
        <v>0</v>
      </c>
      <c r="HM607" s="222">
        <f t="shared" si="1586"/>
        <v>0</v>
      </c>
      <c r="HN607" s="222">
        <f t="shared" si="1587"/>
        <v>0</v>
      </c>
      <c r="HO607" s="222">
        <f t="shared" si="1588"/>
        <v>0</v>
      </c>
      <c r="HP607" s="222">
        <f t="shared" si="1589"/>
        <v>0</v>
      </c>
      <c r="HQ607" s="222">
        <f t="shared" si="1590"/>
        <v>0</v>
      </c>
      <c r="HR607" s="222">
        <f t="shared" si="1591"/>
        <v>0</v>
      </c>
      <c r="HS607" s="222">
        <f t="shared" si="1592"/>
        <v>0</v>
      </c>
      <c r="HT607" s="222">
        <f t="shared" si="1593"/>
        <v>0</v>
      </c>
      <c r="HU607" s="222">
        <f t="shared" si="1594"/>
        <v>0</v>
      </c>
      <c r="HV607" s="222">
        <f t="shared" si="1595"/>
        <v>0</v>
      </c>
      <c r="HW607" s="222">
        <f t="shared" si="1596"/>
        <v>0</v>
      </c>
      <c r="HX607" s="222">
        <f t="shared" si="1597"/>
        <v>0</v>
      </c>
      <c r="HY607" s="222">
        <f t="shared" si="1598"/>
        <v>0</v>
      </c>
      <c r="HZ607" s="222">
        <f t="shared" si="1599"/>
        <v>0</v>
      </c>
      <c r="IA607" s="222">
        <f t="shared" si="1600"/>
        <v>0</v>
      </c>
      <c r="IB607" s="222">
        <f t="shared" si="1601"/>
        <v>0</v>
      </c>
      <c r="IC607" s="222">
        <f t="shared" si="1602"/>
        <v>0</v>
      </c>
      <c r="ID607" s="222">
        <f t="shared" si="1603"/>
        <v>0</v>
      </c>
      <c r="IE607" s="222">
        <f t="shared" si="1604"/>
        <v>0</v>
      </c>
      <c r="IF607" s="222">
        <f t="shared" si="1605"/>
        <v>0</v>
      </c>
      <c r="IG607" s="222">
        <f t="shared" si="1606"/>
        <v>0</v>
      </c>
      <c r="IH607" s="222">
        <f t="shared" si="1607"/>
        <v>0</v>
      </c>
      <c r="II607" s="222">
        <f t="shared" si="1608"/>
        <v>0</v>
      </c>
      <c r="IJ607" s="222">
        <f t="shared" si="1609"/>
        <v>0</v>
      </c>
      <c r="IK607" s="222">
        <f t="shared" si="1610"/>
        <v>0</v>
      </c>
      <c r="IL607" s="222">
        <f t="shared" si="1611"/>
        <v>0</v>
      </c>
      <c r="IM607" s="222">
        <f t="shared" si="1612"/>
        <v>0</v>
      </c>
      <c r="IN607" s="222">
        <f t="shared" si="1613"/>
        <v>0</v>
      </c>
      <c r="IO607" s="222">
        <f t="shared" si="1614"/>
        <v>0</v>
      </c>
      <c r="IP607" s="222">
        <f t="shared" si="1615"/>
        <v>0</v>
      </c>
      <c r="IQ607" s="222">
        <f t="shared" si="1616"/>
        <v>0</v>
      </c>
      <c r="IR607" s="222">
        <f t="shared" si="1617"/>
        <v>0</v>
      </c>
      <c r="IS607" s="222">
        <f t="shared" si="1618"/>
        <v>0</v>
      </c>
      <c r="IT607" s="222">
        <f t="shared" si="1619"/>
        <v>0</v>
      </c>
      <c r="IU607" s="222">
        <f t="shared" si="1620"/>
        <v>0</v>
      </c>
      <c r="IV607" s="222">
        <f t="shared" si="1621"/>
        <v>0</v>
      </c>
      <c r="IW607" s="222">
        <f t="shared" si="1622"/>
        <v>0</v>
      </c>
      <c r="IX607" s="222">
        <f t="shared" si="1623"/>
        <v>0</v>
      </c>
      <c r="IY607" s="222">
        <f t="shared" si="1624"/>
        <v>0</v>
      </c>
      <c r="IZ607" s="222">
        <f t="shared" si="1625"/>
        <v>0</v>
      </c>
      <c r="JA607" s="222">
        <f t="shared" si="1626"/>
        <v>0</v>
      </c>
      <c r="JB607" s="222">
        <f t="shared" si="1627"/>
        <v>0</v>
      </c>
    </row>
    <row r="608" spans="2:262">
      <c r="B608" s="230">
        <v>247</v>
      </c>
      <c r="C608" s="229">
        <f t="shared" si="1628"/>
        <v>4.824218749999983E-3</v>
      </c>
      <c r="D608" s="226">
        <f t="shared" ca="1" si="1371"/>
        <v>39.342839576751452</v>
      </c>
      <c r="E608" s="225">
        <f ca="1">IS361</f>
        <v>0.14283957675144646</v>
      </c>
      <c r="F608" s="224">
        <v>247</v>
      </c>
      <c r="G608" s="222">
        <f t="shared" si="1372"/>
        <v>0</v>
      </c>
      <c r="H608" s="222">
        <f t="shared" si="1373"/>
        <v>0</v>
      </c>
      <c r="I608" s="222">
        <f t="shared" si="1374"/>
        <v>0</v>
      </c>
      <c r="J608" s="222">
        <f t="shared" si="1375"/>
        <v>0</v>
      </c>
      <c r="K608" s="222">
        <f t="shared" si="1376"/>
        <v>0</v>
      </c>
      <c r="L608" s="222">
        <f t="shared" si="1377"/>
        <v>0</v>
      </c>
      <c r="M608" s="222">
        <f t="shared" si="1378"/>
        <v>0</v>
      </c>
      <c r="N608" s="222">
        <f t="shared" si="1379"/>
        <v>0</v>
      </c>
      <c r="O608" s="222">
        <f t="shared" si="1380"/>
        <v>0</v>
      </c>
      <c r="P608" s="222">
        <f t="shared" si="1381"/>
        <v>0</v>
      </c>
      <c r="Q608" s="222">
        <f t="shared" si="1382"/>
        <v>0</v>
      </c>
      <c r="R608" s="222">
        <f t="shared" si="1383"/>
        <v>0</v>
      </c>
      <c r="S608" s="222">
        <f t="shared" si="1384"/>
        <v>0</v>
      </c>
      <c r="T608" s="222">
        <f t="shared" si="1385"/>
        <v>0</v>
      </c>
      <c r="U608" s="222">
        <f t="shared" si="1386"/>
        <v>0</v>
      </c>
      <c r="V608" s="222">
        <f t="shared" si="1387"/>
        <v>0</v>
      </c>
      <c r="W608" s="222">
        <f t="shared" si="1388"/>
        <v>0</v>
      </c>
      <c r="X608" s="222">
        <f t="shared" si="1389"/>
        <v>0</v>
      </c>
      <c r="Y608" s="222">
        <f t="shared" si="1390"/>
        <v>0</v>
      </c>
      <c r="Z608" s="222">
        <f t="shared" si="1391"/>
        <v>0</v>
      </c>
      <c r="AA608" s="222">
        <f t="shared" si="1392"/>
        <v>0</v>
      </c>
      <c r="AB608" s="222">
        <f t="shared" si="1393"/>
        <v>0</v>
      </c>
      <c r="AC608" s="222">
        <f t="shared" si="1394"/>
        <v>0</v>
      </c>
      <c r="AD608" s="222">
        <f t="shared" si="1395"/>
        <v>0</v>
      </c>
      <c r="AE608" s="222">
        <f t="shared" si="1396"/>
        <v>0</v>
      </c>
      <c r="AF608" s="222">
        <f t="shared" si="1397"/>
        <v>0</v>
      </c>
      <c r="AG608" s="222">
        <f t="shared" si="1398"/>
        <v>0</v>
      </c>
      <c r="AH608" s="222">
        <f t="shared" si="1399"/>
        <v>0</v>
      </c>
      <c r="AI608" s="222">
        <f t="shared" si="1400"/>
        <v>0</v>
      </c>
      <c r="AJ608" s="222">
        <f t="shared" si="1401"/>
        <v>0</v>
      </c>
      <c r="AK608" s="222">
        <f t="shared" si="1402"/>
        <v>0</v>
      </c>
      <c r="AL608" s="222">
        <f t="shared" si="1403"/>
        <v>0</v>
      </c>
      <c r="AM608" s="222">
        <f t="shared" si="1404"/>
        <v>0</v>
      </c>
      <c r="AN608" s="222">
        <f t="shared" si="1405"/>
        <v>0</v>
      </c>
      <c r="AO608" s="222">
        <f t="shared" si="1406"/>
        <v>0</v>
      </c>
      <c r="AP608" s="222">
        <f t="shared" si="1407"/>
        <v>0</v>
      </c>
      <c r="AQ608" s="222">
        <f t="shared" si="1408"/>
        <v>0</v>
      </c>
      <c r="AR608" s="222">
        <f t="shared" si="1409"/>
        <v>0</v>
      </c>
      <c r="AS608" s="222">
        <f t="shared" si="1410"/>
        <v>0</v>
      </c>
      <c r="AT608" s="222">
        <f t="shared" si="1411"/>
        <v>0</v>
      </c>
      <c r="AU608" s="222">
        <f t="shared" si="1412"/>
        <v>0</v>
      </c>
      <c r="AV608" s="222">
        <f t="shared" si="1413"/>
        <v>0</v>
      </c>
      <c r="AW608" s="222">
        <f t="shared" si="1414"/>
        <v>0</v>
      </c>
      <c r="AX608" s="222">
        <f t="shared" si="1415"/>
        <v>0</v>
      </c>
      <c r="AY608" s="222">
        <f t="shared" si="1416"/>
        <v>0</v>
      </c>
      <c r="AZ608" s="222">
        <f t="shared" si="1417"/>
        <v>0</v>
      </c>
      <c r="BA608" s="222">
        <f t="shared" si="1418"/>
        <v>0</v>
      </c>
      <c r="BB608" s="222">
        <f t="shared" si="1419"/>
        <v>0</v>
      </c>
      <c r="BC608" s="222">
        <f t="shared" si="1420"/>
        <v>0</v>
      </c>
      <c r="BD608" s="222">
        <f t="shared" si="1421"/>
        <v>0</v>
      </c>
      <c r="BE608" s="222">
        <f t="shared" si="1422"/>
        <v>0</v>
      </c>
      <c r="BF608" s="222">
        <f t="shared" si="1423"/>
        <v>0</v>
      </c>
      <c r="BG608" s="222">
        <f t="shared" si="1424"/>
        <v>0</v>
      </c>
      <c r="BH608" s="222">
        <f t="shared" si="1425"/>
        <v>0</v>
      </c>
      <c r="BI608" s="222">
        <f t="shared" si="1426"/>
        <v>0</v>
      </c>
      <c r="BJ608" s="222">
        <f t="shared" si="1427"/>
        <v>0</v>
      </c>
      <c r="BK608" s="222">
        <f t="shared" si="1428"/>
        <v>0</v>
      </c>
      <c r="BL608" s="222">
        <f t="shared" si="1429"/>
        <v>0</v>
      </c>
      <c r="BM608" s="222">
        <f t="shared" si="1430"/>
        <v>0</v>
      </c>
      <c r="BN608" s="222">
        <f t="shared" si="1431"/>
        <v>0</v>
      </c>
      <c r="BO608" s="222">
        <f t="shared" si="1432"/>
        <v>0</v>
      </c>
      <c r="BP608" s="222">
        <f t="shared" si="1433"/>
        <v>0</v>
      </c>
      <c r="BQ608" s="222">
        <f t="shared" si="1434"/>
        <v>0</v>
      </c>
      <c r="BR608" s="222">
        <f t="shared" si="1435"/>
        <v>0</v>
      </c>
      <c r="BS608" s="222">
        <f t="shared" si="1436"/>
        <v>0</v>
      </c>
      <c r="BT608" s="222">
        <f t="shared" si="1437"/>
        <v>0</v>
      </c>
      <c r="BU608" s="222">
        <f t="shared" si="1438"/>
        <v>0</v>
      </c>
      <c r="BV608" s="222">
        <f t="shared" si="1439"/>
        <v>0</v>
      </c>
      <c r="BW608" s="222">
        <f t="shared" si="1440"/>
        <v>0</v>
      </c>
      <c r="BX608" s="222">
        <f t="shared" si="1441"/>
        <v>0</v>
      </c>
      <c r="BY608" s="222">
        <f t="shared" si="1442"/>
        <v>0</v>
      </c>
      <c r="BZ608" s="222">
        <f t="shared" si="1443"/>
        <v>0</v>
      </c>
      <c r="CA608" s="222">
        <f t="shared" si="1444"/>
        <v>0</v>
      </c>
      <c r="CB608" s="222">
        <f t="shared" si="1445"/>
        <v>0</v>
      </c>
      <c r="CC608" s="222">
        <f t="shared" si="1446"/>
        <v>0</v>
      </c>
      <c r="CD608" s="222">
        <f t="shared" si="1447"/>
        <v>0</v>
      </c>
      <c r="CE608" s="222">
        <f t="shared" si="1448"/>
        <v>0</v>
      </c>
      <c r="CF608" s="222">
        <f t="shared" si="1449"/>
        <v>0</v>
      </c>
      <c r="CG608" s="222">
        <f t="shared" si="1450"/>
        <v>0</v>
      </c>
      <c r="CH608" s="222">
        <f t="shared" si="1451"/>
        <v>0</v>
      </c>
      <c r="CI608" s="222">
        <f t="shared" si="1452"/>
        <v>0</v>
      </c>
      <c r="CJ608" s="222">
        <f t="shared" si="1453"/>
        <v>0</v>
      </c>
      <c r="CK608" s="222">
        <f t="shared" si="1454"/>
        <v>0</v>
      </c>
      <c r="CL608" s="222">
        <f t="shared" si="1455"/>
        <v>0</v>
      </c>
      <c r="CM608" s="222">
        <f t="shared" si="1456"/>
        <v>0</v>
      </c>
      <c r="CN608" s="222">
        <f t="shared" si="1457"/>
        <v>0</v>
      </c>
      <c r="CO608" s="222">
        <f t="shared" si="1458"/>
        <v>0</v>
      </c>
      <c r="CP608" s="222">
        <f t="shared" si="1459"/>
        <v>0</v>
      </c>
      <c r="CQ608" s="222">
        <f t="shared" si="1460"/>
        <v>0</v>
      </c>
      <c r="CR608" s="222">
        <f t="shared" si="1461"/>
        <v>0</v>
      </c>
      <c r="CS608" s="222">
        <f t="shared" si="1462"/>
        <v>0</v>
      </c>
      <c r="CT608" s="222">
        <f t="shared" si="1463"/>
        <v>0</v>
      </c>
      <c r="CU608" s="222">
        <f t="shared" si="1464"/>
        <v>0</v>
      </c>
      <c r="CV608" s="222">
        <f t="shared" si="1465"/>
        <v>0</v>
      </c>
      <c r="CW608" s="222">
        <f t="shared" si="1466"/>
        <v>0</v>
      </c>
      <c r="CX608" s="222">
        <f t="shared" si="1467"/>
        <v>0</v>
      </c>
      <c r="CY608" s="222">
        <f t="shared" si="1468"/>
        <v>0</v>
      </c>
      <c r="CZ608" s="222">
        <f t="shared" si="1469"/>
        <v>0</v>
      </c>
      <c r="DA608" s="222">
        <f t="shared" si="1470"/>
        <v>0</v>
      </c>
      <c r="DB608" s="222">
        <f t="shared" si="1471"/>
        <v>0</v>
      </c>
      <c r="DC608" s="222">
        <f t="shared" si="1472"/>
        <v>0</v>
      </c>
      <c r="DD608" s="222">
        <f t="shared" si="1473"/>
        <v>0</v>
      </c>
      <c r="DE608" s="222">
        <f t="shared" si="1474"/>
        <v>0</v>
      </c>
      <c r="DF608" s="222">
        <f t="shared" si="1475"/>
        <v>0</v>
      </c>
      <c r="DG608" s="222">
        <f t="shared" si="1476"/>
        <v>0</v>
      </c>
      <c r="DH608" s="222">
        <f t="shared" si="1477"/>
        <v>0</v>
      </c>
      <c r="DI608" s="222">
        <f t="shared" si="1478"/>
        <v>0</v>
      </c>
      <c r="DJ608" s="222">
        <f t="shared" si="1479"/>
        <v>0</v>
      </c>
      <c r="DK608" s="222">
        <f t="shared" si="1480"/>
        <v>0</v>
      </c>
      <c r="DL608" s="222">
        <f t="shared" si="1481"/>
        <v>0</v>
      </c>
      <c r="DM608" s="222">
        <f t="shared" si="1482"/>
        <v>0</v>
      </c>
      <c r="DN608" s="222">
        <f t="shared" si="1483"/>
        <v>0</v>
      </c>
      <c r="DO608" s="222">
        <f t="shared" si="1484"/>
        <v>0</v>
      </c>
      <c r="DP608" s="222">
        <f t="shared" si="1485"/>
        <v>0</v>
      </c>
      <c r="DQ608" s="222">
        <f t="shared" si="1486"/>
        <v>0</v>
      </c>
      <c r="DR608" s="222">
        <f t="shared" si="1487"/>
        <v>0</v>
      </c>
      <c r="DS608" s="222">
        <f t="shared" si="1488"/>
        <v>0</v>
      </c>
      <c r="DT608" s="222">
        <f t="shared" si="1489"/>
        <v>0</v>
      </c>
      <c r="DU608" s="222">
        <f t="shared" si="1490"/>
        <v>0</v>
      </c>
      <c r="DV608" s="222">
        <f t="shared" si="1491"/>
        <v>0</v>
      </c>
      <c r="DW608" s="222">
        <f t="shared" si="1492"/>
        <v>0</v>
      </c>
      <c r="DX608" s="222">
        <f t="shared" si="1493"/>
        <v>0</v>
      </c>
      <c r="DY608" s="222">
        <f t="shared" si="1494"/>
        <v>0</v>
      </c>
      <c r="DZ608" s="222">
        <f t="shared" si="1495"/>
        <v>0</v>
      </c>
      <c r="EA608" s="222">
        <f t="shared" si="1496"/>
        <v>0</v>
      </c>
      <c r="EB608" s="222">
        <f t="shared" si="1497"/>
        <v>0</v>
      </c>
      <c r="EC608" s="222">
        <f t="shared" si="1498"/>
        <v>0</v>
      </c>
      <c r="ED608" s="222">
        <f t="shared" si="1499"/>
        <v>0</v>
      </c>
      <c r="EE608" s="222">
        <f t="shared" si="1500"/>
        <v>0</v>
      </c>
      <c r="EF608" s="222">
        <f t="shared" si="1501"/>
        <v>0</v>
      </c>
      <c r="EG608" s="222">
        <f t="shared" si="1502"/>
        <v>0</v>
      </c>
      <c r="EH608" s="222">
        <f t="shared" si="1503"/>
        <v>0</v>
      </c>
      <c r="EI608" s="222">
        <f t="shared" si="1504"/>
        <v>0</v>
      </c>
      <c r="EJ608" s="222">
        <f t="shared" si="1505"/>
        <v>0</v>
      </c>
      <c r="EK608" s="222">
        <f t="shared" si="1506"/>
        <v>0</v>
      </c>
      <c r="EL608" s="222">
        <f t="shared" si="1507"/>
        <v>0</v>
      </c>
      <c r="EM608" s="222">
        <f t="shared" si="1508"/>
        <v>0</v>
      </c>
      <c r="EN608" s="222">
        <f t="shared" si="1509"/>
        <v>0</v>
      </c>
      <c r="EO608" s="222">
        <f t="shared" si="1510"/>
        <v>0</v>
      </c>
      <c r="EP608" s="222">
        <f t="shared" si="1511"/>
        <v>0</v>
      </c>
      <c r="EQ608" s="222">
        <f t="shared" si="1512"/>
        <v>0</v>
      </c>
      <c r="ER608" s="222">
        <f t="shared" si="1513"/>
        <v>0</v>
      </c>
      <c r="ES608" s="222">
        <f t="shared" si="1514"/>
        <v>0</v>
      </c>
      <c r="ET608" s="222">
        <f t="shared" si="1515"/>
        <v>0</v>
      </c>
      <c r="EU608" s="222">
        <f t="shared" si="1516"/>
        <v>0</v>
      </c>
      <c r="EV608" s="222">
        <f t="shared" si="1517"/>
        <v>0</v>
      </c>
      <c r="EW608" s="222">
        <f t="shared" si="1518"/>
        <v>0</v>
      </c>
      <c r="EX608" s="222">
        <f t="shared" si="1519"/>
        <v>0</v>
      </c>
      <c r="EY608" s="222">
        <f t="shared" si="1520"/>
        <v>0</v>
      </c>
      <c r="EZ608" s="222">
        <f t="shared" si="1521"/>
        <v>0</v>
      </c>
      <c r="FA608" s="222">
        <f t="shared" si="1522"/>
        <v>0</v>
      </c>
      <c r="FB608" s="222">
        <f t="shared" si="1523"/>
        <v>0</v>
      </c>
      <c r="FC608" s="222">
        <f t="shared" si="1524"/>
        <v>0</v>
      </c>
      <c r="FD608" s="222">
        <f t="shared" si="1525"/>
        <v>0</v>
      </c>
      <c r="FE608" s="222">
        <f t="shared" si="1526"/>
        <v>0</v>
      </c>
      <c r="FF608" s="222">
        <f t="shared" si="1527"/>
        <v>0</v>
      </c>
      <c r="FG608" s="222">
        <f t="shared" si="1528"/>
        <v>0</v>
      </c>
      <c r="FH608" s="222">
        <f t="shared" si="1529"/>
        <v>0</v>
      </c>
      <c r="FI608" s="222">
        <f t="shared" si="1530"/>
        <v>0</v>
      </c>
      <c r="FJ608" s="222">
        <f t="shared" si="1531"/>
        <v>0</v>
      </c>
      <c r="FK608" s="222">
        <f t="shared" si="1532"/>
        <v>0</v>
      </c>
      <c r="FL608" s="222">
        <f t="shared" si="1533"/>
        <v>0</v>
      </c>
      <c r="FM608" s="222">
        <f t="shared" si="1534"/>
        <v>0</v>
      </c>
      <c r="FN608" s="222">
        <f t="shared" si="1535"/>
        <v>0</v>
      </c>
      <c r="FO608" s="222">
        <f t="shared" si="1536"/>
        <v>0</v>
      </c>
      <c r="FP608" s="222">
        <f t="shared" si="1537"/>
        <v>0</v>
      </c>
      <c r="FQ608" s="222">
        <f t="shared" si="1538"/>
        <v>0</v>
      </c>
      <c r="FR608" s="222">
        <f t="shared" si="1539"/>
        <v>0</v>
      </c>
      <c r="FS608" s="222">
        <f t="shared" si="1540"/>
        <v>0</v>
      </c>
      <c r="FT608" s="222">
        <f t="shared" si="1541"/>
        <v>0</v>
      </c>
      <c r="FU608" s="222">
        <f t="shared" si="1542"/>
        <v>0</v>
      </c>
      <c r="FV608" s="222">
        <f t="shared" si="1543"/>
        <v>0</v>
      </c>
      <c r="FW608" s="222">
        <f t="shared" si="1544"/>
        <v>0</v>
      </c>
      <c r="FX608" s="222">
        <f t="shared" si="1545"/>
        <v>0</v>
      </c>
      <c r="FY608" s="222">
        <f t="shared" si="1546"/>
        <v>0</v>
      </c>
      <c r="FZ608" s="222">
        <f t="shared" si="1547"/>
        <v>0</v>
      </c>
      <c r="GA608" s="222">
        <f t="shared" si="1548"/>
        <v>0</v>
      </c>
      <c r="GB608" s="222">
        <f t="shared" si="1549"/>
        <v>0</v>
      </c>
      <c r="GC608" s="222">
        <f t="shared" si="1550"/>
        <v>0</v>
      </c>
      <c r="GD608" s="222">
        <f t="shared" si="1551"/>
        <v>0</v>
      </c>
      <c r="GE608" s="222">
        <f t="shared" si="1552"/>
        <v>0</v>
      </c>
      <c r="GF608" s="222">
        <f t="shared" si="1553"/>
        <v>0</v>
      </c>
      <c r="GG608" s="222">
        <f t="shared" si="1554"/>
        <v>0</v>
      </c>
      <c r="GH608" s="222">
        <f t="shared" si="1555"/>
        <v>0</v>
      </c>
      <c r="GI608" s="222">
        <f t="shared" si="1556"/>
        <v>0</v>
      </c>
      <c r="GJ608" s="222">
        <f t="shared" si="1557"/>
        <v>0</v>
      </c>
      <c r="GK608" s="222">
        <f t="shared" si="1558"/>
        <v>0</v>
      </c>
      <c r="GL608" s="222">
        <f t="shared" si="1559"/>
        <v>0</v>
      </c>
      <c r="GM608" s="222">
        <f t="shared" si="1560"/>
        <v>0</v>
      </c>
      <c r="GN608" s="222">
        <f t="shared" si="1561"/>
        <v>0</v>
      </c>
      <c r="GO608" s="222">
        <f t="shared" si="1562"/>
        <v>0</v>
      </c>
      <c r="GP608" s="222">
        <f t="shared" si="1563"/>
        <v>0</v>
      </c>
      <c r="GQ608" s="222">
        <f t="shared" si="1564"/>
        <v>0</v>
      </c>
      <c r="GR608" s="222">
        <f t="shared" si="1565"/>
        <v>0</v>
      </c>
      <c r="GS608" s="222">
        <f t="shared" si="1566"/>
        <v>0</v>
      </c>
      <c r="GT608" s="222">
        <f t="shared" si="1567"/>
        <v>0</v>
      </c>
      <c r="GU608" s="222">
        <f t="shared" si="1568"/>
        <v>0</v>
      </c>
      <c r="GV608" s="222">
        <f t="shared" si="1569"/>
        <v>0</v>
      </c>
      <c r="GW608" s="222">
        <f t="shared" si="1570"/>
        <v>0</v>
      </c>
      <c r="GX608" s="222">
        <f t="shared" si="1571"/>
        <v>0</v>
      </c>
      <c r="GY608" s="222">
        <f t="shared" si="1572"/>
        <v>0</v>
      </c>
      <c r="GZ608" s="222">
        <f t="shared" si="1573"/>
        <v>0</v>
      </c>
      <c r="HA608" s="222">
        <f t="shared" si="1574"/>
        <v>0</v>
      </c>
      <c r="HB608" s="222">
        <f t="shared" si="1575"/>
        <v>0</v>
      </c>
      <c r="HC608" s="222">
        <f t="shared" si="1576"/>
        <v>0</v>
      </c>
      <c r="HD608" s="222">
        <f t="shared" si="1577"/>
        <v>0</v>
      </c>
      <c r="HE608" s="222">
        <f t="shared" si="1578"/>
        <v>0</v>
      </c>
      <c r="HF608" s="222">
        <f t="shared" si="1579"/>
        <v>0</v>
      </c>
      <c r="HG608" s="222">
        <f t="shared" si="1580"/>
        <v>0</v>
      </c>
      <c r="HH608" s="222">
        <f t="shared" si="1581"/>
        <v>0</v>
      </c>
      <c r="HI608" s="222">
        <f t="shared" si="1582"/>
        <v>0</v>
      </c>
      <c r="HJ608" s="222">
        <f t="shared" si="1583"/>
        <v>0</v>
      </c>
      <c r="HK608" s="222">
        <f t="shared" si="1584"/>
        <v>0</v>
      </c>
      <c r="HL608" s="222">
        <f t="shared" si="1585"/>
        <v>0</v>
      </c>
      <c r="HM608" s="222">
        <f t="shared" si="1586"/>
        <v>0</v>
      </c>
      <c r="HN608" s="222">
        <f t="shared" si="1587"/>
        <v>0</v>
      </c>
      <c r="HO608" s="222">
        <f t="shared" si="1588"/>
        <v>0</v>
      </c>
      <c r="HP608" s="222">
        <f t="shared" si="1589"/>
        <v>0</v>
      </c>
      <c r="HQ608" s="222">
        <f t="shared" si="1590"/>
        <v>0</v>
      </c>
      <c r="HR608" s="222">
        <f t="shared" si="1591"/>
        <v>0</v>
      </c>
      <c r="HS608" s="222">
        <f t="shared" si="1592"/>
        <v>0</v>
      </c>
      <c r="HT608" s="222">
        <f t="shared" si="1593"/>
        <v>0</v>
      </c>
      <c r="HU608" s="222">
        <f t="shared" si="1594"/>
        <v>0</v>
      </c>
      <c r="HV608" s="222">
        <f t="shared" si="1595"/>
        <v>0</v>
      </c>
      <c r="HW608" s="222">
        <f t="shared" si="1596"/>
        <v>0</v>
      </c>
      <c r="HX608" s="222">
        <f t="shared" si="1597"/>
        <v>0</v>
      </c>
      <c r="HY608" s="222">
        <f t="shared" si="1598"/>
        <v>0</v>
      </c>
      <c r="HZ608" s="222">
        <f t="shared" si="1599"/>
        <v>0</v>
      </c>
      <c r="IA608" s="222">
        <f t="shared" si="1600"/>
        <v>0</v>
      </c>
      <c r="IB608" s="222">
        <f t="shared" si="1601"/>
        <v>0</v>
      </c>
      <c r="IC608" s="222">
        <f t="shared" si="1602"/>
        <v>0</v>
      </c>
      <c r="ID608" s="222">
        <f t="shared" si="1603"/>
        <v>0</v>
      </c>
      <c r="IE608" s="222">
        <f t="shared" si="1604"/>
        <v>0</v>
      </c>
      <c r="IF608" s="222">
        <f t="shared" si="1605"/>
        <v>0</v>
      </c>
      <c r="IG608" s="222">
        <f t="shared" si="1606"/>
        <v>0</v>
      </c>
      <c r="IH608" s="222">
        <f t="shared" si="1607"/>
        <v>0</v>
      </c>
      <c r="II608" s="222">
        <f t="shared" si="1608"/>
        <v>0</v>
      </c>
      <c r="IJ608" s="222">
        <f t="shared" si="1609"/>
        <v>0</v>
      </c>
      <c r="IK608" s="222">
        <f t="shared" si="1610"/>
        <v>0</v>
      </c>
      <c r="IL608" s="222">
        <f t="shared" si="1611"/>
        <v>0</v>
      </c>
      <c r="IM608" s="222">
        <f t="shared" si="1612"/>
        <v>0</v>
      </c>
      <c r="IN608" s="222">
        <f t="shared" si="1613"/>
        <v>0</v>
      </c>
      <c r="IO608" s="222">
        <f t="shared" si="1614"/>
        <v>0</v>
      </c>
      <c r="IP608" s="222">
        <f t="shared" si="1615"/>
        <v>0</v>
      </c>
      <c r="IQ608" s="222">
        <f t="shared" si="1616"/>
        <v>0</v>
      </c>
      <c r="IR608" s="222">
        <f t="shared" si="1617"/>
        <v>0</v>
      </c>
      <c r="IS608" s="222">
        <f t="shared" si="1618"/>
        <v>0</v>
      </c>
      <c r="IT608" s="222">
        <f t="shared" si="1619"/>
        <v>0</v>
      </c>
      <c r="IU608" s="222">
        <f t="shared" si="1620"/>
        <v>0</v>
      </c>
      <c r="IV608" s="222">
        <f t="shared" si="1621"/>
        <v>0</v>
      </c>
      <c r="IW608" s="222">
        <f t="shared" si="1622"/>
        <v>0</v>
      </c>
      <c r="IX608" s="222">
        <f t="shared" si="1623"/>
        <v>0</v>
      </c>
      <c r="IY608" s="222">
        <f t="shared" si="1624"/>
        <v>0</v>
      </c>
      <c r="IZ608" s="222">
        <f t="shared" si="1625"/>
        <v>0</v>
      </c>
      <c r="JA608" s="222">
        <f t="shared" si="1626"/>
        <v>0</v>
      </c>
      <c r="JB608" s="222">
        <f t="shared" si="1627"/>
        <v>0</v>
      </c>
    </row>
    <row r="609" spans="1:262">
      <c r="B609" s="230">
        <v>248</v>
      </c>
      <c r="C609" s="229">
        <f t="shared" si="1628"/>
        <v>4.8437499999999826E-3</v>
      </c>
      <c r="D609" s="226">
        <f t="shared" ca="1" si="1371"/>
        <v>39.339855568773373</v>
      </c>
      <c r="E609" s="225">
        <f ca="1">IT361</f>
        <v>0.1398555687733731</v>
      </c>
      <c r="F609" s="224">
        <v>248</v>
      </c>
      <c r="G609" s="222">
        <f t="shared" si="1372"/>
        <v>0</v>
      </c>
      <c r="H609" s="222">
        <f t="shared" si="1373"/>
        <v>0</v>
      </c>
      <c r="I609" s="222">
        <f t="shared" si="1374"/>
        <v>0</v>
      </c>
      <c r="J609" s="222">
        <f t="shared" si="1375"/>
        <v>0</v>
      </c>
      <c r="K609" s="222">
        <f t="shared" si="1376"/>
        <v>0</v>
      </c>
      <c r="L609" s="222">
        <f t="shared" si="1377"/>
        <v>0</v>
      </c>
      <c r="M609" s="222">
        <f t="shared" si="1378"/>
        <v>0</v>
      </c>
      <c r="N609" s="222">
        <f t="shared" si="1379"/>
        <v>0</v>
      </c>
      <c r="O609" s="222">
        <f t="shared" si="1380"/>
        <v>0</v>
      </c>
      <c r="P609" s="222">
        <f t="shared" si="1381"/>
        <v>0</v>
      </c>
      <c r="Q609" s="222">
        <f t="shared" si="1382"/>
        <v>0</v>
      </c>
      <c r="R609" s="222">
        <f t="shared" si="1383"/>
        <v>0</v>
      </c>
      <c r="S609" s="222">
        <f t="shared" si="1384"/>
        <v>0</v>
      </c>
      <c r="T609" s="222">
        <f t="shared" si="1385"/>
        <v>0</v>
      </c>
      <c r="U609" s="222">
        <f t="shared" si="1386"/>
        <v>0</v>
      </c>
      <c r="V609" s="222">
        <f t="shared" si="1387"/>
        <v>0</v>
      </c>
      <c r="W609" s="222">
        <f t="shared" si="1388"/>
        <v>0</v>
      </c>
      <c r="X609" s="222">
        <f t="shared" si="1389"/>
        <v>0</v>
      </c>
      <c r="Y609" s="222">
        <f t="shared" si="1390"/>
        <v>0</v>
      </c>
      <c r="Z609" s="222">
        <f t="shared" si="1391"/>
        <v>0</v>
      </c>
      <c r="AA609" s="222">
        <f t="shared" si="1392"/>
        <v>0</v>
      </c>
      <c r="AB609" s="222">
        <f t="shared" si="1393"/>
        <v>0</v>
      </c>
      <c r="AC609" s="222">
        <f t="shared" si="1394"/>
        <v>0</v>
      </c>
      <c r="AD609" s="222">
        <f t="shared" si="1395"/>
        <v>0</v>
      </c>
      <c r="AE609" s="222">
        <f t="shared" si="1396"/>
        <v>0</v>
      </c>
      <c r="AF609" s="222">
        <f t="shared" si="1397"/>
        <v>0</v>
      </c>
      <c r="AG609" s="222">
        <f t="shared" si="1398"/>
        <v>0</v>
      </c>
      <c r="AH609" s="222">
        <f t="shared" si="1399"/>
        <v>0</v>
      </c>
      <c r="AI609" s="222">
        <f t="shared" si="1400"/>
        <v>0</v>
      </c>
      <c r="AJ609" s="222">
        <f t="shared" si="1401"/>
        <v>0</v>
      </c>
      <c r="AK609" s="222">
        <f t="shared" si="1402"/>
        <v>0</v>
      </c>
      <c r="AL609" s="222">
        <f t="shared" si="1403"/>
        <v>0</v>
      </c>
      <c r="AM609" s="222">
        <f t="shared" si="1404"/>
        <v>0</v>
      </c>
      <c r="AN609" s="222">
        <f t="shared" si="1405"/>
        <v>0</v>
      </c>
      <c r="AO609" s="222">
        <f t="shared" si="1406"/>
        <v>0</v>
      </c>
      <c r="AP609" s="222">
        <f t="shared" si="1407"/>
        <v>0</v>
      </c>
      <c r="AQ609" s="222">
        <f t="shared" si="1408"/>
        <v>0</v>
      </c>
      <c r="AR609" s="222">
        <f t="shared" si="1409"/>
        <v>0</v>
      </c>
      <c r="AS609" s="222">
        <f t="shared" si="1410"/>
        <v>0</v>
      </c>
      <c r="AT609" s="222">
        <f t="shared" si="1411"/>
        <v>0</v>
      </c>
      <c r="AU609" s="222">
        <f t="shared" si="1412"/>
        <v>0</v>
      </c>
      <c r="AV609" s="222">
        <f t="shared" si="1413"/>
        <v>0</v>
      </c>
      <c r="AW609" s="222">
        <f t="shared" si="1414"/>
        <v>0</v>
      </c>
      <c r="AX609" s="222">
        <f t="shared" si="1415"/>
        <v>0</v>
      </c>
      <c r="AY609" s="222">
        <f t="shared" si="1416"/>
        <v>0</v>
      </c>
      <c r="AZ609" s="222">
        <f t="shared" si="1417"/>
        <v>0</v>
      </c>
      <c r="BA609" s="222">
        <f t="shared" si="1418"/>
        <v>0</v>
      </c>
      <c r="BB609" s="222">
        <f t="shared" si="1419"/>
        <v>0</v>
      </c>
      <c r="BC609" s="222">
        <f t="shared" si="1420"/>
        <v>0</v>
      </c>
      <c r="BD609" s="222">
        <f t="shared" si="1421"/>
        <v>0</v>
      </c>
      <c r="BE609" s="222">
        <f t="shared" si="1422"/>
        <v>0</v>
      </c>
      <c r="BF609" s="222">
        <f t="shared" si="1423"/>
        <v>0</v>
      </c>
      <c r="BG609" s="222">
        <f t="shared" si="1424"/>
        <v>0</v>
      </c>
      <c r="BH609" s="222">
        <f t="shared" si="1425"/>
        <v>0</v>
      </c>
      <c r="BI609" s="222">
        <f t="shared" si="1426"/>
        <v>0</v>
      </c>
      <c r="BJ609" s="222">
        <f t="shared" si="1427"/>
        <v>0</v>
      </c>
      <c r="BK609" s="222">
        <f t="shared" si="1428"/>
        <v>0</v>
      </c>
      <c r="BL609" s="222">
        <f t="shared" si="1429"/>
        <v>0</v>
      </c>
      <c r="BM609" s="222">
        <f t="shared" si="1430"/>
        <v>0</v>
      </c>
      <c r="BN609" s="222">
        <f t="shared" si="1431"/>
        <v>0</v>
      </c>
      <c r="BO609" s="222">
        <f t="shared" si="1432"/>
        <v>0</v>
      </c>
      <c r="BP609" s="222">
        <f t="shared" si="1433"/>
        <v>0</v>
      </c>
      <c r="BQ609" s="222">
        <f t="shared" si="1434"/>
        <v>0</v>
      </c>
      <c r="BR609" s="222">
        <f t="shared" si="1435"/>
        <v>0</v>
      </c>
      <c r="BS609" s="222">
        <f t="shared" si="1436"/>
        <v>0</v>
      </c>
      <c r="BT609" s="222">
        <f t="shared" si="1437"/>
        <v>0</v>
      </c>
      <c r="BU609" s="222">
        <f t="shared" si="1438"/>
        <v>0</v>
      </c>
      <c r="BV609" s="222">
        <f t="shared" si="1439"/>
        <v>0</v>
      </c>
      <c r="BW609" s="222">
        <f t="shared" si="1440"/>
        <v>0</v>
      </c>
      <c r="BX609" s="222">
        <f t="shared" si="1441"/>
        <v>0</v>
      </c>
      <c r="BY609" s="222">
        <f t="shared" si="1442"/>
        <v>0</v>
      </c>
      <c r="BZ609" s="222">
        <f t="shared" si="1443"/>
        <v>0</v>
      </c>
      <c r="CA609" s="222">
        <f t="shared" si="1444"/>
        <v>0</v>
      </c>
      <c r="CB609" s="222">
        <f t="shared" si="1445"/>
        <v>0</v>
      </c>
      <c r="CC609" s="222">
        <f t="shared" si="1446"/>
        <v>0</v>
      </c>
      <c r="CD609" s="222">
        <f t="shared" si="1447"/>
        <v>0</v>
      </c>
      <c r="CE609" s="222">
        <f t="shared" si="1448"/>
        <v>0</v>
      </c>
      <c r="CF609" s="222">
        <f t="shared" si="1449"/>
        <v>0</v>
      </c>
      <c r="CG609" s="222">
        <f t="shared" si="1450"/>
        <v>0</v>
      </c>
      <c r="CH609" s="222">
        <f t="shared" si="1451"/>
        <v>0</v>
      </c>
      <c r="CI609" s="222">
        <f t="shared" si="1452"/>
        <v>0</v>
      </c>
      <c r="CJ609" s="222">
        <f t="shared" si="1453"/>
        <v>0</v>
      </c>
      <c r="CK609" s="222">
        <f t="shared" si="1454"/>
        <v>0</v>
      </c>
      <c r="CL609" s="222">
        <f t="shared" si="1455"/>
        <v>0</v>
      </c>
      <c r="CM609" s="222">
        <f t="shared" si="1456"/>
        <v>0</v>
      </c>
      <c r="CN609" s="222">
        <f t="shared" si="1457"/>
        <v>0</v>
      </c>
      <c r="CO609" s="222">
        <f t="shared" si="1458"/>
        <v>0</v>
      </c>
      <c r="CP609" s="222">
        <f t="shared" si="1459"/>
        <v>0</v>
      </c>
      <c r="CQ609" s="222">
        <f t="shared" si="1460"/>
        <v>0</v>
      </c>
      <c r="CR609" s="222">
        <f t="shared" si="1461"/>
        <v>0</v>
      </c>
      <c r="CS609" s="222">
        <f t="shared" si="1462"/>
        <v>0</v>
      </c>
      <c r="CT609" s="222">
        <f t="shared" si="1463"/>
        <v>0</v>
      </c>
      <c r="CU609" s="222">
        <f t="shared" si="1464"/>
        <v>0</v>
      </c>
      <c r="CV609" s="222">
        <f t="shared" si="1465"/>
        <v>0</v>
      </c>
      <c r="CW609" s="222">
        <f t="shared" si="1466"/>
        <v>0</v>
      </c>
      <c r="CX609" s="222">
        <f t="shared" si="1467"/>
        <v>0</v>
      </c>
      <c r="CY609" s="222">
        <f t="shared" si="1468"/>
        <v>0</v>
      </c>
      <c r="CZ609" s="222">
        <f t="shared" si="1469"/>
        <v>0</v>
      </c>
      <c r="DA609" s="222">
        <f t="shared" si="1470"/>
        <v>0</v>
      </c>
      <c r="DB609" s="222">
        <f t="shared" si="1471"/>
        <v>0</v>
      </c>
      <c r="DC609" s="222">
        <f t="shared" si="1472"/>
        <v>0</v>
      </c>
      <c r="DD609" s="222">
        <f t="shared" si="1473"/>
        <v>0</v>
      </c>
      <c r="DE609" s="222">
        <f t="shared" si="1474"/>
        <v>0</v>
      </c>
      <c r="DF609" s="222">
        <f t="shared" si="1475"/>
        <v>0</v>
      </c>
      <c r="DG609" s="222">
        <f t="shared" si="1476"/>
        <v>0</v>
      </c>
      <c r="DH609" s="222">
        <f t="shared" si="1477"/>
        <v>0</v>
      </c>
      <c r="DI609" s="222">
        <f t="shared" si="1478"/>
        <v>0</v>
      </c>
      <c r="DJ609" s="222">
        <f t="shared" si="1479"/>
        <v>0</v>
      </c>
      <c r="DK609" s="222">
        <f t="shared" si="1480"/>
        <v>0</v>
      </c>
      <c r="DL609" s="222">
        <f t="shared" si="1481"/>
        <v>0</v>
      </c>
      <c r="DM609" s="222">
        <f t="shared" si="1482"/>
        <v>0</v>
      </c>
      <c r="DN609" s="222">
        <f t="shared" si="1483"/>
        <v>0</v>
      </c>
      <c r="DO609" s="222">
        <f t="shared" si="1484"/>
        <v>0</v>
      </c>
      <c r="DP609" s="222">
        <f t="shared" si="1485"/>
        <v>0</v>
      </c>
      <c r="DQ609" s="222">
        <f t="shared" si="1486"/>
        <v>0</v>
      </c>
      <c r="DR609" s="222">
        <f t="shared" si="1487"/>
        <v>0</v>
      </c>
      <c r="DS609" s="222">
        <f t="shared" si="1488"/>
        <v>0</v>
      </c>
      <c r="DT609" s="222">
        <f t="shared" si="1489"/>
        <v>0</v>
      </c>
      <c r="DU609" s="222">
        <f t="shared" si="1490"/>
        <v>0</v>
      </c>
      <c r="DV609" s="222">
        <f t="shared" si="1491"/>
        <v>0</v>
      </c>
      <c r="DW609" s="222">
        <f t="shared" si="1492"/>
        <v>0</v>
      </c>
      <c r="DX609" s="222">
        <f t="shared" si="1493"/>
        <v>0</v>
      </c>
      <c r="DY609" s="222">
        <f t="shared" si="1494"/>
        <v>0</v>
      </c>
      <c r="DZ609" s="222">
        <f t="shared" si="1495"/>
        <v>0</v>
      </c>
      <c r="EA609" s="222">
        <f t="shared" si="1496"/>
        <v>0</v>
      </c>
      <c r="EB609" s="222">
        <f t="shared" si="1497"/>
        <v>0</v>
      </c>
      <c r="EC609" s="222">
        <f t="shared" si="1498"/>
        <v>0</v>
      </c>
      <c r="ED609" s="222">
        <f t="shared" si="1499"/>
        <v>0</v>
      </c>
      <c r="EE609" s="222">
        <f t="shared" si="1500"/>
        <v>0</v>
      </c>
      <c r="EF609" s="222">
        <f t="shared" si="1501"/>
        <v>0</v>
      </c>
      <c r="EG609" s="222">
        <f t="shared" si="1502"/>
        <v>0</v>
      </c>
      <c r="EH609" s="222">
        <f t="shared" si="1503"/>
        <v>0</v>
      </c>
      <c r="EI609" s="222">
        <f t="shared" si="1504"/>
        <v>0</v>
      </c>
      <c r="EJ609" s="222">
        <f t="shared" si="1505"/>
        <v>0</v>
      </c>
      <c r="EK609" s="222">
        <f t="shared" si="1506"/>
        <v>0</v>
      </c>
      <c r="EL609" s="222">
        <f t="shared" si="1507"/>
        <v>0</v>
      </c>
      <c r="EM609" s="222">
        <f t="shared" si="1508"/>
        <v>0</v>
      </c>
      <c r="EN609" s="222">
        <f t="shared" si="1509"/>
        <v>0</v>
      </c>
      <c r="EO609" s="222">
        <f t="shared" si="1510"/>
        <v>0</v>
      </c>
      <c r="EP609" s="222">
        <f t="shared" si="1511"/>
        <v>0</v>
      </c>
      <c r="EQ609" s="222">
        <f t="shared" si="1512"/>
        <v>0</v>
      </c>
      <c r="ER609" s="222">
        <f t="shared" si="1513"/>
        <v>0</v>
      </c>
      <c r="ES609" s="222">
        <f t="shared" si="1514"/>
        <v>0</v>
      </c>
      <c r="ET609" s="222">
        <f t="shared" si="1515"/>
        <v>0</v>
      </c>
      <c r="EU609" s="222">
        <f t="shared" si="1516"/>
        <v>0</v>
      </c>
      <c r="EV609" s="222">
        <f t="shared" si="1517"/>
        <v>0</v>
      </c>
      <c r="EW609" s="222">
        <f t="shared" si="1518"/>
        <v>0</v>
      </c>
      <c r="EX609" s="222">
        <f t="shared" si="1519"/>
        <v>0</v>
      </c>
      <c r="EY609" s="222">
        <f t="shared" si="1520"/>
        <v>0</v>
      </c>
      <c r="EZ609" s="222">
        <f t="shared" si="1521"/>
        <v>0</v>
      </c>
      <c r="FA609" s="222">
        <f t="shared" si="1522"/>
        <v>0</v>
      </c>
      <c r="FB609" s="222">
        <f t="shared" si="1523"/>
        <v>0</v>
      </c>
      <c r="FC609" s="222">
        <f t="shared" si="1524"/>
        <v>0</v>
      </c>
      <c r="FD609" s="222">
        <f t="shared" si="1525"/>
        <v>0</v>
      </c>
      <c r="FE609" s="222">
        <f t="shared" si="1526"/>
        <v>0</v>
      </c>
      <c r="FF609" s="222">
        <f t="shared" si="1527"/>
        <v>0</v>
      </c>
      <c r="FG609" s="222">
        <f t="shared" si="1528"/>
        <v>0</v>
      </c>
      <c r="FH609" s="222">
        <f t="shared" si="1529"/>
        <v>0</v>
      </c>
      <c r="FI609" s="222">
        <f t="shared" si="1530"/>
        <v>0</v>
      </c>
      <c r="FJ609" s="222">
        <f t="shared" si="1531"/>
        <v>0</v>
      </c>
      <c r="FK609" s="222">
        <f t="shared" si="1532"/>
        <v>0</v>
      </c>
      <c r="FL609" s="222">
        <f t="shared" si="1533"/>
        <v>0</v>
      </c>
      <c r="FM609" s="222">
        <f t="shared" si="1534"/>
        <v>0</v>
      </c>
      <c r="FN609" s="222">
        <f t="shared" si="1535"/>
        <v>0</v>
      </c>
      <c r="FO609" s="222">
        <f t="shared" si="1536"/>
        <v>0</v>
      </c>
      <c r="FP609" s="222">
        <f t="shared" si="1537"/>
        <v>0</v>
      </c>
      <c r="FQ609" s="222">
        <f t="shared" si="1538"/>
        <v>0</v>
      </c>
      <c r="FR609" s="222">
        <f t="shared" si="1539"/>
        <v>0</v>
      </c>
      <c r="FS609" s="222">
        <f t="shared" si="1540"/>
        <v>0</v>
      </c>
      <c r="FT609" s="222">
        <f t="shared" si="1541"/>
        <v>0</v>
      </c>
      <c r="FU609" s="222">
        <f t="shared" si="1542"/>
        <v>0</v>
      </c>
      <c r="FV609" s="222">
        <f t="shared" si="1543"/>
        <v>0</v>
      </c>
      <c r="FW609" s="222">
        <f t="shared" si="1544"/>
        <v>0</v>
      </c>
      <c r="FX609" s="222">
        <f t="shared" si="1545"/>
        <v>0</v>
      </c>
      <c r="FY609" s="222">
        <f t="shared" si="1546"/>
        <v>0</v>
      </c>
      <c r="FZ609" s="222">
        <f t="shared" si="1547"/>
        <v>0</v>
      </c>
      <c r="GA609" s="222">
        <f t="shared" si="1548"/>
        <v>0</v>
      </c>
      <c r="GB609" s="222">
        <f t="shared" si="1549"/>
        <v>0</v>
      </c>
      <c r="GC609" s="222">
        <f t="shared" si="1550"/>
        <v>0</v>
      </c>
      <c r="GD609" s="222">
        <f t="shared" si="1551"/>
        <v>0</v>
      </c>
      <c r="GE609" s="222">
        <f t="shared" si="1552"/>
        <v>0</v>
      </c>
      <c r="GF609" s="222">
        <f t="shared" si="1553"/>
        <v>0</v>
      </c>
      <c r="GG609" s="222">
        <f t="shared" si="1554"/>
        <v>0</v>
      </c>
      <c r="GH609" s="222">
        <f t="shared" si="1555"/>
        <v>0</v>
      </c>
      <c r="GI609" s="222">
        <f t="shared" si="1556"/>
        <v>0</v>
      </c>
      <c r="GJ609" s="222">
        <f t="shared" si="1557"/>
        <v>0</v>
      </c>
      <c r="GK609" s="222">
        <f t="shared" si="1558"/>
        <v>0</v>
      </c>
      <c r="GL609" s="222">
        <f t="shared" si="1559"/>
        <v>0</v>
      </c>
      <c r="GM609" s="222">
        <f t="shared" si="1560"/>
        <v>0</v>
      </c>
      <c r="GN609" s="222">
        <f t="shared" si="1561"/>
        <v>0</v>
      </c>
      <c r="GO609" s="222">
        <f t="shared" si="1562"/>
        <v>0</v>
      </c>
      <c r="GP609" s="222">
        <f t="shared" si="1563"/>
        <v>0</v>
      </c>
      <c r="GQ609" s="222">
        <f t="shared" si="1564"/>
        <v>0</v>
      </c>
      <c r="GR609" s="222">
        <f t="shared" si="1565"/>
        <v>0</v>
      </c>
      <c r="GS609" s="222">
        <f t="shared" si="1566"/>
        <v>0</v>
      </c>
      <c r="GT609" s="222">
        <f t="shared" si="1567"/>
        <v>0</v>
      </c>
      <c r="GU609" s="222">
        <f t="shared" si="1568"/>
        <v>0</v>
      </c>
      <c r="GV609" s="222">
        <f t="shared" si="1569"/>
        <v>0</v>
      </c>
      <c r="GW609" s="222">
        <f t="shared" si="1570"/>
        <v>0</v>
      </c>
      <c r="GX609" s="222">
        <f t="shared" si="1571"/>
        <v>0</v>
      </c>
      <c r="GY609" s="222">
        <f t="shared" si="1572"/>
        <v>0</v>
      </c>
      <c r="GZ609" s="222">
        <f t="shared" si="1573"/>
        <v>0</v>
      </c>
      <c r="HA609" s="222">
        <f t="shared" si="1574"/>
        <v>0</v>
      </c>
      <c r="HB609" s="222">
        <f t="shared" si="1575"/>
        <v>0</v>
      </c>
      <c r="HC609" s="222">
        <f t="shared" si="1576"/>
        <v>0</v>
      </c>
      <c r="HD609" s="222">
        <f t="shared" si="1577"/>
        <v>0</v>
      </c>
      <c r="HE609" s="222">
        <f t="shared" si="1578"/>
        <v>0</v>
      </c>
      <c r="HF609" s="222">
        <f t="shared" si="1579"/>
        <v>0</v>
      </c>
      <c r="HG609" s="222">
        <f t="shared" si="1580"/>
        <v>0</v>
      </c>
      <c r="HH609" s="222">
        <f t="shared" si="1581"/>
        <v>0</v>
      </c>
      <c r="HI609" s="222">
        <f t="shared" si="1582"/>
        <v>0</v>
      </c>
      <c r="HJ609" s="222">
        <f t="shared" si="1583"/>
        <v>0</v>
      </c>
      <c r="HK609" s="222">
        <f t="shared" si="1584"/>
        <v>0</v>
      </c>
      <c r="HL609" s="222">
        <f t="shared" si="1585"/>
        <v>0</v>
      </c>
      <c r="HM609" s="222">
        <f t="shared" si="1586"/>
        <v>0</v>
      </c>
      <c r="HN609" s="222">
        <f t="shared" si="1587"/>
        <v>0</v>
      </c>
      <c r="HO609" s="222">
        <f t="shared" si="1588"/>
        <v>0</v>
      </c>
      <c r="HP609" s="222">
        <f t="shared" si="1589"/>
        <v>0</v>
      </c>
      <c r="HQ609" s="222">
        <f t="shared" si="1590"/>
        <v>0</v>
      </c>
      <c r="HR609" s="222">
        <f t="shared" si="1591"/>
        <v>0</v>
      </c>
      <c r="HS609" s="222">
        <f t="shared" si="1592"/>
        <v>0</v>
      </c>
      <c r="HT609" s="222">
        <f t="shared" si="1593"/>
        <v>0</v>
      </c>
      <c r="HU609" s="222">
        <f t="shared" si="1594"/>
        <v>0</v>
      </c>
      <c r="HV609" s="222">
        <f t="shared" si="1595"/>
        <v>0</v>
      </c>
      <c r="HW609" s="222">
        <f t="shared" si="1596"/>
        <v>0</v>
      </c>
      <c r="HX609" s="222">
        <f t="shared" si="1597"/>
        <v>0</v>
      </c>
      <c r="HY609" s="222">
        <f t="shared" si="1598"/>
        <v>0</v>
      </c>
      <c r="HZ609" s="222">
        <f t="shared" si="1599"/>
        <v>0</v>
      </c>
      <c r="IA609" s="222">
        <f t="shared" si="1600"/>
        <v>0</v>
      </c>
      <c r="IB609" s="222">
        <f t="shared" si="1601"/>
        <v>0</v>
      </c>
      <c r="IC609" s="222">
        <f t="shared" si="1602"/>
        <v>0</v>
      </c>
      <c r="ID609" s="222">
        <f t="shared" si="1603"/>
        <v>0</v>
      </c>
      <c r="IE609" s="222">
        <f t="shared" si="1604"/>
        <v>0</v>
      </c>
      <c r="IF609" s="222">
        <f t="shared" si="1605"/>
        <v>0</v>
      </c>
      <c r="IG609" s="222">
        <f t="shared" si="1606"/>
        <v>0</v>
      </c>
      <c r="IH609" s="222">
        <f t="shared" si="1607"/>
        <v>0</v>
      </c>
      <c r="II609" s="222">
        <f t="shared" si="1608"/>
        <v>0</v>
      </c>
      <c r="IJ609" s="222">
        <f t="shared" si="1609"/>
        <v>0</v>
      </c>
      <c r="IK609" s="222">
        <f t="shared" si="1610"/>
        <v>0</v>
      </c>
      <c r="IL609" s="222">
        <f t="shared" si="1611"/>
        <v>0</v>
      </c>
      <c r="IM609" s="222">
        <f t="shared" si="1612"/>
        <v>0</v>
      </c>
      <c r="IN609" s="222">
        <f t="shared" si="1613"/>
        <v>0</v>
      </c>
      <c r="IO609" s="222">
        <f t="shared" si="1614"/>
        <v>0</v>
      </c>
      <c r="IP609" s="222">
        <f t="shared" si="1615"/>
        <v>0</v>
      </c>
      <c r="IQ609" s="222">
        <f t="shared" si="1616"/>
        <v>0</v>
      </c>
      <c r="IR609" s="222">
        <f t="shared" si="1617"/>
        <v>0</v>
      </c>
      <c r="IS609" s="222">
        <f t="shared" si="1618"/>
        <v>0</v>
      </c>
      <c r="IT609" s="222">
        <f t="shared" si="1619"/>
        <v>0</v>
      </c>
      <c r="IU609" s="222">
        <f t="shared" si="1620"/>
        <v>0</v>
      </c>
      <c r="IV609" s="222">
        <f t="shared" si="1621"/>
        <v>0</v>
      </c>
      <c r="IW609" s="222">
        <f t="shared" si="1622"/>
        <v>0</v>
      </c>
      <c r="IX609" s="222">
        <f t="shared" si="1623"/>
        <v>0</v>
      </c>
      <c r="IY609" s="222">
        <f t="shared" si="1624"/>
        <v>0</v>
      </c>
      <c r="IZ609" s="222">
        <f t="shared" si="1625"/>
        <v>0</v>
      </c>
      <c r="JA609" s="222">
        <f t="shared" si="1626"/>
        <v>0</v>
      </c>
      <c r="JB609" s="222">
        <f t="shared" si="1627"/>
        <v>0</v>
      </c>
    </row>
    <row r="610" spans="1:262">
      <c r="B610" s="230">
        <v>249</v>
      </c>
      <c r="C610" s="229">
        <f t="shared" si="1628"/>
        <v>4.8632812499999822E-3</v>
      </c>
      <c r="D610" s="226">
        <f t="shared" ca="1" si="1371"/>
        <v>39.340491424182147</v>
      </c>
      <c r="E610" s="225">
        <f ca="1">IU361</f>
        <v>0.14049142418214386</v>
      </c>
      <c r="F610" s="224">
        <v>249</v>
      </c>
      <c r="G610" s="222">
        <f t="shared" si="1372"/>
        <v>0</v>
      </c>
      <c r="H610" s="222">
        <f t="shared" si="1373"/>
        <v>0</v>
      </c>
      <c r="I610" s="222">
        <f t="shared" si="1374"/>
        <v>0</v>
      </c>
      <c r="J610" s="222">
        <f t="shared" si="1375"/>
        <v>0</v>
      </c>
      <c r="K610" s="222">
        <f t="shared" si="1376"/>
        <v>0</v>
      </c>
      <c r="L610" s="222">
        <f t="shared" si="1377"/>
        <v>0</v>
      </c>
      <c r="M610" s="222">
        <f t="shared" si="1378"/>
        <v>0</v>
      </c>
      <c r="N610" s="222">
        <f t="shared" si="1379"/>
        <v>0</v>
      </c>
      <c r="O610" s="222">
        <f t="shared" si="1380"/>
        <v>0</v>
      </c>
      <c r="P610" s="222">
        <f t="shared" si="1381"/>
        <v>0</v>
      </c>
      <c r="Q610" s="222">
        <f t="shared" si="1382"/>
        <v>0</v>
      </c>
      <c r="R610" s="222">
        <f t="shared" si="1383"/>
        <v>0</v>
      </c>
      <c r="S610" s="222">
        <f t="shared" si="1384"/>
        <v>0</v>
      </c>
      <c r="T610" s="222">
        <f t="shared" si="1385"/>
        <v>0</v>
      </c>
      <c r="U610" s="222">
        <f t="shared" si="1386"/>
        <v>0</v>
      </c>
      <c r="V610" s="222">
        <f t="shared" si="1387"/>
        <v>0</v>
      </c>
      <c r="W610" s="222">
        <f t="shared" si="1388"/>
        <v>0</v>
      </c>
      <c r="X610" s="222">
        <f t="shared" si="1389"/>
        <v>0</v>
      </c>
      <c r="Y610" s="222">
        <f t="shared" si="1390"/>
        <v>0</v>
      </c>
      <c r="Z610" s="222">
        <f t="shared" si="1391"/>
        <v>0</v>
      </c>
      <c r="AA610" s="222">
        <f t="shared" si="1392"/>
        <v>0</v>
      </c>
      <c r="AB610" s="222">
        <f t="shared" si="1393"/>
        <v>0</v>
      </c>
      <c r="AC610" s="222">
        <f t="shared" si="1394"/>
        <v>0</v>
      </c>
      <c r="AD610" s="222">
        <f t="shared" si="1395"/>
        <v>0</v>
      </c>
      <c r="AE610" s="222">
        <f t="shared" si="1396"/>
        <v>0</v>
      </c>
      <c r="AF610" s="222">
        <f t="shared" si="1397"/>
        <v>0</v>
      </c>
      <c r="AG610" s="222">
        <f t="shared" si="1398"/>
        <v>0</v>
      </c>
      <c r="AH610" s="222">
        <f t="shared" si="1399"/>
        <v>0</v>
      </c>
      <c r="AI610" s="222">
        <f t="shared" si="1400"/>
        <v>0</v>
      </c>
      <c r="AJ610" s="222">
        <f t="shared" si="1401"/>
        <v>0</v>
      </c>
      <c r="AK610" s="222">
        <f t="shared" si="1402"/>
        <v>0</v>
      </c>
      <c r="AL610" s="222">
        <f t="shared" si="1403"/>
        <v>0</v>
      </c>
      <c r="AM610" s="222">
        <f t="shared" si="1404"/>
        <v>0</v>
      </c>
      <c r="AN610" s="222">
        <f t="shared" si="1405"/>
        <v>0</v>
      </c>
      <c r="AO610" s="222">
        <f t="shared" si="1406"/>
        <v>0</v>
      </c>
      <c r="AP610" s="222">
        <f t="shared" si="1407"/>
        <v>0</v>
      </c>
      <c r="AQ610" s="222">
        <f t="shared" si="1408"/>
        <v>0</v>
      </c>
      <c r="AR610" s="222">
        <f t="shared" si="1409"/>
        <v>0</v>
      </c>
      <c r="AS610" s="222">
        <f t="shared" si="1410"/>
        <v>0</v>
      </c>
      <c r="AT610" s="222">
        <f t="shared" si="1411"/>
        <v>0</v>
      </c>
      <c r="AU610" s="222">
        <f t="shared" si="1412"/>
        <v>0</v>
      </c>
      <c r="AV610" s="222">
        <f t="shared" si="1413"/>
        <v>0</v>
      </c>
      <c r="AW610" s="222">
        <f t="shared" si="1414"/>
        <v>0</v>
      </c>
      <c r="AX610" s="222">
        <f t="shared" si="1415"/>
        <v>0</v>
      </c>
      <c r="AY610" s="222">
        <f t="shared" si="1416"/>
        <v>0</v>
      </c>
      <c r="AZ610" s="222">
        <f t="shared" si="1417"/>
        <v>0</v>
      </c>
      <c r="BA610" s="222">
        <f t="shared" si="1418"/>
        <v>0</v>
      </c>
      <c r="BB610" s="222">
        <f t="shared" si="1419"/>
        <v>0</v>
      </c>
      <c r="BC610" s="222">
        <f t="shared" si="1420"/>
        <v>0</v>
      </c>
      <c r="BD610" s="222">
        <f t="shared" si="1421"/>
        <v>0</v>
      </c>
      <c r="BE610" s="222">
        <f t="shared" si="1422"/>
        <v>0</v>
      </c>
      <c r="BF610" s="222">
        <f t="shared" si="1423"/>
        <v>0</v>
      </c>
      <c r="BG610" s="222">
        <f t="shared" si="1424"/>
        <v>0</v>
      </c>
      <c r="BH610" s="222">
        <f t="shared" si="1425"/>
        <v>0</v>
      </c>
      <c r="BI610" s="222">
        <f t="shared" si="1426"/>
        <v>0</v>
      </c>
      <c r="BJ610" s="222">
        <f t="shared" si="1427"/>
        <v>0</v>
      </c>
      <c r="BK610" s="222">
        <f t="shared" si="1428"/>
        <v>0</v>
      </c>
      <c r="BL610" s="222">
        <f t="shared" si="1429"/>
        <v>0</v>
      </c>
      <c r="BM610" s="222">
        <f t="shared" si="1430"/>
        <v>0</v>
      </c>
      <c r="BN610" s="222">
        <f t="shared" si="1431"/>
        <v>0</v>
      </c>
      <c r="BO610" s="222">
        <f t="shared" si="1432"/>
        <v>0</v>
      </c>
      <c r="BP610" s="222">
        <f t="shared" si="1433"/>
        <v>0</v>
      </c>
      <c r="BQ610" s="222">
        <f t="shared" si="1434"/>
        <v>0</v>
      </c>
      <c r="BR610" s="222">
        <f t="shared" si="1435"/>
        <v>0</v>
      </c>
      <c r="BS610" s="222">
        <f t="shared" si="1436"/>
        <v>0</v>
      </c>
      <c r="BT610" s="222">
        <f t="shared" si="1437"/>
        <v>0</v>
      </c>
      <c r="BU610" s="222">
        <f t="shared" si="1438"/>
        <v>0</v>
      </c>
      <c r="BV610" s="222">
        <f t="shared" si="1439"/>
        <v>0</v>
      </c>
      <c r="BW610" s="222">
        <f t="shared" si="1440"/>
        <v>0</v>
      </c>
      <c r="BX610" s="222">
        <f t="shared" si="1441"/>
        <v>0</v>
      </c>
      <c r="BY610" s="222">
        <f t="shared" si="1442"/>
        <v>0</v>
      </c>
      <c r="BZ610" s="222">
        <f t="shared" si="1443"/>
        <v>0</v>
      </c>
      <c r="CA610" s="222">
        <f t="shared" si="1444"/>
        <v>0</v>
      </c>
      <c r="CB610" s="222">
        <f t="shared" si="1445"/>
        <v>0</v>
      </c>
      <c r="CC610" s="222">
        <f t="shared" si="1446"/>
        <v>0</v>
      </c>
      <c r="CD610" s="222">
        <f t="shared" si="1447"/>
        <v>0</v>
      </c>
      <c r="CE610" s="222">
        <f t="shared" si="1448"/>
        <v>0</v>
      </c>
      <c r="CF610" s="222">
        <f t="shared" si="1449"/>
        <v>0</v>
      </c>
      <c r="CG610" s="222">
        <f t="shared" si="1450"/>
        <v>0</v>
      </c>
      <c r="CH610" s="222">
        <f t="shared" si="1451"/>
        <v>0</v>
      </c>
      <c r="CI610" s="222">
        <f t="shared" si="1452"/>
        <v>0</v>
      </c>
      <c r="CJ610" s="222">
        <f t="shared" si="1453"/>
        <v>0</v>
      </c>
      <c r="CK610" s="222">
        <f t="shared" si="1454"/>
        <v>0</v>
      </c>
      <c r="CL610" s="222">
        <f t="shared" si="1455"/>
        <v>0</v>
      </c>
      <c r="CM610" s="222">
        <f t="shared" si="1456"/>
        <v>0</v>
      </c>
      <c r="CN610" s="222">
        <f t="shared" si="1457"/>
        <v>0</v>
      </c>
      <c r="CO610" s="222">
        <f t="shared" si="1458"/>
        <v>0</v>
      </c>
      <c r="CP610" s="222">
        <f t="shared" si="1459"/>
        <v>0</v>
      </c>
      <c r="CQ610" s="222">
        <f t="shared" si="1460"/>
        <v>0</v>
      </c>
      <c r="CR610" s="222">
        <f t="shared" si="1461"/>
        <v>0</v>
      </c>
      <c r="CS610" s="222">
        <f t="shared" si="1462"/>
        <v>0</v>
      </c>
      <c r="CT610" s="222">
        <f t="shared" si="1463"/>
        <v>0</v>
      </c>
      <c r="CU610" s="222">
        <f t="shared" si="1464"/>
        <v>0</v>
      </c>
      <c r="CV610" s="222">
        <f t="shared" si="1465"/>
        <v>0</v>
      </c>
      <c r="CW610" s="222">
        <f t="shared" si="1466"/>
        <v>0</v>
      </c>
      <c r="CX610" s="222">
        <f t="shared" si="1467"/>
        <v>0</v>
      </c>
      <c r="CY610" s="222">
        <f t="shared" si="1468"/>
        <v>0</v>
      </c>
      <c r="CZ610" s="222">
        <f t="shared" si="1469"/>
        <v>0</v>
      </c>
      <c r="DA610" s="222">
        <f t="shared" si="1470"/>
        <v>0</v>
      </c>
      <c r="DB610" s="222">
        <f t="shared" si="1471"/>
        <v>0</v>
      </c>
      <c r="DC610" s="222">
        <f t="shared" si="1472"/>
        <v>0</v>
      </c>
      <c r="DD610" s="222">
        <f t="shared" si="1473"/>
        <v>0</v>
      </c>
      <c r="DE610" s="222">
        <f t="shared" si="1474"/>
        <v>0</v>
      </c>
      <c r="DF610" s="222">
        <f t="shared" si="1475"/>
        <v>0</v>
      </c>
      <c r="DG610" s="222">
        <f t="shared" si="1476"/>
        <v>0</v>
      </c>
      <c r="DH610" s="222">
        <f t="shared" si="1477"/>
        <v>0</v>
      </c>
      <c r="DI610" s="222">
        <f t="shared" si="1478"/>
        <v>0</v>
      </c>
      <c r="DJ610" s="222">
        <f t="shared" si="1479"/>
        <v>0</v>
      </c>
      <c r="DK610" s="222">
        <f t="shared" si="1480"/>
        <v>0</v>
      </c>
      <c r="DL610" s="222">
        <f t="shared" si="1481"/>
        <v>0</v>
      </c>
      <c r="DM610" s="222">
        <f t="shared" si="1482"/>
        <v>0</v>
      </c>
      <c r="DN610" s="222">
        <f t="shared" si="1483"/>
        <v>0</v>
      </c>
      <c r="DO610" s="222">
        <f t="shared" si="1484"/>
        <v>0</v>
      </c>
      <c r="DP610" s="222">
        <f t="shared" si="1485"/>
        <v>0</v>
      </c>
      <c r="DQ610" s="222">
        <f t="shared" si="1486"/>
        <v>0</v>
      </c>
      <c r="DR610" s="222">
        <f t="shared" si="1487"/>
        <v>0</v>
      </c>
      <c r="DS610" s="222">
        <f t="shared" si="1488"/>
        <v>0</v>
      </c>
      <c r="DT610" s="222">
        <f t="shared" si="1489"/>
        <v>0</v>
      </c>
      <c r="DU610" s="222">
        <f t="shared" si="1490"/>
        <v>0</v>
      </c>
      <c r="DV610" s="222">
        <f t="shared" si="1491"/>
        <v>0</v>
      </c>
      <c r="DW610" s="222">
        <f t="shared" si="1492"/>
        <v>0</v>
      </c>
      <c r="DX610" s="222">
        <f t="shared" si="1493"/>
        <v>0</v>
      </c>
      <c r="DY610" s="222">
        <f t="shared" si="1494"/>
        <v>0</v>
      </c>
      <c r="DZ610" s="222">
        <f t="shared" si="1495"/>
        <v>0</v>
      </c>
      <c r="EA610" s="222">
        <f t="shared" si="1496"/>
        <v>0</v>
      </c>
      <c r="EB610" s="222">
        <f t="shared" si="1497"/>
        <v>0</v>
      </c>
      <c r="EC610" s="222">
        <f t="shared" si="1498"/>
        <v>0</v>
      </c>
      <c r="ED610" s="222">
        <f t="shared" si="1499"/>
        <v>0</v>
      </c>
      <c r="EE610" s="222">
        <f t="shared" si="1500"/>
        <v>0</v>
      </c>
      <c r="EF610" s="222">
        <f t="shared" si="1501"/>
        <v>0</v>
      </c>
      <c r="EG610" s="222">
        <f t="shared" si="1502"/>
        <v>0</v>
      </c>
      <c r="EH610" s="222">
        <f t="shared" si="1503"/>
        <v>0</v>
      </c>
      <c r="EI610" s="222">
        <f t="shared" si="1504"/>
        <v>0</v>
      </c>
      <c r="EJ610" s="222">
        <f t="shared" si="1505"/>
        <v>0</v>
      </c>
      <c r="EK610" s="222">
        <f t="shared" si="1506"/>
        <v>0</v>
      </c>
      <c r="EL610" s="222">
        <f t="shared" si="1507"/>
        <v>0</v>
      </c>
      <c r="EM610" s="222">
        <f t="shared" si="1508"/>
        <v>0</v>
      </c>
      <c r="EN610" s="222">
        <f t="shared" si="1509"/>
        <v>0</v>
      </c>
      <c r="EO610" s="222">
        <f t="shared" si="1510"/>
        <v>0</v>
      </c>
      <c r="EP610" s="222">
        <f t="shared" si="1511"/>
        <v>0</v>
      </c>
      <c r="EQ610" s="222">
        <f t="shared" si="1512"/>
        <v>0</v>
      </c>
      <c r="ER610" s="222">
        <f t="shared" si="1513"/>
        <v>0</v>
      </c>
      <c r="ES610" s="222">
        <f t="shared" si="1514"/>
        <v>0</v>
      </c>
      <c r="ET610" s="222">
        <f t="shared" si="1515"/>
        <v>0</v>
      </c>
      <c r="EU610" s="222">
        <f t="shared" si="1516"/>
        <v>0</v>
      </c>
      <c r="EV610" s="222">
        <f t="shared" si="1517"/>
        <v>0</v>
      </c>
      <c r="EW610" s="222">
        <f t="shared" si="1518"/>
        <v>0</v>
      </c>
      <c r="EX610" s="222">
        <f t="shared" si="1519"/>
        <v>0</v>
      </c>
      <c r="EY610" s="222">
        <f t="shared" si="1520"/>
        <v>0</v>
      </c>
      <c r="EZ610" s="222">
        <f t="shared" si="1521"/>
        <v>0</v>
      </c>
      <c r="FA610" s="222">
        <f t="shared" si="1522"/>
        <v>0</v>
      </c>
      <c r="FB610" s="222">
        <f t="shared" si="1523"/>
        <v>0</v>
      </c>
      <c r="FC610" s="222">
        <f t="shared" si="1524"/>
        <v>0</v>
      </c>
      <c r="FD610" s="222">
        <f t="shared" si="1525"/>
        <v>0</v>
      </c>
      <c r="FE610" s="222">
        <f t="shared" si="1526"/>
        <v>0</v>
      </c>
      <c r="FF610" s="222">
        <f t="shared" si="1527"/>
        <v>0</v>
      </c>
      <c r="FG610" s="222">
        <f t="shared" si="1528"/>
        <v>0</v>
      </c>
      <c r="FH610" s="222">
        <f t="shared" si="1529"/>
        <v>0</v>
      </c>
      <c r="FI610" s="222">
        <f t="shared" si="1530"/>
        <v>0</v>
      </c>
      <c r="FJ610" s="222">
        <f t="shared" si="1531"/>
        <v>0</v>
      </c>
      <c r="FK610" s="222">
        <f t="shared" si="1532"/>
        <v>0</v>
      </c>
      <c r="FL610" s="222">
        <f t="shared" si="1533"/>
        <v>0</v>
      </c>
      <c r="FM610" s="222">
        <f t="shared" si="1534"/>
        <v>0</v>
      </c>
      <c r="FN610" s="222">
        <f t="shared" si="1535"/>
        <v>0</v>
      </c>
      <c r="FO610" s="222">
        <f t="shared" si="1536"/>
        <v>0</v>
      </c>
      <c r="FP610" s="222">
        <f t="shared" si="1537"/>
        <v>0</v>
      </c>
      <c r="FQ610" s="222">
        <f t="shared" si="1538"/>
        <v>0</v>
      </c>
      <c r="FR610" s="222">
        <f t="shared" si="1539"/>
        <v>0</v>
      </c>
      <c r="FS610" s="222">
        <f t="shared" si="1540"/>
        <v>0</v>
      </c>
      <c r="FT610" s="222">
        <f t="shared" si="1541"/>
        <v>0</v>
      </c>
      <c r="FU610" s="222">
        <f t="shared" si="1542"/>
        <v>0</v>
      </c>
      <c r="FV610" s="222">
        <f t="shared" si="1543"/>
        <v>0</v>
      </c>
      <c r="FW610" s="222">
        <f t="shared" si="1544"/>
        <v>0</v>
      </c>
      <c r="FX610" s="222">
        <f t="shared" si="1545"/>
        <v>0</v>
      </c>
      <c r="FY610" s="222">
        <f t="shared" si="1546"/>
        <v>0</v>
      </c>
      <c r="FZ610" s="222">
        <f t="shared" si="1547"/>
        <v>0</v>
      </c>
      <c r="GA610" s="222">
        <f t="shared" si="1548"/>
        <v>0</v>
      </c>
      <c r="GB610" s="222">
        <f t="shared" si="1549"/>
        <v>0</v>
      </c>
      <c r="GC610" s="222">
        <f t="shared" si="1550"/>
        <v>0</v>
      </c>
      <c r="GD610" s="222">
        <f t="shared" si="1551"/>
        <v>0</v>
      </c>
      <c r="GE610" s="222">
        <f t="shared" si="1552"/>
        <v>0</v>
      </c>
      <c r="GF610" s="222">
        <f t="shared" si="1553"/>
        <v>0</v>
      </c>
      <c r="GG610" s="222">
        <f t="shared" si="1554"/>
        <v>0</v>
      </c>
      <c r="GH610" s="222">
        <f t="shared" si="1555"/>
        <v>0</v>
      </c>
      <c r="GI610" s="222">
        <f t="shared" si="1556"/>
        <v>0</v>
      </c>
      <c r="GJ610" s="222">
        <f t="shared" si="1557"/>
        <v>0</v>
      </c>
      <c r="GK610" s="222">
        <f t="shared" si="1558"/>
        <v>0</v>
      </c>
      <c r="GL610" s="222">
        <f t="shared" si="1559"/>
        <v>0</v>
      </c>
      <c r="GM610" s="222">
        <f t="shared" si="1560"/>
        <v>0</v>
      </c>
      <c r="GN610" s="222">
        <f t="shared" si="1561"/>
        <v>0</v>
      </c>
      <c r="GO610" s="222">
        <f t="shared" si="1562"/>
        <v>0</v>
      </c>
      <c r="GP610" s="222">
        <f t="shared" si="1563"/>
        <v>0</v>
      </c>
      <c r="GQ610" s="222">
        <f t="shared" si="1564"/>
        <v>0</v>
      </c>
      <c r="GR610" s="222">
        <f t="shared" si="1565"/>
        <v>0</v>
      </c>
      <c r="GS610" s="222">
        <f t="shared" si="1566"/>
        <v>0</v>
      </c>
      <c r="GT610" s="222">
        <f t="shared" si="1567"/>
        <v>0</v>
      </c>
      <c r="GU610" s="222">
        <f t="shared" si="1568"/>
        <v>0</v>
      </c>
      <c r="GV610" s="222">
        <f t="shared" si="1569"/>
        <v>0</v>
      </c>
      <c r="GW610" s="222">
        <f t="shared" si="1570"/>
        <v>0</v>
      </c>
      <c r="GX610" s="222">
        <f t="shared" si="1571"/>
        <v>0</v>
      </c>
      <c r="GY610" s="222">
        <f t="shared" si="1572"/>
        <v>0</v>
      </c>
      <c r="GZ610" s="222">
        <f t="shared" si="1573"/>
        <v>0</v>
      </c>
      <c r="HA610" s="222">
        <f t="shared" si="1574"/>
        <v>0</v>
      </c>
      <c r="HB610" s="222">
        <f t="shared" si="1575"/>
        <v>0</v>
      </c>
      <c r="HC610" s="222">
        <f t="shared" si="1576"/>
        <v>0</v>
      </c>
      <c r="HD610" s="222">
        <f t="shared" si="1577"/>
        <v>0</v>
      </c>
      <c r="HE610" s="222">
        <f t="shared" si="1578"/>
        <v>0</v>
      </c>
      <c r="HF610" s="222">
        <f t="shared" si="1579"/>
        <v>0</v>
      </c>
      <c r="HG610" s="222">
        <f t="shared" si="1580"/>
        <v>0</v>
      </c>
      <c r="HH610" s="222">
        <f t="shared" si="1581"/>
        <v>0</v>
      </c>
      <c r="HI610" s="222">
        <f t="shared" si="1582"/>
        <v>0</v>
      </c>
      <c r="HJ610" s="222">
        <f t="shared" si="1583"/>
        <v>0</v>
      </c>
      <c r="HK610" s="222">
        <f t="shared" si="1584"/>
        <v>0</v>
      </c>
      <c r="HL610" s="222">
        <f t="shared" si="1585"/>
        <v>0</v>
      </c>
      <c r="HM610" s="222">
        <f t="shared" si="1586"/>
        <v>0</v>
      </c>
      <c r="HN610" s="222">
        <f t="shared" si="1587"/>
        <v>0</v>
      </c>
      <c r="HO610" s="222">
        <f t="shared" si="1588"/>
        <v>0</v>
      </c>
      <c r="HP610" s="222">
        <f t="shared" si="1589"/>
        <v>0</v>
      </c>
      <c r="HQ610" s="222">
        <f t="shared" si="1590"/>
        <v>0</v>
      </c>
      <c r="HR610" s="222">
        <f t="shared" si="1591"/>
        <v>0</v>
      </c>
      <c r="HS610" s="222">
        <f t="shared" si="1592"/>
        <v>0</v>
      </c>
      <c r="HT610" s="222">
        <f t="shared" si="1593"/>
        <v>0</v>
      </c>
      <c r="HU610" s="222">
        <f t="shared" si="1594"/>
        <v>0</v>
      </c>
      <c r="HV610" s="222">
        <f t="shared" si="1595"/>
        <v>0</v>
      </c>
      <c r="HW610" s="222">
        <f t="shared" si="1596"/>
        <v>0</v>
      </c>
      <c r="HX610" s="222">
        <f t="shared" si="1597"/>
        <v>0</v>
      </c>
      <c r="HY610" s="222">
        <f t="shared" si="1598"/>
        <v>0</v>
      </c>
      <c r="HZ610" s="222">
        <f t="shared" si="1599"/>
        <v>0</v>
      </c>
      <c r="IA610" s="222">
        <f t="shared" si="1600"/>
        <v>0</v>
      </c>
      <c r="IB610" s="222">
        <f t="shared" si="1601"/>
        <v>0</v>
      </c>
      <c r="IC610" s="222">
        <f t="shared" si="1602"/>
        <v>0</v>
      </c>
      <c r="ID610" s="222">
        <f t="shared" si="1603"/>
        <v>0</v>
      </c>
      <c r="IE610" s="222">
        <f t="shared" si="1604"/>
        <v>0</v>
      </c>
      <c r="IF610" s="222">
        <f t="shared" si="1605"/>
        <v>0</v>
      </c>
      <c r="IG610" s="222">
        <f t="shared" si="1606"/>
        <v>0</v>
      </c>
      <c r="IH610" s="222">
        <f t="shared" si="1607"/>
        <v>0</v>
      </c>
      <c r="II610" s="222">
        <f t="shared" si="1608"/>
        <v>0</v>
      </c>
      <c r="IJ610" s="222">
        <f t="shared" si="1609"/>
        <v>0</v>
      </c>
      <c r="IK610" s="222">
        <f t="shared" si="1610"/>
        <v>0</v>
      </c>
      <c r="IL610" s="222">
        <f t="shared" si="1611"/>
        <v>0</v>
      </c>
      <c r="IM610" s="222">
        <f t="shared" si="1612"/>
        <v>0</v>
      </c>
      <c r="IN610" s="222">
        <f t="shared" si="1613"/>
        <v>0</v>
      </c>
      <c r="IO610" s="222">
        <f t="shared" si="1614"/>
        <v>0</v>
      </c>
      <c r="IP610" s="222">
        <f t="shared" si="1615"/>
        <v>0</v>
      </c>
      <c r="IQ610" s="222">
        <f t="shared" si="1616"/>
        <v>0</v>
      </c>
      <c r="IR610" s="222">
        <f t="shared" si="1617"/>
        <v>0</v>
      </c>
      <c r="IS610" s="222">
        <f t="shared" si="1618"/>
        <v>0</v>
      </c>
      <c r="IT610" s="222">
        <f t="shared" si="1619"/>
        <v>0</v>
      </c>
      <c r="IU610" s="222">
        <f t="shared" si="1620"/>
        <v>0</v>
      </c>
      <c r="IV610" s="222">
        <f t="shared" si="1621"/>
        <v>0</v>
      </c>
      <c r="IW610" s="222">
        <f t="shared" si="1622"/>
        <v>0</v>
      </c>
      <c r="IX610" s="222">
        <f t="shared" si="1623"/>
        <v>0</v>
      </c>
      <c r="IY610" s="222">
        <f t="shared" si="1624"/>
        <v>0</v>
      </c>
      <c r="IZ610" s="222">
        <f t="shared" si="1625"/>
        <v>0</v>
      </c>
      <c r="JA610" s="222">
        <f t="shared" si="1626"/>
        <v>0</v>
      </c>
      <c r="JB610" s="222">
        <f t="shared" si="1627"/>
        <v>0</v>
      </c>
    </row>
    <row r="611" spans="1:262">
      <c r="B611" s="230">
        <v>250</v>
      </c>
      <c r="C611" s="229">
        <f t="shared" si="1628"/>
        <v>4.8828124999999818E-3</v>
      </c>
      <c r="D611" s="226">
        <f t="shared" ca="1" si="1371"/>
        <v>39.33880579479699</v>
      </c>
      <c r="E611" s="225">
        <f ca="1">IV361</f>
        <v>0.13880579479699048</v>
      </c>
      <c r="F611" s="224">
        <v>250</v>
      </c>
      <c r="G611" s="222">
        <f t="shared" si="1372"/>
        <v>0</v>
      </c>
      <c r="H611" s="222">
        <f t="shared" si="1373"/>
        <v>0</v>
      </c>
      <c r="I611" s="222">
        <f t="shared" si="1374"/>
        <v>0</v>
      </c>
      <c r="J611" s="222">
        <f t="shared" si="1375"/>
        <v>0</v>
      </c>
      <c r="K611" s="222">
        <f t="shared" si="1376"/>
        <v>0</v>
      </c>
      <c r="L611" s="222">
        <f t="shared" si="1377"/>
        <v>0</v>
      </c>
      <c r="M611" s="222">
        <f t="shared" si="1378"/>
        <v>0</v>
      </c>
      <c r="N611" s="222">
        <f t="shared" si="1379"/>
        <v>0</v>
      </c>
      <c r="O611" s="222">
        <f t="shared" si="1380"/>
        <v>0</v>
      </c>
      <c r="P611" s="222">
        <f t="shared" si="1381"/>
        <v>0</v>
      </c>
      <c r="Q611" s="222">
        <f t="shared" si="1382"/>
        <v>0</v>
      </c>
      <c r="R611" s="222">
        <f t="shared" si="1383"/>
        <v>0</v>
      </c>
      <c r="S611" s="222">
        <f t="shared" si="1384"/>
        <v>0</v>
      </c>
      <c r="T611" s="222">
        <f t="shared" si="1385"/>
        <v>0</v>
      </c>
      <c r="U611" s="222">
        <f t="shared" si="1386"/>
        <v>0</v>
      </c>
      <c r="V611" s="222">
        <f t="shared" si="1387"/>
        <v>0</v>
      </c>
      <c r="W611" s="222">
        <f t="shared" si="1388"/>
        <v>0</v>
      </c>
      <c r="X611" s="222">
        <f t="shared" si="1389"/>
        <v>0</v>
      </c>
      <c r="Y611" s="222">
        <f t="shared" si="1390"/>
        <v>0</v>
      </c>
      <c r="Z611" s="222">
        <f t="shared" si="1391"/>
        <v>0</v>
      </c>
      <c r="AA611" s="222">
        <f t="shared" si="1392"/>
        <v>0</v>
      </c>
      <c r="AB611" s="222">
        <f t="shared" si="1393"/>
        <v>0</v>
      </c>
      <c r="AC611" s="222">
        <f t="shared" si="1394"/>
        <v>0</v>
      </c>
      <c r="AD611" s="222">
        <f t="shared" si="1395"/>
        <v>0</v>
      </c>
      <c r="AE611" s="222">
        <f t="shared" si="1396"/>
        <v>0</v>
      </c>
      <c r="AF611" s="222">
        <f t="shared" si="1397"/>
        <v>0</v>
      </c>
      <c r="AG611" s="222">
        <f t="shared" si="1398"/>
        <v>0</v>
      </c>
      <c r="AH611" s="222">
        <f t="shared" si="1399"/>
        <v>0</v>
      </c>
      <c r="AI611" s="222">
        <f t="shared" si="1400"/>
        <v>0</v>
      </c>
      <c r="AJ611" s="222">
        <f t="shared" si="1401"/>
        <v>0</v>
      </c>
      <c r="AK611" s="222">
        <f t="shared" si="1402"/>
        <v>0</v>
      </c>
      <c r="AL611" s="222">
        <f t="shared" si="1403"/>
        <v>0</v>
      </c>
      <c r="AM611" s="222">
        <f t="shared" si="1404"/>
        <v>0</v>
      </c>
      <c r="AN611" s="222">
        <f t="shared" si="1405"/>
        <v>0</v>
      </c>
      <c r="AO611" s="222">
        <f t="shared" si="1406"/>
        <v>0</v>
      </c>
      <c r="AP611" s="222">
        <f t="shared" si="1407"/>
        <v>0</v>
      </c>
      <c r="AQ611" s="222">
        <f t="shared" si="1408"/>
        <v>0</v>
      </c>
      <c r="AR611" s="222">
        <f t="shared" si="1409"/>
        <v>0</v>
      </c>
      <c r="AS611" s="222">
        <f t="shared" si="1410"/>
        <v>0</v>
      </c>
      <c r="AT611" s="222">
        <f t="shared" si="1411"/>
        <v>0</v>
      </c>
      <c r="AU611" s="222">
        <f t="shared" si="1412"/>
        <v>0</v>
      </c>
      <c r="AV611" s="222">
        <f t="shared" si="1413"/>
        <v>0</v>
      </c>
      <c r="AW611" s="222">
        <f t="shared" si="1414"/>
        <v>0</v>
      </c>
      <c r="AX611" s="222">
        <f t="shared" si="1415"/>
        <v>0</v>
      </c>
      <c r="AY611" s="222">
        <f t="shared" si="1416"/>
        <v>0</v>
      </c>
      <c r="AZ611" s="222">
        <f t="shared" si="1417"/>
        <v>0</v>
      </c>
      <c r="BA611" s="222">
        <f t="shared" si="1418"/>
        <v>0</v>
      </c>
      <c r="BB611" s="222">
        <f t="shared" si="1419"/>
        <v>0</v>
      </c>
      <c r="BC611" s="222">
        <f t="shared" si="1420"/>
        <v>0</v>
      </c>
      <c r="BD611" s="222">
        <f t="shared" si="1421"/>
        <v>0</v>
      </c>
      <c r="BE611" s="222">
        <f t="shared" si="1422"/>
        <v>0</v>
      </c>
      <c r="BF611" s="222">
        <f t="shared" si="1423"/>
        <v>0</v>
      </c>
      <c r="BG611" s="222">
        <f t="shared" si="1424"/>
        <v>0</v>
      </c>
      <c r="BH611" s="222">
        <f t="shared" si="1425"/>
        <v>0</v>
      </c>
      <c r="BI611" s="222">
        <f t="shared" si="1426"/>
        <v>0</v>
      </c>
      <c r="BJ611" s="222">
        <f t="shared" si="1427"/>
        <v>0</v>
      </c>
      <c r="BK611" s="222">
        <f t="shared" si="1428"/>
        <v>0</v>
      </c>
      <c r="BL611" s="222">
        <f t="shared" si="1429"/>
        <v>0</v>
      </c>
      <c r="BM611" s="222">
        <f t="shared" si="1430"/>
        <v>0</v>
      </c>
      <c r="BN611" s="222">
        <f t="shared" si="1431"/>
        <v>0</v>
      </c>
      <c r="BO611" s="222">
        <f t="shared" si="1432"/>
        <v>0</v>
      </c>
      <c r="BP611" s="222">
        <f t="shared" si="1433"/>
        <v>0</v>
      </c>
      <c r="BQ611" s="222">
        <f t="shared" si="1434"/>
        <v>0</v>
      </c>
      <c r="BR611" s="222">
        <f t="shared" si="1435"/>
        <v>0</v>
      </c>
      <c r="BS611" s="222">
        <f t="shared" si="1436"/>
        <v>0</v>
      </c>
      <c r="BT611" s="222">
        <f t="shared" si="1437"/>
        <v>0</v>
      </c>
      <c r="BU611" s="222">
        <f t="shared" si="1438"/>
        <v>0</v>
      </c>
      <c r="BV611" s="222">
        <f t="shared" si="1439"/>
        <v>0</v>
      </c>
      <c r="BW611" s="222">
        <f t="shared" si="1440"/>
        <v>0</v>
      </c>
      <c r="BX611" s="222">
        <f t="shared" si="1441"/>
        <v>0</v>
      </c>
      <c r="BY611" s="222">
        <f t="shared" si="1442"/>
        <v>0</v>
      </c>
      <c r="BZ611" s="222">
        <f t="shared" si="1443"/>
        <v>0</v>
      </c>
      <c r="CA611" s="222">
        <f t="shared" si="1444"/>
        <v>0</v>
      </c>
      <c r="CB611" s="222">
        <f t="shared" si="1445"/>
        <v>0</v>
      </c>
      <c r="CC611" s="222">
        <f t="shared" si="1446"/>
        <v>0</v>
      </c>
      <c r="CD611" s="222">
        <f t="shared" si="1447"/>
        <v>0</v>
      </c>
      <c r="CE611" s="222">
        <f t="shared" si="1448"/>
        <v>0</v>
      </c>
      <c r="CF611" s="222">
        <f t="shared" si="1449"/>
        <v>0</v>
      </c>
      <c r="CG611" s="222">
        <f t="shared" si="1450"/>
        <v>0</v>
      </c>
      <c r="CH611" s="222">
        <f t="shared" si="1451"/>
        <v>0</v>
      </c>
      <c r="CI611" s="222">
        <f t="shared" si="1452"/>
        <v>0</v>
      </c>
      <c r="CJ611" s="222">
        <f t="shared" si="1453"/>
        <v>0</v>
      </c>
      <c r="CK611" s="222">
        <f t="shared" si="1454"/>
        <v>0</v>
      </c>
      <c r="CL611" s="222">
        <f t="shared" si="1455"/>
        <v>0</v>
      </c>
      <c r="CM611" s="222">
        <f t="shared" si="1456"/>
        <v>0</v>
      </c>
      <c r="CN611" s="222">
        <f t="shared" si="1457"/>
        <v>0</v>
      </c>
      <c r="CO611" s="222">
        <f t="shared" si="1458"/>
        <v>0</v>
      </c>
      <c r="CP611" s="222">
        <f t="shared" si="1459"/>
        <v>0</v>
      </c>
      <c r="CQ611" s="222">
        <f t="shared" si="1460"/>
        <v>0</v>
      </c>
      <c r="CR611" s="222">
        <f t="shared" si="1461"/>
        <v>0</v>
      </c>
      <c r="CS611" s="222">
        <f t="shared" si="1462"/>
        <v>0</v>
      </c>
      <c r="CT611" s="222">
        <f t="shared" si="1463"/>
        <v>0</v>
      </c>
      <c r="CU611" s="222">
        <f t="shared" si="1464"/>
        <v>0</v>
      </c>
      <c r="CV611" s="222">
        <f t="shared" si="1465"/>
        <v>0</v>
      </c>
      <c r="CW611" s="222">
        <f t="shared" si="1466"/>
        <v>0</v>
      </c>
      <c r="CX611" s="222">
        <f t="shared" si="1467"/>
        <v>0</v>
      </c>
      <c r="CY611" s="222">
        <f t="shared" si="1468"/>
        <v>0</v>
      </c>
      <c r="CZ611" s="222">
        <f t="shared" si="1469"/>
        <v>0</v>
      </c>
      <c r="DA611" s="222">
        <f t="shared" si="1470"/>
        <v>0</v>
      </c>
      <c r="DB611" s="222">
        <f t="shared" si="1471"/>
        <v>0</v>
      </c>
      <c r="DC611" s="222">
        <f t="shared" si="1472"/>
        <v>0</v>
      </c>
      <c r="DD611" s="222">
        <f t="shared" si="1473"/>
        <v>0</v>
      </c>
      <c r="DE611" s="222">
        <f t="shared" si="1474"/>
        <v>0</v>
      </c>
      <c r="DF611" s="222">
        <f t="shared" si="1475"/>
        <v>0</v>
      </c>
      <c r="DG611" s="222">
        <f t="shared" si="1476"/>
        <v>0</v>
      </c>
      <c r="DH611" s="222">
        <f t="shared" si="1477"/>
        <v>0</v>
      </c>
      <c r="DI611" s="222">
        <f t="shared" si="1478"/>
        <v>0</v>
      </c>
      <c r="DJ611" s="222">
        <f t="shared" si="1479"/>
        <v>0</v>
      </c>
      <c r="DK611" s="222">
        <f t="shared" si="1480"/>
        <v>0</v>
      </c>
      <c r="DL611" s="222">
        <f t="shared" si="1481"/>
        <v>0</v>
      </c>
      <c r="DM611" s="222">
        <f t="shared" si="1482"/>
        <v>0</v>
      </c>
      <c r="DN611" s="222">
        <f t="shared" si="1483"/>
        <v>0</v>
      </c>
      <c r="DO611" s="222">
        <f t="shared" si="1484"/>
        <v>0</v>
      </c>
      <c r="DP611" s="222">
        <f t="shared" si="1485"/>
        <v>0</v>
      </c>
      <c r="DQ611" s="222">
        <f t="shared" si="1486"/>
        <v>0</v>
      </c>
      <c r="DR611" s="222">
        <f t="shared" si="1487"/>
        <v>0</v>
      </c>
      <c r="DS611" s="222">
        <f t="shared" si="1488"/>
        <v>0</v>
      </c>
      <c r="DT611" s="222">
        <f t="shared" si="1489"/>
        <v>0</v>
      </c>
      <c r="DU611" s="222">
        <f t="shared" si="1490"/>
        <v>0</v>
      </c>
      <c r="DV611" s="222">
        <f t="shared" si="1491"/>
        <v>0</v>
      </c>
      <c r="DW611" s="222">
        <f t="shared" si="1492"/>
        <v>0</v>
      </c>
      <c r="DX611" s="222">
        <f t="shared" si="1493"/>
        <v>0</v>
      </c>
      <c r="DY611" s="222">
        <f t="shared" si="1494"/>
        <v>0</v>
      </c>
      <c r="DZ611" s="222">
        <f t="shared" si="1495"/>
        <v>0</v>
      </c>
      <c r="EA611" s="222">
        <f t="shared" si="1496"/>
        <v>0</v>
      </c>
      <c r="EB611" s="222">
        <f t="shared" si="1497"/>
        <v>0</v>
      </c>
      <c r="EC611" s="222">
        <f t="shared" si="1498"/>
        <v>0</v>
      </c>
      <c r="ED611" s="222">
        <f t="shared" si="1499"/>
        <v>0</v>
      </c>
      <c r="EE611" s="222">
        <f t="shared" si="1500"/>
        <v>0</v>
      </c>
      <c r="EF611" s="222">
        <f t="shared" si="1501"/>
        <v>0</v>
      </c>
      <c r="EG611" s="222">
        <f t="shared" si="1502"/>
        <v>0</v>
      </c>
      <c r="EH611" s="222">
        <f t="shared" si="1503"/>
        <v>0</v>
      </c>
      <c r="EI611" s="222">
        <f t="shared" si="1504"/>
        <v>0</v>
      </c>
      <c r="EJ611" s="222">
        <f t="shared" si="1505"/>
        <v>0</v>
      </c>
      <c r="EK611" s="222">
        <f t="shared" si="1506"/>
        <v>0</v>
      </c>
      <c r="EL611" s="222">
        <f t="shared" si="1507"/>
        <v>0</v>
      </c>
      <c r="EM611" s="222">
        <f t="shared" si="1508"/>
        <v>0</v>
      </c>
      <c r="EN611" s="222">
        <f t="shared" si="1509"/>
        <v>0</v>
      </c>
      <c r="EO611" s="222">
        <f t="shared" si="1510"/>
        <v>0</v>
      </c>
      <c r="EP611" s="222">
        <f t="shared" si="1511"/>
        <v>0</v>
      </c>
      <c r="EQ611" s="222">
        <f t="shared" si="1512"/>
        <v>0</v>
      </c>
      <c r="ER611" s="222">
        <f t="shared" si="1513"/>
        <v>0</v>
      </c>
      <c r="ES611" s="222">
        <f t="shared" si="1514"/>
        <v>0</v>
      </c>
      <c r="ET611" s="222">
        <f t="shared" si="1515"/>
        <v>0</v>
      </c>
      <c r="EU611" s="222">
        <f t="shared" si="1516"/>
        <v>0</v>
      </c>
      <c r="EV611" s="222">
        <f t="shared" si="1517"/>
        <v>0</v>
      </c>
      <c r="EW611" s="222">
        <f t="shared" si="1518"/>
        <v>0</v>
      </c>
      <c r="EX611" s="222">
        <f t="shared" si="1519"/>
        <v>0</v>
      </c>
      <c r="EY611" s="222">
        <f t="shared" si="1520"/>
        <v>0</v>
      </c>
      <c r="EZ611" s="222">
        <f t="shared" si="1521"/>
        <v>0</v>
      </c>
      <c r="FA611" s="222">
        <f t="shared" si="1522"/>
        <v>0</v>
      </c>
      <c r="FB611" s="222">
        <f t="shared" si="1523"/>
        <v>0</v>
      </c>
      <c r="FC611" s="222">
        <f t="shared" si="1524"/>
        <v>0</v>
      </c>
      <c r="FD611" s="222">
        <f t="shared" si="1525"/>
        <v>0</v>
      </c>
      <c r="FE611" s="222">
        <f t="shared" si="1526"/>
        <v>0</v>
      </c>
      <c r="FF611" s="222">
        <f t="shared" si="1527"/>
        <v>0</v>
      </c>
      <c r="FG611" s="222">
        <f t="shared" si="1528"/>
        <v>0</v>
      </c>
      <c r="FH611" s="222">
        <f t="shared" si="1529"/>
        <v>0</v>
      </c>
      <c r="FI611" s="222">
        <f t="shared" si="1530"/>
        <v>0</v>
      </c>
      <c r="FJ611" s="222">
        <f t="shared" si="1531"/>
        <v>0</v>
      </c>
      <c r="FK611" s="222">
        <f t="shared" si="1532"/>
        <v>0</v>
      </c>
      <c r="FL611" s="222">
        <f t="shared" si="1533"/>
        <v>0</v>
      </c>
      <c r="FM611" s="222">
        <f t="shared" si="1534"/>
        <v>0</v>
      </c>
      <c r="FN611" s="222">
        <f t="shared" si="1535"/>
        <v>0</v>
      </c>
      <c r="FO611" s="222">
        <f t="shared" si="1536"/>
        <v>0</v>
      </c>
      <c r="FP611" s="222">
        <f t="shared" si="1537"/>
        <v>0</v>
      </c>
      <c r="FQ611" s="222">
        <f t="shared" si="1538"/>
        <v>0</v>
      </c>
      <c r="FR611" s="222">
        <f t="shared" si="1539"/>
        <v>0</v>
      </c>
      <c r="FS611" s="222">
        <f t="shared" si="1540"/>
        <v>0</v>
      </c>
      <c r="FT611" s="222">
        <f t="shared" si="1541"/>
        <v>0</v>
      </c>
      <c r="FU611" s="222">
        <f t="shared" si="1542"/>
        <v>0</v>
      </c>
      <c r="FV611" s="222">
        <f t="shared" si="1543"/>
        <v>0</v>
      </c>
      <c r="FW611" s="222">
        <f t="shared" si="1544"/>
        <v>0</v>
      </c>
      <c r="FX611" s="222">
        <f t="shared" si="1545"/>
        <v>0</v>
      </c>
      <c r="FY611" s="222">
        <f t="shared" si="1546"/>
        <v>0</v>
      </c>
      <c r="FZ611" s="222">
        <f t="shared" si="1547"/>
        <v>0</v>
      </c>
      <c r="GA611" s="222">
        <f t="shared" si="1548"/>
        <v>0</v>
      </c>
      <c r="GB611" s="222">
        <f t="shared" si="1549"/>
        <v>0</v>
      </c>
      <c r="GC611" s="222">
        <f t="shared" si="1550"/>
        <v>0</v>
      </c>
      <c r="GD611" s="222">
        <f t="shared" si="1551"/>
        <v>0</v>
      </c>
      <c r="GE611" s="222">
        <f t="shared" si="1552"/>
        <v>0</v>
      </c>
      <c r="GF611" s="222">
        <f t="shared" si="1553"/>
        <v>0</v>
      </c>
      <c r="GG611" s="222">
        <f t="shared" si="1554"/>
        <v>0</v>
      </c>
      <c r="GH611" s="222">
        <f t="shared" si="1555"/>
        <v>0</v>
      </c>
      <c r="GI611" s="222">
        <f t="shared" si="1556"/>
        <v>0</v>
      </c>
      <c r="GJ611" s="222">
        <f t="shared" si="1557"/>
        <v>0</v>
      </c>
      <c r="GK611" s="222">
        <f t="shared" si="1558"/>
        <v>0</v>
      </c>
      <c r="GL611" s="222">
        <f t="shared" si="1559"/>
        <v>0</v>
      </c>
      <c r="GM611" s="222">
        <f t="shared" si="1560"/>
        <v>0</v>
      </c>
      <c r="GN611" s="222">
        <f t="shared" si="1561"/>
        <v>0</v>
      </c>
      <c r="GO611" s="222">
        <f t="shared" si="1562"/>
        <v>0</v>
      </c>
      <c r="GP611" s="222">
        <f t="shared" si="1563"/>
        <v>0</v>
      </c>
      <c r="GQ611" s="222">
        <f t="shared" si="1564"/>
        <v>0</v>
      </c>
      <c r="GR611" s="222">
        <f t="shared" si="1565"/>
        <v>0</v>
      </c>
      <c r="GS611" s="222">
        <f t="shared" si="1566"/>
        <v>0</v>
      </c>
      <c r="GT611" s="222">
        <f t="shared" si="1567"/>
        <v>0</v>
      </c>
      <c r="GU611" s="222">
        <f t="shared" si="1568"/>
        <v>0</v>
      </c>
      <c r="GV611" s="222">
        <f t="shared" si="1569"/>
        <v>0</v>
      </c>
      <c r="GW611" s="222">
        <f t="shared" si="1570"/>
        <v>0</v>
      </c>
      <c r="GX611" s="222">
        <f t="shared" si="1571"/>
        <v>0</v>
      </c>
      <c r="GY611" s="222">
        <f t="shared" si="1572"/>
        <v>0</v>
      </c>
      <c r="GZ611" s="222">
        <f t="shared" si="1573"/>
        <v>0</v>
      </c>
      <c r="HA611" s="222">
        <f t="shared" si="1574"/>
        <v>0</v>
      </c>
      <c r="HB611" s="222">
        <f t="shared" si="1575"/>
        <v>0</v>
      </c>
      <c r="HC611" s="222">
        <f t="shared" si="1576"/>
        <v>0</v>
      </c>
      <c r="HD611" s="222">
        <f t="shared" si="1577"/>
        <v>0</v>
      </c>
      <c r="HE611" s="222">
        <f t="shared" si="1578"/>
        <v>0</v>
      </c>
      <c r="HF611" s="222">
        <f t="shared" si="1579"/>
        <v>0</v>
      </c>
      <c r="HG611" s="222">
        <f t="shared" si="1580"/>
        <v>0</v>
      </c>
      <c r="HH611" s="222">
        <f t="shared" si="1581"/>
        <v>0</v>
      </c>
      <c r="HI611" s="222">
        <f t="shared" si="1582"/>
        <v>0</v>
      </c>
      <c r="HJ611" s="222">
        <f t="shared" si="1583"/>
        <v>0</v>
      </c>
      <c r="HK611" s="222">
        <f t="shared" si="1584"/>
        <v>0</v>
      </c>
      <c r="HL611" s="222">
        <f t="shared" si="1585"/>
        <v>0</v>
      </c>
      <c r="HM611" s="222">
        <f t="shared" si="1586"/>
        <v>0</v>
      </c>
      <c r="HN611" s="222">
        <f t="shared" si="1587"/>
        <v>0</v>
      </c>
      <c r="HO611" s="222">
        <f t="shared" si="1588"/>
        <v>0</v>
      </c>
      <c r="HP611" s="222">
        <f t="shared" si="1589"/>
        <v>0</v>
      </c>
      <c r="HQ611" s="222">
        <f t="shared" si="1590"/>
        <v>0</v>
      </c>
      <c r="HR611" s="222">
        <f t="shared" si="1591"/>
        <v>0</v>
      </c>
      <c r="HS611" s="222">
        <f t="shared" si="1592"/>
        <v>0</v>
      </c>
      <c r="HT611" s="222">
        <f t="shared" si="1593"/>
        <v>0</v>
      </c>
      <c r="HU611" s="222">
        <f t="shared" si="1594"/>
        <v>0</v>
      </c>
      <c r="HV611" s="222">
        <f t="shared" si="1595"/>
        <v>0</v>
      </c>
      <c r="HW611" s="222">
        <f t="shared" si="1596"/>
        <v>0</v>
      </c>
      <c r="HX611" s="222">
        <f t="shared" si="1597"/>
        <v>0</v>
      </c>
      <c r="HY611" s="222">
        <f t="shared" si="1598"/>
        <v>0</v>
      </c>
      <c r="HZ611" s="222">
        <f t="shared" si="1599"/>
        <v>0</v>
      </c>
      <c r="IA611" s="222">
        <f t="shared" si="1600"/>
        <v>0</v>
      </c>
      <c r="IB611" s="222">
        <f t="shared" si="1601"/>
        <v>0</v>
      </c>
      <c r="IC611" s="222">
        <f t="shared" si="1602"/>
        <v>0</v>
      </c>
      <c r="ID611" s="222">
        <f t="shared" si="1603"/>
        <v>0</v>
      </c>
      <c r="IE611" s="222">
        <f t="shared" si="1604"/>
        <v>0</v>
      </c>
      <c r="IF611" s="222">
        <f t="shared" si="1605"/>
        <v>0</v>
      </c>
      <c r="IG611" s="222">
        <f t="shared" si="1606"/>
        <v>0</v>
      </c>
      <c r="IH611" s="222">
        <f t="shared" si="1607"/>
        <v>0</v>
      </c>
      <c r="II611" s="222">
        <f t="shared" si="1608"/>
        <v>0</v>
      </c>
      <c r="IJ611" s="222">
        <f t="shared" si="1609"/>
        <v>0</v>
      </c>
      <c r="IK611" s="222">
        <f t="shared" si="1610"/>
        <v>0</v>
      </c>
      <c r="IL611" s="222">
        <f t="shared" si="1611"/>
        <v>0</v>
      </c>
      <c r="IM611" s="222">
        <f t="shared" si="1612"/>
        <v>0</v>
      </c>
      <c r="IN611" s="222">
        <f t="shared" si="1613"/>
        <v>0</v>
      </c>
      <c r="IO611" s="222">
        <f t="shared" si="1614"/>
        <v>0</v>
      </c>
      <c r="IP611" s="222">
        <f t="shared" si="1615"/>
        <v>0</v>
      </c>
      <c r="IQ611" s="222">
        <f t="shared" si="1616"/>
        <v>0</v>
      </c>
      <c r="IR611" s="222">
        <f t="shared" si="1617"/>
        <v>0</v>
      </c>
      <c r="IS611" s="222">
        <f t="shared" si="1618"/>
        <v>0</v>
      </c>
      <c r="IT611" s="222">
        <f t="shared" si="1619"/>
        <v>0</v>
      </c>
      <c r="IU611" s="222">
        <f t="shared" si="1620"/>
        <v>0</v>
      </c>
      <c r="IV611" s="222">
        <f t="shared" si="1621"/>
        <v>0</v>
      </c>
      <c r="IW611" s="222">
        <f t="shared" si="1622"/>
        <v>0</v>
      </c>
      <c r="IX611" s="222">
        <f t="shared" si="1623"/>
        <v>0</v>
      </c>
      <c r="IY611" s="222">
        <f t="shared" si="1624"/>
        <v>0</v>
      </c>
      <c r="IZ611" s="222">
        <f t="shared" si="1625"/>
        <v>0</v>
      </c>
      <c r="JA611" s="222">
        <f t="shared" si="1626"/>
        <v>0</v>
      </c>
      <c r="JB611" s="222">
        <f t="shared" si="1627"/>
        <v>0</v>
      </c>
    </row>
    <row r="612" spans="1:262">
      <c r="B612" s="230">
        <v>251</v>
      </c>
      <c r="C612" s="229">
        <f t="shared" si="1628"/>
        <v>4.9023437499999814E-3</v>
      </c>
      <c r="D612" s="226">
        <f t="shared" ca="1" si="1371"/>
        <v>39.342557341348588</v>
      </c>
      <c r="E612" s="225">
        <f ca="1">IW361</f>
        <v>0.14255734134858156</v>
      </c>
      <c r="F612" s="224">
        <v>251</v>
      </c>
      <c r="G612" s="222">
        <f t="shared" si="1372"/>
        <v>0</v>
      </c>
      <c r="H612" s="222">
        <f t="shared" si="1373"/>
        <v>0</v>
      </c>
      <c r="I612" s="222">
        <f t="shared" si="1374"/>
        <v>0</v>
      </c>
      <c r="J612" s="222">
        <f t="shared" si="1375"/>
        <v>0</v>
      </c>
      <c r="K612" s="222">
        <f t="shared" si="1376"/>
        <v>0</v>
      </c>
      <c r="L612" s="222">
        <f t="shared" si="1377"/>
        <v>0</v>
      </c>
      <c r="M612" s="222">
        <f t="shared" si="1378"/>
        <v>0</v>
      </c>
      <c r="N612" s="222">
        <f t="shared" si="1379"/>
        <v>0</v>
      </c>
      <c r="O612" s="222">
        <f t="shared" si="1380"/>
        <v>0</v>
      </c>
      <c r="P612" s="222">
        <f t="shared" si="1381"/>
        <v>0</v>
      </c>
      <c r="Q612" s="222">
        <f t="shared" si="1382"/>
        <v>0</v>
      </c>
      <c r="R612" s="222">
        <f t="shared" si="1383"/>
        <v>0</v>
      </c>
      <c r="S612" s="222">
        <f t="shared" si="1384"/>
        <v>0</v>
      </c>
      <c r="T612" s="222">
        <f t="shared" si="1385"/>
        <v>0</v>
      </c>
      <c r="U612" s="222">
        <f t="shared" si="1386"/>
        <v>0</v>
      </c>
      <c r="V612" s="222">
        <f t="shared" si="1387"/>
        <v>0</v>
      </c>
      <c r="W612" s="222">
        <f t="shared" si="1388"/>
        <v>0</v>
      </c>
      <c r="X612" s="222">
        <f t="shared" si="1389"/>
        <v>0</v>
      </c>
      <c r="Y612" s="222">
        <f t="shared" si="1390"/>
        <v>0</v>
      </c>
      <c r="Z612" s="222">
        <f t="shared" si="1391"/>
        <v>0</v>
      </c>
      <c r="AA612" s="222">
        <f t="shared" si="1392"/>
        <v>0</v>
      </c>
      <c r="AB612" s="222">
        <f t="shared" si="1393"/>
        <v>0</v>
      </c>
      <c r="AC612" s="222">
        <f t="shared" si="1394"/>
        <v>0</v>
      </c>
      <c r="AD612" s="222">
        <f t="shared" si="1395"/>
        <v>0</v>
      </c>
      <c r="AE612" s="222">
        <f t="shared" si="1396"/>
        <v>0</v>
      </c>
      <c r="AF612" s="222">
        <f t="shared" si="1397"/>
        <v>0</v>
      </c>
      <c r="AG612" s="222">
        <f t="shared" si="1398"/>
        <v>0</v>
      </c>
      <c r="AH612" s="222">
        <f t="shared" si="1399"/>
        <v>0</v>
      </c>
      <c r="AI612" s="222">
        <f t="shared" si="1400"/>
        <v>0</v>
      </c>
      <c r="AJ612" s="222">
        <f t="shared" si="1401"/>
        <v>0</v>
      </c>
      <c r="AK612" s="222">
        <f t="shared" si="1402"/>
        <v>0</v>
      </c>
      <c r="AL612" s="222">
        <f t="shared" si="1403"/>
        <v>0</v>
      </c>
      <c r="AM612" s="222">
        <f t="shared" si="1404"/>
        <v>0</v>
      </c>
      <c r="AN612" s="222">
        <f t="shared" si="1405"/>
        <v>0</v>
      </c>
      <c r="AO612" s="222">
        <f t="shared" si="1406"/>
        <v>0</v>
      </c>
      <c r="AP612" s="222">
        <f t="shared" si="1407"/>
        <v>0</v>
      </c>
      <c r="AQ612" s="222">
        <f t="shared" si="1408"/>
        <v>0</v>
      </c>
      <c r="AR612" s="222">
        <f t="shared" si="1409"/>
        <v>0</v>
      </c>
      <c r="AS612" s="222">
        <f t="shared" si="1410"/>
        <v>0</v>
      </c>
      <c r="AT612" s="222">
        <f t="shared" si="1411"/>
        <v>0</v>
      </c>
      <c r="AU612" s="222">
        <f t="shared" si="1412"/>
        <v>0</v>
      </c>
      <c r="AV612" s="222">
        <f t="shared" si="1413"/>
        <v>0</v>
      </c>
      <c r="AW612" s="222">
        <f t="shared" si="1414"/>
        <v>0</v>
      </c>
      <c r="AX612" s="222">
        <f t="shared" si="1415"/>
        <v>0</v>
      </c>
      <c r="AY612" s="222">
        <f t="shared" si="1416"/>
        <v>0</v>
      </c>
      <c r="AZ612" s="222">
        <f t="shared" si="1417"/>
        <v>0</v>
      </c>
      <c r="BA612" s="222">
        <f t="shared" si="1418"/>
        <v>0</v>
      </c>
      <c r="BB612" s="222">
        <f t="shared" si="1419"/>
        <v>0</v>
      </c>
      <c r="BC612" s="222">
        <f t="shared" si="1420"/>
        <v>0</v>
      </c>
      <c r="BD612" s="222">
        <f t="shared" si="1421"/>
        <v>0</v>
      </c>
      <c r="BE612" s="222">
        <f t="shared" si="1422"/>
        <v>0</v>
      </c>
      <c r="BF612" s="222">
        <f t="shared" si="1423"/>
        <v>0</v>
      </c>
      <c r="BG612" s="222">
        <f t="shared" si="1424"/>
        <v>0</v>
      </c>
      <c r="BH612" s="222">
        <f t="shared" si="1425"/>
        <v>0</v>
      </c>
      <c r="BI612" s="222">
        <f t="shared" si="1426"/>
        <v>0</v>
      </c>
      <c r="BJ612" s="222">
        <f t="shared" si="1427"/>
        <v>0</v>
      </c>
      <c r="BK612" s="222">
        <f t="shared" si="1428"/>
        <v>0</v>
      </c>
      <c r="BL612" s="222">
        <f t="shared" si="1429"/>
        <v>0</v>
      </c>
      <c r="BM612" s="222">
        <f t="shared" si="1430"/>
        <v>0</v>
      </c>
      <c r="BN612" s="222">
        <f t="shared" si="1431"/>
        <v>0</v>
      </c>
      <c r="BO612" s="222">
        <f t="shared" si="1432"/>
        <v>0</v>
      </c>
      <c r="BP612" s="222">
        <f t="shared" si="1433"/>
        <v>0</v>
      </c>
      <c r="BQ612" s="222">
        <f t="shared" si="1434"/>
        <v>0</v>
      </c>
      <c r="BR612" s="222">
        <f t="shared" si="1435"/>
        <v>0</v>
      </c>
      <c r="BS612" s="222">
        <f t="shared" si="1436"/>
        <v>0</v>
      </c>
      <c r="BT612" s="222">
        <f t="shared" si="1437"/>
        <v>0</v>
      </c>
      <c r="BU612" s="222">
        <f t="shared" si="1438"/>
        <v>0</v>
      </c>
      <c r="BV612" s="222">
        <f t="shared" si="1439"/>
        <v>0</v>
      </c>
      <c r="BW612" s="222">
        <f t="shared" si="1440"/>
        <v>0</v>
      </c>
      <c r="BX612" s="222">
        <f t="shared" si="1441"/>
        <v>0</v>
      </c>
      <c r="BY612" s="222">
        <f t="shared" si="1442"/>
        <v>0</v>
      </c>
      <c r="BZ612" s="222">
        <f t="shared" si="1443"/>
        <v>0</v>
      </c>
      <c r="CA612" s="222">
        <f t="shared" si="1444"/>
        <v>0</v>
      </c>
      <c r="CB612" s="222">
        <f t="shared" si="1445"/>
        <v>0</v>
      </c>
      <c r="CC612" s="222">
        <f t="shared" si="1446"/>
        <v>0</v>
      </c>
      <c r="CD612" s="222">
        <f t="shared" si="1447"/>
        <v>0</v>
      </c>
      <c r="CE612" s="222">
        <f t="shared" si="1448"/>
        <v>0</v>
      </c>
      <c r="CF612" s="222">
        <f t="shared" si="1449"/>
        <v>0</v>
      </c>
      <c r="CG612" s="222">
        <f t="shared" si="1450"/>
        <v>0</v>
      </c>
      <c r="CH612" s="222">
        <f t="shared" si="1451"/>
        <v>0</v>
      </c>
      <c r="CI612" s="222">
        <f t="shared" si="1452"/>
        <v>0</v>
      </c>
      <c r="CJ612" s="222">
        <f t="shared" si="1453"/>
        <v>0</v>
      </c>
      <c r="CK612" s="222">
        <f t="shared" si="1454"/>
        <v>0</v>
      </c>
      <c r="CL612" s="222">
        <f t="shared" si="1455"/>
        <v>0</v>
      </c>
      <c r="CM612" s="222">
        <f t="shared" si="1456"/>
        <v>0</v>
      </c>
      <c r="CN612" s="222">
        <f t="shared" si="1457"/>
        <v>0</v>
      </c>
      <c r="CO612" s="222">
        <f t="shared" si="1458"/>
        <v>0</v>
      </c>
      <c r="CP612" s="222">
        <f t="shared" si="1459"/>
        <v>0</v>
      </c>
      <c r="CQ612" s="222">
        <f t="shared" si="1460"/>
        <v>0</v>
      </c>
      <c r="CR612" s="222">
        <f t="shared" si="1461"/>
        <v>0</v>
      </c>
      <c r="CS612" s="222">
        <f t="shared" si="1462"/>
        <v>0</v>
      </c>
      <c r="CT612" s="222">
        <f t="shared" si="1463"/>
        <v>0</v>
      </c>
      <c r="CU612" s="222">
        <f t="shared" si="1464"/>
        <v>0</v>
      </c>
      <c r="CV612" s="222">
        <f t="shared" si="1465"/>
        <v>0</v>
      </c>
      <c r="CW612" s="222">
        <f t="shared" si="1466"/>
        <v>0</v>
      </c>
      <c r="CX612" s="222">
        <f t="shared" si="1467"/>
        <v>0</v>
      </c>
      <c r="CY612" s="222">
        <f t="shared" si="1468"/>
        <v>0</v>
      </c>
      <c r="CZ612" s="222">
        <f t="shared" si="1469"/>
        <v>0</v>
      </c>
      <c r="DA612" s="222">
        <f t="shared" si="1470"/>
        <v>0</v>
      </c>
      <c r="DB612" s="222">
        <f t="shared" si="1471"/>
        <v>0</v>
      </c>
      <c r="DC612" s="222">
        <f t="shared" si="1472"/>
        <v>0</v>
      </c>
      <c r="DD612" s="222">
        <f t="shared" si="1473"/>
        <v>0</v>
      </c>
      <c r="DE612" s="222">
        <f t="shared" si="1474"/>
        <v>0</v>
      </c>
      <c r="DF612" s="222">
        <f t="shared" si="1475"/>
        <v>0</v>
      </c>
      <c r="DG612" s="222">
        <f t="shared" si="1476"/>
        <v>0</v>
      </c>
      <c r="DH612" s="222">
        <f t="shared" si="1477"/>
        <v>0</v>
      </c>
      <c r="DI612" s="222">
        <f t="shared" si="1478"/>
        <v>0</v>
      </c>
      <c r="DJ612" s="222">
        <f t="shared" si="1479"/>
        <v>0</v>
      </c>
      <c r="DK612" s="222">
        <f t="shared" si="1480"/>
        <v>0</v>
      </c>
      <c r="DL612" s="222">
        <f t="shared" si="1481"/>
        <v>0</v>
      </c>
      <c r="DM612" s="222">
        <f t="shared" si="1482"/>
        <v>0</v>
      </c>
      <c r="DN612" s="222">
        <f t="shared" si="1483"/>
        <v>0</v>
      </c>
      <c r="DO612" s="222">
        <f t="shared" si="1484"/>
        <v>0</v>
      </c>
      <c r="DP612" s="222">
        <f t="shared" si="1485"/>
        <v>0</v>
      </c>
      <c r="DQ612" s="222">
        <f t="shared" si="1486"/>
        <v>0</v>
      </c>
      <c r="DR612" s="222">
        <f t="shared" si="1487"/>
        <v>0</v>
      </c>
      <c r="DS612" s="222">
        <f t="shared" si="1488"/>
        <v>0</v>
      </c>
      <c r="DT612" s="222">
        <f t="shared" si="1489"/>
        <v>0</v>
      </c>
      <c r="DU612" s="222">
        <f t="shared" si="1490"/>
        <v>0</v>
      </c>
      <c r="DV612" s="222">
        <f t="shared" si="1491"/>
        <v>0</v>
      </c>
      <c r="DW612" s="222">
        <f t="shared" si="1492"/>
        <v>0</v>
      </c>
      <c r="DX612" s="222">
        <f t="shared" si="1493"/>
        <v>0</v>
      </c>
      <c r="DY612" s="222">
        <f t="shared" si="1494"/>
        <v>0</v>
      </c>
      <c r="DZ612" s="222">
        <f t="shared" si="1495"/>
        <v>0</v>
      </c>
      <c r="EA612" s="222">
        <f t="shared" si="1496"/>
        <v>0</v>
      </c>
      <c r="EB612" s="222">
        <f t="shared" si="1497"/>
        <v>0</v>
      </c>
      <c r="EC612" s="222">
        <f t="shared" si="1498"/>
        <v>0</v>
      </c>
      <c r="ED612" s="222">
        <f t="shared" si="1499"/>
        <v>0</v>
      </c>
      <c r="EE612" s="222">
        <f t="shared" si="1500"/>
        <v>0</v>
      </c>
      <c r="EF612" s="222">
        <f t="shared" si="1501"/>
        <v>0</v>
      </c>
      <c r="EG612" s="222">
        <f t="shared" si="1502"/>
        <v>0</v>
      </c>
      <c r="EH612" s="222">
        <f t="shared" si="1503"/>
        <v>0</v>
      </c>
      <c r="EI612" s="222">
        <f t="shared" si="1504"/>
        <v>0</v>
      </c>
      <c r="EJ612" s="222">
        <f t="shared" si="1505"/>
        <v>0</v>
      </c>
      <c r="EK612" s="222">
        <f t="shared" si="1506"/>
        <v>0</v>
      </c>
      <c r="EL612" s="222">
        <f t="shared" si="1507"/>
        <v>0</v>
      </c>
      <c r="EM612" s="222">
        <f t="shared" si="1508"/>
        <v>0</v>
      </c>
      <c r="EN612" s="222">
        <f t="shared" si="1509"/>
        <v>0</v>
      </c>
      <c r="EO612" s="222">
        <f t="shared" si="1510"/>
        <v>0</v>
      </c>
      <c r="EP612" s="222">
        <f t="shared" si="1511"/>
        <v>0</v>
      </c>
      <c r="EQ612" s="222">
        <f t="shared" si="1512"/>
        <v>0</v>
      </c>
      <c r="ER612" s="222">
        <f t="shared" si="1513"/>
        <v>0</v>
      </c>
      <c r="ES612" s="222">
        <f t="shared" si="1514"/>
        <v>0</v>
      </c>
      <c r="ET612" s="222">
        <f t="shared" si="1515"/>
        <v>0</v>
      </c>
      <c r="EU612" s="222">
        <f t="shared" si="1516"/>
        <v>0</v>
      </c>
      <c r="EV612" s="222">
        <f t="shared" si="1517"/>
        <v>0</v>
      </c>
      <c r="EW612" s="222">
        <f t="shared" si="1518"/>
        <v>0</v>
      </c>
      <c r="EX612" s="222">
        <f t="shared" si="1519"/>
        <v>0</v>
      </c>
      <c r="EY612" s="222">
        <f t="shared" si="1520"/>
        <v>0</v>
      </c>
      <c r="EZ612" s="222">
        <f t="shared" si="1521"/>
        <v>0</v>
      </c>
      <c r="FA612" s="222">
        <f t="shared" si="1522"/>
        <v>0</v>
      </c>
      <c r="FB612" s="222">
        <f t="shared" si="1523"/>
        <v>0</v>
      </c>
      <c r="FC612" s="222">
        <f t="shared" si="1524"/>
        <v>0</v>
      </c>
      <c r="FD612" s="222">
        <f t="shared" si="1525"/>
        <v>0</v>
      </c>
      <c r="FE612" s="222">
        <f t="shared" si="1526"/>
        <v>0</v>
      </c>
      <c r="FF612" s="222">
        <f t="shared" si="1527"/>
        <v>0</v>
      </c>
      <c r="FG612" s="222">
        <f t="shared" si="1528"/>
        <v>0</v>
      </c>
      <c r="FH612" s="222">
        <f t="shared" si="1529"/>
        <v>0</v>
      </c>
      <c r="FI612" s="222">
        <f t="shared" si="1530"/>
        <v>0</v>
      </c>
      <c r="FJ612" s="222">
        <f t="shared" si="1531"/>
        <v>0</v>
      </c>
      <c r="FK612" s="222">
        <f t="shared" si="1532"/>
        <v>0</v>
      </c>
      <c r="FL612" s="222">
        <f t="shared" si="1533"/>
        <v>0</v>
      </c>
      <c r="FM612" s="222">
        <f t="shared" si="1534"/>
        <v>0</v>
      </c>
      <c r="FN612" s="222">
        <f t="shared" si="1535"/>
        <v>0</v>
      </c>
      <c r="FO612" s="222">
        <f t="shared" si="1536"/>
        <v>0</v>
      </c>
      <c r="FP612" s="222">
        <f t="shared" si="1537"/>
        <v>0</v>
      </c>
      <c r="FQ612" s="222">
        <f t="shared" si="1538"/>
        <v>0</v>
      </c>
      <c r="FR612" s="222">
        <f t="shared" si="1539"/>
        <v>0</v>
      </c>
      <c r="FS612" s="222">
        <f t="shared" si="1540"/>
        <v>0</v>
      </c>
      <c r="FT612" s="222">
        <f t="shared" si="1541"/>
        <v>0</v>
      </c>
      <c r="FU612" s="222">
        <f t="shared" si="1542"/>
        <v>0</v>
      </c>
      <c r="FV612" s="222">
        <f t="shared" si="1543"/>
        <v>0</v>
      </c>
      <c r="FW612" s="222">
        <f t="shared" si="1544"/>
        <v>0</v>
      </c>
      <c r="FX612" s="222">
        <f t="shared" si="1545"/>
        <v>0</v>
      </c>
      <c r="FY612" s="222">
        <f t="shared" si="1546"/>
        <v>0</v>
      </c>
      <c r="FZ612" s="222">
        <f t="shared" si="1547"/>
        <v>0</v>
      </c>
      <c r="GA612" s="222">
        <f t="shared" si="1548"/>
        <v>0</v>
      </c>
      <c r="GB612" s="222">
        <f t="shared" si="1549"/>
        <v>0</v>
      </c>
      <c r="GC612" s="222">
        <f t="shared" si="1550"/>
        <v>0</v>
      </c>
      <c r="GD612" s="222">
        <f t="shared" si="1551"/>
        <v>0</v>
      </c>
      <c r="GE612" s="222">
        <f t="shared" si="1552"/>
        <v>0</v>
      </c>
      <c r="GF612" s="222">
        <f t="shared" si="1553"/>
        <v>0</v>
      </c>
      <c r="GG612" s="222">
        <f t="shared" si="1554"/>
        <v>0</v>
      </c>
      <c r="GH612" s="222">
        <f t="shared" si="1555"/>
        <v>0</v>
      </c>
      <c r="GI612" s="222">
        <f t="shared" si="1556"/>
        <v>0</v>
      </c>
      <c r="GJ612" s="222">
        <f t="shared" si="1557"/>
        <v>0</v>
      </c>
      <c r="GK612" s="222">
        <f t="shared" si="1558"/>
        <v>0</v>
      </c>
      <c r="GL612" s="222">
        <f t="shared" si="1559"/>
        <v>0</v>
      </c>
      <c r="GM612" s="222">
        <f t="shared" si="1560"/>
        <v>0</v>
      </c>
      <c r="GN612" s="222">
        <f t="shared" si="1561"/>
        <v>0</v>
      </c>
      <c r="GO612" s="222">
        <f t="shared" si="1562"/>
        <v>0</v>
      </c>
      <c r="GP612" s="222">
        <f t="shared" si="1563"/>
        <v>0</v>
      </c>
      <c r="GQ612" s="222">
        <f t="shared" si="1564"/>
        <v>0</v>
      </c>
      <c r="GR612" s="222">
        <f t="shared" si="1565"/>
        <v>0</v>
      </c>
      <c r="GS612" s="222">
        <f t="shared" si="1566"/>
        <v>0</v>
      </c>
      <c r="GT612" s="222">
        <f t="shared" si="1567"/>
        <v>0</v>
      </c>
      <c r="GU612" s="222">
        <f t="shared" si="1568"/>
        <v>0</v>
      </c>
      <c r="GV612" s="222">
        <f t="shared" si="1569"/>
        <v>0</v>
      </c>
      <c r="GW612" s="222">
        <f t="shared" si="1570"/>
        <v>0</v>
      </c>
      <c r="GX612" s="222">
        <f t="shared" si="1571"/>
        <v>0</v>
      </c>
      <c r="GY612" s="222">
        <f t="shared" si="1572"/>
        <v>0</v>
      </c>
      <c r="GZ612" s="222">
        <f t="shared" si="1573"/>
        <v>0</v>
      </c>
      <c r="HA612" s="222">
        <f t="shared" si="1574"/>
        <v>0</v>
      </c>
      <c r="HB612" s="222">
        <f t="shared" si="1575"/>
        <v>0</v>
      </c>
      <c r="HC612" s="222">
        <f t="shared" si="1576"/>
        <v>0</v>
      </c>
      <c r="HD612" s="222">
        <f t="shared" si="1577"/>
        <v>0</v>
      </c>
      <c r="HE612" s="222">
        <f t="shared" si="1578"/>
        <v>0</v>
      </c>
      <c r="HF612" s="222">
        <f t="shared" si="1579"/>
        <v>0</v>
      </c>
      <c r="HG612" s="222">
        <f t="shared" si="1580"/>
        <v>0</v>
      </c>
      <c r="HH612" s="222">
        <f t="shared" si="1581"/>
        <v>0</v>
      </c>
      <c r="HI612" s="222">
        <f t="shared" si="1582"/>
        <v>0</v>
      </c>
      <c r="HJ612" s="222">
        <f t="shared" si="1583"/>
        <v>0</v>
      </c>
      <c r="HK612" s="222">
        <f t="shared" si="1584"/>
        <v>0</v>
      </c>
      <c r="HL612" s="222">
        <f t="shared" si="1585"/>
        <v>0</v>
      </c>
      <c r="HM612" s="222">
        <f t="shared" si="1586"/>
        <v>0</v>
      </c>
      <c r="HN612" s="222">
        <f t="shared" si="1587"/>
        <v>0</v>
      </c>
      <c r="HO612" s="222">
        <f t="shared" si="1588"/>
        <v>0</v>
      </c>
      <c r="HP612" s="222">
        <f t="shared" si="1589"/>
        <v>0</v>
      </c>
      <c r="HQ612" s="222">
        <f t="shared" si="1590"/>
        <v>0</v>
      </c>
      <c r="HR612" s="222">
        <f t="shared" si="1591"/>
        <v>0</v>
      </c>
      <c r="HS612" s="222">
        <f t="shared" si="1592"/>
        <v>0</v>
      </c>
      <c r="HT612" s="222">
        <f t="shared" si="1593"/>
        <v>0</v>
      </c>
      <c r="HU612" s="222">
        <f t="shared" si="1594"/>
        <v>0</v>
      </c>
      <c r="HV612" s="222">
        <f t="shared" si="1595"/>
        <v>0</v>
      </c>
      <c r="HW612" s="222">
        <f t="shared" si="1596"/>
        <v>0</v>
      </c>
      <c r="HX612" s="222">
        <f t="shared" si="1597"/>
        <v>0</v>
      </c>
      <c r="HY612" s="222">
        <f t="shared" si="1598"/>
        <v>0</v>
      </c>
      <c r="HZ612" s="222">
        <f t="shared" si="1599"/>
        <v>0</v>
      </c>
      <c r="IA612" s="222">
        <f t="shared" si="1600"/>
        <v>0</v>
      </c>
      <c r="IB612" s="222">
        <f t="shared" si="1601"/>
        <v>0</v>
      </c>
      <c r="IC612" s="222">
        <f t="shared" si="1602"/>
        <v>0</v>
      </c>
      <c r="ID612" s="222">
        <f t="shared" si="1603"/>
        <v>0</v>
      </c>
      <c r="IE612" s="222">
        <f t="shared" si="1604"/>
        <v>0</v>
      </c>
      <c r="IF612" s="222">
        <f t="shared" si="1605"/>
        <v>0</v>
      </c>
      <c r="IG612" s="222">
        <f t="shared" si="1606"/>
        <v>0</v>
      </c>
      <c r="IH612" s="222">
        <f t="shared" si="1607"/>
        <v>0</v>
      </c>
      <c r="II612" s="222">
        <f t="shared" si="1608"/>
        <v>0</v>
      </c>
      <c r="IJ612" s="222">
        <f t="shared" si="1609"/>
        <v>0</v>
      </c>
      <c r="IK612" s="222">
        <f t="shared" si="1610"/>
        <v>0</v>
      </c>
      <c r="IL612" s="222">
        <f t="shared" si="1611"/>
        <v>0</v>
      </c>
      <c r="IM612" s="222">
        <f t="shared" si="1612"/>
        <v>0</v>
      </c>
      <c r="IN612" s="222">
        <f t="shared" si="1613"/>
        <v>0</v>
      </c>
      <c r="IO612" s="222">
        <f t="shared" si="1614"/>
        <v>0</v>
      </c>
      <c r="IP612" s="222">
        <f t="shared" si="1615"/>
        <v>0</v>
      </c>
      <c r="IQ612" s="222">
        <f t="shared" si="1616"/>
        <v>0</v>
      </c>
      <c r="IR612" s="222">
        <f t="shared" si="1617"/>
        <v>0</v>
      </c>
      <c r="IS612" s="222">
        <f t="shared" si="1618"/>
        <v>0</v>
      </c>
      <c r="IT612" s="222">
        <f t="shared" si="1619"/>
        <v>0</v>
      </c>
      <c r="IU612" s="222">
        <f t="shared" si="1620"/>
        <v>0</v>
      </c>
      <c r="IV612" s="222">
        <f t="shared" si="1621"/>
        <v>0</v>
      </c>
      <c r="IW612" s="222">
        <f t="shared" si="1622"/>
        <v>0</v>
      </c>
      <c r="IX612" s="222">
        <f t="shared" si="1623"/>
        <v>0</v>
      </c>
      <c r="IY612" s="222">
        <f t="shared" si="1624"/>
        <v>0</v>
      </c>
      <c r="IZ612" s="222">
        <f t="shared" si="1625"/>
        <v>0</v>
      </c>
      <c r="JA612" s="222">
        <f t="shared" si="1626"/>
        <v>0</v>
      </c>
      <c r="JB612" s="222">
        <f t="shared" si="1627"/>
        <v>0</v>
      </c>
    </row>
    <row r="613" spans="1:262">
      <c r="B613" s="230">
        <v>252</v>
      </c>
      <c r="C613" s="229">
        <f t="shared" si="1628"/>
        <v>4.921874999999981E-3</v>
      </c>
      <c r="D613" s="226">
        <f t="shared" ca="1" si="1371"/>
        <v>39.338136625108284</v>
      </c>
      <c r="E613" s="225">
        <f ca="1">IX361</f>
        <v>0.13813662510828137</v>
      </c>
      <c r="F613" s="224">
        <v>252</v>
      </c>
      <c r="G613" s="222">
        <f t="shared" si="1372"/>
        <v>0</v>
      </c>
      <c r="H613" s="222">
        <f t="shared" si="1373"/>
        <v>0</v>
      </c>
      <c r="I613" s="222">
        <f t="shared" si="1374"/>
        <v>0</v>
      </c>
      <c r="J613" s="222">
        <f t="shared" si="1375"/>
        <v>0</v>
      </c>
      <c r="K613" s="222">
        <f t="shared" si="1376"/>
        <v>0</v>
      </c>
      <c r="L613" s="222">
        <f t="shared" si="1377"/>
        <v>0</v>
      </c>
      <c r="M613" s="222">
        <f t="shared" si="1378"/>
        <v>0</v>
      </c>
      <c r="N613" s="222">
        <f t="shared" si="1379"/>
        <v>0</v>
      </c>
      <c r="O613" s="222">
        <f t="shared" si="1380"/>
        <v>0</v>
      </c>
      <c r="P613" s="222">
        <f t="shared" si="1381"/>
        <v>0</v>
      </c>
      <c r="Q613" s="222">
        <f t="shared" si="1382"/>
        <v>0</v>
      </c>
      <c r="R613" s="222">
        <f t="shared" si="1383"/>
        <v>0</v>
      </c>
      <c r="S613" s="222">
        <f t="shared" si="1384"/>
        <v>0</v>
      </c>
      <c r="T613" s="222">
        <f t="shared" si="1385"/>
        <v>0</v>
      </c>
      <c r="U613" s="222">
        <f t="shared" si="1386"/>
        <v>0</v>
      </c>
      <c r="V613" s="222">
        <f t="shared" si="1387"/>
        <v>0</v>
      </c>
      <c r="W613" s="222">
        <f t="shared" si="1388"/>
        <v>0</v>
      </c>
      <c r="X613" s="222">
        <f t="shared" si="1389"/>
        <v>0</v>
      </c>
      <c r="Y613" s="222">
        <f t="shared" si="1390"/>
        <v>0</v>
      </c>
      <c r="Z613" s="222">
        <f t="shared" si="1391"/>
        <v>0</v>
      </c>
      <c r="AA613" s="222">
        <f t="shared" si="1392"/>
        <v>0</v>
      </c>
      <c r="AB613" s="222">
        <f t="shared" si="1393"/>
        <v>0</v>
      </c>
      <c r="AC613" s="222">
        <f t="shared" si="1394"/>
        <v>0</v>
      </c>
      <c r="AD613" s="222">
        <f t="shared" si="1395"/>
        <v>0</v>
      </c>
      <c r="AE613" s="222">
        <f t="shared" si="1396"/>
        <v>0</v>
      </c>
      <c r="AF613" s="222">
        <f t="shared" si="1397"/>
        <v>0</v>
      </c>
      <c r="AG613" s="222">
        <f t="shared" si="1398"/>
        <v>0</v>
      </c>
      <c r="AH613" s="222">
        <f t="shared" si="1399"/>
        <v>0</v>
      </c>
      <c r="AI613" s="222">
        <f t="shared" si="1400"/>
        <v>0</v>
      </c>
      <c r="AJ613" s="222">
        <f t="shared" si="1401"/>
        <v>0</v>
      </c>
      <c r="AK613" s="222">
        <f t="shared" si="1402"/>
        <v>0</v>
      </c>
      <c r="AL613" s="222">
        <f t="shared" si="1403"/>
        <v>0</v>
      </c>
      <c r="AM613" s="222">
        <f t="shared" si="1404"/>
        <v>0</v>
      </c>
      <c r="AN613" s="222">
        <f t="shared" si="1405"/>
        <v>0</v>
      </c>
      <c r="AO613" s="222">
        <f t="shared" si="1406"/>
        <v>0</v>
      </c>
      <c r="AP613" s="222">
        <f t="shared" si="1407"/>
        <v>0</v>
      </c>
      <c r="AQ613" s="222">
        <f t="shared" si="1408"/>
        <v>0</v>
      </c>
      <c r="AR613" s="222">
        <f t="shared" si="1409"/>
        <v>0</v>
      </c>
      <c r="AS613" s="222">
        <f t="shared" si="1410"/>
        <v>0</v>
      </c>
      <c r="AT613" s="222">
        <f t="shared" si="1411"/>
        <v>0</v>
      </c>
      <c r="AU613" s="222">
        <f t="shared" si="1412"/>
        <v>0</v>
      </c>
      <c r="AV613" s="222">
        <f t="shared" si="1413"/>
        <v>0</v>
      </c>
      <c r="AW613" s="222">
        <f t="shared" si="1414"/>
        <v>0</v>
      </c>
      <c r="AX613" s="222">
        <f t="shared" si="1415"/>
        <v>0</v>
      </c>
      <c r="AY613" s="222">
        <f t="shared" si="1416"/>
        <v>0</v>
      </c>
      <c r="AZ613" s="222">
        <f t="shared" si="1417"/>
        <v>0</v>
      </c>
      <c r="BA613" s="222">
        <f t="shared" si="1418"/>
        <v>0</v>
      </c>
      <c r="BB613" s="222">
        <f t="shared" si="1419"/>
        <v>0</v>
      </c>
      <c r="BC613" s="222">
        <f t="shared" si="1420"/>
        <v>0</v>
      </c>
      <c r="BD613" s="222">
        <f t="shared" si="1421"/>
        <v>0</v>
      </c>
      <c r="BE613" s="222">
        <f t="shared" si="1422"/>
        <v>0</v>
      </c>
      <c r="BF613" s="222">
        <f t="shared" si="1423"/>
        <v>0</v>
      </c>
      <c r="BG613" s="222">
        <f t="shared" si="1424"/>
        <v>0</v>
      </c>
      <c r="BH613" s="222">
        <f t="shared" si="1425"/>
        <v>0</v>
      </c>
      <c r="BI613" s="222">
        <f t="shared" si="1426"/>
        <v>0</v>
      </c>
      <c r="BJ613" s="222">
        <f t="shared" si="1427"/>
        <v>0</v>
      </c>
      <c r="BK613" s="222">
        <f t="shared" si="1428"/>
        <v>0</v>
      </c>
      <c r="BL613" s="222">
        <f t="shared" si="1429"/>
        <v>0</v>
      </c>
      <c r="BM613" s="222">
        <f t="shared" si="1430"/>
        <v>0</v>
      </c>
      <c r="BN613" s="222">
        <f t="shared" si="1431"/>
        <v>0</v>
      </c>
      <c r="BO613" s="222">
        <f t="shared" si="1432"/>
        <v>0</v>
      </c>
      <c r="BP613" s="222">
        <f t="shared" si="1433"/>
        <v>0</v>
      </c>
      <c r="BQ613" s="222">
        <f t="shared" si="1434"/>
        <v>0</v>
      </c>
      <c r="BR613" s="222">
        <f t="shared" si="1435"/>
        <v>0</v>
      </c>
      <c r="BS613" s="222">
        <f t="shared" si="1436"/>
        <v>0</v>
      </c>
      <c r="BT613" s="222">
        <f t="shared" si="1437"/>
        <v>0</v>
      </c>
      <c r="BU613" s="222">
        <f t="shared" si="1438"/>
        <v>0</v>
      </c>
      <c r="BV613" s="222">
        <f t="shared" si="1439"/>
        <v>0</v>
      </c>
      <c r="BW613" s="222">
        <f t="shared" si="1440"/>
        <v>0</v>
      </c>
      <c r="BX613" s="222">
        <f t="shared" si="1441"/>
        <v>0</v>
      </c>
      <c r="BY613" s="222">
        <f t="shared" si="1442"/>
        <v>0</v>
      </c>
      <c r="BZ613" s="222">
        <f t="shared" si="1443"/>
        <v>0</v>
      </c>
      <c r="CA613" s="222">
        <f t="shared" si="1444"/>
        <v>0</v>
      </c>
      <c r="CB613" s="222">
        <f t="shared" si="1445"/>
        <v>0</v>
      </c>
      <c r="CC613" s="222">
        <f t="shared" si="1446"/>
        <v>0</v>
      </c>
      <c r="CD613" s="222">
        <f t="shared" si="1447"/>
        <v>0</v>
      </c>
      <c r="CE613" s="222">
        <f t="shared" si="1448"/>
        <v>0</v>
      </c>
      <c r="CF613" s="222">
        <f t="shared" si="1449"/>
        <v>0</v>
      </c>
      <c r="CG613" s="222">
        <f t="shared" si="1450"/>
        <v>0</v>
      </c>
      <c r="CH613" s="222">
        <f t="shared" si="1451"/>
        <v>0</v>
      </c>
      <c r="CI613" s="222">
        <f t="shared" si="1452"/>
        <v>0</v>
      </c>
      <c r="CJ613" s="222">
        <f t="shared" si="1453"/>
        <v>0</v>
      </c>
      <c r="CK613" s="222">
        <f t="shared" si="1454"/>
        <v>0</v>
      </c>
      <c r="CL613" s="222">
        <f t="shared" si="1455"/>
        <v>0</v>
      </c>
      <c r="CM613" s="222">
        <f t="shared" si="1456"/>
        <v>0</v>
      </c>
      <c r="CN613" s="222">
        <f t="shared" si="1457"/>
        <v>0</v>
      </c>
      <c r="CO613" s="222">
        <f t="shared" si="1458"/>
        <v>0</v>
      </c>
      <c r="CP613" s="222">
        <f t="shared" si="1459"/>
        <v>0</v>
      </c>
      <c r="CQ613" s="222">
        <f t="shared" si="1460"/>
        <v>0</v>
      </c>
      <c r="CR613" s="222">
        <f t="shared" si="1461"/>
        <v>0</v>
      </c>
      <c r="CS613" s="222">
        <f t="shared" si="1462"/>
        <v>0</v>
      </c>
      <c r="CT613" s="222">
        <f t="shared" si="1463"/>
        <v>0</v>
      </c>
      <c r="CU613" s="222">
        <f t="shared" si="1464"/>
        <v>0</v>
      </c>
      <c r="CV613" s="222">
        <f t="shared" si="1465"/>
        <v>0</v>
      </c>
      <c r="CW613" s="222">
        <f t="shared" si="1466"/>
        <v>0</v>
      </c>
      <c r="CX613" s="222">
        <f t="shared" si="1467"/>
        <v>0</v>
      </c>
      <c r="CY613" s="222">
        <f t="shared" si="1468"/>
        <v>0</v>
      </c>
      <c r="CZ613" s="222">
        <f t="shared" si="1469"/>
        <v>0</v>
      </c>
      <c r="DA613" s="222">
        <f t="shared" si="1470"/>
        <v>0</v>
      </c>
      <c r="DB613" s="222">
        <f t="shared" si="1471"/>
        <v>0</v>
      </c>
      <c r="DC613" s="222">
        <f t="shared" si="1472"/>
        <v>0</v>
      </c>
      <c r="DD613" s="222">
        <f t="shared" si="1473"/>
        <v>0</v>
      </c>
      <c r="DE613" s="222">
        <f t="shared" si="1474"/>
        <v>0</v>
      </c>
      <c r="DF613" s="222">
        <f t="shared" si="1475"/>
        <v>0</v>
      </c>
      <c r="DG613" s="222">
        <f t="shared" si="1476"/>
        <v>0</v>
      </c>
      <c r="DH613" s="222">
        <f t="shared" si="1477"/>
        <v>0</v>
      </c>
      <c r="DI613" s="222">
        <f t="shared" si="1478"/>
        <v>0</v>
      </c>
      <c r="DJ613" s="222">
        <f t="shared" si="1479"/>
        <v>0</v>
      </c>
      <c r="DK613" s="222">
        <f t="shared" si="1480"/>
        <v>0</v>
      </c>
      <c r="DL613" s="222">
        <f t="shared" si="1481"/>
        <v>0</v>
      </c>
      <c r="DM613" s="222">
        <f t="shared" si="1482"/>
        <v>0</v>
      </c>
      <c r="DN613" s="222">
        <f t="shared" si="1483"/>
        <v>0</v>
      </c>
      <c r="DO613" s="222">
        <f t="shared" si="1484"/>
        <v>0</v>
      </c>
      <c r="DP613" s="222">
        <f t="shared" si="1485"/>
        <v>0</v>
      </c>
      <c r="DQ613" s="222">
        <f t="shared" si="1486"/>
        <v>0</v>
      </c>
      <c r="DR613" s="222">
        <f t="shared" si="1487"/>
        <v>0</v>
      </c>
      <c r="DS613" s="222">
        <f t="shared" si="1488"/>
        <v>0</v>
      </c>
      <c r="DT613" s="222">
        <f t="shared" si="1489"/>
        <v>0</v>
      </c>
      <c r="DU613" s="222">
        <f t="shared" si="1490"/>
        <v>0</v>
      </c>
      <c r="DV613" s="222">
        <f t="shared" si="1491"/>
        <v>0</v>
      </c>
      <c r="DW613" s="222">
        <f t="shared" si="1492"/>
        <v>0</v>
      </c>
      <c r="DX613" s="222">
        <f t="shared" si="1493"/>
        <v>0</v>
      </c>
      <c r="DY613" s="222">
        <f t="shared" si="1494"/>
        <v>0</v>
      </c>
      <c r="DZ613" s="222">
        <f t="shared" si="1495"/>
        <v>0</v>
      </c>
      <c r="EA613" s="222">
        <f t="shared" si="1496"/>
        <v>0</v>
      </c>
      <c r="EB613" s="222">
        <f t="shared" si="1497"/>
        <v>0</v>
      </c>
      <c r="EC613" s="222">
        <f t="shared" si="1498"/>
        <v>0</v>
      </c>
      <c r="ED613" s="222">
        <f t="shared" si="1499"/>
        <v>0</v>
      </c>
      <c r="EE613" s="222">
        <f t="shared" si="1500"/>
        <v>0</v>
      </c>
      <c r="EF613" s="222">
        <f t="shared" si="1501"/>
        <v>0</v>
      </c>
      <c r="EG613" s="222">
        <f t="shared" si="1502"/>
        <v>0</v>
      </c>
      <c r="EH613" s="222">
        <f t="shared" si="1503"/>
        <v>0</v>
      </c>
      <c r="EI613" s="222">
        <f t="shared" si="1504"/>
        <v>0</v>
      </c>
      <c r="EJ613" s="222">
        <f t="shared" si="1505"/>
        <v>0</v>
      </c>
      <c r="EK613" s="222">
        <f t="shared" si="1506"/>
        <v>0</v>
      </c>
      <c r="EL613" s="222">
        <f t="shared" si="1507"/>
        <v>0</v>
      </c>
      <c r="EM613" s="222">
        <f t="shared" si="1508"/>
        <v>0</v>
      </c>
      <c r="EN613" s="222">
        <f t="shared" si="1509"/>
        <v>0</v>
      </c>
      <c r="EO613" s="222">
        <f t="shared" si="1510"/>
        <v>0</v>
      </c>
      <c r="EP613" s="222">
        <f t="shared" si="1511"/>
        <v>0</v>
      </c>
      <c r="EQ613" s="222">
        <f t="shared" si="1512"/>
        <v>0</v>
      </c>
      <c r="ER613" s="222">
        <f t="shared" si="1513"/>
        <v>0</v>
      </c>
      <c r="ES613" s="222">
        <f t="shared" si="1514"/>
        <v>0</v>
      </c>
      <c r="ET613" s="222">
        <f t="shared" si="1515"/>
        <v>0</v>
      </c>
      <c r="EU613" s="222">
        <f t="shared" si="1516"/>
        <v>0</v>
      </c>
      <c r="EV613" s="222">
        <f t="shared" si="1517"/>
        <v>0</v>
      </c>
      <c r="EW613" s="222">
        <f t="shared" si="1518"/>
        <v>0</v>
      </c>
      <c r="EX613" s="222">
        <f t="shared" si="1519"/>
        <v>0</v>
      </c>
      <c r="EY613" s="222">
        <f t="shared" si="1520"/>
        <v>0</v>
      </c>
      <c r="EZ613" s="222">
        <f t="shared" si="1521"/>
        <v>0</v>
      </c>
      <c r="FA613" s="222">
        <f t="shared" si="1522"/>
        <v>0</v>
      </c>
      <c r="FB613" s="222">
        <f t="shared" si="1523"/>
        <v>0</v>
      </c>
      <c r="FC613" s="222">
        <f t="shared" si="1524"/>
        <v>0</v>
      </c>
      <c r="FD613" s="222">
        <f t="shared" si="1525"/>
        <v>0</v>
      </c>
      <c r="FE613" s="222">
        <f t="shared" si="1526"/>
        <v>0</v>
      </c>
      <c r="FF613" s="222">
        <f t="shared" si="1527"/>
        <v>0</v>
      </c>
      <c r="FG613" s="222">
        <f t="shared" si="1528"/>
        <v>0</v>
      </c>
      <c r="FH613" s="222">
        <f t="shared" si="1529"/>
        <v>0</v>
      </c>
      <c r="FI613" s="222">
        <f t="shared" si="1530"/>
        <v>0</v>
      </c>
      <c r="FJ613" s="222">
        <f t="shared" si="1531"/>
        <v>0</v>
      </c>
      <c r="FK613" s="222">
        <f t="shared" si="1532"/>
        <v>0</v>
      </c>
      <c r="FL613" s="222">
        <f t="shared" si="1533"/>
        <v>0</v>
      </c>
      <c r="FM613" s="222">
        <f t="shared" si="1534"/>
        <v>0</v>
      </c>
      <c r="FN613" s="222">
        <f t="shared" si="1535"/>
        <v>0</v>
      </c>
      <c r="FO613" s="222">
        <f t="shared" si="1536"/>
        <v>0</v>
      </c>
      <c r="FP613" s="222">
        <f t="shared" si="1537"/>
        <v>0</v>
      </c>
      <c r="FQ613" s="222">
        <f t="shared" si="1538"/>
        <v>0</v>
      </c>
      <c r="FR613" s="222">
        <f t="shared" si="1539"/>
        <v>0</v>
      </c>
      <c r="FS613" s="222">
        <f t="shared" si="1540"/>
        <v>0</v>
      </c>
      <c r="FT613" s="222">
        <f t="shared" si="1541"/>
        <v>0</v>
      </c>
      <c r="FU613" s="222">
        <f t="shared" si="1542"/>
        <v>0</v>
      </c>
      <c r="FV613" s="222">
        <f t="shared" si="1543"/>
        <v>0</v>
      </c>
      <c r="FW613" s="222">
        <f t="shared" si="1544"/>
        <v>0</v>
      </c>
      <c r="FX613" s="222">
        <f t="shared" si="1545"/>
        <v>0</v>
      </c>
      <c r="FY613" s="222">
        <f t="shared" si="1546"/>
        <v>0</v>
      </c>
      <c r="FZ613" s="222">
        <f t="shared" si="1547"/>
        <v>0</v>
      </c>
      <c r="GA613" s="222">
        <f t="shared" si="1548"/>
        <v>0</v>
      </c>
      <c r="GB613" s="222">
        <f t="shared" si="1549"/>
        <v>0</v>
      </c>
      <c r="GC613" s="222">
        <f t="shared" si="1550"/>
        <v>0</v>
      </c>
      <c r="GD613" s="222">
        <f t="shared" si="1551"/>
        <v>0</v>
      </c>
      <c r="GE613" s="222">
        <f t="shared" si="1552"/>
        <v>0</v>
      </c>
      <c r="GF613" s="222">
        <f t="shared" si="1553"/>
        <v>0</v>
      </c>
      <c r="GG613" s="222">
        <f t="shared" si="1554"/>
        <v>0</v>
      </c>
      <c r="GH613" s="222">
        <f t="shared" si="1555"/>
        <v>0</v>
      </c>
      <c r="GI613" s="222">
        <f t="shared" si="1556"/>
        <v>0</v>
      </c>
      <c r="GJ613" s="222">
        <f t="shared" si="1557"/>
        <v>0</v>
      </c>
      <c r="GK613" s="222">
        <f t="shared" si="1558"/>
        <v>0</v>
      </c>
      <c r="GL613" s="222">
        <f t="shared" si="1559"/>
        <v>0</v>
      </c>
      <c r="GM613" s="222">
        <f t="shared" si="1560"/>
        <v>0</v>
      </c>
      <c r="GN613" s="222">
        <f t="shared" si="1561"/>
        <v>0</v>
      </c>
      <c r="GO613" s="222">
        <f t="shared" si="1562"/>
        <v>0</v>
      </c>
      <c r="GP613" s="222">
        <f t="shared" si="1563"/>
        <v>0</v>
      </c>
      <c r="GQ613" s="222">
        <f t="shared" si="1564"/>
        <v>0</v>
      </c>
      <c r="GR613" s="222">
        <f t="shared" si="1565"/>
        <v>0</v>
      </c>
      <c r="GS613" s="222">
        <f t="shared" si="1566"/>
        <v>0</v>
      </c>
      <c r="GT613" s="222">
        <f t="shared" si="1567"/>
        <v>0</v>
      </c>
      <c r="GU613" s="222">
        <f t="shared" si="1568"/>
        <v>0</v>
      </c>
      <c r="GV613" s="222">
        <f t="shared" si="1569"/>
        <v>0</v>
      </c>
      <c r="GW613" s="222">
        <f t="shared" si="1570"/>
        <v>0</v>
      </c>
      <c r="GX613" s="222">
        <f t="shared" si="1571"/>
        <v>0</v>
      </c>
      <c r="GY613" s="222">
        <f t="shared" si="1572"/>
        <v>0</v>
      </c>
      <c r="GZ613" s="222">
        <f t="shared" si="1573"/>
        <v>0</v>
      </c>
      <c r="HA613" s="222">
        <f t="shared" si="1574"/>
        <v>0</v>
      </c>
      <c r="HB613" s="222">
        <f t="shared" si="1575"/>
        <v>0</v>
      </c>
      <c r="HC613" s="222">
        <f t="shared" si="1576"/>
        <v>0</v>
      </c>
      <c r="HD613" s="222">
        <f t="shared" si="1577"/>
        <v>0</v>
      </c>
      <c r="HE613" s="222">
        <f t="shared" si="1578"/>
        <v>0</v>
      </c>
      <c r="HF613" s="222">
        <f t="shared" si="1579"/>
        <v>0</v>
      </c>
      <c r="HG613" s="222">
        <f t="shared" si="1580"/>
        <v>0</v>
      </c>
      <c r="HH613" s="222">
        <f t="shared" si="1581"/>
        <v>0</v>
      </c>
      <c r="HI613" s="222">
        <f t="shared" si="1582"/>
        <v>0</v>
      </c>
      <c r="HJ613" s="222">
        <f t="shared" si="1583"/>
        <v>0</v>
      </c>
      <c r="HK613" s="222">
        <f t="shared" si="1584"/>
        <v>0</v>
      </c>
      <c r="HL613" s="222">
        <f t="shared" si="1585"/>
        <v>0</v>
      </c>
      <c r="HM613" s="222">
        <f t="shared" si="1586"/>
        <v>0</v>
      </c>
      <c r="HN613" s="222">
        <f t="shared" si="1587"/>
        <v>0</v>
      </c>
      <c r="HO613" s="222">
        <f t="shared" si="1588"/>
        <v>0</v>
      </c>
      <c r="HP613" s="222">
        <f t="shared" si="1589"/>
        <v>0</v>
      </c>
      <c r="HQ613" s="222">
        <f t="shared" si="1590"/>
        <v>0</v>
      </c>
      <c r="HR613" s="222">
        <f t="shared" si="1591"/>
        <v>0</v>
      </c>
      <c r="HS613" s="222">
        <f t="shared" si="1592"/>
        <v>0</v>
      </c>
      <c r="HT613" s="222">
        <f t="shared" si="1593"/>
        <v>0</v>
      </c>
      <c r="HU613" s="222">
        <f t="shared" si="1594"/>
        <v>0</v>
      </c>
      <c r="HV613" s="222">
        <f t="shared" si="1595"/>
        <v>0</v>
      </c>
      <c r="HW613" s="222">
        <f t="shared" si="1596"/>
        <v>0</v>
      </c>
      <c r="HX613" s="222">
        <f t="shared" si="1597"/>
        <v>0</v>
      </c>
      <c r="HY613" s="222">
        <f t="shared" si="1598"/>
        <v>0</v>
      </c>
      <c r="HZ613" s="222">
        <f t="shared" si="1599"/>
        <v>0</v>
      </c>
      <c r="IA613" s="222">
        <f t="shared" si="1600"/>
        <v>0</v>
      </c>
      <c r="IB613" s="222">
        <f t="shared" si="1601"/>
        <v>0</v>
      </c>
      <c r="IC613" s="222">
        <f t="shared" si="1602"/>
        <v>0</v>
      </c>
      <c r="ID613" s="222">
        <f t="shared" si="1603"/>
        <v>0</v>
      </c>
      <c r="IE613" s="222">
        <f t="shared" si="1604"/>
        <v>0</v>
      </c>
      <c r="IF613" s="222">
        <f t="shared" si="1605"/>
        <v>0</v>
      </c>
      <c r="IG613" s="222">
        <f t="shared" si="1606"/>
        <v>0</v>
      </c>
      <c r="IH613" s="222">
        <f t="shared" si="1607"/>
        <v>0</v>
      </c>
      <c r="II613" s="222">
        <f t="shared" si="1608"/>
        <v>0</v>
      </c>
      <c r="IJ613" s="222">
        <f t="shared" si="1609"/>
        <v>0</v>
      </c>
      <c r="IK613" s="222">
        <f t="shared" si="1610"/>
        <v>0</v>
      </c>
      <c r="IL613" s="222">
        <f t="shared" si="1611"/>
        <v>0</v>
      </c>
      <c r="IM613" s="222">
        <f t="shared" si="1612"/>
        <v>0</v>
      </c>
      <c r="IN613" s="222">
        <f t="shared" si="1613"/>
        <v>0</v>
      </c>
      <c r="IO613" s="222">
        <f t="shared" si="1614"/>
        <v>0</v>
      </c>
      <c r="IP613" s="222">
        <f t="shared" si="1615"/>
        <v>0</v>
      </c>
      <c r="IQ613" s="222">
        <f t="shared" si="1616"/>
        <v>0</v>
      </c>
      <c r="IR613" s="222">
        <f t="shared" si="1617"/>
        <v>0</v>
      </c>
      <c r="IS613" s="222">
        <f t="shared" si="1618"/>
        <v>0</v>
      </c>
      <c r="IT613" s="222">
        <f t="shared" si="1619"/>
        <v>0</v>
      </c>
      <c r="IU613" s="222">
        <f t="shared" si="1620"/>
        <v>0</v>
      </c>
      <c r="IV613" s="222">
        <f t="shared" si="1621"/>
        <v>0</v>
      </c>
      <c r="IW613" s="222">
        <f t="shared" si="1622"/>
        <v>0</v>
      </c>
      <c r="IX613" s="222">
        <f t="shared" si="1623"/>
        <v>0</v>
      </c>
      <c r="IY613" s="222">
        <f t="shared" si="1624"/>
        <v>0</v>
      </c>
      <c r="IZ613" s="222">
        <f t="shared" si="1625"/>
        <v>0</v>
      </c>
      <c r="JA613" s="222">
        <f t="shared" si="1626"/>
        <v>0</v>
      </c>
      <c r="JB613" s="222">
        <f t="shared" si="1627"/>
        <v>0</v>
      </c>
    </row>
    <row r="614" spans="1:262">
      <c r="B614" s="230">
        <v>253</v>
      </c>
      <c r="C614" s="229">
        <f t="shared" si="1628"/>
        <v>4.9414062499999805E-3</v>
      </c>
      <c r="D614" s="226">
        <f t="shared" ca="1" si="1371"/>
        <v>39.342434610442517</v>
      </c>
      <c r="E614" s="225">
        <f ca="1">IY361</f>
        <v>0.14243461044251524</v>
      </c>
      <c r="F614" s="224">
        <v>253</v>
      </c>
      <c r="G614" s="222">
        <f t="shared" si="1372"/>
        <v>0</v>
      </c>
      <c r="H614" s="222">
        <f t="shared" si="1373"/>
        <v>0</v>
      </c>
      <c r="I614" s="222">
        <f t="shared" si="1374"/>
        <v>0</v>
      </c>
      <c r="J614" s="222">
        <f t="shared" si="1375"/>
        <v>0</v>
      </c>
      <c r="K614" s="222">
        <f t="shared" si="1376"/>
        <v>0</v>
      </c>
      <c r="L614" s="222">
        <f t="shared" si="1377"/>
        <v>0</v>
      </c>
      <c r="M614" s="222">
        <f t="shared" si="1378"/>
        <v>0</v>
      </c>
      <c r="N614" s="222">
        <f t="shared" si="1379"/>
        <v>0</v>
      </c>
      <c r="O614" s="222">
        <f t="shared" si="1380"/>
        <v>0</v>
      </c>
      <c r="P614" s="222">
        <f t="shared" si="1381"/>
        <v>0</v>
      </c>
      <c r="Q614" s="222">
        <f t="shared" si="1382"/>
        <v>0</v>
      </c>
      <c r="R614" s="222">
        <f t="shared" si="1383"/>
        <v>0</v>
      </c>
      <c r="S614" s="222">
        <f t="shared" si="1384"/>
        <v>0</v>
      </c>
      <c r="T614" s="222">
        <f t="shared" si="1385"/>
        <v>0</v>
      </c>
      <c r="U614" s="222">
        <f t="shared" si="1386"/>
        <v>0</v>
      </c>
      <c r="V614" s="222">
        <f t="shared" si="1387"/>
        <v>0</v>
      </c>
      <c r="W614" s="222">
        <f t="shared" si="1388"/>
        <v>0</v>
      </c>
      <c r="X614" s="222">
        <f t="shared" si="1389"/>
        <v>0</v>
      </c>
      <c r="Y614" s="222">
        <f t="shared" si="1390"/>
        <v>0</v>
      </c>
      <c r="Z614" s="222">
        <f t="shared" si="1391"/>
        <v>0</v>
      </c>
      <c r="AA614" s="222">
        <f t="shared" si="1392"/>
        <v>0</v>
      </c>
      <c r="AB614" s="222">
        <f t="shared" si="1393"/>
        <v>0</v>
      </c>
      <c r="AC614" s="222">
        <f t="shared" si="1394"/>
        <v>0</v>
      </c>
      <c r="AD614" s="222">
        <f t="shared" si="1395"/>
        <v>0</v>
      </c>
      <c r="AE614" s="222">
        <f t="shared" si="1396"/>
        <v>0</v>
      </c>
      <c r="AF614" s="222">
        <f t="shared" si="1397"/>
        <v>0</v>
      </c>
      <c r="AG614" s="222">
        <f t="shared" si="1398"/>
        <v>0</v>
      </c>
      <c r="AH614" s="222">
        <f t="shared" si="1399"/>
        <v>0</v>
      </c>
      <c r="AI614" s="222">
        <f t="shared" si="1400"/>
        <v>0</v>
      </c>
      <c r="AJ614" s="222">
        <f t="shared" si="1401"/>
        <v>0</v>
      </c>
      <c r="AK614" s="222">
        <f t="shared" si="1402"/>
        <v>0</v>
      </c>
      <c r="AL614" s="222">
        <f t="shared" si="1403"/>
        <v>0</v>
      </c>
      <c r="AM614" s="222">
        <f t="shared" si="1404"/>
        <v>0</v>
      </c>
      <c r="AN614" s="222">
        <f t="shared" si="1405"/>
        <v>0</v>
      </c>
      <c r="AO614" s="222">
        <f t="shared" si="1406"/>
        <v>0</v>
      </c>
      <c r="AP614" s="222">
        <f t="shared" si="1407"/>
        <v>0</v>
      </c>
      <c r="AQ614" s="222">
        <f t="shared" si="1408"/>
        <v>0</v>
      </c>
      <c r="AR614" s="222">
        <f t="shared" si="1409"/>
        <v>0</v>
      </c>
      <c r="AS614" s="222">
        <f t="shared" si="1410"/>
        <v>0</v>
      </c>
      <c r="AT614" s="222">
        <f t="shared" si="1411"/>
        <v>0</v>
      </c>
      <c r="AU614" s="222">
        <f t="shared" si="1412"/>
        <v>0</v>
      </c>
      <c r="AV614" s="222">
        <f t="shared" si="1413"/>
        <v>0</v>
      </c>
      <c r="AW614" s="222">
        <f t="shared" si="1414"/>
        <v>0</v>
      </c>
      <c r="AX614" s="222">
        <f t="shared" si="1415"/>
        <v>0</v>
      </c>
      <c r="AY614" s="222">
        <f t="shared" si="1416"/>
        <v>0</v>
      </c>
      <c r="AZ614" s="222">
        <f t="shared" si="1417"/>
        <v>0</v>
      </c>
      <c r="BA614" s="222">
        <f t="shared" si="1418"/>
        <v>0</v>
      </c>
      <c r="BB614" s="222">
        <f t="shared" si="1419"/>
        <v>0</v>
      </c>
      <c r="BC614" s="222">
        <f t="shared" si="1420"/>
        <v>0</v>
      </c>
      <c r="BD614" s="222">
        <f t="shared" si="1421"/>
        <v>0</v>
      </c>
      <c r="BE614" s="222">
        <f t="shared" si="1422"/>
        <v>0</v>
      </c>
      <c r="BF614" s="222">
        <f t="shared" si="1423"/>
        <v>0</v>
      </c>
      <c r="BG614" s="222">
        <f t="shared" si="1424"/>
        <v>0</v>
      </c>
      <c r="BH614" s="222">
        <f t="shared" si="1425"/>
        <v>0</v>
      </c>
      <c r="BI614" s="222">
        <f t="shared" si="1426"/>
        <v>0</v>
      </c>
      <c r="BJ614" s="222">
        <f t="shared" si="1427"/>
        <v>0</v>
      </c>
      <c r="BK614" s="222">
        <f t="shared" si="1428"/>
        <v>0</v>
      </c>
      <c r="BL614" s="222">
        <f t="shared" si="1429"/>
        <v>0</v>
      </c>
      <c r="BM614" s="222">
        <f t="shared" si="1430"/>
        <v>0</v>
      </c>
      <c r="BN614" s="222">
        <f t="shared" si="1431"/>
        <v>0</v>
      </c>
      <c r="BO614" s="222">
        <f t="shared" si="1432"/>
        <v>0</v>
      </c>
      <c r="BP614" s="222">
        <f t="shared" si="1433"/>
        <v>0</v>
      </c>
      <c r="BQ614" s="222">
        <f t="shared" si="1434"/>
        <v>0</v>
      </c>
      <c r="BR614" s="222">
        <f t="shared" si="1435"/>
        <v>0</v>
      </c>
      <c r="BS614" s="222">
        <f t="shared" si="1436"/>
        <v>0</v>
      </c>
      <c r="BT614" s="222">
        <f t="shared" si="1437"/>
        <v>0</v>
      </c>
      <c r="BU614" s="222">
        <f t="shared" si="1438"/>
        <v>0</v>
      </c>
      <c r="BV614" s="222">
        <f t="shared" si="1439"/>
        <v>0</v>
      </c>
      <c r="BW614" s="222">
        <f t="shared" si="1440"/>
        <v>0</v>
      </c>
      <c r="BX614" s="222">
        <f t="shared" si="1441"/>
        <v>0</v>
      </c>
      <c r="BY614" s="222">
        <f t="shared" si="1442"/>
        <v>0</v>
      </c>
      <c r="BZ614" s="222">
        <f t="shared" si="1443"/>
        <v>0</v>
      </c>
      <c r="CA614" s="222">
        <f t="shared" si="1444"/>
        <v>0</v>
      </c>
      <c r="CB614" s="222">
        <f t="shared" si="1445"/>
        <v>0</v>
      </c>
      <c r="CC614" s="222">
        <f t="shared" si="1446"/>
        <v>0</v>
      </c>
      <c r="CD614" s="222">
        <f t="shared" si="1447"/>
        <v>0</v>
      </c>
      <c r="CE614" s="222">
        <f t="shared" si="1448"/>
        <v>0</v>
      </c>
      <c r="CF614" s="222">
        <f t="shared" si="1449"/>
        <v>0</v>
      </c>
      <c r="CG614" s="222">
        <f t="shared" si="1450"/>
        <v>0</v>
      </c>
      <c r="CH614" s="222">
        <f t="shared" si="1451"/>
        <v>0</v>
      </c>
      <c r="CI614" s="222">
        <f t="shared" si="1452"/>
        <v>0</v>
      </c>
      <c r="CJ614" s="222">
        <f t="shared" si="1453"/>
        <v>0</v>
      </c>
      <c r="CK614" s="222">
        <f t="shared" si="1454"/>
        <v>0</v>
      </c>
      <c r="CL614" s="222">
        <f t="shared" si="1455"/>
        <v>0</v>
      </c>
      <c r="CM614" s="222">
        <f t="shared" si="1456"/>
        <v>0</v>
      </c>
      <c r="CN614" s="222">
        <f t="shared" si="1457"/>
        <v>0</v>
      </c>
      <c r="CO614" s="222">
        <f t="shared" si="1458"/>
        <v>0</v>
      </c>
      <c r="CP614" s="222">
        <f t="shared" si="1459"/>
        <v>0</v>
      </c>
      <c r="CQ614" s="222">
        <f t="shared" si="1460"/>
        <v>0</v>
      </c>
      <c r="CR614" s="222">
        <f t="shared" si="1461"/>
        <v>0</v>
      </c>
      <c r="CS614" s="222">
        <f t="shared" si="1462"/>
        <v>0</v>
      </c>
      <c r="CT614" s="222">
        <f t="shared" si="1463"/>
        <v>0</v>
      </c>
      <c r="CU614" s="222">
        <f t="shared" si="1464"/>
        <v>0</v>
      </c>
      <c r="CV614" s="222">
        <f t="shared" si="1465"/>
        <v>0</v>
      </c>
      <c r="CW614" s="222">
        <f t="shared" si="1466"/>
        <v>0</v>
      </c>
      <c r="CX614" s="222">
        <f t="shared" si="1467"/>
        <v>0</v>
      </c>
      <c r="CY614" s="222">
        <f t="shared" si="1468"/>
        <v>0</v>
      </c>
      <c r="CZ614" s="222">
        <f t="shared" si="1469"/>
        <v>0</v>
      </c>
      <c r="DA614" s="222">
        <f t="shared" si="1470"/>
        <v>0</v>
      </c>
      <c r="DB614" s="222">
        <f t="shared" si="1471"/>
        <v>0</v>
      </c>
      <c r="DC614" s="222">
        <f t="shared" si="1472"/>
        <v>0</v>
      </c>
      <c r="DD614" s="222">
        <f t="shared" si="1473"/>
        <v>0</v>
      </c>
      <c r="DE614" s="222">
        <f t="shared" si="1474"/>
        <v>0</v>
      </c>
      <c r="DF614" s="222">
        <f t="shared" si="1475"/>
        <v>0</v>
      </c>
      <c r="DG614" s="222">
        <f t="shared" si="1476"/>
        <v>0</v>
      </c>
      <c r="DH614" s="222">
        <f t="shared" si="1477"/>
        <v>0</v>
      </c>
      <c r="DI614" s="222">
        <f t="shared" si="1478"/>
        <v>0</v>
      </c>
      <c r="DJ614" s="222">
        <f t="shared" si="1479"/>
        <v>0</v>
      </c>
      <c r="DK614" s="222">
        <f t="shared" si="1480"/>
        <v>0</v>
      </c>
      <c r="DL614" s="222">
        <f t="shared" si="1481"/>
        <v>0</v>
      </c>
      <c r="DM614" s="222">
        <f t="shared" si="1482"/>
        <v>0</v>
      </c>
      <c r="DN614" s="222">
        <f t="shared" si="1483"/>
        <v>0</v>
      </c>
      <c r="DO614" s="222">
        <f t="shared" si="1484"/>
        <v>0</v>
      </c>
      <c r="DP614" s="222">
        <f t="shared" si="1485"/>
        <v>0</v>
      </c>
      <c r="DQ614" s="222">
        <f t="shared" si="1486"/>
        <v>0</v>
      </c>
      <c r="DR614" s="222">
        <f t="shared" si="1487"/>
        <v>0</v>
      </c>
      <c r="DS614" s="222">
        <f t="shared" si="1488"/>
        <v>0</v>
      </c>
      <c r="DT614" s="222">
        <f t="shared" si="1489"/>
        <v>0</v>
      </c>
      <c r="DU614" s="222">
        <f t="shared" si="1490"/>
        <v>0</v>
      </c>
      <c r="DV614" s="222">
        <f t="shared" si="1491"/>
        <v>0</v>
      </c>
      <c r="DW614" s="222">
        <f t="shared" si="1492"/>
        <v>0</v>
      </c>
      <c r="DX614" s="222">
        <f t="shared" si="1493"/>
        <v>0</v>
      </c>
      <c r="DY614" s="222">
        <f t="shared" si="1494"/>
        <v>0</v>
      </c>
      <c r="DZ614" s="222">
        <f t="shared" si="1495"/>
        <v>0</v>
      </c>
      <c r="EA614" s="222">
        <f t="shared" si="1496"/>
        <v>0</v>
      </c>
      <c r="EB614" s="222">
        <f t="shared" si="1497"/>
        <v>0</v>
      </c>
      <c r="EC614" s="222">
        <f t="shared" si="1498"/>
        <v>0</v>
      </c>
      <c r="ED614" s="222">
        <f t="shared" si="1499"/>
        <v>0</v>
      </c>
      <c r="EE614" s="222">
        <f t="shared" si="1500"/>
        <v>0</v>
      </c>
      <c r="EF614" s="222">
        <f t="shared" si="1501"/>
        <v>0</v>
      </c>
      <c r="EG614" s="222">
        <f t="shared" si="1502"/>
        <v>0</v>
      </c>
      <c r="EH614" s="222">
        <f t="shared" si="1503"/>
        <v>0</v>
      </c>
      <c r="EI614" s="222">
        <f t="shared" si="1504"/>
        <v>0</v>
      </c>
      <c r="EJ614" s="222">
        <f t="shared" si="1505"/>
        <v>0</v>
      </c>
      <c r="EK614" s="222">
        <f t="shared" si="1506"/>
        <v>0</v>
      </c>
      <c r="EL614" s="222">
        <f t="shared" si="1507"/>
        <v>0</v>
      </c>
      <c r="EM614" s="222">
        <f t="shared" si="1508"/>
        <v>0</v>
      </c>
      <c r="EN614" s="222">
        <f t="shared" si="1509"/>
        <v>0</v>
      </c>
      <c r="EO614" s="222">
        <f t="shared" si="1510"/>
        <v>0</v>
      </c>
      <c r="EP614" s="222">
        <f t="shared" si="1511"/>
        <v>0</v>
      </c>
      <c r="EQ614" s="222">
        <f t="shared" si="1512"/>
        <v>0</v>
      </c>
      <c r="ER614" s="222">
        <f t="shared" si="1513"/>
        <v>0</v>
      </c>
      <c r="ES614" s="222">
        <f t="shared" si="1514"/>
        <v>0</v>
      </c>
      <c r="ET614" s="222">
        <f t="shared" si="1515"/>
        <v>0</v>
      </c>
      <c r="EU614" s="222">
        <f t="shared" si="1516"/>
        <v>0</v>
      </c>
      <c r="EV614" s="222">
        <f t="shared" si="1517"/>
        <v>0</v>
      </c>
      <c r="EW614" s="222">
        <f t="shared" si="1518"/>
        <v>0</v>
      </c>
      <c r="EX614" s="222">
        <f t="shared" si="1519"/>
        <v>0</v>
      </c>
      <c r="EY614" s="222">
        <f t="shared" si="1520"/>
        <v>0</v>
      </c>
      <c r="EZ614" s="222">
        <f t="shared" si="1521"/>
        <v>0</v>
      </c>
      <c r="FA614" s="222">
        <f t="shared" si="1522"/>
        <v>0</v>
      </c>
      <c r="FB614" s="222">
        <f t="shared" si="1523"/>
        <v>0</v>
      </c>
      <c r="FC614" s="222">
        <f t="shared" si="1524"/>
        <v>0</v>
      </c>
      <c r="FD614" s="222">
        <f t="shared" si="1525"/>
        <v>0</v>
      </c>
      <c r="FE614" s="222">
        <f t="shared" si="1526"/>
        <v>0</v>
      </c>
      <c r="FF614" s="222">
        <f t="shared" si="1527"/>
        <v>0</v>
      </c>
      <c r="FG614" s="222">
        <f t="shared" si="1528"/>
        <v>0</v>
      </c>
      <c r="FH614" s="222">
        <f t="shared" si="1529"/>
        <v>0</v>
      </c>
      <c r="FI614" s="222">
        <f t="shared" si="1530"/>
        <v>0</v>
      </c>
      <c r="FJ614" s="222">
        <f t="shared" si="1531"/>
        <v>0</v>
      </c>
      <c r="FK614" s="222">
        <f t="shared" si="1532"/>
        <v>0</v>
      </c>
      <c r="FL614" s="222">
        <f t="shared" si="1533"/>
        <v>0</v>
      </c>
      <c r="FM614" s="222">
        <f t="shared" si="1534"/>
        <v>0</v>
      </c>
      <c r="FN614" s="222">
        <f t="shared" si="1535"/>
        <v>0</v>
      </c>
      <c r="FO614" s="222">
        <f t="shared" si="1536"/>
        <v>0</v>
      </c>
      <c r="FP614" s="222">
        <f t="shared" si="1537"/>
        <v>0</v>
      </c>
      <c r="FQ614" s="222">
        <f t="shared" si="1538"/>
        <v>0</v>
      </c>
      <c r="FR614" s="222">
        <f t="shared" si="1539"/>
        <v>0</v>
      </c>
      <c r="FS614" s="222">
        <f t="shared" si="1540"/>
        <v>0</v>
      </c>
      <c r="FT614" s="222">
        <f t="shared" si="1541"/>
        <v>0</v>
      </c>
      <c r="FU614" s="222">
        <f t="shared" si="1542"/>
        <v>0</v>
      </c>
      <c r="FV614" s="222">
        <f t="shared" si="1543"/>
        <v>0</v>
      </c>
      <c r="FW614" s="222">
        <f t="shared" si="1544"/>
        <v>0</v>
      </c>
      <c r="FX614" s="222">
        <f t="shared" si="1545"/>
        <v>0</v>
      </c>
      <c r="FY614" s="222">
        <f t="shared" si="1546"/>
        <v>0</v>
      </c>
      <c r="FZ614" s="222">
        <f t="shared" si="1547"/>
        <v>0</v>
      </c>
      <c r="GA614" s="222">
        <f t="shared" si="1548"/>
        <v>0</v>
      </c>
      <c r="GB614" s="222">
        <f t="shared" si="1549"/>
        <v>0</v>
      </c>
      <c r="GC614" s="222">
        <f t="shared" si="1550"/>
        <v>0</v>
      </c>
      <c r="GD614" s="222">
        <f t="shared" si="1551"/>
        <v>0</v>
      </c>
      <c r="GE614" s="222">
        <f t="shared" si="1552"/>
        <v>0</v>
      </c>
      <c r="GF614" s="222">
        <f t="shared" si="1553"/>
        <v>0</v>
      </c>
      <c r="GG614" s="222">
        <f t="shared" si="1554"/>
        <v>0</v>
      </c>
      <c r="GH614" s="222">
        <f t="shared" si="1555"/>
        <v>0</v>
      </c>
      <c r="GI614" s="222">
        <f t="shared" si="1556"/>
        <v>0</v>
      </c>
      <c r="GJ614" s="222">
        <f t="shared" si="1557"/>
        <v>0</v>
      </c>
      <c r="GK614" s="222">
        <f t="shared" si="1558"/>
        <v>0</v>
      </c>
      <c r="GL614" s="222">
        <f t="shared" si="1559"/>
        <v>0</v>
      </c>
      <c r="GM614" s="222">
        <f t="shared" si="1560"/>
        <v>0</v>
      </c>
      <c r="GN614" s="222">
        <f t="shared" si="1561"/>
        <v>0</v>
      </c>
      <c r="GO614" s="222">
        <f t="shared" si="1562"/>
        <v>0</v>
      </c>
      <c r="GP614" s="222">
        <f t="shared" si="1563"/>
        <v>0</v>
      </c>
      <c r="GQ614" s="222">
        <f t="shared" si="1564"/>
        <v>0</v>
      </c>
      <c r="GR614" s="222">
        <f t="shared" si="1565"/>
        <v>0</v>
      </c>
      <c r="GS614" s="222">
        <f t="shared" si="1566"/>
        <v>0</v>
      </c>
      <c r="GT614" s="222">
        <f t="shared" si="1567"/>
        <v>0</v>
      </c>
      <c r="GU614" s="222">
        <f t="shared" si="1568"/>
        <v>0</v>
      </c>
      <c r="GV614" s="222">
        <f t="shared" si="1569"/>
        <v>0</v>
      </c>
      <c r="GW614" s="222">
        <f t="shared" si="1570"/>
        <v>0</v>
      </c>
      <c r="GX614" s="222">
        <f t="shared" si="1571"/>
        <v>0</v>
      </c>
      <c r="GY614" s="222">
        <f t="shared" si="1572"/>
        <v>0</v>
      </c>
      <c r="GZ614" s="222">
        <f t="shared" si="1573"/>
        <v>0</v>
      </c>
      <c r="HA614" s="222">
        <f t="shared" si="1574"/>
        <v>0</v>
      </c>
      <c r="HB614" s="222">
        <f t="shared" si="1575"/>
        <v>0</v>
      </c>
      <c r="HC614" s="222">
        <f t="shared" si="1576"/>
        <v>0</v>
      </c>
      <c r="HD614" s="222">
        <f t="shared" si="1577"/>
        <v>0</v>
      </c>
      <c r="HE614" s="222">
        <f t="shared" si="1578"/>
        <v>0</v>
      </c>
      <c r="HF614" s="222">
        <f t="shared" si="1579"/>
        <v>0</v>
      </c>
      <c r="HG614" s="222">
        <f t="shared" si="1580"/>
        <v>0</v>
      </c>
      <c r="HH614" s="222">
        <f t="shared" si="1581"/>
        <v>0</v>
      </c>
      <c r="HI614" s="222">
        <f t="shared" si="1582"/>
        <v>0</v>
      </c>
      <c r="HJ614" s="222">
        <f t="shared" si="1583"/>
        <v>0</v>
      </c>
      <c r="HK614" s="222">
        <f t="shared" si="1584"/>
        <v>0</v>
      </c>
      <c r="HL614" s="222">
        <f t="shared" si="1585"/>
        <v>0</v>
      </c>
      <c r="HM614" s="222">
        <f t="shared" si="1586"/>
        <v>0</v>
      </c>
      <c r="HN614" s="222">
        <f t="shared" si="1587"/>
        <v>0</v>
      </c>
      <c r="HO614" s="222">
        <f t="shared" si="1588"/>
        <v>0</v>
      </c>
      <c r="HP614" s="222">
        <f t="shared" si="1589"/>
        <v>0</v>
      </c>
      <c r="HQ614" s="222">
        <f t="shared" si="1590"/>
        <v>0</v>
      </c>
      <c r="HR614" s="222">
        <f t="shared" si="1591"/>
        <v>0</v>
      </c>
      <c r="HS614" s="222">
        <f t="shared" si="1592"/>
        <v>0</v>
      </c>
      <c r="HT614" s="222">
        <f t="shared" si="1593"/>
        <v>0</v>
      </c>
      <c r="HU614" s="222">
        <f t="shared" si="1594"/>
        <v>0</v>
      </c>
      <c r="HV614" s="222">
        <f t="shared" si="1595"/>
        <v>0</v>
      </c>
      <c r="HW614" s="222">
        <f t="shared" si="1596"/>
        <v>0</v>
      </c>
      <c r="HX614" s="222">
        <f t="shared" si="1597"/>
        <v>0</v>
      </c>
      <c r="HY614" s="222">
        <f t="shared" si="1598"/>
        <v>0</v>
      </c>
      <c r="HZ614" s="222">
        <f t="shared" si="1599"/>
        <v>0</v>
      </c>
      <c r="IA614" s="222">
        <f t="shared" si="1600"/>
        <v>0</v>
      </c>
      <c r="IB614" s="222">
        <f t="shared" si="1601"/>
        <v>0</v>
      </c>
      <c r="IC614" s="222">
        <f t="shared" si="1602"/>
        <v>0</v>
      </c>
      <c r="ID614" s="222">
        <f t="shared" si="1603"/>
        <v>0</v>
      </c>
      <c r="IE614" s="222">
        <f t="shared" si="1604"/>
        <v>0</v>
      </c>
      <c r="IF614" s="222">
        <f t="shared" si="1605"/>
        <v>0</v>
      </c>
      <c r="IG614" s="222">
        <f t="shared" si="1606"/>
        <v>0</v>
      </c>
      <c r="IH614" s="222">
        <f t="shared" si="1607"/>
        <v>0</v>
      </c>
      <c r="II614" s="222">
        <f t="shared" si="1608"/>
        <v>0</v>
      </c>
      <c r="IJ614" s="222">
        <f t="shared" si="1609"/>
        <v>0</v>
      </c>
      <c r="IK614" s="222">
        <f t="shared" si="1610"/>
        <v>0</v>
      </c>
      <c r="IL614" s="222">
        <f t="shared" si="1611"/>
        <v>0</v>
      </c>
      <c r="IM614" s="222">
        <f t="shared" si="1612"/>
        <v>0</v>
      </c>
      <c r="IN614" s="222">
        <f t="shared" si="1613"/>
        <v>0</v>
      </c>
      <c r="IO614" s="222">
        <f t="shared" si="1614"/>
        <v>0</v>
      </c>
      <c r="IP614" s="222">
        <f t="shared" si="1615"/>
        <v>0</v>
      </c>
      <c r="IQ614" s="222">
        <f t="shared" si="1616"/>
        <v>0</v>
      </c>
      <c r="IR614" s="222">
        <f t="shared" si="1617"/>
        <v>0</v>
      </c>
      <c r="IS614" s="222">
        <f t="shared" si="1618"/>
        <v>0</v>
      </c>
      <c r="IT614" s="222">
        <f t="shared" si="1619"/>
        <v>0</v>
      </c>
      <c r="IU614" s="222">
        <f t="shared" si="1620"/>
        <v>0</v>
      </c>
      <c r="IV614" s="222">
        <f t="shared" si="1621"/>
        <v>0</v>
      </c>
      <c r="IW614" s="222">
        <f t="shared" si="1622"/>
        <v>0</v>
      </c>
      <c r="IX614" s="222">
        <f t="shared" si="1623"/>
        <v>0</v>
      </c>
      <c r="IY614" s="222">
        <f t="shared" si="1624"/>
        <v>0</v>
      </c>
      <c r="IZ614" s="222">
        <f t="shared" si="1625"/>
        <v>0</v>
      </c>
      <c r="JA614" s="222">
        <f t="shared" si="1626"/>
        <v>0</v>
      </c>
      <c r="JB614" s="222">
        <f t="shared" si="1627"/>
        <v>0</v>
      </c>
    </row>
    <row r="615" spans="1:262">
      <c r="B615" s="230">
        <v>254</v>
      </c>
      <c r="C615" s="229">
        <f t="shared" si="1628"/>
        <v>4.9609374999999801E-3</v>
      </c>
      <c r="D615" s="226">
        <f t="shared" ca="1" si="1371"/>
        <v>39.331203469610053</v>
      </c>
      <c r="E615" s="225">
        <f ca="1">IZ361</f>
        <v>0.13120346961005067</v>
      </c>
      <c r="F615" s="224">
        <v>254</v>
      </c>
      <c r="G615" s="222">
        <f t="shared" si="1372"/>
        <v>0</v>
      </c>
      <c r="H615" s="222">
        <f t="shared" si="1373"/>
        <v>0</v>
      </c>
      <c r="I615" s="222">
        <f t="shared" si="1374"/>
        <v>0</v>
      </c>
      <c r="J615" s="222">
        <f t="shared" si="1375"/>
        <v>0</v>
      </c>
      <c r="K615" s="222">
        <f t="shared" si="1376"/>
        <v>0</v>
      </c>
      <c r="L615" s="222">
        <f t="shared" si="1377"/>
        <v>0</v>
      </c>
      <c r="M615" s="222">
        <f t="shared" si="1378"/>
        <v>0</v>
      </c>
      <c r="N615" s="222">
        <f t="shared" si="1379"/>
        <v>0</v>
      </c>
      <c r="O615" s="222">
        <f t="shared" si="1380"/>
        <v>0</v>
      </c>
      <c r="P615" s="222">
        <f t="shared" si="1381"/>
        <v>0</v>
      </c>
      <c r="Q615" s="222">
        <f t="shared" si="1382"/>
        <v>0</v>
      </c>
      <c r="R615" s="222">
        <f t="shared" si="1383"/>
        <v>0</v>
      </c>
      <c r="S615" s="222">
        <f t="shared" si="1384"/>
        <v>0</v>
      </c>
      <c r="T615" s="222">
        <f t="shared" si="1385"/>
        <v>0</v>
      </c>
      <c r="U615" s="222">
        <f t="shared" si="1386"/>
        <v>0</v>
      </c>
      <c r="V615" s="222">
        <f t="shared" si="1387"/>
        <v>0</v>
      </c>
      <c r="W615" s="222">
        <f t="shared" si="1388"/>
        <v>0</v>
      </c>
      <c r="X615" s="222">
        <f t="shared" si="1389"/>
        <v>0</v>
      </c>
      <c r="Y615" s="222">
        <f t="shared" si="1390"/>
        <v>0</v>
      </c>
      <c r="Z615" s="222">
        <f t="shared" si="1391"/>
        <v>0</v>
      </c>
      <c r="AA615" s="222">
        <f t="shared" si="1392"/>
        <v>0</v>
      </c>
      <c r="AB615" s="222">
        <f t="shared" si="1393"/>
        <v>0</v>
      </c>
      <c r="AC615" s="222">
        <f t="shared" si="1394"/>
        <v>0</v>
      </c>
      <c r="AD615" s="222">
        <f t="shared" si="1395"/>
        <v>0</v>
      </c>
      <c r="AE615" s="222">
        <f t="shared" si="1396"/>
        <v>0</v>
      </c>
      <c r="AF615" s="222">
        <f t="shared" si="1397"/>
        <v>0</v>
      </c>
      <c r="AG615" s="222">
        <f t="shared" si="1398"/>
        <v>0</v>
      </c>
      <c r="AH615" s="222">
        <f t="shared" si="1399"/>
        <v>0</v>
      </c>
      <c r="AI615" s="222">
        <f t="shared" si="1400"/>
        <v>0</v>
      </c>
      <c r="AJ615" s="222">
        <f t="shared" si="1401"/>
        <v>0</v>
      </c>
      <c r="AK615" s="222">
        <f t="shared" si="1402"/>
        <v>0</v>
      </c>
      <c r="AL615" s="222">
        <f t="shared" si="1403"/>
        <v>0</v>
      </c>
      <c r="AM615" s="222">
        <f t="shared" si="1404"/>
        <v>0</v>
      </c>
      <c r="AN615" s="222">
        <f t="shared" si="1405"/>
        <v>0</v>
      </c>
      <c r="AO615" s="222">
        <f t="shared" si="1406"/>
        <v>0</v>
      </c>
      <c r="AP615" s="222">
        <f t="shared" si="1407"/>
        <v>0</v>
      </c>
      <c r="AQ615" s="222">
        <f t="shared" si="1408"/>
        <v>0</v>
      </c>
      <c r="AR615" s="222">
        <f t="shared" si="1409"/>
        <v>0</v>
      </c>
      <c r="AS615" s="222">
        <f t="shared" si="1410"/>
        <v>0</v>
      </c>
      <c r="AT615" s="222">
        <f t="shared" si="1411"/>
        <v>0</v>
      </c>
      <c r="AU615" s="222">
        <f t="shared" si="1412"/>
        <v>0</v>
      </c>
      <c r="AV615" s="222">
        <f t="shared" si="1413"/>
        <v>0</v>
      </c>
      <c r="AW615" s="222">
        <f t="shared" si="1414"/>
        <v>0</v>
      </c>
      <c r="AX615" s="222">
        <f t="shared" si="1415"/>
        <v>0</v>
      </c>
      <c r="AY615" s="222">
        <f t="shared" si="1416"/>
        <v>0</v>
      </c>
      <c r="AZ615" s="222">
        <f t="shared" si="1417"/>
        <v>0</v>
      </c>
      <c r="BA615" s="222">
        <f t="shared" si="1418"/>
        <v>0</v>
      </c>
      <c r="BB615" s="222">
        <f t="shared" si="1419"/>
        <v>0</v>
      </c>
      <c r="BC615" s="222">
        <f t="shared" si="1420"/>
        <v>0</v>
      </c>
      <c r="BD615" s="222">
        <f t="shared" si="1421"/>
        <v>0</v>
      </c>
      <c r="BE615" s="222">
        <f t="shared" si="1422"/>
        <v>0</v>
      </c>
      <c r="BF615" s="222">
        <f t="shared" si="1423"/>
        <v>0</v>
      </c>
      <c r="BG615" s="222">
        <f t="shared" si="1424"/>
        <v>0</v>
      </c>
      <c r="BH615" s="222">
        <f t="shared" si="1425"/>
        <v>0</v>
      </c>
      <c r="BI615" s="222">
        <f t="shared" si="1426"/>
        <v>0</v>
      </c>
      <c r="BJ615" s="222">
        <f t="shared" si="1427"/>
        <v>0</v>
      </c>
      <c r="BK615" s="222">
        <f t="shared" si="1428"/>
        <v>0</v>
      </c>
      <c r="BL615" s="222">
        <f t="shared" si="1429"/>
        <v>0</v>
      </c>
      <c r="BM615" s="222">
        <f t="shared" si="1430"/>
        <v>0</v>
      </c>
      <c r="BN615" s="222">
        <f t="shared" si="1431"/>
        <v>0</v>
      </c>
      <c r="BO615" s="222">
        <f t="shared" si="1432"/>
        <v>0</v>
      </c>
      <c r="BP615" s="222">
        <f t="shared" si="1433"/>
        <v>0</v>
      </c>
      <c r="BQ615" s="222">
        <f t="shared" si="1434"/>
        <v>0</v>
      </c>
      <c r="BR615" s="222">
        <f t="shared" si="1435"/>
        <v>0</v>
      </c>
      <c r="BS615" s="222">
        <f t="shared" si="1436"/>
        <v>0</v>
      </c>
      <c r="BT615" s="222">
        <f t="shared" si="1437"/>
        <v>0</v>
      </c>
      <c r="BU615" s="222">
        <f t="shared" si="1438"/>
        <v>0</v>
      </c>
      <c r="BV615" s="222">
        <f t="shared" si="1439"/>
        <v>0</v>
      </c>
      <c r="BW615" s="222">
        <f t="shared" si="1440"/>
        <v>0</v>
      </c>
      <c r="BX615" s="222">
        <f t="shared" si="1441"/>
        <v>0</v>
      </c>
      <c r="BY615" s="222">
        <f t="shared" si="1442"/>
        <v>0</v>
      </c>
      <c r="BZ615" s="222">
        <f t="shared" si="1443"/>
        <v>0</v>
      </c>
      <c r="CA615" s="222">
        <f t="shared" si="1444"/>
        <v>0</v>
      </c>
      <c r="CB615" s="222">
        <f t="shared" si="1445"/>
        <v>0</v>
      </c>
      <c r="CC615" s="222">
        <f t="shared" si="1446"/>
        <v>0</v>
      </c>
      <c r="CD615" s="222">
        <f t="shared" si="1447"/>
        <v>0</v>
      </c>
      <c r="CE615" s="222">
        <f t="shared" si="1448"/>
        <v>0</v>
      </c>
      <c r="CF615" s="222">
        <f t="shared" si="1449"/>
        <v>0</v>
      </c>
      <c r="CG615" s="222">
        <f t="shared" si="1450"/>
        <v>0</v>
      </c>
      <c r="CH615" s="222">
        <f t="shared" si="1451"/>
        <v>0</v>
      </c>
      <c r="CI615" s="222">
        <f t="shared" si="1452"/>
        <v>0</v>
      </c>
      <c r="CJ615" s="222">
        <f t="shared" si="1453"/>
        <v>0</v>
      </c>
      <c r="CK615" s="222">
        <f t="shared" si="1454"/>
        <v>0</v>
      </c>
      <c r="CL615" s="222">
        <f t="shared" si="1455"/>
        <v>0</v>
      </c>
      <c r="CM615" s="222">
        <f t="shared" si="1456"/>
        <v>0</v>
      </c>
      <c r="CN615" s="222">
        <f t="shared" si="1457"/>
        <v>0</v>
      </c>
      <c r="CO615" s="222">
        <f t="shared" si="1458"/>
        <v>0</v>
      </c>
      <c r="CP615" s="222">
        <f t="shared" si="1459"/>
        <v>0</v>
      </c>
      <c r="CQ615" s="222">
        <f t="shared" si="1460"/>
        <v>0</v>
      </c>
      <c r="CR615" s="222">
        <f t="shared" si="1461"/>
        <v>0</v>
      </c>
      <c r="CS615" s="222">
        <f t="shared" si="1462"/>
        <v>0</v>
      </c>
      <c r="CT615" s="222">
        <f t="shared" si="1463"/>
        <v>0</v>
      </c>
      <c r="CU615" s="222">
        <f t="shared" si="1464"/>
        <v>0</v>
      </c>
      <c r="CV615" s="222">
        <f t="shared" si="1465"/>
        <v>0</v>
      </c>
      <c r="CW615" s="222">
        <f t="shared" si="1466"/>
        <v>0</v>
      </c>
      <c r="CX615" s="222">
        <f t="shared" si="1467"/>
        <v>0</v>
      </c>
      <c r="CY615" s="222">
        <f t="shared" si="1468"/>
        <v>0</v>
      </c>
      <c r="CZ615" s="222">
        <f t="shared" si="1469"/>
        <v>0</v>
      </c>
      <c r="DA615" s="222">
        <f t="shared" si="1470"/>
        <v>0</v>
      </c>
      <c r="DB615" s="222">
        <f t="shared" si="1471"/>
        <v>0</v>
      </c>
      <c r="DC615" s="222">
        <f t="shared" si="1472"/>
        <v>0</v>
      </c>
      <c r="DD615" s="222">
        <f t="shared" si="1473"/>
        <v>0</v>
      </c>
      <c r="DE615" s="222">
        <f t="shared" si="1474"/>
        <v>0</v>
      </c>
      <c r="DF615" s="222">
        <f t="shared" si="1475"/>
        <v>0</v>
      </c>
      <c r="DG615" s="222">
        <f t="shared" si="1476"/>
        <v>0</v>
      </c>
      <c r="DH615" s="222">
        <f t="shared" si="1477"/>
        <v>0</v>
      </c>
      <c r="DI615" s="222">
        <f t="shared" si="1478"/>
        <v>0</v>
      </c>
      <c r="DJ615" s="222">
        <f t="shared" si="1479"/>
        <v>0</v>
      </c>
      <c r="DK615" s="222">
        <f t="shared" si="1480"/>
        <v>0</v>
      </c>
      <c r="DL615" s="222">
        <f t="shared" si="1481"/>
        <v>0</v>
      </c>
      <c r="DM615" s="222">
        <f t="shared" si="1482"/>
        <v>0</v>
      </c>
      <c r="DN615" s="222">
        <f t="shared" si="1483"/>
        <v>0</v>
      </c>
      <c r="DO615" s="222">
        <f t="shared" si="1484"/>
        <v>0</v>
      </c>
      <c r="DP615" s="222">
        <f t="shared" si="1485"/>
        <v>0</v>
      </c>
      <c r="DQ615" s="222">
        <f t="shared" si="1486"/>
        <v>0</v>
      </c>
      <c r="DR615" s="222">
        <f t="shared" si="1487"/>
        <v>0</v>
      </c>
      <c r="DS615" s="222">
        <f t="shared" si="1488"/>
        <v>0</v>
      </c>
      <c r="DT615" s="222">
        <f t="shared" si="1489"/>
        <v>0</v>
      </c>
      <c r="DU615" s="222">
        <f t="shared" si="1490"/>
        <v>0</v>
      </c>
      <c r="DV615" s="222">
        <f t="shared" si="1491"/>
        <v>0</v>
      </c>
      <c r="DW615" s="222">
        <f t="shared" si="1492"/>
        <v>0</v>
      </c>
      <c r="DX615" s="222">
        <f t="shared" si="1493"/>
        <v>0</v>
      </c>
      <c r="DY615" s="222">
        <f t="shared" si="1494"/>
        <v>0</v>
      </c>
      <c r="DZ615" s="222">
        <f t="shared" si="1495"/>
        <v>0</v>
      </c>
      <c r="EA615" s="222">
        <f t="shared" si="1496"/>
        <v>0</v>
      </c>
      <c r="EB615" s="222">
        <f t="shared" si="1497"/>
        <v>0</v>
      </c>
      <c r="EC615" s="222">
        <f t="shared" si="1498"/>
        <v>0</v>
      </c>
      <c r="ED615" s="222">
        <f t="shared" si="1499"/>
        <v>0</v>
      </c>
      <c r="EE615" s="222">
        <f t="shared" si="1500"/>
        <v>0</v>
      </c>
      <c r="EF615" s="222">
        <f t="shared" si="1501"/>
        <v>0</v>
      </c>
      <c r="EG615" s="222">
        <f t="shared" si="1502"/>
        <v>0</v>
      </c>
      <c r="EH615" s="222">
        <f t="shared" si="1503"/>
        <v>0</v>
      </c>
      <c r="EI615" s="222">
        <f t="shared" si="1504"/>
        <v>0</v>
      </c>
      <c r="EJ615" s="222">
        <f t="shared" si="1505"/>
        <v>0</v>
      </c>
      <c r="EK615" s="222">
        <f t="shared" si="1506"/>
        <v>0</v>
      </c>
      <c r="EL615" s="222">
        <f t="shared" si="1507"/>
        <v>0</v>
      </c>
      <c r="EM615" s="222">
        <f t="shared" si="1508"/>
        <v>0</v>
      </c>
      <c r="EN615" s="222">
        <f t="shared" si="1509"/>
        <v>0</v>
      </c>
      <c r="EO615" s="222">
        <f t="shared" si="1510"/>
        <v>0</v>
      </c>
      <c r="EP615" s="222">
        <f t="shared" si="1511"/>
        <v>0</v>
      </c>
      <c r="EQ615" s="222">
        <f t="shared" si="1512"/>
        <v>0</v>
      </c>
      <c r="ER615" s="222">
        <f t="shared" si="1513"/>
        <v>0</v>
      </c>
      <c r="ES615" s="222">
        <f t="shared" si="1514"/>
        <v>0</v>
      </c>
      <c r="ET615" s="222">
        <f t="shared" si="1515"/>
        <v>0</v>
      </c>
      <c r="EU615" s="222">
        <f t="shared" si="1516"/>
        <v>0</v>
      </c>
      <c r="EV615" s="222">
        <f t="shared" si="1517"/>
        <v>0</v>
      </c>
      <c r="EW615" s="222">
        <f t="shared" si="1518"/>
        <v>0</v>
      </c>
      <c r="EX615" s="222">
        <f t="shared" si="1519"/>
        <v>0</v>
      </c>
      <c r="EY615" s="222">
        <f t="shared" si="1520"/>
        <v>0</v>
      </c>
      <c r="EZ615" s="222">
        <f t="shared" si="1521"/>
        <v>0</v>
      </c>
      <c r="FA615" s="222">
        <f t="shared" si="1522"/>
        <v>0</v>
      </c>
      <c r="FB615" s="222">
        <f t="shared" si="1523"/>
        <v>0</v>
      </c>
      <c r="FC615" s="222">
        <f t="shared" si="1524"/>
        <v>0</v>
      </c>
      <c r="FD615" s="222">
        <f t="shared" si="1525"/>
        <v>0</v>
      </c>
      <c r="FE615" s="222">
        <f t="shared" si="1526"/>
        <v>0</v>
      </c>
      <c r="FF615" s="222">
        <f t="shared" si="1527"/>
        <v>0</v>
      </c>
      <c r="FG615" s="222">
        <f t="shared" si="1528"/>
        <v>0</v>
      </c>
      <c r="FH615" s="222">
        <f t="shared" si="1529"/>
        <v>0</v>
      </c>
      <c r="FI615" s="222">
        <f t="shared" si="1530"/>
        <v>0</v>
      </c>
      <c r="FJ615" s="222">
        <f t="shared" si="1531"/>
        <v>0</v>
      </c>
      <c r="FK615" s="222">
        <f t="shared" si="1532"/>
        <v>0</v>
      </c>
      <c r="FL615" s="222">
        <f t="shared" si="1533"/>
        <v>0</v>
      </c>
      <c r="FM615" s="222">
        <f t="shared" si="1534"/>
        <v>0</v>
      </c>
      <c r="FN615" s="222">
        <f t="shared" si="1535"/>
        <v>0</v>
      </c>
      <c r="FO615" s="222">
        <f t="shared" si="1536"/>
        <v>0</v>
      </c>
      <c r="FP615" s="222">
        <f t="shared" si="1537"/>
        <v>0</v>
      </c>
      <c r="FQ615" s="222">
        <f t="shared" si="1538"/>
        <v>0</v>
      </c>
      <c r="FR615" s="222">
        <f t="shared" si="1539"/>
        <v>0</v>
      </c>
      <c r="FS615" s="222">
        <f t="shared" si="1540"/>
        <v>0</v>
      </c>
      <c r="FT615" s="222">
        <f t="shared" si="1541"/>
        <v>0</v>
      </c>
      <c r="FU615" s="222">
        <f t="shared" si="1542"/>
        <v>0</v>
      </c>
      <c r="FV615" s="222">
        <f t="shared" si="1543"/>
        <v>0</v>
      </c>
      <c r="FW615" s="222">
        <f t="shared" si="1544"/>
        <v>0</v>
      </c>
      <c r="FX615" s="222">
        <f t="shared" si="1545"/>
        <v>0</v>
      </c>
      <c r="FY615" s="222">
        <f t="shared" si="1546"/>
        <v>0</v>
      </c>
      <c r="FZ615" s="222">
        <f t="shared" si="1547"/>
        <v>0</v>
      </c>
      <c r="GA615" s="222">
        <f t="shared" si="1548"/>
        <v>0</v>
      </c>
      <c r="GB615" s="222">
        <f t="shared" si="1549"/>
        <v>0</v>
      </c>
      <c r="GC615" s="222">
        <f t="shared" si="1550"/>
        <v>0</v>
      </c>
      <c r="GD615" s="222">
        <f t="shared" si="1551"/>
        <v>0</v>
      </c>
      <c r="GE615" s="222">
        <f t="shared" si="1552"/>
        <v>0</v>
      </c>
      <c r="GF615" s="222">
        <f t="shared" si="1553"/>
        <v>0</v>
      </c>
      <c r="GG615" s="222">
        <f t="shared" si="1554"/>
        <v>0</v>
      </c>
      <c r="GH615" s="222">
        <f t="shared" si="1555"/>
        <v>0</v>
      </c>
      <c r="GI615" s="222">
        <f t="shared" si="1556"/>
        <v>0</v>
      </c>
      <c r="GJ615" s="222">
        <f t="shared" si="1557"/>
        <v>0</v>
      </c>
      <c r="GK615" s="222">
        <f t="shared" si="1558"/>
        <v>0</v>
      </c>
      <c r="GL615" s="222">
        <f t="shared" si="1559"/>
        <v>0</v>
      </c>
      <c r="GM615" s="222">
        <f t="shared" si="1560"/>
        <v>0</v>
      </c>
      <c r="GN615" s="222">
        <f t="shared" si="1561"/>
        <v>0</v>
      </c>
      <c r="GO615" s="222">
        <f t="shared" si="1562"/>
        <v>0</v>
      </c>
      <c r="GP615" s="222">
        <f t="shared" si="1563"/>
        <v>0</v>
      </c>
      <c r="GQ615" s="222">
        <f t="shared" si="1564"/>
        <v>0</v>
      </c>
      <c r="GR615" s="222">
        <f t="shared" si="1565"/>
        <v>0</v>
      </c>
      <c r="GS615" s="222">
        <f t="shared" si="1566"/>
        <v>0</v>
      </c>
      <c r="GT615" s="222">
        <f t="shared" si="1567"/>
        <v>0</v>
      </c>
      <c r="GU615" s="222">
        <f t="shared" si="1568"/>
        <v>0</v>
      </c>
      <c r="GV615" s="222">
        <f t="shared" si="1569"/>
        <v>0</v>
      </c>
      <c r="GW615" s="222">
        <f t="shared" si="1570"/>
        <v>0</v>
      </c>
      <c r="GX615" s="222">
        <f t="shared" si="1571"/>
        <v>0</v>
      </c>
      <c r="GY615" s="222">
        <f t="shared" si="1572"/>
        <v>0</v>
      </c>
      <c r="GZ615" s="222">
        <f t="shared" si="1573"/>
        <v>0</v>
      </c>
      <c r="HA615" s="222">
        <f t="shared" si="1574"/>
        <v>0</v>
      </c>
      <c r="HB615" s="222">
        <f t="shared" si="1575"/>
        <v>0</v>
      </c>
      <c r="HC615" s="222">
        <f t="shared" si="1576"/>
        <v>0</v>
      </c>
      <c r="HD615" s="222">
        <f t="shared" si="1577"/>
        <v>0</v>
      </c>
      <c r="HE615" s="222">
        <f t="shared" si="1578"/>
        <v>0</v>
      </c>
      <c r="HF615" s="222">
        <f t="shared" si="1579"/>
        <v>0</v>
      </c>
      <c r="HG615" s="222">
        <f t="shared" si="1580"/>
        <v>0</v>
      </c>
      <c r="HH615" s="222">
        <f t="shared" si="1581"/>
        <v>0</v>
      </c>
      <c r="HI615" s="222">
        <f t="shared" si="1582"/>
        <v>0</v>
      </c>
      <c r="HJ615" s="222">
        <f t="shared" si="1583"/>
        <v>0</v>
      </c>
      <c r="HK615" s="222">
        <f t="shared" si="1584"/>
        <v>0</v>
      </c>
      <c r="HL615" s="222">
        <f t="shared" si="1585"/>
        <v>0</v>
      </c>
      <c r="HM615" s="222">
        <f t="shared" si="1586"/>
        <v>0</v>
      </c>
      <c r="HN615" s="222">
        <f t="shared" si="1587"/>
        <v>0</v>
      </c>
      <c r="HO615" s="222">
        <f t="shared" si="1588"/>
        <v>0</v>
      </c>
      <c r="HP615" s="222">
        <f t="shared" si="1589"/>
        <v>0</v>
      </c>
      <c r="HQ615" s="222">
        <f t="shared" si="1590"/>
        <v>0</v>
      </c>
      <c r="HR615" s="222">
        <f t="shared" si="1591"/>
        <v>0</v>
      </c>
      <c r="HS615" s="222">
        <f t="shared" si="1592"/>
        <v>0</v>
      </c>
      <c r="HT615" s="222">
        <f t="shared" si="1593"/>
        <v>0</v>
      </c>
      <c r="HU615" s="222">
        <f t="shared" si="1594"/>
        <v>0</v>
      </c>
      <c r="HV615" s="222">
        <f t="shared" si="1595"/>
        <v>0</v>
      </c>
      <c r="HW615" s="222">
        <f t="shared" si="1596"/>
        <v>0</v>
      </c>
      <c r="HX615" s="222">
        <f t="shared" si="1597"/>
        <v>0</v>
      </c>
      <c r="HY615" s="222">
        <f t="shared" si="1598"/>
        <v>0</v>
      </c>
      <c r="HZ615" s="222">
        <f t="shared" si="1599"/>
        <v>0</v>
      </c>
      <c r="IA615" s="222">
        <f t="shared" si="1600"/>
        <v>0</v>
      </c>
      <c r="IB615" s="222">
        <f t="shared" si="1601"/>
        <v>0</v>
      </c>
      <c r="IC615" s="222">
        <f t="shared" si="1602"/>
        <v>0</v>
      </c>
      <c r="ID615" s="222">
        <f t="shared" si="1603"/>
        <v>0</v>
      </c>
      <c r="IE615" s="222">
        <f t="shared" si="1604"/>
        <v>0</v>
      </c>
      <c r="IF615" s="222">
        <f t="shared" si="1605"/>
        <v>0</v>
      </c>
      <c r="IG615" s="222">
        <f t="shared" si="1606"/>
        <v>0</v>
      </c>
      <c r="IH615" s="222">
        <f t="shared" si="1607"/>
        <v>0</v>
      </c>
      <c r="II615" s="222">
        <f t="shared" si="1608"/>
        <v>0</v>
      </c>
      <c r="IJ615" s="222">
        <f t="shared" si="1609"/>
        <v>0</v>
      </c>
      <c r="IK615" s="222">
        <f t="shared" si="1610"/>
        <v>0</v>
      </c>
      <c r="IL615" s="222">
        <f t="shared" si="1611"/>
        <v>0</v>
      </c>
      <c r="IM615" s="222">
        <f t="shared" si="1612"/>
        <v>0</v>
      </c>
      <c r="IN615" s="222">
        <f t="shared" si="1613"/>
        <v>0</v>
      </c>
      <c r="IO615" s="222">
        <f t="shared" si="1614"/>
        <v>0</v>
      </c>
      <c r="IP615" s="222">
        <f t="shared" si="1615"/>
        <v>0</v>
      </c>
      <c r="IQ615" s="222">
        <f t="shared" si="1616"/>
        <v>0</v>
      </c>
      <c r="IR615" s="222">
        <f t="shared" si="1617"/>
        <v>0</v>
      </c>
      <c r="IS615" s="222">
        <f t="shared" si="1618"/>
        <v>0</v>
      </c>
      <c r="IT615" s="222">
        <f t="shared" si="1619"/>
        <v>0</v>
      </c>
      <c r="IU615" s="222">
        <f t="shared" si="1620"/>
        <v>0</v>
      </c>
      <c r="IV615" s="222">
        <f t="shared" si="1621"/>
        <v>0</v>
      </c>
      <c r="IW615" s="222">
        <f t="shared" si="1622"/>
        <v>0</v>
      </c>
      <c r="IX615" s="222">
        <f t="shared" si="1623"/>
        <v>0</v>
      </c>
      <c r="IY615" s="222">
        <f t="shared" si="1624"/>
        <v>0</v>
      </c>
      <c r="IZ615" s="222">
        <f t="shared" si="1625"/>
        <v>0</v>
      </c>
      <c r="JA615" s="222">
        <f t="shared" si="1626"/>
        <v>0</v>
      </c>
      <c r="JB615" s="222">
        <f t="shared" si="1627"/>
        <v>0</v>
      </c>
    </row>
    <row r="616" spans="1:262">
      <c r="B616" s="230">
        <v>255</v>
      </c>
      <c r="C616" s="229">
        <f t="shared" si="1628"/>
        <v>4.9804687499999797E-3</v>
      </c>
      <c r="D616" s="226">
        <f t="shared" ca="1" si="1371"/>
        <v>39.340659833861181</v>
      </c>
      <c r="E616" s="225">
        <f ca="1">JA361</f>
        <v>0.14065983386117922</v>
      </c>
      <c r="F616" s="224">
        <v>255</v>
      </c>
      <c r="G616" s="222">
        <f t="shared" si="1372"/>
        <v>0</v>
      </c>
      <c r="H616" s="222">
        <f t="shared" si="1373"/>
        <v>0</v>
      </c>
      <c r="I616" s="222">
        <f t="shared" si="1374"/>
        <v>0</v>
      </c>
      <c r="J616" s="222">
        <f t="shared" si="1375"/>
        <v>0</v>
      </c>
      <c r="K616" s="222">
        <f t="shared" si="1376"/>
        <v>0</v>
      </c>
      <c r="L616" s="222">
        <f t="shared" si="1377"/>
        <v>0</v>
      </c>
      <c r="M616" s="222">
        <f t="shared" si="1378"/>
        <v>0</v>
      </c>
      <c r="N616" s="222">
        <f t="shared" si="1379"/>
        <v>0</v>
      </c>
      <c r="O616" s="222">
        <f t="shared" si="1380"/>
        <v>0</v>
      </c>
      <c r="P616" s="222">
        <f t="shared" si="1381"/>
        <v>0</v>
      </c>
      <c r="Q616" s="222">
        <f t="shared" si="1382"/>
        <v>0</v>
      </c>
      <c r="R616" s="222">
        <f t="shared" si="1383"/>
        <v>0</v>
      </c>
      <c r="S616" s="222">
        <f t="shared" si="1384"/>
        <v>0</v>
      </c>
      <c r="T616" s="222">
        <f t="shared" si="1385"/>
        <v>0</v>
      </c>
      <c r="U616" s="222">
        <f t="shared" si="1386"/>
        <v>0</v>
      </c>
      <c r="V616" s="222">
        <f t="shared" si="1387"/>
        <v>0</v>
      </c>
      <c r="W616" s="222">
        <f t="shared" si="1388"/>
        <v>0</v>
      </c>
      <c r="X616" s="222">
        <f t="shared" si="1389"/>
        <v>0</v>
      </c>
      <c r="Y616" s="222">
        <f t="shared" si="1390"/>
        <v>0</v>
      </c>
      <c r="Z616" s="222">
        <f t="shared" si="1391"/>
        <v>0</v>
      </c>
      <c r="AA616" s="222">
        <f t="shared" si="1392"/>
        <v>0</v>
      </c>
      <c r="AB616" s="222">
        <f t="shared" si="1393"/>
        <v>0</v>
      </c>
      <c r="AC616" s="222">
        <f t="shared" si="1394"/>
        <v>0</v>
      </c>
      <c r="AD616" s="222">
        <f t="shared" si="1395"/>
        <v>0</v>
      </c>
      <c r="AE616" s="222">
        <f t="shared" si="1396"/>
        <v>0</v>
      </c>
      <c r="AF616" s="222">
        <f t="shared" si="1397"/>
        <v>0</v>
      </c>
      <c r="AG616" s="222">
        <f t="shared" si="1398"/>
        <v>0</v>
      </c>
      <c r="AH616" s="222">
        <f t="shared" si="1399"/>
        <v>0</v>
      </c>
      <c r="AI616" s="222">
        <f t="shared" si="1400"/>
        <v>0</v>
      </c>
      <c r="AJ616" s="222">
        <f t="shared" si="1401"/>
        <v>0</v>
      </c>
      <c r="AK616" s="222">
        <f t="shared" si="1402"/>
        <v>0</v>
      </c>
      <c r="AL616" s="222">
        <f t="shared" si="1403"/>
        <v>0</v>
      </c>
      <c r="AM616" s="222">
        <f t="shared" si="1404"/>
        <v>0</v>
      </c>
      <c r="AN616" s="222">
        <f t="shared" si="1405"/>
        <v>0</v>
      </c>
      <c r="AO616" s="222">
        <f t="shared" si="1406"/>
        <v>0</v>
      </c>
      <c r="AP616" s="222">
        <f t="shared" si="1407"/>
        <v>0</v>
      </c>
      <c r="AQ616" s="222">
        <f t="shared" si="1408"/>
        <v>0</v>
      </c>
      <c r="AR616" s="222">
        <f t="shared" si="1409"/>
        <v>0</v>
      </c>
      <c r="AS616" s="222">
        <f t="shared" si="1410"/>
        <v>0</v>
      </c>
      <c r="AT616" s="222">
        <f t="shared" si="1411"/>
        <v>0</v>
      </c>
      <c r="AU616" s="222">
        <f t="shared" si="1412"/>
        <v>0</v>
      </c>
      <c r="AV616" s="222">
        <f t="shared" si="1413"/>
        <v>0</v>
      </c>
      <c r="AW616" s="222">
        <f t="shared" si="1414"/>
        <v>0</v>
      </c>
      <c r="AX616" s="222">
        <f t="shared" si="1415"/>
        <v>0</v>
      </c>
      <c r="AY616" s="222">
        <f t="shared" si="1416"/>
        <v>0</v>
      </c>
      <c r="AZ616" s="222">
        <f t="shared" si="1417"/>
        <v>0</v>
      </c>
      <c r="BA616" s="222">
        <f t="shared" si="1418"/>
        <v>0</v>
      </c>
      <c r="BB616" s="222">
        <f t="shared" si="1419"/>
        <v>0</v>
      </c>
      <c r="BC616" s="222">
        <f t="shared" si="1420"/>
        <v>0</v>
      </c>
      <c r="BD616" s="222">
        <f t="shared" si="1421"/>
        <v>0</v>
      </c>
      <c r="BE616" s="222">
        <f t="shared" si="1422"/>
        <v>0</v>
      </c>
      <c r="BF616" s="222">
        <f t="shared" si="1423"/>
        <v>0</v>
      </c>
      <c r="BG616" s="222">
        <f t="shared" si="1424"/>
        <v>0</v>
      </c>
      <c r="BH616" s="222">
        <f t="shared" si="1425"/>
        <v>0</v>
      </c>
      <c r="BI616" s="222">
        <f t="shared" si="1426"/>
        <v>0</v>
      </c>
      <c r="BJ616" s="222">
        <f t="shared" si="1427"/>
        <v>0</v>
      </c>
      <c r="BK616" s="222">
        <f t="shared" si="1428"/>
        <v>0</v>
      </c>
      <c r="BL616" s="222">
        <f t="shared" si="1429"/>
        <v>0</v>
      </c>
      <c r="BM616" s="222">
        <f t="shared" si="1430"/>
        <v>0</v>
      </c>
      <c r="BN616" s="222">
        <f t="shared" si="1431"/>
        <v>0</v>
      </c>
      <c r="BO616" s="222">
        <f t="shared" si="1432"/>
        <v>0</v>
      </c>
      <c r="BP616" s="222">
        <f t="shared" si="1433"/>
        <v>0</v>
      </c>
      <c r="BQ616" s="222">
        <f t="shared" si="1434"/>
        <v>0</v>
      </c>
      <c r="BR616" s="222">
        <f t="shared" si="1435"/>
        <v>0</v>
      </c>
      <c r="BS616" s="222">
        <f t="shared" si="1436"/>
        <v>0</v>
      </c>
      <c r="BT616" s="222">
        <f t="shared" si="1437"/>
        <v>0</v>
      </c>
      <c r="BU616" s="222">
        <f t="shared" si="1438"/>
        <v>0</v>
      </c>
      <c r="BV616" s="222">
        <f t="shared" si="1439"/>
        <v>0</v>
      </c>
      <c r="BW616" s="222">
        <f t="shared" si="1440"/>
        <v>0</v>
      </c>
      <c r="BX616" s="222">
        <f t="shared" si="1441"/>
        <v>0</v>
      </c>
      <c r="BY616" s="222">
        <f t="shared" si="1442"/>
        <v>0</v>
      </c>
      <c r="BZ616" s="222">
        <f t="shared" si="1443"/>
        <v>0</v>
      </c>
      <c r="CA616" s="222">
        <f t="shared" si="1444"/>
        <v>0</v>
      </c>
      <c r="CB616" s="222">
        <f t="shared" si="1445"/>
        <v>0</v>
      </c>
      <c r="CC616" s="222">
        <f t="shared" si="1446"/>
        <v>0</v>
      </c>
      <c r="CD616" s="222">
        <f t="shared" si="1447"/>
        <v>0</v>
      </c>
      <c r="CE616" s="222">
        <f t="shared" si="1448"/>
        <v>0</v>
      </c>
      <c r="CF616" s="222">
        <f t="shared" si="1449"/>
        <v>0</v>
      </c>
      <c r="CG616" s="222">
        <f t="shared" si="1450"/>
        <v>0</v>
      </c>
      <c r="CH616" s="222">
        <f t="shared" si="1451"/>
        <v>0</v>
      </c>
      <c r="CI616" s="222">
        <f t="shared" si="1452"/>
        <v>0</v>
      </c>
      <c r="CJ616" s="222">
        <f t="shared" si="1453"/>
        <v>0</v>
      </c>
      <c r="CK616" s="222">
        <f t="shared" si="1454"/>
        <v>0</v>
      </c>
      <c r="CL616" s="222">
        <f t="shared" si="1455"/>
        <v>0</v>
      </c>
      <c r="CM616" s="222">
        <f t="shared" si="1456"/>
        <v>0</v>
      </c>
      <c r="CN616" s="222">
        <f t="shared" si="1457"/>
        <v>0</v>
      </c>
      <c r="CO616" s="222">
        <f t="shared" si="1458"/>
        <v>0</v>
      </c>
      <c r="CP616" s="222">
        <f t="shared" si="1459"/>
        <v>0</v>
      </c>
      <c r="CQ616" s="222">
        <f t="shared" si="1460"/>
        <v>0</v>
      </c>
      <c r="CR616" s="222">
        <f t="shared" si="1461"/>
        <v>0</v>
      </c>
      <c r="CS616" s="222">
        <f t="shared" si="1462"/>
        <v>0</v>
      </c>
      <c r="CT616" s="222">
        <f t="shared" si="1463"/>
        <v>0</v>
      </c>
      <c r="CU616" s="222">
        <f t="shared" si="1464"/>
        <v>0</v>
      </c>
      <c r="CV616" s="222">
        <f t="shared" si="1465"/>
        <v>0</v>
      </c>
      <c r="CW616" s="222">
        <f t="shared" si="1466"/>
        <v>0</v>
      </c>
      <c r="CX616" s="222">
        <f t="shared" si="1467"/>
        <v>0</v>
      </c>
      <c r="CY616" s="222">
        <f t="shared" si="1468"/>
        <v>0</v>
      </c>
      <c r="CZ616" s="222">
        <f t="shared" si="1469"/>
        <v>0</v>
      </c>
      <c r="DA616" s="222">
        <f t="shared" si="1470"/>
        <v>0</v>
      </c>
      <c r="DB616" s="222">
        <f t="shared" si="1471"/>
        <v>0</v>
      </c>
      <c r="DC616" s="222">
        <f t="shared" si="1472"/>
        <v>0</v>
      </c>
      <c r="DD616" s="222">
        <f t="shared" si="1473"/>
        <v>0</v>
      </c>
      <c r="DE616" s="222">
        <f t="shared" si="1474"/>
        <v>0</v>
      </c>
      <c r="DF616" s="222">
        <f t="shared" si="1475"/>
        <v>0</v>
      </c>
      <c r="DG616" s="222">
        <f t="shared" si="1476"/>
        <v>0</v>
      </c>
      <c r="DH616" s="222">
        <f t="shared" si="1477"/>
        <v>0</v>
      </c>
      <c r="DI616" s="222">
        <f t="shared" si="1478"/>
        <v>0</v>
      </c>
      <c r="DJ616" s="222">
        <f t="shared" si="1479"/>
        <v>0</v>
      </c>
      <c r="DK616" s="222">
        <f t="shared" si="1480"/>
        <v>0</v>
      </c>
      <c r="DL616" s="222">
        <f t="shared" si="1481"/>
        <v>0</v>
      </c>
      <c r="DM616" s="222">
        <f t="shared" si="1482"/>
        <v>0</v>
      </c>
      <c r="DN616" s="222">
        <f t="shared" si="1483"/>
        <v>0</v>
      </c>
      <c r="DO616" s="222">
        <f t="shared" si="1484"/>
        <v>0</v>
      </c>
      <c r="DP616" s="222">
        <f t="shared" si="1485"/>
        <v>0</v>
      </c>
      <c r="DQ616" s="222">
        <f t="shared" si="1486"/>
        <v>0</v>
      </c>
      <c r="DR616" s="222">
        <f t="shared" si="1487"/>
        <v>0</v>
      </c>
      <c r="DS616" s="222">
        <f t="shared" si="1488"/>
        <v>0</v>
      </c>
      <c r="DT616" s="222">
        <f t="shared" si="1489"/>
        <v>0</v>
      </c>
      <c r="DU616" s="222">
        <f t="shared" si="1490"/>
        <v>0</v>
      </c>
      <c r="DV616" s="222">
        <f t="shared" si="1491"/>
        <v>0</v>
      </c>
      <c r="DW616" s="222">
        <f t="shared" si="1492"/>
        <v>0</v>
      </c>
      <c r="DX616" s="222">
        <f t="shared" si="1493"/>
        <v>0</v>
      </c>
      <c r="DY616" s="222">
        <f t="shared" si="1494"/>
        <v>0</v>
      </c>
      <c r="DZ616" s="222">
        <f t="shared" si="1495"/>
        <v>0</v>
      </c>
      <c r="EA616" s="222">
        <f t="shared" si="1496"/>
        <v>0</v>
      </c>
      <c r="EB616" s="222">
        <f t="shared" si="1497"/>
        <v>0</v>
      </c>
      <c r="EC616" s="222">
        <f t="shared" si="1498"/>
        <v>0</v>
      </c>
      <c r="ED616" s="222">
        <f t="shared" si="1499"/>
        <v>0</v>
      </c>
      <c r="EE616" s="222">
        <f t="shared" si="1500"/>
        <v>0</v>
      </c>
      <c r="EF616" s="222">
        <f t="shared" si="1501"/>
        <v>0</v>
      </c>
      <c r="EG616" s="222">
        <f t="shared" si="1502"/>
        <v>0</v>
      </c>
      <c r="EH616" s="222">
        <f t="shared" si="1503"/>
        <v>0</v>
      </c>
      <c r="EI616" s="222">
        <f t="shared" si="1504"/>
        <v>0</v>
      </c>
      <c r="EJ616" s="222">
        <f t="shared" si="1505"/>
        <v>0</v>
      </c>
      <c r="EK616" s="222">
        <f t="shared" si="1506"/>
        <v>0</v>
      </c>
      <c r="EL616" s="222">
        <f t="shared" si="1507"/>
        <v>0</v>
      </c>
      <c r="EM616" s="222">
        <f t="shared" si="1508"/>
        <v>0</v>
      </c>
      <c r="EN616" s="222">
        <f t="shared" si="1509"/>
        <v>0</v>
      </c>
      <c r="EO616" s="222">
        <f t="shared" si="1510"/>
        <v>0</v>
      </c>
      <c r="EP616" s="222">
        <f t="shared" si="1511"/>
        <v>0</v>
      </c>
      <c r="EQ616" s="222">
        <f t="shared" si="1512"/>
        <v>0</v>
      </c>
      <c r="ER616" s="222">
        <f t="shared" si="1513"/>
        <v>0</v>
      </c>
      <c r="ES616" s="222">
        <f t="shared" si="1514"/>
        <v>0</v>
      </c>
      <c r="ET616" s="222">
        <f t="shared" si="1515"/>
        <v>0</v>
      </c>
      <c r="EU616" s="222">
        <f t="shared" si="1516"/>
        <v>0</v>
      </c>
      <c r="EV616" s="222">
        <f t="shared" si="1517"/>
        <v>0</v>
      </c>
      <c r="EW616" s="222">
        <f t="shared" si="1518"/>
        <v>0</v>
      </c>
      <c r="EX616" s="222">
        <f t="shared" si="1519"/>
        <v>0</v>
      </c>
      <c r="EY616" s="222">
        <f t="shared" si="1520"/>
        <v>0</v>
      </c>
      <c r="EZ616" s="222">
        <f t="shared" si="1521"/>
        <v>0</v>
      </c>
      <c r="FA616" s="222">
        <f t="shared" si="1522"/>
        <v>0</v>
      </c>
      <c r="FB616" s="222">
        <f t="shared" si="1523"/>
        <v>0</v>
      </c>
      <c r="FC616" s="222">
        <f t="shared" si="1524"/>
        <v>0</v>
      </c>
      <c r="FD616" s="222">
        <f t="shared" si="1525"/>
        <v>0</v>
      </c>
      <c r="FE616" s="222">
        <f t="shared" si="1526"/>
        <v>0</v>
      </c>
      <c r="FF616" s="222">
        <f t="shared" si="1527"/>
        <v>0</v>
      </c>
      <c r="FG616" s="222">
        <f t="shared" si="1528"/>
        <v>0</v>
      </c>
      <c r="FH616" s="222">
        <f t="shared" si="1529"/>
        <v>0</v>
      </c>
      <c r="FI616" s="222">
        <f t="shared" si="1530"/>
        <v>0</v>
      </c>
      <c r="FJ616" s="222">
        <f t="shared" si="1531"/>
        <v>0</v>
      </c>
      <c r="FK616" s="222">
        <f t="shared" si="1532"/>
        <v>0</v>
      </c>
      <c r="FL616" s="222">
        <f t="shared" si="1533"/>
        <v>0</v>
      </c>
      <c r="FM616" s="222">
        <f t="shared" si="1534"/>
        <v>0</v>
      </c>
      <c r="FN616" s="222">
        <f t="shared" si="1535"/>
        <v>0</v>
      </c>
      <c r="FO616" s="222">
        <f t="shared" si="1536"/>
        <v>0</v>
      </c>
      <c r="FP616" s="222">
        <f t="shared" si="1537"/>
        <v>0</v>
      </c>
      <c r="FQ616" s="222">
        <f t="shared" si="1538"/>
        <v>0</v>
      </c>
      <c r="FR616" s="222">
        <f t="shared" si="1539"/>
        <v>0</v>
      </c>
      <c r="FS616" s="222">
        <f t="shared" si="1540"/>
        <v>0</v>
      </c>
      <c r="FT616" s="222">
        <f t="shared" si="1541"/>
        <v>0</v>
      </c>
      <c r="FU616" s="222">
        <f t="shared" si="1542"/>
        <v>0</v>
      </c>
      <c r="FV616" s="222">
        <f t="shared" si="1543"/>
        <v>0</v>
      </c>
      <c r="FW616" s="222">
        <f t="shared" si="1544"/>
        <v>0</v>
      </c>
      <c r="FX616" s="222">
        <f t="shared" si="1545"/>
        <v>0</v>
      </c>
      <c r="FY616" s="222">
        <f t="shared" si="1546"/>
        <v>0</v>
      </c>
      <c r="FZ616" s="222">
        <f t="shared" si="1547"/>
        <v>0</v>
      </c>
      <c r="GA616" s="222">
        <f t="shared" si="1548"/>
        <v>0</v>
      </c>
      <c r="GB616" s="222">
        <f t="shared" si="1549"/>
        <v>0</v>
      </c>
      <c r="GC616" s="222">
        <f t="shared" si="1550"/>
        <v>0</v>
      </c>
      <c r="GD616" s="222">
        <f t="shared" si="1551"/>
        <v>0</v>
      </c>
      <c r="GE616" s="222">
        <f t="shared" si="1552"/>
        <v>0</v>
      </c>
      <c r="GF616" s="222">
        <f t="shared" si="1553"/>
        <v>0</v>
      </c>
      <c r="GG616" s="222">
        <f t="shared" si="1554"/>
        <v>0</v>
      </c>
      <c r="GH616" s="222">
        <f t="shared" si="1555"/>
        <v>0</v>
      </c>
      <c r="GI616" s="222">
        <f t="shared" si="1556"/>
        <v>0</v>
      </c>
      <c r="GJ616" s="222">
        <f t="shared" si="1557"/>
        <v>0</v>
      </c>
      <c r="GK616" s="222">
        <f t="shared" si="1558"/>
        <v>0</v>
      </c>
      <c r="GL616" s="222">
        <f t="shared" si="1559"/>
        <v>0</v>
      </c>
      <c r="GM616" s="222">
        <f t="shared" si="1560"/>
        <v>0</v>
      </c>
      <c r="GN616" s="222">
        <f t="shared" si="1561"/>
        <v>0</v>
      </c>
      <c r="GO616" s="222">
        <f t="shared" si="1562"/>
        <v>0</v>
      </c>
      <c r="GP616" s="222">
        <f t="shared" si="1563"/>
        <v>0</v>
      </c>
      <c r="GQ616" s="222">
        <f t="shared" si="1564"/>
        <v>0</v>
      </c>
      <c r="GR616" s="222">
        <f t="shared" si="1565"/>
        <v>0</v>
      </c>
      <c r="GS616" s="222">
        <f t="shared" si="1566"/>
        <v>0</v>
      </c>
      <c r="GT616" s="222">
        <f t="shared" si="1567"/>
        <v>0</v>
      </c>
      <c r="GU616" s="222">
        <f t="shared" si="1568"/>
        <v>0</v>
      </c>
      <c r="GV616" s="222">
        <f t="shared" si="1569"/>
        <v>0</v>
      </c>
      <c r="GW616" s="222">
        <f t="shared" si="1570"/>
        <v>0</v>
      </c>
      <c r="GX616" s="222">
        <f t="shared" si="1571"/>
        <v>0</v>
      </c>
      <c r="GY616" s="222">
        <f t="shared" si="1572"/>
        <v>0</v>
      </c>
      <c r="GZ616" s="222">
        <f t="shared" si="1573"/>
        <v>0</v>
      </c>
      <c r="HA616" s="222">
        <f t="shared" si="1574"/>
        <v>0</v>
      </c>
      <c r="HB616" s="222">
        <f t="shared" si="1575"/>
        <v>0</v>
      </c>
      <c r="HC616" s="222">
        <f t="shared" si="1576"/>
        <v>0</v>
      </c>
      <c r="HD616" s="222">
        <f t="shared" si="1577"/>
        <v>0</v>
      </c>
      <c r="HE616" s="222">
        <f t="shared" si="1578"/>
        <v>0</v>
      </c>
      <c r="HF616" s="222">
        <f t="shared" si="1579"/>
        <v>0</v>
      </c>
      <c r="HG616" s="222">
        <f t="shared" si="1580"/>
        <v>0</v>
      </c>
      <c r="HH616" s="222">
        <f t="shared" si="1581"/>
        <v>0</v>
      </c>
      <c r="HI616" s="222">
        <f t="shared" si="1582"/>
        <v>0</v>
      </c>
      <c r="HJ616" s="222">
        <f t="shared" si="1583"/>
        <v>0</v>
      </c>
      <c r="HK616" s="222">
        <f t="shared" si="1584"/>
        <v>0</v>
      </c>
      <c r="HL616" s="222">
        <f t="shared" si="1585"/>
        <v>0</v>
      </c>
      <c r="HM616" s="222">
        <f t="shared" si="1586"/>
        <v>0</v>
      </c>
      <c r="HN616" s="222">
        <f t="shared" si="1587"/>
        <v>0</v>
      </c>
      <c r="HO616" s="222">
        <f t="shared" si="1588"/>
        <v>0</v>
      </c>
      <c r="HP616" s="222">
        <f t="shared" si="1589"/>
        <v>0</v>
      </c>
      <c r="HQ616" s="222">
        <f t="shared" si="1590"/>
        <v>0</v>
      </c>
      <c r="HR616" s="222">
        <f t="shared" si="1591"/>
        <v>0</v>
      </c>
      <c r="HS616" s="222">
        <f t="shared" si="1592"/>
        <v>0</v>
      </c>
      <c r="HT616" s="222">
        <f t="shared" si="1593"/>
        <v>0</v>
      </c>
      <c r="HU616" s="222">
        <f t="shared" si="1594"/>
        <v>0</v>
      </c>
      <c r="HV616" s="222">
        <f t="shared" si="1595"/>
        <v>0</v>
      </c>
      <c r="HW616" s="222">
        <f t="shared" si="1596"/>
        <v>0</v>
      </c>
      <c r="HX616" s="222">
        <f t="shared" si="1597"/>
        <v>0</v>
      </c>
      <c r="HY616" s="222">
        <f t="shared" si="1598"/>
        <v>0</v>
      </c>
      <c r="HZ616" s="222">
        <f t="shared" si="1599"/>
        <v>0</v>
      </c>
      <c r="IA616" s="222">
        <f t="shared" si="1600"/>
        <v>0</v>
      </c>
      <c r="IB616" s="222">
        <f t="shared" si="1601"/>
        <v>0</v>
      </c>
      <c r="IC616" s="222">
        <f t="shared" si="1602"/>
        <v>0</v>
      </c>
      <c r="ID616" s="222">
        <f t="shared" si="1603"/>
        <v>0</v>
      </c>
      <c r="IE616" s="222">
        <f t="shared" si="1604"/>
        <v>0</v>
      </c>
      <c r="IF616" s="222">
        <f t="shared" si="1605"/>
        <v>0</v>
      </c>
      <c r="IG616" s="222">
        <f t="shared" si="1606"/>
        <v>0</v>
      </c>
      <c r="IH616" s="222">
        <f t="shared" si="1607"/>
        <v>0</v>
      </c>
      <c r="II616" s="222">
        <f t="shared" si="1608"/>
        <v>0</v>
      </c>
      <c r="IJ616" s="222">
        <f t="shared" si="1609"/>
        <v>0</v>
      </c>
      <c r="IK616" s="222">
        <f t="shared" si="1610"/>
        <v>0</v>
      </c>
      <c r="IL616" s="222">
        <f t="shared" si="1611"/>
        <v>0</v>
      </c>
      <c r="IM616" s="222">
        <f t="shared" si="1612"/>
        <v>0</v>
      </c>
      <c r="IN616" s="222">
        <f t="shared" si="1613"/>
        <v>0</v>
      </c>
      <c r="IO616" s="222">
        <f t="shared" si="1614"/>
        <v>0</v>
      </c>
      <c r="IP616" s="222">
        <f t="shared" si="1615"/>
        <v>0</v>
      </c>
      <c r="IQ616" s="222">
        <f t="shared" si="1616"/>
        <v>0</v>
      </c>
      <c r="IR616" s="222">
        <f t="shared" si="1617"/>
        <v>0</v>
      </c>
      <c r="IS616" s="222">
        <f t="shared" si="1618"/>
        <v>0</v>
      </c>
      <c r="IT616" s="222">
        <f t="shared" si="1619"/>
        <v>0</v>
      </c>
      <c r="IU616" s="222">
        <f t="shared" si="1620"/>
        <v>0</v>
      </c>
      <c r="IV616" s="222">
        <f t="shared" si="1621"/>
        <v>0</v>
      </c>
      <c r="IW616" s="222">
        <f t="shared" si="1622"/>
        <v>0</v>
      </c>
      <c r="IX616" s="222">
        <f t="shared" si="1623"/>
        <v>0</v>
      </c>
      <c r="IY616" s="222">
        <f t="shared" si="1624"/>
        <v>0</v>
      </c>
      <c r="IZ616" s="222">
        <f t="shared" si="1625"/>
        <v>0</v>
      </c>
      <c r="JA616" s="222">
        <f t="shared" si="1626"/>
        <v>0</v>
      </c>
      <c r="JB616" s="222">
        <f t="shared" si="1627"/>
        <v>0</v>
      </c>
    </row>
    <row r="617" spans="1:262" s="223" customFormat="1">
      <c r="B617" s="228">
        <v>256</v>
      </c>
      <c r="C617" s="227">
        <f t="shared" si="1628"/>
        <v>4.9999999999999793E-3</v>
      </c>
      <c r="D617" s="226">
        <f t="shared" ca="1" si="1371"/>
        <v>39.277060934410855</v>
      </c>
      <c r="E617" s="225">
        <f ca="1">JB361</f>
        <v>7.7060934410851309E-2</v>
      </c>
      <c r="F617" s="224">
        <v>256</v>
      </c>
    </row>
    <row r="619" spans="1:262">
      <c r="J619" s="222">
        <f>B626</f>
        <v>1</v>
      </c>
      <c r="N619" s="295" t="s">
        <v>888</v>
      </c>
      <c r="O619" s="295" t="s">
        <v>889</v>
      </c>
    </row>
    <row r="620" spans="1:262">
      <c r="K620" s="222">
        <f>Nt_input</f>
        <v>64</v>
      </c>
      <c r="N620" s="295" t="s">
        <v>780</v>
      </c>
      <c r="O620" s="295" t="s">
        <v>780</v>
      </c>
      <c r="P620" s="222">
        <f>PI()</f>
        <v>3.1415926535897931</v>
      </c>
    </row>
    <row r="624" spans="1:262">
      <c r="A624" s="267" t="s">
        <v>890</v>
      </c>
      <c r="B624" s="266" t="s">
        <v>891</v>
      </c>
      <c r="C624" s="264" t="s">
        <v>810</v>
      </c>
      <c r="D624" s="265" t="s">
        <v>811</v>
      </c>
      <c r="E624" s="264" t="s">
        <v>812</v>
      </c>
      <c r="F624" s="246" t="s">
        <v>813</v>
      </c>
      <c r="G624" s="246" t="s">
        <v>814</v>
      </c>
      <c r="H624" s="246" t="s">
        <v>892</v>
      </c>
      <c r="I624" s="246" t="s">
        <v>893</v>
      </c>
      <c r="J624" s="264" t="s">
        <v>817</v>
      </c>
      <c r="K624" s="264" t="s">
        <v>894</v>
      </c>
      <c r="L624" s="176"/>
      <c r="M624" s="246" t="s">
        <v>895</v>
      </c>
      <c r="N624" s="246" t="s">
        <v>896</v>
      </c>
      <c r="O624" s="260" t="s">
        <v>820</v>
      </c>
      <c r="P624" s="260" t="s">
        <v>821</v>
      </c>
      <c r="Q624" s="261" t="s">
        <v>822</v>
      </c>
      <c r="R624" s="260" t="s">
        <v>823</v>
      </c>
      <c r="S624" s="261" t="s">
        <v>824</v>
      </c>
      <c r="T624" s="260" t="s">
        <v>825</v>
      </c>
      <c r="U624" s="260" t="s">
        <v>826</v>
      </c>
      <c r="V624" s="261" t="s">
        <v>827</v>
      </c>
      <c r="W624" s="261" t="s">
        <v>828</v>
      </c>
      <c r="X624" s="261" t="s">
        <v>829</v>
      </c>
      <c r="Y624" s="260" t="s">
        <v>830</v>
      </c>
      <c r="Z624" s="260" t="s">
        <v>831</v>
      </c>
      <c r="AA624" s="261" t="s">
        <v>832</v>
      </c>
      <c r="AB624" s="260" t="s">
        <v>833</v>
      </c>
      <c r="AC624" s="261" t="s">
        <v>834</v>
      </c>
      <c r="AD624" s="260" t="s">
        <v>835</v>
      </c>
      <c r="AE624" s="260" t="s">
        <v>836</v>
      </c>
      <c r="AF624" s="261" t="s">
        <v>837</v>
      </c>
      <c r="AG624" s="261" t="s">
        <v>838</v>
      </c>
      <c r="AH624" s="261" t="s">
        <v>839</v>
      </c>
      <c r="AI624" s="260" t="s">
        <v>840</v>
      </c>
      <c r="AJ624" s="260" t="s">
        <v>841</v>
      </c>
      <c r="AK624" s="261" t="s">
        <v>842</v>
      </c>
      <c r="AL624" s="260" t="s">
        <v>843</v>
      </c>
      <c r="AM624" s="261" t="s">
        <v>844</v>
      </c>
      <c r="AN624" s="260" t="s">
        <v>845</v>
      </c>
      <c r="AO624" s="260" t="s">
        <v>846</v>
      </c>
      <c r="AP624" s="261" t="s">
        <v>847</v>
      </c>
      <c r="AQ624" s="261" t="s">
        <v>848</v>
      </c>
      <c r="AR624" s="261" t="s">
        <v>849</v>
      </c>
      <c r="AS624" s="260" t="s">
        <v>850</v>
      </c>
      <c r="AT624" s="260" t="s">
        <v>851</v>
      </c>
      <c r="AU624" s="261" t="s">
        <v>852</v>
      </c>
      <c r="AV624" s="324" t="s">
        <v>853</v>
      </c>
      <c r="AW624" s="261" t="s">
        <v>854</v>
      </c>
      <c r="AX624" s="260" t="s">
        <v>855</v>
      </c>
      <c r="AY624" s="260" t="s">
        <v>856</v>
      </c>
      <c r="AZ624" s="261" t="s">
        <v>857</v>
      </c>
      <c r="BA624" s="261" t="s">
        <v>858</v>
      </c>
      <c r="BB624" s="261" t="s">
        <v>859</v>
      </c>
      <c r="BC624" s="260" t="s">
        <v>860</v>
      </c>
      <c r="BD624" s="260" t="s">
        <v>861</v>
      </c>
      <c r="BE624" s="261" t="s">
        <v>862</v>
      </c>
      <c r="BF624" s="260" t="s">
        <v>863</v>
      </c>
      <c r="BG624" s="261" t="s">
        <v>864</v>
      </c>
      <c r="BH624" s="260" t="s">
        <v>865</v>
      </c>
      <c r="BI624" s="260" t="s">
        <v>866</v>
      </c>
      <c r="BJ624" s="261" t="s">
        <v>867</v>
      </c>
      <c r="BK624" s="261" t="s">
        <v>868</v>
      </c>
      <c r="BL624" s="261" t="s">
        <v>869</v>
      </c>
      <c r="BM624" s="325"/>
      <c r="BN624" s="325"/>
      <c r="BO624" s="326"/>
      <c r="BP624" s="325"/>
      <c r="BQ624" s="326"/>
      <c r="BR624" s="325"/>
      <c r="BS624" s="325"/>
      <c r="BT624" s="326"/>
      <c r="BU624" s="326"/>
      <c r="BV624" s="326"/>
      <c r="BW624" s="260"/>
      <c r="BX624" s="260"/>
      <c r="BY624" s="261"/>
      <c r="BZ624" s="260"/>
    </row>
    <row r="625" spans="1:86" s="327" customFormat="1" ht="46.5" customHeight="1">
      <c r="A625" s="327">
        <v>0</v>
      </c>
      <c r="B625" s="328">
        <v>0</v>
      </c>
      <c r="C625" s="328">
        <v>0</v>
      </c>
      <c r="D625" s="328">
        <v>0</v>
      </c>
      <c r="N625" s="329">
        <v>0</v>
      </c>
      <c r="O625" s="330" t="str">
        <f t="shared" ref="O625:BL625" si="1629">IMSUM(O626:O689)</f>
        <v>2.54514725267496E-13-160i</v>
      </c>
      <c r="P625" s="330" t="str">
        <f t="shared" si="1629"/>
        <v>-9.54275720943531E-14-2.76167977375554E-15i</v>
      </c>
      <c r="Q625" s="330" t="str">
        <f t="shared" si="1629"/>
        <v>1.02580704347544E-13-4.44089209850756E-16i</v>
      </c>
      <c r="R625" s="330" t="str">
        <f t="shared" si="1629"/>
        <v>3.0630662936626E-13+2.31481500634353E-14i</v>
      </c>
      <c r="S625" s="330" t="str">
        <f t="shared" si="1629"/>
        <v>1.97060683743144E-13+1.5562273691927E-12i</v>
      </c>
      <c r="T625" s="330" t="str">
        <f t="shared" si="1629"/>
        <v>1.06355462631269E-13+1.774136393351E-13i</v>
      </c>
      <c r="U625" s="330" t="str">
        <f t="shared" si="1629"/>
        <v>4.43698897067969E-15+8.9539486936019E-14i</v>
      </c>
      <c r="V625" s="330" t="str">
        <f t="shared" si="1629"/>
        <v>-3.420081058636E-13-5.8120175339127E-14i</v>
      </c>
      <c r="W625" s="330" t="str">
        <f t="shared" si="1629"/>
        <v>8.3060945274549E-13+5.58220136781528E-13i</v>
      </c>
      <c r="X625" s="330" t="str">
        <f t="shared" si="1629"/>
        <v>-2.38479808817305E-13+2.91933144325184E-13i</v>
      </c>
      <c r="Y625" s="330" t="str">
        <f t="shared" si="1629"/>
        <v>-5.22676520120502E-14-2.96318525272453E-13i</v>
      </c>
      <c r="Z625" s="330" t="str">
        <f t="shared" si="1629"/>
        <v>1.69360619278747E-13-6.19504447740837E-13i</v>
      </c>
      <c r="AA625" s="330" t="str">
        <f t="shared" si="1629"/>
        <v>9.64744777121052E-14-1.29896093881143E-13i</v>
      </c>
      <c r="AB625" s="330" t="str">
        <f t="shared" si="1629"/>
        <v>1.48599448718256E-13+5.72653036101656E-13i</v>
      </c>
      <c r="AC625" s="330" t="str">
        <f t="shared" si="1629"/>
        <v>-8.09669171986105E-14-1.31283872661925E-13i</v>
      </c>
      <c r="AD625" s="330" t="str">
        <f t="shared" si="1629"/>
        <v>-4.42452130157728E-13-2.75890421619287E-14i</v>
      </c>
      <c r="AE625" s="330" t="str">
        <f t="shared" si="1629"/>
        <v>-1.61562169892493E-13+9.02056207507935E-14i</v>
      </c>
      <c r="AF625" s="330" t="str">
        <f t="shared" si="1629"/>
        <v>5.81780717351377E-13+2.34162689238814E-12i</v>
      </c>
      <c r="AG625" s="330" t="str">
        <f t="shared" si="1629"/>
        <v>-1.11250288495346E-12+1.15446541215647E-12i</v>
      </c>
      <c r="AH625" s="330" t="str">
        <f t="shared" si="1629"/>
        <v>-2.28040199570789E-12+6.54976073377607E-13i</v>
      </c>
      <c r="AI625" s="330" t="str">
        <f t="shared" si="1629"/>
        <v>6.04801929024457E-12+4.88531437525808E-12i</v>
      </c>
      <c r="AJ625" s="330" t="str">
        <f t="shared" si="1629"/>
        <v>1.21510006917402E-13-1.37223565843671E-13i</v>
      </c>
      <c r="AK625" s="330" t="str">
        <f t="shared" si="1629"/>
        <v>-1.88575283860404E-13-1.09278697202342E-11i</v>
      </c>
      <c r="AL625" s="330" t="str">
        <f t="shared" si="1629"/>
        <v>5.18290575388103E-12+2.95907742753343E-12i</v>
      </c>
      <c r="AM625" s="330" t="str">
        <f t="shared" si="1629"/>
        <v>7.24527642742556E-13+1.00214281317789E-12i</v>
      </c>
      <c r="AN625" s="330" t="str">
        <f t="shared" si="1629"/>
        <v>-5.63516290921773E-12+4.50639525695351E-12i</v>
      </c>
      <c r="AO625" s="330" t="str">
        <f t="shared" si="1629"/>
        <v>2.3380147644303E-12-3.64100416483382E-12i</v>
      </c>
      <c r="AP625" s="330" t="str">
        <f t="shared" si="1629"/>
        <v>2.40257423331225E-12-8.15042477952936E-13i</v>
      </c>
      <c r="AQ625" s="330" t="str">
        <f t="shared" si="1629"/>
        <v>2.41528628694421E-12+3.23019389014689E-12i</v>
      </c>
      <c r="AR625" s="330" t="str">
        <f t="shared" si="1629"/>
        <v>-7.18595755816454E-13-1.97543370550336E-12i</v>
      </c>
      <c r="AS625" s="330" t="str">
        <f t="shared" si="1629"/>
        <v>1.37450771250935E-12+2.86017737272104E-12i</v>
      </c>
      <c r="AT625" s="330" t="str">
        <f t="shared" si="1629"/>
        <v>2.87508732099706E-14-1.42868852501662E-12i</v>
      </c>
      <c r="AU625" s="330" t="str">
        <f t="shared" si="1629"/>
        <v>-1.65058561436837E-11+9.39096023167002E-13i</v>
      </c>
      <c r="AV625" s="330" t="str">
        <f t="shared" si="1629"/>
        <v>3.81710938898716E-12+4.16564005512043E-12i</v>
      </c>
      <c r="AW625" s="330" t="str">
        <f t="shared" si="1629"/>
        <v>3.88539027340595E-14+4.02428090850996E-13i</v>
      </c>
      <c r="AX625" s="330" t="str">
        <f t="shared" si="1629"/>
        <v>4.03254816691567E-12-2.19854690008958E-12i</v>
      </c>
      <c r="AY625" s="330" t="str">
        <f t="shared" si="1629"/>
        <v>-6.8645683755364E-12-1.96107019512227E-12i</v>
      </c>
      <c r="AZ625" s="330" t="str">
        <f t="shared" si="1629"/>
        <v>-2.32025900229194E-12+8.24451618086646E-13i</v>
      </c>
      <c r="BA625" s="330" t="str">
        <f t="shared" si="1629"/>
        <v>-1.12055200188199E-12-2.92960100622963E-12i</v>
      </c>
      <c r="BB625" s="330" t="str">
        <f t="shared" si="1629"/>
        <v>2.01599457613777E-12+7.49955653134301E-13i</v>
      </c>
      <c r="BC625" s="330" t="str">
        <f t="shared" si="1629"/>
        <v>1.48980437361668E-12-1.17289511436525E-12i</v>
      </c>
      <c r="BD625" s="330" t="str">
        <f t="shared" si="1629"/>
        <v>-2.5324226222978E-12-1.88543625156968E-12i</v>
      </c>
      <c r="BE625" s="330" t="str">
        <f t="shared" si="1629"/>
        <v>1.52197308575519E-12+1.59794399934299E-12i</v>
      </c>
      <c r="BF625" s="330" t="str">
        <f t="shared" si="1629"/>
        <v>-3.87888072356235E-13+2.66603406018362E-12i</v>
      </c>
      <c r="BG625" s="330" t="str">
        <f t="shared" si="1629"/>
        <v>-6.21605935127723E-12-5.19145837429846E-12i</v>
      </c>
      <c r="BH625" s="330" t="str">
        <f t="shared" si="1629"/>
        <v>-5.93320965275312E-13+3.91364718410614E-12i</v>
      </c>
      <c r="BI625" s="330" t="str">
        <f t="shared" si="1629"/>
        <v>-2.24345281935046E-13-2.55512278002357E-12i</v>
      </c>
      <c r="BJ625" s="330" t="str">
        <f t="shared" si="1629"/>
        <v>-4.27923930483146E-12+2.21506146758088E-12i</v>
      </c>
      <c r="BK625" s="330" t="str">
        <f t="shared" si="1629"/>
        <v>4.28755945677817E-12-2.27712293465743E-12i</v>
      </c>
      <c r="BL625" s="330" t="str">
        <f t="shared" si="1629"/>
        <v>2.35594486627799E-12+3.02707858779173E-12i</v>
      </c>
      <c r="BM625" s="331"/>
      <c r="BN625" s="331"/>
      <c r="BO625" s="331"/>
      <c r="BP625" s="331"/>
      <c r="BQ625" s="331"/>
      <c r="BR625" s="331"/>
      <c r="BS625" s="331"/>
      <c r="BT625" s="331"/>
      <c r="BU625" s="331"/>
      <c r="BV625" s="331"/>
      <c r="BW625" s="330"/>
      <c r="BX625" s="330"/>
      <c r="BY625" s="330"/>
      <c r="BZ625" s="330"/>
    </row>
    <row r="626" spans="1:86">
      <c r="A626" s="227">
        <f t="shared" ref="A626:A657" si="1630">A625+Div_Nt_input</f>
        <v>3.1250000000000001E-4</v>
      </c>
      <c r="B626" s="228">
        <v>1</v>
      </c>
      <c r="C626" s="228">
        <f t="shared" ref="C626:C657" si="1631">C625+Fline</f>
        <v>50</v>
      </c>
      <c r="D626" s="228">
        <f>2*PI()*C626</f>
        <v>314.15926535897933</v>
      </c>
      <c r="E626" s="227" t="str">
        <f>COMPLEX(0,D626)</f>
        <v>314.159265358979i</v>
      </c>
      <c r="F626" s="227"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7.51930607939855-2.08979220846749i</v>
      </c>
      <c r="G626" s="227"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227"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0.0926609523192208-0.0257526604371682i</v>
      </c>
      <c r="I626" s="227" t="str">
        <f>IMDIV(H626,IMSUM(1,IMPRODUCT(F626,G626,-1)))</f>
        <v>0.00118199373248427+0.00193182079687558i</v>
      </c>
      <c r="J626" s="223" t="str">
        <f>IMPRODUCT(1/Nt_input,O625)</f>
        <v>3.97679258230462E-15-2.5i</v>
      </c>
      <c r="K626" s="246" t="str">
        <f>IMPRODUCT(I626,J626)</f>
        <v>0.00482955199218895-0.00295498433121067i</v>
      </c>
      <c r="L626" s="222">
        <f>20*LOG(IMABS(K626))</f>
        <v>-44.940838310200803</v>
      </c>
      <c r="M626" s="222">
        <f t="shared" ref="M626:M657" si="1635">N626+Vinput2</f>
        <v>390.49008570164779</v>
      </c>
      <c r="N626" s="224">
        <f t="shared" ref="N626:N657" si="1636">0.5*Vinac*SIN(2*PI()*Fline*A626)</f>
        <v>0.49008570164780302</v>
      </c>
      <c r="O626" s="223" t="str">
        <f t="shared" ref="O626:O657" si="1637">IMPRODUCT(N626,IMEXP(COMPLEX(0,-2*PI()*1*B626/Nt_input)))</f>
        <v>0.487725805040321-0.0480367989919239i</v>
      </c>
      <c r="P626" s="332" t="str">
        <f t="shared" ref="P626:P657" si="1638">IMPRODUCT(N626,IMEXP(COMPLEX(0,-2*PI()*2*B626/Nt_input)))</f>
        <v>0.480668842312254-0.0956109773499699i</v>
      </c>
      <c r="Q626" s="223" t="str">
        <f t="shared" ref="Q626" si="1639">IMPRODUCT(N626,IMEXP(COMPLEX(0,-2*PI()*3*B626/Nt_input)))</f>
        <v>0.468982775872404-0.142264369729859i</v>
      </c>
      <c r="R626" s="223" t="str">
        <f t="shared" ref="R626" si="1640">IMPRODUCT(N626,IMEXP(COMPLEX(0,-2*PI()*4*B626/Nt_input)))</f>
        <v>0.452780148928838-0.187547678459635i</v>
      </c>
      <c r="S626" s="223" t="str">
        <f t="shared" ref="S626" si="1641">IMPRODUCT(N626,IMEXP(COMPLEX(0,-2*PI()*5*B626/Nt_input)))</f>
        <v>0.432217001636281-0.231024800521853i</v>
      </c>
      <c r="T626" s="223" t="str">
        <f t="shared" ref="T626" si="1642">IMPRODUCT(N626,IMEXP(COMPLEX(0,-2*PI()*6*B626/Nt_input)))</f>
        <v>0.40749136834412-0.272277027464045i</v>
      </c>
      <c r="U626" s="223" t="str">
        <f t="shared" ref="U626" si="1643">IMPRODUCT(N626,IMEXP(COMPLEX(0,-2*PI()*7*B626/Nt_input)))</f>
        <v>0.378841370417363-0.310907077789994i</v>
      </c>
      <c r="V626" s="223" t="str">
        <f t="shared" ref="V626" si="1644">IMPRODUCT(N626,IMEXP(COMPLEX(0,-2*PI()*8*B626/Nt_input)))</f>
        <v>0.346542922997729-0.346542922997728i</v>
      </c>
      <c r="W626" s="223" t="str">
        <f t="shared" ref="W626" si="1645">IMPRODUCT(N626,IMEXP(COMPLEX(0,-2*PI()*9*B626/Nt_input)))</f>
        <v>0.310907077789995-0.378841370417363i</v>
      </c>
      <c r="X626" s="223" t="str">
        <f t="shared" ref="X626" si="1646">IMPRODUCT(N626,IMEXP(COMPLEX(0,-2*PI()*10*B626/Nt_input)))</f>
        <v>0.272277027464046-0.40749136834412i</v>
      </c>
      <c r="Y626" s="223" t="str">
        <f t="shared" ref="Y626" si="1647">IMPRODUCT(N626,IMEXP(COMPLEX(0,-2*PI()*11*B626/Nt_input)))</f>
        <v>0.231024800521854-0.432217001636281i</v>
      </c>
      <c r="Z626" s="223" t="str">
        <f t="shared" ref="Z626" si="1648">IMPRODUCT(N626,IMEXP(COMPLEX(0,-2*PI()*12*B626/Nt_input)))</f>
        <v>0.187547678459636-0.452780148928838i</v>
      </c>
      <c r="AA626" s="223" t="str">
        <f t="shared" ref="AA626" si="1649">IMPRODUCT(N626,IMEXP(COMPLEX(0,-2*PI()*13*B626/Nt_input)))</f>
        <v>0.142264369729861-0.468982775872403i</v>
      </c>
      <c r="AB626" s="223" t="str">
        <f t="shared" ref="AB626" si="1650">IMPRODUCT(N626,IMEXP(COMPLEX(0,-2*PI()*14*B626/Nt_input)))</f>
        <v>0.0956109773499724-0.480668842312254i</v>
      </c>
      <c r="AC626" s="223" t="str">
        <f t="shared" ref="AC626" si="1651">IMPRODUCT(N626,IMEXP(COMPLEX(0,-2*PI()*15*B626/Nt_input)))</f>
        <v>0.0480367989919217-0.487725805040321i</v>
      </c>
      <c r="AD626" s="223" t="str">
        <f t="shared" ref="AD626" si="1652">IMPRODUCT(N626,IMEXP(COMPLEX(0,-2*PI()*16*B626/Nt_input)))</f>
        <v>-1.71111278902136E-15-0.490085701647803i</v>
      </c>
      <c r="AE626" s="223" t="str">
        <f t="shared" ref="AE626" si="1653">IMPRODUCT(N626,IMEXP(COMPLEX(0,-2*PI()*17*B626/Nt_input)))</f>
        <v>-0.048036798991925-0.487725805040321i</v>
      </c>
      <c r="AF626" s="223" t="str">
        <f t="shared" ref="AF626" si="1654">IMPRODUCT(N626,IMEXP(COMPLEX(0,-2*PI()*18*B626/Nt_input)))</f>
        <v>-0.0956109773499704-0.480668842312254i</v>
      </c>
      <c r="AG626" s="223" t="str">
        <f t="shared" ref="AG626" si="1655">IMPRODUCT(N626,IMEXP(COMPLEX(0,-2*PI()*19*B626/Nt_input)))</f>
        <v>-0.14226436972986-0.468982775872404i</v>
      </c>
      <c r="AH626" s="223" t="str">
        <f t="shared" ref="AH626" si="1656">IMPRODUCT(N626,IMEXP(COMPLEX(0,-2*PI()*20*B626/Nt_input)))</f>
        <v>-0.187547678459634-0.452780148928838i</v>
      </c>
      <c r="AI626" s="223" t="str">
        <f t="shared" ref="AI626" si="1657">IMPRODUCT(N626,IMEXP(COMPLEX(0,-2*PI()*21*B626/Nt_input)))</f>
        <v>-0.231024800521853-0.432217001636282i</v>
      </c>
      <c r="AJ626" s="223" t="str">
        <f t="shared" ref="AJ626" si="1658">IMPRODUCT(N626,IMEXP(COMPLEX(0,-2*PI()*22*B626/Nt_input)))</f>
        <v>-0.272277027464044-0.40749136834412i</v>
      </c>
      <c r="AK626" s="223" t="str">
        <f t="shared" ref="AK626" si="1659">IMPRODUCT(N626,IMEXP(COMPLEX(0,-2*PI()*23*B626/Nt_input)))</f>
        <v>-0.310907077789993-0.378841370417364i</v>
      </c>
      <c r="AL626" s="223" t="str">
        <f t="shared" ref="AL626" si="1660">IMPRODUCT(N626,IMEXP(COMPLEX(0,-2*PI()*24*B626/Nt_input)))</f>
        <v>-0.346542922997727-0.34654292299773i</v>
      </c>
      <c r="AM626" s="223" t="str">
        <f t="shared" ref="AM626" si="1661">IMPRODUCT(N626,IMEXP(COMPLEX(0,-2*PI()*25*B626/Nt_input)))</f>
        <v>-0.378841370417365-0.310907077789993i</v>
      </c>
      <c r="AN626" s="223" t="str">
        <f t="shared" ref="AN626" si="1662">IMPRODUCT(N626,IMEXP(COMPLEX(0,-2*PI()*26*B626/Nt_input)))</f>
        <v>-0.40749136834412-0.272277027464044i</v>
      </c>
      <c r="AO626" s="223" t="str">
        <f t="shared" ref="AO626" si="1663">IMPRODUCT(N626,IMEXP(COMPLEX(0,-2*PI()*27*B626/Nt_input)))</f>
        <v>-0.432217001636282-0.231024800521853i</v>
      </c>
      <c r="AP626" s="223" t="str">
        <f t="shared" ref="AP626" si="1664">IMPRODUCT(N626,IMEXP(COMPLEX(0,-2*PI()*28*B626/Nt_input)))</f>
        <v>-0.452780148928838-0.187547678459634i</v>
      </c>
      <c r="AQ626" s="223" t="str">
        <f t="shared" ref="AQ626" si="1665">IMPRODUCT(N626,IMEXP(COMPLEX(0,-2*PI()*29*B626/Nt_input)))</f>
        <v>-0.468982775872404-0.142264369729859i</v>
      </c>
      <c r="AR626" s="223" t="str">
        <f t="shared" ref="AR626" si="1666">IMPRODUCT(N626,IMEXP(COMPLEX(0,-2*PI()*30*B626/Nt_input)))</f>
        <v>-0.480668842312254-0.0956109773499704i</v>
      </c>
      <c r="AS626" s="223" t="str">
        <f t="shared" ref="AS626" si="1667">IMPRODUCT(N626,IMEXP(COMPLEX(0,-2*PI()*31*B626/Nt_input)))</f>
        <v>-0.487725805040321-0.0480367989919249i</v>
      </c>
      <c r="AT626" s="223" t="str">
        <f t="shared" ref="AT626" si="1668">IMPRODUCT(N626,IMEXP(COMPLEX(0,-2*PI()*32*B626/Nt_input)))</f>
        <v>-0.490085701647803-1.58353517803977E-15i</v>
      </c>
      <c r="AU626" s="223" t="str">
        <f t="shared" ref="AU626" si="1669">IMPRODUCT(N626,IMEXP(COMPLEX(0,-2*PI()*33*B626/Nt_input)))</f>
        <v>-0.487725805040321+0.0480367989919217i</v>
      </c>
      <c r="AV626" s="223" t="str">
        <f t="shared" ref="AV626" si="1670">IMPRODUCT(N626,IMEXP(COMPLEX(0,-2*PI()*34*B626/Nt_input)))</f>
        <v>-0.480668842312254+0.0956109773499724i</v>
      </c>
      <c r="AW626" s="223" t="str">
        <f t="shared" ref="AW626" si="1671">IMPRODUCT(N626,IMEXP(COMPLEX(0,-2*PI()*35*B626/Nt_input)))</f>
        <v>-0.468982775872403+0.142264369729861i</v>
      </c>
      <c r="AX626" s="223" t="str">
        <f t="shared" ref="AX626" si="1672">IMPRODUCT(N626,IMEXP(COMPLEX(0,-2*PI()*36*B626/Nt_input)))</f>
        <v>-0.452780148928838+0.187547678459636i</v>
      </c>
      <c r="AY626" s="223" t="str">
        <f t="shared" ref="AY626" si="1673">IMPRODUCT(N626,IMEXP(COMPLEX(0,-2*PI()*37*B626/Nt_input)))</f>
        <v>-0.432217001636281+0.231024800521854i</v>
      </c>
      <c r="AZ626" s="223" t="str">
        <f t="shared" ref="AZ626" si="1674">IMPRODUCT(N626,IMEXP(COMPLEX(0,-2*PI()*38*B626/Nt_input)))</f>
        <v>-0.40749136834412+0.272277027464046i</v>
      </c>
      <c r="BA626" s="223" t="str">
        <f t="shared" ref="BA626" si="1675">IMPRODUCT(N626,IMEXP(COMPLEX(0,-2*PI()*39*B626/Nt_input)))</f>
        <v>-0.378841370417363+0.310907077789994i</v>
      </c>
      <c r="BB626" s="223" t="str">
        <f t="shared" ref="BB626" si="1676">IMPRODUCT(N626,IMEXP(COMPLEX(0,-2*PI()*40*B626/Nt_input)))</f>
        <v>-0.346542922997729+0.346542922997728i</v>
      </c>
      <c r="BC626" s="223" t="str">
        <f t="shared" ref="BC626" si="1677">IMPRODUCT(N626,IMEXP(COMPLEX(0,-2*PI()*41*B626/Nt_input)))</f>
        <v>-0.310907077789995+0.378841370417363i</v>
      </c>
      <c r="BD626" s="223" t="str">
        <f t="shared" ref="BD626" si="1678">IMPRODUCT(N626,IMEXP(COMPLEX(0,-2*PI()*42*B626/Nt_input)))</f>
        <v>-0.272277027464047+0.407491368344119i</v>
      </c>
      <c r="BE626" s="223" t="str">
        <f t="shared" ref="BE626" si="1679">IMPRODUCT(N626,IMEXP(COMPLEX(0,-2*PI()*43*B626/Nt_input)))</f>
        <v>-0.231024800521856+0.43221700163628i</v>
      </c>
      <c r="BF626" s="223" t="str">
        <f t="shared" ref="BF626" si="1680">IMPRODUCT(N626,IMEXP(COMPLEX(0,-2*PI()*44*B626/Nt_input)))</f>
        <v>-0.187547678459632+0.452780148928839i</v>
      </c>
      <c r="BG626" s="223" t="str">
        <f t="shared" ref="BG626" si="1681">IMPRODUCT(N626,IMEXP(COMPLEX(0,-2*PI()*45*B626/Nt_input)))</f>
        <v>-0.142264369729858+0.468982775872404i</v>
      </c>
      <c r="BH626" s="223" t="str">
        <f t="shared" ref="BH626" si="1682">IMPRODUCT(N626,IMEXP(COMPLEX(0,-2*PI()*46*B626/Nt_input)))</f>
        <v>-0.0956109773499689+0.480668842312255i</v>
      </c>
      <c r="BI626" s="223" t="str">
        <f t="shared" ref="BI626" si="1683">IMPRODUCT(N626,IMEXP(COMPLEX(0,-2*PI()*47*B626/Nt_input)))</f>
        <v>-0.0480367989919234+0.487725805040321i</v>
      </c>
      <c r="BJ626" s="223" t="str">
        <f t="shared" ref="BJ626" si="1684">IMPRODUCT(N626,IMEXP(COMPLEX(0,-2*PI()*48*B626/Nt_input)))</f>
        <v>-9.00641610219919E-17+0.490085701647803i</v>
      </c>
      <c r="BK626" s="223" t="str">
        <f t="shared" ref="BK626" si="1685">IMPRODUCT(N626,IMEXP(COMPLEX(0,-2*PI()*49*B626/Nt_input)))</f>
        <v>0.0480367989919236+0.487725805040321i</v>
      </c>
      <c r="BL626" s="223" t="str">
        <f t="shared" ref="BL626" si="1686">IMPRODUCT(N626,IMEXP(COMPLEX(0,-2*PI()*50*B626/Nt_input)))</f>
        <v>0.0956109773499694+0.480668842312255i</v>
      </c>
      <c r="BM626" s="176"/>
      <c r="BN626" s="176"/>
      <c r="BO626" s="176"/>
      <c r="BP626" s="176"/>
      <c r="BQ626" s="176"/>
      <c r="BR626" s="176"/>
      <c r="BS626" s="176"/>
      <c r="BT626" s="176"/>
      <c r="BU626" s="176"/>
      <c r="BV626" s="176"/>
      <c r="BW626" s="223"/>
      <c r="BX626" s="223"/>
      <c r="BY626" s="223"/>
      <c r="BZ626" s="223"/>
      <c r="CH626" s="222">
        <f>20*LOG(IMABS(J626))</f>
        <v>7.9588001734407516</v>
      </c>
    </row>
    <row r="627" spans="1:86">
      <c r="A627" s="227">
        <f t="shared" si="1630"/>
        <v>6.2500000000000001E-4</v>
      </c>
      <c r="B627" s="228">
        <v>2</v>
      </c>
      <c r="C627" s="228">
        <f t="shared" si="1631"/>
        <v>100</v>
      </c>
      <c r="D627" s="228">
        <f>2*PI()*C627</f>
        <v>628.31853071795865</v>
      </c>
      <c r="E627" s="227" t="str">
        <f t="shared" ref="E627:E689" si="1687">COMPLEX(0,D627)</f>
        <v>628.318530717959i</v>
      </c>
      <c r="F627" s="227" t="str">
        <f t="shared" si="1632"/>
        <v>6.19301765149055-3.44752367231677i</v>
      </c>
      <c r="G627" s="227" t="str">
        <f t="shared" si="1633"/>
        <v>-2.71697145649282+2.31061038587941i</v>
      </c>
      <c r="H627" s="227" t="str">
        <f t="shared" si="1634"/>
        <v>0.0763170041566866-0.0424840834043401i</v>
      </c>
      <c r="I627" s="227" t="str">
        <f t="shared" ref="I627:I689" si="1688">IMDIV(H627,IMSUM(1,IMPRODUCT(F627,G627,-1)))</f>
        <v>0.00267312394274071+0.00211006998771582i</v>
      </c>
      <c r="J627" s="223" t="str">
        <f>IMPRODUCT(1/Nt_input,P625)</f>
        <v>-1.49105581397427E-15-4.31512464649303E-17i</v>
      </c>
      <c r="K627" s="246" t="str">
        <f t="shared" ref="K627:K689" si="1689">IMPRODUCT(I627,J627)</f>
        <v>-3.89472484619918E-18-3.2615807531608E-18i</v>
      </c>
      <c r="L627" s="222">
        <f t="shared" ref="L627:L689" si="1690">20*LOG(IMABS(K627))</f>
        <v>-345.88266001473556</v>
      </c>
      <c r="M627" s="222">
        <f t="shared" si="1635"/>
        <v>390.97545161008065</v>
      </c>
      <c r="N627" s="224">
        <f t="shared" si="1636"/>
        <v>0.97545161008064118</v>
      </c>
      <c r="O627" s="223" t="str">
        <f t="shared" si="1637"/>
        <v>0.956708580912724-0.190301168721783i</v>
      </c>
      <c r="P627" s="223" t="str">
        <f t="shared" si="1638"/>
        <v>0.901199777508685-0.373289170251713i</v>
      </c>
      <c r="Q627" s="223" t="str">
        <f t="shared" ref="Q627:Q689" si="1691">IMPRODUCT(N627,IMEXP(COMPLEX(0,-2*PI()*3*B627/Nt_input)))</f>
        <v>0.811058372053644-0.541931878311848i</v>
      </c>
      <c r="R627" s="223" t="str">
        <f t="shared" ref="R627:R689" si="1692">IMPRODUCT(N627,IMEXP(COMPLEX(0,-2*PI()*4*B627/Nt_input)))</f>
        <v>0.689748448207358-0.689748448207357i</v>
      </c>
      <c r="S627" s="223" t="str">
        <f t="shared" ref="S627:S689" si="1693">IMPRODUCT(N627,IMEXP(COMPLEX(0,-2*PI()*5*B627/Nt_input)))</f>
        <v>0.541931878311849-0.811058372053644i</v>
      </c>
      <c r="T627" s="223" t="str">
        <f t="shared" ref="T627:T689" si="1694">IMPRODUCT(N627,IMEXP(COMPLEX(0,-2*PI()*6*B627/Nt_input)))</f>
        <v>0.373289170251715-0.901199777508684i</v>
      </c>
      <c r="U627" s="223" t="str">
        <f t="shared" ref="U627:U689" si="1695">IMPRODUCT(N627,IMEXP(COMPLEX(0,-2*PI()*7*B627/Nt_input)))</f>
        <v>0.190301168721788-0.956708580912724i</v>
      </c>
      <c r="V627" s="223" t="str">
        <f t="shared" ref="V627:V689" si="1696">IMPRODUCT(N627,IMEXP(COMPLEX(0,-2*PI()*8*B627/Nt_input)))</f>
        <v>-3.40574662649505E-15-0.975451610080641i</v>
      </c>
      <c r="W627" s="223" t="str">
        <f t="shared" ref="W627:W689" si="1697">IMPRODUCT(N627,IMEXP(COMPLEX(0,-2*PI()*9*B627/Nt_input)))</f>
        <v>-0.190301168721784-0.956708580912724i</v>
      </c>
      <c r="X627" s="223" t="str">
        <f t="shared" ref="X627:X689" si="1698">IMPRODUCT(N627,IMEXP(COMPLEX(0,-2*PI()*10*B627/Nt_input)))</f>
        <v>-0.373289170251712-0.901199777508685i</v>
      </c>
      <c r="Y627" s="223" t="str">
        <f t="shared" ref="Y627:Y689" si="1699">IMPRODUCT(N627,IMEXP(COMPLEX(0,-2*PI()*11*B627/Nt_input)))</f>
        <v>-0.541931878311846-0.811058372053646i</v>
      </c>
      <c r="Z627" s="223" t="str">
        <f t="shared" ref="Z627:Z689" si="1700">IMPRODUCT(N627,IMEXP(COMPLEX(0,-2*PI()*12*B627/Nt_input)))</f>
        <v>-0.689748448207354-0.689748448207361i</v>
      </c>
      <c r="AA627" s="223" t="str">
        <f t="shared" ref="AA627:AA689" si="1701">IMPRODUCT(N627,IMEXP(COMPLEX(0,-2*PI()*13*B627/Nt_input)))</f>
        <v>-0.811058372053646-0.541931878311846i</v>
      </c>
      <c r="AB627" s="223" t="str">
        <f t="shared" ref="AB627:AB689" si="1702">IMPRODUCT(N627,IMEXP(COMPLEX(0,-2*PI()*14*B627/Nt_input)))</f>
        <v>-0.901199777508685-0.373289170251712i</v>
      </c>
      <c r="AC627" s="223" t="str">
        <f t="shared" ref="AC627:AC689" si="1703">IMPRODUCT(N627,IMEXP(COMPLEX(0,-2*PI()*15*B627/Nt_input)))</f>
        <v>-0.956708580912724-0.190301168721784i</v>
      </c>
      <c r="AD627" s="223" t="str">
        <f t="shared" ref="AD627:AD689" si="1704">IMPRODUCT(N627,IMEXP(COMPLEX(0,-2*PI()*16*B627/Nt_input)))</f>
        <v>-0.975451610080641-3.15182004666663E-15i</v>
      </c>
      <c r="AE627" s="223" t="str">
        <f t="shared" ref="AE627:AE689" si="1705">IMPRODUCT(N627,IMEXP(COMPLEX(0,-2*PI()*17*B627/Nt_input)))</f>
        <v>-0.956708580912724+0.190301168721788i</v>
      </c>
      <c r="AF627" s="223" t="str">
        <f t="shared" ref="AF627:AF689" si="1706">IMPRODUCT(N627,IMEXP(COMPLEX(0,-2*PI()*18*B627/Nt_input)))</f>
        <v>-0.901199777508684+0.373289170251715i</v>
      </c>
      <c r="AG627" s="223" t="str">
        <f t="shared" ref="AG627:AG689" si="1707">IMPRODUCT(N627,IMEXP(COMPLEX(0,-2*PI()*19*B627/Nt_input)))</f>
        <v>-0.811058372053644+0.541931878311849i</v>
      </c>
      <c r="AH627" s="223" t="str">
        <f t="shared" ref="AH627:AH689" si="1708">IMPRODUCT(N627,IMEXP(COMPLEX(0,-2*PI()*20*B627/Nt_input)))</f>
        <v>-0.689748448207359+0.689748448207356i</v>
      </c>
      <c r="AI627" s="223" t="str">
        <f t="shared" ref="AI627:AI689" si="1709">IMPRODUCT(N627,IMEXP(COMPLEX(0,-2*PI()*21*B627/Nt_input)))</f>
        <v>-0.541931878311851+0.811058372053642i</v>
      </c>
      <c r="AJ627" s="223" t="str">
        <f t="shared" ref="AJ627:AJ689" si="1710">IMPRODUCT(N627,IMEXP(COMPLEX(0,-2*PI()*22*B627/Nt_input)))</f>
        <v>-0.373289170251708+0.901199777508687i</v>
      </c>
      <c r="AK627" s="223" t="str">
        <f t="shared" ref="AK627:AK689" si="1711">IMPRODUCT(N627,IMEXP(COMPLEX(0,-2*PI()*23*B627/Nt_input)))</f>
        <v>-0.190301168721781+0.956708580912725i</v>
      </c>
      <c r="AL627" s="223" t="str">
        <f t="shared" ref="AL627:AL689" si="1712">IMPRODUCT(N627,IMEXP(COMPLEX(0,-2*PI()*24*B627/Nt_input)))</f>
        <v>-1.79260954939263E-16+0.975451610080641i</v>
      </c>
      <c r="AM627" s="223" t="str">
        <f t="shared" ref="AM627:AM689" si="1713">IMPRODUCT(N627,IMEXP(COMPLEX(0,-2*PI()*25*B627/Nt_input)))</f>
        <v>0.190301168721782+0.956708580912725i</v>
      </c>
      <c r="AN627" s="223" t="str">
        <f t="shared" ref="AN627:AN689" si="1714">IMPRODUCT(N627,IMEXP(COMPLEX(0,-2*PI()*26*B627/Nt_input)))</f>
        <v>0.373289170251709+0.901199777508686i</v>
      </c>
      <c r="AO627" s="223" t="str">
        <f t="shared" ref="AO627:AO689" si="1715">IMPRODUCT(N627,IMEXP(COMPLEX(0,-2*PI()*27*B627/Nt_input)))</f>
        <v>0.541931878311852+0.811058372053642i</v>
      </c>
      <c r="AP627" s="223" t="str">
        <f t="shared" ref="AP627:AP689" si="1716">IMPRODUCT(N627,IMEXP(COMPLEX(0,-2*PI()*28*B627/Nt_input)))</f>
        <v>0.689748448207359+0.689748448207356i</v>
      </c>
      <c r="AQ627" s="223" t="str">
        <f t="shared" ref="AQ627:AQ689" si="1717">IMPRODUCT(N627,IMEXP(COMPLEX(0,-2*PI()*29*B627/Nt_input)))</f>
        <v>0.811058372053644+0.541931878311848i</v>
      </c>
      <c r="AR627" s="223" t="str">
        <f t="shared" ref="AR627:AR689" si="1718">IMPRODUCT(N627,IMEXP(COMPLEX(0,-2*PI()*30*B627/Nt_input)))</f>
        <v>0.901199777508684+0.373289170251715i</v>
      </c>
      <c r="AS627" s="223" t="str">
        <f t="shared" ref="AS627:AS689" si="1719">IMPRODUCT(N627,IMEXP(COMPLEX(0,-2*PI()*31*B627/Nt_input)))</f>
        <v>0.956708580912724+0.190301168721787i</v>
      </c>
      <c r="AT627" s="223" t="str">
        <f t="shared" ref="AT627:AT689" si="1720">IMPRODUCT(N627,IMEXP(COMPLEX(0,-2*PI()*32*B627/Nt_input)))</f>
        <v>0.975451610080641-3.22648567155578E-15i</v>
      </c>
      <c r="AU627" s="223" t="str">
        <f t="shared" ref="AU627:AU689" si="1721">IMPRODUCT(N627,IMEXP(COMPLEX(0,-2*PI()*33*B627/Nt_input)))</f>
        <v>0.956708580912724-0.190301168721785i</v>
      </c>
      <c r="AV627" s="223" t="str">
        <f t="shared" ref="AV627:AV689" si="1722">IMPRODUCT(N627,IMEXP(COMPLEX(0,-2*PI()*34*B627/Nt_input)))</f>
        <v>0.901199777508685-0.373289170251712i</v>
      </c>
      <c r="AW627" s="223" t="str">
        <f t="shared" ref="AW627:AW689" si="1723">IMPRODUCT(N627,IMEXP(COMPLEX(0,-2*PI()*35*B627/Nt_input)))</f>
        <v>0.811058372053645-0.541931878311846i</v>
      </c>
      <c r="AX627" s="223" t="str">
        <f t="shared" ref="AX627:AX689" si="1724">IMPRODUCT(N627,IMEXP(COMPLEX(0,-2*PI()*36*B627/Nt_input)))</f>
        <v>0.689748448207361-0.689748448207354i</v>
      </c>
      <c r="AY627" s="223" t="str">
        <f t="shared" ref="AY627:AY689" si="1725">IMPRODUCT(N627,IMEXP(COMPLEX(0,-2*PI()*37*B627/Nt_input)))</f>
        <v>0.541931878311845-0.811058372053646i</v>
      </c>
      <c r="AZ627" s="223" t="str">
        <f t="shared" ref="AZ627:AZ689" si="1726">IMPRODUCT(N627,IMEXP(COMPLEX(0,-2*PI()*38*B627/Nt_input)))</f>
        <v>0.373289170251712-0.901199777508685i</v>
      </c>
      <c r="BA627" s="223" t="str">
        <f t="shared" ref="BA627:BA689" si="1727">IMPRODUCT(N627,IMEXP(COMPLEX(0,-2*PI()*39*B627/Nt_input)))</f>
        <v>0.190301168721785-0.956708580912724i</v>
      </c>
      <c r="BB627" s="223" t="str">
        <f t="shared" ref="BB627:BB689" si="1728">IMPRODUCT(N627,IMEXP(COMPLEX(0,-2*PI()*40*B627/Nt_input)))</f>
        <v>2.8978934668382E-15-0.975451610080641i</v>
      </c>
      <c r="BC627" s="223" t="str">
        <f t="shared" ref="BC627:BC689" si="1729">IMPRODUCT(N627,IMEXP(COMPLEX(0,-2*PI()*41*B627/Nt_input)))</f>
        <v>-0.190301168721779-0.956708580912725i</v>
      </c>
      <c r="BD627" s="223" t="str">
        <f t="shared" ref="BD627:BD689" si="1730">IMPRODUCT(N627,IMEXP(COMPLEX(0,-2*PI()*42*B627/Nt_input)))</f>
        <v>-0.373289170251715-0.901199777508684i</v>
      </c>
      <c r="BE627" s="223" t="str">
        <f t="shared" ref="BE627:BE689" si="1731">IMPRODUCT(N627,IMEXP(COMPLEX(0,-2*PI()*43*B627/Nt_input)))</f>
        <v>-0.541931878311849-0.811058372053644i</v>
      </c>
      <c r="BF627" s="223" t="str">
        <f t="shared" ref="BF627:BF689" si="1732">IMPRODUCT(N627,IMEXP(COMPLEX(0,-2*PI()*44*B627/Nt_input)))</f>
        <v>-0.689748448207357-0.689748448207358i</v>
      </c>
      <c r="BG627" s="223" t="str">
        <f t="shared" ref="BG627:BG689" si="1733">IMPRODUCT(N627,IMEXP(COMPLEX(0,-2*PI()*45*B627/Nt_input)))</f>
        <v>-0.811058372053642-0.541931878311851i</v>
      </c>
      <c r="BH627" s="223" t="str">
        <f t="shared" ref="BH627:BH689" si="1734">IMPRODUCT(N627,IMEXP(COMPLEX(0,-2*PI()*46*B627/Nt_input)))</f>
        <v>-0.901199777508682-0.373289170251718i</v>
      </c>
      <c r="BI627" s="223" t="str">
        <f t="shared" ref="BI627:BI689" si="1735">IMPRODUCT(N627,IMEXP(COMPLEX(0,-2*PI()*47*B627/Nt_input)))</f>
        <v>-0.956708580912725-0.190301168721781i</v>
      </c>
      <c r="BJ627" s="223" t="str">
        <f t="shared" ref="BJ627:BJ689" si="1736">IMPRODUCT(N627,IMEXP(COMPLEX(0,-2*PI()*48*B627/Nt_input)))</f>
        <v>-0.975451610080641-3.58521909878527E-16i</v>
      </c>
      <c r="BK627" s="223" t="str">
        <f t="shared" ref="BK627:BK689" si="1737">IMPRODUCT(N627,IMEXP(COMPLEX(0,-2*PI()*49*B627/Nt_input)))</f>
        <v>-0.956708580912725+0.190301168721782i</v>
      </c>
      <c r="BL627" s="223" t="str">
        <f t="shared" ref="BL627:BL689" si="1738">IMPRODUCT(N627,IMEXP(COMPLEX(0,-2*PI()*50*B627/Nt_input)))</f>
        <v>-0.901199777508686+0.37328917025171i</v>
      </c>
      <c r="BM627" s="176"/>
      <c r="BN627" s="176"/>
      <c r="BO627" s="176"/>
      <c r="BP627" s="176"/>
      <c r="BQ627" s="176"/>
      <c r="BR627" s="176"/>
      <c r="BS627" s="176"/>
      <c r="BT627" s="176"/>
      <c r="BU627" s="176"/>
      <c r="BV627" s="176"/>
      <c r="BW627" s="223"/>
      <c r="BX627" s="223"/>
      <c r="BY627" s="223"/>
      <c r="BZ627" s="223"/>
      <c r="CH627" s="222">
        <f t="shared" ref="CH627:CH689" si="1739">20*LOG(IMABS(J627))</f>
        <v>-296.52648617830772</v>
      </c>
    </row>
    <row r="628" spans="1:86">
      <c r="A628" s="227">
        <f>A627+Div_Nt_input</f>
        <v>9.3749999999999997E-4</v>
      </c>
      <c r="B628" s="228">
        <v>3</v>
      </c>
      <c r="C628" s="228">
        <f t="shared" si="1631"/>
        <v>150</v>
      </c>
      <c r="D628" s="228">
        <f t="shared" ref="D628:D689" si="1740">2*PI()*C628</f>
        <v>942.47779607693792</v>
      </c>
      <c r="E628" s="227" t="str">
        <f t="shared" si="1687"/>
        <v>942.477796076938i</v>
      </c>
      <c r="F628" s="227" t="str">
        <f t="shared" si="1632"/>
        <v>4.78165118798228-4.00275392808562i</v>
      </c>
      <c r="G628" s="227" t="str">
        <f t="shared" si="1633"/>
        <v>-2.71790358827442+1.51014794929884i</v>
      </c>
      <c r="H628" s="227" t="str">
        <f t="shared" si="1634"/>
        <v>0.0589246332119268-0.0493262259787652i</v>
      </c>
      <c r="I628" s="227" t="str">
        <f t="shared" si="1688"/>
        <v>0.00348313450872821+0.00172535671447776i</v>
      </c>
      <c r="J628" s="223" t="str">
        <f>IMPRODUCT(1/Nt_input,Q625)</f>
        <v>1.60282350543037E-15-6.93889390391806E-18i</v>
      </c>
      <c r="K628" s="246" t="str">
        <f t="shared" si="1689"/>
        <v>5.59482193035341E-18+2.74127319640793E-18i</v>
      </c>
      <c r="L628" s="222">
        <f t="shared" si="1690"/>
        <v>-344.10982382768844</v>
      </c>
      <c r="M628" s="222">
        <f t="shared" si="1635"/>
        <v>391.45142338627232</v>
      </c>
      <c r="N628" s="224">
        <f t="shared" si="1636"/>
        <v>1.4514233862723116</v>
      </c>
      <c r="O628" s="223" t="str">
        <f t="shared" si="1637"/>
        <v>1.38892558254901-0.421325969243636i</v>
      </c>
      <c r="P628" s="223" t="str">
        <f t="shared" si="1638"/>
        <v>1.20681444027069-0.806367628921408i</v>
      </c>
      <c r="Q628" s="223" t="str">
        <f t="shared" si="1691"/>
        <v>0.920773248729212-1.12196544984364i</v>
      </c>
      <c r="R628" s="223" t="str">
        <f t="shared" si="1692"/>
        <v>0.555435683273653-1.34094035958521i</v>
      </c>
      <c r="S628" s="223" t="str">
        <f t="shared" si="1693"/>
        <v>0.142264369729853-1.44443438595305i</v>
      </c>
      <c r="T628" s="223" t="str">
        <f t="shared" si="1694"/>
        <v>-0.283158655809606-1.42353469288889i</v>
      </c>
      <c r="U628" s="223" t="str">
        <f t="shared" si="1695"/>
        <v>-0.684196248041705-1.28004114792605i</v>
      </c>
      <c r="V628" s="223" t="str">
        <f t="shared" si="1696"/>
        <v>-1.02631131880589-1.0263113188059i</v>
      </c>
      <c r="W628" s="223" t="str">
        <f t="shared" si="1697"/>
        <v>-1.28004114792605-0.684196248041705i</v>
      </c>
      <c r="X628" s="223" t="str">
        <f t="shared" si="1698"/>
        <v>-1.42353469288889-0.283158655809606i</v>
      </c>
      <c r="Y628" s="223" t="str">
        <f t="shared" si="1699"/>
        <v>-1.44443438595305+0.142264369729853i</v>
      </c>
      <c r="Z628" s="223" t="str">
        <f t="shared" si="1700"/>
        <v>-1.34094035958521+0.555435683273653i</v>
      </c>
      <c r="AA628" s="223" t="str">
        <f t="shared" si="1701"/>
        <v>-1.12196544984364+0.920773248729211i</v>
      </c>
      <c r="AB628" s="223" t="str">
        <f t="shared" si="1702"/>
        <v>-0.806367628921412+1.20681444027068i</v>
      </c>
      <c r="AC628" s="223" t="str">
        <f t="shared" si="1703"/>
        <v>-0.421325969243632+1.38892558254901i</v>
      </c>
      <c r="AD628" s="223" t="str">
        <f t="shared" si="1704"/>
        <v>-2.66731367866464E-16+1.45142338627231i</v>
      </c>
      <c r="AE628" s="223" t="str">
        <f t="shared" si="1705"/>
        <v>0.421325969243632+1.38892558254901i</v>
      </c>
      <c r="AF628" s="223" t="str">
        <f t="shared" si="1706"/>
        <v>0.806367628921414+1.20681444027068i</v>
      </c>
      <c r="AG628" s="223" t="str">
        <f t="shared" si="1707"/>
        <v>1.12196544984364+0.920773248729211i</v>
      </c>
      <c r="AH628" s="223" t="str">
        <f t="shared" si="1708"/>
        <v>1.34094035958521+0.555435683273653i</v>
      </c>
      <c r="AI628" s="223" t="str">
        <f t="shared" si="1709"/>
        <v>1.44443438595305+0.142264369729853i</v>
      </c>
      <c r="AJ628" s="223" t="str">
        <f t="shared" si="1710"/>
        <v>1.42353469288889-0.283158655809607i</v>
      </c>
      <c r="AK628" s="223" t="str">
        <f t="shared" si="1711"/>
        <v>1.28004114792605-0.684196248041705i</v>
      </c>
      <c r="AL628" s="223" t="str">
        <f t="shared" si="1712"/>
        <v>1.0263113188059-1.02631131880589i</v>
      </c>
      <c r="AM628" s="223" t="str">
        <f t="shared" si="1713"/>
        <v>0.684196248041705-1.28004114792605i</v>
      </c>
      <c r="AN628" s="223" t="str">
        <f t="shared" si="1714"/>
        <v>0.283158655809607-1.42353469288889i</v>
      </c>
      <c r="AO628" s="223" t="str">
        <f t="shared" si="1715"/>
        <v>-0.142264369729853-1.44443438595305i</v>
      </c>
      <c r="AP628" s="223" t="str">
        <f t="shared" si="1716"/>
        <v>-0.555435683273653-1.34094035958521i</v>
      </c>
      <c r="AQ628" s="223" t="str">
        <f t="shared" si="1717"/>
        <v>-0.920773248729211-1.12196544984364i</v>
      </c>
      <c r="AR628" s="223" t="str">
        <f t="shared" si="1718"/>
        <v>-1.20681444027068-0.806367628921412i</v>
      </c>
      <c r="AS628" s="223" t="str">
        <f t="shared" si="1719"/>
        <v>-1.38892558254901-0.421325969243631i</v>
      </c>
      <c r="AT628" s="223" t="str">
        <f t="shared" si="1720"/>
        <v>-1.45142338627231-5.33462735732928E-16i</v>
      </c>
      <c r="AU628" s="223" t="str">
        <f t="shared" si="1721"/>
        <v>-1.38892558254901+0.421325969243632i</v>
      </c>
      <c r="AV628" s="223" t="str">
        <f t="shared" si="1722"/>
        <v>-1.20681444027066+0.80636762892145i</v>
      </c>
      <c r="AW628" s="223" t="str">
        <f t="shared" si="1723"/>
        <v>-0.920773248729221+1.12196544984363i</v>
      </c>
      <c r="AX628" s="223" t="str">
        <f t="shared" si="1724"/>
        <v>-0.555435683273586+1.34094035958524i</v>
      </c>
      <c r="AY628" s="223" t="str">
        <f t="shared" si="1725"/>
        <v>-0.142264369729852+1.44443438595305i</v>
      </c>
      <c r="AZ628" s="223" t="str">
        <f t="shared" si="1726"/>
        <v>0.283158655809551+1.42353469288891i</v>
      </c>
      <c r="BA628" s="223" t="str">
        <f t="shared" si="1727"/>
        <v>0.684196248041732+1.28004114792603i</v>
      </c>
      <c r="BB628" s="223" t="str">
        <f t="shared" si="1728"/>
        <v>1.02631131880587+1.02631131880592i</v>
      </c>
      <c r="BC628" s="223" t="str">
        <f t="shared" si="1729"/>
        <v>1.28004114792607+0.684196248041667i</v>
      </c>
      <c r="BD628" s="223" t="str">
        <f t="shared" si="1730"/>
        <v>1.42353469288889+0.28315865580962i</v>
      </c>
      <c r="BE628" s="223" t="str">
        <f t="shared" si="1731"/>
        <v>1.44443438595304-0.142264369729925i</v>
      </c>
      <c r="BF628" s="223" t="str">
        <f t="shared" si="1732"/>
        <v>1.34094035958521-0.555435683273654i</v>
      </c>
      <c r="BG628" s="223" t="str">
        <f t="shared" si="1733"/>
        <v>1.12196544984367-0.920773248729167i</v>
      </c>
      <c r="BH628" s="223" t="str">
        <f t="shared" si="1734"/>
        <v>0.806367628921388-1.2068144402707i</v>
      </c>
      <c r="BI628" s="223" t="str">
        <f t="shared" si="1735"/>
        <v>0.421325969243673-1.38892558254899i</v>
      </c>
      <c r="BJ628" s="223" t="str">
        <f t="shared" si="1736"/>
        <v>-4.30299855005956E-14-1.45142338627231i</v>
      </c>
      <c r="BK628" s="223" t="str">
        <f t="shared" si="1737"/>
        <v>-0.42132596924362-1.38892558254901i</v>
      </c>
      <c r="BL628" s="223" t="str">
        <f t="shared" si="1738"/>
        <v>-0.80636762892146-1.20681444027065i</v>
      </c>
      <c r="BM628" s="176"/>
      <c r="BN628" s="176"/>
      <c r="BO628" s="176"/>
      <c r="BP628" s="176"/>
      <c r="BQ628" s="176"/>
      <c r="BR628" s="176"/>
      <c r="BS628" s="176"/>
      <c r="BT628" s="176"/>
      <c r="BU628" s="176"/>
      <c r="BV628" s="176"/>
      <c r="BW628" s="223"/>
      <c r="BX628" s="223"/>
      <c r="BY628" s="223"/>
      <c r="BZ628" s="223"/>
      <c r="CH628" s="222">
        <f t="shared" si="1739"/>
        <v>-295.90220455172675</v>
      </c>
    </row>
    <row r="629" spans="1:86">
      <c r="A629" s="227">
        <f t="shared" si="1630"/>
        <v>1.25E-3</v>
      </c>
      <c r="B629" s="228">
        <v>4</v>
      </c>
      <c r="C629" s="228">
        <f t="shared" si="1631"/>
        <v>200</v>
      </c>
      <c r="D629" s="228">
        <f t="shared" si="1740"/>
        <v>1256.6370614359173</v>
      </c>
      <c r="E629" s="227" t="str">
        <f t="shared" si="1687"/>
        <v>1256.63706143592i</v>
      </c>
      <c r="F629" s="333" t="str">
        <f t="shared" si="1632"/>
        <v>3.61972853176554-4.05432877470907i</v>
      </c>
      <c r="G629" s="227" t="str">
        <f t="shared" si="1633"/>
        <v>-2.71920786091552+1.10086655521369i</v>
      </c>
      <c r="H629" s="227" t="str">
        <f t="shared" si="1634"/>
        <v>0.0446061763344628-0.0499617865415862i</v>
      </c>
      <c r="I629" s="227" t="str">
        <f t="shared" si="1688"/>
        <v>0.00388924344344057+0.00131881831574318i</v>
      </c>
      <c r="J629" s="223" t="str">
        <f>IMPRODUCT(1/Nt_input,R625)</f>
        <v>4.78604108384781E-15+3.61689844741177E-16i</v>
      </c>
      <c r="K629" s="246" t="str">
        <f t="shared" si="1689"/>
        <v>1.81370757135293E-17+7.71861849849649E-18i</v>
      </c>
      <c r="L629" s="222">
        <f t="shared" si="1690"/>
        <v>-334.10574785803533</v>
      </c>
      <c r="M629" s="222">
        <f t="shared" si="1635"/>
        <v>391.91341716182546</v>
      </c>
      <c r="N629" s="224">
        <f t="shared" si="1636"/>
        <v>1.913417161825449</v>
      </c>
      <c r="O629" s="223" t="str">
        <f t="shared" si="1637"/>
        <v>1.76776695296637-0.732233047033632i</v>
      </c>
      <c r="P629" s="223" t="str">
        <f t="shared" si="1638"/>
        <v>1.35299025036549-1.35299025036549i</v>
      </c>
      <c r="Q629" s="223" t="str">
        <f t="shared" si="1691"/>
        <v>0.732233047033635-1.76776695296637i</v>
      </c>
      <c r="R629" s="223" t="str">
        <f t="shared" si="1692"/>
        <v>-6.6806123200986E-15-1.91341716182545i</v>
      </c>
      <c r="S629" s="223" t="str">
        <f t="shared" si="1693"/>
        <v>-0.73223304703363-1.76776695296637i</v>
      </c>
      <c r="T629" s="223" t="str">
        <f t="shared" si="1694"/>
        <v>-1.35299025036549-1.3529902503655i</v>
      </c>
      <c r="U629" s="223" t="str">
        <f t="shared" si="1695"/>
        <v>-1.76776695296637-0.73223304703363i</v>
      </c>
      <c r="V629" s="223" t="str">
        <f t="shared" si="1696"/>
        <v>-1.91341716182545-6.1825174165009E-15i</v>
      </c>
      <c r="W629" s="223" t="str">
        <f t="shared" si="1697"/>
        <v>-1.76776695296637+0.732233047033635i</v>
      </c>
      <c r="X629" s="223" t="str">
        <f t="shared" si="1698"/>
        <v>-1.3529902503655+1.35299025036549i</v>
      </c>
      <c r="Y629" s="223" t="str">
        <f t="shared" si="1699"/>
        <v>-0.732233047033622+1.76776695296637i</v>
      </c>
      <c r="Z629" s="223" t="str">
        <f t="shared" si="1700"/>
        <v>-3.51633011910913E-16+1.91341716182545i</v>
      </c>
      <c r="AA629" s="223" t="str">
        <f t="shared" si="1701"/>
        <v>0.732233047033624+1.76776695296637i</v>
      </c>
      <c r="AB629" s="223" t="str">
        <f t="shared" si="1702"/>
        <v>1.3529902503655+1.35299025036549i</v>
      </c>
      <c r="AC629" s="223" t="str">
        <f t="shared" si="1703"/>
        <v>1.76776695296637+0.732233047033635i</v>
      </c>
      <c r="AD629" s="223" t="str">
        <f t="shared" si="1704"/>
        <v>1.91341716182545-6.32897930818769E-15i</v>
      </c>
      <c r="AE629" s="223" t="str">
        <f t="shared" si="1705"/>
        <v>1.76776695296637-0.73223304703363i</v>
      </c>
      <c r="AF629" s="223" t="str">
        <f t="shared" si="1706"/>
        <v>1.3529902503655-1.35299025036549i</v>
      </c>
      <c r="AG629" s="223" t="str">
        <f t="shared" si="1707"/>
        <v>0.73223304703363-1.76776695296637i</v>
      </c>
      <c r="AH629" s="223" t="str">
        <f t="shared" si="1708"/>
        <v>5.6844225129032E-15-1.91341716182545i</v>
      </c>
      <c r="AI629" s="223" t="str">
        <f t="shared" si="1709"/>
        <v>-0.732233047033635-1.76776695296637i</v>
      </c>
      <c r="AJ629" s="223" t="str">
        <f t="shared" si="1710"/>
        <v>-1.35299025036549-1.35299025036549i</v>
      </c>
      <c r="AK629" s="223" t="str">
        <f t="shared" si="1711"/>
        <v>-1.76776695296636-0.732233047033641i</v>
      </c>
      <c r="AL629" s="223" t="str">
        <f t="shared" si="1712"/>
        <v>-1.91341716182545-7.03266023821826E-16i</v>
      </c>
      <c r="AM629" s="223" t="str">
        <f t="shared" si="1713"/>
        <v>-1.76776695296637+0.732233047033626i</v>
      </c>
      <c r="AN629" s="223" t="str">
        <f t="shared" si="1714"/>
        <v>-1.35299025036553+1.35299025036546i</v>
      </c>
      <c r="AO629" s="223" t="str">
        <f t="shared" si="1715"/>
        <v>-0.732233047033547+1.7677669529664i</v>
      </c>
      <c r="AP629" s="223" t="str">
        <f t="shared" si="1716"/>
        <v>4.67642862406902E-14+1.91341716182545i</v>
      </c>
      <c r="AQ629" s="223" t="str">
        <f t="shared" si="1717"/>
        <v>0.732233047033632+1.76776695296637i</v>
      </c>
      <c r="AR629" s="223" t="str">
        <f t="shared" si="1718"/>
        <v>1.35299025036546+1.35299025036553i</v>
      </c>
      <c r="AS629" s="223" t="str">
        <f t="shared" si="1719"/>
        <v>1.76776695296633+0.732233047033718i</v>
      </c>
      <c r="AT629" s="223" t="str">
        <f t="shared" si="1720"/>
        <v>1.91341716182545-5.34448985607889E-14i</v>
      </c>
      <c r="AU629" s="223" t="str">
        <f t="shared" si="1721"/>
        <v>1.76776695296637-0.732233047033637i</v>
      </c>
      <c r="AV629" s="223" t="str">
        <f t="shared" si="1722"/>
        <v>1.35299025036552-1.35299025036546i</v>
      </c>
      <c r="AW629" s="223" t="str">
        <f t="shared" si="1723"/>
        <v>0.732233047033712-1.76776695296633i</v>
      </c>
      <c r="AX629" s="223" t="str">
        <f t="shared" si="1724"/>
        <v>-5.6726599218853E-14-1.91341716182545i</v>
      </c>
      <c r="AY629" s="223" t="str">
        <f t="shared" si="1725"/>
        <v>-0.732233047033643-1.76776695296636i</v>
      </c>
      <c r="AZ629" s="223" t="str">
        <f t="shared" si="1726"/>
        <v>-1.35299025036547-1.35299025036552i</v>
      </c>
      <c r="BA629" s="223" t="str">
        <f t="shared" si="1727"/>
        <v>-1.76776695296634-0.732233047033704i</v>
      </c>
      <c r="BB629" s="223" t="str">
        <f t="shared" si="1728"/>
        <v>-1.91341716182545+6.34072115389514E-14i</v>
      </c>
      <c r="BC629" s="223" t="str">
        <f t="shared" si="1729"/>
        <v>-1.76776695296636+0.732233047033647i</v>
      </c>
      <c r="BD629" s="223" t="str">
        <f t="shared" si="1730"/>
        <v>-1.35299025036551+1.35299025036547i</v>
      </c>
      <c r="BE629" s="223" t="str">
        <f t="shared" si="1731"/>
        <v>-0.732233047033702+1.76776695296634i</v>
      </c>
      <c r="BF629" s="223" t="str">
        <f t="shared" si="1732"/>
        <v>7.00878238590501E-14+1.91341716182545i</v>
      </c>
      <c r="BG629" s="223" t="str">
        <f t="shared" si="1733"/>
        <v>0.732233047033657+1.76776695296636i</v>
      </c>
      <c r="BH629" s="223" t="str">
        <f t="shared" si="1734"/>
        <v>1.35299025036548+1.35299025036551i</v>
      </c>
      <c r="BI629" s="223" t="str">
        <f t="shared" si="1735"/>
        <v>1.76776695296634+0.732233047033693i</v>
      </c>
      <c r="BJ629" s="223" t="str">
        <f t="shared" si="1736"/>
        <v>1.91341716182545-8.01673478411831E-14i</v>
      </c>
      <c r="BK629" s="223" t="str">
        <f t="shared" si="1737"/>
        <v>1.76776695296636-0.732233047033658i</v>
      </c>
      <c r="BL629" s="223" t="str">
        <f t="shared" si="1738"/>
        <v>1.3529902503655-1.35299025036548i</v>
      </c>
      <c r="BM629" s="176"/>
      <c r="BN629" s="176"/>
      <c r="BO629" s="176"/>
      <c r="BP629" s="176"/>
      <c r="BQ629" s="176"/>
      <c r="BR629" s="176"/>
      <c r="BS629" s="176"/>
      <c r="BT629" s="176"/>
      <c r="BU629" s="176"/>
      <c r="BV629" s="176"/>
      <c r="BW629" s="223"/>
      <c r="BX629" s="223"/>
      <c r="BY629" s="223"/>
      <c r="BZ629" s="223"/>
      <c r="CH629" s="222">
        <f t="shared" si="1739"/>
        <v>-286.37573911792151</v>
      </c>
    </row>
    <row r="630" spans="1:86">
      <c r="A630" s="227">
        <f t="shared" si="1630"/>
        <v>1.5625000000000001E-3</v>
      </c>
      <c r="B630" s="228">
        <v>5</v>
      </c>
      <c r="C630" s="228">
        <f t="shared" si="1631"/>
        <v>250</v>
      </c>
      <c r="D630" s="228">
        <f t="shared" si="1740"/>
        <v>1570.7963267948965</v>
      </c>
      <c r="E630" s="227" t="str">
        <f t="shared" si="1687"/>
        <v>1570.7963267949i</v>
      </c>
      <c r="F630" s="227" t="str">
        <f t="shared" si="1632"/>
        <v>2.75270697053989-3.87149911176204i</v>
      </c>
      <c r="G630" s="227" t="str">
        <f t="shared" si="1633"/>
        <v>-2.72088356357637+0.848079559067659i</v>
      </c>
      <c r="H630" s="227" t="str">
        <f t="shared" si="1634"/>
        <v>0.0339218069663133-0.0477087633899832i</v>
      </c>
      <c r="I630" s="227" t="str">
        <f t="shared" si="1688"/>
        <v>0.00410241410363946+0.000976248513920646i</v>
      </c>
      <c r="J630" s="223" t="str">
        <f>IMPRODUCT(1/Nt_input,S625)</f>
        <v>3.07907318348663E-15+2.43160526436359E-14i</v>
      </c>
      <c r="K630" s="246" t="str">
        <f t="shared" si="1689"/>
        <v>-1.11068770036921E-17+1.02760457929723E-16i</v>
      </c>
      <c r="L630" s="222">
        <f t="shared" si="1690"/>
        <v>-319.71303745795888</v>
      </c>
      <c r="M630" s="222">
        <f t="shared" si="1635"/>
        <v>392.35698368413</v>
      </c>
      <c r="N630" s="224">
        <f t="shared" si="1636"/>
        <v>2.3569836841299887</v>
      </c>
      <c r="O630" s="223" t="str">
        <f t="shared" si="1637"/>
        <v>2.07867403075636-1.11107441745099i</v>
      </c>
      <c r="P630" s="223" t="str">
        <f t="shared" si="1638"/>
        <v>1.3094699746155-1.95976031004699i</v>
      </c>
      <c r="Q630" s="223" t="str">
        <f t="shared" si="1691"/>
        <v>0.231024800521843-2.34563416346173i</v>
      </c>
      <c r="R630" s="223" t="str">
        <f t="shared" si="1692"/>
        <v>-0.901978606271377-2.17756898423074i</v>
      </c>
      <c r="S630" s="223" t="str">
        <f t="shared" si="1693"/>
        <v>-1.8219730262379-1.49525462009534i</v>
      </c>
      <c r="T630" s="223" t="str">
        <f t="shared" si="1694"/>
        <v>-2.31169490354527-0.459824705923682i</v>
      </c>
      <c r="U630" s="223" t="str">
        <f t="shared" si="1695"/>
        <v>-2.25549275800669+0.684196248041716i</v>
      </c>
      <c r="V630" s="223" t="str">
        <f t="shared" si="1696"/>
        <v>-1.66663914619437+1.66663914619436i</v>
      </c>
      <c r="W630" s="223" t="str">
        <f t="shared" si="1697"/>
        <v>-0.6841962480417+2.25549275800669i</v>
      </c>
      <c r="X630" s="223" t="str">
        <f t="shared" si="1698"/>
        <v>0.459824705923677+2.31169490354527i</v>
      </c>
      <c r="Y630" s="223" t="str">
        <f t="shared" si="1699"/>
        <v>1.49525462009536+1.82197302623789i</v>
      </c>
      <c r="Z630" s="223" t="str">
        <f t="shared" si="1700"/>
        <v>2.17756898423074+0.901978606271384i</v>
      </c>
      <c r="AA630" s="223" t="str">
        <f t="shared" si="1701"/>
        <v>2.34563416346173-0.231024800521859i</v>
      </c>
      <c r="AB630" s="223" t="str">
        <f t="shared" si="1702"/>
        <v>1.95976031004699-1.30946997461549i</v>
      </c>
      <c r="AC630" s="223" t="str">
        <f t="shared" si="1703"/>
        <v>1.11107441745099-2.07867403075637i</v>
      </c>
      <c r="AD630" s="223" t="str">
        <f t="shared" si="1704"/>
        <v>7.00217986120283E-15-2.35698368412999i</v>
      </c>
      <c r="AE630" s="223" t="str">
        <f t="shared" si="1705"/>
        <v>-1.111074417451-2.07867403075636i</v>
      </c>
      <c r="AF630" s="223" t="str">
        <f t="shared" si="1706"/>
        <v>-1.95976031004698-1.3094699746155i</v>
      </c>
      <c r="AG630" s="223" t="str">
        <f t="shared" si="1707"/>
        <v>-2.34563416346173-0.23102480052185i</v>
      </c>
      <c r="AH630" s="223" t="str">
        <f t="shared" si="1708"/>
        <v>-2.17756898423075+0.901978606271372i</v>
      </c>
      <c r="AI630" s="223" t="str">
        <f t="shared" si="1709"/>
        <v>-1.49525462009537+1.82197302623788i</v>
      </c>
      <c r="AJ630" s="223" t="str">
        <f t="shared" si="1710"/>
        <v>-0.459824705923712+2.31169490354526i</v>
      </c>
      <c r="AK630" s="223" t="str">
        <f t="shared" si="1711"/>
        <v>0.684196248041664+2.2554927580067i</v>
      </c>
      <c r="AL630" s="223" t="str">
        <f t="shared" si="1712"/>
        <v>1.66663914619433+1.66663914619441i</v>
      </c>
      <c r="AM630" s="223" t="str">
        <f t="shared" si="1713"/>
        <v>2.25549275800667+0.684196248041775i</v>
      </c>
      <c r="AN630" s="223" t="str">
        <f t="shared" si="1714"/>
        <v>2.31169490354529-0.459824705923599i</v>
      </c>
      <c r="AO630" s="223" t="str">
        <f t="shared" si="1715"/>
        <v>1.82197302623796-1.49525462009528i</v>
      </c>
      <c r="AP630" s="223" t="str">
        <f t="shared" si="1716"/>
        <v>0.901978606271478-2.1775689842307i</v>
      </c>
      <c r="AQ630" s="223" t="str">
        <f t="shared" si="1717"/>
        <v>-0.231024800521968-2.34563416346172i</v>
      </c>
      <c r="AR630" s="223" t="str">
        <f t="shared" si="1718"/>
        <v>-1.30946997461558-1.95976031004693i</v>
      </c>
      <c r="AS630" s="223" t="str">
        <f t="shared" si="1719"/>
        <v>-2.07867403075641-1.11107441745092i</v>
      </c>
      <c r="AT630" s="223" t="str">
        <f t="shared" si="1720"/>
        <v>-2.35698368412999+7.81062102060945E-14i</v>
      </c>
      <c r="AU630" s="223" t="str">
        <f t="shared" si="1721"/>
        <v>-2.07867403075633+1.11107441745106i</v>
      </c>
      <c r="AV630" s="223" t="str">
        <f t="shared" si="1722"/>
        <v>-1.30946997461545+1.95976031004702i</v>
      </c>
      <c r="AW630" s="223" t="str">
        <f t="shared" si="1723"/>
        <v>-0.231024800521809+2.34563416346174i</v>
      </c>
      <c r="AX630" s="223" t="str">
        <f t="shared" si="1724"/>
        <v>0.90197860627141+2.17756898423073i</v>
      </c>
      <c r="AY630" s="223" t="str">
        <f t="shared" si="1725"/>
        <v>1.82197302623791+1.49525462009534i</v>
      </c>
      <c r="AZ630" s="223" t="str">
        <f t="shared" si="1726"/>
        <v>2.31169490354527+0.459824705923672i</v>
      </c>
      <c r="BA630" s="223" t="str">
        <f t="shared" si="1727"/>
        <v>2.25549275800669-0.684196248041704i</v>
      </c>
      <c r="BB630" s="223" t="str">
        <f t="shared" si="1728"/>
        <v>1.66663914619438-1.66663914619436i</v>
      </c>
      <c r="BC630" s="223" t="str">
        <f t="shared" si="1729"/>
        <v>0.684196248041735-2.25549275800668i</v>
      </c>
      <c r="BD630" s="223" t="str">
        <f t="shared" si="1730"/>
        <v>-0.459824705923639-2.31169490354528i</v>
      </c>
      <c r="BE630" s="223" t="str">
        <f t="shared" si="1731"/>
        <v>-1.49525462009531-1.82197302623793i</v>
      </c>
      <c r="BF630" s="223" t="str">
        <f t="shared" si="1732"/>
        <v>-2.17756898423072-0.90197860627144i</v>
      </c>
      <c r="BG630" s="223" t="str">
        <f t="shared" si="1733"/>
        <v>-2.34563416346174+0.231024800521776i</v>
      </c>
      <c r="BH630" s="223" t="str">
        <f t="shared" si="1734"/>
        <v>-1.95976031004704+1.30946997461542i</v>
      </c>
      <c r="BI630" s="223" t="str">
        <f t="shared" si="1735"/>
        <v>-1.11107441745109+2.07867403075632i</v>
      </c>
      <c r="BJ630" s="223" t="str">
        <f t="shared" si="1736"/>
        <v>-1.15210531555938E-13+2.35698368412999i</v>
      </c>
      <c r="BK630" s="223" t="str">
        <f t="shared" si="1737"/>
        <v>1.11107441745109+2.07867403075631i</v>
      </c>
      <c r="BL630" s="223" t="str">
        <f t="shared" si="1738"/>
        <v>1.95976031004704+1.30946997461542i</v>
      </c>
      <c r="BM630" s="176"/>
      <c r="BN630" s="176"/>
      <c r="BO630" s="176"/>
      <c r="BP630" s="176"/>
      <c r="BQ630" s="176"/>
      <c r="BR630" s="176"/>
      <c r="BS630" s="176"/>
      <c r="BT630" s="176"/>
      <c r="BU630" s="176"/>
      <c r="BV630" s="176"/>
      <c r="BW630" s="223"/>
      <c r="BX630" s="223"/>
      <c r="BY630" s="223"/>
      <c r="BZ630" s="223"/>
      <c r="CH630" s="222">
        <f t="shared" si="1739"/>
        <v>-272.21305419646495</v>
      </c>
    </row>
    <row r="631" spans="1:86">
      <c r="A631" s="227">
        <f t="shared" si="1630"/>
        <v>1.8750000000000001E-3</v>
      </c>
      <c r="B631" s="228">
        <v>6</v>
      </c>
      <c r="C631" s="228">
        <f t="shared" si="1631"/>
        <v>300</v>
      </c>
      <c r="D631" s="228">
        <f t="shared" si="1740"/>
        <v>1884.9555921538758</v>
      </c>
      <c r="E631" s="227" t="str">
        <f t="shared" si="1687"/>
        <v>1884.95559215388i</v>
      </c>
      <c r="F631" s="227" t="str">
        <f t="shared" si="1632"/>
        <v>2.12440522520906-3.60539548757334i</v>
      </c>
      <c r="G631" s="227" t="str">
        <f t="shared" si="1633"/>
        <v>-2.72292978376562+0.673563274475061i</v>
      </c>
      <c r="H631" s="227" t="str">
        <f t="shared" si="1634"/>
        <v>0.0261791991443373-0.0444295491948759i</v>
      </c>
      <c r="I631" s="227" t="str">
        <f t="shared" si="1688"/>
        <v>0.00421857932067242+0.000693665358824891i</v>
      </c>
      <c r="J631" s="223" t="str">
        <f>IMPRODUCT(1/Nt_input,T625)</f>
        <v>1.66180410361358E-15+2.77208811461094E-15i</v>
      </c>
      <c r="K631" s="246" t="str">
        <f t="shared" si="1689"/>
        <v>5.087550929797E-18+1.28470095352093E-17i</v>
      </c>
      <c r="L631" s="222">
        <f t="shared" si="1690"/>
        <v>-337.19128492264804</v>
      </c>
      <c r="M631" s="222">
        <f t="shared" si="1635"/>
        <v>392.77785116509801</v>
      </c>
      <c r="N631" s="224">
        <f t="shared" si="1636"/>
        <v>2.7778511650980113</v>
      </c>
      <c r="O631" s="223" t="str">
        <f t="shared" si="1637"/>
        <v>2.30969883127822-1.54329141908727i</v>
      </c>
      <c r="P631" s="223" t="str">
        <f t="shared" si="1638"/>
        <v>1.06303761845908-2.56639983579668i</v>
      </c>
      <c r="Q631" s="223" t="str">
        <f t="shared" si="1691"/>
        <v>-0.54193187831185-2.72447553387909i</v>
      </c>
      <c r="R631" s="223" t="str">
        <f t="shared" si="1692"/>
        <v>-1.96423739596775-1.96423739596777i</v>
      </c>
      <c r="S631" s="223" t="str">
        <f t="shared" si="1693"/>
        <v>-2.72447553387909-0.54193187831185i</v>
      </c>
      <c r="T631" s="223" t="str">
        <f t="shared" si="1694"/>
        <v>-2.56639983579668+1.06303761845908i</v>
      </c>
      <c r="U631" s="223" t="str">
        <f t="shared" si="1695"/>
        <v>-1.54329141908728+2.30969883127821i</v>
      </c>
      <c r="V631" s="223" t="str">
        <f t="shared" si="1696"/>
        <v>-5.10492009432891E-16+2.77785116509801i</v>
      </c>
      <c r="W631" s="223" t="str">
        <f t="shared" si="1697"/>
        <v>1.54329141908729+2.30969883127821i</v>
      </c>
      <c r="X631" s="223" t="str">
        <f t="shared" si="1698"/>
        <v>2.56639983579668+1.06303761845908i</v>
      </c>
      <c r="Y631" s="223" t="str">
        <f t="shared" si="1699"/>
        <v>2.72447553387909-0.541931878311853i</v>
      </c>
      <c r="Z631" s="223" t="str">
        <f t="shared" si="1700"/>
        <v>1.96423739596777-1.96423739596775i</v>
      </c>
      <c r="AA631" s="223" t="str">
        <f t="shared" si="1701"/>
        <v>0.541931878311853-2.72447553387909i</v>
      </c>
      <c r="AB631" s="223" t="str">
        <f t="shared" si="1702"/>
        <v>-1.06303761845908-2.56639983579668i</v>
      </c>
      <c r="AC631" s="223" t="str">
        <f t="shared" si="1703"/>
        <v>-2.30969883127821-1.54329141908728i</v>
      </c>
      <c r="AD631" s="223" t="str">
        <f t="shared" si="1704"/>
        <v>-2.77785116509801-1.02098401886578E-15i</v>
      </c>
      <c r="AE631" s="223" t="str">
        <f t="shared" si="1705"/>
        <v>-2.30969883127816+1.54329141908736i</v>
      </c>
      <c r="AF631" s="223" t="str">
        <f t="shared" si="1706"/>
        <v>-1.06303761845895+2.56639983579673i</v>
      </c>
      <c r="AG631" s="223" t="str">
        <f t="shared" si="1707"/>
        <v>0.541931878311745+2.72447553387911i</v>
      </c>
      <c r="AH631" s="223" t="str">
        <f t="shared" si="1708"/>
        <v>1.96423739596771+1.9642373959678i</v>
      </c>
      <c r="AI631" s="223" t="str">
        <f t="shared" si="1709"/>
        <v>2.72447553387909+0.541931878311878i</v>
      </c>
      <c r="AJ631" s="223" t="str">
        <f t="shared" si="1710"/>
        <v>2.56639983579668-1.06303761845908i</v>
      </c>
      <c r="AK631" s="223" t="str">
        <f t="shared" si="1711"/>
        <v>1.54329141908724-2.30969883127824i</v>
      </c>
      <c r="AL631" s="223" t="str">
        <f t="shared" si="1712"/>
        <v>-8.23542575429841E-14-2.77785116509801i</v>
      </c>
      <c r="AM631" s="223" t="str">
        <f t="shared" si="1713"/>
        <v>-1.54329141908738-2.30969883127815i</v>
      </c>
      <c r="AN631" s="223" t="str">
        <f t="shared" si="1714"/>
        <v>-2.56639983579664-1.06303761845918i</v>
      </c>
      <c r="AO631" s="223" t="str">
        <f t="shared" si="1715"/>
        <v>-2.72447553387911+0.541931878311772i</v>
      </c>
      <c r="AP631" s="223" t="str">
        <f t="shared" si="1716"/>
        <v>-1.96423739596778+1.96423739596773i</v>
      </c>
      <c r="AQ631" s="223" t="str">
        <f t="shared" si="1717"/>
        <v>-0.541931878311853+2.72447553387909i</v>
      </c>
      <c r="AR631" s="223" t="str">
        <f t="shared" si="1718"/>
        <v>1.06303761845911+2.56639983579667i</v>
      </c>
      <c r="AS631" s="223" t="str">
        <f t="shared" si="1719"/>
        <v>2.30969883127826+1.54329141908722i</v>
      </c>
      <c r="AT631" s="223" t="str">
        <f t="shared" si="1720"/>
        <v>2.77785116509801-1.16384949945256E-13i</v>
      </c>
      <c r="AU631" s="223" t="str">
        <f t="shared" si="1721"/>
        <v>2.30969883127829-1.54329141908717i</v>
      </c>
      <c r="AV631" s="223" t="str">
        <f t="shared" si="1722"/>
        <v>1.06303761845915-2.56639983579665i</v>
      </c>
      <c r="AW631" s="223" t="str">
        <f t="shared" si="1723"/>
        <v>-0.5419318783118-2.7244755338791i</v>
      </c>
      <c r="AX631" s="223" t="str">
        <f t="shared" si="1724"/>
        <v>-1.96423739596775-1.96423739596777i</v>
      </c>
      <c r="AY631" s="223" t="str">
        <f t="shared" si="1725"/>
        <v>-2.7244755338791-0.54193187831182i</v>
      </c>
      <c r="AZ631" s="223" t="str">
        <f t="shared" si="1726"/>
        <v>-2.56639983579666+1.06303761845913i</v>
      </c>
      <c r="BA631" s="223" t="str">
        <f t="shared" si="1727"/>
        <v>-1.54329141908719+2.30969883127828i</v>
      </c>
      <c r="BB631" s="223" t="str">
        <f t="shared" si="1728"/>
        <v>-1.35782742778025E-13+2.77785116509801i</v>
      </c>
      <c r="BC631" s="223" t="str">
        <f t="shared" si="1729"/>
        <v>1.54329141908719+2.30969883127827i</v>
      </c>
      <c r="BD631" s="223" t="str">
        <f t="shared" si="1730"/>
        <v>2.56639983579666+1.06303761845912i</v>
      </c>
      <c r="BE631" s="223" t="str">
        <f t="shared" si="1731"/>
        <v>2.7244755338791-0.541931878311825i</v>
      </c>
      <c r="BF631" s="223" t="str">
        <f t="shared" si="1732"/>
        <v>1.96423739596774-1.96423739596777i</v>
      </c>
      <c r="BG631" s="223" t="str">
        <f t="shared" si="1733"/>
        <v>0.541931878311795-2.7244755338791i</v>
      </c>
      <c r="BH631" s="223" t="str">
        <f t="shared" si="1734"/>
        <v>-1.06303761845916-2.56639983579665i</v>
      </c>
      <c r="BI631" s="223" t="str">
        <f t="shared" si="1735"/>
        <v>-2.30969883127829-1.54329141908717i</v>
      </c>
      <c r="BJ631" s="223" t="str">
        <f t="shared" si="1736"/>
        <v>-2.77785116509801-1.11620960207669E-13i</v>
      </c>
      <c r="BK631" s="223" t="str">
        <f t="shared" si="1737"/>
        <v>-2.30969883127826+1.54329141908722i</v>
      </c>
      <c r="BL631" s="223" t="str">
        <f t="shared" si="1738"/>
        <v>-1.0630376184591+2.56639983579667i</v>
      </c>
      <c r="BM631" s="176"/>
      <c r="BN631" s="176"/>
      <c r="BO631" s="176"/>
      <c r="BP631" s="176"/>
      <c r="BQ631" s="176"/>
      <c r="BR631" s="176"/>
      <c r="BS631" s="176"/>
      <c r="BT631" s="176"/>
      <c r="BU631" s="176"/>
      <c r="BV631" s="176"/>
      <c r="BW631" s="223"/>
      <c r="BX631" s="223"/>
      <c r="BY631" s="223"/>
      <c r="BZ631" s="223"/>
      <c r="CH631" s="222">
        <f t="shared" si="1739"/>
        <v>-289.81047259741172</v>
      </c>
    </row>
    <row r="632" spans="1:86">
      <c r="A632" s="227">
        <f t="shared" si="1630"/>
        <v>2.1875000000000002E-3</v>
      </c>
      <c r="B632" s="228">
        <v>7</v>
      </c>
      <c r="C632" s="228">
        <f t="shared" si="1631"/>
        <v>350</v>
      </c>
      <c r="D632" s="228">
        <f t="shared" si="1740"/>
        <v>2199.114857512855</v>
      </c>
      <c r="E632" s="227" t="str">
        <f t="shared" si="1687"/>
        <v>2199.11485751285i</v>
      </c>
      <c r="F632" s="227" t="str">
        <f t="shared" si="1632"/>
        <v>1.66870508037267-3.32593184379487i</v>
      </c>
      <c r="G632" s="227" t="str">
        <f t="shared" si="1633"/>
        <v>-2.72534540841988+0.543797692782584i</v>
      </c>
      <c r="H632" s="227" t="str">
        <f t="shared" si="1634"/>
        <v>0.0205635733210665-0.0409856985126885i</v>
      </c>
      <c r="I632" s="227" t="str">
        <f t="shared" si="1688"/>
        <v>0.00428144851716319+0.000456743912382839i</v>
      </c>
      <c r="J632" s="223" t="str">
        <f>IMPRODUCT(1/Nt_input,U625)</f>
        <v>6.93279526668702E-17+1.3990544833753E-15i</v>
      </c>
      <c r="K632" s="246" t="str">
        <f t="shared" si="1689"/>
        <v>-3.42185558230055E-19+6.02164486361625E-18i</v>
      </c>
      <c r="L632" s="222">
        <f t="shared" si="1690"/>
        <v>-344.39169564358446</v>
      </c>
      <c r="M632" s="222">
        <f t="shared" si="1635"/>
        <v>393.17196642081825</v>
      </c>
      <c r="N632" s="224">
        <f t="shared" si="1636"/>
        <v>3.1719664208182281</v>
      </c>
      <c r="O632" s="223" t="str">
        <f t="shared" si="1637"/>
        <v>2.45196320100808-2.01227419495968i</v>
      </c>
      <c r="P632" s="223" t="str">
        <f t="shared" si="1638"/>
        <v>0.618819950461789-3.11101797547184i</v>
      </c>
      <c r="Q632" s="223" t="str">
        <f t="shared" si="1691"/>
        <v>-1.49525462009535-2.79742463631854i</v>
      </c>
      <c r="R632" s="223" t="str">
        <f t="shared" si="1692"/>
        <v>-2.93051485400704-1.21385899726553i</v>
      </c>
      <c r="S632" s="223" t="str">
        <f t="shared" si="1693"/>
        <v>-3.03538261166909+0.920773248729223i</v>
      </c>
      <c r="T632" s="223" t="str">
        <f t="shared" si="1694"/>
        <v>-1.76225012354435+2.63739369015442i</v>
      </c>
      <c r="U632" s="223" t="str">
        <f t="shared" si="1695"/>
        <v>0.310907077789993+3.15669253551538i</v>
      </c>
      <c r="V632" s="223" t="str">
        <f t="shared" si="1696"/>
        <v>2.2429189658566+2.24291896585659i</v>
      </c>
      <c r="W632" s="223" t="str">
        <f t="shared" si="1697"/>
        <v>3.15669253551538+0.31090707778998i</v>
      </c>
      <c r="X632" s="223" t="str">
        <f t="shared" si="1698"/>
        <v>2.63739369015443-1.76225012354433i</v>
      </c>
      <c r="Y632" s="223" t="str">
        <f t="shared" si="1699"/>
        <v>0.920773248729214-3.03538261166909i</v>
      </c>
      <c r="Z632" s="223" t="str">
        <f t="shared" si="1700"/>
        <v>-1.21385899726554-2.93051485400704i</v>
      </c>
      <c r="AA632" s="223" t="str">
        <f t="shared" si="1701"/>
        <v>-2.79742463631854-1.49525462009534i</v>
      </c>
      <c r="AB632" s="223" t="str">
        <f t="shared" si="1702"/>
        <v>-3.11101797547184+0.61881995046177i</v>
      </c>
      <c r="AC632" s="223" t="str">
        <f t="shared" si="1703"/>
        <v>-2.0122741949597+2.45196320100806i</v>
      </c>
      <c r="AD632" s="223" t="str">
        <f t="shared" si="1704"/>
        <v>7.75234740277369E-14+3.17196642081823i</v>
      </c>
      <c r="AE632" s="223" t="str">
        <f t="shared" si="1705"/>
        <v>2.01227419495957+2.45196320100817i</v>
      </c>
      <c r="AF632" s="223" t="str">
        <f t="shared" si="1706"/>
        <v>3.11101797547183+0.618819950461808i</v>
      </c>
      <c r="AG632" s="223" t="str">
        <f t="shared" si="1707"/>
        <v>2.7974246363185-1.49525462009542i</v>
      </c>
      <c r="AH632" s="223" t="str">
        <f t="shared" si="1708"/>
        <v>1.21385899726566-2.93051485400699i</v>
      </c>
      <c r="AI632" s="223" t="str">
        <f t="shared" si="1709"/>
        <v>-0.920773248729175-3.0353826116691i</v>
      </c>
      <c r="AJ632" s="223" t="str">
        <f t="shared" si="1710"/>
        <v>-2.63739369015446-1.76225012354429i</v>
      </c>
      <c r="AK632" s="223" t="str">
        <f t="shared" si="1711"/>
        <v>-3.15669253551539+0.310907077789846i</v>
      </c>
      <c r="AL632" s="223" t="str">
        <f t="shared" si="1712"/>
        <v>-2.24291896585662+2.24291896585656i</v>
      </c>
      <c r="AM632" s="223" t="str">
        <f t="shared" si="1713"/>
        <v>-0.310907077789934+3.15669253551538i</v>
      </c>
      <c r="AN632" s="223" t="str">
        <f t="shared" si="1714"/>
        <v>1.76225012354448+2.63739369015433i</v>
      </c>
      <c r="AO632" s="223" t="str">
        <f t="shared" si="1715"/>
        <v>3.03538261166907+0.920773248729264i</v>
      </c>
      <c r="AP632" s="223" t="str">
        <f t="shared" si="1716"/>
        <v>2.93051485400703-1.21385899726557i</v>
      </c>
      <c r="AQ632" s="223" t="str">
        <f t="shared" si="1717"/>
        <v>1.49525462009549-2.79742463631846i</v>
      </c>
      <c r="AR632" s="223" t="str">
        <f t="shared" si="1718"/>
        <v>-0.618819950461719-3.11101797547185i</v>
      </c>
      <c r="AS632" s="223" t="str">
        <f t="shared" si="1719"/>
        <v>-2.45196320100811-2.01227419495964i</v>
      </c>
      <c r="AT632" s="223" t="str">
        <f t="shared" si="1720"/>
        <v>-3.17196642081823+1.55046948055474E-13i</v>
      </c>
      <c r="AU632" s="223" t="str">
        <f t="shared" si="1721"/>
        <v>-2.45196320100812+2.01227419495963i</v>
      </c>
      <c r="AV632" s="223" t="str">
        <f t="shared" si="1722"/>
        <v>-0.618819950461735+3.11101797547184i</v>
      </c>
      <c r="AW632" s="223" t="str">
        <f t="shared" si="1723"/>
        <v>1.49525462009548+2.79742463631847i</v>
      </c>
      <c r="AX632" s="223" t="str">
        <f t="shared" si="1724"/>
        <v>2.93051485400702+1.21385899726559i</v>
      </c>
      <c r="AY632" s="223" t="str">
        <f t="shared" si="1725"/>
        <v>3.03538261166908-0.920773248729248i</v>
      </c>
      <c r="AZ632" s="223" t="str">
        <f t="shared" si="1726"/>
        <v>1.76225012354422-2.6373936901545i</v>
      </c>
      <c r="BA632" s="223" t="str">
        <f t="shared" si="1727"/>
        <v>-0.310907077789917-3.15669253551538i</v>
      </c>
      <c r="BB632" s="223" t="str">
        <f t="shared" si="1728"/>
        <v>-2.24291896585661-2.24291896585657i</v>
      </c>
      <c r="BC632" s="223" t="str">
        <f t="shared" si="1729"/>
        <v>-3.15669253551539-0.310907077789862i</v>
      </c>
      <c r="BD632" s="223" t="str">
        <f t="shared" si="1730"/>
        <v>-2.63739369015447+1.76225012354427i</v>
      </c>
      <c r="BE632" s="223" t="str">
        <f t="shared" si="1731"/>
        <v>-0.920773248729185+3.0353826116691i</v>
      </c>
      <c r="BF632" s="223" t="str">
        <f t="shared" si="1732"/>
        <v>1.21385899726564+2.930514854007i</v>
      </c>
      <c r="BG632" s="223" t="str">
        <f t="shared" si="1733"/>
        <v>2.7974246363185+1.49525462009543i</v>
      </c>
      <c r="BH632" s="223" t="str">
        <f t="shared" si="1734"/>
        <v>3.11101797547183-0.618819950461789i</v>
      </c>
      <c r="BI632" s="223" t="str">
        <f t="shared" si="1735"/>
        <v>2.0122741949596-2.45196320100815i</v>
      </c>
      <c r="BJ632" s="223" t="str">
        <f t="shared" si="1736"/>
        <v>8.85985999369877E-14-3.17196642081823i</v>
      </c>
      <c r="BK632" s="223" t="str">
        <f t="shared" si="1737"/>
        <v>-2.01227419495968-2.45196320100807i</v>
      </c>
      <c r="BL632" s="223" t="str">
        <f t="shared" si="1738"/>
        <v>-3.11101797547186-0.618819950461656i</v>
      </c>
      <c r="BM632" s="176"/>
      <c r="BN632" s="176"/>
      <c r="BO632" s="176"/>
      <c r="BP632" s="176"/>
      <c r="BQ632" s="176"/>
      <c r="BR632" s="176"/>
      <c r="BS632" s="176"/>
      <c r="BT632" s="176"/>
      <c r="BU632" s="176"/>
      <c r="BV632" s="176"/>
      <c r="BW632" s="223"/>
      <c r="BX632" s="223"/>
      <c r="BY632" s="223"/>
      <c r="BZ632" s="223"/>
      <c r="CH632" s="222">
        <f t="shared" si="1739"/>
        <v>-297.07265623434739</v>
      </c>
    </row>
    <row r="633" spans="1:86">
      <c r="A633" s="227">
        <f t="shared" si="1630"/>
        <v>2.5000000000000001E-3</v>
      </c>
      <c r="B633" s="228">
        <v>8</v>
      </c>
      <c r="C633" s="228">
        <f t="shared" si="1631"/>
        <v>400</v>
      </c>
      <c r="D633" s="228">
        <f t="shared" si="1740"/>
        <v>2513.2741228718346</v>
      </c>
      <c r="E633" s="227" t="str">
        <f t="shared" si="1687"/>
        <v>2513.27412287183i</v>
      </c>
      <c r="F633" s="227" t="str">
        <f t="shared" si="1632"/>
        <v>1.33378205937584-3.06159108870162i</v>
      </c>
      <c r="G633" s="227" t="str">
        <f t="shared" si="1633"/>
        <v>-2.72812912521863+0.442026658272159i</v>
      </c>
      <c r="H633" s="227" t="str">
        <f t="shared" si="1634"/>
        <v>0.0164362927247594-0.0377282082808662i</v>
      </c>
      <c r="I633" s="227" t="str">
        <f t="shared" si="1688"/>
        <v>0.00431241800096251+0.000253653763785856i</v>
      </c>
      <c r="J633" s="223" t="str">
        <f>IMPRODUCT(1/Nt_input,V625)</f>
        <v>-5.34387665411875E-15-9.08127739673859E-16i</v>
      </c>
      <c r="K633" s="246" t="str">
        <f t="shared" si="1689"/>
        <v>-2.28146798589784E-17-5.27172083826753E-18i</v>
      </c>
      <c r="L633" s="222">
        <f t="shared" si="1690"/>
        <v>-332.60981233197668</v>
      </c>
      <c r="M633" s="222">
        <f t="shared" si="1635"/>
        <v>393.53553390593271</v>
      </c>
      <c r="N633" s="224">
        <f t="shared" si="1636"/>
        <v>3.5355339059327373</v>
      </c>
      <c r="O633" s="223" t="str">
        <f t="shared" si="1637"/>
        <v>2.5-2.5i</v>
      </c>
      <c r="P633" s="223" t="str">
        <f t="shared" si="1638"/>
        <v>-1.23441619743637E-14-3.53553390593274i</v>
      </c>
      <c r="Q633" s="223" t="str">
        <f t="shared" si="1691"/>
        <v>-2.49999999999999-2.50000000000001i</v>
      </c>
      <c r="R633" s="223" t="str">
        <f t="shared" si="1692"/>
        <v>-3.53553390593274-1.14238026009995E-14i</v>
      </c>
      <c r="S633" s="223" t="str">
        <f t="shared" si="1693"/>
        <v>-2.5+2.49999999999999i</v>
      </c>
      <c r="T633" s="223" t="str">
        <f t="shared" si="1694"/>
        <v>-6.4973308531958E-16+3.53553390593274i</v>
      </c>
      <c r="U633" s="223" t="str">
        <f t="shared" si="1695"/>
        <v>2.5+2.49999999999999i</v>
      </c>
      <c r="V633" s="223" t="str">
        <f t="shared" si="1696"/>
        <v>3.53553390593274-1.16944288890441E-14i</v>
      </c>
      <c r="W633" s="223" t="str">
        <f t="shared" si="1697"/>
        <v>2.50000000000001-2.49999999999999i</v>
      </c>
      <c r="X633" s="223" t="str">
        <f t="shared" si="1698"/>
        <v>1.05034432276353E-14-3.53553390593274i</v>
      </c>
      <c r="Y633" s="223" t="str">
        <f t="shared" si="1699"/>
        <v>-2.5-2.5i</v>
      </c>
      <c r="Z633" s="223" t="str">
        <f t="shared" si="1700"/>
        <v>-3.53553390593274-1.29946617063916E-15i</v>
      </c>
      <c r="AA633" s="223" t="str">
        <f t="shared" si="1701"/>
        <v>-2.50000000000007+2.49999999999993i</v>
      </c>
      <c r="AB633" s="223" t="str">
        <f t="shared" si="1702"/>
        <v>8.64091338205457E-14+3.53553390593274i</v>
      </c>
      <c r="AC633" s="223" t="str">
        <f t="shared" si="1703"/>
        <v>2.49999999999994+2.50000000000006i</v>
      </c>
      <c r="AD633" s="223" t="str">
        <f t="shared" si="1704"/>
        <v>3.53553390593274-9.87532957949095E-14i</v>
      </c>
      <c r="AE633" s="223" t="str">
        <f t="shared" si="1705"/>
        <v>2.50000000000005-2.49999999999995i</v>
      </c>
      <c r="AF633" s="223" t="str">
        <f t="shared" si="1706"/>
        <v>-1.04817087934538E-13-3.53553390593274i</v>
      </c>
      <c r="AG633" s="223" t="str">
        <f t="shared" si="1707"/>
        <v>-2.49999999999996-2.50000000000004i</v>
      </c>
      <c r="AH633" s="223" t="str">
        <f t="shared" si="1708"/>
        <v>-3.53553390593274+1.17161249908901E-13i</v>
      </c>
      <c r="AI633" s="223" t="str">
        <f t="shared" si="1709"/>
        <v>-2.50000000000003+2.49999999999997i</v>
      </c>
      <c r="AJ633" s="223" t="str">
        <f t="shared" si="1710"/>
        <v>1.29505411883265E-13+3.53553390593274i</v>
      </c>
      <c r="AK633" s="223" t="str">
        <f t="shared" si="1711"/>
        <v>2.49999999999997+2.50000000000003i</v>
      </c>
      <c r="AL633" s="223" t="str">
        <f t="shared" si="1712"/>
        <v>3.53553390593274-1.48129943692364E-13i</v>
      </c>
      <c r="AM633" s="223" t="str">
        <f t="shared" si="1713"/>
        <v>2.50000000000002-2.49999999999998i</v>
      </c>
      <c r="AN633" s="223" t="str">
        <f t="shared" si="1714"/>
        <v>-1.54193735831993E-13-3.53553390593274i</v>
      </c>
      <c r="AO633" s="223" t="str">
        <f t="shared" si="1715"/>
        <v>-2.49999999999999-2.50000000000001i</v>
      </c>
      <c r="AP633" s="223" t="str">
        <f t="shared" si="1716"/>
        <v>-3.53553390593274+1.72818267641091E-13i</v>
      </c>
      <c r="AQ633" s="223" t="str">
        <f t="shared" si="1717"/>
        <v>-2.5+2.5i</v>
      </c>
      <c r="AR633" s="223" t="str">
        <f t="shared" si="1718"/>
        <v>-1.72818650964446E-13+3.53553390593274i</v>
      </c>
      <c r="AS633" s="223" t="str">
        <f t="shared" si="1719"/>
        <v>2.5+2.49999999999999i</v>
      </c>
      <c r="AT633" s="223" t="str">
        <f t="shared" si="1720"/>
        <v>3.53553390593274+1.66754858824817E-13i</v>
      </c>
      <c r="AU633" s="223" t="str">
        <f t="shared" si="1721"/>
        <v>2.49999999999998-2.50000000000002i</v>
      </c>
      <c r="AV633" s="223" t="str">
        <f t="shared" si="1722"/>
        <v>1.48130327015718E-13-3.53553390593274i</v>
      </c>
      <c r="AW633" s="223" t="str">
        <f t="shared" si="1723"/>
        <v>-2.50000000000002-2.49999999999998i</v>
      </c>
      <c r="AX633" s="223" t="str">
        <f t="shared" si="1724"/>
        <v>-3.53553390593274-1.4206653487609E-13i</v>
      </c>
      <c r="AY633" s="223" t="str">
        <f t="shared" si="1725"/>
        <v>-2.49999999999997+2.50000000000003i</v>
      </c>
      <c r="AZ633" s="223" t="str">
        <f t="shared" si="1726"/>
        <v>-1.23442003066991E-13+3.53553390593274i</v>
      </c>
      <c r="BA633" s="223" t="str">
        <f t="shared" si="1727"/>
        <v>2.50000000000004+2.49999999999996i</v>
      </c>
      <c r="BB633" s="223" t="str">
        <f t="shared" si="1728"/>
        <v>3.53553390593274+1.17378210927362E-13i</v>
      </c>
      <c r="BC633" s="223" t="str">
        <f t="shared" si="1729"/>
        <v>2.49999999999996-2.50000000000004i</v>
      </c>
      <c r="BD633" s="223" t="str">
        <f t="shared" si="1730"/>
        <v>9.87536791182635E-14-3.53553390593274i</v>
      </c>
      <c r="BE633" s="223" t="str">
        <f t="shared" si="1731"/>
        <v>-2.50000000000007-2.49999999999993i</v>
      </c>
      <c r="BF633" s="223" t="str">
        <f t="shared" si="1732"/>
        <v>-3.53553390593274-9.2689886978635E-14i</v>
      </c>
      <c r="BG633" s="223" t="str">
        <f t="shared" si="1733"/>
        <v>-2.49999999999993+2.50000000000007i</v>
      </c>
      <c r="BH633" s="223" t="str">
        <f t="shared" si="1734"/>
        <v>-8.66260948390065E-14+3.53553390593274i</v>
      </c>
      <c r="BI633" s="223" t="str">
        <f t="shared" si="1735"/>
        <v>2.50000000000007+2.49999999999993i</v>
      </c>
      <c r="BJ633" s="223" t="str">
        <f t="shared" si="1736"/>
        <v>3.53553390593274+5.54408233604373E-14i</v>
      </c>
      <c r="BK633" s="223" t="str">
        <f t="shared" si="1737"/>
        <v>2.49999999999992-2.50000000000008i</v>
      </c>
      <c r="BL633" s="223" t="str">
        <f t="shared" si="1738"/>
        <v>4.93770312208088E-14-3.53553390593274i</v>
      </c>
      <c r="BM633" s="176"/>
      <c r="BN633" s="176"/>
      <c r="BO633" s="176"/>
      <c r="BP633" s="176"/>
      <c r="BQ633" s="176"/>
      <c r="BR633" s="176"/>
      <c r="BS633" s="176"/>
      <c r="BT633" s="176"/>
      <c r="BU633" s="176"/>
      <c r="BV633" s="176"/>
      <c r="BW633" s="223"/>
      <c r="BX633" s="223"/>
      <c r="BY633" s="223"/>
      <c r="BZ633" s="223"/>
      <c r="CH633" s="222">
        <f t="shared" si="1739"/>
        <v>-285.31922877617603</v>
      </c>
    </row>
    <row r="634" spans="1:86">
      <c r="A634" s="227">
        <f t="shared" si="1630"/>
        <v>2.8124999999999999E-3</v>
      </c>
      <c r="B634" s="228">
        <v>9</v>
      </c>
      <c r="C634" s="228">
        <f t="shared" si="1631"/>
        <v>450</v>
      </c>
      <c r="D634" s="228">
        <f t="shared" si="1740"/>
        <v>2827.4333882308138</v>
      </c>
      <c r="E634" s="227" t="str">
        <f t="shared" si="1687"/>
        <v>2827.43338823081i</v>
      </c>
      <c r="F634" s="227" t="str">
        <f t="shared" si="1632"/>
        <v>1.08324637041155-2.82198298771825i</v>
      </c>
      <c r="G634" s="227" t="str">
        <f t="shared" si="1633"/>
        <v>-2.73127942413121+0.358944589112666i</v>
      </c>
      <c r="H634" s="227" t="str">
        <f t="shared" si="1634"/>
        <v>0.0133489233206878-0.0347755003333404i</v>
      </c>
      <c r="I634" s="227" t="str">
        <f t="shared" si="1688"/>
        <v>0.0043227992953241+0.0000759835834158893i</v>
      </c>
      <c r="J634" s="223" t="str">
        <f>IMPRODUCT(1/Nt_input,W625)</f>
        <v>1.29782726991483E-14+8.72218963721138E-15i</v>
      </c>
      <c r="K634" s="246" t="str">
        <f t="shared" si="1689"/>
        <v>5.5439724854534E-17+3.86904108836504E-17i</v>
      </c>
      <c r="L634" s="222">
        <f t="shared" si="1690"/>
        <v>-323.40035242792027</v>
      </c>
      <c r="M634" s="222">
        <f t="shared" si="1635"/>
        <v>393.86505226681368</v>
      </c>
      <c r="N634" s="224">
        <f t="shared" si="1636"/>
        <v>3.8650522668136849</v>
      </c>
      <c r="O634" s="223" t="str">
        <f t="shared" si="1637"/>
        <v>2.45196320100808-2.98772580504032i</v>
      </c>
      <c r="P634" s="223" t="str">
        <f t="shared" si="1638"/>
        <v>-0.754034291341851-3.79078637128i</v>
      </c>
      <c r="Q634" s="223" t="str">
        <f t="shared" si="1691"/>
        <v>-3.4086717819208-1.82197302623789i</v>
      </c>
      <c r="R634" s="223" t="str">
        <f t="shared" si="1692"/>
        <v>-3.57084268139551+1.47909146773474i</v>
      </c>
      <c r="S634" s="223" t="str">
        <f t="shared" si="1693"/>
        <v>-1.12196544984363+3.69862441382723i</v>
      </c>
      <c r="T634" s="223" t="str">
        <f t="shared" si="1694"/>
        <v>2.14730798850664+3.21367350981664i</v>
      </c>
      <c r="U634" s="223" t="str">
        <f t="shared" si="1695"/>
        <v>3.84644098372273+0.378841370417346i</v>
      </c>
      <c r="V634" s="223" t="str">
        <f t="shared" si="1696"/>
        <v>2.73300466750441-2.73300466750438i</v>
      </c>
      <c r="W634" s="223" t="str">
        <f t="shared" si="1697"/>
        <v>-0.378841370417347-3.84644098372273i</v>
      </c>
      <c r="X634" s="223" t="str">
        <f t="shared" si="1698"/>
        <v>-3.21367350981664-2.14730798850663i</v>
      </c>
      <c r="Y634" s="223" t="str">
        <f t="shared" si="1699"/>
        <v>-3.69862441382723+1.12196544984363i</v>
      </c>
      <c r="Z634" s="223" t="str">
        <f t="shared" si="1700"/>
        <v>-1.47909146773456+3.57084268139559i</v>
      </c>
      <c r="AA634" s="223" t="str">
        <f t="shared" si="1701"/>
        <v>1.82197302623796+3.40867178192077i</v>
      </c>
      <c r="AB634" s="223" t="str">
        <f t="shared" si="1702"/>
        <v>3.79078637127999+0.75403429134189i</v>
      </c>
      <c r="AC634" s="223" t="str">
        <f t="shared" si="1703"/>
        <v>2.98772580504042-2.45196320100796i</v>
      </c>
      <c r="AD634" s="223" t="str">
        <f t="shared" si="1704"/>
        <v>-1.14586236223724E-13-3.86505226681368i</v>
      </c>
      <c r="AE634" s="223" t="str">
        <f t="shared" si="1705"/>
        <v>-2.98772580504032-2.45196320100807i</v>
      </c>
      <c r="AF634" s="223" t="str">
        <f t="shared" si="1706"/>
        <v>-3.79078637128002+0.754034291341743i</v>
      </c>
      <c r="AG634" s="223" t="str">
        <f t="shared" si="1707"/>
        <v>-1.82197302623775+3.40867178192088i</v>
      </c>
      <c r="AH634" s="223" t="str">
        <f t="shared" si="1708"/>
        <v>1.47909146773478+3.57084268139549i</v>
      </c>
      <c r="AI634" s="223" t="str">
        <f t="shared" si="1709"/>
        <v>3.6986244138272+1.1219654498437i</v>
      </c>
      <c r="AJ634" s="223" t="str">
        <f t="shared" si="1710"/>
        <v>3.21367350981674-2.14730798850647i</v>
      </c>
      <c r="AK634" s="223" t="str">
        <f t="shared" si="1711"/>
        <v>0.378841370417262-3.84644098372274i</v>
      </c>
      <c r="AL634" s="223" t="str">
        <f t="shared" si="1712"/>
        <v>-2.73300466750438-2.73300466750441i</v>
      </c>
      <c r="AM634" s="223" t="str">
        <f t="shared" si="1713"/>
        <v>-3.84644098372274+0.378841370417236i</v>
      </c>
      <c r="AN634" s="223" t="str">
        <f t="shared" si="1714"/>
        <v>-2.1473079885065+3.21367350981673i</v>
      </c>
      <c r="AO634" s="223" t="str">
        <f t="shared" si="1715"/>
        <v>1.12196544984366+3.69862441382722i</v>
      </c>
      <c r="AP634" s="223" t="str">
        <f t="shared" si="1716"/>
        <v>3.57084268139549+1.47909146773481i</v>
      </c>
      <c r="AQ634" s="223" t="str">
        <f t="shared" si="1717"/>
        <v>3.40867178192071-1.82197302623807i</v>
      </c>
      <c r="AR634" s="223" t="str">
        <f t="shared" si="1718"/>
        <v>0.754034291341774-3.79078637128001i</v>
      </c>
      <c r="AS634" s="223" t="str">
        <f t="shared" si="1719"/>
        <v>-2.45196320100805-2.98772580504034i</v>
      </c>
      <c r="AT634" s="223" t="str">
        <f t="shared" si="1720"/>
        <v>-3.86505226681368-1.55307401165012E-13i</v>
      </c>
      <c r="AU634" s="223" t="str">
        <f t="shared" si="1721"/>
        <v>-2.45196320100798+2.9877258050404i</v>
      </c>
      <c r="AV634" s="223" t="str">
        <f t="shared" si="1722"/>
        <v>0.754034291341863+3.79078637128i</v>
      </c>
      <c r="AW634" s="223" t="str">
        <f t="shared" si="1723"/>
        <v>3.40867178192075+1.82197302623799i</v>
      </c>
      <c r="AX634" s="223" t="str">
        <f t="shared" si="1724"/>
        <v>3.57084268139545-1.47909146773489i</v>
      </c>
      <c r="AY634" s="223" t="str">
        <f t="shared" si="1725"/>
        <v>1.12196544984359-3.69862441382723i</v>
      </c>
      <c r="AZ634" s="223" t="str">
        <f t="shared" si="1726"/>
        <v>-2.14730798850657-3.21367350981668i</v>
      </c>
      <c r="BA634" s="223" t="str">
        <f t="shared" si="1727"/>
        <v>-3.84644098372272-0.378841370417531i</v>
      </c>
      <c r="BB634" s="223" t="str">
        <f t="shared" si="1728"/>
        <v>-2.73300466750432+2.73300466750447i</v>
      </c>
      <c r="BC634" s="223" t="str">
        <f t="shared" si="1729"/>
        <v>0.378841370417363+3.84644098372273i</v>
      </c>
      <c r="BD634" s="223" t="str">
        <f t="shared" si="1730"/>
        <v>3.21367350981657+2.14730798850673i</v>
      </c>
      <c r="BE634" s="223" t="str">
        <f t="shared" si="1731"/>
        <v>3.69862441382718-1.12196544984377i</v>
      </c>
      <c r="BF634" s="223" t="str">
        <f t="shared" si="1732"/>
        <v>1.4790914677347-3.57084268139553i</v>
      </c>
      <c r="BG634" s="223" t="str">
        <f t="shared" si="1733"/>
        <v>-1.82197302623783-3.40867178192084i</v>
      </c>
      <c r="BH634" s="223" t="str">
        <f t="shared" si="1734"/>
        <v>-3.79078637127996-0.754034291342025i</v>
      </c>
      <c r="BI634" s="223" t="str">
        <f t="shared" si="1735"/>
        <v>-2.98772580504028+2.45196320100813i</v>
      </c>
      <c r="BJ634" s="223" t="str">
        <f t="shared" si="1736"/>
        <v>-4.07211649412873E-14+3.86505226681368i</v>
      </c>
      <c r="BK634" s="223" t="str">
        <f t="shared" si="1737"/>
        <v>2.98772580504023+2.45196320100819i</v>
      </c>
      <c r="BL634" s="223" t="str">
        <f t="shared" si="1738"/>
        <v>3.79078637127998-0.754034291341975i</v>
      </c>
      <c r="BM634" s="176"/>
      <c r="BN634" s="176"/>
      <c r="BO634" s="176"/>
      <c r="BP634" s="176"/>
      <c r="BQ634" s="176"/>
      <c r="BR634" s="176"/>
      <c r="BS634" s="176"/>
      <c r="BT634" s="176"/>
      <c r="BU634" s="176"/>
      <c r="BV634" s="176"/>
      <c r="BW634" s="223"/>
      <c r="BX634" s="223"/>
      <c r="BY634" s="223"/>
      <c r="BZ634" s="223"/>
      <c r="CH634" s="222">
        <f t="shared" si="1739"/>
        <v>-276.11699547896939</v>
      </c>
    </row>
    <row r="635" spans="1:86">
      <c r="A635" s="227">
        <f t="shared" si="1630"/>
        <v>3.1249999999999997E-3</v>
      </c>
      <c r="B635" s="228">
        <v>10</v>
      </c>
      <c r="C635" s="228">
        <f t="shared" si="1631"/>
        <v>500</v>
      </c>
      <c r="D635" s="228">
        <f t="shared" si="1740"/>
        <v>3141.5926535897929</v>
      </c>
      <c r="E635" s="227" t="str">
        <f t="shared" si="1687"/>
        <v>3141.59265358979i</v>
      </c>
      <c r="F635" s="227" t="str">
        <f t="shared" si="1632"/>
        <v>0.892343665938722-2.60865736764671i</v>
      </c>
      <c r="G635" s="227" t="str">
        <f t="shared" si="1633"/>
        <v>-2.73479459919279+0.288971162089874i</v>
      </c>
      <c r="H635" s="227" t="str">
        <f t="shared" si="1634"/>
        <v>0.0109964154948352-0.0321466732978146i</v>
      </c>
      <c r="I635" s="227" t="str">
        <f t="shared" si="1688"/>
        <v>0.0043190091342214-0.0000820911399613114i</v>
      </c>
      <c r="J635" s="223" t="str">
        <f>IMPRODUCT(1/Nt_input,X625)</f>
        <v>-3.72624701277039E-15+4.561455380081E-15i</v>
      </c>
      <c r="K635" s="246" t="str">
        <f t="shared" si="1689"/>
        <v>-1.5719239812487E-17+2.00068593169689E-17i</v>
      </c>
      <c r="L635" s="222">
        <f t="shared" si="1690"/>
        <v>-331.8884815478134</v>
      </c>
      <c r="M635" s="222">
        <f t="shared" si="1635"/>
        <v>394.15734806151272</v>
      </c>
      <c r="N635" s="224">
        <f t="shared" si="1636"/>
        <v>4.1573480615127263</v>
      </c>
      <c r="O635" s="223" t="str">
        <f t="shared" si="1637"/>
        <v>2.30969883127822-3.45670858091272i</v>
      </c>
      <c r="P635" s="223" t="str">
        <f t="shared" si="1638"/>
        <v>-1.59094822571604-3.84088878355708i</v>
      </c>
      <c r="Q635" s="223" t="str">
        <f t="shared" si="1691"/>
        <v>-4.07746578424458-0.811058372053647i</v>
      </c>
      <c r="R635" s="223" t="str">
        <f t="shared" si="1692"/>
        <v>-2.9396890060484+2.93968900604839i</v>
      </c>
      <c r="S635" s="223" t="str">
        <f t="shared" si="1693"/>
        <v>0.811058372053639+4.07746578424459i</v>
      </c>
      <c r="T635" s="223" t="str">
        <f t="shared" si="1694"/>
        <v>3.84088878355708+1.59094822571605i</v>
      </c>
      <c r="U635" s="223" t="str">
        <f t="shared" si="1695"/>
        <v>3.45670858091273-2.30969883127821i</v>
      </c>
      <c r="V635" s="223" t="str">
        <f t="shared" si="1696"/>
        <v>1.23507426327732E-14-4.15734806151273i</v>
      </c>
      <c r="W635" s="223" t="str">
        <f t="shared" si="1697"/>
        <v>-3.45670858091272-2.30969883127823i</v>
      </c>
      <c r="X635" s="223" t="str">
        <f t="shared" si="1698"/>
        <v>-3.84088878355709+1.59094822571603i</v>
      </c>
      <c r="Y635" s="223" t="str">
        <f t="shared" si="1699"/>
        <v>-0.811058372053701+4.07746578424458i</v>
      </c>
      <c r="Z635" s="223" t="str">
        <f t="shared" si="1700"/>
        <v>2.93968900604832+2.93968900604847i</v>
      </c>
      <c r="AA635" s="223" t="str">
        <f t="shared" si="1701"/>
        <v>4.07746578424461-0.811058372053502i</v>
      </c>
      <c r="AB635" s="223" t="str">
        <f t="shared" si="1702"/>
        <v>1.59094822571622-3.84088878355701i</v>
      </c>
      <c r="AC635" s="223" t="str">
        <f t="shared" si="1703"/>
        <v>-2.30969883127837-3.45670858091262i</v>
      </c>
      <c r="AD635" s="223" t="str">
        <f t="shared" si="1704"/>
        <v>-4.15734806151273+1.37767055316835E-13i</v>
      </c>
      <c r="AE635" s="223" t="str">
        <f t="shared" si="1705"/>
        <v>-2.30969883127813+3.45670858091278i</v>
      </c>
      <c r="AF635" s="223" t="str">
        <f t="shared" si="1706"/>
        <v>1.5909482257161+3.84088878355706i</v>
      </c>
      <c r="AG635" s="223" t="str">
        <f t="shared" si="1707"/>
        <v>4.07746578424459+0.811058372053631i</v>
      </c>
      <c r="AH635" s="223" t="str">
        <f t="shared" si="1708"/>
        <v>2.93968900604842-2.93968900604838i</v>
      </c>
      <c r="AI635" s="223" t="str">
        <f t="shared" si="1709"/>
        <v>-0.811058372053573-4.0774657842446i</v>
      </c>
      <c r="AJ635" s="223" t="str">
        <f t="shared" si="1710"/>
        <v>-3.84088878355704-1.59094822571615i</v>
      </c>
      <c r="AK635" s="223" t="str">
        <f t="shared" si="1711"/>
        <v>-3.45670858091282+2.30969883127808i</v>
      </c>
      <c r="AL635" s="223" t="str">
        <f t="shared" si="1712"/>
        <v>-2.03213235312118E-13+4.15734806151273i</v>
      </c>
      <c r="AM635" s="223" t="str">
        <f t="shared" si="1713"/>
        <v>3.45670858091282+2.30969883127808i</v>
      </c>
      <c r="AN635" s="223" t="str">
        <f t="shared" si="1714"/>
        <v>3.84088878355703-1.59094822571616i</v>
      </c>
      <c r="AO635" s="223" t="str">
        <f t="shared" si="1715"/>
        <v>0.811058372053564-4.0774657842446i</v>
      </c>
      <c r="AP635" s="223" t="str">
        <f t="shared" si="1716"/>
        <v>-2.93968900604842-2.93968900604837i</v>
      </c>
      <c r="AQ635" s="223" t="str">
        <f t="shared" si="1717"/>
        <v>-4.07746578424459+0.811058372053639i</v>
      </c>
      <c r="AR635" s="223" t="str">
        <f t="shared" si="1718"/>
        <v>-1.59094822571609+3.84088878355706i</v>
      </c>
      <c r="AS635" s="223" t="str">
        <f t="shared" si="1719"/>
        <v>2.30969883127814+3.45670858091278i</v>
      </c>
      <c r="AT635" s="223" t="str">
        <f t="shared" si="1720"/>
        <v>4.15734806151273+1.38022174485119E-13i</v>
      </c>
      <c r="AU635" s="223" t="str">
        <f t="shared" si="1721"/>
        <v>2.30969883127836-3.45670858091263i</v>
      </c>
      <c r="AV635" s="223" t="str">
        <f t="shared" si="1722"/>
        <v>-1.59094822571623-3.840888783557i</v>
      </c>
      <c r="AW635" s="223" t="str">
        <f t="shared" si="1723"/>
        <v>-4.07746578424462-0.81105837205349i</v>
      </c>
      <c r="AX635" s="223" t="str">
        <f t="shared" si="1724"/>
        <v>-2.93968900604832+2.93968900604848i</v>
      </c>
      <c r="AY635" s="223" t="str">
        <f t="shared" si="1725"/>
        <v>0.811058372053714+4.07746578424457i</v>
      </c>
      <c r="AZ635" s="223" t="str">
        <f t="shared" si="1726"/>
        <v>3.84088878355709+1.59094822571601i</v>
      </c>
      <c r="BA635" s="223" t="str">
        <f t="shared" si="1727"/>
        <v>3.45670858091273-2.3096988312782i</v>
      </c>
      <c r="BB635" s="223" t="str">
        <f t="shared" si="1728"/>
        <v>5.8061246332448E-14-4.15734806151273i</v>
      </c>
      <c r="BC635" s="223" t="str">
        <f t="shared" si="1729"/>
        <v>-3.45670858091267-2.3096988312783i</v>
      </c>
      <c r="BD635" s="223" t="str">
        <f t="shared" si="1730"/>
        <v>-3.84088878355714+1.59094822571591i</v>
      </c>
      <c r="BE635" s="223" t="str">
        <f t="shared" si="1731"/>
        <v>-0.81105837205383+4.07746578424455i</v>
      </c>
      <c r="BF635" s="223" t="str">
        <f t="shared" si="1732"/>
        <v>2.93968900604852+2.93968900604827i</v>
      </c>
      <c r="BG635" s="223" t="str">
        <f t="shared" si="1733"/>
        <v>4.07746578424456-0.811058372053781i</v>
      </c>
      <c r="BH635" s="223" t="str">
        <f t="shared" si="1734"/>
        <v>1.59094822571596-3.84088878355712i</v>
      </c>
      <c r="BI635" s="223" t="str">
        <f t="shared" si="1735"/>
        <v>-2.30969883127826-3.45670858091269i</v>
      </c>
      <c r="BJ635" s="223" t="str">
        <f t="shared" si="1736"/>
        <v>-4.15734806151273+7.12981449455151E-15i</v>
      </c>
      <c r="BK635" s="223" t="str">
        <f t="shared" si="1737"/>
        <v>-2.30969883127825+3.4567085809127i</v>
      </c>
      <c r="BL635" s="223" t="str">
        <f t="shared" si="1738"/>
        <v>1.59094822571597+3.84088878355711i</v>
      </c>
      <c r="BM635" s="176"/>
      <c r="BN635" s="176"/>
      <c r="BO635" s="176"/>
      <c r="BP635" s="176"/>
      <c r="BQ635" s="176"/>
      <c r="BR635" s="176"/>
      <c r="BS635" s="176"/>
      <c r="BT635" s="176"/>
      <c r="BU635" s="176"/>
      <c r="BV635" s="176"/>
      <c r="BW635" s="223"/>
      <c r="BX635" s="223"/>
      <c r="BY635" s="223"/>
      <c r="BZ635" s="223"/>
      <c r="CH635" s="222">
        <f t="shared" si="1739"/>
        <v>-284.59773266345746</v>
      </c>
    </row>
    <row r="636" spans="1:86">
      <c r="A636" s="227">
        <f t="shared" si="1630"/>
        <v>3.4374999999999996E-3</v>
      </c>
      <c r="B636" s="228">
        <v>11</v>
      </c>
      <c r="C636" s="228">
        <f t="shared" si="1631"/>
        <v>550</v>
      </c>
      <c r="D636" s="228">
        <f t="shared" si="1740"/>
        <v>3455.7519189487725</v>
      </c>
      <c r="E636" s="227" t="str">
        <f t="shared" si="1687"/>
        <v>3455.75191894877i</v>
      </c>
      <c r="F636" s="227" t="str">
        <f t="shared" si="1632"/>
        <v>0.744272583154986-2.4199807413703i</v>
      </c>
      <c r="G636" s="227" t="str">
        <f t="shared" si="1633"/>
        <v>-2.73867275050553+0.228557984220754i</v>
      </c>
      <c r="H636" s="227" t="str">
        <f t="shared" si="1634"/>
        <v>0.00917172483896863-0.0298215975944794i</v>
      </c>
      <c r="I636" s="227" t="str">
        <f t="shared" si="1688"/>
        <v>0.00430492525738092-0.000224626610612718i</v>
      </c>
      <c r="J636" s="223" t="str">
        <f>IMPRODUCT(1/Nt_input,Y625)</f>
        <v>-8.16682062688284E-16-4.62997695738208E-15i</v>
      </c>
      <c r="K636" s="246" t="str">
        <f t="shared" si="1689"/>
        <v>-4.55577127006846E-18-1.97482562212359E-17i</v>
      </c>
      <c r="L636" s="222">
        <f t="shared" si="1690"/>
        <v>-333.86423828163379</v>
      </c>
      <c r="M636" s="222">
        <f t="shared" si="1635"/>
        <v>394.40960632174176</v>
      </c>
      <c r="N636" s="224">
        <f t="shared" si="1636"/>
        <v>4.4096063217417747</v>
      </c>
      <c r="O636" s="223" t="str">
        <f t="shared" si="1637"/>
        <v>2.07867403075637-3.888925582549i</v>
      </c>
      <c r="P636" s="223" t="str">
        <f t="shared" si="1638"/>
        <v>-2.44984601169478-3.66645365874549i</v>
      </c>
      <c r="Q636" s="223" t="str">
        <f t="shared" si="1691"/>
        <v>-4.38837286203458+0.432217001636262i</v>
      </c>
      <c r="R636" s="223" t="str">
        <f t="shared" si="1692"/>
        <v>-1.68748328258292+4.07394502708962i</v>
      </c>
      <c r="S636" s="223" t="str">
        <f t="shared" si="1693"/>
        <v>2.79742463631855+3.40867178192079i</v>
      </c>
      <c r="T636" s="223" t="str">
        <f t="shared" si="1694"/>
        <v>4.32487697273736-0.860271517272965i</v>
      </c>
      <c r="U636" s="223" t="str">
        <f t="shared" si="1695"/>
        <v>1.28004114792605-4.21973015397444i</v>
      </c>
      <c r="V636" s="223" t="str">
        <f t="shared" si="1696"/>
        <v>-3.11806253246668-3.11806253246668i</v>
      </c>
      <c r="W636" s="223" t="str">
        <f t="shared" si="1697"/>
        <v>-4.21973015397445+1.28004114792603i</v>
      </c>
      <c r="X636" s="223" t="str">
        <f t="shared" si="1698"/>
        <v>-0.860271517273018+4.32487697273735i</v>
      </c>
      <c r="Y636" s="223" t="str">
        <f t="shared" si="1699"/>
        <v>3.40867178192079+2.79742463631856i</v>
      </c>
      <c r="Z636" s="223" t="str">
        <f t="shared" si="1700"/>
        <v>4.0739450270896-1.68748328258295i</v>
      </c>
      <c r="AA636" s="223" t="str">
        <f t="shared" si="1701"/>
        <v>0.432217001636227-4.38837286203458i</v>
      </c>
      <c r="AB636" s="223" t="str">
        <f t="shared" si="1702"/>
        <v>-3.66645365874553-2.44984601169472i</v>
      </c>
      <c r="AC636" s="223" t="str">
        <f t="shared" si="1703"/>
        <v>-3.88892558254894+2.07867403075648i</v>
      </c>
      <c r="AD636" s="223" t="str">
        <f t="shared" si="1704"/>
        <v>1.6152238901795E-13+4.40960632174177i</v>
      </c>
      <c r="AE636" s="223" t="str">
        <f t="shared" si="1705"/>
        <v>3.8889255825491+2.07867403075618i</v>
      </c>
      <c r="AF636" s="223" t="str">
        <f t="shared" si="1706"/>
        <v>3.6664536587456-2.44984601169462i</v>
      </c>
      <c r="AG636" s="223" t="str">
        <f t="shared" si="1707"/>
        <v>-0.432217001636113-4.3883728620346i</v>
      </c>
      <c r="AH636" s="223" t="str">
        <f t="shared" si="1708"/>
        <v>-4.07394502708956-1.68748328258306i</v>
      </c>
      <c r="AI636" s="223" t="str">
        <f t="shared" si="1709"/>
        <v>-3.40867178192086+2.79742463631846i</v>
      </c>
      <c r="AJ636" s="223" t="str">
        <f t="shared" si="1710"/>
        <v>0.860271517272913+4.32487697273738i</v>
      </c>
      <c r="AK636" s="223" t="str">
        <f t="shared" si="1711"/>
        <v>4.21973015397444+1.28004114792606i</v>
      </c>
      <c r="AL636" s="223" t="str">
        <f t="shared" si="1712"/>
        <v>3.11806253246666-3.1180625324667i</v>
      </c>
      <c r="AM636" s="223" t="str">
        <f t="shared" si="1713"/>
        <v>-1.28004114792611-4.21973015397443i</v>
      </c>
      <c r="AN636" s="223" t="str">
        <f t="shared" si="1714"/>
        <v>-4.32487697273738-0.860271517272851i</v>
      </c>
      <c r="AO636" s="223" t="str">
        <f t="shared" si="1715"/>
        <v>-2.79742463631843+3.40867178192089i</v>
      </c>
      <c r="AP636" s="223" t="str">
        <f t="shared" si="1716"/>
        <v>1.6874832825831+4.07394502708954i</v>
      </c>
      <c r="AQ636" s="223" t="str">
        <f t="shared" si="1717"/>
        <v>4.3883728620346+0.432217001636067i</v>
      </c>
      <c r="AR636" s="223" t="str">
        <f t="shared" si="1718"/>
        <v>2.44984601169494-3.66645365874539i</v>
      </c>
      <c r="AS636" s="223" t="str">
        <f t="shared" si="1719"/>
        <v>-2.07867403075623-3.88892558254908i</v>
      </c>
      <c r="AT636" s="223" t="str">
        <f t="shared" si="1720"/>
        <v>-4.40960632174177-1.15605145490661E-13i</v>
      </c>
      <c r="AU636" s="223" t="str">
        <f t="shared" si="1721"/>
        <v>-2.07867403075644+3.88892558254897i</v>
      </c>
      <c r="AV636" s="223" t="str">
        <f t="shared" si="1722"/>
        <v>2.44984601169477+3.6664536587455i</v>
      </c>
      <c r="AW636" s="223" t="str">
        <f t="shared" si="1723"/>
        <v>4.38837286203458-0.432217001636289i</v>
      </c>
      <c r="AX636" s="223" t="str">
        <f t="shared" si="1724"/>
        <v>1.68748328258291-4.07394502708962i</v>
      </c>
      <c r="AY636" s="223" t="str">
        <f t="shared" si="1725"/>
        <v>-2.79742463631859-3.40867178192076i</v>
      </c>
      <c r="AZ636" s="223" t="str">
        <f t="shared" si="1726"/>
        <v>-4.32487697273734+0.860271517273054i</v>
      </c>
      <c r="BA636" s="223" t="str">
        <f t="shared" si="1727"/>
        <v>-1.28004114792589+4.21973015397449i</v>
      </c>
      <c r="BB636" s="223" t="str">
        <f t="shared" si="1728"/>
        <v>3.11806253246681+3.11806253246654i</v>
      </c>
      <c r="BC636" s="223" t="str">
        <f t="shared" si="1729"/>
        <v>4.21973015397451-1.28004114792584i</v>
      </c>
      <c r="BD636" s="223" t="str">
        <f t="shared" si="1730"/>
        <v>0.860271517273137-4.32487697273733i</v>
      </c>
      <c r="BE636" s="223" t="str">
        <f t="shared" si="1731"/>
        <v>-3.40867178192072-2.79742463631863i</v>
      </c>
      <c r="BF636" s="223" t="str">
        <f t="shared" si="1732"/>
        <v>-4.07394502708964+1.68748328258285i</v>
      </c>
      <c r="BG636" s="223" t="str">
        <f t="shared" si="1733"/>
        <v>-0.432217001636342+4.38837286203457i</v>
      </c>
      <c r="BH636" s="223" t="str">
        <f t="shared" si="1734"/>
        <v>3.66645365874547+2.44984601169481i</v>
      </c>
      <c r="BI636" s="223" t="str">
        <f t="shared" si="1735"/>
        <v>3.88892558254901-2.07867403075636i</v>
      </c>
      <c r="BJ636" s="223" t="str">
        <f t="shared" si="1736"/>
        <v>-6.15833122246657E-14-4.40960632174177i</v>
      </c>
      <c r="BK636" s="223" t="str">
        <f t="shared" si="1737"/>
        <v>-3.88892558254905-2.07867403075628i</v>
      </c>
      <c r="BL636" s="223" t="str">
        <f t="shared" si="1738"/>
        <v>-3.66645365874542+2.44984601169489i</v>
      </c>
      <c r="BM636" s="176"/>
      <c r="BN636" s="176"/>
      <c r="BO636" s="176"/>
      <c r="BP636" s="176"/>
      <c r="BQ636" s="176"/>
      <c r="BR636" s="176"/>
      <c r="BS636" s="176"/>
      <c r="BT636" s="176"/>
      <c r="BU636" s="176"/>
      <c r="BV636" s="176"/>
      <c r="BW636" s="223"/>
      <c r="BX636" s="223"/>
      <c r="BY636" s="223"/>
      <c r="BZ636" s="223"/>
      <c r="CH636" s="222">
        <f t="shared" si="1739"/>
        <v>-286.55535882708114</v>
      </c>
    </row>
    <row r="637" spans="1:86">
      <c r="A637" s="227">
        <f t="shared" si="1630"/>
        <v>3.7499999999999994E-3</v>
      </c>
      <c r="B637" s="228">
        <v>12</v>
      </c>
      <c r="C637" s="228">
        <f t="shared" si="1631"/>
        <v>600</v>
      </c>
      <c r="D637" s="228">
        <f t="shared" si="1740"/>
        <v>3769.9111843077517</v>
      </c>
      <c r="E637" s="227" t="str">
        <f t="shared" si="1687"/>
        <v>3769.91118430775i</v>
      </c>
      <c r="F637" s="227" t="str">
        <f t="shared" si="1632"/>
        <v>0.627514928521498-2.25326884878475i</v>
      </c>
      <c r="G637" s="227" t="str">
        <f t="shared" si="1633"/>
        <v>-2.74291178646029+0.175341925627024i</v>
      </c>
      <c r="H637" s="227" t="str">
        <f t="shared" si="1634"/>
        <v>0.00773291182156275-0.0277671948920491i</v>
      </c>
      <c r="I637" s="227" t="str">
        <f t="shared" si="1688"/>
        <v>0.00428302958180348-0.000354492667209476i</v>
      </c>
      <c r="J637" s="223" t="str">
        <f>IMPRODUCT(1/Nt_input,Z625)</f>
        <v>2.64625967623042E-15-9.67975699595058E-15i</v>
      </c>
      <c r="K637" s="246" t="str">
        <f t="shared" si="1689"/>
        <v>7.90260559899448E-18-4.23967652090813E-17i</v>
      </c>
      <c r="L637" s="222">
        <f t="shared" si="1690"/>
        <v>-327.30501795088617</v>
      </c>
      <c r="M637" s="222">
        <f t="shared" si="1635"/>
        <v>394.61939766255642</v>
      </c>
      <c r="N637" s="224">
        <f t="shared" si="1636"/>
        <v>4.619397662556433</v>
      </c>
      <c r="O637" s="223" t="str">
        <f t="shared" si="1637"/>
        <v>1.76776695296638-4.26776695296636i</v>
      </c>
      <c r="P637" s="223" t="str">
        <f t="shared" si="1638"/>
        <v>-3.26640741219092-3.26640741219096i</v>
      </c>
      <c r="Q637" s="223" t="str">
        <f t="shared" si="1691"/>
        <v>-4.26776695296636+1.76776695296638i</v>
      </c>
      <c r="R637" s="223" t="str">
        <f t="shared" si="1692"/>
        <v>-8.48917186333426E-16+4.61939766255643i</v>
      </c>
      <c r="S637" s="223" t="str">
        <f t="shared" si="1693"/>
        <v>4.26776695296636+1.76776695296638i</v>
      </c>
      <c r="T637" s="223" t="str">
        <f t="shared" si="1694"/>
        <v>3.26640741219096-3.26640741219092i</v>
      </c>
      <c r="U637" s="223" t="str">
        <f t="shared" si="1695"/>
        <v>-1.76776695296638-4.26776695296636i</v>
      </c>
      <c r="V637" s="223" t="str">
        <f t="shared" si="1696"/>
        <v>-4.61939766255643-1.69783437266685E-15i</v>
      </c>
      <c r="W637" s="223" t="str">
        <f t="shared" si="1697"/>
        <v>-1.76776695296617+4.26776695296645i</v>
      </c>
      <c r="X637" s="223" t="str">
        <f t="shared" si="1698"/>
        <v>3.26640741219086+3.26640741219102i</v>
      </c>
      <c r="Y637" s="223" t="str">
        <f t="shared" si="1699"/>
        <v>4.26776695296636-1.76776695296638i</v>
      </c>
      <c r="Z637" s="223" t="str">
        <f t="shared" si="1700"/>
        <v>-1.36950125181458E-13-4.61939766255643i</v>
      </c>
      <c r="AA637" s="223" t="str">
        <f t="shared" si="1701"/>
        <v>-4.2677669529663-1.76776695296654i</v>
      </c>
      <c r="AB637" s="223" t="str">
        <f t="shared" si="1702"/>
        <v>-3.26640741219098+3.2664074121909i</v>
      </c>
      <c r="AC637" s="223" t="str">
        <f t="shared" si="1703"/>
        <v>1.76776695296643+4.26776695296634i</v>
      </c>
      <c r="AD637" s="223" t="str">
        <f t="shared" si="1704"/>
        <v>4.61939766255643-1.93541098417666E-13i</v>
      </c>
      <c r="AE637" s="223" t="str">
        <f t="shared" si="1705"/>
        <v>1.76776695296651-4.26776695296631i</v>
      </c>
      <c r="AF637" s="223" t="str">
        <f t="shared" si="1706"/>
        <v>-3.26640741219092-3.26640741219096i</v>
      </c>
      <c r="AG637" s="223" t="str">
        <f t="shared" si="1707"/>
        <v>-4.26776695296633+1.76776695296647i</v>
      </c>
      <c r="AH637" s="223" t="str">
        <f t="shared" si="1708"/>
        <v>-2.25798448990042E-13+4.61939766255643i</v>
      </c>
      <c r="AI637" s="223" t="str">
        <f t="shared" si="1709"/>
        <v>4.26776695296633+1.76776695296646i</v>
      </c>
      <c r="AJ637" s="223" t="str">
        <f t="shared" si="1710"/>
        <v>3.26640741219092-3.26640741219096i</v>
      </c>
      <c r="AK637" s="223" t="str">
        <f t="shared" si="1711"/>
        <v>-1.76776695296652-4.2677669529663i</v>
      </c>
      <c r="AL637" s="223" t="str">
        <f t="shared" si="1712"/>
        <v>-4.61939766255643-1.85618873017417E-13i</v>
      </c>
      <c r="AM637" s="223" t="str">
        <f t="shared" si="1713"/>
        <v>-1.76776695296642+4.26776695296635i</v>
      </c>
      <c r="AN637" s="223" t="str">
        <f t="shared" si="1714"/>
        <v>3.26640741219099+3.26640741219089i</v>
      </c>
      <c r="AO637" s="223" t="str">
        <f t="shared" si="1715"/>
        <v>4.26776695296629-1.76776695296655i</v>
      </c>
      <c r="AP637" s="223" t="str">
        <f t="shared" si="1716"/>
        <v>1.29027899781209E-13-4.61939766255643i</v>
      </c>
      <c r="AQ637" s="223" t="str">
        <f t="shared" si="1717"/>
        <v>-4.26776695296636-1.76776695296638i</v>
      </c>
      <c r="AR637" s="223" t="str">
        <f t="shared" si="1718"/>
        <v>-3.26640741219085+3.26640741219103i</v>
      </c>
      <c r="AS637" s="223" t="str">
        <f t="shared" si="1719"/>
        <v>1.76776695296617+4.26776695296645i</v>
      </c>
      <c r="AT637" s="223" t="str">
        <f t="shared" si="1720"/>
        <v>4.61939766255643+7.24369265450004E-14i</v>
      </c>
      <c r="AU637" s="223" t="str">
        <f t="shared" si="1721"/>
        <v>1.76776695296633-4.26776695296638i</v>
      </c>
      <c r="AV637" s="223" t="str">
        <f t="shared" si="1722"/>
        <v>-3.26640741219105-3.26640741219083i</v>
      </c>
      <c r="AW637" s="223" t="str">
        <f t="shared" si="1723"/>
        <v>-4.26776695296643+1.76776695296622i</v>
      </c>
      <c r="AX637" s="223" t="str">
        <f t="shared" si="1724"/>
        <v>-4.86687478359591E-14+4.61939766255643i</v>
      </c>
      <c r="AY637" s="223" t="str">
        <f t="shared" si="1725"/>
        <v>4.26776695296641+1.76776695296628i</v>
      </c>
      <c r="AZ637" s="223" t="str">
        <f t="shared" si="1726"/>
        <v>3.26640741219112-3.26640741219076i</v>
      </c>
      <c r="BA637" s="223" t="str">
        <f t="shared" si="1727"/>
        <v>-1.76776695296627-4.26776695296641i</v>
      </c>
      <c r="BB637" s="223" t="str">
        <f t="shared" si="1728"/>
        <v>-4.61939766255643+7.92222540024904E-15i</v>
      </c>
      <c r="BC637" s="223" t="str">
        <f t="shared" si="1729"/>
        <v>-1.76776695296626+4.26776695296642i</v>
      </c>
      <c r="BD637" s="223" t="str">
        <f t="shared" si="1730"/>
        <v>3.2664074121908+3.26640741219108i</v>
      </c>
      <c r="BE637" s="223" t="str">
        <f t="shared" si="1731"/>
        <v>4.2677669529664-1.7677669529663i</v>
      </c>
      <c r="BF637" s="223" t="str">
        <f t="shared" si="1732"/>
        <v>-6.4513198636457E-14-4.61939766255643i</v>
      </c>
      <c r="BG637" s="223" t="str">
        <f t="shared" si="1733"/>
        <v>-4.26776695296643-1.7677669529662i</v>
      </c>
      <c r="BH637" s="223" t="str">
        <f t="shared" si="1734"/>
        <v>-3.26640741219106+3.26640741219082i</v>
      </c>
      <c r="BI637" s="223" t="str">
        <f t="shared" si="1735"/>
        <v>1.76776695296635+4.26776695296638i</v>
      </c>
      <c r="BJ637" s="223" t="str">
        <f t="shared" si="1736"/>
        <v>4.61939766255643-8.82813773454987E-14i</v>
      </c>
      <c r="BK637" s="223" t="str">
        <f t="shared" si="1737"/>
        <v>1.76776695296658-4.26776695296628i</v>
      </c>
      <c r="BL637" s="223" t="str">
        <f t="shared" si="1738"/>
        <v>-3.26640741219086-3.26640741219102i</v>
      </c>
      <c r="BM637" s="176"/>
      <c r="BN637" s="176"/>
      <c r="BO637" s="176"/>
      <c r="BP637" s="176"/>
      <c r="BQ637" s="176"/>
      <c r="BR637" s="176"/>
      <c r="BS637" s="176"/>
      <c r="BT637" s="176"/>
      <c r="BU637" s="176"/>
      <c r="BV637" s="176"/>
      <c r="BW637" s="223"/>
      <c r="BX637" s="223"/>
      <c r="BY637" s="223"/>
      <c r="BZ637" s="223"/>
      <c r="CH637" s="222">
        <f t="shared" si="1739"/>
        <v>-279.96968865697613</v>
      </c>
    </row>
    <row r="638" spans="1:86">
      <c r="A638" s="227">
        <f t="shared" si="1630"/>
        <v>4.0624999999999993E-3</v>
      </c>
      <c r="B638" s="228">
        <v>13</v>
      </c>
      <c r="C638" s="228">
        <f t="shared" si="1631"/>
        <v>650</v>
      </c>
      <c r="D638" s="228">
        <f t="shared" si="1740"/>
        <v>4084.0704496667308</v>
      </c>
      <c r="E638" s="227" t="str">
        <f t="shared" si="1687"/>
        <v>4084.07044966673i</v>
      </c>
      <c r="F638" s="227" t="str">
        <f t="shared" si="1632"/>
        <v>0.534054696469961-2.10568720659482i</v>
      </c>
      <c r="G638" s="227" t="str">
        <f t="shared" si="1633"/>
        <v>-2.74750942617441+0.127689219202337i</v>
      </c>
      <c r="H638" s="227" t="str">
        <f t="shared" si="1634"/>
        <v>0.00658119462659476-0.0259485356479972i</v>
      </c>
      <c r="I638" s="227" t="str">
        <f t="shared" si="1688"/>
        <v>0.00425499707356298-0.000473758943548904i</v>
      </c>
      <c r="J638" s="223" t="str">
        <f>IMPRODUCT(1/Nt_input,AA625)</f>
        <v>1.50741371425164E-15-2.02962646689286E-15i</v>
      </c>
      <c r="K638" s="246" t="str">
        <f t="shared" si="1689"/>
        <v>5.45248725203537E-18-9.35020540581008E-18i</v>
      </c>
      <c r="L638" s="222">
        <f t="shared" si="1690"/>
        <v>-339.31235618983385</v>
      </c>
      <c r="M638" s="222">
        <f t="shared" si="1635"/>
        <v>394.78470167866107</v>
      </c>
      <c r="N638" s="224">
        <f t="shared" si="1636"/>
        <v>4.7847016786610439</v>
      </c>
      <c r="O638" s="223" t="str">
        <f t="shared" si="1637"/>
        <v>1.38892558254902-4.57867403075636i</v>
      </c>
      <c r="P638" s="223" t="str">
        <f t="shared" si="1638"/>
        <v>-3.97833404973964-2.65823782654299i</v>
      </c>
      <c r="Q638" s="223" t="str">
        <f t="shared" si="1691"/>
        <v>-3.69862441382722+3.03538261166908i</v>
      </c>
      <c r="R638" s="223" t="str">
        <f t="shared" si="1692"/>
        <v>1.831026061233+4.42048795008734i</v>
      </c>
      <c r="S638" s="223" t="str">
        <f t="shared" si="1693"/>
        <v>4.76166203228629-0.468982775872414i</v>
      </c>
      <c r="T638" s="223" t="str">
        <f t="shared" si="1694"/>
        <v>0.933448991241101-4.69276497755138i</v>
      </c>
      <c r="U638" s="223" t="str">
        <f t="shared" si="1695"/>
        <v>-4.21973015397444-2.25549275800671i</v>
      </c>
      <c r="V638" s="223" t="str">
        <f t="shared" si="1696"/>
        <v>-3.38329500293597+3.38329500293579i</v>
      </c>
      <c r="W638" s="223" t="str">
        <f t="shared" si="1697"/>
        <v>2.25549275800677+4.2197301539744i</v>
      </c>
      <c r="X638" s="223" t="str">
        <f t="shared" si="1698"/>
        <v>4.69276497755141-0.933448991240929i</v>
      </c>
      <c r="Y638" s="223" t="str">
        <f t="shared" si="1699"/>
        <v>0.468982775872345-4.7616620322863i</v>
      </c>
      <c r="Z638" s="223" t="str">
        <f t="shared" si="1700"/>
        <v>-4.42048795008726-1.8310260612332i</v>
      </c>
      <c r="AA638" s="223" t="str">
        <f t="shared" si="1701"/>
        <v>-3.03538261166908+3.69862441382723i</v>
      </c>
      <c r="AB638" s="223" t="str">
        <f t="shared" si="1702"/>
        <v>2.6582378265428+3.97833404973977i</v>
      </c>
      <c r="AC638" s="223" t="str">
        <f t="shared" si="1703"/>
        <v>4.57867403075636-1.388925582549i</v>
      </c>
      <c r="AD638" s="223" t="str">
        <f t="shared" si="1704"/>
        <v>-2.08673158369759E-13-4.78470167866104i</v>
      </c>
      <c r="AE638" s="223" t="str">
        <f t="shared" si="1705"/>
        <v>-4.57867403075635-1.38892558254905i</v>
      </c>
      <c r="AF638" s="223" t="str">
        <f t="shared" si="1706"/>
        <v>-2.65823782654284+3.97833404973974i</v>
      </c>
      <c r="AG638" s="223" t="str">
        <f t="shared" si="1707"/>
        <v>3.03538261166903+3.69862441382727i</v>
      </c>
      <c r="AH638" s="223" t="str">
        <f t="shared" si="1708"/>
        <v>4.42048795008728-1.83102606123315i</v>
      </c>
      <c r="AI638" s="223" t="str">
        <f t="shared" si="1709"/>
        <v>-0.468982775872287-4.7616620322863i</v>
      </c>
      <c r="AJ638" s="223" t="str">
        <f t="shared" si="1710"/>
        <v>-4.6927649775514-0.933448991240976i</v>
      </c>
      <c r="AK638" s="223" t="str">
        <f t="shared" si="1711"/>
        <v>-2.25549275800682+4.21973015397438i</v>
      </c>
      <c r="AL638" s="223" t="str">
        <f t="shared" si="1712"/>
        <v>3.38329500293594+3.38329500293583i</v>
      </c>
      <c r="AM638" s="223" t="str">
        <f t="shared" si="1713"/>
        <v>4.21973015397453-2.25549275800653i</v>
      </c>
      <c r="AN638" s="223" t="str">
        <f t="shared" si="1714"/>
        <v>-0.933448991241125-4.69276497755137i</v>
      </c>
      <c r="AO638" s="223" t="str">
        <f t="shared" si="1715"/>
        <v>-4.76166203228627-0.468982775872611i</v>
      </c>
      <c r="AP638" s="223" t="str">
        <f t="shared" si="1716"/>
        <v>-1.83102606123299+4.42048795008734i</v>
      </c>
      <c r="AQ638" s="223" t="str">
        <f t="shared" si="1717"/>
        <v>3.69862441382706+3.03538261166928i</v>
      </c>
      <c r="AR638" s="223" t="str">
        <f t="shared" si="1718"/>
        <v>3.97833404973964-2.65823782654298i</v>
      </c>
      <c r="AS638" s="223" t="str">
        <f t="shared" si="1719"/>
        <v>-1.38892558254918-4.57867403075631i</v>
      </c>
      <c r="AT638" s="223" t="str">
        <f t="shared" si="1720"/>
        <v>-4.78470167866104-5.86165861377297E-14i</v>
      </c>
      <c r="AU638" s="223" t="str">
        <f t="shared" si="1721"/>
        <v>-1.38892558254884+4.57867403075641i</v>
      </c>
      <c r="AV638" s="223" t="str">
        <f t="shared" si="1722"/>
        <v>3.97833404973958+2.65823782654308i</v>
      </c>
      <c r="AW638" s="223" t="str">
        <f t="shared" si="1723"/>
        <v>3.69862441382714-3.03538261166919i</v>
      </c>
      <c r="AX638" s="223" t="str">
        <f t="shared" si="1724"/>
        <v>-1.83102606123292-4.42048795008737i</v>
      </c>
      <c r="AY638" s="223" t="str">
        <f t="shared" si="1725"/>
        <v>-4.76166203228628+0.468982775872495i</v>
      </c>
      <c r="AZ638" s="223" t="str">
        <f t="shared" si="1726"/>
        <v>-0.93344899124124+4.69276497755135i</v>
      </c>
      <c r="BA638" s="223" t="str">
        <f t="shared" si="1727"/>
        <v>4.21973015397447+2.25549275800664i</v>
      </c>
      <c r="BB638" s="223" t="str">
        <f t="shared" si="1728"/>
        <v>3.38329500293602-3.38329500293574i</v>
      </c>
      <c r="BC638" s="223" t="str">
        <f t="shared" si="1729"/>
        <v>-2.25549275800672-4.21973015397443i</v>
      </c>
      <c r="BD638" s="223" t="str">
        <f t="shared" si="1730"/>
        <v>-4.69276497755143+0.933448991240862i</v>
      </c>
      <c r="BE638" s="223" t="str">
        <f t="shared" si="1731"/>
        <v>-0.468982775872404+4.76166203228629i</v>
      </c>
      <c r="BF638" s="223" t="str">
        <f t="shared" si="1732"/>
        <v>4.42048795008724+1.83102606123324i</v>
      </c>
      <c r="BG638" s="223" t="str">
        <f t="shared" si="1733"/>
        <v>3.03538261166912-3.69862441382719i</v>
      </c>
      <c r="BH638" s="223" t="str">
        <f t="shared" si="1734"/>
        <v>-2.65823782654316-3.97833404973953i</v>
      </c>
      <c r="BI638" s="223" t="str">
        <f t="shared" si="1735"/>
        <v>-4.57867403075639+1.38892558254893i</v>
      </c>
      <c r="BJ638" s="223" t="str">
        <f t="shared" si="1736"/>
        <v>1.50056572232028E-13+4.78470167866104i</v>
      </c>
      <c r="BK638" s="223" t="str">
        <f t="shared" si="1737"/>
        <v>4.57867403075633+1.38892558254909i</v>
      </c>
      <c r="BL638" s="223" t="str">
        <f t="shared" si="1738"/>
        <v>2.65823782654291-3.9783340497397i</v>
      </c>
      <c r="BM638" s="176"/>
      <c r="BN638" s="176"/>
      <c r="BO638" s="176"/>
      <c r="BP638" s="176"/>
      <c r="BQ638" s="176"/>
      <c r="BR638" s="176"/>
      <c r="BS638" s="176"/>
      <c r="BT638" s="176"/>
      <c r="BU638" s="176"/>
      <c r="BV638" s="176"/>
      <c r="BW638" s="223"/>
      <c r="BX638" s="223"/>
      <c r="BY638" s="223"/>
      <c r="BZ638" s="223"/>
      <c r="CH638" s="222">
        <f t="shared" si="1739"/>
        <v>-291.9438499645413</v>
      </c>
    </row>
    <row r="639" spans="1:86">
      <c r="A639" s="227">
        <f t="shared" si="1630"/>
        <v>4.3749999999999995E-3</v>
      </c>
      <c r="B639" s="228">
        <v>14</v>
      </c>
      <c r="C639" s="228">
        <f t="shared" si="1631"/>
        <v>700</v>
      </c>
      <c r="D639" s="228">
        <f t="shared" si="1740"/>
        <v>4398.22971502571</v>
      </c>
      <c r="E639" s="227" t="str">
        <f t="shared" si="1687"/>
        <v>4398.22971502571i</v>
      </c>
      <c r="F639" s="227" t="str">
        <f t="shared" si="1632"/>
        <v>0.458218827237091-1.97460479136167i</v>
      </c>
      <c r="G639" s="227" t="str">
        <f t="shared" si="1633"/>
        <v>-2.75246320214046+0.084434943735851i</v>
      </c>
      <c r="H639" s="227" t="str">
        <f t="shared" si="1634"/>
        <v>0.00564666372854735-0.0243331975703141i</v>
      </c>
      <c r="I639" s="227" t="str">
        <f t="shared" si="1688"/>
        <v>0.00422201519207632-0.000583948274129473i</v>
      </c>
      <c r="J639" s="223" t="str">
        <f>IMPRODUCT(1/Nt_input,AB625)</f>
        <v>2.32186638622275E-15+8.94770368908838E-15i</v>
      </c>
      <c r="K639" s="246" t="str">
        <f t="shared" si="1689"/>
        <v>1.50279512832689E-17+3.64214910405345E-17i</v>
      </c>
      <c r="L639" s="222">
        <f t="shared" si="1690"/>
        <v>-328.09006345143519</v>
      </c>
      <c r="M639" s="222">
        <f t="shared" si="1635"/>
        <v>394.90392640201617</v>
      </c>
      <c r="N639" s="224">
        <f t="shared" si="1636"/>
        <v>4.9039264020161522</v>
      </c>
      <c r="O639" s="223" t="str">
        <f t="shared" si="1637"/>
        <v>0.956708580912748-4.80969883127821i</v>
      </c>
      <c r="P639" s="223" t="str">
        <f t="shared" si="1638"/>
        <v>-4.53063723176444-1.87665138758932i</v>
      </c>
      <c r="Q639" s="223" t="str">
        <f t="shared" si="1691"/>
        <v>-2.72447553387911+4.07746578424457i</v>
      </c>
      <c r="R639" s="223" t="str">
        <f t="shared" si="1692"/>
        <v>3.46759961330538+3.46759961330536i</v>
      </c>
      <c r="S639" s="223" t="str">
        <f t="shared" si="1693"/>
        <v>4.07746578424459-2.72447553387908i</v>
      </c>
      <c r="T639" s="223" t="str">
        <f t="shared" si="1694"/>
        <v>-1.87665138758934-4.53063723176444i</v>
      </c>
      <c r="U639" s="223" t="str">
        <f t="shared" si="1695"/>
        <v>-4.80969883127822+0.956708580912718i</v>
      </c>
      <c r="V639" s="223" t="str">
        <f t="shared" si="1696"/>
        <v>1.19852911608871E-13+4.90392640201615i</v>
      </c>
      <c r="W639" s="223" t="str">
        <f t="shared" si="1697"/>
        <v>4.8096988312782+0.956708580912777i</v>
      </c>
      <c r="X639" s="223" t="str">
        <f t="shared" si="1698"/>
        <v>1.87665138758953-4.53063723176435i</v>
      </c>
      <c r="Y639" s="223" t="str">
        <f t="shared" si="1699"/>
        <v>-4.07746578424464-2.72447553387901i</v>
      </c>
      <c r="Z639" s="223" t="str">
        <f t="shared" si="1700"/>
        <v>-3.46759961330542+3.46759961330532i</v>
      </c>
      <c r="AA639" s="223" t="str">
        <f t="shared" si="1701"/>
        <v>2.72447553387931+4.07746578424444i</v>
      </c>
      <c r="AB639" s="223" t="str">
        <f t="shared" si="1702"/>
        <v>4.53063723176441-1.8766513875894i</v>
      </c>
      <c r="AC639" s="223" t="str">
        <f t="shared" si="1703"/>
        <v>-0.95670858091264-4.80969883127823i</v>
      </c>
      <c r="AD639" s="223" t="str">
        <f t="shared" si="1704"/>
        <v>-4.90392640201615+2.39705823217741E-13i</v>
      </c>
      <c r="AE639" s="223" t="str">
        <f t="shared" si="1705"/>
        <v>-0.956708580912664+4.80969883127823i</v>
      </c>
      <c r="AF639" s="223" t="str">
        <f t="shared" si="1706"/>
        <v>4.5306372317644+1.87665138758942i</v>
      </c>
      <c r="AG639" s="223" t="str">
        <f t="shared" si="1707"/>
        <v>2.72447553387891-4.07746578424471i</v>
      </c>
      <c r="AH639" s="223" t="str">
        <f t="shared" si="1708"/>
        <v>-3.4675996133054-3.46759961330534i</v>
      </c>
      <c r="AI639" s="223" t="str">
        <f t="shared" si="1709"/>
        <v>-4.07746578424465+2.72447553387899i</v>
      </c>
      <c r="AJ639" s="223" t="str">
        <f t="shared" si="1710"/>
        <v>1.8766513875895+4.53063723176437i</v>
      </c>
      <c r="AK639" s="223" t="str">
        <f t="shared" si="1711"/>
        <v>4.80969883127821-0.956708580912748i</v>
      </c>
      <c r="AL639" s="223" t="str">
        <f t="shared" si="1712"/>
        <v>1.36975287809189E-13-4.90392640201615i</v>
      </c>
      <c r="AM639" s="223" t="str">
        <f t="shared" si="1713"/>
        <v>-4.80969883127825-0.956708580912542i</v>
      </c>
      <c r="AN639" s="223" t="str">
        <f t="shared" si="1714"/>
        <v>-1.8766513875893+4.53063723176445i</v>
      </c>
      <c r="AO639" s="223" t="str">
        <f t="shared" si="1715"/>
        <v>4.07746578424449+2.72447553387923i</v>
      </c>
      <c r="AP639" s="223" t="str">
        <f t="shared" si="1716"/>
        <v>3.46759961330526-3.46759961330548i</v>
      </c>
      <c r="AQ639" s="223" t="str">
        <f t="shared" si="1717"/>
        <v>-2.72447553387909-4.07746578424459i</v>
      </c>
      <c r="AR639" s="223" t="str">
        <f t="shared" si="1718"/>
        <v>-4.5306372317645+1.87665138758917i</v>
      </c>
      <c r="AS639" s="223" t="str">
        <f t="shared" si="1719"/>
        <v>0.956708580912875+4.80969883127818i</v>
      </c>
      <c r="AT639" s="223" t="str">
        <f t="shared" si="1720"/>
        <v>4.90392640201615+4.32557458127294E-14i</v>
      </c>
      <c r="AU639" s="223" t="str">
        <f t="shared" si="1721"/>
        <v>0.956708580912924-4.80969883127818i</v>
      </c>
      <c r="AV639" s="223" t="str">
        <f t="shared" si="1722"/>
        <v>-4.53063723176448-1.87665138758921i</v>
      </c>
      <c r="AW639" s="223" t="str">
        <f t="shared" si="1723"/>
        <v>-2.72447553387913+4.07746578424456i</v>
      </c>
      <c r="AX639" s="223" t="str">
        <f t="shared" si="1724"/>
        <v>3.46759961330522+3.46759961330551i</v>
      </c>
      <c r="AY639" s="223" t="str">
        <f t="shared" si="1725"/>
        <v>4.07746578424452-2.72447553387919i</v>
      </c>
      <c r="AZ639" s="223" t="str">
        <f t="shared" si="1726"/>
        <v>-1.87665138758925-4.53063723176447i</v>
      </c>
      <c r="BA639" s="223" t="str">
        <f t="shared" si="1727"/>
        <v>-4.80969883127826+0.956708580912488i</v>
      </c>
      <c r="BB639" s="223" t="str">
        <f t="shared" si="1728"/>
        <v>8.53082890002781E-14+4.90392640201615i</v>
      </c>
      <c r="BC639" s="223" t="str">
        <f t="shared" si="1729"/>
        <v>4.8096988312782+0.956708580912802i</v>
      </c>
      <c r="BD639" s="223" t="str">
        <f t="shared" si="1730"/>
        <v>1.8766513875891-4.53063723176453i</v>
      </c>
      <c r="BE639" s="223" t="str">
        <f t="shared" si="1731"/>
        <v>-4.07746578424463-2.72447553387902i</v>
      </c>
      <c r="BF639" s="223" t="str">
        <f t="shared" si="1732"/>
        <v>-3.46759961330545+3.46759961330529i</v>
      </c>
      <c r="BG639" s="223" t="str">
        <f t="shared" si="1733"/>
        <v>2.72447553387927+4.07746578424447i</v>
      </c>
      <c r="BH639" s="223" t="str">
        <f t="shared" si="1734"/>
        <v>4.53063723176442-1.87665138758937i</v>
      </c>
      <c r="BI639" s="223" t="str">
        <f t="shared" si="1735"/>
        <v>-0.956708580912581-4.80969883127824i</v>
      </c>
      <c r="BJ639" s="223" t="str">
        <f t="shared" si="1736"/>
        <v>-4.90392640201615+2.13872323813285E-13i</v>
      </c>
      <c r="BK639" s="223" t="str">
        <f t="shared" si="1737"/>
        <v>-0.956708580912708+4.80969883127822i</v>
      </c>
      <c r="BL639" s="223" t="str">
        <f t="shared" si="1738"/>
        <v>4.5306372317644+1.87665138758943i</v>
      </c>
      <c r="BM639" s="176"/>
      <c r="BN639" s="176"/>
      <c r="BO639" s="176"/>
      <c r="BP639" s="176"/>
      <c r="BQ639" s="176"/>
      <c r="BR639" s="176"/>
      <c r="BS639" s="176"/>
      <c r="BT639" s="176"/>
      <c r="BU639" s="176"/>
      <c r="BV639" s="176"/>
      <c r="BW639" s="223"/>
      <c r="BX639" s="223"/>
      <c r="BY639" s="223"/>
      <c r="BZ639" s="223"/>
      <c r="CH639" s="222">
        <f t="shared" si="1739"/>
        <v>-280.68275405808373</v>
      </c>
    </row>
    <row r="640" spans="1:86">
      <c r="A640" s="227">
        <f t="shared" si="1630"/>
        <v>4.6874999999999998E-3</v>
      </c>
      <c r="B640" s="228">
        <v>15</v>
      </c>
      <c r="C640" s="228">
        <f t="shared" si="1631"/>
        <v>750</v>
      </c>
      <c r="D640" s="228">
        <f t="shared" si="1740"/>
        <v>4712.3889803846896</v>
      </c>
      <c r="E640" s="227" t="str">
        <f t="shared" si="1687"/>
        <v>4712.38898038469i</v>
      </c>
      <c r="F640" s="227" t="str">
        <f t="shared" si="1632"/>
        <v>0.395923805062331-1.85770821339486i</v>
      </c>
      <c r="G640" s="227" t="str">
        <f t="shared" si="1633"/>
        <v>-2.75777046307973+0.0447267116058557i</v>
      </c>
      <c r="H640" s="227" t="str">
        <f t="shared" si="1634"/>
        <v>0.0048789976675427-0.0228926725906302i</v>
      </c>
      <c r="I640" s="227" t="str">
        <f t="shared" si="1688"/>
        <v>0.00418496503225623-0.000686204265252688i</v>
      </c>
      <c r="J640" s="223" t="str">
        <f>IMPRODUCT(1/Nt_input,AC625)</f>
        <v>-1.26510808122829E-15-2.05131051034258E-15i</v>
      </c>
      <c r="K640" s="246" t="str">
        <f t="shared" si="1689"/>
        <v>-6.70205110351992E-18-7.71654019473888E-18i</v>
      </c>
      <c r="L640" s="222">
        <f t="shared" si="1690"/>
        <v>-339.8103966144098</v>
      </c>
      <c r="M640" s="222">
        <f t="shared" si="1635"/>
        <v>394.97592363336099</v>
      </c>
      <c r="N640" s="224">
        <f t="shared" si="1636"/>
        <v>4.9759236333609849</v>
      </c>
      <c r="O640" s="223" t="str">
        <f t="shared" si="1637"/>
        <v>0.487725805040298-4.95196320100808i</v>
      </c>
      <c r="P640" s="223" t="str">
        <f t="shared" si="1638"/>
        <v>-4.88031265601101-0.970754543960061i</v>
      </c>
      <c r="Q640" s="223" t="str">
        <f t="shared" si="1691"/>
        <v>-1.44443438595303+4.7616620322863i</v>
      </c>
      <c r="R640" s="223" t="str">
        <f t="shared" si="1692"/>
        <v>4.59715400020141+1.90420353520116i</v>
      </c>
      <c r="S640" s="223" t="str">
        <f t="shared" si="1693"/>
        <v>2.34563416346172-4.38837286203459i</v>
      </c>
      <c r="T640" s="223" t="str">
        <f t="shared" si="1694"/>
        <v>-4.13732929427772-2.76447505247412i</v>
      </c>
      <c r="U640" s="223" t="str">
        <f t="shared" si="1695"/>
        <v>-3.15669253551541+3.8464409837227i</v>
      </c>
      <c r="V640" s="223" t="str">
        <f t="shared" si="1696"/>
        <v>3.51850934381587+3.51850934381604i</v>
      </c>
      <c r="W640" s="223" t="str">
        <f t="shared" si="1697"/>
        <v>3.84644098372286-3.15669253551522i</v>
      </c>
      <c r="X640" s="223" t="str">
        <f t="shared" si="1698"/>
        <v>-2.76447505247429-4.13732929427761i</v>
      </c>
      <c r="Y640" s="223" t="str">
        <f t="shared" si="1699"/>
        <v>-4.38837286203451+2.34563416346186i</v>
      </c>
      <c r="Z640" s="223" t="str">
        <f t="shared" si="1700"/>
        <v>1.90420353520122+4.59715400020138i</v>
      </c>
      <c r="AA640" s="223" t="str">
        <f t="shared" si="1701"/>
        <v>4.76166203228629-1.44443438595304i</v>
      </c>
      <c r="AB640" s="223" t="str">
        <f t="shared" si="1702"/>
        <v>-0.970754543959972-4.88031265601103i</v>
      </c>
      <c r="AC640" s="223" t="str">
        <f t="shared" si="1703"/>
        <v>-4.95196320100809+0.487725805040157i</v>
      </c>
      <c r="AD640" s="223" t="str">
        <f t="shared" si="1704"/>
        <v>-2.43225615281628E-13+4.97592363336098i</v>
      </c>
      <c r="AE640" s="223" t="str">
        <f t="shared" si="1705"/>
        <v>4.95196320100809+0.487725805040148i</v>
      </c>
      <c r="AF640" s="223" t="str">
        <f t="shared" si="1706"/>
        <v>0.970754543959962-4.88031265601103i</v>
      </c>
      <c r="AG640" s="223" t="str">
        <f t="shared" si="1707"/>
        <v>-4.7616620322863-1.44443438595303i</v>
      </c>
      <c r="AH640" s="223" t="str">
        <f t="shared" si="1708"/>
        <v>-1.90420353520121+4.59715400020139i</v>
      </c>
      <c r="AI640" s="223" t="str">
        <f t="shared" si="1709"/>
        <v>4.38837286203452+2.34563416346185i</v>
      </c>
      <c r="AJ640" s="223" t="str">
        <f t="shared" si="1710"/>
        <v>2.76447505247428-4.13732929427762i</v>
      </c>
      <c r="AK640" s="223" t="str">
        <f t="shared" si="1711"/>
        <v>-3.84644098372287-3.15669253551521i</v>
      </c>
      <c r="AL640" s="223" t="str">
        <f t="shared" si="1712"/>
        <v>-3.51850934381586+3.51850934381605i</v>
      </c>
      <c r="AM640" s="223" t="str">
        <f t="shared" si="1713"/>
        <v>3.15669253551542+3.84644098372269i</v>
      </c>
      <c r="AN640" s="223" t="str">
        <f t="shared" si="1714"/>
        <v>4.13732929427774-2.76447505247409i</v>
      </c>
      <c r="AO640" s="223" t="str">
        <f t="shared" si="1715"/>
        <v>-2.34563416346165-4.38837286203463i</v>
      </c>
      <c r="AP640" s="223" t="str">
        <f t="shared" si="1716"/>
        <v>-4.59715400020148+1.90420353520099i</v>
      </c>
      <c r="AQ640" s="223" t="str">
        <f t="shared" si="1717"/>
        <v>1.44443438595328+4.76166203228622i</v>
      </c>
      <c r="AR640" s="223" t="str">
        <f t="shared" si="1718"/>
        <v>4.88031265601098-0.97075454396022i</v>
      </c>
      <c r="AS640" s="223" t="str">
        <f t="shared" si="1719"/>
        <v>-0.487725805040407-4.95196320100807i</v>
      </c>
      <c r="AT640" s="223" t="str">
        <f t="shared" si="1720"/>
        <v>-4.97592363336098+8.53366423017501E-15i</v>
      </c>
      <c r="AU640" s="223" t="str">
        <f t="shared" si="1721"/>
        <v>-0.48772580504039+4.95196320100807i</v>
      </c>
      <c r="AV640" s="223" t="str">
        <f t="shared" si="1722"/>
        <v>4.88031265601099+0.9707545439602i</v>
      </c>
      <c r="AW640" s="223" t="str">
        <f t="shared" si="1723"/>
        <v>1.44443438595326-4.76166203228623i</v>
      </c>
      <c r="AX640" s="223" t="str">
        <f t="shared" si="1724"/>
        <v>-4.59715400020148-1.90420353520097i</v>
      </c>
      <c r="AY640" s="223" t="str">
        <f t="shared" si="1725"/>
        <v>-2.34563416346163+4.38837286203464i</v>
      </c>
      <c r="AZ640" s="223" t="str">
        <f t="shared" si="1726"/>
        <v>4.13732929427775+2.76447505247408i</v>
      </c>
      <c r="BA640" s="223" t="str">
        <f t="shared" si="1727"/>
        <v>3.15669253551541-3.8464409837227i</v>
      </c>
      <c r="BB640" s="223" t="str">
        <f t="shared" si="1728"/>
        <v>-3.51850934381587-3.51850934381604i</v>
      </c>
      <c r="BC640" s="223" t="str">
        <f t="shared" si="1729"/>
        <v>-3.84644098372286+3.15669253551522i</v>
      </c>
      <c r="BD640" s="223" t="str">
        <f t="shared" si="1730"/>
        <v>2.76447505247429+4.13732929427761i</v>
      </c>
      <c r="BE640" s="223" t="str">
        <f t="shared" si="1731"/>
        <v>4.38837286203452-2.34563416346185i</v>
      </c>
      <c r="BF640" s="223" t="str">
        <f t="shared" si="1732"/>
        <v>-1.90420353520124-4.59715400020137i</v>
      </c>
      <c r="BG640" s="223" t="str">
        <f t="shared" si="1733"/>
        <v>-4.76166203228629+1.44443438595306i</v>
      </c>
      <c r="BH640" s="223" t="str">
        <f t="shared" si="1734"/>
        <v>0.970754543959996+4.88031265601103i</v>
      </c>
      <c r="BI640" s="223" t="str">
        <f t="shared" si="1735"/>
        <v>4.95196320100809-0.487725805040182i</v>
      </c>
      <c r="BJ640" s="223" t="str">
        <f t="shared" si="1736"/>
        <v>2.17013919094545E-13-4.97592363336098i</v>
      </c>
      <c r="BK640" s="223" t="str">
        <f t="shared" si="1737"/>
        <v>-4.9519632010081-0.487725805040122i</v>
      </c>
      <c r="BL640" s="223" t="str">
        <f t="shared" si="1738"/>
        <v>-0.970754543959937+4.88031265601104i</v>
      </c>
      <c r="BM640" s="176"/>
      <c r="BN640" s="176"/>
      <c r="BO640" s="176"/>
      <c r="BP640" s="176"/>
      <c r="BQ640" s="176"/>
      <c r="BR640" s="176"/>
      <c r="BS640" s="176"/>
      <c r="BT640" s="176"/>
      <c r="BU640" s="176"/>
      <c r="BV640" s="176"/>
      <c r="BW640" s="223"/>
      <c r="BX640" s="223"/>
      <c r="BY640" s="223"/>
      <c r="BZ640" s="223"/>
      <c r="CH640" s="222">
        <f t="shared" si="1739"/>
        <v>-292.35945482080183</v>
      </c>
    </row>
    <row r="641" spans="1:86">
      <c r="A641" s="227">
        <f t="shared" si="1630"/>
        <v>5.0000000000000001E-3</v>
      </c>
      <c r="B641" s="228">
        <v>16</v>
      </c>
      <c r="C641" s="228">
        <f t="shared" si="1631"/>
        <v>800</v>
      </c>
      <c r="D641" s="228">
        <f t="shared" si="1740"/>
        <v>5026.5482457436692</v>
      </c>
      <c r="E641" s="227" t="str">
        <f t="shared" si="1687"/>
        <v>5026.54824574367i</v>
      </c>
      <c r="F641" s="227" t="str">
        <f t="shared" si="1632"/>
        <v>0.344181776065394-1.75301430327662i</v>
      </c>
      <c r="G641" s="227" t="str">
        <f t="shared" si="1633"/>
        <v>-2.76342837699534+0.00792697160431133i</v>
      </c>
      <c r="H641" s="227" t="str">
        <f t="shared" si="1634"/>
        <v>0.00424137690424902-0.0216025219688649i</v>
      </c>
      <c r="I641" s="227" t="str">
        <f t="shared" si="1688"/>
        <v>0.00414452800517521-0.000781403684265729i</v>
      </c>
      <c r="J641" s="223" t="str">
        <f>IMPRODUCT(1/Nt_input,AD625)</f>
        <v>-6.9133145337145E-15-4.31078783780136E-16i</v>
      </c>
      <c r="K641" s="246" t="str">
        <f t="shared" si="1689"/>
        <v>-2.89892722434191E-17+3.61547135531868E-18i</v>
      </c>
      <c r="L641" s="222">
        <f t="shared" si="1690"/>
        <v>-330.68822152200363</v>
      </c>
      <c r="M641" s="222">
        <f t="shared" si="1635"/>
        <v>395</v>
      </c>
      <c r="N641" s="224">
        <f t="shared" si="1636"/>
        <v>5</v>
      </c>
      <c r="O641" s="223" t="str">
        <f t="shared" si="1637"/>
        <v>-1.74572812802753E-14-5i</v>
      </c>
      <c r="P641" s="223" t="str">
        <f t="shared" si="1638"/>
        <v>-5-1.61556965722065E-14i</v>
      </c>
      <c r="Q641" s="223" t="str">
        <f t="shared" si="1691"/>
        <v>-9.18861341181465E-16+5i</v>
      </c>
      <c r="R641" s="223" t="str">
        <f t="shared" si="1692"/>
        <v>5-1.65384199390939E-14i</v>
      </c>
      <c r="S641" s="223" t="str">
        <f t="shared" si="1693"/>
        <v>1.48541118641377E-14-5i</v>
      </c>
      <c r="T641" s="223" t="str">
        <f t="shared" si="1694"/>
        <v>-5-1.83772268236293E-15i</v>
      </c>
      <c r="U641" s="223" t="str">
        <f t="shared" si="1695"/>
        <v>1.22200968961927E-13+5i</v>
      </c>
      <c r="V641" s="223" t="str">
        <f t="shared" si="1696"/>
        <v>5-1.39658250242203E-13i</v>
      </c>
      <c r="W641" s="223" t="str">
        <f t="shared" si="1697"/>
        <v>-1.48233747325477E-13-5i</v>
      </c>
      <c r="X641" s="223" t="str">
        <f t="shared" si="1698"/>
        <v>-5+1.65691028605752E-13i</v>
      </c>
      <c r="Y641" s="223" t="str">
        <f t="shared" si="1699"/>
        <v>1.83148309886027E-13+5i</v>
      </c>
      <c r="Z641" s="223" t="str">
        <f t="shared" si="1700"/>
        <v>5-2.09487375363304E-13i</v>
      </c>
      <c r="AA641" s="223" t="str">
        <f t="shared" si="1701"/>
        <v>-2.18062872446579E-13-5i</v>
      </c>
      <c r="AB641" s="223" t="str">
        <f t="shared" si="1702"/>
        <v>-5+2.44401937923855E-13i</v>
      </c>
      <c r="AC641" s="223" t="str">
        <f t="shared" si="1703"/>
        <v>-2.44402480024941E-13+5i</v>
      </c>
      <c r="AD641" s="223" t="str">
        <f t="shared" si="1704"/>
        <v>5+2.35826982941667E-13i</v>
      </c>
      <c r="AE641" s="223" t="str">
        <f t="shared" si="1705"/>
        <v>2.0948791746439E-13-5i</v>
      </c>
      <c r="AF641" s="223" t="str">
        <f t="shared" si="1706"/>
        <v>-5-2.00912420381116E-13i</v>
      </c>
      <c r="AG641" s="223" t="str">
        <f t="shared" si="1707"/>
        <v>-1.74573354903839E-13+5i</v>
      </c>
      <c r="AH641" s="223" t="str">
        <f t="shared" si="1708"/>
        <v>5+1.65997857820566E-13i</v>
      </c>
      <c r="AI641" s="223" t="str">
        <f t="shared" si="1709"/>
        <v>1.39658792343289E-13-5i</v>
      </c>
      <c r="AJ641" s="223" t="str">
        <f t="shared" si="1710"/>
        <v>-5-1.31083295260015E-13i</v>
      </c>
      <c r="AK641" s="223" t="str">
        <f t="shared" si="1711"/>
        <v>-1.22507798176741E-13+5i</v>
      </c>
      <c r="AL641" s="223" t="str">
        <f t="shared" si="1712"/>
        <v>5+7.84051643054615E-14i</v>
      </c>
      <c r="AM641" s="223" t="str">
        <f t="shared" si="1713"/>
        <v>6.98296672221875E-14-5i</v>
      </c>
      <c r="AN641" s="223" t="str">
        <f t="shared" si="1714"/>
        <v>-5-6.12541701389135E-14i</v>
      </c>
      <c r="AO641" s="223" t="str">
        <f t="shared" si="1715"/>
        <v>-5.26786730556395E-14+5i</v>
      </c>
      <c r="AP641" s="223" t="str">
        <f t="shared" si="1716"/>
        <v>5+4.41031759723653E-14i</v>
      </c>
      <c r="AQ641" s="223" t="str">
        <f t="shared" si="1717"/>
        <v>5.4210108624275E-19-5i</v>
      </c>
      <c r="AR641" s="223" t="str">
        <f t="shared" si="1718"/>
        <v>-5+8.57495498218785E-15i</v>
      </c>
      <c r="AS641" s="223" t="str">
        <f t="shared" si="1719"/>
        <v>1.71504520654619E-14+5i</v>
      </c>
      <c r="AT641" s="223" t="str">
        <f t="shared" si="1720"/>
        <v>5-2.5725949148736E-14i</v>
      </c>
      <c r="AU641" s="223" t="str">
        <f t="shared" si="1721"/>
        <v>-6.9828583020015E-14-5i</v>
      </c>
      <c r="AV641" s="223" t="str">
        <f t="shared" si="1722"/>
        <v>-5+7.84040801032895E-14i</v>
      </c>
      <c r="AW641" s="223" t="str">
        <f t="shared" si="1723"/>
        <v>8.69795771865635E-14+5i</v>
      </c>
      <c r="AX641" s="223" t="str">
        <f t="shared" si="1724"/>
        <v>5-9.55550742698375E-14i</v>
      </c>
      <c r="AY641" s="223" t="str">
        <f t="shared" si="1725"/>
        <v>-1.39657708141117E-13-5i</v>
      </c>
      <c r="AZ641" s="223" t="str">
        <f t="shared" si="1726"/>
        <v>-5+1.48233205224391E-13i</v>
      </c>
      <c r="BA641" s="223" t="str">
        <f t="shared" si="1727"/>
        <v>1.56808702307664E-13+5i</v>
      </c>
      <c r="BB641" s="223" t="str">
        <f t="shared" si="1728"/>
        <v>5-1.65384199390939E-13i</v>
      </c>
      <c r="BC641" s="223" t="str">
        <f t="shared" si="1729"/>
        <v>-1.73959696474213E-13-5i</v>
      </c>
      <c r="BD641" s="223" t="str">
        <f t="shared" si="1730"/>
        <v>-5+2.18062330345492E-13i</v>
      </c>
      <c r="BE641" s="223" t="str">
        <f t="shared" si="1731"/>
        <v>2.62164964216771E-13+5i</v>
      </c>
      <c r="BF641" s="223" t="str">
        <f t="shared" si="1732"/>
        <v>5+2.6216659052003E-13i</v>
      </c>
      <c r="BG641" s="223" t="str">
        <f t="shared" si="1733"/>
        <v>2.18063956648751E-13-5i</v>
      </c>
      <c r="BH641" s="223" t="str">
        <f t="shared" si="1734"/>
        <v>-5-2.45015596353481E-13i</v>
      </c>
      <c r="BI641" s="223" t="str">
        <f t="shared" si="1735"/>
        <v>-2.00912962482202E-13+5i</v>
      </c>
      <c r="BJ641" s="223" t="str">
        <f t="shared" si="1736"/>
        <v>5+1.56810328610924E-13i</v>
      </c>
      <c r="BK641" s="223" t="str">
        <f t="shared" si="1737"/>
        <v>1.83761968315655E-13-5i</v>
      </c>
      <c r="BL641" s="223" t="str">
        <f t="shared" si="1738"/>
        <v>-5-1.39659334444376E-13i</v>
      </c>
      <c r="BM641" s="176"/>
      <c r="BN641" s="176"/>
      <c r="BO641" s="176"/>
      <c r="BP641" s="176"/>
      <c r="BQ641" s="176"/>
      <c r="BR641" s="176"/>
      <c r="BS641" s="176"/>
      <c r="BT641" s="176"/>
      <c r="BU641" s="176"/>
      <c r="BV641" s="176"/>
      <c r="BW641" s="223"/>
      <c r="BX641" s="223"/>
      <c r="BY641" s="223"/>
      <c r="BZ641" s="223"/>
      <c r="CH641" s="222">
        <f t="shared" si="1739"/>
        <v>-283.18942048595596</v>
      </c>
    </row>
    <row r="642" spans="1:86">
      <c r="A642" s="227">
        <f t="shared" si="1630"/>
        <v>5.3125000000000004E-3</v>
      </c>
      <c r="B642" s="228">
        <v>17</v>
      </c>
      <c r="C642" s="228">
        <f t="shared" si="1631"/>
        <v>850</v>
      </c>
      <c r="D642" s="228">
        <f t="shared" si="1740"/>
        <v>5340.7075111026479</v>
      </c>
      <c r="E642" s="227" t="str">
        <f t="shared" si="1687"/>
        <v>5340.70751110265i</v>
      </c>
      <c r="F642" s="227" t="str">
        <f t="shared" si="1632"/>
        <v>0.300772496885279-1.6588429103092i</v>
      </c>
      <c r="G642" s="227" t="str">
        <f t="shared" si="1633"/>
        <v>-2.76943393441767-0.0264502086893826i</v>
      </c>
      <c r="H642" s="227" t="str">
        <f t="shared" si="1634"/>
        <v>0.00370644121924734-0.0204420410865272i</v>
      </c>
      <c r="I642" s="227" t="str">
        <f t="shared" si="1688"/>
        <v>0.00410125073205102-0.000870233038592216i</v>
      </c>
      <c r="J642" s="223" t="str">
        <f>IMPRODUCT(1/Nt_input,AE625)</f>
        <v>-2.5244089045702E-15+1.40946282423115E-15i</v>
      </c>
      <c r="K642" s="246" t="str">
        <f t="shared" si="1689"/>
        <v>-9.12667275155121E-18+7.97738447135008E-18i</v>
      </c>
      <c r="L642" s="222">
        <f t="shared" si="1690"/>
        <v>-338.32875279102177</v>
      </c>
      <c r="M642" s="222">
        <f t="shared" si="1635"/>
        <v>394.97592363336099</v>
      </c>
      <c r="N642" s="224">
        <f t="shared" si="1636"/>
        <v>4.9759236333609849</v>
      </c>
      <c r="O642" s="223" t="str">
        <f t="shared" si="1637"/>
        <v>-0.487725805040332-4.95196320100808i</v>
      </c>
      <c r="P642" s="223" t="str">
        <f t="shared" si="1638"/>
        <v>-4.88031265601101+0.970754543960081i</v>
      </c>
      <c r="Q642" s="223" t="str">
        <f t="shared" si="1691"/>
        <v>1.44443438595303+4.7616620322863i</v>
      </c>
      <c r="R642" s="223" t="str">
        <f t="shared" si="1692"/>
        <v>4.59715400020141-1.90420353520115i</v>
      </c>
      <c r="S642" s="223" t="str">
        <f t="shared" si="1693"/>
        <v>-2.34563416346174-4.38837286203458i</v>
      </c>
      <c r="T642" s="223" t="str">
        <f t="shared" si="1694"/>
        <v>-4.13732929427763+2.76447505247425i</v>
      </c>
      <c r="U642" s="223" t="str">
        <f t="shared" si="1695"/>
        <v>3.15669253551521+3.84644098372287i</v>
      </c>
      <c r="V642" s="223" t="str">
        <f t="shared" si="1696"/>
        <v>3.51850934381603-3.51850934381588i</v>
      </c>
      <c r="W642" s="223" t="str">
        <f t="shared" si="1697"/>
        <v>-3.84644098372274-3.15669253551537i</v>
      </c>
      <c r="X642" s="223" t="str">
        <f t="shared" si="1698"/>
        <v>-2.76447505247401+4.1373292942778i</v>
      </c>
      <c r="Y642" s="223" t="str">
        <f t="shared" si="1699"/>
        <v>4.38837286203469+2.34563416346152i</v>
      </c>
      <c r="Z642" s="223" t="str">
        <f t="shared" si="1700"/>
        <v>1.9042035352013-4.59715400020135i</v>
      </c>
      <c r="AA642" s="223" t="str">
        <f t="shared" si="1701"/>
        <v>-4.76166203228628-1.44443438595309i</v>
      </c>
      <c r="AB642" s="223" t="str">
        <f t="shared" si="1702"/>
        <v>-0.970754543959996+4.88031265601103i</v>
      </c>
      <c r="AC642" s="223" t="str">
        <f t="shared" si="1703"/>
        <v>4.95196320100809+0.487725805040148i</v>
      </c>
      <c r="AD642" s="223" t="str">
        <f t="shared" si="1704"/>
        <v>2.08479175882927E-13-4.97592363336098i</v>
      </c>
      <c r="AE642" s="223" t="str">
        <f t="shared" si="1705"/>
        <v>-4.95196320100809+0.487725805040226i</v>
      </c>
      <c r="AF642" s="223" t="str">
        <f t="shared" si="1706"/>
        <v>0.970754543960076+4.88031265601101i</v>
      </c>
      <c r="AG642" s="223" t="str">
        <f t="shared" si="1707"/>
        <v>4.76166203228625-1.44443438595317i</v>
      </c>
      <c r="AH642" s="223" t="str">
        <f t="shared" si="1708"/>
        <v>-1.90420353520138-4.59715400020132i</v>
      </c>
      <c r="AI642" s="223" t="str">
        <f t="shared" si="1709"/>
        <v>-4.38837286203465+2.34563416346159i</v>
      </c>
      <c r="AJ642" s="223" t="str">
        <f t="shared" si="1710"/>
        <v>2.76447505247409+4.13732929427774i</v>
      </c>
      <c r="AK642" s="223" t="str">
        <f t="shared" si="1711"/>
        <v>3.84644098372269-3.15669253551543i</v>
      </c>
      <c r="AL642" s="223" t="str">
        <f t="shared" si="1712"/>
        <v>-3.51850934381607-3.51850934381584i</v>
      </c>
      <c r="AM642" s="223" t="str">
        <f t="shared" si="1713"/>
        <v>-3.15669253551553+3.8464409837226i</v>
      </c>
      <c r="AN642" s="223" t="str">
        <f t="shared" si="1714"/>
        <v>4.13732929427767+2.7644750524742i</v>
      </c>
      <c r="AO642" s="223" t="str">
        <f t="shared" si="1715"/>
        <v>2.34563416346171-4.38837286203459i</v>
      </c>
      <c r="AP642" s="223" t="str">
        <f t="shared" si="1716"/>
        <v>-4.59715400020146-1.90420353520104i</v>
      </c>
      <c r="AQ642" s="223" t="str">
        <f t="shared" si="1717"/>
        <v>-1.4444343859528+4.76166203228637i</v>
      </c>
      <c r="AR642" s="223" t="str">
        <f t="shared" si="1718"/>
        <v>4.88031265601099+0.9707545439602i</v>
      </c>
      <c r="AS642" s="223" t="str">
        <f t="shared" si="1719"/>
        <v>0.487725805040373-4.95196320100807i</v>
      </c>
      <c r="AT642" s="223" t="str">
        <f t="shared" si="1720"/>
        <v>-4.97592363336098+7.80265430275772E-14i</v>
      </c>
      <c r="AU642" s="223" t="str">
        <f t="shared" si="1721"/>
        <v>0.487725805040493+4.95196320100806i</v>
      </c>
      <c r="AV642" s="223" t="str">
        <f t="shared" si="1722"/>
        <v>4.88031265601105-0.970754543959872i</v>
      </c>
      <c r="AW642" s="223" t="str">
        <f t="shared" si="1723"/>
        <v>-1.44443438595295-4.76166203228632i</v>
      </c>
      <c r="AX642" s="223" t="str">
        <f t="shared" si="1724"/>
        <v>-4.5971540002014+1.90420353520118i</v>
      </c>
      <c r="AY642" s="223" t="str">
        <f t="shared" si="1725"/>
        <v>2.34563416346185+4.38837286203452i</v>
      </c>
      <c r="AZ642" s="223" t="str">
        <f t="shared" si="1726"/>
        <v>4.13732929427788-2.76447505247388i</v>
      </c>
      <c r="BA642" s="223" t="str">
        <f t="shared" si="1727"/>
        <v>-3.15669253551524-3.84644098372284i</v>
      </c>
      <c r="BB642" s="223" t="str">
        <f t="shared" si="1728"/>
        <v>-3.51850934381596+3.51850934381595i</v>
      </c>
      <c r="BC642" s="223" t="str">
        <f t="shared" si="1729"/>
        <v>3.84644098372279+3.15669253551531i</v>
      </c>
      <c r="BD642" s="223" t="str">
        <f t="shared" si="1730"/>
        <v>2.76447505247396-4.13732929427783i</v>
      </c>
      <c r="BE642" s="223" t="str">
        <f t="shared" si="1731"/>
        <v>-4.38837286203448-2.34563416346192i</v>
      </c>
      <c r="BF642" s="223" t="str">
        <f t="shared" si="1732"/>
        <v>-1.9042035352012+4.59715400020139i</v>
      </c>
      <c r="BG642" s="223" t="str">
        <f t="shared" si="1733"/>
        <v>4.7616620322863+1.444434385953i</v>
      </c>
      <c r="BH642" s="223" t="str">
        <f t="shared" si="1734"/>
        <v>0.970754543959922-4.88031265601104i</v>
      </c>
      <c r="BI642" s="223" t="str">
        <f t="shared" si="1735"/>
        <v>-4.9519632010081-0.487725805040088i</v>
      </c>
      <c r="BJ642" s="223" t="str">
        <f t="shared" si="1736"/>
        <v>-1.65808696769167E-13+4.97592363336098i</v>
      </c>
      <c r="BK642" s="223" t="str">
        <f t="shared" si="1737"/>
        <v>4.95196320100808-0.487725805040321i</v>
      </c>
      <c r="BL642" s="223" t="str">
        <f t="shared" si="1738"/>
        <v>-0.970754543960151-4.880312656011i</v>
      </c>
      <c r="BM642" s="176"/>
      <c r="BN642" s="176"/>
      <c r="BO642" s="176"/>
      <c r="BP642" s="176"/>
      <c r="BQ642" s="176"/>
      <c r="BR642" s="176"/>
      <c r="BS642" s="176"/>
      <c r="BT642" s="176"/>
      <c r="BU642" s="176"/>
      <c r="BV642" s="176"/>
      <c r="BW642" s="223"/>
      <c r="BX642" s="223"/>
      <c r="BY642" s="223"/>
      <c r="BZ642" s="223"/>
      <c r="CH642" s="222">
        <f t="shared" si="1739"/>
        <v>-290.77833944956916</v>
      </c>
    </row>
    <row r="643" spans="1:86">
      <c r="A643" s="227">
        <f t="shared" si="1630"/>
        <v>5.6250000000000007E-3</v>
      </c>
      <c r="B643" s="228">
        <v>18</v>
      </c>
      <c r="C643" s="228">
        <f t="shared" si="1631"/>
        <v>900</v>
      </c>
      <c r="D643" s="228">
        <f t="shared" si="1740"/>
        <v>5654.8667764616275</v>
      </c>
      <c r="E643" s="227" t="str">
        <f t="shared" si="1687"/>
        <v>5654.86677646163i</v>
      </c>
      <c r="F643" s="227" t="str">
        <f t="shared" si="1632"/>
        <v>0.264022129336721-1.57377725979306i</v>
      </c>
      <c r="G643" s="227" t="str">
        <f t="shared" si="1633"/>
        <v>-2.77578395183596-0.0587812896388748i</v>
      </c>
      <c r="H643" s="227" t="str">
        <f t="shared" si="1634"/>
        <v>0.00325356378359397-0.0193937709265883i</v>
      </c>
      <c r="I643" s="227" t="str">
        <f t="shared" si="1688"/>
        <v>0.00405558563178383-0.000953241561722249i</v>
      </c>
      <c r="J643" s="223" t="str">
        <f>IMPRODUCT(1/Nt_input,AF625)</f>
        <v>9.09032370861527E-15+3.65879201935647E-14i</v>
      </c>
      <c r="K643" s="246" t="str">
        <f t="shared" si="1689"/>
        <v>7.17437124064066E-17+1.39720169065313E-16i</v>
      </c>
      <c r="L643" s="222">
        <f t="shared" si="1690"/>
        <v>-316.07850463503689</v>
      </c>
      <c r="M643" s="222">
        <f t="shared" si="1635"/>
        <v>394.90392640201617</v>
      </c>
      <c r="N643" s="224">
        <f t="shared" si="1636"/>
        <v>4.9039264020161522</v>
      </c>
      <c r="O643" s="223" t="str">
        <f t="shared" si="1637"/>
        <v>-0.956708580912728-4.80969883127821i</v>
      </c>
      <c r="P643" s="223" t="str">
        <f t="shared" si="1638"/>
        <v>-4.53063723176444+1.87665138758934i</v>
      </c>
      <c r="Q643" s="223" t="str">
        <f t="shared" si="1691"/>
        <v>2.72447553387911+4.07746578424457i</v>
      </c>
      <c r="R643" s="223" t="str">
        <f t="shared" si="1692"/>
        <v>3.46759961330539-3.46759961330535i</v>
      </c>
      <c r="S643" s="223" t="str">
        <f t="shared" si="1693"/>
        <v>-4.07746578424457-2.72447553387911i</v>
      </c>
      <c r="T643" s="223" t="str">
        <f t="shared" si="1694"/>
        <v>-1.87665138758911+4.53063723176453i</v>
      </c>
      <c r="U643" s="223" t="str">
        <f t="shared" si="1695"/>
        <v>4.8096988312782+0.956708580912777i</v>
      </c>
      <c r="V643" s="223" t="str">
        <f t="shared" si="1696"/>
        <v>-1.4538547743584E-13-4.90392640201615i</v>
      </c>
      <c r="W643" s="223" t="str">
        <f t="shared" si="1697"/>
        <v>-4.80969883127824+0.956708580912591i</v>
      </c>
      <c r="X643" s="223" t="str">
        <f t="shared" si="1698"/>
        <v>1.87665138758939+4.53063723176441i</v>
      </c>
      <c r="Y643" s="223" t="str">
        <f t="shared" si="1699"/>
        <v>4.07746578424471-2.72447553387891i</v>
      </c>
      <c r="Z643" s="223" t="str">
        <f t="shared" si="1700"/>
        <v>-3.46759961330535-3.46759961330539i</v>
      </c>
      <c r="AA643" s="223" t="str">
        <f t="shared" si="1701"/>
        <v>-2.72447553387894+4.07746578424469i</v>
      </c>
      <c r="AB643" s="223" t="str">
        <f t="shared" si="1702"/>
        <v>4.5306372317644+1.87665138758942i</v>
      </c>
      <c r="AC643" s="223" t="str">
        <f t="shared" si="1703"/>
        <v>0.95670858091263-4.80969883127823i</v>
      </c>
      <c r="AD643" s="223" t="str">
        <f t="shared" si="1704"/>
        <v>-4.90392640201615-1.97051944559985E-13i</v>
      </c>
      <c r="AE643" s="223" t="str">
        <f t="shared" si="1705"/>
        <v>0.956708580912743+4.80969883127821i</v>
      </c>
      <c r="AF643" s="223" t="str">
        <f t="shared" si="1706"/>
        <v>4.53063723176436-1.87665138758952i</v>
      </c>
      <c r="AG643" s="223" t="str">
        <f t="shared" si="1707"/>
        <v>-2.72447553387903-4.07746578424463i</v>
      </c>
      <c r="AH643" s="223" t="str">
        <f t="shared" si="1708"/>
        <v>-3.46759961330527+3.46759961330546i</v>
      </c>
      <c r="AI643" s="223" t="str">
        <f t="shared" si="1709"/>
        <v>4.07746578424449+2.72447553387923i</v>
      </c>
      <c r="AJ643" s="223" t="str">
        <f t="shared" si="1710"/>
        <v>1.87665138758929-4.53063723176446i</v>
      </c>
      <c r="AK643" s="223" t="str">
        <f t="shared" si="1711"/>
        <v>-4.80969883127817-0.956708580912949i</v>
      </c>
      <c r="AL643" s="223" t="str">
        <f t="shared" si="1712"/>
        <v>-5.16664671241455E-14+4.90392640201615i</v>
      </c>
      <c r="AM643" s="223" t="str">
        <f t="shared" si="1713"/>
        <v>4.80969883127818-0.956708580912885i</v>
      </c>
      <c r="AN643" s="223" t="str">
        <f t="shared" si="1714"/>
        <v>-1.87665138758922-4.53063723176448i</v>
      </c>
      <c r="AO643" s="223" t="str">
        <f t="shared" si="1715"/>
        <v>-4.07746578424454+2.72447553387915i</v>
      </c>
      <c r="AP643" s="223" t="str">
        <f t="shared" si="1716"/>
        <v>3.46759961330522+3.46759961330551i</v>
      </c>
      <c r="AQ643" s="223" t="str">
        <f t="shared" si="1717"/>
        <v>2.72447553387912-4.07746578424457i</v>
      </c>
      <c r="AR643" s="223" t="str">
        <f t="shared" si="1718"/>
        <v>-4.53063723176451-1.87665138758915i</v>
      </c>
      <c r="AS643" s="223" t="str">
        <f t="shared" si="1719"/>
        <v>-0.956708580912807+4.8096988312782i</v>
      </c>
      <c r="AT643" s="223" t="str">
        <f t="shared" si="1720"/>
        <v>4.90392640201615-9.37190103116941E-14i</v>
      </c>
      <c r="AU643" s="223" t="str">
        <f t="shared" si="1721"/>
        <v>-0.956708580912547-4.80969883127825i</v>
      </c>
      <c r="AV643" s="223" t="str">
        <f t="shared" si="1722"/>
        <v>-4.53063723176443+1.87665138758936i</v>
      </c>
      <c r="AW643" s="223" t="str">
        <f t="shared" si="1723"/>
        <v>2.72447553387887+4.07746578424474i</v>
      </c>
      <c r="AX643" s="223" t="str">
        <f t="shared" si="1724"/>
        <v>3.46759961330541-3.46759961330533i</v>
      </c>
      <c r="AY643" s="223" t="str">
        <f t="shared" si="1725"/>
        <v>-4.07746578424465-2.72447553387899i</v>
      </c>
      <c r="AZ643" s="223" t="str">
        <f t="shared" si="1726"/>
        <v>-1.87665138758947+4.53063723176438i</v>
      </c>
      <c r="BA643" s="223" t="str">
        <f t="shared" si="1727"/>
        <v>4.80969883127823+0.956708580912664i</v>
      </c>
      <c r="BB643" s="223" t="str">
        <f t="shared" si="1728"/>
        <v>2.13873918867583E-13-4.90392640201615i</v>
      </c>
      <c r="BC643" s="223" t="str">
        <f t="shared" si="1729"/>
        <v>-4.80969883127821+0.956708580912723i</v>
      </c>
      <c r="BD643" s="223" t="str">
        <f t="shared" si="1730"/>
        <v>1.87665138758946+4.53063723176438i</v>
      </c>
      <c r="BE643" s="223" t="str">
        <f t="shared" si="1731"/>
        <v>4.07746578424466-2.72447553387898i</v>
      </c>
      <c r="BF643" s="223" t="str">
        <f t="shared" si="1732"/>
        <v>-3.46759961330543-3.46759961330531i</v>
      </c>
      <c r="BG643" s="223" t="str">
        <f t="shared" si="1733"/>
        <v>-2.72447553387925+4.07746578424448i</v>
      </c>
      <c r="BH643" s="223" t="str">
        <f t="shared" si="1734"/>
        <v>4.53063723176445+1.8766513875893i</v>
      </c>
      <c r="BI643" s="223" t="str">
        <f t="shared" si="1735"/>
        <v>0.956708580912556-4.80969883127825i</v>
      </c>
      <c r="BJ643" s="223" t="str">
        <f t="shared" si="1736"/>
        <v>-4.90392640201615-1.03332934248291E-13i</v>
      </c>
      <c r="BK643" s="223" t="str">
        <f t="shared" si="1737"/>
        <v>0.956708580912831+4.80969883127819i</v>
      </c>
      <c r="BL643" s="223" t="str">
        <f t="shared" si="1738"/>
        <v>4.5306372317645-1.87665138758918i</v>
      </c>
      <c r="BM643" s="176"/>
      <c r="BN643" s="176"/>
      <c r="BO643" s="176"/>
      <c r="BP643" s="176"/>
      <c r="BQ643" s="176"/>
      <c r="BR643" s="176"/>
      <c r="BS643" s="176"/>
      <c r="BT643" s="176"/>
      <c r="BU643" s="176"/>
      <c r="BV643" s="176"/>
      <c r="BW643" s="223"/>
      <c r="BX643" s="223"/>
      <c r="BY643" s="223"/>
      <c r="BZ643" s="223"/>
      <c r="CH643" s="222">
        <f t="shared" si="1739"/>
        <v>-268.47311222209959</v>
      </c>
    </row>
    <row r="644" spans="1:86">
      <c r="A644" s="227">
        <f t="shared" si="1630"/>
        <v>5.9375000000000009E-3</v>
      </c>
      <c r="B644" s="228">
        <v>19</v>
      </c>
      <c r="C644" s="228">
        <f t="shared" si="1631"/>
        <v>950</v>
      </c>
      <c r="D644" s="228">
        <f t="shared" si="1740"/>
        <v>5969.0260418206071</v>
      </c>
      <c r="E644" s="227" t="str">
        <f t="shared" si="1687"/>
        <v>5969.02604182061i</v>
      </c>
      <c r="F644" s="227" t="str">
        <f t="shared" si="1632"/>
        <v>0.232651741624131-1.49662353549705i</v>
      </c>
      <c r="G644" s="227" t="str">
        <f t="shared" si="1633"/>
        <v>-2.78247507530859-0.0893620982871947i</v>
      </c>
      <c r="H644" s="227" t="str">
        <f t="shared" si="1634"/>
        <v>0.00286698422832943-0.0184430000053421i</v>
      </c>
      <c r="I644" s="227" t="str">
        <f t="shared" si="1688"/>
        <v>0.00400791692683645-0.00103087838946592i</v>
      </c>
      <c r="J644" s="223" t="str">
        <f>IMPRODUCT(1/Nt_input,AG625)</f>
        <v>-1.73828575773978E-14+1.80385220649448E-14i</v>
      </c>
      <c r="K644" s="246" t="str">
        <f t="shared" si="1689"/>
        <v>-5.10735265465841E-17+9.02165101429084E-17i</v>
      </c>
      <c r="L644" s="222">
        <f t="shared" si="1690"/>
        <v>-319.68691583823124</v>
      </c>
      <c r="M644" s="222">
        <f t="shared" si="1635"/>
        <v>394.78470167866107</v>
      </c>
      <c r="N644" s="224">
        <f t="shared" si="1636"/>
        <v>4.7847016786610439</v>
      </c>
      <c r="O644" s="223" t="str">
        <f t="shared" si="1637"/>
        <v>-1.38892558254901-4.57867403075636i</v>
      </c>
      <c r="P644" s="223" t="str">
        <f t="shared" si="1638"/>
        <v>-3.97833404973963+2.658237826543i</v>
      </c>
      <c r="Q644" s="223" t="str">
        <f t="shared" si="1691"/>
        <v>3.69862441382723+3.03538261166908i</v>
      </c>
      <c r="R644" s="223" t="str">
        <f t="shared" si="1692"/>
        <v>1.83102606123301-4.42048795008734i</v>
      </c>
      <c r="S644" s="223" t="str">
        <f t="shared" si="1693"/>
        <v>-4.76166203228629-0.468982775872396i</v>
      </c>
      <c r="T644" s="223" t="str">
        <f t="shared" si="1694"/>
        <v>0.933448991240914+4.69276497755142i</v>
      </c>
      <c r="U644" s="223" t="str">
        <f t="shared" si="1695"/>
        <v>4.21973015397439-2.25549275800679i</v>
      </c>
      <c r="V644" s="223" t="str">
        <f t="shared" si="1696"/>
        <v>-3.38329500293582-3.38329500293594i</v>
      </c>
      <c r="W644" s="223" t="str">
        <f t="shared" si="1697"/>
        <v>-2.25549275800651+4.21973015397454i</v>
      </c>
      <c r="X644" s="223" t="str">
        <f t="shared" si="1698"/>
        <v>4.69276497755138+0.933448991241077i</v>
      </c>
      <c r="Y644" s="223" t="str">
        <f t="shared" si="1699"/>
        <v>-0.468982775872221-4.76166203228631i</v>
      </c>
      <c r="Z644" s="223" t="str">
        <f t="shared" si="1700"/>
        <v>-4.42048795008729+1.83102606123312i</v>
      </c>
      <c r="AA644" s="223" t="str">
        <f t="shared" si="1701"/>
        <v>3.03538261166903+3.69862441382727i</v>
      </c>
      <c r="AB644" s="223" t="str">
        <f t="shared" si="1702"/>
        <v>2.65823782654282-3.97833404973975i</v>
      </c>
      <c r="AC644" s="223" t="str">
        <f t="shared" si="1703"/>
        <v>-4.57867403075637-1.38892558254899i</v>
      </c>
      <c r="AD644" s="223" t="str">
        <f t="shared" si="1704"/>
        <v>-1.67056284851578E-13+4.78470167866104i</v>
      </c>
      <c r="AE644" s="223" t="str">
        <f t="shared" si="1705"/>
        <v>4.57867403075632-1.38892558254912i</v>
      </c>
      <c r="AF644" s="223" t="str">
        <f t="shared" si="1706"/>
        <v>-2.65823782654293-3.97833404973968i</v>
      </c>
      <c r="AG644" s="223" t="str">
        <f t="shared" si="1707"/>
        <v>-3.03538261166892+3.69862441382736i</v>
      </c>
      <c r="AH644" s="223" t="str">
        <f t="shared" si="1708"/>
        <v>4.42048795008734+1.83102606123298i</v>
      </c>
      <c r="AI644" s="223" t="str">
        <f t="shared" si="1709"/>
        <v>0.468982775872553-4.76166203228628i</v>
      </c>
      <c r="AJ644" s="223" t="str">
        <f t="shared" si="1710"/>
        <v>-4.69276497755136+0.933448991241197i</v>
      </c>
      <c r="AK644" s="223" t="str">
        <f t="shared" si="1711"/>
        <v>2.25549275800662+4.21973015397448i</v>
      </c>
      <c r="AL644" s="223" t="str">
        <f t="shared" si="1712"/>
        <v>3.38329500293607-3.3832950029357i</v>
      </c>
      <c r="AM644" s="223" t="str">
        <f t="shared" si="1713"/>
        <v>-4.21973015397446-2.25549275800666i</v>
      </c>
      <c r="AN644" s="223" t="str">
        <f t="shared" si="1714"/>
        <v>-0.93344899124124+4.69276497755135i</v>
      </c>
      <c r="AO644" s="223" t="str">
        <f t="shared" si="1715"/>
        <v>4.76166203228628-0.468982775872545i</v>
      </c>
      <c r="AP644" s="223" t="str">
        <f t="shared" si="1716"/>
        <v>-1.83102606123294-4.42048795008736i</v>
      </c>
      <c r="AQ644" s="223" t="str">
        <f t="shared" si="1717"/>
        <v>-3.69862441382708+3.03538261166925i</v>
      </c>
      <c r="AR644" s="223" t="str">
        <f t="shared" si="1718"/>
        <v>3.97833404973965+2.65823782654297i</v>
      </c>
      <c r="AS644" s="223" t="str">
        <f t="shared" si="1719"/>
        <v>1.38892558254915-4.57867403075632i</v>
      </c>
      <c r="AT644" s="223" t="str">
        <f t="shared" si="1720"/>
        <v>-4.78470167866104+1.4185033317409E-13i</v>
      </c>
      <c r="AU644" s="223" t="str">
        <f t="shared" si="1721"/>
        <v>1.38892558254897+4.57867403075637i</v>
      </c>
      <c r="AV644" s="223" t="str">
        <f t="shared" si="1722"/>
        <v>3.9783340497395-2.65823782654321i</v>
      </c>
      <c r="AW644" s="223" t="str">
        <f t="shared" si="1723"/>
        <v>-3.69862441382727-3.03538261166904i</v>
      </c>
      <c r="AX644" s="223" t="str">
        <f t="shared" si="1724"/>
        <v>-1.83102606123315+4.42048795008728i</v>
      </c>
      <c r="AY644" s="223" t="str">
        <f t="shared" si="1725"/>
        <v>4.76166203228631+0.468982775872229i</v>
      </c>
      <c r="AZ644" s="223" t="str">
        <f t="shared" si="1726"/>
        <v>-0.933448991241053-4.69276497755139i</v>
      </c>
      <c r="BA644" s="223" t="str">
        <f t="shared" si="1727"/>
        <v>-4.21973015397457+2.25549275800646i</v>
      </c>
      <c r="BB644" s="223" t="str">
        <f t="shared" si="1728"/>
        <v>3.38329500293593+3.38329500293584i</v>
      </c>
      <c r="BC644" s="223" t="str">
        <f t="shared" si="1729"/>
        <v>2.25549275800682-4.21973015397437i</v>
      </c>
      <c r="BD644" s="223" t="str">
        <f t="shared" si="1730"/>
        <v>-4.69276497755142-0.933448991240919i</v>
      </c>
      <c r="BE644" s="223" t="str">
        <f t="shared" si="1731"/>
        <v>0.468982775872362+4.7616620322863i</v>
      </c>
      <c r="BF644" s="223" t="str">
        <f t="shared" si="1732"/>
        <v>4.42048795008743-1.83102606123278i</v>
      </c>
      <c r="BG644" s="223" t="str">
        <f t="shared" si="1733"/>
        <v>-3.03538261166914-3.69862441382718i</v>
      </c>
      <c r="BH644" s="223" t="str">
        <f t="shared" si="1734"/>
        <v>-2.65823782654312+3.97833404973955i</v>
      </c>
      <c r="BI644" s="223" t="str">
        <f t="shared" si="1735"/>
        <v>4.57867403075641+1.38892558254884i</v>
      </c>
      <c r="BJ644" s="223" t="str">
        <f t="shared" si="1736"/>
        <v>4.22046267802475E-14-4.78470167866104i</v>
      </c>
      <c r="BK644" s="223" t="str">
        <f t="shared" si="1737"/>
        <v>-4.57867403075642+1.38892558254882i</v>
      </c>
      <c r="BL644" s="223" t="str">
        <f t="shared" si="1738"/>
        <v>2.65823782654305+3.9783340497396i</v>
      </c>
      <c r="BM644" s="176"/>
      <c r="BN644" s="176"/>
      <c r="BO644" s="176"/>
      <c r="BP644" s="176"/>
      <c r="BQ644" s="176"/>
      <c r="BR644" s="176"/>
      <c r="BS644" s="176"/>
      <c r="BT644" s="176"/>
      <c r="BU644" s="176"/>
      <c r="BV644" s="176"/>
      <c r="BW644" s="223"/>
      <c r="BX644" s="223"/>
      <c r="BY644" s="223"/>
      <c r="BZ644" s="223"/>
      <c r="CH644" s="222">
        <f t="shared" si="1739"/>
        <v>-272.02350271030025</v>
      </c>
    </row>
    <row r="645" spans="1:86">
      <c r="A645" s="227">
        <f t="shared" si="1630"/>
        <v>6.2500000000000012E-3</v>
      </c>
      <c r="B645" s="228">
        <v>20</v>
      </c>
      <c r="C645" s="228">
        <f t="shared" si="1631"/>
        <v>1000</v>
      </c>
      <c r="D645" s="228">
        <f t="shared" si="1740"/>
        <v>6283.1853071795858</v>
      </c>
      <c r="E645" s="227" t="str">
        <f t="shared" si="1687"/>
        <v>6283.18530717959i</v>
      </c>
      <c r="F645" s="227" t="str">
        <f t="shared" si="1632"/>
        <v>0.205671941738218-1.42637422952282i</v>
      </c>
      <c r="G645" s="227" t="str">
        <f t="shared" si="1633"/>
        <v>-2.7895037842448-0.118428016837543i</v>
      </c>
      <c r="H645" s="227" t="str">
        <f t="shared" si="1634"/>
        <v>0.00253451020420902-0.0175773127301331i</v>
      </c>
      <c r="I645" s="227" t="str">
        <f t="shared" si="1688"/>
        <v>0.0039585776681864-0.00110351896072048i</v>
      </c>
      <c r="J645" s="223" t="str">
        <f>IMPRODUCT(1/Nt_input,AH625)</f>
        <v>-3.56312811829358E-14+1.02340011465251E-14i</v>
      </c>
      <c r="K645" s="246" t="str">
        <f t="shared" si="1689"/>
        <v>-1.29755779670414E-16+7.98318827749608E-17i</v>
      </c>
      <c r="L645" s="222">
        <f t="shared" si="1690"/>
        <v>-316.34330625252846</v>
      </c>
      <c r="M645" s="222">
        <f t="shared" si="1635"/>
        <v>394.61939766255642</v>
      </c>
      <c r="N645" s="224">
        <f t="shared" si="1636"/>
        <v>4.619397662556433</v>
      </c>
      <c r="O645" s="223" t="str">
        <f t="shared" si="1637"/>
        <v>-1.76776695296636-4.26776695296637i</v>
      </c>
      <c r="P645" s="223" t="str">
        <f t="shared" si="1638"/>
        <v>-3.26640741219095+3.26640741219093i</v>
      </c>
      <c r="Q645" s="223" t="str">
        <f t="shared" si="1691"/>
        <v>4.26776695296636+1.76776695296638i</v>
      </c>
      <c r="R645" s="223" t="str">
        <f t="shared" si="1692"/>
        <v>1.37234099249098E-14-4.61939766255643i</v>
      </c>
      <c r="S645" s="223" t="str">
        <f t="shared" si="1693"/>
        <v>-4.26776695296637+1.76776695296636i</v>
      </c>
      <c r="T645" s="223" t="str">
        <f t="shared" si="1694"/>
        <v>3.26640741219086+3.26640741219102i</v>
      </c>
      <c r="U645" s="223" t="str">
        <f t="shared" si="1695"/>
        <v>1.76776695296656-4.26776695296629i</v>
      </c>
      <c r="V645" s="223" t="str">
        <f t="shared" si="1696"/>
        <v>-4.61939766255643+1.53078550049596E-13i</v>
      </c>
      <c r="W645" s="223" t="str">
        <f t="shared" si="1697"/>
        <v>1.76776695296643+4.26776695296634i</v>
      </c>
      <c r="X645" s="223" t="str">
        <f t="shared" si="1698"/>
        <v>3.26640741219096-3.26640741219092i</v>
      </c>
      <c r="Y645" s="223" t="str">
        <f t="shared" si="1699"/>
        <v>-4.26776695296632-1.76776695296649i</v>
      </c>
      <c r="Z645" s="223" t="str">
        <f t="shared" si="1700"/>
        <v>-2.25798448990042E-13+4.61939766255643i</v>
      </c>
      <c r="AA645" s="223" t="str">
        <f t="shared" si="1701"/>
        <v>4.26776695296631-1.76776695296649i</v>
      </c>
      <c r="AB645" s="223" t="str">
        <f t="shared" si="1702"/>
        <v>-3.26640741219097-3.26640741219091i</v>
      </c>
      <c r="AC645" s="223" t="str">
        <f t="shared" si="1703"/>
        <v>-1.76776695296642+4.26776695296635i</v>
      </c>
      <c r="AD645" s="223" t="str">
        <f t="shared" si="1704"/>
        <v>4.61939766255643+1.53362023281139E-13i</v>
      </c>
      <c r="AE645" s="223" t="str">
        <f t="shared" si="1705"/>
        <v>-1.76776695296658-4.26776695296628i</v>
      </c>
      <c r="AF645" s="223" t="str">
        <f t="shared" si="1706"/>
        <v>-3.26640741219085+3.26640741219103i</v>
      </c>
      <c r="AG645" s="223" t="str">
        <f t="shared" si="1707"/>
        <v>4.26776695296638+1.76776695296634i</v>
      </c>
      <c r="AH645" s="223" t="str">
        <f t="shared" si="1708"/>
        <v>6.45142003086533E-14-4.61939766255643i</v>
      </c>
      <c r="AI645" s="223" t="str">
        <f t="shared" si="1709"/>
        <v>-4.26776695296643+1.76776695296622i</v>
      </c>
      <c r="AJ645" s="223" t="str">
        <f t="shared" si="1710"/>
        <v>3.26640741219108+3.2664074121908i</v>
      </c>
      <c r="AK645" s="223" t="str">
        <f t="shared" si="1711"/>
        <v>1.76776695296627-4.26776695296641i</v>
      </c>
      <c r="AL645" s="223" t="str">
        <f t="shared" si="1712"/>
        <v>-4.61939766255643+7.92222540024904E-15i</v>
      </c>
      <c r="AM645" s="223" t="str">
        <f t="shared" si="1713"/>
        <v>1.76776695296629+4.2677669529664i</v>
      </c>
      <c r="AN645" s="223" t="str">
        <f t="shared" si="1714"/>
        <v>3.26640741219107-3.26640741219081i</v>
      </c>
      <c r="AO645" s="223" t="str">
        <f t="shared" si="1715"/>
        <v>-4.26776695296643-1.7677669529662i</v>
      </c>
      <c r="AP645" s="223" t="str">
        <f t="shared" si="1716"/>
        <v>8.03586511091516E-14+4.61939766255643i</v>
      </c>
      <c r="AQ645" s="223" t="str">
        <f t="shared" si="1717"/>
        <v>4.26776695296637-1.76776695296636i</v>
      </c>
      <c r="AR645" s="223" t="str">
        <f t="shared" si="1718"/>
        <v>-3.26640741219086-3.26640741219102i</v>
      </c>
      <c r="AS645" s="223" t="str">
        <f t="shared" si="1719"/>
        <v>-1.76776695296656+4.26776695296629i</v>
      </c>
      <c r="AT645" s="223" t="str">
        <f t="shared" si="1720"/>
        <v>4.61939766255643-1.52795076818054E-13i</v>
      </c>
      <c r="AU645" s="223" t="str">
        <f t="shared" si="1721"/>
        <v>-1.76776695296645-4.26776695296633i</v>
      </c>
      <c r="AV645" s="223" t="str">
        <f t="shared" si="1722"/>
        <v>-3.26640741219095+3.26640741219093i</v>
      </c>
      <c r="AW645" s="223" t="str">
        <f t="shared" si="1723"/>
        <v>4.26776695296633+1.76776695296647i</v>
      </c>
      <c r="AX645" s="223" t="str">
        <f t="shared" si="1724"/>
        <v>2.0146482632621E-13-4.61939766255643i</v>
      </c>
      <c r="AY645" s="223" t="str">
        <f t="shared" si="1725"/>
        <v>-4.2677669529663+1.76776695296652i</v>
      </c>
      <c r="AZ645" s="223" t="str">
        <f t="shared" si="1726"/>
        <v>3.26640741219098+3.2664074121909i</v>
      </c>
      <c r="BA645" s="223" t="str">
        <f t="shared" si="1727"/>
        <v>1.7677669529664-4.26776695296636i</v>
      </c>
      <c r="BB645" s="223" t="str">
        <f t="shared" si="1728"/>
        <v>-4.61939766255643-1.29028400617307E-13i</v>
      </c>
      <c r="BC645" s="223" t="str">
        <f t="shared" si="1729"/>
        <v>1.76776695296616+4.26776695296646i</v>
      </c>
      <c r="BD645" s="223" t="str">
        <f t="shared" si="1730"/>
        <v>3.26640741219085-3.26640741219104i</v>
      </c>
      <c r="BE645" s="223" t="str">
        <f t="shared" si="1731"/>
        <v>-4.26776695296638-1.76776695296633i</v>
      </c>
      <c r="BF645" s="223" t="str">
        <f t="shared" si="1732"/>
        <v>-5.65919749084046E-14+4.61939766255643i</v>
      </c>
      <c r="BG645" s="223" t="str">
        <f t="shared" si="1733"/>
        <v>4.26776695296643-1.76776695296623i</v>
      </c>
      <c r="BH645" s="223" t="str">
        <f t="shared" si="1734"/>
        <v>-3.26640741219076-3.26640741219112i</v>
      </c>
      <c r="BI645" s="223" t="str">
        <f t="shared" si="1735"/>
        <v>-1.76776695296626+4.26776695296641i</v>
      </c>
      <c r="BJ645" s="223" t="str">
        <f t="shared" si="1736"/>
        <v>4.61939766255643-1.58444508004981E-14i</v>
      </c>
      <c r="BK645" s="223" t="str">
        <f t="shared" si="1737"/>
        <v>-1.7677669529663-4.2677669529664i</v>
      </c>
      <c r="BL645" s="223" t="str">
        <f t="shared" si="1738"/>
        <v>-3.26640741219107+3.26640741219081i</v>
      </c>
      <c r="BM645" s="176"/>
      <c r="BN645" s="176"/>
      <c r="BO645" s="176"/>
      <c r="BP645" s="176"/>
      <c r="BQ645" s="176"/>
      <c r="BR645" s="176"/>
      <c r="BS645" s="176"/>
      <c r="BT645" s="176"/>
      <c r="BU645" s="176"/>
      <c r="BV645" s="176"/>
      <c r="BW645" s="223"/>
      <c r="BX645" s="223"/>
      <c r="BY645" s="223"/>
      <c r="BZ645" s="223"/>
      <c r="CH645" s="222">
        <f t="shared" si="1739"/>
        <v>-268.61911192190132</v>
      </c>
    </row>
    <row r="646" spans="1:86">
      <c r="A646" s="227">
        <f t="shared" si="1630"/>
        <v>6.5625000000000015E-3</v>
      </c>
      <c r="B646" s="228">
        <v>21</v>
      </c>
      <c r="C646" s="228">
        <f t="shared" si="1631"/>
        <v>1050</v>
      </c>
      <c r="D646" s="228">
        <f t="shared" si="1740"/>
        <v>6597.3445725385654</v>
      </c>
      <c r="E646" s="227" t="str">
        <f t="shared" si="1687"/>
        <v>6597.34457253857i</v>
      </c>
      <c r="F646" s="227" t="str">
        <f t="shared" si="1632"/>
        <v>0.182308499799845-1.36217661665231i</v>
      </c>
      <c r="G646" s="227" t="str">
        <f t="shared" si="1633"/>
        <v>-2.7968663953501-0.146168404238167i</v>
      </c>
      <c r="H646" s="227" t="str">
        <f t="shared" si="1634"/>
        <v>0.00224660082047003-0.0167862009064635i</v>
      </c>
      <c r="I646" s="227" t="str">
        <f t="shared" si="1688"/>
        <v>0.00390786110498702-0.00117148395498264i</v>
      </c>
      <c r="J646" s="223" t="str">
        <f>IMPRODUCT(1/Nt_input,AI625)</f>
        <v>9.45003014100714E-14+7.63330371134075E-14i</v>
      </c>
      <c r="K646" s="246" t="str">
        <f t="shared" si="1689"/>
        <v>4.58716980503419E-16+1.87593319918094E-16i</v>
      </c>
      <c r="L646" s="222">
        <f t="shared" si="1690"/>
        <v>-306.09749495654694</v>
      </c>
      <c r="M646" s="222">
        <f t="shared" si="1635"/>
        <v>394.40960632174176</v>
      </c>
      <c r="N646" s="224">
        <f t="shared" si="1636"/>
        <v>4.4096063217417738</v>
      </c>
      <c r="O646" s="223" t="str">
        <f t="shared" si="1637"/>
        <v>-2.07867403075636-3.88892558254901i</v>
      </c>
      <c r="P646" s="223" t="str">
        <f t="shared" si="1638"/>
        <v>-2.4498460116948+3.66645365874548i</v>
      </c>
      <c r="Q646" s="223" t="str">
        <f t="shared" si="1691"/>
        <v>4.38837286203458+0.432217001636261i</v>
      </c>
      <c r="R646" s="223" t="str">
        <f t="shared" si="1692"/>
        <v>-1.68748328258295-4.0739450270896i</v>
      </c>
      <c r="S646" s="223" t="str">
        <f t="shared" si="1693"/>
        <v>-2.79742463631857+3.40867178192077i</v>
      </c>
      <c r="T646" s="223" t="str">
        <f t="shared" si="1694"/>
        <v>4.32487697273735+0.860271517273005i</v>
      </c>
      <c r="U646" s="223" t="str">
        <f t="shared" si="1695"/>
        <v>-1.280041147926-4.21973015397446i</v>
      </c>
      <c r="V646" s="223" t="str">
        <f t="shared" si="1696"/>
        <v>-3.11806253246672+3.11806253246664i</v>
      </c>
      <c r="W646" s="223" t="str">
        <f t="shared" si="1697"/>
        <v>4.21973015397442+1.28004114792612i</v>
      </c>
      <c r="X646" s="223" t="str">
        <f t="shared" si="1698"/>
        <v>-0.860271517272881-4.32487697273738i</v>
      </c>
      <c r="Y646" s="223" t="str">
        <f t="shared" si="1699"/>
        <v>-3.40867178192086+2.79742463631846i</v>
      </c>
      <c r="Z646" s="223" t="str">
        <f t="shared" si="1700"/>
        <v>4.07394502708957+1.68748328258303i</v>
      </c>
      <c r="AA646" s="223" t="str">
        <f t="shared" si="1701"/>
        <v>-0.432217001636173-4.38837286203459i</v>
      </c>
      <c r="AB646" s="223" t="str">
        <f t="shared" si="1702"/>
        <v>-3.66645365874555+2.4498460116947i</v>
      </c>
      <c r="AC646" s="223" t="str">
        <f t="shared" si="1703"/>
        <v>3.88892558254895+2.07867403075647i</v>
      </c>
      <c r="AD646" s="223" t="str">
        <f t="shared" si="1704"/>
        <v>1.23168058720758E-13-4.40960632174177i</v>
      </c>
      <c r="AE646" s="223" t="str">
        <f t="shared" si="1705"/>
        <v>-3.88892558254907+2.07867403075624i</v>
      </c>
      <c r="AF646" s="223" t="str">
        <f t="shared" si="1706"/>
        <v>3.6664536587454+2.44984601169492i</v>
      </c>
      <c r="AG646" s="223" t="str">
        <f t="shared" si="1707"/>
        <v>0.432217001636419-4.38837286203457i</v>
      </c>
      <c r="AH646" s="223" t="str">
        <f t="shared" si="1708"/>
        <v>-4.07394502708966+1.6874832825828i</v>
      </c>
      <c r="AI646" s="223" t="str">
        <f t="shared" si="1709"/>
        <v>3.40867178192069+2.79742463631867i</v>
      </c>
      <c r="AJ646" s="223" t="str">
        <f t="shared" si="1710"/>
        <v>0.860271517273137-4.32487697273733i</v>
      </c>
      <c r="AK646" s="223" t="str">
        <f t="shared" si="1711"/>
        <v>-4.21973015397449+1.28004114792589i</v>
      </c>
      <c r="AL646" s="223" t="str">
        <f t="shared" si="1712"/>
        <v>3.11806253246655+3.11806253246681i</v>
      </c>
      <c r="AM646" s="223" t="str">
        <f t="shared" si="1713"/>
        <v>1.28004114792624-4.21973015397439i</v>
      </c>
      <c r="AN646" s="223" t="str">
        <f t="shared" si="1714"/>
        <v>-4.32487697273741+0.860271517272745i</v>
      </c>
      <c r="AO646" s="223" t="str">
        <f t="shared" si="1715"/>
        <v>2.79742463631836+3.40867178192094i</v>
      </c>
      <c r="AP646" s="223" t="str">
        <f t="shared" si="1716"/>
        <v>1.68748328258273-4.07394502708969i</v>
      </c>
      <c r="AQ646" s="223" t="str">
        <f t="shared" si="1717"/>
        <v>-4.3883728620346+0.432217001636051i</v>
      </c>
      <c r="AR646" s="223" t="str">
        <f t="shared" si="1718"/>
        <v>2.44984601169458+3.66645365874562i</v>
      </c>
      <c r="AS646" s="223" t="str">
        <f t="shared" si="1719"/>
        <v>2.07867403075618-3.8889255825491i</v>
      </c>
      <c r="AT646" s="223" t="str">
        <f t="shared" si="1720"/>
        <v>-4.40960632174177+1.92313806085045E-13i</v>
      </c>
      <c r="AU646" s="223" t="str">
        <f t="shared" si="1721"/>
        <v>2.07867403075654+3.88892558254891i</v>
      </c>
      <c r="AV646" s="223" t="str">
        <f t="shared" si="1722"/>
        <v>2.44984601169465-3.66645365874558i</v>
      </c>
      <c r="AW646" s="223" t="str">
        <f t="shared" si="1723"/>
        <v>-4.3883728620346-0.432217001636105i</v>
      </c>
      <c r="AX646" s="223" t="str">
        <f t="shared" si="1724"/>
        <v>1.68748328258306+4.07394502708955i</v>
      </c>
      <c r="AY646" s="223" t="str">
        <f t="shared" si="1725"/>
        <v>2.79742463631842-3.40867178192089i</v>
      </c>
      <c r="AZ646" s="223" t="str">
        <f t="shared" si="1726"/>
        <v>-4.3248769727374-0.860271517272798i</v>
      </c>
      <c r="BA646" s="223" t="str">
        <f t="shared" si="1727"/>
        <v>1.28004114792616+4.21973015397441i</v>
      </c>
      <c r="BB646" s="223" t="str">
        <f t="shared" si="1728"/>
        <v>3.11806253246659-3.11806253246677i</v>
      </c>
      <c r="BC646" s="223" t="str">
        <f t="shared" si="1729"/>
        <v>-4.21973015397447-1.28004114792597i</v>
      </c>
      <c r="BD646" s="223" t="str">
        <f t="shared" si="1730"/>
        <v>0.860271517273053+4.32487697273734i</v>
      </c>
      <c r="BE646" s="223" t="str">
        <f t="shared" si="1731"/>
        <v>3.40867178192072-2.79742463631863i</v>
      </c>
      <c r="BF646" s="223" t="str">
        <f t="shared" si="1732"/>
        <v>-4.07394502708963-1.68748328258288i</v>
      </c>
      <c r="BG646" s="223" t="str">
        <f t="shared" si="1733"/>
        <v>0.432217001636365+4.38837286203457i</v>
      </c>
      <c r="BH646" s="223" t="str">
        <f t="shared" si="1734"/>
        <v>3.66645365874543-2.44984601169487i</v>
      </c>
      <c r="BI646" s="223" t="str">
        <f t="shared" si="1735"/>
        <v>-3.88892558254903-2.07867403075632i</v>
      </c>
      <c r="BJ646" s="223" t="str">
        <f t="shared" si="1736"/>
        <v>6.91457473642871E-14+4.40960632174177i</v>
      </c>
      <c r="BK646" s="223" t="str">
        <f t="shared" si="1737"/>
        <v>3.88892558254855-2.07867403075721i</v>
      </c>
      <c r="BL646" s="223" t="str">
        <f t="shared" si="1738"/>
        <v>-3.66645365874526-2.44984601169512i</v>
      </c>
      <c r="BM646" s="176"/>
      <c r="BN646" s="176"/>
      <c r="BO646" s="176"/>
      <c r="BP646" s="176"/>
      <c r="BQ646" s="176"/>
      <c r="BR646" s="176"/>
      <c r="BS646" s="176"/>
      <c r="BT646" s="176"/>
      <c r="BU646" s="176"/>
      <c r="BV646" s="176"/>
      <c r="BW646" s="223"/>
      <c r="BX646" s="223"/>
      <c r="BY646" s="223"/>
      <c r="BZ646" s="223"/>
      <c r="CH646" s="222">
        <f t="shared" si="1739"/>
        <v>-258.31000759614096</v>
      </c>
    </row>
    <row r="647" spans="1:86">
      <c r="A647" s="227">
        <f t="shared" si="1630"/>
        <v>6.8750000000000018E-3</v>
      </c>
      <c r="B647" s="228">
        <v>22</v>
      </c>
      <c r="C647" s="228">
        <f t="shared" si="1631"/>
        <v>1100</v>
      </c>
      <c r="D647" s="228">
        <f t="shared" si="1740"/>
        <v>6911.5038378975451</v>
      </c>
      <c r="E647" s="227" t="str">
        <f t="shared" si="1687"/>
        <v>6911.50383789755i</v>
      </c>
      <c r="F647" s="227" t="str">
        <f t="shared" si="1632"/>
        <v>0.161949098183366-1.30330634681469i</v>
      </c>
      <c r="G647" s="227" t="str">
        <f t="shared" si="1633"/>
        <v>-2.80455906672742-0.172737085734724i</v>
      </c>
      <c r="H647" s="227" t="str">
        <f t="shared" si="1634"/>
        <v>0.00199571044275271-0.0160607383160539i</v>
      </c>
      <c r="I647" s="227" t="str">
        <f t="shared" si="1688"/>
        <v>0.00385602842731854-0.0012350529843384i</v>
      </c>
      <c r="J647" s="223" t="str">
        <f>IMPRODUCT(1/Nt_input,AJ625)</f>
        <v>1.89859385808441E-15-2.14411821630736E-15i</v>
      </c>
      <c r="K647" s="246" t="str">
        <f t="shared" si="1689"/>
        <v>4.67293228688113E-18-1.06126448040864E-17i</v>
      </c>
      <c r="L647" s="222">
        <f t="shared" si="1690"/>
        <v>-338.71392275065887</v>
      </c>
      <c r="M647" s="222">
        <f t="shared" si="1635"/>
        <v>394.15734806151272</v>
      </c>
      <c r="N647" s="224">
        <f t="shared" si="1636"/>
        <v>4.1573480615127245</v>
      </c>
      <c r="O647" s="223" t="str">
        <f t="shared" si="1637"/>
        <v>-2.30969883127821-3.45670858091273i</v>
      </c>
      <c r="P647" s="223" t="str">
        <f t="shared" si="1638"/>
        <v>-1.59094822571602+3.84088878355709i</v>
      </c>
      <c r="Q647" s="223" t="str">
        <f t="shared" si="1691"/>
        <v>4.07746578424458-0.811058372053651i</v>
      </c>
      <c r="R647" s="223" t="str">
        <f t="shared" si="1692"/>
        <v>-2.93968900604839-2.9396890060484i</v>
      </c>
      <c r="S647" s="223" t="str">
        <f t="shared" si="1693"/>
        <v>-0.811058372053701+4.07746578424457i</v>
      </c>
      <c r="T647" s="223" t="str">
        <f t="shared" si="1694"/>
        <v>3.84088878355707-1.59094822571606i</v>
      </c>
      <c r="U647" s="223" t="str">
        <f t="shared" si="1695"/>
        <v>-3.45670858091277-2.30969883127815i</v>
      </c>
      <c r="V647" s="223" t="str">
        <f t="shared" si="1696"/>
        <v>1.52282254214802E-13+4.15734806151272i</v>
      </c>
      <c r="W647" s="223" t="str">
        <f t="shared" si="1697"/>
        <v>3.45670858091283-2.30969883127806i</v>
      </c>
      <c r="X647" s="223" t="str">
        <f t="shared" si="1698"/>
        <v>-3.84088878355704-1.59094822571615i</v>
      </c>
      <c r="Y647" s="223" t="str">
        <f t="shared" si="1699"/>
        <v>0.811058372053601+4.07746578424459i</v>
      </c>
      <c r="Z647" s="223" t="str">
        <f t="shared" si="1700"/>
        <v>2.93968900604838-2.93968900604841i</v>
      </c>
      <c r="AA647" s="223" t="str">
        <f t="shared" si="1701"/>
        <v>-4.0774657842446-0.811058372053543i</v>
      </c>
      <c r="AB647" s="223" t="str">
        <f t="shared" si="1702"/>
        <v>1.59094822571619+3.84088878355702i</v>
      </c>
      <c r="AC647" s="223" t="str">
        <f t="shared" si="1703"/>
        <v>2.30969883127836-3.45670858091263i</v>
      </c>
      <c r="AD647" s="223" t="str">
        <f t="shared" si="1704"/>
        <v>-4.15734806151272-1.08991776689185E-13i</v>
      </c>
      <c r="AE647" s="223" t="str">
        <f t="shared" si="1705"/>
        <v>2.3096988312782+3.45670858091273i</v>
      </c>
      <c r="AF647" s="223" t="str">
        <f t="shared" si="1706"/>
        <v>1.59094822571601-3.84088878355709i</v>
      </c>
      <c r="AG647" s="223" t="str">
        <f t="shared" si="1707"/>
        <v>-4.07746578424457+0.811058372053734i</v>
      </c>
      <c r="AH647" s="223" t="str">
        <f t="shared" si="1708"/>
        <v>2.93968900604852+2.93968900604827i</v>
      </c>
      <c r="AI647" s="223" t="str">
        <f t="shared" si="1709"/>
        <v>0.811058372053813-4.07746578424455i</v>
      </c>
      <c r="AJ647" s="223" t="str">
        <f t="shared" si="1710"/>
        <v>-3.84088878355711+1.59094822571596i</v>
      </c>
      <c r="AK647" s="223" t="str">
        <f t="shared" si="1711"/>
        <v>3.45670858091271+2.30969883127824i</v>
      </c>
      <c r="AL647" s="223" t="str">
        <f t="shared" si="1712"/>
        <v>-5.80603448512879E-14-4.15734806151272i</v>
      </c>
      <c r="AM647" s="223" t="str">
        <f t="shared" si="1713"/>
        <v>-3.45670858091266+2.30969883127831i</v>
      </c>
      <c r="AN647" s="223" t="str">
        <f t="shared" si="1714"/>
        <v>3.84088878355716+1.59094822571586i</v>
      </c>
      <c r="AO647" s="223" t="str">
        <f t="shared" si="1715"/>
        <v>-0.811058372053493-4.07746578424462i</v>
      </c>
      <c r="AP647" s="223" t="str">
        <f t="shared" si="1716"/>
        <v>-2.93968900604846+2.93968900604833i</v>
      </c>
      <c r="AQ647" s="223" t="str">
        <f t="shared" si="1717"/>
        <v>4.07746578424458+0.811058372053651i</v>
      </c>
      <c r="AR647" s="223" t="str">
        <f t="shared" si="1718"/>
        <v>-1.59094822571612-3.84088878355705i</v>
      </c>
      <c r="AS647" s="223" t="str">
        <f t="shared" si="1719"/>
        <v>-2.3096988312781+3.4567085809128i</v>
      </c>
      <c r="AT647" s="223" t="str">
        <f t="shared" si="1720"/>
        <v>4.15734806151272+2.17983553378369E-13i</v>
      </c>
      <c r="AU647" s="223" t="str">
        <f t="shared" si="1721"/>
        <v>-2.30969883127808-3.45670858091281i</v>
      </c>
      <c r="AV647" s="223" t="str">
        <f t="shared" si="1722"/>
        <v>-1.59094822571608+3.84088878355706i</v>
      </c>
      <c r="AW647" s="223" t="str">
        <f t="shared" si="1723"/>
        <v>4.07746578424458-0.81105837205366i</v>
      </c>
      <c r="AX647" s="223" t="str">
        <f t="shared" si="1724"/>
        <v>-2.93968900604845-2.93968900604834i</v>
      </c>
      <c r="AY647" s="223" t="str">
        <f t="shared" si="1725"/>
        <v>-0.811058372053518+4.07746578424461i</v>
      </c>
      <c r="AZ647" s="223" t="str">
        <f t="shared" si="1726"/>
        <v>3.84088878355716-1.59094822571583i</v>
      </c>
      <c r="BA647" s="223" t="str">
        <f t="shared" si="1727"/>
        <v>-3.45670858091266-2.30969883127831i</v>
      </c>
      <c r="BB647" s="223" t="str">
        <f t="shared" si="1728"/>
        <v>-5.09314318378967E-14+4.15734806151272i</v>
      </c>
      <c r="BC647" s="223" t="str">
        <f t="shared" si="1729"/>
        <v>3.45670858091272-2.30969883127822i</v>
      </c>
      <c r="BD647" s="223" t="str">
        <f t="shared" si="1730"/>
        <v>-3.84088878355711-1.59094822571598i</v>
      </c>
      <c r="BE647" s="223" t="str">
        <f t="shared" si="1731"/>
        <v>0.811058372053418+4.07746578424463i</v>
      </c>
      <c r="BF647" s="223" t="str">
        <f t="shared" si="1732"/>
        <v>2.93968900604852-2.93968900604827i</v>
      </c>
      <c r="BG647" s="223" t="str">
        <f t="shared" si="1733"/>
        <v>-4.07746578424456-0.811058372053759i</v>
      </c>
      <c r="BH647" s="223" t="str">
        <f t="shared" si="1734"/>
        <v>1.59094822571599+3.8408887835571i</v>
      </c>
      <c r="BI647" s="223" t="str">
        <f t="shared" si="1735"/>
        <v>2.30969883127891-3.45670858091226i</v>
      </c>
      <c r="BJ647" s="223" t="str">
        <f t="shared" si="1736"/>
        <v>-4.15734806151272-7.10991880535E-13i</v>
      </c>
      <c r="BK647" s="223" t="str">
        <f t="shared" si="1737"/>
        <v>2.30969883127767+3.45670858091308i</v>
      </c>
      <c r="BL647" s="223" t="str">
        <f t="shared" si="1738"/>
        <v>1.59094822571659-3.84088878355685i</v>
      </c>
      <c r="BM647" s="176"/>
      <c r="BN647" s="176"/>
      <c r="BO647" s="176"/>
      <c r="BP647" s="176"/>
      <c r="BQ647" s="176"/>
      <c r="BR647" s="176"/>
      <c r="BS647" s="176"/>
      <c r="BT647" s="176"/>
      <c r="BU647" s="176"/>
      <c r="BV647" s="176"/>
      <c r="BW647" s="223"/>
      <c r="BX647" s="223"/>
      <c r="BY647" s="223"/>
      <c r="BZ647" s="223"/>
      <c r="CH647" s="222">
        <f t="shared" si="1739"/>
        <v>-290.86085447277748</v>
      </c>
    </row>
    <row r="648" spans="1:86">
      <c r="A648" s="227">
        <f t="shared" si="1630"/>
        <v>7.187500000000002E-3</v>
      </c>
      <c r="B648" s="228">
        <v>23</v>
      </c>
      <c r="C648" s="228">
        <f t="shared" si="1631"/>
        <v>1150</v>
      </c>
      <c r="D648" s="228">
        <f t="shared" si="1740"/>
        <v>7225.6631032565238</v>
      </c>
      <c r="E648" s="227" t="str">
        <f t="shared" si="1687"/>
        <v>7225.66310325652i</v>
      </c>
      <c r="F648" s="227" t="str">
        <f t="shared" si="1632"/>
        <v>0.144104695496029-1.24914562419355i</v>
      </c>
      <c r="G648" s="227" t="str">
        <f t="shared" si="1633"/>
        <v>-2.81257780212534-0.198260107038382i</v>
      </c>
      <c r="H648" s="227" t="str">
        <f t="shared" si="1634"/>
        <v>0.00177581257862579-0.0153933118164037i</v>
      </c>
      <c r="I648" s="227" t="str">
        <f t="shared" si="1688"/>
        <v>0.00380331414834646-0.00129447455053318i</v>
      </c>
      <c r="J648" s="223" t="str">
        <f>IMPRODUCT(1/Nt_input,AK625)</f>
        <v>-2.94648881031881E-15-1.70747964378659E-13i</v>
      </c>
      <c r="K648" s="246" t="str">
        <f t="shared" si="1689"/>
        <v>-2.3223531702375E-16-6.45593993944323E-16i</v>
      </c>
      <c r="L648" s="222">
        <f t="shared" si="1690"/>
        <v>-303.27232876596673</v>
      </c>
      <c r="M648" s="222">
        <f t="shared" si="1635"/>
        <v>393.86505226681368</v>
      </c>
      <c r="N648" s="224">
        <f t="shared" si="1636"/>
        <v>3.8650522668136826</v>
      </c>
      <c r="O648" s="223" t="str">
        <f t="shared" si="1637"/>
        <v>-2.45196320100807-2.98772580504033i</v>
      </c>
      <c r="P648" s="223" t="str">
        <f t="shared" si="1638"/>
        <v>-0.754034291341839+3.79078637128i</v>
      </c>
      <c r="Q648" s="223" t="str">
        <f t="shared" si="1691"/>
        <v>3.4086717819208-1.82197302623789i</v>
      </c>
      <c r="R648" s="223" t="str">
        <f t="shared" si="1692"/>
        <v>-3.5708426813955-1.47909146773475i</v>
      </c>
      <c r="S648" s="223" t="str">
        <f t="shared" si="1693"/>
        <v>1.12196544984357+3.69862441382724i</v>
      </c>
      <c r="T648" s="223" t="str">
        <f t="shared" si="1694"/>
        <v>2.14730798850656-3.21367350981668i</v>
      </c>
      <c r="U648" s="223" t="str">
        <f t="shared" si="1695"/>
        <v>-3.84644098372275+0.378841370417182i</v>
      </c>
      <c r="V648" s="223" t="str">
        <f t="shared" si="1696"/>
        <v>2.73300466750436+2.73300466750442i</v>
      </c>
      <c r="W648" s="223" t="str">
        <f t="shared" si="1697"/>
        <v>0.378841370417262-3.84644098372274i</v>
      </c>
      <c r="X648" s="223" t="str">
        <f t="shared" si="1698"/>
        <v>-3.21367350981673+2.14730798850649i</v>
      </c>
      <c r="Y648" s="223" t="str">
        <f t="shared" si="1699"/>
        <v>3.69862441382722+1.12196544984365i</v>
      </c>
      <c r="Z648" s="223" t="str">
        <f t="shared" si="1700"/>
        <v>-1.47909146773486-3.57084268139546i</v>
      </c>
      <c r="AA648" s="223" t="str">
        <f t="shared" si="1701"/>
        <v>-1.821973026238+3.40867178192074i</v>
      </c>
      <c r="AB648" s="223" t="str">
        <f t="shared" si="1702"/>
        <v>3.79078637127999-0.754034291341866i</v>
      </c>
      <c r="AC648" s="223" t="str">
        <f t="shared" si="1703"/>
        <v>-2.98772580504043-2.45196320100795i</v>
      </c>
      <c r="AD648" s="223" t="str">
        <f t="shared" si="1704"/>
        <v>-9.46998086090732E-14+3.86505226681368i</v>
      </c>
      <c r="AE648" s="223" t="str">
        <f t="shared" si="1705"/>
        <v>2.98772580504028-2.45196320100812i</v>
      </c>
      <c r="AF648" s="223" t="str">
        <f t="shared" si="1706"/>
        <v>-3.79078637127996-0.754034291342025i</v>
      </c>
      <c r="AG648" s="223" t="str">
        <f t="shared" si="1707"/>
        <v>1.82197302623784+3.40867178192083i</v>
      </c>
      <c r="AH648" s="223" t="str">
        <f t="shared" si="1708"/>
        <v>1.47909146773465-3.57084268139555i</v>
      </c>
      <c r="AI648" s="223" t="str">
        <f t="shared" si="1709"/>
        <v>-3.69862441382726+1.1219654498435i</v>
      </c>
      <c r="AJ648" s="223" t="str">
        <f t="shared" si="1710"/>
        <v>3.21367350981663+2.14730798850664i</v>
      </c>
      <c r="AK648" s="223" t="str">
        <f t="shared" si="1711"/>
        <v>-0.378841370417484-3.84644098372272i</v>
      </c>
      <c r="AL648" s="223" t="str">
        <f t="shared" si="1712"/>
        <v>-2.73300466750449+2.73300466750429i</v>
      </c>
      <c r="AM648" s="223" t="str">
        <f t="shared" si="1713"/>
        <v>3.84644098372273+0.378841370417356i</v>
      </c>
      <c r="AN648" s="223" t="str">
        <f t="shared" si="1714"/>
        <v>-2.14730798850675-3.21367350981656i</v>
      </c>
      <c r="AO648" s="223" t="str">
        <f t="shared" si="1715"/>
        <v>-1.12196544984374+3.69862441382719i</v>
      </c>
      <c r="AP648" s="223" t="str">
        <f t="shared" si="1716"/>
        <v>3.5708426813955-1.47909146773477i</v>
      </c>
      <c r="AQ648" s="223" t="str">
        <f t="shared" si="1717"/>
        <v>-3.40867178192089-1.82197302623773i</v>
      </c>
      <c r="AR648" s="223" t="str">
        <f t="shared" si="1718"/>
        <v>0.7540342913418+3.79078637128001i</v>
      </c>
      <c r="AS648" s="223" t="str">
        <f t="shared" si="1719"/>
        <v>2.451963201008-2.98772580504038i</v>
      </c>
      <c r="AT648" s="223" t="str">
        <f t="shared" si="1720"/>
        <v>-3.86505226681368-1.89399617218146E-13i</v>
      </c>
      <c r="AU648" s="223" t="str">
        <f t="shared" si="1721"/>
        <v>2.45196320100804+2.98772580504035i</v>
      </c>
      <c r="AV648" s="223" t="str">
        <f t="shared" si="1722"/>
        <v>0.754034291341742-3.79078637128002i</v>
      </c>
      <c r="AW648" s="223" t="str">
        <f t="shared" si="1723"/>
        <v>-3.40867178192086+1.82197302623778i</v>
      </c>
      <c r="AX648" s="223" t="str">
        <f t="shared" si="1724"/>
        <v>3.57084268139552+1.47909146773471i</v>
      </c>
      <c r="AY648" s="223" t="str">
        <f t="shared" si="1725"/>
        <v>-1.12196544984375-3.69862441382719i</v>
      </c>
      <c r="AZ648" s="223" t="str">
        <f t="shared" si="1726"/>
        <v>-2.14730798850672+3.21367350981658i</v>
      </c>
      <c r="BA648" s="223" t="str">
        <f t="shared" si="1727"/>
        <v>3.84644098372273-0.37884137041739i</v>
      </c>
      <c r="BB648" s="223" t="str">
        <f t="shared" si="1728"/>
        <v>-2.73300466750452-2.73300466750427i</v>
      </c>
      <c r="BC648" s="223" t="str">
        <f t="shared" si="1729"/>
        <v>-0.378841370417423+3.84644098372272i</v>
      </c>
      <c r="BD648" s="223" t="str">
        <f t="shared" si="1730"/>
        <v>3.2136735098166-2.14730798850669i</v>
      </c>
      <c r="BE648" s="223" t="str">
        <f t="shared" si="1731"/>
        <v>-3.69862441382716-1.12196544984383i</v>
      </c>
      <c r="BF648" s="223" t="str">
        <f t="shared" si="1732"/>
        <v>1.47909146773468+3.57084268139553i</v>
      </c>
      <c r="BG648" s="223" t="str">
        <f t="shared" si="1733"/>
        <v>1.82197302623747-3.40867178192102i</v>
      </c>
      <c r="BH648" s="223" t="str">
        <f t="shared" si="1734"/>
        <v>-3.79078637127965+0.754034291343594i</v>
      </c>
      <c r="BI648" s="223" t="str">
        <f t="shared" si="1735"/>
        <v>2.98772580503984+2.45196320100866i</v>
      </c>
      <c r="BJ648" s="223" t="str">
        <f t="shared" si="1736"/>
        <v>-5.39786017628054E-13-3.86505226681368i</v>
      </c>
      <c r="BK648" s="223" t="str">
        <f t="shared" si="1737"/>
        <v>-2.98772580503919+2.45196320100946i</v>
      </c>
      <c r="BL648" s="223" t="str">
        <f t="shared" si="1738"/>
        <v>3.79078637127985+0.754034291342589i</v>
      </c>
      <c r="BM648" s="176"/>
      <c r="BN648" s="176"/>
      <c r="BO648" s="176"/>
      <c r="BP648" s="176"/>
      <c r="BQ648" s="176"/>
      <c r="BR648" s="176"/>
      <c r="BS648" s="176"/>
      <c r="BT648" s="176"/>
      <c r="BU648" s="176"/>
      <c r="BV648" s="176"/>
      <c r="BW648" s="223"/>
      <c r="BX648" s="223"/>
      <c r="BY648" s="223"/>
      <c r="BZ648" s="223"/>
      <c r="CH648" s="222">
        <f t="shared" si="1739"/>
        <v>-255.35159624514421</v>
      </c>
    </row>
    <row r="649" spans="1:86">
      <c r="A649" s="227">
        <f t="shared" si="1630"/>
        <v>7.5000000000000023E-3</v>
      </c>
      <c r="B649" s="228">
        <v>24</v>
      </c>
      <c r="C649" s="228">
        <f t="shared" si="1631"/>
        <v>1200</v>
      </c>
      <c r="D649" s="228">
        <f t="shared" si="1740"/>
        <v>7539.8223686155034</v>
      </c>
      <c r="E649" s="227" t="str">
        <f t="shared" si="1687"/>
        <v>7539.8223686155i</v>
      </c>
      <c r="F649" s="227" t="str">
        <f t="shared" si="1632"/>
        <v>0.128381139558974-1.19916529419605i</v>
      </c>
      <c r="G649" s="227" t="str">
        <f t="shared" si="1633"/>
        <v>-2.82091845532597-0.222841550873823i</v>
      </c>
      <c r="H649" s="227" t="str">
        <f t="shared" si="1634"/>
        <v>0.00158205006229947-0.0147774005972174i</v>
      </c>
      <c r="I649" s="227" t="str">
        <f t="shared" si="1688"/>
        <v>0.00374992993232887-0.00134997331303861i</v>
      </c>
      <c r="J649" s="223" t="str">
        <f>IMPRODUCT(1/Nt_input,AL625)</f>
        <v>8.09829024043911E-14+4.62355848052098E-14i</v>
      </c>
      <c r="K649" s="246" t="str">
        <f t="shared" si="1689"/>
        <v>3.6609701533286E-16+6.40554463414479E-17i</v>
      </c>
      <c r="L649" s="222">
        <f t="shared" si="1690"/>
        <v>-308.59711595673787</v>
      </c>
      <c r="M649" s="222">
        <f t="shared" si="1635"/>
        <v>393.53553390593271</v>
      </c>
      <c r="N649" s="224">
        <f t="shared" si="1636"/>
        <v>3.5355339059327346</v>
      </c>
      <c r="O649" s="223" t="str">
        <f t="shared" si="1637"/>
        <v>-2.49999999999999-2.50000000000001i</v>
      </c>
      <c r="P649" s="223" t="str">
        <f t="shared" si="1638"/>
        <v>-6.49733085319579E-16+3.53553390593273i</v>
      </c>
      <c r="Q649" s="223" t="str">
        <f t="shared" si="1691"/>
        <v>2.50000000000001-2.49999999999999i</v>
      </c>
      <c r="R649" s="223" t="str">
        <f t="shared" si="1692"/>
        <v>-3.53553390593273-1.29946617063916E-15i</v>
      </c>
      <c r="S649" s="223" t="str">
        <f t="shared" si="1693"/>
        <v>2.49999999999994+2.50000000000006i</v>
      </c>
      <c r="T649" s="223" t="str">
        <f t="shared" si="1694"/>
        <v>-1.04817087934538E-13-3.53553390593273i</v>
      </c>
      <c r="U649" s="223" t="str">
        <f t="shared" si="1695"/>
        <v>-2.50000000000003+2.49999999999996i</v>
      </c>
      <c r="V649" s="223" t="str">
        <f t="shared" si="1696"/>
        <v>3.53553390593273-1.48129943692364E-13i</v>
      </c>
      <c r="W649" s="223" t="str">
        <f t="shared" si="1697"/>
        <v>-2.49999999999999-2.50000000000001i</v>
      </c>
      <c r="X649" s="223" t="str">
        <f t="shared" si="1698"/>
        <v>-1.72818650964445E-13+3.53553390593273i</v>
      </c>
      <c r="Y649" s="223" t="str">
        <f t="shared" si="1699"/>
        <v>2.49999999999998-2.50000000000001i</v>
      </c>
      <c r="Z649" s="223" t="str">
        <f t="shared" si="1700"/>
        <v>-3.53553390593273-1.4206653487609E-13i</v>
      </c>
      <c r="AA649" s="223" t="str">
        <f t="shared" si="1701"/>
        <v>2.50000000000004+2.49999999999996i</v>
      </c>
      <c r="AB649" s="223" t="str">
        <f t="shared" si="1702"/>
        <v>9.87536791182634E-14-3.53553390593273i</v>
      </c>
      <c r="AC649" s="223" t="str">
        <f t="shared" si="1703"/>
        <v>-2.49999999999993+2.50000000000007i</v>
      </c>
      <c r="AD649" s="223" t="str">
        <f t="shared" si="1704"/>
        <v>3.53553390593273+5.54408233604372E-14i</v>
      </c>
      <c r="AE649" s="223" t="str">
        <f t="shared" si="1705"/>
        <v>-2.50000000000008-2.49999999999991i</v>
      </c>
      <c r="AF649" s="223" t="str">
        <f t="shared" si="1706"/>
        <v>-3.72494469415517E-14+3.53553390593273i</v>
      </c>
      <c r="AG649" s="223" t="str">
        <f t="shared" si="1707"/>
        <v>2.50000000000013-2.49999999999986i</v>
      </c>
      <c r="AH649" s="223" t="str">
        <f t="shared" si="1708"/>
        <v>-3.53553390593273+6.06340881627439E-15i</v>
      </c>
      <c r="AI649" s="223" t="str">
        <f t="shared" si="1709"/>
        <v>2.49999999999989+2.5000000000001i</v>
      </c>
      <c r="AJ649" s="223" t="str">
        <f t="shared" si="1710"/>
        <v>-4.93762645741004E-14-3.53553390593273i</v>
      </c>
      <c r="AK649" s="223" t="str">
        <f t="shared" si="1711"/>
        <v>-2.50000000000009+2.4999999999999i</v>
      </c>
      <c r="AL649" s="223" t="str">
        <f t="shared" si="1712"/>
        <v>3.53553390593273-6.75676409929862E-14i</v>
      </c>
      <c r="AM649" s="223" t="str">
        <f t="shared" si="1713"/>
        <v>-2.49999999999994-2.50000000000006i</v>
      </c>
      <c r="AN649" s="223" t="str">
        <f t="shared" si="1714"/>
        <v>1.10880496750812E-13+3.53553390593273i</v>
      </c>
      <c r="AO649" s="223" t="str">
        <f t="shared" si="1715"/>
        <v>2.50000000000003-2.49999999999997i</v>
      </c>
      <c r="AP649" s="223" t="str">
        <f t="shared" si="1716"/>
        <v>-3.53553390593273+1.54193352508638E-13i</v>
      </c>
      <c r="AQ649" s="223" t="str">
        <f t="shared" si="1717"/>
        <v>2.49999999999998+2.50000000000002i</v>
      </c>
      <c r="AR649" s="223" t="str">
        <f t="shared" si="1718"/>
        <v>1.54194502478701E-13-3.53553390593273i</v>
      </c>
      <c r="AS649" s="223" t="str">
        <f t="shared" si="1719"/>
        <v>-2.49999999999999+2.50000000000001i</v>
      </c>
      <c r="AT649" s="223" t="str">
        <f t="shared" si="1720"/>
        <v>3.53553390593273+1.10881646720875E-13i</v>
      </c>
      <c r="AU649" s="223" t="str">
        <f t="shared" si="1721"/>
        <v>-2.50000000000004-2.49999999999995i</v>
      </c>
      <c r="AV649" s="223" t="str">
        <f t="shared" si="1722"/>
        <v>-1.17811749640929E-13+3.53553390593273i</v>
      </c>
      <c r="AW649" s="223" t="str">
        <f t="shared" si="1723"/>
        <v>2.49999999999993-2.50000000000007i</v>
      </c>
      <c r="AX649" s="223" t="str">
        <f t="shared" si="1724"/>
        <v>-3.53553390593273-7.44988938831035E-14i</v>
      </c>
      <c r="AY649" s="223" t="str">
        <f t="shared" si="1725"/>
        <v>2.5000000000001+2.49999999999989i</v>
      </c>
      <c r="AZ649" s="223" t="str">
        <f t="shared" si="1726"/>
        <v>3.11860381252773E-14-3.53553390593273i</v>
      </c>
      <c r="BA649" s="223" t="str">
        <f t="shared" si="1727"/>
        <v>-2.50000000000011+2.49999999999988i</v>
      </c>
      <c r="BB649" s="223" t="str">
        <f t="shared" si="1728"/>
        <v>3.53553390593273-1.21268176325488E-14i</v>
      </c>
      <c r="BC649" s="223" t="str">
        <f t="shared" si="1729"/>
        <v>-2.49999999999988-2.50000000000012i</v>
      </c>
      <c r="BD649" s="223" t="str">
        <f t="shared" si="1730"/>
        <v>5.54396733903749E-14+3.53553390593273i</v>
      </c>
      <c r="BE649" s="223" t="str">
        <f t="shared" si="1731"/>
        <v>2.49999999999959-2.50000000000041i</v>
      </c>
      <c r="BF649" s="223" t="str">
        <f t="shared" si="1732"/>
        <v>-3.53553390593273-6.0464889234213E-13i</v>
      </c>
      <c r="BG649" s="223" t="str">
        <f t="shared" si="1733"/>
        <v>2.50000000000118+2.49999999999881i</v>
      </c>
      <c r="BH649" s="223" t="str">
        <f t="shared" si="1734"/>
        <v>-4.93766095651194E-13-3.53553390593273i</v>
      </c>
      <c r="BI649" s="223" t="str">
        <f t="shared" si="1735"/>
        <v>-2.50000000000052+2.49999999999947i</v>
      </c>
      <c r="BJ649" s="223" t="str">
        <f t="shared" si="1736"/>
        <v>3.53553390593273-1.59218108364451E-12i</v>
      </c>
      <c r="BK649" s="223" t="str">
        <f t="shared" si="1737"/>
        <v>-2.50000000000025-2.49999999999975i</v>
      </c>
      <c r="BL649" s="223" t="str">
        <f t="shared" si="1738"/>
        <v>-8.76653994491699E-13+3.53553390593273i</v>
      </c>
      <c r="BM649" s="176"/>
      <c r="BN649" s="176"/>
      <c r="BO649" s="176"/>
      <c r="BP649" s="176"/>
      <c r="BQ649" s="176"/>
      <c r="BR649" s="176"/>
      <c r="BS649" s="176"/>
      <c r="BT649" s="176"/>
      <c r="BU649" s="176"/>
      <c r="BV649" s="176"/>
      <c r="BW649" s="223"/>
      <c r="BX649" s="223"/>
      <c r="BY649" s="223"/>
      <c r="BZ649" s="223"/>
      <c r="CH649" s="222">
        <f t="shared" si="1739"/>
        <v>-260.60682477382619</v>
      </c>
    </row>
    <row r="650" spans="1:86">
      <c r="A650" s="227">
        <f t="shared" si="1630"/>
        <v>7.8125000000000017E-3</v>
      </c>
      <c r="B650" s="228">
        <v>25</v>
      </c>
      <c r="C650" s="228">
        <f t="shared" si="1631"/>
        <v>1250</v>
      </c>
      <c r="D650" s="228">
        <f t="shared" si="1740"/>
        <v>7853.981633974483</v>
      </c>
      <c r="E650" s="227" t="str">
        <f t="shared" si="1687"/>
        <v>7853.98163397448i</v>
      </c>
      <c r="F650" s="227" t="str">
        <f t="shared" si="1632"/>
        <v>0.114458063385057-1.15291017396846i</v>
      </c>
      <c r="G650" s="227" t="str">
        <f t="shared" si="1633"/>
        <v>-2.82957673466256-0.246567958385539i</v>
      </c>
      <c r="H650" s="227" t="str">
        <f t="shared" si="1634"/>
        <v>0.00141047498823475-0.0142073954072876i</v>
      </c>
      <c r="I650" s="227" t="str">
        <f t="shared" si="1688"/>
        <v>0.00369606739060406-0.00140175540344184i</v>
      </c>
      <c r="J650" s="223" t="str">
        <f>IMPRODUCT(1/Nt_input,AM625)</f>
        <v>1.13207444178524E-14+1.56584814559045E-14i</v>
      </c>
      <c r="K650" s="246" t="str">
        <f t="shared" si="1689"/>
        <v>6.37915952706952E-17+4.20058880368384E-17i</v>
      </c>
      <c r="L650" s="222">
        <f t="shared" si="1690"/>
        <v>-322.34043829200493</v>
      </c>
      <c r="M650" s="222">
        <f t="shared" si="1635"/>
        <v>393.17196642081825</v>
      </c>
      <c r="N650" s="224">
        <f t="shared" si="1636"/>
        <v>3.1719664208182259</v>
      </c>
      <c r="O650" s="223" t="str">
        <f t="shared" si="1637"/>
        <v>-2.45196320100808-2.01227419495967i</v>
      </c>
      <c r="P650" s="223" t="str">
        <f t="shared" si="1638"/>
        <v>0.61881995046177+3.11101797547184i</v>
      </c>
      <c r="Q650" s="223" t="str">
        <f t="shared" si="1691"/>
        <v>1.49525462009535-2.79742463631854i</v>
      </c>
      <c r="R650" s="223" t="str">
        <f t="shared" si="1692"/>
        <v>-2.93051485400705+1.21385899726552i</v>
      </c>
      <c r="S650" s="223" t="str">
        <f t="shared" si="1693"/>
        <v>3.03538261166906+0.920773248729302i</v>
      </c>
      <c r="T650" s="223" t="str">
        <f t="shared" si="1694"/>
        <v>-1.76225012354445-2.63739369015435i</v>
      </c>
      <c r="U650" s="223" t="str">
        <f t="shared" si="1695"/>
        <v>-0.310907077789934+3.15669253551538i</v>
      </c>
      <c r="V650" s="223" t="str">
        <f t="shared" si="1696"/>
        <v>2.2429189658566-2.24291896585658i</v>
      </c>
      <c r="W650" s="223" t="str">
        <f t="shared" si="1697"/>
        <v>-3.15669253551538+0.310907077789889i</v>
      </c>
      <c r="X650" s="223" t="str">
        <f t="shared" si="1698"/>
        <v>2.63739369015449+1.76225012354423i</v>
      </c>
      <c r="Y650" s="223" t="str">
        <f t="shared" si="1699"/>
        <v>-0.920773248729254-3.03538261166907i</v>
      </c>
      <c r="Z650" s="223" t="str">
        <f t="shared" si="1700"/>
        <v>-1.21385899726556+2.93051485400703i</v>
      </c>
      <c r="AA650" s="223" t="str">
        <f t="shared" si="1701"/>
        <v>2.79742463631859-1.49525462009524i</v>
      </c>
      <c r="AB650" s="223" t="str">
        <f t="shared" si="1702"/>
        <v>-3.11101797547186-0.618819950461655i</v>
      </c>
      <c r="AC650" s="223" t="str">
        <f t="shared" si="1703"/>
        <v>2.01227419495971+2.45196320100805i</v>
      </c>
      <c r="AD650" s="223" t="str">
        <f t="shared" si="1704"/>
        <v>4.4299471921138E-14-3.17196642081823i</v>
      </c>
      <c r="AE650" s="223" t="str">
        <f t="shared" si="1705"/>
        <v>-2.01227419495978+2.45196320100799i</v>
      </c>
      <c r="AF650" s="223" t="str">
        <f t="shared" si="1706"/>
        <v>3.11101797547181-0.618819950461877i</v>
      </c>
      <c r="AG650" s="223" t="str">
        <f t="shared" si="1707"/>
        <v>-2.79742463631855-1.49525462009533i</v>
      </c>
      <c r="AH650" s="223" t="str">
        <f t="shared" si="1708"/>
        <v>1.21385899726547+2.93051485400706i</v>
      </c>
      <c r="AI650" s="223" t="str">
        <f t="shared" si="1709"/>
        <v>0.920773248729349-3.03538261166904i</v>
      </c>
      <c r="AJ650" s="223" t="str">
        <f t="shared" si="1710"/>
        <v>-2.63739369015437+1.76225012354441i</v>
      </c>
      <c r="AK650" s="223" t="str">
        <f t="shared" si="1711"/>
        <v>3.15669253551537+0.310907077789989i</v>
      </c>
      <c r="AL650" s="223" t="str">
        <f t="shared" si="1712"/>
        <v>-2.24291896585653-2.24291896585664i</v>
      </c>
      <c r="AM650" s="223" t="str">
        <f t="shared" si="1713"/>
        <v>0.310907077789834+3.15669253551539i</v>
      </c>
      <c r="AN650" s="223" t="str">
        <f t="shared" si="1714"/>
        <v>1.76225012354427-2.63739369015446i</v>
      </c>
      <c r="AO650" s="223" t="str">
        <f t="shared" si="1715"/>
        <v>-3.03538261166908+0.920773248729222i</v>
      </c>
      <c r="AP650" s="223" t="str">
        <f t="shared" si="1716"/>
        <v>2.93051485400701+1.21385899726559i</v>
      </c>
      <c r="AQ650" s="223" t="str">
        <f t="shared" si="1717"/>
        <v>-1.49525462009522-2.79742463631861i</v>
      </c>
      <c r="AR650" s="223" t="str">
        <f t="shared" si="1718"/>
        <v>-0.618819950461696+3.11101797547185i</v>
      </c>
      <c r="AS650" s="223" t="str">
        <f t="shared" si="1719"/>
        <v>2.45196320100808-2.01227419495967i</v>
      </c>
      <c r="AT650" s="223" t="str">
        <f t="shared" si="1720"/>
        <v>-3.17196642081823-8.85989438422763E-14i</v>
      </c>
      <c r="AU650" s="223" t="str">
        <f t="shared" si="1721"/>
        <v>2.45196320100817+2.01227419495957i</v>
      </c>
      <c r="AV650" s="223" t="str">
        <f t="shared" si="1722"/>
        <v>-0.618819950461833-3.11101797547182i</v>
      </c>
      <c r="AW650" s="223" t="str">
        <f t="shared" si="1723"/>
        <v>-1.49525462009537+2.79742463631853i</v>
      </c>
      <c r="AX650" s="223" t="str">
        <f t="shared" si="1724"/>
        <v>2.93051485400708-1.21385899726543i</v>
      </c>
      <c r="AY650" s="223" t="str">
        <f t="shared" si="1725"/>
        <v>-3.03538261166912-0.920773248729089i</v>
      </c>
      <c r="AZ650" s="223" t="str">
        <f t="shared" si="1726"/>
        <v>1.76225012354437+2.6373936901544i</v>
      </c>
      <c r="BA650" s="223" t="str">
        <f t="shared" si="1727"/>
        <v>0.310907077790033-3.15669253551537i</v>
      </c>
      <c r="BB650" s="223" t="str">
        <f t="shared" si="1728"/>
        <v>-2.24291896585668+2.2429189658565i</v>
      </c>
      <c r="BC650" s="223" t="str">
        <f t="shared" si="1729"/>
        <v>3.15669253551539-0.31090707778979i</v>
      </c>
      <c r="BD650" s="223" t="str">
        <f t="shared" si="1730"/>
        <v>-2.63739369015426-1.76225012354458i</v>
      </c>
      <c r="BE650" s="223" t="str">
        <f t="shared" si="1731"/>
        <v>0.920773248728854+3.03538261166919i</v>
      </c>
      <c r="BF650" s="223" t="str">
        <f t="shared" si="1732"/>
        <v>1.21385899726595-2.93051485400687i</v>
      </c>
      <c r="BG650" s="223" t="str">
        <f t="shared" si="1733"/>
        <v>-2.79742463631879+1.49525462009488i</v>
      </c>
      <c r="BH650" s="223" t="str">
        <f t="shared" si="1734"/>
        <v>3.11101797547171+0.618819950462382i</v>
      </c>
      <c r="BI650" s="223" t="str">
        <f t="shared" si="1735"/>
        <v>-2.01227419495913-2.45196320100852i</v>
      </c>
      <c r="BJ650" s="223" t="str">
        <f t="shared" si="1736"/>
        <v>-7.86505548295748E-13+3.17196642081823i</v>
      </c>
      <c r="BK650" s="223" t="str">
        <f t="shared" si="1737"/>
        <v>2.01227419496035-2.45196320100752i</v>
      </c>
      <c r="BL650" s="223" t="str">
        <f t="shared" si="1738"/>
        <v>-3.11101797547202+0.61881995046084i</v>
      </c>
      <c r="BM650" s="176"/>
      <c r="BN650" s="176"/>
      <c r="BO650" s="176"/>
      <c r="BP650" s="176"/>
      <c r="BQ650" s="176"/>
      <c r="BR650" s="176"/>
      <c r="BS650" s="176"/>
      <c r="BT650" s="176"/>
      <c r="BU650" s="176"/>
      <c r="BV650" s="176"/>
      <c r="BW650" s="223"/>
      <c r="BX650" s="223"/>
      <c r="BY650" s="223"/>
      <c r="BZ650" s="223"/>
      <c r="CH650" s="222">
        <f t="shared" si="1739"/>
        <v>-274.27886990112705</v>
      </c>
    </row>
    <row r="651" spans="1:86">
      <c r="A651" s="227">
        <f t="shared" si="1630"/>
        <v>8.125000000000002E-3</v>
      </c>
      <c r="B651" s="228">
        <v>26</v>
      </c>
      <c r="C651" s="228">
        <f t="shared" si="1631"/>
        <v>1300</v>
      </c>
      <c r="D651" s="228">
        <f t="shared" si="1740"/>
        <v>8168.1408993334617</v>
      </c>
      <c r="E651" s="227" t="str">
        <f t="shared" si="1687"/>
        <v>8168.14089933346i</v>
      </c>
      <c r="F651" s="227" t="str">
        <f t="shared" si="1632"/>
        <v>0.10207302132209-1.10998703789105i</v>
      </c>
      <c r="G651" s="227" t="str">
        <f t="shared" si="1633"/>
        <v>-2.83854820765904-0.269511730963338i</v>
      </c>
      <c r="H651" s="227" t="str">
        <f t="shared" si="1634"/>
        <v>0.00125785321968986-0.0136784504988794i</v>
      </c>
      <c r="I651" s="227" t="str">
        <f t="shared" si="1688"/>
        <v>0.00364190018807131-0.00145001231039782i</v>
      </c>
      <c r="J651" s="223" t="str">
        <f>IMPRODUCT(1/Nt_input,AN625)</f>
        <v>-8.8049420456527E-14+7.04124258898986E-14i</v>
      </c>
      <c r="K651" s="246" t="str">
        <f t="shared" si="1689"/>
        <v>-2.18568316574868E-16+3.84107770676337E-16i</v>
      </c>
      <c r="L651" s="222">
        <f t="shared" si="1690"/>
        <v>-307.09273544292665</v>
      </c>
      <c r="M651" s="222">
        <f t="shared" si="1635"/>
        <v>392.77785116509801</v>
      </c>
      <c r="N651" s="224">
        <f t="shared" si="1636"/>
        <v>2.7778511650980087</v>
      </c>
      <c r="O651" s="223" t="str">
        <f t="shared" si="1637"/>
        <v>-2.30969883127822-1.54329141908727i</v>
      </c>
      <c r="P651" s="223" t="str">
        <f t="shared" si="1638"/>
        <v>1.06303761845906+2.56639983579668i</v>
      </c>
      <c r="Q651" s="223" t="str">
        <f t="shared" si="1691"/>
        <v>0.541931878311852-2.72447553387909i</v>
      </c>
      <c r="R651" s="223" t="str">
        <f t="shared" si="1692"/>
        <v>-1.96423739596781+1.9642373959677i</v>
      </c>
      <c r="S651" s="223" t="str">
        <f t="shared" si="1693"/>
        <v>2.72447553387911-0.541931878311752i</v>
      </c>
      <c r="T651" s="223" t="str">
        <f t="shared" si="1694"/>
        <v>-2.56639983579664-1.06303761845918i</v>
      </c>
      <c r="U651" s="223" t="str">
        <f t="shared" si="1695"/>
        <v>1.54329141908716+2.30969883127829i</v>
      </c>
      <c r="V651" s="223" t="str">
        <f t="shared" si="1696"/>
        <v>-1.21149240858069E-13-2.77785116509801i</v>
      </c>
      <c r="W651" s="223" t="str">
        <f t="shared" si="1697"/>
        <v>-1.54329141908718+2.30969883127828i</v>
      </c>
      <c r="X651" s="223" t="str">
        <f t="shared" si="1698"/>
        <v>2.56639983579665-1.06303761845915i</v>
      </c>
      <c r="Y651" s="223" t="str">
        <f t="shared" si="1699"/>
        <v>-2.7244755338791-0.54193187831178i</v>
      </c>
      <c r="Z651" s="223" t="str">
        <f t="shared" si="1700"/>
        <v>1.96423739596779+1.96423739596772i</v>
      </c>
      <c r="AA651" s="223" t="str">
        <f t="shared" si="1701"/>
        <v>-0.541931878311866-2.72447553387909i</v>
      </c>
      <c r="AB651" s="223" t="str">
        <f t="shared" si="1702"/>
        <v>-1.06303761845906+2.56639983579669i</v>
      </c>
      <c r="AC651" s="223" t="str">
        <f t="shared" si="1703"/>
        <v>2.30969883127822-1.54329141908727i</v>
      </c>
      <c r="AD651" s="223" t="str">
        <f t="shared" si="1704"/>
        <v>-2.77785116509801-3.40309935774985E-14i</v>
      </c>
      <c r="AE651" s="223" t="str">
        <f t="shared" si="1705"/>
        <v>2.30969883127818+1.54329141908732i</v>
      </c>
      <c r="AF651" s="223" t="str">
        <f t="shared" si="1706"/>
        <v>-1.06303761845901-2.5663998357967i</v>
      </c>
      <c r="AG651" s="223" t="str">
        <f t="shared" si="1707"/>
        <v>-0.541931878311933+2.72447553387907i</v>
      </c>
      <c r="AH651" s="223" t="str">
        <f t="shared" si="1708"/>
        <v>1.96423739596783-1.96423739596767i</v>
      </c>
      <c r="AI651" s="223" t="str">
        <f t="shared" si="1709"/>
        <v>-2.72447553387912+0.541931878311714i</v>
      </c>
      <c r="AJ651" s="223" t="str">
        <f t="shared" si="1710"/>
        <v>2.56639983579663+1.0630376184592i</v>
      </c>
      <c r="AK651" s="223" t="str">
        <f t="shared" si="1711"/>
        <v>-1.54329141908737-2.30969883127815i</v>
      </c>
      <c r="AL651" s="223" t="str">
        <f t="shared" si="1712"/>
        <v>8.71182472805705E-14+2.77785116509801i</v>
      </c>
      <c r="AM651" s="223" t="str">
        <f t="shared" si="1713"/>
        <v>1.54329141908722-2.30969883127825i</v>
      </c>
      <c r="AN651" s="223" t="str">
        <f t="shared" si="1714"/>
        <v>-2.56639983579667+1.06303761845911i</v>
      </c>
      <c r="AO651" s="223" t="str">
        <f t="shared" si="1715"/>
        <v>2.7244755338791+0.541931878311814i</v>
      </c>
      <c r="AP651" s="223" t="str">
        <f t="shared" si="1716"/>
        <v>-1.96423739596777-1.96423739596773i</v>
      </c>
      <c r="AQ651" s="223" t="str">
        <f t="shared" si="1717"/>
        <v>0.541931878311833+2.7244755338791i</v>
      </c>
      <c r="AR651" s="223" t="str">
        <f t="shared" si="1718"/>
        <v>1.06303761845909-2.56639983579667i</v>
      </c>
      <c r="AS651" s="223" t="str">
        <f t="shared" si="1719"/>
        <v>-2.30969883127825+1.54329141908722i</v>
      </c>
      <c r="AT651" s="223" t="str">
        <f t="shared" si="1720"/>
        <v>2.77785116509801+6.8061987154997E-14i</v>
      </c>
      <c r="AU651" s="223" t="str">
        <f t="shared" si="1721"/>
        <v>-2.30969883127818-1.54329141908733i</v>
      </c>
      <c r="AV651" s="223" t="str">
        <f t="shared" si="1722"/>
        <v>1.06303761845896+2.56639983579673i</v>
      </c>
      <c r="AW651" s="223" t="str">
        <f t="shared" si="1723"/>
        <v>0.541931878311966-2.72447553387907i</v>
      </c>
      <c r="AX651" s="223" t="str">
        <f t="shared" si="1724"/>
        <v>-1.96423739596784+1.96423739596766i</v>
      </c>
      <c r="AY651" s="223" t="str">
        <f t="shared" si="1725"/>
        <v>2.72447553387907-0.541931878311952i</v>
      </c>
      <c r="AZ651" s="223" t="str">
        <f t="shared" si="1726"/>
        <v>-2.56639983579672-1.06303761845898i</v>
      </c>
      <c r="BA651" s="223" t="str">
        <f t="shared" si="1727"/>
        <v>1.54329141908732+2.30969883127818i</v>
      </c>
      <c r="BB651" s="223" t="str">
        <f t="shared" si="1728"/>
        <v>7.75901172177839E-13-2.77785116509801i</v>
      </c>
      <c r="BC651" s="223" t="str">
        <f t="shared" si="1729"/>
        <v>-1.54329141908723+2.30969883127824i</v>
      </c>
      <c r="BD651" s="223" t="str">
        <f t="shared" si="1730"/>
        <v>2.56639983579636-1.06303761845984i</v>
      </c>
      <c r="BE651" s="223" t="str">
        <f t="shared" si="1731"/>
        <v>-2.72447553387888-0.541931878312933i</v>
      </c>
      <c r="BF651" s="223" t="str">
        <f t="shared" si="1732"/>
        <v>1.96423739596755+1.96423739596795i</v>
      </c>
      <c r="BG651" s="223" t="str">
        <f t="shared" si="1733"/>
        <v>-0.541931878312341-2.72447553387899i</v>
      </c>
      <c r="BH651" s="223" t="str">
        <f t="shared" si="1734"/>
        <v>-1.06303761845784+2.56639983579719i</v>
      </c>
      <c r="BI651" s="223" t="str">
        <f t="shared" si="1735"/>
        <v>2.30969883127858-1.54329141908673i</v>
      </c>
      <c r="BJ651" s="223" t="str">
        <f t="shared" si="1736"/>
        <v>-2.77785116509801+1.74236494561141E-13i</v>
      </c>
      <c r="BK651" s="223" t="str">
        <f t="shared" si="1737"/>
        <v>2.30969883127877+1.54329141908644i</v>
      </c>
      <c r="BL651" s="223" t="str">
        <f t="shared" si="1738"/>
        <v>-1.06303761845816-2.56639983579706i</v>
      </c>
      <c r="BM651" s="176"/>
      <c r="BN651" s="176"/>
      <c r="BO651" s="176"/>
      <c r="BP651" s="176"/>
      <c r="BQ651" s="176"/>
      <c r="BR651" s="176"/>
      <c r="BS651" s="176"/>
      <c r="BT651" s="176"/>
      <c r="BU651" s="176"/>
      <c r="BV651" s="176"/>
      <c r="BW651" s="223"/>
      <c r="BX651" s="223"/>
      <c r="BY651" s="223"/>
      <c r="BZ651" s="223"/>
      <c r="CH651" s="222">
        <f t="shared" si="1739"/>
        <v>-258.95833600994672</v>
      </c>
    </row>
    <row r="652" spans="1:86">
      <c r="A652" s="227">
        <f t="shared" si="1630"/>
        <v>8.4375000000000023E-3</v>
      </c>
      <c r="B652" s="228">
        <v>27</v>
      </c>
      <c r="C652" s="228">
        <f t="shared" si="1631"/>
        <v>1350</v>
      </c>
      <c r="D652" s="228">
        <f t="shared" si="1740"/>
        <v>8482.3001646924422</v>
      </c>
      <c r="E652" s="227" t="str">
        <f t="shared" si="1687"/>
        <v>8482.30016469244i</v>
      </c>
      <c r="F652" s="227" t="str">
        <f t="shared" si="1632"/>
        <v>0.0910094400945567-1.07005476099739i</v>
      </c>
      <c r="G652" s="227" t="str">
        <f t="shared" si="1633"/>
        <v>-2.84782830578206-0.291733776769897i</v>
      </c>
      <c r="H652" s="227" t="str">
        <f t="shared" si="1634"/>
        <v>0.0011215159085365-0.0131863621643748i</v>
      </c>
      <c r="I652" s="227" t="str">
        <f t="shared" si="1688"/>
        <v>0.00358758568702541-0.001494923713602i</v>
      </c>
      <c r="J652" s="223" t="str">
        <f>IMPRODUCT(1/Nt_input,AO625)</f>
        <v>3.65314806942234E-14-5.68906900755284E-14i</v>
      </c>
      <c r="K652" s="246" t="str">
        <f t="shared" si="1689"/>
        <v>4.60125755873516E-17-2.58712002222752E-16i</v>
      </c>
      <c r="L652" s="222">
        <f t="shared" si="1690"/>
        <v>-311.60842246888427</v>
      </c>
      <c r="M652" s="222">
        <f t="shared" si="1635"/>
        <v>392.35698368413</v>
      </c>
      <c r="N652" s="224">
        <f t="shared" si="1636"/>
        <v>2.3569836841299852</v>
      </c>
      <c r="O652" s="223" t="str">
        <f t="shared" si="1637"/>
        <v>-2.07867403075636-1.11107441745099i</v>
      </c>
      <c r="P652" s="223" t="str">
        <f t="shared" si="1638"/>
        <v>1.30946997461551+1.95976031004698i</v>
      </c>
      <c r="Q652" s="223" t="str">
        <f t="shared" si="1691"/>
        <v>-0.231024800521844-2.34563416346173i</v>
      </c>
      <c r="R652" s="223" t="str">
        <f t="shared" si="1692"/>
        <v>-0.901978606271274+2.17756898423078i</v>
      </c>
      <c r="S652" s="223" t="str">
        <f t="shared" si="1693"/>
        <v>1.82197302623795-1.49525462009528i</v>
      </c>
      <c r="T652" s="223" t="str">
        <f t="shared" si="1694"/>
        <v>-2.31169490354528+0.459824705923615i</v>
      </c>
      <c r="U652" s="223" t="str">
        <f t="shared" si="1695"/>
        <v>2.25549275800668+0.684196248041746i</v>
      </c>
      <c r="V652" s="223" t="str">
        <f t="shared" si="1696"/>
        <v>-1.66663914619436-1.66663914619437i</v>
      </c>
      <c r="W652" s="223" t="str">
        <f t="shared" si="1697"/>
        <v>0.684196248041722+2.25549275800668i</v>
      </c>
      <c r="X652" s="223" t="str">
        <f t="shared" si="1698"/>
        <v>0.459824705923634-2.31169490354528i</v>
      </c>
      <c r="Y652" s="223" t="str">
        <f t="shared" si="1699"/>
        <v>-1.49525462009529+1.82197302623794i</v>
      </c>
      <c r="Z652" s="223" t="str">
        <f t="shared" si="1700"/>
        <v>2.1775689842307-0.901978606271472i</v>
      </c>
      <c r="AA652" s="223" t="str">
        <f t="shared" si="1701"/>
        <v>-2.34563416346172-0.231024800521956i</v>
      </c>
      <c r="AB652" s="223" t="str">
        <f t="shared" si="1702"/>
        <v>1.95976031004694+1.30946997461556i</v>
      </c>
      <c r="AC652" s="223" t="str">
        <f t="shared" si="1703"/>
        <v>-1.11107441745095-2.07867403075638i</v>
      </c>
      <c r="AD652" s="223" t="str">
        <f t="shared" si="1704"/>
        <v>-2.4832554578752E-14+2.35698368412999i</v>
      </c>
      <c r="AE652" s="223" t="str">
        <f t="shared" si="1705"/>
        <v>1.11107441745098-2.07867403075636i</v>
      </c>
      <c r="AF652" s="223" t="str">
        <f t="shared" si="1706"/>
        <v>-1.95976031004696+1.30946997461552i</v>
      </c>
      <c r="AG652" s="223" t="str">
        <f t="shared" si="1707"/>
        <v>2.34563416346172-0.231024800521923i</v>
      </c>
      <c r="AH652" s="223" t="str">
        <f t="shared" si="1708"/>
        <v>-2.17756898423077-0.901978606271293i</v>
      </c>
      <c r="AI652" s="223" t="str">
        <f t="shared" si="1709"/>
        <v>1.49525462009525+1.82197302623797i</v>
      </c>
      <c r="AJ652" s="223" t="str">
        <f t="shared" si="1710"/>
        <v>-0.459824705923594-2.31169490354528i</v>
      </c>
      <c r="AK652" s="223" t="str">
        <f t="shared" si="1711"/>
        <v>-0.684196248041769+2.25549275800667i</v>
      </c>
      <c r="AL652" s="223" t="str">
        <f t="shared" si="1712"/>
        <v>1.66663914619438-1.66663914619434i</v>
      </c>
      <c r="AM652" s="223" t="str">
        <f t="shared" si="1713"/>
        <v>-2.25549275800668+0.684196248041715i</v>
      </c>
      <c r="AN652" s="223" t="str">
        <f t="shared" si="1714"/>
        <v>2.31169490354527+0.45982470592365i</v>
      </c>
      <c r="AO652" s="223" t="str">
        <f t="shared" si="1715"/>
        <v>-1.82197302623792-1.49525462009531i</v>
      </c>
      <c r="AP652" s="223" t="str">
        <f t="shared" si="1716"/>
        <v>0.901978606271441+2.17756898423071i</v>
      </c>
      <c r="AQ652" s="223" t="str">
        <f t="shared" si="1717"/>
        <v>0.231024800521964-2.34563416346172i</v>
      </c>
      <c r="AR652" s="223" t="str">
        <f t="shared" si="1718"/>
        <v>-1.30946997461557+1.95976031004693i</v>
      </c>
      <c r="AS652" s="223" t="str">
        <f t="shared" si="1719"/>
        <v>2.07867403075639-1.11107441745093i</v>
      </c>
      <c r="AT652" s="223" t="str">
        <f t="shared" si="1720"/>
        <v>-2.35698368412999-4.96651091575041E-14i</v>
      </c>
      <c r="AU652" s="223" t="str">
        <f t="shared" si="1721"/>
        <v>2.07867403075635+1.11107441745102i</v>
      </c>
      <c r="AV652" s="223" t="str">
        <f t="shared" si="1722"/>
        <v>-1.30946997461552-1.95976031004697i</v>
      </c>
      <c r="AW652" s="223" t="str">
        <f t="shared" si="1723"/>
        <v>0.231024800521898+2.34563416346172i</v>
      </c>
      <c r="AX652" s="223" t="str">
        <f t="shared" si="1724"/>
        <v>0.901978606271317-2.17756898423077i</v>
      </c>
      <c r="AY652" s="223" t="str">
        <f t="shared" si="1725"/>
        <v>-1.82197302623784+1.49525462009542i</v>
      </c>
      <c r="AZ652" s="223" t="str">
        <f t="shared" si="1726"/>
        <v>2.31169490354515-0.459824705924277i</v>
      </c>
      <c r="BA652" s="223" t="str">
        <f t="shared" si="1727"/>
        <v>-2.2554927580066-0.684196248042003i</v>
      </c>
      <c r="BB652" s="223" t="str">
        <f t="shared" si="1728"/>
        <v>1.66663914619515+1.66663914619357i</v>
      </c>
      <c r="BC652" s="223" t="str">
        <f t="shared" si="1729"/>
        <v>-0.684196248041899-2.25549275800663i</v>
      </c>
      <c r="BD652" s="223" t="str">
        <f t="shared" si="1730"/>
        <v>-0.459824705924381+2.31169490354513i</v>
      </c>
      <c r="BE652" s="223" t="str">
        <f t="shared" si="1731"/>
        <v>1.49525462009477-1.82197302623837i</v>
      </c>
      <c r="BF652" s="223" t="str">
        <f t="shared" si="1732"/>
        <v>-2.17756898423081+0.901978606271218i</v>
      </c>
      <c r="BG652" s="223" t="str">
        <f t="shared" si="1733"/>
        <v>2.34563416346162+0.231024800522939i</v>
      </c>
      <c r="BH652" s="223" t="str">
        <f t="shared" si="1734"/>
        <v>-1.95976031004717-1.30946997461522i</v>
      </c>
      <c r="BI652" s="223" t="str">
        <f t="shared" si="1735"/>
        <v>1.11107441745051+2.07867403075662i</v>
      </c>
      <c r="BJ652" s="223" t="str">
        <f t="shared" si="1736"/>
        <v>-8.80102788250017E-13-2.35698368412999i</v>
      </c>
      <c r="BK652" s="223" t="str">
        <f t="shared" si="1737"/>
        <v>-1.11107441745103+2.07867403075634i</v>
      </c>
      <c r="BL652" s="223" t="str">
        <f t="shared" si="1738"/>
        <v>1.95976031004749-1.30946997461473i</v>
      </c>
      <c r="BM652" s="176"/>
      <c r="BN652" s="176"/>
      <c r="BO652" s="176"/>
      <c r="BP652" s="176"/>
      <c r="BQ652" s="176"/>
      <c r="BR652" s="176"/>
      <c r="BS652" s="176"/>
      <c r="BT652" s="176"/>
      <c r="BU652" s="176"/>
      <c r="BV652" s="176"/>
      <c r="BW652" s="223"/>
      <c r="BX652" s="223"/>
      <c r="BY652" s="223"/>
      <c r="BZ652" s="223"/>
      <c r="CH652" s="222">
        <f t="shared" si="1739"/>
        <v>-263.39979306331395</v>
      </c>
    </row>
    <row r="653" spans="1:86">
      <c r="A653" s="227">
        <f t="shared" si="1630"/>
        <v>8.7500000000000026E-3</v>
      </c>
      <c r="B653" s="228">
        <v>28</v>
      </c>
      <c r="C653" s="228">
        <f t="shared" si="1631"/>
        <v>1400</v>
      </c>
      <c r="D653" s="228">
        <f t="shared" si="1740"/>
        <v>8796.45943005142</v>
      </c>
      <c r="E653" s="227" t="str">
        <f t="shared" si="1687"/>
        <v>8796.45943005142i</v>
      </c>
      <c r="F653" s="227" t="str">
        <f t="shared" si="1632"/>
        <v>0.0810873780641433-1.03281621111006i</v>
      </c>
      <c r="G653" s="227" t="str">
        <f t="shared" si="1633"/>
        <v>-2.85741232929671-0.313285590743273i</v>
      </c>
      <c r="H653" s="227" t="str">
        <f t="shared" si="1634"/>
        <v>0.000999245620959376-0.0127274688224744i</v>
      </c>
      <c r="I653" s="227" t="str">
        <f t="shared" si="1688"/>
        <v>0.00353326627950093-0.0015366595429894i</v>
      </c>
      <c r="J653" s="223" t="str">
        <f>IMPRODUCT(1/Nt_input,AP625)</f>
        <v>3.75402223955039E-14-1.27350387180146E-14i</v>
      </c>
      <c r="K653" s="246" t="str">
        <f t="shared" si="1689"/>
        <v>1.13070183138623E-16-1.02682823860495E-16i</v>
      </c>
      <c r="L653" s="222">
        <f t="shared" si="1690"/>
        <v>-316.32110790375071</v>
      </c>
      <c r="M653" s="222">
        <f t="shared" si="1635"/>
        <v>391.91341716182546</v>
      </c>
      <c r="N653" s="224">
        <f t="shared" si="1636"/>
        <v>1.9134171618254454</v>
      </c>
      <c r="O653" s="223" t="str">
        <f t="shared" si="1637"/>
        <v>-1.76776695296637-0.732233047033628i</v>
      </c>
      <c r="P653" s="223" t="str">
        <f t="shared" si="1638"/>
        <v>1.35299025036549+1.35299025036549i</v>
      </c>
      <c r="Q653" s="223" t="str">
        <f t="shared" si="1691"/>
        <v>-0.732233047033634-1.76776695296636i</v>
      </c>
      <c r="R653" s="223" t="str">
        <f t="shared" si="1692"/>
        <v>4.67642862406901E-14+1.91341716182545i</v>
      </c>
      <c r="S653" s="223" t="str">
        <f t="shared" si="1693"/>
        <v>0.732233047033711-1.76776695296633i</v>
      </c>
      <c r="T653" s="223" t="str">
        <f t="shared" si="1694"/>
        <v>-1.35299025036551+1.35299025036547i</v>
      </c>
      <c r="U653" s="223" t="str">
        <f t="shared" si="1695"/>
        <v>1.76776695296635-0.732233047033657i</v>
      </c>
      <c r="V653" s="223" t="str">
        <f t="shared" si="1696"/>
        <v>-1.91341716182545+9.35285724813803E-14i</v>
      </c>
      <c r="W653" s="223" t="str">
        <f t="shared" si="1697"/>
        <v>1.76776695296635+0.732233047033667i</v>
      </c>
      <c r="X653" s="223" t="str">
        <f t="shared" si="1698"/>
        <v>-1.3529902503655-1.35299025036548i</v>
      </c>
      <c r="Y653" s="223" t="str">
        <f t="shared" si="1699"/>
        <v>0.732233047033697+1.76776695296634i</v>
      </c>
      <c r="Z653" s="223" t="str">
        <f t="shared" si="1700"/>
        <v>5.34451060138931E-14-1.91341716182545i</v>
      </c>
      <c r="AA653" s="223" t="str">
        <f t="shared" si="1701"/>
        <v>-0.732233047033621+1.76776695296637i</v>
      </c>
      <c r="AB653" s="223" t="str">
        <f t="shared" si="1702"/>
        <v>1.35299025036545-1.35299025036553i</v>
      </c>
      <c r="AC653" s="223" t="str">
        <f t="shared" si="1703"/>
        <v>-1.76776695296639+0.732233047033569i</v>
      </c>
      <c r="AD653" s="223" t="str">
        <f t="shared" si="1704"/>
        <v>1.91341716182545+1.68775547593063E-14i</v>
      </c>
      <c r="AE653" s="223" t="str">
        <f t="shared" si="1705"/>
        <v>-1.76776695296638-0.732233047033586i</v>
      </c>
      <c r="AF653" s="223" t="str">
        <f t="shared" si="1706"/>
        <v>1.35299025036543+1.35299025036555i</v>
      </c>
      <c r="AG653" s="223" t="str">
        <f t="shared" si="1707"/>
        <v>-0.732233047033602-1.76776695296638i</v>
      </c>
      <c r="AH653" s="223" t="str">
        <f t="shared" si="1708"/>
        <v>3.32856431434183E-14+1.91341716182545i</v>
      </c>
      <c r="AI653" s="223" t="str">
        <f t="shared" si="1709"/>
        <v>0.73223304703354-1.7677669529664i</v>
      </c>
      <c r="AJ653" s="223" t="str">
        <f t="shared" si="1710"/>
        <v>-1.35299025036552+1.35299025036546i</v>
      </c>
      <c r="AK653" s="223" t="str">
        <f t="shared" si="1711"/>
        <v>1.76776695296636-0.732233047033648i</v>
      </c>
      <c r="AL653" s="223" t="str">
        <f t="shared" si="1712"/>
        <v>-1.91341716182545+8.34488410461428E-14i</v>
      </c>
      <c r="AM653" s="223" t="str">
        <f t="shared" si="1713"/>
        <v>1.76776695296635+0.73223304703367i</v>
      </c>
      <c r="AN653" s="223" t="str">
        <f t="shared" si="1714"/>
        <v>-1.3529902503655-1.35299025036548i</v>
      </c>
      <c r="AO653" s="223" t="str">
        <f t="shared" si="1715"/>
        <v>0.732233047033682+1.76776695296634i</v>
      </c>
      <c r="AP653" s="223" t="str">
        <f t="shared" si="1716"/>
        <v>7.03226607731994E-14-1.91341716182545i</v>
      </c>
      <c r="AQ653" s="223" t="str">
        <f t="shared" si="1717"/>
        <v>-0.732233047033636+1.76776695296636i</v>
      </c>
      <c r="AR653" s="223" t="str">
        <f t="shared" si="1718"/>
        <v>1.35299025036545-1.35299025036553i</v>
      </c>
      <c r="AS653" s="223" t="str">
        <f t="shared" si="1719"/>
        <v>-1.76776695296639+0.732233047033565i</v>
      </c>
      <c r="AT653" s="223" t="str">
        <f t="shared" si="1720"/>
        <v>1.91341716182545+3.37551095186125E-14i</v>
      </c>
      <c r="AU653" s="223" t="str">
        <f t="shared" si="1721"/>
        <v>-1.76776695296638-0.732233047033602i</v>
      </c>
      <c r="AV653" s="223" t="str">
        <f t="shared" si="1722"/>
        <v>1.35299025036556+1.35299025036542i</v>
      </c>
      <c r="AW653" s="223" t="str">
        <f t="shared" si="1723"/>
        <v>-0.7322330470336-1.76776695296638i</v>
      </c>
      <c r="AX653" s="223" t="str">
        <f t="shared" si="1724"/>
        <v>3.00037350322497E-14+1.91341716182545i</v>
      </c>
      <c r="AY653" s="223" t="str">
        <f t="shared" si="1725"/>
        <v>0.73223304703284-1.76776695296669i</v>
      </c>
      <c r="AZ653" s="223" t="str">
        <f t="shared" si="1726"/>
        <v>-1.35299025036497+1.35299025036601i</v>
      </c>
      <c r="BA653" s="223" t="str">
        <f t="shared" si="1727"/>
        <v>1.76776695296615-0.73223304703416i</v>
      </c>
      <c r="BB653" s="223" t="str">
        <f t="shared" si="1728"/>
        <v>-1.91341716182545+4.47249392434694E-13i</v>
      </c>
      <c r="BC653" s="223" t="str">
        <f t="shared" si="1729"/>
        <v>1.76776695296649+0.732233047033334i</v>
      </c>
      <c r="BD653" s="223" t="str">
        <f t="shared" si="1730"/>
        <v>-1.35299025036563-1.35299025036535i</v>
      </c>
      <c r="BE653" s="223" t="str">
        <f t="shared" si="1731"/>
        <v>0.732233047033692+1.76776695296634i</v>
      </c>
      <c r="BF653" s="223" t="str">
        <f t="shared" si="1732"/>
        <v>8.72002155325056E-14-1.91341716182545i</v>
      </c>
      <c r="BG653" s="223" t="str">
        <f t="shared" si="1733"/>
        <v>-0.732233047033827+1.76776695296628i</v>
      </c>
      <c r="BH653" s="223" t="str">
        <f t="shared" si="1734"/>
        <v>1.35299025036573-1.35299025036525i</v>
      </c>
      <c r="BI653" s="223" t="str">
        <f t="shared" si="1735"/>
        <v>-1.76776695296656+0.732233047033173i</v>
      </c>
      <c r="BJ653" s="223" t="str">
        <f t="shared" si="1736"/>
        <v>1.91341716182545+5.9445853020343E-13i</v>
      </c>
      <c r="BK653" s="223" t="str">
        <f t="shared" si="1737"/>
        <v>-1.76776695296608-0.732233047034321i</v>
      </c>
      <c r="BL653" s="223" t="str">
        <f t="shared" si="1738"/>
        <v>1.35299025036489+1.35299025036609i</v>
      </c>
      <c r="BM653" s="176"/>
      <c r="BN653" s="176"/>
      <c r="BO653" s="176"/>
      <c r="BP653" s="176"/>
      <c r="BQ653" s="176"/>
      <c r="BR653" s="176"/>
      <c r="BS653" s="176"/>
      <c r="BT653" s="176"/>
      <c r="BU653" s="176"/>
      <c r="BV653" s="176"/>
      <c r="BW653" s="223"/>
      <c r="BX653" s="223"/>
      <c r="BY653" s="223"/>
      <c r="BZ653" s="223"/>
      <c r="CH653" s="222">
        <f t="shared" si="1739"/>
        <v>-268.03699568490225</v>
      </c>
    </row>
    <row r="654" spans="1:86">
      <c r="A654" s="227">
        <f t="shared" si="1630"/>
        <v>9.0625000000000028E-3</v>
      </c>
      <c r="B654" s="228">
        <v>29</v>
      </c>
      <c r="C654" s="228">
        <f t="shared" si="1631"/>
        <v>1450</v>
      </c>
      <c r="D654" s="228">
        <f t="shared" si="1740"/>
        <v>9110.6186954103996</v>
      </c>
      <c r="E654" s="227" t="str">
        <f t="shared" si="1687"/>
        <v>9110.6186954104i</v>
      </c>
      <c r="F654" s="227" t="str">
        <f t="shared" si="1632"/>
        <v>0.0721563733531104-0.998011557469567i</v>
      </c>
      <c r="G654" s="227" t="str">
        <f t="shared" si="1633"/>
        <v>-2.86729545221656-0.334210904771329i</v>
      </c>
      <c r="H654" s="227" t="str">
        <f t="shared" si="1634"/>
        <v>0.000889188204363568-0.0122985685599483i</v>
      </c>
      <c r="I654" s="227" t="str">
        <f t="shared" si="1688"/>
        <v>0.00347907050905391-0.00157538146659876i</v>
      </c>
      <c r="J654" s="223" t="str">
        <f>IMPRODUCT(1/Nt_input,AQ625)</f>
        <v>3.77388482335033E-14+5.04717795335452E-14i</v>
      </c>
      <c r="K654" s="246" t="str">
        <f t="shared" si="1689"/>
        <v>2.10808419998248E-16+1.16141797636783E-16i</v>
      </c>
      <c r="L654" s="222">
        <f t="shared" si="1690"/>
        <v>-312.37103165516669</v>
      </c>
      <c r="M654" s="222">
        <f t="shared" si="1635"/>
        <v>391.45142338627232</v>
      </c>
      <c r="N654" s="224">
        <f t="shared" si="1636"/>
        <v>1.4514233862723076</v>
      </c>
      <c r="O654" s="223" t="str">
        <f t="shared" si="1637"/>
        <v>-1.388925582549-0.421325969243635i</v>
      </c>
      <c r="P654" s="223" t="str">
        <f t="shared" si="1638"/>
        <v>1.20681444027068+0.806367628921406i</v>
      </c>
      <c r="Q654" s="223" t="str">
        <f t="shared" si="1691"/>
        <v>-0.920773248729208-1.12196544984364i</v>
      </c>
      <c r="R654" s="223" t="str">
        <f t="shared" si="1692"/>
        <v>0.555435683273649+1.34094035958521i</v>
      </c>
      <c r="S654" s="223" t="str">
        <f t="shared" si="1693"/>
        <v>-0.142264369729786-1.44443438595305i</v>
      </c>
      <c r="T654" s="223" t="str">
        <f t="shared" si="1694"/>
        <v>-0.283158655809606+1.42353469288889i</v>
      </c>
      <c r="U654" s="223" t="str">
        <f t="shared" si="1695"/>
        <v>0.68419624804177-1.28004114792601i</v>
      </c>
      <c r="V654" s="223" t="str">
        <f t="shared" si="1696"/>
        <v>-1.02631131880589+1.02631131880589i</v>
      </c>
      <c r="W654" s="223" t="str">
        <f t="shared" si="1697"/>
        <v>1.28004114792608-0.684196248041638i</v>
      </c>
      <c r="X654" s="223" t="str">
        <f t="shared" si="1698"/>
        <v>-1.42353469288889+0.283158655809602i</v>
      </c>
      <c r="Y654" s="223" t="str">
        <f t="shared" si="1699"/>
        <v>1.44443438595303+0.142264369729932i</v>
      </c>
      <c r="Z654" s="223" t="str">
        <f t="shared" si="1700"/>
        <v>-1.34094035958521-0.555435683273653i</v>
      </c>
      <c r="AA654" s="223" t="str">
        <f t="shared" si="1701"/>
        <v>1.12196544984368+0.920773248729156i</v>
      </c>
      <c r="AB654" s="223" t="str">
        <f t="shared" si="1702"/>
        <v>-0.806367628921404-1.20681444027068i</v>
      </c>
      <c r="AC654" s="223" t="str">
        <f t="shared" si="1703"/>
        <v>0.421325969243565+1.38892558254902i</v>
      </c>
      <c r="AD654" s="223" t="str">
        <f t="shared" si="1704"/>
        <v>1.5736363885927E-19-1.45142338627231i</v>
      </c>
      <c r="AE654" s="223" t="str">
        <f t="shared" si="1705"/>
        <v>-0.421325969243565+1.38892558254902i</v>
      </c>
      <c r="AF654" s="223" t="str">
        <f t="shared" si="1706"/>
        <v>0.806367628921413-1.20681444027068i</v>
      </c>
      <c r="AG654" s="223" t="str">
        <f t="shared" si="1707"/>
        <v>-1.12196544984368+0.920773248729148i</v>
      </c>
      <c r="AH654" s="223" t="str">
        <f t="shared" si="1708"/>
        <v>1.34094035958521-0.555435683273644i</v>
      </c>
      <c r="AI654" s="223" t="str">
        <f t="shared" si="1709"/>
        <v>-1.44443438595303+0.142264369729927i</v>
      </c>
      <c r="AJ654" s="223" t="str">
        <f t="shared" si="1710"/>
        <v>1.42353469288889+0.283158655809606i</v>
      </c>
      <c r="AK654" s="223" t="str">
        <f t="shared" si="1711"/>
        <v>-1.28004114792601-0.68419624804177i</v>
      </c>
      <c r="AL654" s="223" t="str">
        <f t="shared" si="1712"/>
        <v>1.02631131880588+1.0263113188059i</v>
      </c>
      <c r="AM654" s="223" t="str">
        <f t="shared" si="1713"/>
        <v>-0.684196248041643-1.28004114792608i</v>
      </c>
      <c r="AN654" s="223" t="str">
        <f t="shared" si="1714"/>
        <v>0.283158655809596+1.42353469288889i</v>
      </c>
      <c r="AO654" s="223" t="str">
        <f t="shared" si="1715"/>
        <v>0.142264369729927-1.44443438595303i</v>
      </c>
      <c r="AP654" s="223" t="str">
        <f t="shared" si="1716"/>
        <v>-0.555435683273653+1.34094035958521i</v>
      </c>
      <c r="AQ654" s="223" t="str">
        <f t="shared" si="1717"/>
        <v>0.920773248729164-1.12196544984367i</v>
      </c>
      <c r="AR654" s="223" t="str">
        <f t="shared" si="1718"/>
        <v>-1.20681444027068+0.806367628921404i</v>
      </c>
      <c r="AS654" s="223" t="str">
        <f t="shared" si="1719"/>
        <v>1.38892558254898-0.421325969243693i</v>
      </c>
      <c r="AT654" s="223" t="str">
        <f t="shared" si="1720"/>
        <v>-1.45142338627231-3.14727277718541E-19i</v>
      </c>
      <c r="AU654" s="223" t="str">
        <f t="shared" si="1721"/>
        <v>1.38892558254902+0.421325969243576i</v>
      </c>
      <c r="AV654" s="223" t="str">
        <f t="shared" si="1722"/>
        <v>-1.20681444027068-0.806367628921404i</v>
      </c>
      <c r="AW654" s="223" t="str">
        <f t="shared" si="1723"/>
        <v>0.920773248729148+1.12196544984368i</v>
      </c>
      <c r="AX654" s="223" t="str">
        <f t="shared" si="1724"/>
        <v>-0.555435683273634-1.34094035958521i</v>
      </c>
      <c r="AY654" s="223" t="str">
        <f t="shared" si="1725"/>
        <v>0.142264369730214+1.44443438595301i</v>
      </c>
      <c r="AZ654" s="223" t="str">
        <f t="shared" si="1726"/>
        <v>0.283158655810325-1.42353469288875i</v>
      </c>
      <c r="BA654" s="223" t="str">
        <f t="shared" si="1727"/>
        <v>-0.684196248042025+1.28004114792587i</v>
      </c>
      <c r="BB654" s="223" t="str">
        <f t="shared" si="1728"/>
        <v>1.0263113188059-1.02631131880588i</v>
      </c>
      <c r="BC654" s="223" t="str">
        <f t="shared" si="1729"/>
        <v>-1.28004114792587+0.684196248042025i</v>
      </c>
      <c r="BD654" s="223" t="str">
        <f t="shared" si="1730"/>
        <v>1.42353469288875-0.283158655810304i</v>
      </c>
      <c r="BE654" s="223" t="str">
        <f t="shared" si="1731"/>
        <v>-1.444434385953-0.142264369730235i</v>
      </c>
      <c r="BF654" s="223" t="str">
        <f t="shared" si="1732"/>
        <v>1.34094035958521+0.555435683273653i</v>
      </c>
      <c r="BG654" s="223" t="str">
        <f t="shared" si="1733"/>
        <v>-1.12196544984387-0.920773248728925i</v>
      </c>
      <c r="BH654" s="223" t="str">
        <f t="shared" si="1734"/>
        <v>0.806367628920803+1.20681444027109i</v>
      </c>
      <c r="BI654" s="223" t="str">
        <f t="shared" si="1735"/>
        <v>-0.42132596924328-1.38892558254911i</v>
      </c>
      <c r="BJ654" s="223" t="str">
        <f t="shared" si="1736"/>
        <v>-2.06264389634788E-14+1.45142338627231i</v>
      </c>
      <c r="BK654" s="223" t="str">
        <f t="shared" si="1737"/>
        <v>0.42132596924328-1.38892558254911i</v>
      </c>
      <c r="BL654" s="223" t="str">
        <f t="shared" si="1738"/>
        <v>-0.806367628922004+1.20681444027028i</v>
      </c>
      <c r="BM654" s="176"/>
      <c r="BN654" s="176"/>
      <c r="BO654" s="176"/>
      <c r="BP654" s="176"/>
      <c r="BQ654" s="176"/>
      <c r="BR654" s="176"/>
      <c r="BS654" s="176"/>
      <c r="BT654" s="176"/>
      <c r="BU654" s="176"/>
      <c r="BV654" s="176"/>
      <c r="BW654" s="223"/>
      <c r="BX654" s="223"/>
      <c r="BY654" s="223"/>
      <c r="BZ654" s="223"/>
      <c r="CH654" s="222">
        <f t="shared" si="1739"/>
        <v>-264.01032180279208</v>
      </c>
    </row>
    <row r="655" spans="1:86">
      <c r="A655" s="227">
        <f t="shared" si="1630"/>
        <v>9.3750000000000031E-3</v>
      </c>
      <c r="B655" s="228">
        <v>30</v>
      </c>
      <c r="C655" s="228">
        <f t="shared" si="1631"/>
        <v>1500</v>
      </c>
      <c r="D655" s="228">
        <f t="shared" si="1740"/>
        <v>9424.7779607693792</v>
      </c>
      <c r="E655" s="227" t="str">
        <f t="shared" si="1687"/>
        <v>9424.77796076938i</v>
      </c>
      <c r="F655" s="227" t="str">
        <f t="shared" si="1632"/>
        <v>0.0640898610911545-0.965412728116355i</v>
      </c>
      <c r="G655" s="227" t="str">
        <f t="shared" si="1633"/>
        <v>-2.87747272733913-0.354547008282458i</v>
      </c>
      <c r="H655" s="227" t="str">
        <f t="shared" si="1634"/>
        <v>0.000789783990704095-0.0118968508295534i</v>
      </c>
      <c r="I655" s="227" t="str">
        <f t="shared" si="1688"/>
        <v>0.00342511404922202-0.00161124395804703i</v>
      </c>
      <c r="J655" s="223" t="str">
        <f>IMPRODUCT(1/Nt_input,AR625)</f>
        <v>-1.12280586846321E-14-3.086615164849E-14i</v>
      </c>
      <c r="K655" s="246" t="str">
        <f t="shared" si="1689"/>
        <v>-8.81902818980156E-17-8.76289479404496E-17i</v>
      </c>
      <c r="L655" s="222">
        <f t="shared" si="1690"/>
        <v>-318.1089282217946</v>
      </c>
      <c r="M655" s="222">
        <f t="shared" si="1635"/>
        <v>390.97545161008065</v>
      </c>
      <c r="N655" s="224">
        <f t="shared" si="1636"/>
        <v>0.97545161008063652</v>
      </c>
      <c r="O655" s="223" t="str">
        <f t="shared" si="1637"/>
        <v>-0.956708580912719-0.190301168721783i</v>
      </c>
      <c r="P655" s="223" t="str">
        <f t="shared" si="1638"/>
        <v>0.90119977750868+0.373289170251713i</v>
      </c>
      <c r="Q655" s="223" t="str">
        <f t="shared" si="1691"/>
        <v>-0.811058372053638-0.541931878311848i</v>
      </c>
      <c r="R655" s="223" t="str">
        <f t="shared" si="1692"/>
        <v>0.689748448207337+0.689748448207371i</v>
      </c>
      <c r="S655" s="223" t="str">
        <f t="shared" si="1693"/>
        <v>-0.54193187831188-0.811058372053617i</v>
      </c>
      <c r="T655" s="223" t="str">
        <f t="shared" si="1694"/>
        <v>0.373289170251724+0.901199777508675i</v>
      </c>
      <c r="U655" s="223" t="str">
        <f t="shared" si="1695"/>
        <v>-0.190301168721765-0.956708580912723i</v>
      </c>
      <c r="V655" s="223" t="str">
        <f t="shared" si="1696"/>
        <v>-4.76805585296059E-14+0.975451610080637i</v>
      </c>
      <c r="W655" s="223" t="str">
        <f t="shared" si="1697"/>
        <v>0.190301168721763-0.956708580912723i</v>
      </c>
      <c r="X655" s="223" t="str">
        <f t="shared" si="1698"/>
        <v>-0.373289170251722+0.901199777508676i</v>
      </c>
      <c r="Y655" s="223" t="str">
        <f t="shared" si="1699"/>
        <v>0.541931878311878-0.811058372053619i</v>
      </c>
      <c r="Z655" s="223" t="str">
        <f t="shared" si="1700"/>
        <v>-0.689748448207335+0.689748448207373i</v>
      </c>
      <c r="AA655" s="223" t="str">
        <f t="shared" si="1701"/>
        <v>0.811058372053642-0.541931878311842i</v>
      </c>
      <c r="AB655" s="223" t="str">
        <f t="shared" si="1702"/>
        <v>-0.901199777508693+0.37328917025168i</v>
      </c>
      <c r="AC655" s="223" t="str">
        <f t="shared" si="1703"/>
        <v>0.956708580912713-0.190301168721814i</v>
      </c>
      <c r="AD655" s="223" t="str">
        <f t="shared" si="1704"/>
        <v>-0.975451610080637+1.67289072874882E-15i</v>
      </c>
      <c r="AE655" s="223" t="str">
        <f t="shared" si="1705"/>
        <v>0.956708580912714+0.19030116872181i</v>
      </c>
      <c r="AF655" s="223" t="str">
        <f t="shared" si="1706"/>
        <v>-0.901199777508694-0.373289170251676i</v>
      </c>
      <c r="AG655" s="223" t="str">
        <f t="shared" si="1707"/>
        <v>0.811058372053644+0.54193187831184i</v>
      </c>
      <c r="AH655" s="223" t="str">
        <f t="shared" si="1708"/>
        <v>-0.689748448207337-0.689748448207371i</v>
      </c>
      <c r="AI655" s="223" t="str">
        <f t="shared" si="1709"/>
        <v>0.54193187831188+0.811058372053617i</v>
      </c>
      <c r="AJ655" s="223" t="str">
        <f t="shared" si="1710"/>
        <v>-0.373289170251729-0.901199777508673i</v>
      </c>
      <c r="AK655" s="223" t="str">
        <f t="shared" si="1711"/>
        <v>0.19030116872177+0.956708580912722i</v>
      </c>
      <c r="AL655" s="223" t="str">
        <f t="shared" si="1712"/>
        <v>4.25421675227157E-14-0.975451610080637i</v>
      </c>
      <c r="AM655" s="223" t="str">
        <f t="shared" si="1713"/>
        <v>-0.190301168721758+0.956708580912724i</v>
      </c>
      <c r="AN655" s="223" t="str">
        <f t="shared" si="1714"/>
        <v>0.373289170251717-0.901199777508678i</v>
      </c>
      <c r="AO655" s="223" t="str">
        <f t="shared" si="1715"/>
        <v>-0.541931878311876+0.81105837205362i</v>
      </c>
      <c r="AP655" s="223" t="str">
        <f t="shared" si="1716"/>
        <v>0.689748448207334-0.689748448207374i</v>
      </c>
      <c r="AQ655" s="223" t="str">
        <f t="shared" si="1717"/>
        <v>-0.811058372053641+0.541931878311844i</v>
      </c>
      <c r="AR655" s="223" t="str">
        <f t="shared" si="1718"/>
        <v>0.901199777508693-0.373289170251681i</v>
      </c>
      <c r="AS655" s="223" t="str">
        <f t="shared" si="1719"/>
        <v>-0.956708580912713+0.190301168721815i</v>
      </c>
      <c r="AT655" s="223" t="str">
        <f t="shared" si="1720"/>
        <v>0.975451610080637-3.34578145749765E-15i</v>
      </c>
      <c r="AU655" s="223" t="str">
        <f t="shared" si="1721"/>
        <v>-0.956708580912714-0.190301168721809i</v>
      </c>
      <c r="AV655" s="223" t="str">
        <f t="shared" si="1722"/>
        <v>0.901199777508807+0.373289170251406i</v>
      </c>
      <c r="AW655" s="223" t="str">
        <f t="shared" si="1723"/>
        <v>-0.811058372053591-0.541931878311919i</v>
      </c>
      <c r="AX655" s="223" t="str">
        <f t="shared" si="1724"/>
        <v>0.689748448207681+0.689748448207027i</v>
      </c>
      <c r="AY655" s="223" t="str">
        <f t="shared" si="1725"/>
        <v>-0.541931878311882-0.811058372053616i</v>
      </c>
      <c r="AZ655" s="223" t="str">
        <f t="shared" si="1726"/>
        <v>0.373289170251365+0.901199777508824i</v>
      </c>
      <c r="BA655" s="223" t="str">
        <f t="shared" si="1727"/>
        <v>-0.190301168721956-0.956708580912685i</v>
      </c>
      <c r="BB655" s="223" t="str">
        <f t="shared" si="1728"/>
        <v>-2.41868292926171E-13+0.975451610080637i</v>
      </c>
      <c r="BC655" s="223" t="str">
        <f t="shared" si="1729"/>
        <v>0.190301168721479-0.95670858091278i</v>
      </c>
      <c r="BD655" s="223" t="str">
        <f t="shared" si="1730"/>
        <v>-0.373289170251812+0.901199777508639i</v>
      </c>
      <c r="BE655" s="223" t="str">
        <f t="shared" si="1731"/>
        <v>0.541931878311477-0.811058372053886i</v>
      </c>
      <c r="BF655" s="223" t="str">
        <f t="shared" si="1732"/>
        <v>-0.689748448207327+0.689748448207381i</v>
      </c>
      <c r="BG655" s="223" t="str">
        <f t="shared" si="1733"/>
        <v>0.811058372053852-0.541931878311528i</v>
      </c>
      <c r="BH655" s="223" t="str">
        <f t="shared" si="1734"/>
        <v>-0.901199777508615+0.373289170251868i</v>
      </c>
      <c r="BI655" s="223" t="str">
        <f t="shared" si="1735"/>
        <v>0.956708580912768-0.190301168721538i</v>
      </c>
      <c r="BJ655" s="223" t="str">
        <f t="shared" si="1736"/>
        <v>-0.975451610080637+3.03051696106411E-13i</v>
      </c>
      <c r="BK655" s="223" t="str">
        <f t="shared" si="1737"/>
        <v>0.956708580912697+0.190301168721896i</v>
      </c>
      <c r="BL655" s="223" t="str">
        <f t="shared" si="1738"/>
        <v>-0.901199777508847-0.373289170251309i</v>
      </c>
      <c r="BM655" s="176"/>
      <c r="BN655" s="176"/>
      <c r="BO655" s="176"/>
      <c r="BP655" s="176"/>
      <c r="BQ655" s="176"/>
      <c r="BR655" s="176"/>
      <c r="BS655" s="176"/>
      <c r="BT655" s="176"/>
      <c r="BU655" s="176"/>
      <c r="BV655" s="176"/>
      <c r="BW655" s="223"/>
      <c r="BX655" s="223"/>
      <c r="BY655" s="223"/>
      <c r="BZ655" s="223"/>
      <c r="CH655" s="222">
        <f t="shared" si="1739"/>
        <v>-269.67063643746911</v>
      </c>
    </row>
    <row r="656" spans="1:86">
      <c r="A656" s="227">
        <f t="shared" si="1630"/>
        <v>9.6875000000000034E-3</v>
      </c>
      <c r="B656" s="228">
        <v>31</v>
      </c>
      <c r="C656" s="228">
        <f t="shared" si="1631"/>
        <v>1550</v>
      </c>
      <c r="D656" s="228">
        <f t="shared" si="1740"/>
        <v>9738.9372261283588</v>
      </c>
      <c r="E656" s="227" t="str">
        <f t="shared" si="1687"/>
        <v>9738.93722612836i</v>
      </c>
      <c r="F656" s="227" t="str">
        <f t="shared" si="1632"/>
        <v>0.0567807803321592-0.934818800982443i</v>
      </c>
      <c r="G656" s="227" t="str">
        <f t="shared" si="1633"/>
        <v>-2.88793909135739-0.374325813627126i</v>
      </c>
      <c r="H656" s="227" t="str">
        <f t="shared" si="1634"/>
        <v>0.000699713660203496-0.0115198396541232i</v>
      </c>
      <c r="I656" s="227" t="str">
        <f t="shared" si="1688"/>
        <v>0.00337150058314848-0.00164439505622082i</v>
      </c>
      <c r="J656" s="223" t="str">
        <f>IMPRODUCT(1/Nt_input,AS625)</f>
        <v>2.14766830079586E-14+4.46902714487663E-14i</v>
      </c>
      <c r="K656" s="246" t="str">
        <f t="shared" si="1689"/>
        <v>1.45897110716945E-16+1.15357124888271E-16i</v>
      </c>
      <c r="L656" s="222">
        <f t="shared" si="1690"/>
        <v>-314.61008845740417</v>
      </c>
      <c r="M656" s="222">
        <f t="shared" si="1635"/>
        <v>390.49008570164779</v>
      </c>
      <c r="N656" s="224">
        <f t="shared" si="1636"/>
        <v>0.49008570164779752</v>
      </c>
      <c r="O656" s="223" t="str">
        <f t="shared" si="1637"/>
        <v>-0.487725805040315-0.0480367989919243i</v>
      </c>
      <c r="P656" s="223" t="str">
        <f t="shared" si="1638"/>
        <v>0.480668842312249+0.0956109773499708i</v>
      </c>
      <c r="Q656" s="223" t="str">
        <f t="shared" si="1691"/>
        <v>-0.468982775872399-0.142264369729856i</v>
      </c>
      <c r="R656" s="223" t="str">
        <f t="shared" si="1692"/>
        <v>0.452780148928824+0.187547678459655i</v>
      </c>
      <c r="S656" s="223" t="str">
        <f t="shared" si="1693"/>
        <v>-0.432217001636285-0.231024800521835i</v>
      </c>
      <c r="T656" s="223" t="str">
        <f t="shared" si="1694"/>
        <v>0.407491368344122+0.272277027464032i</v>
      </c>
      <c r="U656" s="223" t="str">
        <f t="shared" si="1695"/>
        <v>-0.378841370417364-0.310907077789985i</v>
      </c>
      <c r="V656" s="223" t="str">
        <f t="shared" si="1696"/>
        <v>0.346542922997725+0.346542922997724i</v>
      </c>
      <c r="W656" s="223" t="str">
        <f t="shared" si="1697"/>
        <v>-0.310907077789988-0.378841370417362i</v>
      </c>
      <c r="X656" s="223" t="str">
        <f t="shared" si="1698"/>
        <v>0.272277027464033+0.407491368344121i</v>
      </c>
      <c r="Y656" s="223" t="str">
        <f t="shared" si="1699"/>
        <v>-0.231024800521837-0.432217001636284i</v>
      </c>
      <c r="Z656" s="223" t="str">
        <f t="shared" si="1700"/>
        <v>0.187547678459611+0.452780148928842i</v>
      </c>
      <c r="AA656" s="223" t="str">
        <f t="shared" si="1701"/>
        <v>-0.142264369729876-0.468982775872393i</v>
      </c>
      <c r="AB656" s="223" t="str">
        <f t="shared" si="1702"/>
        <v>0.095610977349984+0.480668842312246i</v>
      </c>
      <c r="AC656" s="223" t="str">
        <f t="shared" si="1703"/>
        <v>-0.0480367989919319-0.487725805040314i</v>
      </c>
      <c r="AD656" s="223" t="str">
        <f t="shared" si="1704"/>
        <v>1.68103826681577E-15+0.490085701647798i</v>
      </c>
      <c r="AE656" s="223" t="str">
        <f t="shared" si="1705"/>
        <v>0.0480367989919285-0.487725805040315i</v>
      </c>
      <c r="AF656" s="223" t="str">
        <f t="shared" si="1706"/>
        <v>-0.0956109773499772+0.480668842312247i</v>
      </c>
      <c r="AG656" s="223" t="str">
        <f t="shared" si="1707"/>
        <v>0.142264369729872-0.468982775872394i</v>
      </c>
      <c r="AH656" s="223" t="str">
        <f t="shared" si="1708"/>
        <v>-0.187547678459653+0.452780148928824i</v>
      </c>
      <c r="AI656" s="223" t="str">
        <f t="shared" si="1709"/>
        <v>0.231024800521831-0.432217001636287i</v>
      </c>
      <c r="AJ656" s="223" t="str">
        <f t="shared" si="1710"/>
        <v>-0.272277027464029+0.407491368344124i</v>
      </c>
      <c r="AK656" s="223" t="str">
        <f t="shared" si="1711"/>
        <v>0.310907077789981-0.378841370417367i</v>
      </c>
      <c r="AL656" s="223" t="str">
        <f t="shared" si="1712"/>
        <v>-0.346542922997723+0.346542922997726i</v>
      </c>
      <c r="AM656" s="223" t="str">
        <f t="shared" si="1713"/>
        <v>0.378841370417359-0.31090707778999i</v>
      </c>
      <c r="AN656" s="223" t="str">
        <f t="shared" si="1714"/>
        <v>-0.407491368344121+0.272277027464033i</v>
      </c>
      <c r="AO656" s="223" t="str">
        <f t="shared" si="1715"/>
        <v>0.432217001636283-0.231024800521838i</v>
      </c>
      <c r="AP656" s="223" t="str">
        <f t="shared" si="1716"/>
        <v>-0.45278014892884+0.187547678459616i</v>
      </c>
      <c r="AQ656" s="223" t="str">
        <f t="shared" si="1717"/>
        <v>0.468982775872393-0.142264369729877i</v>
      </c>
      <c r="AR656" s="223" t="str">
        <f t="shared" si="1718"/>
        <v>-0.480668842312246+0.0956109773499855i</v>
      </c>
      <c r="AS656" s="223" t="str">
        <f t="shared" si="1719"/>
        <v>0.487725805040314-0.048036798991937i</v>
      </c>
      <c r="AT656" s="223" t="str">
        <f t="shared" si="1720"/>
        <v>-0.490085701647798+3.36207653363154E-15i</v>
      </c>
      <c r="AU656" s="223" t="str">
        <f t="shared" si="1721"/>
        <v>0.487725805040329+0.0480367989917778i</v>
      </c>
      <c r="AV656" s="223" t="str">
        <f t="shared" si="1722"/>
        <v>-0.480668842312267-0.0956109773498767i</v>
      </c>
      <c r="AW656" s="223" t="str">
        <f t="shared" si="1723"/>
        <v>0.468982775872409+0.142264369729824i</v>
      </c>
      <c r="AX656" s="223" t="str">
        <f t="shared" si="1724"/>
        <v>-0.452780148928826-0.187547678459648i</v>
      </c>
      <c r="AY656" s="223" t="str">
        <f t="shared" si="1725"/>
        <v>0.43221700163624+0.231024800521919i</v>
      </c>
      <c r="AZ656" s="223" t="str">
        <f t="shared" si="1726"/>
        <v>-0.407491368344044-0.272277027464149i</v>
      </c>
      <c r="BA656" s="223" t="str">
        <f t="shared" si="1727"/>
        <v>0.37884137041724+0.310907077790136i</v>
      </c>
      <c r="BB656" s="223" t="str">
        <f t="shared" si="1728"/>
        <v>-0.346542922997555-0.346542922997894i</v>
      </c>
      <c r="BC656" s="223" t="str">
        <f t="shared" si="1729"/>
        <v>0.310907077790142+0.378841370417235i</v>
      </c>
      <c r="BD656" s="223" t="str">
        <f t="shared" si="1730"/>
        <v>-0.272277027464162-0.407491368344035i</v>
      </c>
      <c r="BE656" s="223" t="str">
        <f t="shared" si="1731"/>
        <v>0.231024800521926+0.432217001636237i</v>
      </c>
      <c r="BF656" s="223" t="str">
        <f t="shared" si="1732"/>
        <v>-0.187547678459662-0.452780148928821i</v>
      </c>
      <c r="BG656" s="223" t="str">
        <f t="shared" si="1733"/>
        <v>0.142264369729839+0.468982775872404i</v>
      </c>
      <c r="BH656" s="223" t="str">
        <f t="shared" si="1734"/>
        <v>-0.0956109773498851-0.480668842312266i</v>
      </c>
      <c r="BI656" s="223" t="str">
        <f t="shared" si="1735"/>
        <v>0.0480367989917862+0.487725805040329i</v>
      </c>
      <c r="BJ656" s="223" t="str">
        <f t="shared" si="1736"/>
        <v>1.89963912914764E-13-0.490085701647798i</v>
      </c>
      <c r="BK656" s="223" t="str">
        <f t="shared" si="1737"/>
        <v>-0.0480367989921643+0.487725805040292i</v>
      </c>
      <c r="BL656" s="223" t="str">
        <f t="shared" si="1738"/>
        <v>0.0956109773497792-0.480668842312287i</v>
      </c>
      <c r="BM656" s="176"/>
      <c r="BN656" s="176"/>
      <c r="BO656" s="176"/>
      <c r="BP656" s="176"/>
      <c r="BQ656" s="176"/>
      <c r="BR656" s="176"/>
      <c r="BS656" s="176"/>
      <c r="BT656" s="176"/>
      <c r="BU656" s="176"/>
      <c r="BV656" s="176"/>
      <c r="BW656" s="223"/>
      <c r="BX656" s="223"/>
      <c r="BY656" s="223"/>
      <c r="BZ656" s="223"/>
      <c r="CH656" s="222">
        <f t="shared" si="1739"/>
        <v>-266.09335391603781</v>
      </c>
    </row>
    <row r="657" spans="1:86">
      <c r="A657" s="227">
        <f t="shared" si="1630"/>
        <v>1.0000000000000004E-2</v>
      </c>
      <c r="B657" s="228">
        <v>32</v>
      </c>
      <c r="C657" s="228">
        <f t="shared" si="1631"/>
        <v>1600</v>
      </c>
      <c r="D657" s="228">
        <f t="shared" si="1740"/>
        <v>10053.096491487338</v>
      </c>
      <c r="E657" s="227" t="str">
        <f t="shared" si="1687"/>
        <v>10053.0964914873i</v>
      </c>
      <c r="F657" s="227" t="str">
        <f t="shared" si="1632"/>
        <v>0.0501380908601639-0.906052156124155i</v>
      </c>
      <c r="G657" s="227" t="str">
        <f t="shared" si="1633"/>
        <v>-2.89868937003806-0.393574722031177i</v>
      </c>
      <c r="H657" s="227" t="str">
        <f t="shared" si="1634"/>
        <v>0.00061785531770001-0.0111653462102533i</v>
      </c>
      <c r="I657" s="227" t="str">
        <f t="shared" si="1688"/>
        <v>0.00331832261342109-0.00167497690147797i</v>
      </c>
      <c r="J657" s="223" t="str">
        <f>IMPRODUCT(1/Nt_input,AT625)</f>
        <v>4.49232393905791E-16-2.23232582033847E-14i</v>
      </c>
      <c r="K657" s="246" t="str">
        <f t="shared" si="1689"/>
        <v>-3.59002438450191E-17-7.48282263847172E-17i</v>
      </c>
      <c r="L657" s="222">
        <f t="shared" si="1690"/>
        <v>-321.6190112572645</v>
      </c>
      <c r="M657" s="222">
        <f t="shared" si="1635"/>
        <v>390</v>
      </c>
      <c r="N657" s="224">
        <f t="shared" si="1636"/>
        <v>-6.0487639202966292E-15</v>
      </c>
      <c r="O657" s="223" t="str">
        <f t="shared" si="1637"/>
        <v>6.04876392029663E-15+1.95443989066445E-29i</v>
      </c>
      <c r="P657" s="223" t="str">
        <f t="shared" si="1638"/>
        <v>-6.04876392029663E-15+2.00073995652611E-29i</v>
      </c>
      <c r="Q657" s="223" t="str">
        <f t="shared" si="1691"/>
        <v>6.04876392029663E-15+2.22319013131753E-30i</v>
      </c>
      <c r="R657" s="223" t="str">
        <f t="shared" si="1692"/>
        <v>-6.04876392029663E-15+1.68951957047359E-28i</v>
      </c>
      <c r="S657" s="223" t="str">
        <f t="shared" si="1693"/>
        <v>6.04876392029663E-15-2.00445183149462E-28i</v>
      </c>
      <c r="T657" s="223" t="str">
        <f t="shared" si="1694"/>
        <v>-6.04876392029663E-15+2.53427935571038E-28i</v>
      </c>
      <c r="U657" s="223" t="str">
        <f t="shared" si="1695"/>
        <v>6.04876392029663E-15-2.95665924832878E-28i</v>
      </c>
      <c r="V657" s="223" t="str">
        <f t="shared" si="1696"/>
        <v>-6.04876392029663E-15-2.85292349169993E-28i</v>
      </c>
      <c r="W657" s="223" t="str">
        <f t="shared" si="1697"/>
        <v>6.04876392029663E-15+2.43054359908153E-28i</v>
      </c>
      <c r="X657" s="223" t="str">
        <f t="shared" si="1698"/>
        <v>-6.04876392029663E-15-2.00816370646313E-28i</v>
      </c>
      <c r="Y657" s="223" t="str">
        <f t="shared" si="1699"/>
        <v>6.04876392029663E-15+1.58578381384474E-28i</v>
      </c>
      <c r="Z657" s="223" t="str">
        <f t="shared" si="1700"/>
        <v>-6.04876392029663E-15-9.48508658031609E-29i</v>
      </c>
      <c r="AA657" s="223" t="str">
        <f t="shared" si="1701"/>
        <v>6.04876392029663E-15+7.41024028607942E-29i</v>
      </c>
      <c r="AB657" s="223" t="str">
        <f t="shared" si="1702"/>
        <v>-6.04876392029663E-15-5.33539399184273E-29i</v>
      </c>
      <c r="AC657" s="223" t="str">
        <f t="shared" si="1703"/>
        <v>6.04876392029663E-15-1.03735756628851E-29i</v>
      </c>
      <c r="AD657" s="223" t="str">
        <f t="shared" si="1704"/>
        <v>-6.04876392029663E-15+3.11220386052521E-29i</v>
      </c>
      <c r="AE657" s="223" t="str">
        <f t="shared" si="1705"/>
        <v>6.04876392029663E-15-9.48495541865649E-29i</v>
      </c>
      <c r="AF657" s="223" t="str">
        <f t="shared" si="1706"/>
        <v>-6.04876392029663E-15+1.15598017128932E-28i</v>
      </c>
      <c r="AG657" s="223" t="str">
        <f t="shared" si="1707"/>
        <v>6.04876392029663E-15-1.79325532710244E-28i</v>
      </c>
      <c r="AH657" s="223" t="str">
        <f t="shared" si="1708"/>
        <v>-6.04876392029663E-15+2.00073995652611E-28i</v>
      </c>
      <c r="AI657" s="223" t="str">
        <f t="shared" si="1709"/>
        <v>6.04876392029663E-15-2.63801511233923E-28i</v>
      </c>
      <c r="AJ657" s="223" t="str">
        <f t="shared" si="1710"/>
        <v>-6.04876392029663E-15-3.17156762768948E-28i</v>
      </c>
      <c r="AK657" s="223" t="str">
        <f t="shared" si="1711"/>
        <v>6.04876392029663E-15+2.9640829982658E-28i</v>
      </c>
      <c r="AL657" s="223" t="str">
        <f t="shared" si="1712"/>
        <v>-6.04876392029663E-15-1.89701731606322E-28i</v>
      </c>
      <c r="AM657" s="223" t="str">
        <f t="shared" si="1713"/>
        <v>6.04876392029663E-15+1.68953268663956E-28i</v>
      </c>
      <c r="AN657" s="223" t="str">
        <f t="shared" si="1714"/>
        <v>-6.04876392029663E-15-1.48204805721588E-28i</v>
      </c>
      <c r="AO657" s="223" t="str">
        <f t="shared" si="1715"/>
        <v>6.04876392029663E-15+1.27456342779222E-28i</v>
      </c>
      <c r="AP657" s="223" t="str">
        <f t="shared" si="1716"/>
        <v>-6.04876392029663E-15-1.06707879836854E-28i</v>
      </c>
      <c r="AQ657" s="223" t="str">
        <f t="shared" si="1717"/>
        <v>6.04876392029663E-15+1.31161659664751E-33i</v>
      </c>
      <c r="AR657" s="223" t="str">
        <f t="shared" si="1718"/>
        <v>-6.04876392029663E-15+2.07471513257703E-29i</v>
      </c>
      <c r="AS657" s="223" t="str">
        <f t="shared" si="1719"/>
        <v>6.04876392029663E-15-4.14956142681372E-29i</v>
      </c>
      <c r="AT657" s="223" t="str">
        <f t="shared" si="1720"/>
        <v>-6.04876392029663E-15-2.34458287057045E-27i</v>
      </c>
      <c r="AU657" s="223" t="str">
        <f t="shared" si="1721"/>
        <v>6.04876392029663E-15+1.03446282845971E-27i</v>
      </c>
      <c r="AV657" s="223" t="str">
        <f t="shared" si="1722"/>
        <v>-6.04876392029663E-15+1.89699108373129E-28i</v>
      </c>
      <c r="AW657" s="223" t="str">
        <f t="shared" si="1723"/>
        <v>6.04876392029663E-15-1.41386104520597E-27i</v>
      </c>
      <c r="AX657" s="223" t="str">
        <f t="shared" si="1724"/>
        <v>-6.04876392029663E-15+2.7239810873167E-27i</v>
      </c>
      <c r="AY657" s="223" t="str">
        <f t="shared" si="1725"/>
        <v>6.04876392029663E-15+2.15488245058072E-27i</v>
      </c>
      <c r="AZ657" s="223" t="str">
        <f t="shared" si="1726"/>
        <v>-6.04876392029663E-15-8.44762408469989E-28i</v>
      </c>
      <c r="BA657" s="223" t="str">
        <f t="shared" si="1727"/>
        <v>6.04876392029663E-15-3.79399528362855E-28i</v>
      </c>
      <c r="BB657" s="223" t="str">
        <f t="shared" si="1728"/>
        <v>-6.04876392029663E-15+1.6035614651957E-27i</v>
      </c>
      <c r="BC657" s="223" t="str">
        <f t="shared" si="1729"/>
        <v>6.04876392029663E-15-2.82772340202854E-27i</v>
      </c>
      <c r="BD657" s="223" t="str">
        <f t="shared" si="1730"/>
        <v>-6.04876392029663E-15-1.8792239253131E-27i</v>
      </c>
      <c r="BE657" s="223" t="str">
        <f t="shared" si="1731"/>
        <v>6.04876392029663E-15+7.41020093758155E-28i</v>
      </c>
      <c r="BF657" s="223" t="str">
        <f t="shared" si="1732"/>
        <v>-6.04876392029663E-15+5.69099948352581E-28i</v>
      </c>
      <c r="BG657" s="223" t="str">
        <f t="shared" si="1733"/>
        <v>6.04876392029663E-15-1.87921999046332E-27i</v>
      </c>
      <c r="BH657" s="223" t="str">
        <f t="shared" si="1734"/>
        <v>-6.04876392029663E-15-2.99964354743411E-27i</v>
      </c>
      <c r="BI657" s="223" t="str">
        <f t="shared" si="1735"/>
        <v>6.04876392029663E-15+1.68952350532338E-27i</v>
      </c>
      <c r="BJ657" s="223" t="str">
        <f t="shared" si="1736"/>
        <v>-6.04876392029663E-15-3.79403463212645E-28i</v>
      </c>
      <c r="BK657" s="223" t="str">
        <f t="shared" si="1737"/>
        <v>6.04876392029663E-15-7.58800368342305E-28i</v>
      </c>
      <c r="BL657" s="223" t="str">
        <f t="shared" si="1738"/>
        <v>-6.04876392029663E-15+2.06892041045304E-27i</v>
      </c>
      <c r="BM657" s="176"/>
      <c r="BN657" s="176"/>
      <c r="BO657" s="176"/>
      <c r="BP657" s="176"/>
      <c r="BQ657" s="176"/>
      <c r="BR657" s="176"/>
      <c r="BS657" s="176"/>
      <c r="BT657" s="176"/>
      <c r="BU657" s="176"/>
      <c r="BV657" s="176"/>
      <c r="BW657" s="223"/>
      <c r="BX657" s="223"/>
      <c r="BY657" s="223"/>
      <c r="BZ657" s="223"/>
      <c r="CH657" s="222">
        <f t="shared" si="1739"/>
        <v>-273.0230899253911</v>
      </c>
    </row>
    <row r="658" spans="1:86">
      <c r="A658" s="227">
        <f t="shared" ref="A658:A689" si="1741">A657+Div_Nt_input</f>
        <v>1.0312500000000004E-2</v>
      </c>
      <c r="B658" s="228">
        <v>33</v>
      </c>
      <c r="C658" s="228">
        <f t="shared" ref="C658:C689" si="1742">C657+Fline</f>
        <v>1650</v>
      </c>
      <c r="D658" s="228">
        <f t="shared" si="1740"/>
        <v>10367.255756846318</v>
      </c>
      <c r="E658" s="227" t="str">
        <f t="shared" si="1687"/>
        <v>10367.2557568463i</v>
      </c>
      <c r="F658" s="227"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0.0440839916602815-0.87895525050489i</v>
      </c>
      <c r="G658" s="227"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227"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0.000543250215663652-0.0108314290837163i</v>
      </c>
      <c r="I658" s="227" t="str">
        <f t="shared" si="1688"/>
        <v>0.00326566222071494-0.0017031261115425i</v>
      </c>
      <c r="J658" s="223" t="str">
        <f>IMPRODUCT(1/Nt_input,AU625)</f>
        <v>-2.57904002245058E-13+1.46733753619844E-14i</v>
      </c>
      <c r="K658" s="246" t="str">
        <f t="shared" si="1689"/>
        <v>-8.17236747979407E-16+4.87161328064876E-16i</v>
      </c>
      <c r="L658" s="222">
        <f t="shared" si="1690"/>
        <v>-300.43254465508699</v>
      </c>
      <c r="M658" s="222">
        <f t="shared" ref="M658:M689" si="1746">N658+Vinput2</f>
        <v>389.50991429835221</v>
      </c>
      <c r="N658" s="224">
        <f t="shared" ref="N658:N689" si="1747">0.5*Vinac*SIN(2*PI()*Fline*A658)</f>
        <v>-0.49008570164780951</v>
      </c>
      <c r="O658" s="223" t="str">
        <f t="shared" ref="O658:O689" si="1748">IMPRODUCT(N658,IMEXP(COMPLEX(0,-2*PI()*1*B658/Nt_input)))</f>
        <v>0.487725805040327-0.0480367989919224i</v>
      </c>
      <c r="P658" s="223" t="str">
        <f t="shared" ref="P658:P689" si="1749">IMPRODUCT(N658,IMEXP(COMPLEX(0,-2*PI()*2*B658/Nt_input)))</f>
        <v>-0.480668842312261+0.0956109773499722i</v>
      </c>
      <c r="Q658" s="223" t="str">
        <f t="shared" si="1691"/>
        <v>0.468982775872411-0.142264369729859i</v>
      </c>
      <c r="R658" s="223" t="str">
        <f t="shared" si="1692"/>
        <v>-0.452780148928843+0.187547678459639i</v>
      </c>
      <c r="S658" s="223" t="str">
        <f t="shared" si="1693"/>
        <v>0.43221700163628-0.23102480052187i</v>
      </c>
      <c r="T658" s="223" t="str">
        <f t="shared" si="1694"/>
        <v>-0.407491368344137+0.27227702746403i</v>
      </c>
      <c r="U658" s="223" t="str">
        <f t="shared" si="1695"/>
        <v>0.378841370417375-0.31090707778999i</v>
      </c>
      <c r="V658" s="223" t="str">
        <f t="shared" si="1696"/>
        <v>-0.346542922997731+0.346542922997735i</v>
      </c>
      <c r="W658" s="223" t="str">
        <f t="shared" si="1697"/>
        <v>0.310907077789986-0.378841370417378i</v>
      </c>
      <c r="X658" s="223" t="str">
        <f t="shared" si="1698"/>
        <v>-0.272277027464065+0.407491368344114i</v>
      </c>
      <c r="Y658" s="223" t="str">
        <f t="shared" si="1699"/>
        <v>0.231024800521865-0.432217001636282i</v>
      </c>
      <c r="Z658" s="223" t="str">
        <f t="shared" si="1700"/>
        <v>-0.187547678459633+0.452780148928846i</v>
      </c>
      <c r="AA658" s="223" t="str">
        <f t="shared" si="1701"/>
        <v>0.142264369729844-0.468982775872415i</v>
      </c>
      <c r="AB658" s="223" t="str">
        <f t="shared" si="1702"/>
        <v>-0.0956109773499913+0.480668842312257i</v>
      </c>
      <c r="AC658" s="223" t="str">
        <f t="shared" si="1703"/>
        <v>0.0480367989919313-0.487725805040326i</v>
      </c>
      <c r="AD658" s="223" t="str">
        <f t="shared" si="1704"/>
        <v>6.84439802088727E-15+0.49008570164781i</v>
      </c>
      <c r="AE658" s="223" t="str">
        <f t="shared" si="1705"/>
        <v>-0.0480367989919415-0.487725805040325i</v>
      </c>
      <c r="AF658" s="223" t="str">
        <f t="shared" si="1706"/>
        <v>0.0956109773499536+0.480668842312264i</v>
      </c>
      <c r="AG658" s="223" t="str">
        <f t="shared" si="1707"/>
        <v>-0.142264369729857-0.468982775872411i</v>
      </c>
      <c r="AH658" s="223" t="str">
        <f t="shared" si="1708"/>
        <v>0.187547678459646+0.45278014892884i</v>
      </c>
      <c r="AI658" s="223" t="str">
        <f t="shared" si="1709"/>
        <v>-0.231024800521877-0.432217001636276i</v>
      </c>
      <c r="AJ658" s="223" t="str">
        <f t="shared" si="1710"/>
        <v>0.272277027464033+0.407491368344136i</v>
      </c>
      <c r="AK658" s="223" t="str">
        <f t="shared" si="1711"/>
        <v>-0.310907077789994-0.378841370417372i</v>
      </c>
      <c r="AL658" s="223" t="str">
        <f t="shared" si="1712"/>
        <v>0.346542922997739+0.346542922997727i</v>
      </c>
      <c r="AM658" s="223" t="str">
        <f t="shared" si="1713"/>
        <v>-0.378841370417382-0.310907077789981i</v>
      </c>
      <c r="AN658" s="223" t="str">
        <f t="shared" si="1714"/>
        <v>0.407491368344118+0.272277027464059i</v>
      </c>
      <c r="AO658" s="223" t="str">
        <f t="shared" si="1715"/>
        <v>-0.432217001636284-0.231024800521862i</v>
      </c>
      <c r="AP658" s="223" t="str">
        <f t="shared" si="1716"/>
        <v>0.452780148928847+0.18754767845963i</v>
      </c>
      <c r="AQ658" s="223" t="str">
        <f t="shared" si="1717"/>
        <v>-0.468982775872416-0.142264369729841i</v>
      </c>
      <c r="AR658" s="223" t="str">
        <f t="shared" si="1718"/>
        <v>0.480668842312258+0.0956109773499849i</v>
      </c>
      <c r="AS658" s="223" t="str">
        <f t="shared" si="1719"/>
        <v>-0.487725805040341-0.048036798991779i</v>
      </c>
      <c r="AT658" s="223" t="str">
        <f t="shared" si="1720"/>
        <v>0.49008570164781+8.38147178158334E-14i</v>
      </c>
      <c r="AU658" s="223" t="str">
        <f t="shared" si="1721"/>
        <v>-0.48772580504031+0.0480367989920973i</v>
      </c>
      <c r="AV658" s="223" t="str">
        <f t="shared" si="1722"/>
        <v>0.480668842312273-0.0956109773499089i</v>
      </c>
      <c r="AW658" s="223" t="str">
        <f t="shared" si="1723"/>
        <v>-0.468982775872354+0.142264369730047i</v>
      </c>
      <c r="AX658" s="223" t="str">
        <f t="shared" si="1724"/>
        <v>0.452780148928858-0.187547678459604i</v>
      </c>
      <c r="AY658" s="223" t="str">
        <f t="shared" si="1725"/>
        <v>-0.432217001636182+0.231024800522052i</v>
      </c>
      <c r="AZ658" s="223" t="str">
        <f t="shared" si="1726"/>
        <v>0.40749136834413-0.272277027464042i</v>
      </c>
      <c r="BA658" s="223" t="str">
        <f t="shared" si="1727"/>
        <v>-0.378841370417524+0.310907077789809i</v>
      </c>
      <c r="BB658" s="223" t="str">
        <f t="shared" si="1728"/>
        <v>0.34654292299772-0.346542922997747i</v>
      </c>
      <c r="BC658" s="223" t="str">
        <f t="shared" si="1729"/>
        <v>-0.310907077790167+0.37884137041723i</v>
      </c>
      <c r="BD658" s="223" t="str">
        <f t="shared" si="1730"/>
        <v>0.27227702746401-0.407491368344151i</v>
      </c>
      <c r="BE658" s="223" t="str">
        <f t="shared" si="1731"/>
        <v>-0.231024800522025+0.432217001636197i</v>
      </c>
      <c r="BF658" s="223" t="str">
        <f t="shared" si="1732"/>
        <v>0.187547678459582-0.452780148928867i</v>
      </c>
      <c r="BG658" s="223" t="str">
        <f t="shared" si="1733"/>
        <v>-0.142264369730017+0.468982775872363i</v>
      </c>
      <c r="BH658" s="223" t="str">
        <f t="shared" si="1734"/>
        <v>0.0956109773498859-0.480668842312278i</v>
      </c>
      <c r="BI658" s="223" t="str">
        <f t="shared" si="1735"/>
        <v>-0.0480367989920598+0.487725805040314i</v>
      </c>
      <c r="BJ658" s="223" t="str">
        <f t="shared" si="1736"/>
        <v>-1.14554439568212E-13-0.49008570164781i</v>
      </c>
      <c r="BK658" s="223" t="str">
        <f t="shared" si="1737"/>
        <v>0.0480367989918026+0.487725805040339i</v>
      </c>
      <c r="BL658" s="223" t="str">
        <f t="shared" si="1738"/>
        <v>-0.0956109773501104-0.480668842312233i</v>
      </c>
      <c r="BM658" s="176"/>
      <c r="BN658" s="176"/>
      <c r="BO658" s="176"/>
      <c r="BP658" s="176"/>
      <c r="BQ658" s="176"/>
      <c r="BR658" s="176"/>
      <c r="BS658" s="176"/>
      <c r="BT658" s="176"/>
      <c r="BU658" s="176"/>
      <c r="BV658" s="176"/>
      <c r="BW658" s="223"/>
      <c r="BX658" s="223"/>
      <c r="BY658" s="223"/>
      <c r="BZ658" s="223"/>
      <c r="CH658" s="222">
        <f t="shared" si="1739"/>
        <v>-251.75680291873556</v>
      </c>
    </row>
    <row r="659" spans="1:86">
      <c r="A659" s="227">
        <f t="shared" si="1741"/>
        <v>1.0625000000000004E-2</v>
      </c>
      <c r="B659" s="228">
        <v>34</v>
      </c>
      <c r="C659" s="228">
        <f t="shared" si="1742"/>
        <v>1700</v>
      </c>
      <c r="D659" s="228">
        <f t="shared" si="1740"/>
        <v>10681.415022205296</v>
      </c>
      <c r="E659" s="227" t="str">
        <f t="shared" si="1687"/>
        <v>10681.4150222053i</v>
      </c>
      <c r="F659" s="227" t="str">
        <f t="shared" si="1743"/>
        <v>0.0385516847103232-0.853387903817889i</v>
      </c>
      <c r="G659" s="227" t="str">
        <f t="shared" si="1744"/>
        <v>-2.92102045128595-0.430574025143801i</v>
      </c>
      <c r="H659" s="227" t="str">
        <f t="shared" si="1745"/>
        <v>0.000475075197238762-0.0105163608224596i</v>
      </c>
      <c r="I659" s="227" t="str">
        <f t="shared" si="1688"/>
        <v>0.00321359178276806-0.00172897404440834i</v>
      </c>
      <c r="J659" s="223" t="str">
        <f>IMPRODUCT(1/Nt_input,AV625)</f>
        <v>5.96423342029244E-14+6.50881258612567E-14i</v>
      </c>
      <c r="K659" s="246" t="str">
        <f t="shared" si="1689"/>
        <v>3.0420179531292E-16+1.06046618638724E-16i</v>
      </c>
      <c r="L659" s="222">
        <f t="shared" si="1690"/>
        <v>-309.83867010534669</v>
      </c>
      <c r="M659" s="222">
        <f t="shared" si="1746"/>
        <v>389.02454838991935</v>
      </c>
      <c r="N659" s="224">
        <f t="shared" si="1747"/>
        <v>-0.97545161008064829</v>
      </c>
      <c r="O659" s="223" t="str">
        <f t="shared" si="1748"/>
        <v>0.956708580912731-0.190301168721789i</v>
      </c>
      <c r="P659" s="223" t="str">
        <f t="shared" si="1749"/>
        <v>-0.901199777508692+0.373289170251715i</v>
      </c>
      <c r="Q659" s="223" t="str">
        <f t="shared" si="1691"/>
        <v>0.811058372053631-0.54193187831188i</v>
      </c>
      <c r="R659" s="223" t="str">
        <f t="shared" si="1692"/>
        <v>-0.689748448207377+0.689748448207348i</v>
      </c>
      <c r="S659" s="223" t="str">
        <f t="shared" si="1693"/>
        <v>0.541931878311832-0.811058372053664i</v>
      </c>
      <c r="T659" s="223" t="str">
        <f t="shared" si="1694"/>
        <v>-0.373289170251745+0.901199777508679i</v>
      </c>
      <c r="U659" s="223" t="str">
        <f t="shared" si="1695"/>
        <v>0.190301168721772-0.956708580912734i</v>
      </c>
      <c r="V659" s="223" t="str">
        <f t="shared" si="1696"/>
        <v>-4.08690652766163E-14+0.975451610080648i</v>
      </c>
      <c r="W659" s="223" t="str">
        <f t="shared" si="1697"/>
        <v>-0.190301168721788-0.956708580912731i</v>
      </c>
      <c r="X659" s="223" t="str">
        <f t="shared" si="1698"/>
        <v>0.37328917025176+0.901199777508673i</v>
      </c>
      <c r="Y659" s="223" t="str">
        <f t="shared" si="1699"/>
        <v>-0.541931878311848-0.811058372053653i</v>
      </c>
      <c r="Z659" s="223" t="str">
        <f t="shared" si="1700"/>
        <v>0.689748448207385+0.689748448207339i</v>
      </c>
      <c r="AA659" s="223" t="str">
        <f t="shared" si="1701"/>
        <v>-0.811058372053639-0.541931878311869i</v>
      </c>
      <c r="AB659" s="223" t="str">
        <f t="shared" si="1702"/>
        <v>0.9011997775087+0.373289170251694i</v>
      </c>
      <c r="AC659" s="223" t="str">
        <f t="shared" si="1703"/>
        <v>-0.956708580912726-0.190301168721812i</v>
      </c>
      <c r="AD659" s="223" t="str">
        <f t="shared" si="1704"/>
        <v>0.975451610080648-1.52958772347292E-14i</v>
      </c>
      <c r="AE659" s="223" t="str">
        <f t="shared" si="1705"/>
        <v>-0.956708580912739+0.190301168721748i</v>
      </c>
      <c r="AF659" s="223" t="str">
        <f t="shared" si="1706"/>
        <v>0.901199777508689-0.373289170251722i</v>
      </c>
      <c r="AG659" s="223" t="str">
        <f t="shared" si="1707"/>
        <v>-0.811058372053679+0.541931878311808i</v>
      </c>
      <c r="AH659" s="223" t="str">
        <f t="shared" si="1708"/>
        <v>0.689748448207364-0.689748448207361i</v>
      </c>
      <c r="AI659" s="223" t="str">
        <f t="shared" si="1709"/>
        <v>-0.541931878311822+0.81105837205367i</v>
      </c>
      <c r="AJ659" s="223" t="str">
        <f t="shared" si="1710"/>
        <v>0.373289170251725-0.901199777508688i</v>
      </c>
      <c r="AK659" s="223" t="str">
        <f t="shared" si="1711"/>
        <v>-0.190301168721758+0.956708580912737i</v>
      </c>
      <c r="AL659" s="223" t="str">
        <f t="shared" si="1712"/>
        <v>3.25041885981701E-14-0.975451610080648i</v>
      </c>
      <c r="AM659" s="223" t="str">
        <f t="shared" si="1713"/>
        <v>0.190301168721803+0.956708580912728i</v>
      </c>
      <c r="AN659" s="223" t="str">
        <f t="shared" si="1714"/>
        <v>-0.373289170251678-0.901199777508707i</v>
      </c>
      <c r="AO659" s="223" t="str">
        <f t="shared" si="1715"/>
        <v>0.54193187831186+0.811058372053644i</v>
      </c>
      <c r="AP659" s="223" t="str">
        <f t="shared" si="1716"/>
        <v>-0.689748448207328-0.689748448207397i</v>
      </c>
      <c r="AQ659" s="223" t="str">
        <f t="shared" si="1717"/>
        <v>0.811058372053651+0.541931878311851i</v>
      </c>
      <c r="AR659" s="223" t="str">
        <f t="shared" si="1718"/>
        <v>-0.901199777508817-0.373289170251411i</v>
      </c>
      <c r="AS659" s="223" t="str">
        <f t="shared" si="1719"/>
        <v>0.956708580912768+0.190301168721601i</v>
      </c>
      <c r="AT659" s="223" t="str">
        <f t="shared" si="1720"/>
        <v>-0.975451610080648+3.05917544694582E-14i</v>
      </c>
      <c r="AU659" s="223" t="str">
        <f t="shared" si="1721"/>
        <v>0.956708580912756-0.19030116872166i</v>
      </c>
      <c r="AV659" s="223" t="str">
        <f t="shared" si="1722"/>
        <v>-0.901199777508794+0.373289170251467i</v>
      </c>
      <c r="AW659" s="223" t="str">
        <f t="shared" si="1723"/>
        <v>0.811058372053887-0.541931878311498i</v>
      </c>
      <c r="AX659" s="223" t="str">
        <f t="shared" si="1724"/>
        <v>-0.689748448207078+0.689748448207647i</v>
      </c>
      <c r="AY659" s="223" t="str">
        <f t="shared" si="1725"/>
        <v>0.541931878311648-0.811058372053787i</v>
      </c>
      <c r="AZ659" s="223" t="str">
        <f t="shared" si="1726"/>
        <v>-0.373289170251621+0.901199777508731i</v>
      </c>
      <c r="BA659" s="223" t="str">
        <f t="shared" si="1727"/>
        <v>0.190301168721852-0.956708580912718i</v>
      </c>
      <c r="BB659" s="223" t="str">
        <f t="shared" si="1728"/>
        <v>-1.97414325826798E-13+0.975451610080648i</v>
      </c>
      <c r="BC659" s="223" t="str">
        <f t="shared" si="1729"/>
        <v>-0.190301168721437-0.9567085809128i</v>
      </c>
      <c r="BD659" s="223" t="str">
        <f t="shared" si="1730"/>
        <v>0.37328917025214+0.901199777508516i</v>
      </c>
      <c r="BE659" s="223" t="str">
        <f t="shared" si="1731"/>
        <v>-0.541931878312103-0.811058372053482i</v>
      </c>
      <c r="BF659" s="223" t="str">
        <f t="shared" si="1732"/>
        <v>0.689748448207485+0.68974844820724i</v>
      </c>
      <c r="BG659" s="223" t="str">
        <f t="shared" si="1733"/>
        <v>-0.81105837205366-0.541931878311838i</v>
      </c>
      <c r="BH659" s="223" t="str">
        <f t="shared" si="1734"/>
        <v>0.901199777508638+0.373289170251845i</v>
      </c>
      <c r="BI659" s="223" t="str">
        <f t="shared" si="1735"/>
        <v>-0.956708580912673-0.190301168722075i</v>
      </c>
      <c r="BJ659" s="223" t="str">
        <f t="shared" si="1736"/>
        <v>0.975451610080648+4.53144408348188E-13i</v>
      </c>
      <c r="BK659" s="223" t="str">
        <f t="shared" si="1737"/>
        <v>-0.956708580912656+0.190301168722166i</v>
      </c>
      <c r="BL659" s="223" t="str">
        <f t="shared" si="1738"/>
        <v>0.901199777508603-0.37328917025193i</v>
      </c>
      <c r="BM659" s="176"/>
      <c r="BN659" s="176"/>
      <c r="BO659" s="176"/>
      <c r="BP659" s="176"/>
      <c r="BQ659" s="176"/>
      <c r="BR659" s="176"/>
      <c r="BS659" s="176"/>
      <c r="BT659" s="176"/>
      <c r="BU659" s="176"/>
      <c r="BV659" s="176"/>
      <c r="BW659" s="223"/>
      <c r="BX659" s="223"/>
      <c r="BY659" s="223"/>
      <c r="BZ659" s="223"/>
      <c r="CH659" s="222">
        <f t="shared" si="1739"/>
        <v>-261.08257866861049</v>
      </c>
    </row>
    <row r="660" spans="1:86">
      <c r="A660" s="227">
        <f t="shared" si="1741"/>
        <v>1.0937500000000005E-2</v>
      </c>
      <c r="B660" s="228">
        <v>35</v>
      </c>
      <c r="C660" s="228">
        <f t="shared" si="1742"/>
        <v>1750</v>
      </c>
      <c r="D660" s="228">
        <f t="shared" si="1740"/>
        <v>10995.574287564275</v>
      </c>
      <c r="E660" s="227" t="str">
        <f t="shared" si="1687"/>
        <v>10995.5742875643i</v>
      </c>
      <c r="F660" s="227" t="str">
        <f t="shared" si="1743"/>
        <v>0.0334835657164171-0.829225005396151i</v>
      </c>
      <c r="G660" s="227" t="str">
        <f t="shared" si="1744"/>
        <v>-2.93259039811221-0.448362446389039i</v>
      </c>
      <c r="H660" s="227" t="str">
        <f t="shared" si="1745"/>
        <v>0.000412620400548263-0.0102185996786906i</v>
      </c>
      <c r="I660" s="227" t="str">
        <f t="shared" si="1688"/>
        <v>0.00316217466051076-0.00175264698356904i</v>
      </c>
      <c r="J660" s="223" t="str">
        <f>IMPRODUCT(1/Nt_input,AW625)</f>
        <v>6.0709223021968E-16+6.28793891954681E-15i</v>
      </c>
      <c r="K660" s="246" t="str">
        <f t="shared" si="1689"/>
        <v>1.29402688472037E-17+1.88195427521876E-17i</v>
      </c>
      <c r="L660" s="222">
        <f t="shared" si="1690"/>
        <v>-332.82640980144254</v>
      </c>
      <c r="M660" s="222">
        <f t="shared" si="1746"/>
        <v>388.54857661372768</v>
      </c>
      <c r="N660" s="224">
        <f t="shared" si="1747"/>
        <v>-1.4514233862723191</v>
      </c>
      <c r="O660" s="223" t="str">
        <f t="shared" si="1748"/>
        <v>1.38892558254901-0.421325969243644i</v>
      </c>
      <c r="P660" s="223" t="str">
        <f t="shared" si="1749"/>
        <v>-1.20681444027069+0.806367628921409i</v>
      </c>
      <c r="Q660" s="223" t="str">
        <f t="shared" si="1691"/>
        <v>0.920773248729226-1.12196544984364i</v>
      </c>
      <c r="R660" s="223" t="str">
        <f t="shared" si="1692"/>
        <v>-0.555435683273714+1.34094035958519i</v>
      </c>
      <c r="S660" s="223" t="str">
        <f t="shared" si="1693"/>
        <v>0.142264369729832-1.44443438595306i</v>
      </c>
      <c r="T660" s="223" t="str">
        <f t="shared" si="1694"/>
        <v>0.283158655809581+1.42353469288891i</v>
      </c>
      <c r="U660" s="223" t="str">
        <f t="shared" si="1695"/>
        <v>-0.684196248041769-1.28004114792602i</v>
      </c>
      <c r="V660" s="223" t="str">
        <f t="shared" si="1696"/>
        <v>1.02631131880591+1.02631131880589i</v>
      </c>
      <c r="W660" s="223" t="str">
        <f t="shared" si="1697"/>
        <v>-1.28004114792604-0.684196248041746i</v>
      </c>
      <c r="X660" s="223" t="str">
        <f t="shared" si="1698"/>
        <v>1.42353469288891+0.283158655809552i</v>
      </c>
      <c r="Y660" s="223" t="str">
        <f t="shared" si="1699"/>
        <v>-1.44443438595305+0.142264369729862i</v>
      </c>
      <c r="Z660" s="223" t="str">
        <f t="shared" si="1700"/>
        <v>1.34094035958524-0.555435683273606i</v>
      </c>
      <c r="AA660" s="223" t="str">
        <f t="shared" si="1701"/>
        <v>-1.12196544984362+0.920773248729247i</v>
      </c>
      <c r="AB660" s="223" t="str">
        <f t="shared" si="1702"/>
        <v>0.806367628921424-1.20681444027069i</v>
      </c>
      <c r="AC660" s="223" t="str">
        <f t="shared" si="1703"/>
        <v>-0.421325969243702+1.38892558254899i</v>
      </c>
      <c r="AD660" s="223" t="str">
        <f t="shared" si="1704"/>
        <v>-2.52488384913313E-14-1.45142338627232i</v>
      </c>
      <c r="AE660" s="223" t="str">
        <f t="shared" si="1705"/>
        <v>0.421325969243612+1.38892558254902i</v>
      </c>
      <c r="AF660" s="223" t="str">
        <f t="shared" si="1706"/>
        <v>-0.806367628921464-1.20681444027066i</v>
      </c>
      <c r="AG660" s="223" t="str">
        <f t="shared" si="1707"/>
        <v>1.12196544984366+0.920773248729201i</v>
      </c>
      <c r="AH660" s="223" t="str">
        <f t="shared" si="1708"/>
        <v>-1.34094035958521-0.555435683273683i</v>
      </c>
      <c r="AI660" s="223" t="str">
        <f t="shared" si="1709"/>
        <v>1.44443438595306+0.142264369729802i</v>
      </c>
      <c r="AJ660" s="223" t="str">
        <f t="shared" si="1710"/>
        <v>-1.4235346928889+0.283158655809611i</v>
      </c>
      <c r="AK660" s="223" t="str">
        <f t="shared" si="1711"/>
        <v>1.28004114792608-0.684196248041668i</v>
      </c>
      <c r="AL660" s="223" t="str">
        <f t="shared" si="1712"/>
        <v>-1.02631131880587+1.02631131880593i</v>
      </c>
      <c r="AM660" s="223" t="str">
        <f t="shared" si="1713"/>
        <v>0.68419624804172-1.28004114792605i</v>
      </c>
      <c r="AN660" s="223" t="str">
        <f t="shared" si="1714"/>
        <v>-0.283158655809668+1.42353469288889i</v>
      </c>
      <c r="AO660" s="223" t="str">
        <f t="shared" si="1715"/>
        <v>-0.142264369729888-1.44443438595305i</v>
      </c>
      <c r="AP660" s="223" t="str">
        <f t="shared" si="1716"/>
        <v>0.55543568327363+1.34094035958523i</v>
      </c>
      <c r="AQ660" s="223" t="str">
        <f t="shared" si="1717"/>
        <v>-0.920773248729266-1.1219654498436i</v>
      </c>
      <c r="AR660" s="223" t="str">
        <f t="shared" si="1718"/>
        <v>1.20681444027062+0.806367628921522i</v>
      </c>
      <c r="AS660" s="223" t="str">
        <f t="shared" si="1719"/>
        <v>-1.38892558254904-0.42132596924354i</v>
      </c>
      <c r="AT660" s="223" t="str">
        <f t="shared" si="1720"/>
        <v>1.45142338627232-3.39261213198536E-13i</v>
      </c>
      <c r="AU660" s="223" t="str">
        <f t="shared" si="1721"/>
        <v>-1.38892558254885+0.421325969244189i</v>
      </c>
      <c r="AV660" s="223" t="str">
        <f t="shared" si="1722"/>
        <v>1.20681444027105-0.806367628920885i</v>
      </c>
      <c r="AW660" s="223" t="str">
        <f t="shared" si="1723"/>
        <v>-0.920773248729523+1.12196544984339i</v>
      </c>
      <c r="AX660" s="223" t="str">
        <f t="shared" si="1724"/>
        <v>0.555435683273802-1.34094035958516i</v>
      </c>
      <c r="AY660" s="223" t="str">
        <f t="shared" si="1725"/>
        <v>-0.142264369729787+1.44443438595306i</v>
      </c>
      <c r="AZ660" s="223" t="str">
        <f t="shared" si="1726"/>
        <v>-0.283158655809929-1.42353469288884i</v>
      </c>
      <c r="BA660" s="223" t="str">
        <f t="shared" si="1727"/>
        <v>0.684196248042209+1.28004114792579i</v>
      </c>
      <c r="BB660" s="223" t="str">
        <f t="shared" si="1728"/>
        <v>-1.02631131880544-1.02631131880635i</v>
      </c>
      <c r="BC660" s="223" t="str">
        <f t="shared" si="1729"/>
        <v>1.28004114792586+0.68419624804207i</v>
      </c>
      <c r="BD660" s="223" t="str">
        <f t="shared" si="1730"/>
        <v>-1.42353469288887-0.283158655809776i</v>
      </c>
      <c r="BE660" s="223" t="str">
        <f t="shared" si="1731"/>
        <v>1.44443438595305-0.142264369729923i</v>
      </c>
      <c r="BF660" s="223" t="str">
        <f t="shared" si="1732"/>
        <v>-1.3409403595851+0.555435683273929i</v>
      </c>
      <c r="BG660" s="223" t="str">
        <f t="shared" si="1733"/>
        <v>1.1219654498433-0.920773248729629i</v>
      </c>
      <c r="BH660" s="223" t="str">
        <f t="shared" si="1734"/>
        <v>-0.806367628921972+1.20681444027032i</v>
      </c>
      <c r="BI660" s="223" t="str">
        <f t="shared" si="1735"/>
        <v>0.421325969244058-1.38892558254889i</v>
      </c>
      <c r="BJ660" s="223" t="str">
        <f t="shared" si="1736"/>
        <v>-2.02704037305599E-13+1.45142338627232i</v>
      </c>
      <c r="BK660" s="223" t="str">
        <f t="shared" si="1737"/>
        <v>-0.42132596924367-1.388925582549i</v>
      </c>
      <c r="BL660" s="223" t="str">
        <f t="shared" si="1738"/>
        <v>0.806367628921636+1.20681444027054i</v>
      </c>
      <c r="BM660" s="176"/>
      <c r="BN660" s="176"/>
      <c r="BO660" s="176"/>
      <c r="BP660" s="176"/>
      <c r="BQ660" s="176"/>
      <c r="BR660" s="176"/>
      <c r="BS660" s="176"/>
      <c r="BT660" s="176"/>
      <c r="BU660" s="176"/>
      <c r="BV660" s="176"/>
      <c r="BW660" s="223"/>
      <c r="BX660" s="223"/>
      <c r="BY660" s="223"/>
      <c r="BZ660" s="223"/>
      <c r="CH660" s="222">
        <f t="shared" si="1739"/>
        <v>-283.98953782960638</v>
      </c>
    </row>
    <row r="661" spans="1:86">
      <c r="A661" s="227">
        <f t="shared" si="1741"/>
        <v>1.1250000000000005E-2</v>
      </c>
      <c r="B661" s="228">
        <v>36</v>
      </c>
      <c r="C661" s="228">
        <f t="shared" si="1742"/>
        <v>1800</v>
      </c>
      <c r="D661" s="228">
        <f t="shared" si="1740"/>
        <v>11309.733552923255</v>
      </c>
      <c r="E661" s="227" t="str">
        <f t="shared" si="1687"/>
        <v>11309.7335529233i</v>
      </c>
      <c r="F661" s="227" t="str">
        <f t="shared" si="1743"/>
        <v>0.0288297514498798-0.806354569424495i</v>
      </c>
      <c r="G661" s="227" t="str">
        <f t="shared" si="1744"/>
        <v>-2.94442255879685-0.465697911239635i</v>
      </c>
      <c r="H661" s="227" t="str">
        <f t="shared" si="1745"/>
        <v>0.000355271110959481-0.00993676564311442i</v>
      </c>
      <c r="I661" s="227" t="str">
        <f t="shared" si="1688"/>
        <v>0.0031114658550832-0.00177426627176862i</v>
      </c>
      <c r="J661" s="223" t="str">
        <f>IMPRODUCT(1/Nt_input,AX625)</f>
        <v>6.30085651080573E-14-3.43522953138997E-14i</v>
      </c>
      <c r="K661" s="246" t="str">
        <f t="shared" si="1689"/>
        <v>1.3509887997822E-16-2.18679965816697E-16i</v>
      </c>
      <c r="L661" s="222">
        <f t="shared" si="1690"/>
        <v>-311.79978374205939</v>
      </c>
      <c r="M661" s="222">
        <f t="shared" si="1746"/>
        <v>388.08658283817454</v>
      </c>
      <c r="N661" s="224">
        <f t="shared" si="1747"/>
        <v>-1.9134171618254565</v>
      </c>
      <c r="O661" s="223" t="str">
        <f t="shared" si="1748"/>
        <v>1.76776695296637-0.732233047033638i</v>
      </c>
      <c r="P661" s="223" t="str">
        <f t="shared" si="1749"/>
        <v>-1.3529902503655+1.35299025036549i</v>
      </c>
      <c r="Q661" s="223" t="str">
        <f t="shared" si="1691"/>
        <v>0.73223304703355-1.76776695296641i</v>
      </c>
      <c r="R661" s="223" t="str">
        <f t="shared" si="1692"/>
        <v>5.67265992188532E-14+1.91341716182546i</v>
      </c>
      <c r="S661" s="223" t="str">
        <f t="shared" si="1693"/>
        <v>-0.732233047033659-1.76776695296636i</v>
      </c>
      <c r="T661" s="223" t="str">
        <f t="shared" si="1694"/>
        <v>1.35299025036549+1.3529902503655i</v>
      </c>
      <c r="U661" s="223" t="str">
        <f t="shared" si="1695"/>
        <v>-1.76776695296636-0.732233047033671i</v>
      </c>
      <c r="V661" s="223" t="str">
        <f t="shared" si="1696"/>
        <v>1.91341716182546+7.68858546362238E-14i</v>
      </c>
      <c r="W661" s="223" t="str">
        <f t="shared" si="1697"/>
        <v>-1.76776695296634+0.732233047033711i</v>
      </c>
      <c r="X661" s="223" t="str">
        <f t="shared" si="1698"/>
        <v>1.35299025036546-1.35299025036554i</v>
      </c>
      <c r="Y661" s="223" t="str">
        <f t="shared" si="1699"/>
        <v>-0.732233047033619+1.76776695296638i</v>
      </c>
      <c r="Z661" s="223" t="str">
        <f t="shared" si="1700"/>
        <v>2.01592554173706E-14-1.91341716182546i</v>
      </c>
      <c r="AA661" s="223" t="str">
        <f t="shared" si="1701"/>
        <v>0.732233047033594+1.76776695296639i</v>
      </c>
      <c r="AB661" s="223" t="str">
        <f t="shared" si="1702"/>
        <v>-1.35299025036544-1.35299025036555i</v>
      </c>
      <c r="AC661" s="223" t="str">
        <f t="shared" si="1703"/>
        <v>1.7677669529664+0.732233047033566i</v>
      </c>
      <c r="AD661" s="223" t="str">
        <f t="shared" si="1704"/>
        <v>-1.91341716182546+3.65673438014826E-14i</v>
      </c>
      <c r="AE661" s="223" t="str">
        <f t="shared" si="1705"/>
        <v>1.76776695296637-0.732233047033646i</v>
      </c>
      <c r="AF661" s="223" t="str">
        <f t="shared" si="1706"/>
        <v>-1.35299025036551+1.35299025036548i</v>
      </c>
      <c r="AG661" s="223" t="str">
        <f t="shared" si="1707"/>
        <v>0.73223304703369-1.76776695296635i</v>
      </c>
      <c r="AH661" s="223" t="str">
        <f t="shared" si="1708"/>
        <v>-8.34494634054565E-14+1.91341716182546i</v>
      </c>
      <c r="AI661" s="223" t="str">
        <f t="shared" si="1709"/>
        <v>-0.732233047033686-1.76776695296635i</v>
      </c>
      <c r="AJ661" s="223" t="str">
        <f t="shared" si="1710"/>
        <v>1.35299025036552+1.35299025036547i</v>
      </c>
      <c r="AK661" s="223" t="str">
        <f t="shared" si="1711"/>
        <v>-1.76776695296638-0.732233047033625i</v>
      </c>
      <c r="AL661" s="223" t="str">
        <f t="shared" si="1712"/>
        <v>1.91341716182546+4.03185108347412E-14i</v>
      </c>
      <c r="AM661" s="223" t="str">
        <f t="shared" si="1713"/>
        <v>-1.7677669529664+0.732233047033575i</v>
      </c>
      <c r="AN661" s="223" t="str">
        <f t="shared" si="1714"/>
        <v>1.35299025036556-1.35299025036544i</v>
      </c>
      <c r="AO661" s="223" t="str">
        <f t="shared" si="1715"/>
        <v>-0.732233047033585+1.7677669529664i</v>
      </c>
      <c r="AP661" s="223" t="str">
        <f t="shared" si="1716"/>
        <v>-3.00037350322499E-14-1.91341716182546i</v>
      </c>
      <c r="AQ661" s="223" t="str">
        <f t="shared" si="1717"/>
        <v>0.732233047033615+1.76776695296638i</v>
      </c>
      <c r="AR661" s="223" t="str">
        <f t="shared" si="1718"/>
        <v>-1.35299025036614-1.35299025036486i</v>
      </c>
      <c r="AS661" s="223" t="str">
        <f t="shared" si="1719"/>
        <v>1.76776695296635+0.732233047033696i</v>
      </c>
      <c r="AT661" s="223" t="str">
        <f t="shared" si="1720"/>
        <v>-1.91341716182546+8.61682193194961E-13i</v>
      </c>
      <c r="AU661" s="223" t="str">
        <f t="shared" si="1721"/>
        <v>1.76776695296643-0.732233047033504i</v>
      </c>
      <c r="AV661" s="223" t="str">
        <f t="shared" si="1722"/>
        <v>-1.35299025036494+1.35299025036606i</v>
      </c>
      <c r="AW661" s="223" t="str">
        <f t="shared" si="1723"/>
        <v>0.732233047033832-1.76776695296629i</v>
      </c>
      <c r="AX661" s="223" t="str">
        <f t="shared" si="1724"/>
        <v>7.14474092691746E-13+1.91341716182546i</v>
      </c>
      <c r="AY661" s="223" t="str">
        <f t="shared" si="1725"/>
        <v>-0.732233047033369-1.76776695296649i</v>
      </c>
      <c r="AZ661" s="223" t="str">
        <f t="shared" si="1726"/>
        <v>1.35299025036595+1.35299025036505i</v>
      </c>
      <c r="BA661" s="223" t="str">
        <f t="shared" si="1727"/>
        <v>-1.76776695296625-0.732233047033943i</v>
      </c>
      <c r="BB661" s="223" t="str">
        <f t="shared" si="1728"/>
        <v>1.91341716182546-5.94457285484808E-13i</v>
      </c>
      <c r="BC661" s="223" t="str">
        <f t="shared" si="1729"/>
        <v>-1.76776695296654+0.732233047033233i</v>
      </c>
      <c r="BD661" s="223" t="str">
        <f t="shared" si="1730"/>
        <v>1.35299025036515-1.35299025036585i</v>
      </c>
      <c r="BE661" s="223" t="str">
        <f t="shared" si="1731"/>
        <v>-0.732233047034078+1.76776695296619i</v>
      </c>
      <c r="BF661" s="223" t="str">
        <f t="shared" si="1732"/>
        <v>-4.47249184981592E-13-1.91341716182546i</v>
      </c>
      <c r="BG661" s="223" t="str">
        <f t="shared" si="1733"/>
        <v>0.732233047033147+1.76776695296658i</v>
      </c>
      <c r="BH661" s="223" t="str">
        <f t="shared" si="1734"/>
        <v>-1.35299025036578-1.35299025036521i</v>
      </c>
      <c r="BI661" s="223" t="str">
        <f t="shared" si="1735"/>
        <v>1.76776695296614+0.732233047034214i</v>
      </c>
      <c r="BJ661" s="223" t="str">
        <f t="shared" si="1736"/>
        <v>-1.91341716182546+3.00041084478377E-13i</v>
      </c>
      <c r="BK661" s="223" t="str">
        <f t="shared" si="1737"/>
        <v>1.76776695296663-0.732233047033011i</v>
      </c>
      <c r="BL661" s="223" t="str">
        <f t="shared" si="1738"/>
        <v>-1.35299025036532+1.35299025036568i</v>
      </c>
      <c r="BM661" s="176"/>
      <c r="BN661" s="176"/>
      <c r="BO661" s="176"/>
      <c r="BP661" s="176"/>
      <c r="BQ661" s="176"/>
      <c r="BR661" s="176"/>
      <c r="BS661" s="176"/>
      <c r="BT661" s="176"/>
      <c r="BU661" s="176"/>
      <c r="BV661" s="176"/>
      <c r="BW661" s="223"/>
      <c r="BX661" s="223"/>
      <c r="BY661" s="223"/>
      <c r="BZ661" s="223"/>
      <c r="CH661" s="222">
        <f t="shared" si="1739"/>
        <v>-262.88179323191184</v>
      </c>
    </row>
    <row r="662" spans="1:86">
      <c r="A662" s="227">
        <f t="shared" si="1741"/>
        <v>1.1562500000000005E-2</v>
      </c>
      <c r="B662" s="228">
        <v>37</v>
      </c>
      <c r="C662" s="228">
        <f t="shared" si="1742"/>
        <v>1850</v>
      </c>
      <c r="D662" s="228">
        <f t="shared" si="1740"/>
        <v>11623.892818282235</v>
      </c>
      <c r="E662" s="227" t="str">
        <f t="shared" si="1687"/>
        <v>11623.8928182822i</v>
      </c>
      <c r="F662" s="227" t="str">
        <f t="shared" si="1743"/>
        <v>0.0245468742170876-0.784676079361923i</v>
      </c>
      <c r="G662" s="227" t="str">
        <f t="shared" si="1744"/>
        <v>-2.95651128384858-0.482593742012314i</v>
      </c>
      <c r="H662" s="227" t="str">
        <f t="shared" si="1745"/>
        <v>0.00030249290524923-0.0096696200431309i</v>
      </c>
      <c r="I662" s="227" t="str">
        <f t="shared" si="1688"/>
        <v>0.00306151263751851-0.00179394841252431i</v>
      </c>
      <c r="J662" s="223" t="str">
        <f>IMPRODUCT(1/Nt_input,AY625)</f>
        <v>-1.07258880867756E-13-3.06417217987855E-14i</v>
      </c>
      <c r="K662" s="246" t="str">
        <f t="shared" si="1689"/>
        <v>-3.8334408744067E-16+9.86068805395367E-17i</v>
      </c>
      <c r="L662" s="222">
        <f t="shared" si="1690"/>
        <v>-308.04997507324447</v>
      </c>
      <c r="M662" s="222">
        <f t="shared" si="1746"/>
        <v>387.64301631587</v>
      </c>
      <c r="N662" s="224">
        <f t="shared" si="1747"/>
        <v>-2.3569836841299958</v>
      </c>
      <c r="O662" s="223" t="str">
        <f t="shared" si="1748"/>
        <v>2.07867403075637-1.111074417451i</v>
      </c>
      <c r="P662" s="223" t="str">
        <f t="shared" si="1749"/>
        <v>-1.30946997461549+1.959760310047i</v>
      </c>
      <c r="Q662" s="223" t="str">
        <f t="shared" si="1691"/>
        <v>0.231024800521842-2.34563416346174i</v>
      </c>
      <c r="R662" s="223" t="str">
        <f t="shared" si="1692"/>
        <v>0.901978606271396+2.17756898423074i</v>
      </c>
      <c r="S662" s="223" t="str">
        <f t="shared" si="1693"/>
        <v>-1.82197302623792-1.49525462009534i</v>
      </c>
      <c r="T662" s="223" t="str">
        <f t="shared" si="1694"/>
        <v>2.31169490354528+0.459824705923657i</v>
      </c>
      <c r="U662" s="223" t="str">
        <f t="shared" si="1695"/>
        <v>-2.25549275800669+0.684196248041737i</v>
      </c>
      <c r="V662" s="223" t="str">
        <f t="shared" si="1696"/>
        <v>1.66663914619435-1.66663914619439i</v>
      </c>
      <c r="W662" s="223" t="str">
        <f t="shared" si="1697"/>
        <v>-0.684196248041683+2.2554927580067i</v>
      </c>
      <c r="X662" s="223" t="str">
        <f t="shared" si="1698"/>
        <v>-0.459824705923721-2.31169490354527i</v>
      </c>
      <c r="Y662" s="223" t="str">
        <f t="shared" si="1699"/>
        <v>1.49525462009539+1.82197302623788i</v>
      </c>
      <c r="Z662" s="223" t="str">
        <f t="shared" si="1700"/>
        <v>-2.17756898423077-0.901978606271335i</v>
      </c>
      <c r="AA662" s="223" t="str">
        <f t="shared" si="1701"/>
        <v>2.34563416346173-0.2310248005219i</v>
      </c>
      <c r="AB662" s="223" t="str">
        <f t="shared" si="1702"/>
        <v>-1.95976031004696+1.30946997461555i</v>
      </c>
      <c r="AC662" s="223" t="str">
        <f t="shared" si="1703"/>
        <v>1.11107441745095-2.0786740307564i</v>
      </c>
      <c r="AD662" s="223" t="str">
        <f t="shared" si="1704"/>
        <v>6.58341878903201E-14+2.35698368413i</v>
      </c>
      <c r="AE662" s="223" t="str">
        <f t="shared" si="1705"/>
        <v>-1.11107441745105-2.07867403075634i</v>
      </c>
      <c r="AF662" s="223" t="str">
        <f t="shared" si="1706"/>
        <v>1.95976031004702+1.30946997461545i</v>
      </c>
      <c r="AG662" s="223" t="str">
        <f t="shared" si="1707"/>
        <v>-2.34563416346175-0.231024800521769i</v>
      </c>
      <c r="AH662" s="223" t="str">
        <f t="shared" si="1708"/>
        <v>2.17756898423072-0.901978606271457i</v>
      </c>
      <c r="AI662" s="223" t="str">
        <f t="shared" si="1709"/>
        <v>-1.4952546200953+1.82197302623795i</v>
      </c>
      <c r="AJ662" s="223" t="str">
        <f t="shared" si="1710"/>
        <v>0.45982470592361-2.31169490354529i</v>
      </c>
      <c r="AK662" s="223" t="str">
        <f t="shared" si="1711"/>
        <v>0.684196248041777+2.25549275800668i</v>
      </c>
      <c r="AL662" s="223" t="str">
        <f t="shared" si="1712"/>
        <v>-1.66663914619444-1.6666391461943i</v>
      </c>
      <c r="AM662" s="223" t="str">
        <f t="shared" si="1713"/>
        <v>2.25549275800672+0.684196248041619i</v>
      </c>
      <c r="AN662" s="223" t="str">
        <f t="shared" si="1714"/>
        <v>-2.31169490354526+0.45982470592377i</v>
      </c>
      <c r="AO662" s="223" t="str">
        <f t="shared" si="1715"/>
        <v>1.82197302623785-1.49525462009542i</v>
      </c>
      <c r="AP662" s="223" t="str">
        <f t="shared" si="1716"/>
        <v>-0.901978606270408+2.17756898423115i</v>
      </c>
      <c r="AQ662" s="223" t="str">
        <f t="shared" si="1717"/>
        <v>-0.231024800522432-2.34563416346168i</v>
      </c>
      <c r="AR662" s="223" t="str">
        <f t="shared" si="1718"/>
        <v>1.30946997461559+1.95976031004693i</v>
      </c>
      <c r="AS662" s="223" t="str">
        <f t="shared" si="1719"/>
        <v>-2.0786740307562-1.11107441745132i</v>
      </c>
      <c r="AT662" s="223" t="str">
        <f t="shared" si="1720"/>
        <v>2.35698368413+8.39679452556274E-13i</v>
      </c>
      <c r="AU662" s="223" t="str">
        <f t="shared" si="1721"/>
        <v>-2.07867403075587+1.11107441745194i</v>
      </c>
      <c r="AV662" s="223" t="str">
        <f t="shared" si="1722"/>
        <v>1.30946997461501-1.95976031004732i</v>
      </c>
      <c r="AW662" s="223" t="str">
        <f t="shared" si="1723"/>
        <v>-0.231024800521736+2.34563416346175i</v>
      </c>
      <c r="AX662" s="223" t="str">
        <f t="shared" si="1724"/>
        <v>-0.901978606271054-2.17756898423089i</v>
      </c>
      <c r="AY662" s="223" t="str">
        <f t="shared" si="1725"/>
        <v>1.8219730262374+1.49525462009597i</v>
      </c>
      <c r="AZ662" s="223" t="str">
        <f t="shared" si="1726"/>
        <v>-2.31169490354549-0.459824705922592i</v>
      </c>
      <c r="BA662" s="223" t="str">
        <f t="shared" si="1727"/>
        <v>2.25549275800652-0.684196248042289i</v>
      </c>
      <c r="BB662" s="223" t="str">
        <f t="shared" si="1728"/>
        <v>-1.66663914619425+1.66663914619449i</v>
      </c>
      <c r="BC662" s="223" t="str">
        <f t="shared" si="1729"/>
        <v>0.684196248042036-2.2554927580066i</v>
      </c>
      <c r="BD662" s="223" t="str">
        <f t="shared" si="1730"/>
        <v>0.459824705922915+2.31169490354543i</v>
      </c>
      <c r="BE662" s="223" t="str">
        <f t="shared" si="1731"/>
        <v>-1.49525462009622-1.82197302623719i</v>
      </c>
      <c r="BF662" s="223" t="str">
        <f t="shared" si="1732"/>
        <v>2.17756898423099+0.901978606270812i</v>
      </c>
      <c r="BG662" s="223" t="str">
        <f t="shared" si="1733"/>
        <v>-2.34563416346172+0.231024800522031i</v>
      </c>
      <c r="BH662" s="223" t="str">
        <f t="shared" si="1734"/>
        <v>1.95976031004718-1.30946997461523i</v>
      </c>
      <c r="BI662" s="223" t="str">
        <f t="shared" si="1735"/>
        <v>-1.11107441745168+2.07867403075601i</v>
      </c>
      <c r="BJ662" s="223" t="str">
        <f t="shared" si="1736"/>
        <v>-1.1353556393066E-12-2.35698368413i</v>
      </c>
      <c r="BK662" s="223" t="str">
        <f t="shared" si="1737"/>
        <v>1.11107441745155+2.07867403075607i</v>
      </c>
      <c r="BL662" s="223" t="str">
        <f t="shared" si="1738"/>
        <v>-1.9597603100471-1.30946997461535i</v>
      </c>
      <c r="BM662" s="176"/>
      <c r="BN662" s="176"/>
      <c r="BO662" s="176"/>
      <c r="BP662" s="176"/>
      <c r="BQ662" s="176"/>
      <c r="BR662" s="176"/>
      <c r="BS662" s="176"/>
      <c r="BT662" s="176"/>
      <c r="BU662" s="176"/>
      <c r="BV662" s="176"/>
      <c r="BW662" s="223"/>
      <c r="BX662" s="223"/>
      <c r="BY662" s="223"/>
      <c r="BZ662" s="223"/>
      <c r="CH662" s="222">
        <f t="shared" si="1739"/>
        <v>-259.05061543913399</v>
      </c>
    </row>
    <row r="663" spans="1:86">
      <c r="A663" s="227">
        <f t="shared" si="1741"/>
        <v>1.1875000000000005E-2</v>
      </c>
      <c r="B663" s="228">
        <v>38</v>
      </c>
      <c r="C663" s="228">
        <f t="shared" si="1742"/>
        <v>1900</v>
      </c>
      <c r="D663" s="228">
        <f t="shared" si="1740"/>
        <v>11938.052083641214</v>
      </c>
      <c r="E663" s="227" t="str">
        <f t="shared" si="1687"/>
        <v>11938.0520836412i</v>
      </c>
      <c r="F663" s="227" t="str">
        <f t="shared" si="1743"/>
        <v>0.0205970896627765-0.76409907342863i</v>
      </c>
      <c r="G663" s="227" t="str">
        <f t="shared" si="1744"/>
        <v>-2.9688508448126-0.499061553009146i</v>
      </c>
      <c r="H663" s="227" t="str">
        <f t="shared" si="1745"/>
        <v>0.000253819424692167-0.00941604811168884i</v>
      </c>
      <c r="I663" s="227" t="str">
        <f t="shared" si="1688"/>
        <v>0.00301235515168509-0.00181180515337279i</v>
      </c>
      <c r="J663" s="223" t="str">
        <f>IMPRODUCT(1/Nt_input,AZ625)</f>
        <v>-3.62540469108116E-14+1.28820565326038E-14i</v>
      </c>
      <c r="K663" s="246" t="str">
        <f t="shared" si="1689"/>
        <v>-8.58702885694051E-17+1.04490598383915E-16i</v>
      </c>
      <c r="L663" s="222">
        <f t="shared" si="1690"/>
        <v>-317.37739006498435</v>
      </c>
      <c r="M663" s="222">
        <f t="shared" si="1746"/>
        <v>387.22214883490199</v>
      </c>
      <c r="N663" s="224">
        <f t="shared" si="1747"/>
        <v>-2.7778511650980189</v>
      </c>
      <c r="O663" s="223" t="str">
        <f t="shared" si="1748"/>
        <v>2.30969883127822-1.54329141908728i</v>
      </c>
      <c r="P663" s="223" t="str">
        <f t="shared" si="1749"/>
        <v>-1.06303761845907+2.56639983579669i</v>
      </c>
      <c r="Q663" s="223" t="str">
        <f t="shared" si="1691"/>
        <v>-0.541931878311746-2.72447553387912i</v>
      </c>
      <c r="R663" s="223" t="str">
        <f t="shared" si="1692"/>
        <v>1.96423739596773+1.9642373959678i</v>
      </c>
      <c r="S663" s="223" t="str">
        <f t="shared" si="1693"/>
        <v>-2.7244755338791-0.541931878311841i</v>
      </c>
      <c r="T663" s="223" t="str">
        <f t="shared" si="1694"/>
        <v>2.56639983579667-1.06303761845913i</v>
      </c>
      <c r="U663" s="223" t="str">
        <f t="shared" si="1695"/>
        <v>-1.54329141908717+2.30969883127829i</v>
      </c>
      <c r="V663" s="223" t="str">
        <f t="shared" si="1696"/>
        <v>9.69877594629401E-14-2.77785116509802i</v>
      </c>
      <c r="W663" s="223" t="str">
        <f t="shared" si="1697"/>
        <v>1.54329141908724+2.30969883127825i</v>
      </c>
      <c r="X663" s="223" t="str">
        <f t="shared" si="1698"/>
        <v>-2.5663998357967-1.06303761845905i</v>
      </c>
      <c r="Y663" s="223" t="str">
        <f t="shared" si="1699"/>
        <v>2.72447553387909-0.54193187831191i</v>
      </c>
      <c r="Z663" s="223" t="str">
        <f t="shared" si="1700"/>
        <v>-1.96423739596787+1.96423739596765i</v>
      </c>
      <c r="AA663" s="223" t="str">
        <f t="shared" si="1701"/>
        <v>0.541931878311935-2.72447553387908i</v>
      </c>
      <c r="AB663" s="223" t="str">
        <f t="shared" si="1702"/>
        <v>1.06303761845903+2.56639983579671i</v>
      </c>
      <c r="AC663" s="223" t="str">
        <f t="shared" si="1703"/>
        <v>-2.30969883127823-1.54329141908727i</v>
      </c>
      <c r="AD663" s="223" t="str">
        <f t="shared" si="1704"/>
        <v>2.77785116509802-8.23539563677574E-14i</v>
      </c>
      <c r="AE663" s="223" t="str">
        <f t="shared" si="1705"/>
        <v>-2.30969883127814+1.5432914190874i</v>
      </c>
      <c r="AF663" s="223" t="str">
        <f t="shared" si="1706"/>
        <v>1.06303761845915-2.56639983579666i</v>
      </c>
      <c r="AG663" s="223" t="str">
        <f t="shared" si="1707"/>
        <v>0.541931878311827+2.7244755338791i</v>
      </c>
      <c r="AH663" s="223" t="str">
        <f t="shared" si="1708"/>
        <v>-1.96423739596779-1.96423739596773i</v>
      </c>
      <c r="AI663" s="223" t="str">
        <f t="shared" si="1709"/>
        <v>2.72447553387912+0.541931878311749i</v>
      </c>
      <c r="AJ663" s="223" t="str">
        <f t="shared" si="1710"/>
        <v>-2.56639983579675+1.06303761845894i</v>
      </c>
      <c r="AK663" s="223" t="str">
        <f t="shared" si="1711"/>
        <v>1.54329141908735-2.30969883127818i</v>
      </c>
      <c r="AL663" s="223" t="str">
        <f t="shared" si="1712"/>
        <v>-2.45027129270984E-14+2.77785116509802i</v>
      </c>
      <c r="AM663" s="223" t="str">
        <f t="shared" si="1713"/>
        <v>-1.54329141908731-2.3096988312782i</v>
      </c>
      <c r="AN663" s="223" t="str">
        <f t="shared" si="1714"/>
        <v>2.56639983579673+1.06303761845898i</v>
      </c>
      <c r="AO663" s="223" t="str">
        <f t="shared" si="1715"/>
        <v>-2.72447553387896+0.541931878312554i</v>
      </c>
      <c r="AP663" s="223" t="str">
        <f t="shared" si="1716"/>
        <v>1.96423739596701-1.96423739596851i</v>
      </c>
      <c r="AQ663" s="223" t="str">
        <f t="shared" si="1717"/>
        <v>-0.541931878310518+2.72447553387937i</v>
      </c>
      <c r="AR663" s="223" t="str">
        <f t="shared" si="1718"/>
        <v>-1.06303761845809-2.5663998357971i</v>
      </c>
      <c r="AS663" s="223" t="str">
        <f t="shared" si="1719"/>
        <v>2.30969883127782+1.54329141908788i</v>
      </c>
      <c r="AT663" s="223" t="str">
        <f t="shared" si="1720"/>
        <v>-2.77785116509802-3.87951037851762E-13i</v>
      </c>
      <c r="AU663" s="223" t="str">
        <f t="shared" si="1721"/>
        <v>2.30969883127825-1.54329141908724i</v>
      </c>
      <c r="AV663" s="223" t="str">
        <f t="shared" si="1722"/>
        <v>-1.0630376184588+2.5663998357968i</v>
      </c>
      <c r="AW663" s="223" t="str">
        <f t="shared" si="1723"/>
        <v>-0.541931878312468-2.72447553387898i</v>
      </c>
      <c r="AX663" s="223" t="str">
        <f t="shared" si="1724"/>
        <v>1.96423739596842+1.9642373959671i</v>
      </c>
      <c r="AY663" s="223" t="str">
        <f t="shared" si="1725"/>
        <v>-2.72447553387936-0.541931878310566i</v>
      </c>
      <c r="AZ663" s="223" t="str">
        <f t="shared" si="1726"/>
        <v>2.56639983579713-1.06303761845801i</v>
      </c>
      <c r="BA663" s="223" t="str">
        <f t="shared" si="1727"/>
        <v>-1.54329141908799+2.30969883127775i</v>
      </c>
      <c r="BB663" s="223" t="str">
        <f t="shared" si="1728"/>
        <v>4.75069887482785E-13-2.77785116509802i</v>
      </c>
      <c r="BC663" s="223" t="str">
        <f t="shared" si="1729"/>
        <v>1.54329141908713+2.30969883127832i</v>
      </c>
      <c r="BD663" s="223" t="str">
        <f t="shared" si="1730"/>
        <v>-2.56639983579677-1.06303761845889i</v>
      </c>
      <c r="BE663" s="223" t="str">
        <f t="shared" si="1731"/>
        <v>2.724475533879-0.541931878312343i</v>
      </c>
      <c r="BF663" s="223" t="str">
        <f t="shared" si="1732"/>
        <v>-1.96423739596719+1.96423739596833i</v>
      </c>
      <c r="BG663" s="223" t="str">
        <f t="shared" si="1733"/>
        <v>0.54193187831069-2.72447553387933i</v>
      </c>
      <c r="BH663" s="223" t="str">
        <f t="shared" si="1734"/>
        <v>1.06303761845789+2.56639983579718i</v>
      </c>
      <c r="BI663" s="223" t="str">
        <f t="shared" si="1735"/>
        <v>-2.30969883127772-1.54329141908803i</v>
      </c>
      <c r="BJ663" s="223" t="str">
        <f t="shared" si="1736"/>
        <v>2.77785116509802+6.01664376441473E-13i</v>
      </c>
      <c r="BK663" s="223" t="str">
        <f t="shared" si="1737"/>
        <v>-2.30969883127835+1.5432914190871i</v>
      </c>
      <c r="BL663" s="223" t="str">
        <f t="shared" si="1738"/>
        <v>1.063037618459-2.56639983579672i</v>
      </c>
      <c r="BM663" s="176"/>
      <c r="BN663" s="176"/>
      <c r="BO663" s="176"/>
      <c r="BP663" s="176"/>
      <c r="BQ663" s="176"/>
      <c r="BR663" s="176"/>
      <c r="BS663" s="176"/>
      <c r="BT663" s="176"/>
      <c r="BU663" s="176"/>
      <c r="BV663" s="176"/>
      <c r="BW663" s="223"/>
      <c r="BX663" s="223"/>
      <c r="BY663" s="223"/>
      <c r="BZ663" s="223"/>
      <c r="CH663" s="222">
        <f t="shared" si="1739"/>
        <v>-268.2964929330891</v>
      </c>
    </row>
    <row r="664" spans="1:86">
      <c r="A664" s="227">
        <f t="shared" si="1741"/>
        <v>1.2187500000000006E-2</v>
      </c>
      <c r="B664" s="228">
        <v>39</v>
      </c>
      <c r="C664" s="228">
        <f t="shared" si="1742"/>
        <v>1950</v>
      </c>
      <c r="D664" s="228">
        <f t="shared" si="1740"/>
        <v>12252.211349000194</v>
      </c>
      <c r="E664" s="227" t="str">
        <f t="shared" si="1687"/>
        <v>12252.2113490002i</v>
      </c>
      <c r="F664" s="227" t="str">
        <f t="shared" si="1743"/>
        <v>0.0169472559582945-0.744541931787112i</v>
      </c>
      <c r="G664" s="227" t="str">
        <f t="shared" si="1744"/>
        <v>-2.98143543966337-0.515111491510931i</v>
      </c>
      <c r="H664" s="227" t="str">
        <f t="shared" si="1745"/>
        <v>0.000208842260138287-0.0091750440416311i</v>
      </c>
      <c r="I664" s="227" t="str">
        <f t="shared" si="1688"/>
        <v>0.00296402699042686-0.00182794356075703i</v>
      </c>
      <c r="J664" s="223" t="str">
        <f>IMPRODUCT(1/Nt_input,BA625)</f>
        <v>-1.75086250294061E-14-4.5775015722338E-14i</v>
      </c>
      <c r="K664" s="246" t="str">
        <f t="shared" si="1689"/>
        <v>-1.35570182385623E-16-1.03673603708011E-16i</v>
      </c>
      <c r="L664" s="222">
        <f t="shared" si="1690"/>
        <v>-315.35696931343682</v>
      </c>
      <c r="M664" s="222">
        <f t="shared" si="1746"/>
        <v>386.82803357918175</v>
      </c>
      <c r="N664" s="224">
        <f t="shared" si="1747"/>
        <v>-3.1719664208182352</v>
      </c>
      <c r="O664" s="223" t="str">
        <f t="shared" si="1748"/>
        <v>2.45196320100808-2.01227419495968i</v>
      </c>
      <c r="P664" s="223" t="str">
        <f t="shared" si="1749"/>
        <v>-0.618819950461781+3.11101797547184i</v>
      </c>
      <c r="Q664" s="223" t="str">
        <f t="shared" si="1691"/>
        <v>-1.49525462009541-2.79742463631852i</v>
      </c>
      <c r="R664" s="223" t="str">
        <f t="shared" si="1692"/>
        <v>2.930514854007+1.21385899726565i</v>
      </c>
      <c r="S664" s="223" t="str">
        <f t="shared" si="1693"/>
        <v>-3.0353826116691+0.920773248729209i</v>
      </c>
      <c r="T664" s="223" t="str">
        <f t="shared" si="1694"/>
        <v>1.76225012354424-2.6373936901545i</v>
      </c>
      <c r="U664" s="223" t="str">
        <f t="shared" si="1695"/>
        <v>0.310907077789918+3.15669253551539i</v>
      </c>
      <c r="V664" s="223" t="str">
        <f t="shared" si="1696"/>
        <v>-2.24291896585663-2.24291896585656i</v>
      </c>
      <c r="W664" s="223" t="str">
        <f t="shared" si="1697"/>
        <v>3.15669253551537+0.310907077790133i</v>
      </c>
      <c r="X664" s="223" t="str">
        <f t="shared" si="1698"/>
        <v>-2.63739369015444+1.76225012354433i</v>
      </c>
      <c r="Y664" s="223" t="str">
        <f t="shared" si="1699"/>
        <v>0.920773248729101-3.03538261166913i</v>
      </c>
      <c r="Z664" s="223" t="str">
        <f t="shared" si="1700"/>
        <v>1.21385899726547+2.93051485400708i</v>
      </c>
      <c r="AA664" s="223" t="str">
        <f t="shared" si="1701"/>
        <v>-2.79742463631856-1.49525462009532i</v>
      </c>
      <c r="AB664" s="223" t="str">
        <f t="shared" si="1702"/>
        <v>3.11101797547187-0.618819950461622i</v>
      </c>
      <c r="AC664" s="223" t="str">
        <f t="shared" si="1703"/>
        <v>-2.0122741949597+2.45196320100806i</v>
      </c>
      <c r="AD664" s="223" t="str">
        <f t="shared" si="1704"/>
        <v>-9.94783876423989E-14-3.17196642081824i</v>
      </c>
      <c r="AE664" s="223" t="str">
        <f t="shared" si="1705"/>
        <v>2.0122741949596+2.45196320100815i</v>
      </c>
      <c r="AF664" s="223" t="str">
        <f t="shared" si="1706"/>
        <v>-3.11101797547185-0.618819950461736i</v>
      </c>
      <c r="AG664" s="223" t="str">
        <f t="shared" si="1707"/>
        <v>2.79742463631863-1.4952546200952i</v>
      </c>
      <c r="AH664" s="223" t="str">
        <f t="shared" si="1708"/>
        <v>-1.21385899726555+2.93051485400704i</v>
      </c>
      <c r="AI664" s="223" t="str">
        <f t="shared" si="1709"/>
        <v>-0.920773248729292-3.03538261166907i</v>
      </c>
      <c r="AJ664" s="223" t="str">
        <f t="shared" si="1710"/>
        <v>2.63739369015439+1.76225012354441i</v>
      </c>
      <c r="AK664" s="223" t="str">
        <f t="shared" si="1711"/>
        <v>-3.15669253551538+0.310907077790017i</v>
      </c>
      <c r="AL664" s="223" t="str">
        <f t="shared" si="1712"/>
        <v>2.2429189658567-2.24291896585649i</v>
      </c>
      <c r="AM664" s="223" t="str">
        <f t="shared" si="1713"/>
        <v>-0.310907077790034+3.15669253551538i</v>
      </c>
      <c r="AN664" s="223" t="str">
        <f t="shared" si="1714"/>
        <v>-1.76225012354439-2.63739369015439i</v>
      </c>
      <c r="AO664" s="223" t="str">
        <f t="shared" si="1715"/>
        <v>3.03538261166897+0.920773248729612i</v>
      </c>
      <c r="AP664" s="223" t="str">
        <f t="shared" si="1716"/>
        <v>-2.93051485400669+1.21385899726641i</v>
      </c>
      <c r="AQ664" s="223" t="str">
        <f t="shared" si="1717"/>
        <v>1.49525462009605-2.79742463631817i</v>
      </c>
      <c r="AR664" s="223" t="str">
        <f t="shared" si="1718"/>
        <v>0.618819950462339+3.11101797547173i</v>
      </c>
      <c r="AS664" s="223" t="str">
        <f t="shared" si="1719"/>
        <v>-2.45196320100731-2.01227419496062i</v>
      </c>
      <c r="AT664" s="223" t="str">
        <f t="shared" si="1720"/>
        <v>3.17196642081824-1.98956775284798E-13i</v>
      </c>
      <c r="AU664" s="223" t="str">
        <f t="shared" si="1721"/>
        <v>-2.45196320100909+2.01227419495846i</v>
      </c>
      <c r="AV664" s="223" t="str">
        <f t="shared" si="1722"/>
        <v>0.618819950461993-3.1110179754718i</v>
      </c>
      <c r="AW664" s="223" t="str">
        <f t="shared" si="1723"/>
        <v>1.49525462009644+2.79742463631796i</v>
      </c>
      <c r="AX664" s="223" t="str">
        <f t="shared" si="1724"/>
        <v>-2.93051485400684-1.21385899726604i</v>
      </c>
      <c r="AY664" s="223" t="str">
        <f t="shared" si="1725"/>
        <v>3.03538261166886-0.920773248729993i</v>
      </c>
      <c r="AZ664" s="223" t="str">
        <f t="shared" si="1726"/>
        <v>-1.76225012354515+2.63739369015389i</v>
      </c>
      <c r="BA664" s="223" t="str">
        <f t="shared" si="1727"/>
        <v>-0.310907077790475-3.15669253551533i</v>
      </c>
      <c r="BB664" s="223" t="str">
        <f t="shared" si="1728"/>
        <v>2.24291896585567+2.24291896585752i</v>
      </c>
      <c r="BC664" s="223" t="str">
        <f t="shared" si="1729"/>
        <v>-3.15669253551539-0.310907077789935i</v>
      </c>
      <c r="BD664" s="223" t="str">
        <f t="shared" si="1730"/>
        <v>2.63739369015364-1.76225012354553i</v>
      </c>
      <c r="BE664" s="223" t="str">
        <f t="shared" si="1731"/>
        <v>-0.920773248729558+3.03538261166899i</v>
      </c>
      <c r="BF664" s="223" t="str">
        <f t="shared" si="1732"/>
        <v>-1.21385899726654-2.93051485400663i</v>
      </c>
      <c r="BG664" s="223" t="str">
        <f t="shared" si="1733"/>
        <v>2.79742463631822+1.49525462009597i</v>
      </c>
      <c r="BH664" s="223" t="str">
        <f t="shared" si="1734"/>
        <v>-3.11101797547171+0.618819950462437i</v>
      </c>
      <c r="BI664" s="223" t="str">
        <f t="shared" si="1735"/>
        <v>2.01227419496055-2.45196320100737i</v>
      </c>
      <c r="BJ664" s="223" t="str">
        <f t="shared" si="1736"/>
        <v>3.43511516894945E-13+3.17196642081824i</v>
      </c>
      <c r="BK664" s="223" t="str">
        <f t="shared" si="1737"/>
        <v>-2.01227419495857-2.451963201009i</v>
      </c>
      <c r="BL664" s="223" t="str">
        <f t="shared" si="1738"/>
        <v>3.11101797547183+0.618819950461851i</v>
      </c>
      <c r="BM664" s="176"/>
      <c r="BN664" s="176"/>
      <c r="BO664" s="176"/>
      <c r="BP664" s="176"/>
      <c r="BQ664" s="176"/>
      <c r="BR664" s="176"/>
      <c r="BS664" s="176"/>
      <c r="BT664" s="176"/>
      <c r="BU664" s="176"/>
      <c r="BV664" s="176"/>
      <c r="BW664" s="223"/>
      <c r="BX664" s="223"/>
      <c r="BY664" s="223"/>
      <c r="BZ664" s="223"/>
      <c r="CH664" s="222">
        <f t="shared" si="1739"/>
        <v>-266.19444351918685</v>
      </c>
    </row>
    <row r="665" spans="1:86">
      <c r="A665" s="227">
        <f t="shared" si="1741"/>
        <v>1.2500000000000006E-2</v>
      </c>
      <c r="B665" s="228">
        <v>40</v>
      </c>
      <c r="C665" s="228">
        <f t="shared" si="1742"/>
        <v>2000</v>
      </c>
      <c r="D665" s="228">
        <f t="shared" si="1740"/>
        <v>12566.370614359172</v>
      </c>
      <c r="E665" s="227" t="str">
        <f t="shared" si="1687"/>
        <v>12566.3706143592i</v>
      </c>
      <c r="F665" s="227" t="str">
        <f t="shared" si="1743"/>
        <v>0.0135682514551957-0.725930833102919i</v>
      </c>
      <c r="G665" s="227" t="str">
        <f t="shared" si="1744"/>
        <v>-2.99425919819284-0.530752442601886i</v>
      </c>
      <c r="H665" s="227" t="str">
        <f t="shared" si="1745"/>
        <v>0.000167202543408853-0.00894569812731738i</v>
      </c>
      <c r="I665" s="227" t="str">
        <f t="shared" si="1688"/>
        <v>0.00291655574454107-0.00184246609340809i</v>
      </c>
      <c r="J665" s="223" t="str">
        <f>IMPRODUCT(1/Nt_input,BB625)</f>
        <v>3.14999152521527E-14+1.17180570802235E-14i</v>
      </c>
      <c r="K665" s="246" t="str">
        <f t="shared" si="1689"/>
        <v>1.13461381632155E-16-2.38611591051337E-17i</v>
      </c>
      <c r="L665" s="222">
        <f t="shared" si="1690"/>
        <v>-318.71508969262726</v>
      </c>
      <c r="M665" s="222">
        <f t="shared" si="1746"/>
        <v>386.46446609406723</v>
      </c>
      <c r="N665" s="224">
        <f t="shared" si="1747"/>
        <v>-3.5355339059327449</v>
      </c>
      <c r="O665" s="223" t="str">
        <f t="shared" si="1748"/>
        <v>2.50000000000001-2.5i</v>
      </c>
      <c r="P665" s="223" t="str">
        <f t="shared" si="1749"/>
        <v>-1.05034432276353E-14+3.53553390593274i</v>
      </c>
      <c r="Q665" s="223" t="str">
        <f t="shared" si="1691"/>
        <v>-2.49999999999994-2.50000000000007i</v>
      </c>
      <c r="R665" s="223" t="str">
        <f t="shared" si="1692"/>
        <v>3.53553390593274-1.17161249908902E-13i</v>
      </c>
      <c r="S665" s="223" t="str">
        <f t="shared" si="1693"/>
        <v>-2.50000000000002+2.49999999999999i</v>
      </c>
      <c r="T665" s="223" t="str">
        <f t="shared" si="1694"/>
        <v>1.72818650964446E-13-3.53553390593274i</v>
      </c>
      <c r="U665" s="223" t="str">
        <f t="shared" si="1695"/>
        <v>2.50000000000003+2.49999999999998i</v>
      </c>
      <c r="V665" s="223" t="str">
        <f t="shared" si="1696"/>
        <v>-3.53553390593274-1.17378210927362E-13i</v>
      </c>
      <c r="W665" s="223" t="str">
        <f t="shared" si="1697"/>
        <v>2.49999999999994-2.50000000000007i</v>
      </c>
      <c r="X665" s="223" t="str">
        <f t="shared" si="1698"/>
        <v>-4.93770312208089E-14+3.53553390593274i</v>
      </c>
      <c r="Y665" s="223" t="str">
        <f t="shared" si="1699"/>
        <v>-2.50000000000011-2.4999999999999i</v>
      </c>
      <c r="Z665" s="223" t="str">
        <f t="shared" si="1700"/>
        <v>3.53553390593274-6.06340881627441E-15i</v>
      </c>
      <c r="AA665" s="223" t="str">
        <f t="shared" si="1701"/>
        <v>-2.50000000000011+2.4999999999999i</v>
      </c>
      <c r="AB665" s="223" t="str">
        <f t="shared" si="1702"/>
        <v>-6.15038488533579E-14-3.53553390593274i</v>
      </c>
      <c r="AC665" s="223" t="str">
        <f t="shared" si="1703"/>
        <v>2.49999999999994+2.50000000000007i</v>
      </c>
      <c r="AD665" s="223" t="str">
        <f t="shared" si="1704"/>
        <v>-3.53553390593274+1.16944288890441E-13i</v>
      </c>
      <c r="AE665" s="223" t="str">
        <f t="shared" si="1705"/>
        <v>2.50000000000001-2.5i</v>
      </c>
      <c r="AF665" s="223" t="str">
        <f t="shared" si="1706"/>
        <v>-1.54194502478701E-13+3.53553390593274i</v>
      </c>
      <c r="AG665" s="223" t="str">
        <f t="shared" si="1707"/>
        <v>-2.50000000000004-2.49999999999997i</v>
      </c>
      <c r="AH665" s="223" t="str">
        <f t="shared" si="1708"/>
        <v>3.53553390593274+9.87540624416181E-14i</v>
      </c>
      <c r="AI665" s="223" t="str">
        <f t="shared" si="1709"/>
        <v>-2.49999999999993+2.50000000000008i</v>
      </c>
      <c r="AJ665" s="223" t="str">
        <f t="shared" si="1710"/>
        <v>4.33136224045347E-14-3.53553390593274i</v>
      </c>
      <c r="AK665" s="223" t="str">
        <f t="shared" si="1711"/>
        <v>2.49999999999987+2.50000000000014i</v>
      </c>
      <c r="AL665" s="223" t="str">
        <f t="shared" si="1712"/>
        <v>-3.53553390593274+1.21268176325488E-14i</v>
      </c>
      <c r="AM665" s="223" t="str">
        <f t="shared" si="1713"/>
        <v>2.5000000000001-2.49999999999991i</v>
      </c>
      <c r="AN665" s="223" t="str">
        <f t="shared" si="1714"/>
        <v>-9.87534874565867E-13+3.53553390593274i</v>
      </c>
      <c r="AO665" s="223" t="str">
        <f t="shared" si="1715"/>
        <v>-2.50000000000119-2.49999999999882i</v>
      </c>
      <c r="AP665" s="223" t="str">
        <f t="shared" si="1716"/>
        <v>3.53553390593274-8.26409119197047E-13i</v>
      </c>
      <c r="AQ665" s="223" t="str">
        <f t="shared" si="1717"/>
        <v>-2.50000000000002+2.49999999999999i</v>
      </c>
      <c r="AR665" s="223" t="str">
        <f t="shared" si="1718"/>
        <v>8.76653994491701E-13-3.53553390593274i</v>
      </c>
      <c r="AS665" s="223" t="str">
        <f t="shared" si="1719"/>
        <v>2.49999999999878+2.50000000000123i</v>
      </c>
      <c r="AT665" s="223" t="str">
        <f t="shared" si="1720"/>
        <v>-3.53553390593274+9.37289999271216E-13i</v>
      </c>
      <c r="AU665" s="223" t="str">
        <f t="shared" si="1721"/>
        <v>2.49999999999991-2.5000000000001i</v>
      </c>
      <c r="AV665" s="223" t="str">
        <f t="shared" si="1722"/>
        <v>-7.15530155739651E-13+3.53553390593274i</v>
      </c>
      <c r="AW665" s="223" t="str">
        <f t="shared" si="1723"/>
        <v>-2.4999999999989-2.50000000000111i</v>
      </c>
      <c r="AX665" s="223" t="str">
        <f t="shared" si="1724"/>
        <v>3.53553390593274-1.09841383802326E-12i</v>
      </c>
      <c r="AY665" s="223" t="str">
        <f t="shared" si="1725"/>
        <v>-2.49999999999983+2.50000000000018i</v>
      </c>
      <c r="AZ665" s="223" t="str">
        <f t="shared" si="1726"/>
        <v>6.04649275665485E-13-3.53553390593274i</v>
      </c>
      <c r="BA665" s="223" t="str">
        <f t="shared" si="1727"/>
        <v>2.49999999999897+2.50000000000104i</v>
      </c>
      <c r="BB665" s="223" t="str">
        <f t="shared" si="1728"/>
        <v>-3.53553390593274+1.20929471809743E-12i</v>
      </c>
      <c r="BC665" s="223" t="str">
        <f t="shared" si="1729"/>
        <v>2.49999999999975-2.50000000000026i</v>
      </c>
      <c r="BD665" s="223" t="str">
        <f t="shared" si="1730"/>
        <v>-4.93768395591319E-13+3.53553390593274i</v>
      </c>
      <c r="BE665" s="223" t="str">
        <f t="shared" si="1731"/>
        <v>-2.49999999999905-2.50000000000096i</v>
      </c>
      <c r="BF665" s="223" t="str">
        <f t="shared" si="1732"/>
        <v>3.53553390593274-1.3201755981716E-12i</v>
      </c>
      <c r="BG665" s="223" t="str">
        <f t="shared" si="1733"/>
        <v>-2.49999999999967+2.50000000000034i</v>
      </c>
      <c r="BH665" s="223" t="str">
        <f t="shared" si="1734"/>
        <v>3.82887515517153E-13-3.53553390593274i</v>
      </c>
      <c r="BI665" s="223" t="str">
        <f t="shared" si="1735"/>
        <v>2.49999999999913+2.50000000000088i</v>
      </c>
      <c r="BJ665" s="223" t="str">
        <f t="shared" si="1736"/>
        <v>-3.53553390593274+1.43105647824576E-12i</v>
      </c>
      <c r="BK665" s="223" t="str">
        <f t="shared" si="1737"/>
        <v>2.4999999999996-2.50000000000041i</v>
      </c>
      <c r="BL665" s="223" t="str">
        <f t="shared" si="1738"/>
        <v>-2.72006635442985E-13+3.53553390593274i</v>
      </c>
      <c r="BM665" s="176"/>
      <c r="BN665" s="176"/>
      <c r="BO665" s="176"/>
      <c r="BP665" s="176"/>
      <c r="BQ665" s="176"/>
      <c r="BR665" s="176"/>
      <c r="BS665" s="176"/>
      <c r="BT665" s="176"/>
      <c r="BU665" s="176"/>
      <c r="BV665" s="176"/>
      <c r="BW665" s="223"/>
      <c r="BX665" s="223"/>
      <c r="BY665" s="223"/>
      <c r="BZ665" s="223"/>
      <c r="CH665" s="222">
        <f t="shared" si="1739"/>
        <v>-269.47091647768059</v>
      </c>
    </row>
    <row r="666" spans="1:86">
      <c r="A666" s="227">
        <f t="shared" si="1741"/>
        <v>1.2812500000000006E-2</v>
      </c>
      <c r="B666" s="228">
        <v>41</v>
      </c>
      <c r="C666" s="228">
        <f t="shared" si="1742"/>
        <v>2050</v>
      </c>
      <c r="D666" s="228">
        <f t="shared" si="1740"/>
        <v>12880.529879718151</v>
      </c>
      <c r="E666" s="227" t="str">
        <f t="shared" si="1687"/>
        <v>12880.5298797182i</v>
      </c>
      <c r="F666" s="227" t="str">
        <f t="shared" si="1743"/>
        <v>0.01043440481106-0.708198853863733i</v>
      </c>
      <c r="G666" s="227" t="str">
        <f t="shared" si="1744"/>
        <v>-3.00731618738663-0.545992203968759i</v>
      </c>
      <c r="H666" s="227" t="str">
        <f t="shared" si="1745"/>
        <v>0.00012858392469567-0.0087271856654681i</v>
      </c>
      <c r="I666" s="227" t="str">
        <f t="shared" si="1688"/>
        <v>0.00286996352416439-0.00185547067876325i</v>
      </c>
      <c r="J666" s="223" t="str">
        <f>IMPRODUCT(1/Nt_input,BC625)</f>
        <v>2.32781933377606E-14-1.8326486161957E-14i</v>
      </c>
      <c r="K666" s="246" t="str">
        <f t="shared" si="1689"/>
        <v>3.28033080695478E-17-9.57883520037169E-17i</v>
      </c>
      <c r="L666" s="222">
        <f t="shared" si="1690"/>
        <v>-319.89214049769288</v>
      </c>
      <c r="M666" s="222">
        <f t="shared" si="1746"/>
        <v>386.13494773318632</v>
      </c>
      <c r="N666" s="224">
        <f t="shared" si="1747"/>
        <v>-3.8650522668136915</v>
      </c>
      <c r="O666" s="223" t="str">
        <f t="shared" si="1748"/>
        <v>2.45196320100809-2.98772580504032i</v>
      </c>
      <c r="P666" s="223" t="str">
        <f t="shared" si="1749"/>
        <v>0.754034291341833+3.79078637128001i</v>
      </c>
      <c r="Q666" s="223" t="str">
        <f t="shared" si="1691"/>
        <v>-3.40867178192086-1.82197302623779i</v>
      </c>
      <c r="R666" s="223" t="str">
        <f t="shared" si="1692"/>
        <v>3.57084268139551-1.47909146773477i</v>
      </c>
      <c r="S666" s="223" t="str">
        <f t="shared" si="1693"/>
        <v>-1.12196544984369+3.69862441382721i</v>
      </c>
      <c r="T666" s="223" t="str">
        <f t="shared" si="1694"/>
        <v>-2.14730798850651-3.21367350981673i</v>
      </c>
      <c r="U666" s="223" t="str">
        <f t="shared" si="1695"/>
        <v>3.84644098372275+0.378841370417203i</v>
      </c>
      <c r="V666" s="223" t="str">
        <f t="shared" si="1696"/>
        <v>-2.73300466750435+2.73300466750445i</v>
      </c>
      <c r="W666" s="223" t="str">
        <f t="shared" si="1697"/>
        <v>-0.378841370417364-3.84644098372274i</v>
      </c>
      <c r="X666" s="223" t="str">
        <f t="shared" si="1698"/>
        <v>3.2136735098166+2.1473079885067i</v>
      </c>
      <c r="Y666" s="223" t="str">
        <f t="shared" si="1699"/>
        <v>-3.69862441382728+1.12196544984346i</v>
      </c>
      <c r="Z666" s="223" t="str">
        <f t="shared" si="1700"/>
        <v>1.47909146773464-3.57084268139556i</v>
      </c>
      <c r="AA666" s="223" t="str">
        <f t="shared" si="1701"/>
        <v>1.82197302623793+3.40867178192079i</v>
      </c>
      <c r="AB666" s="223" t="str">
        <f t="shared" si="1702"/>
        <v>-3.79078637127999-0.75403429134191i</v>
      </c>
      <c r="AC666" s="223" t="str">
        <f t="shared" si="1703"/>
        <v>2.98772580504042-2.45196320100796i</v>
      </c>
      <c r="AD666" s="223" t="str">
        <f t="shared" si="1704"/>
        <v>1.34472663838376E-13+3.86505226681369i</v>
      </c>
      <c r="AE666" s="223" t="str">
        <f t="shared" si="1705"/>
        <v>-2.98772580504037-2.45196320100803i</v>
      </c>
      <c r="AF666" s="223" t="str">
        <f t="shared" si="1706"/>
        <v>3.79078637128001-0.754034291341849i</v>
      </c>
      <c r="AG666" s="223" t="str">
        <f t="shared" si="1707"/>
        <v>-1.82197302623801+3.40867178192075i</v>
      </c>
      <c r="AH666" s="223" t="str">
        <f t="shared" si="1708"/>
        <v>-1.47909146773456-3.5708426813956i</v>
      </c>
      <c r="AI666" s="223" t="str">
        <f t="shared" si="1709"/>
        <v>3.69862441382725+1.12196544984357i</v>
      </c>
      <c r="AJ666" s="223" t="str">
        <f t="shared" si="1710"/>
        <v>-3.21367350981665+2.14730798850663i</v>
      </c>
      <c r="AK666" s="223" t="str">
        <f t="shared" si="1711"/>
        <v>0.378841370417424-3.84644098372273i</v>
      </c>
      <c r="AL666" s="223" t="str">
        <f t="shared" si="1712"/>
        <v>2.73300466750427+2.73300466750453i</v>
      </c>
      <c r="AM666" s="223" t="str">
        <f t="shared" si="1713"/>
        <v>-3.84644098372276+0.378841370417115i</v>
      </c>
      <c r="AN666" s="223" t="str">
        <f t="shared" si="1714"/>
        <v>2.14730798850657-3.21367350981669i</v>
      </c>
      <c r="AO666" s="223" t="str">
        <f t="shared" si="1715"/>
        <v>1.12196544984396+3.69862441382713i</v>
      </c>
      <c r="AP666" s="223" t="str">
        <f t="shared" si="1716"/>
        <v>-3.57084268139577-1.47909146773414i</v>
      </c>
      <c r="AQ666" s="223" t="str">
        <f t="shared" si="1717"/>
        <v>3.40867178192035-1.82197302623875i</v>
      </c>
      <c r="AR666" s="223" t="str">
        <f t="shared" si="1718"/>
        <v>-0.754034291340646+3.79078637128025i</v>
      </c>
      <c r="AS666" s="223" t="str">
        <f t="shared" si="1719"/>
        <v>-2.45196320100927-2.98772580503934i</v>
      </c>
      <c r="AT666" s="223" t="str">
        <f t="shared" si="1720"/>
        <v>3.86505226681369-1.80686482212659E-12i</v>
      </c>
      <c r="AU666" s="223" t="str">
        <f t="shared" si="1721"/>
        <v>-2.45196320100941+2.98772580503924i</v>
      </c>
      <c r="AV666" s="223" t="str">
        <f t="shared" si="1722"/>
        <v>-0.754034291340473-3.79078637128028i</v>
      </c>
      <c r="AW666" s="223" t="str">
        <f t="shared" si="1723"/>
        <v>3.4086717819203+1.82197302623886i</v>
      </c>
      <c r="AX666" s="223" t="str">
        <f t="shared" si="1724"/>
        <v>-3.57084268139586+1.47909146773392i</v>
      </c>
      <c r="AY666" s="223" t="str">
        <f t="shared" si="1725"/>
        <v>1.12196544984418-3.69862441382707i</v>
      </c>
      <c r="AZ666" s="223" t="str">
        <f t="shared" si="1726"/>
        <v>2.14730798850642+3.21367350981679i</v>
      </c>
      <c r="BA666" s="223" t="str">
        <f t="shared" si="1727"/>
        <v>-3.84644098372275-0.37884137041729i</v>
      </c>
      <c r="BB666" s="223" t="str">
        <f t="shared" si="1728"/>
        <v>2.73300466750412-2.73300466750467i</v>
      </c>
      <c r="BC666" s="223" t="str">
        <f t="shared" si="1729"/>
        <v>0.378841370418069+3.84644098372267i</v>
      </c>
      <c r="BD666" s="223" t="str">
        <f t="shared" si="1730"/>
        <v>-3.21367350981722-2.14730798850577i</v>
      </c>
      <c r="BE666" s="223" t="str">
        <f t="shared" si="1731"/>
        <v>3.69862441382687-1.12196544984482i</v>
      </c>
      <c r="BF666" s="223" t="str">
        <f t="shared" si="1732"/>
        <v>-1.4790914677333+3.57084268139611i</v>
      </c>
      <c r="BG666" s="223" t="str">
        <f t="shared" si="1733"/>
        <v>-1.82197302623955-3.40867178191993i</v>
      </c>
      <c r="BH666" s="223" t="str">
        <f t="shared" si="1734"/>
        <v>3.79078637127969+0.754034291343476i</v>
      </c>
      <c r="BI666" s="223" t="str">
        <f t="shared" si="1735"/>
        <v>-2.98772580504125+2.45196320100696i</v>
      </c>
      <c r="BJ666" s="223" t="str">
        <f t="shared" si="1736"/>
        <v>1.13450150293471E-12-3.86505226681369i</v>
      </c>
      <c r="BK666" s="223" t="str">
        <f t="shared" si="1737"/>
        <v>2.98772580503981+2.45196320100871i</v>
      </c>
      <c r="BL666" s="223" t="str">
        <f t="shared" si="1738"/>
        <v>-3.79078637128011+0.754034291341358i</v>
      </c>
      <c r="BM666" s="176"/>
      <c r="BN666" s="176"/>
      <c r="BO666" s="176"/>
      <c r="BP666" s="176"/>
      <c r="BQ666" s="176"/>
      <c r="BR666" s="176"/>
      <c r="BS666" s="176"/>
      <c r="BT666" s="176"/>
      <c r="BU666" s="176"/>
      <c r="BV666" s="176"/>
      <c r="BW666" s="223"/>
      <c r="BX666" s="223"/>
      <c r="BY666" s="223"/>
      <c r="BZ666" s="223"/>
      <c r="CH666" s="222">
        <f t="shared" si="1739"/>
        <v>-270.56636890362086</v>
      </c>
    </row>
    <row r="667" spans="1:86">
      <c r="A667" s="227">
        <f t="shared" si="1741"/>
        <v>1.3125000000000006E-2</v>
      </c>
      <c r="B667" s="228">
        <v>42</v>
      </c>
      <c r="C667" s="228">
        <f t="shared" si="1742"/>
        <v>2100</v>
      </c>
      <c r="D667" s="228">
        <f t="shared" si="1740"/>
        <v>13194.689145077131</v>
      </c>
      <c r="E667" s="227" t="str">
        <f t="shared" si="1687"/>
        <v>13194.6891450771i</v>
      </c>
      <c r="F667" s="227" t="str">
        <f t="shared" si="1743"/>
        <v>0.00752301694314436-0.691285188444839i</v>
      </c>
      <c r="G667" s="227" t="str">
        <f t="shared" si="1744"/>
        <v>-3.02060041677935-0.560837635648i</v>
      </c>
      <c r="H667" s="227" t="str">
        <f t="shared" si="1745"/>
        <v>0.0000927066815613853-0.0085187573439748i</v>
      </c>
      <c r="I667" s="227" t="str">
        <f t="shared" si="1688"/>
        <v>0.00282426745221546-0.00186705079523278i</v>
      </c>
      <c r="J667" s="223" t="str">
        <f>IMPRODUCT(1/Nt_input,BD625)</f>
        <v>-3.95691034734031E-14-2.94599414307763E-14i</v>
      </c>
      <c r="K667" s="246" t="str">
        <f t="shared" si="1689"/>
        <v>-1.6675693812912E-16-9.32522762044982E-18i</v>
      </c>
      <c r="L667" s="222">
        <f t="shared" si="1690"/>
        <v>-315.54476183133426</v>
      </c>
      <c r="M667" s="222">
        <f t="shared" si="1746"/>
        <v>385.84265193848728</v>
      </c>
      <c r="N667" s="224">
        <f t="shared" si="1747"/>
        <v>-4.1573480615127316</v>
      </c>
      <c r="O667" s="223" t="str">
        <f t="shared" si="1748"/>
        <v>2.30969883127823-3.45670858091272i</v>
      </c>
      <c r="P667" s="223" t="str">
        <f t="shared" si="1749"/>
        <v>1.59094822571605+3.84088878355708i</v>
      </c>
      <c r="Q667" s="223" t="str">
        <f t="shared" si="1691"/>
        <v>-4.07746578424458-0.81105837205369i</v>
      </c>
      <c r="R667" s="223" t="str">
        <f t="shared" si="1692"/>
        <v>2.93968900604844-2.93968900604836i</v>
      </c>
      <c r="S667" s="223" t="str">
        <f t="shared" si="1693"/>
        <v>0.811058372053574+4.07746578424461i</v>
      </c>
      <c r="T667" s="223" t="str">
        <f t="shared" si="1694"/>
        <v>-3.84088878355705-1.59094822571612i</v>
      </c>
      <c r="U667" s="223" t="str">
        <f t="shared" si="1695"/>
        <v>3.45670858091279-2.30969883127814i</v>
      </c>
      <c r="V667" s="223" t="str">
        <f t="shared" si="1696"/>
        <v>-1.16122041924316E-13+4.15734806151273i</v>
      </c>
      <c r="W667" s="223" t="str">
        <f t="shared" si="1697"/>
        <v>-3.45670858091265-2.30969883127834i</v>
      </c>
      <c r="X667" s="223" t="str">
        <f t="shared" si="1698"/>
        <v>3.84088878355714-1.59094822571591i</v>
      </c>
      <c r="Y667" s="223" t="str">
        <f t="shared" si="1699"/>
        <v>-0.811058372053815+4.07746578424456i</v>
      </c>
      <c r="Z667" s="223" t="str">
        <f t="shared" si="1700"/>
        <v>-2.93968900604828-2.93968900604852i</v>
      </c>
      <c r="AA667" s="223" t="str">
        <f t="shared" si="1701"/>
        <v>4.07746578424463-0.811058372053445i</v>
      </c>
      <c r="AB667" s="223" t="str">
        <f t="shared" si="1702"/>
        <v>-1.59094822571585+3.84088878355717i</v>
      </c>
      <c r="AC667" s="223" t="str">
        <f t="shared" si="1703"/>
        <v>-2.30969883127803-3.45670858091286i</v>
      </c>
      <c r="AD667" s="223" t="str">
        <f t="shared" si="1704"/>
        <v>4.15734806151273-1.81312201270156E-13i</v>
      </c>
      <c r="AE667" s="223" t="str">
        <f t="shared" si="1705"/>
        <v>-2.30969883127809+3.45670858091282i</v>
      </c>
      <c r="AF667" s="223" t="str">
        <f t="shared" si="1706"/>
        <v>-1.59094822571616-3.84088878355704i</v>
      </c>
      <c r="AG667" s="223" t="str">
        <f t="shared" si="1707"/>
        <v>4.07746578424462+0.811058372053495i</v>
      </c>
      <c r="AH667" s="223" t="str">
        <f t="shared" si="1708"/>
        <v>-2.93968900604832+2.93968900604849i</v>
      </c>
      <c r="AI667" s="223" t="str">
        <f t="shared" si="1709"/>
        <v>-0.811058372053736-4.07746578424457i</v>
      </c>
      <c r="AJ667" s="223" t="str">
        <f t="shared" si="1710"/>
        <v>3.84088878355711+1.59094822571598i</v>
      </c>
      <c r="AK667" s="223" t="str">
        <f t="shared" si="1711"/>
        <v>-3.45670858091268+2.3096988312783i</v>
      </c>
      <c r="AL667" s="223" t="str">
        <f t="shared" si="1712"/>
        <v>-6.51901593458397E-14-4.15734806151273i</v>
      </c>
      <c r="AM667" s="223" t="str">
        <f t="shared" si="1713"/>
        <v>3.45670858091252+2.30969883127853i</v>
      </c>
      <c r="AN667" s="223" t="str">
        <f t="shared" si="1714"/>
        <v>-3.84088878355661+1.5909482257172i</v>
      </c>
      <c r="AO667" s="223" t="str">
        <f t="shared" si="1715"/>
        <v>0.811058372054883-4.07746578424434i</v>
      </c>
      <c r="AP667" s="223" t="str">
        <f t="shared" si="1716"/>
        <v>2.9396890060487+2.9396890060481i</v>
      </c>
      <c r="AQ667" s="223" t="str">
        <f t="shared" si="1717"/>
        <v>-4.077465784245+0.811058372051595i</v>
      </c>
      <c r="AR667" s="223" t="str">
        <f t="shared" si="1718"/>
        <v>1.59094822571647-3.84088878355691i</v>
      </c>
      <c r="AS667" s="223" t="str">
        <f t="shared" si="1719"/>
        <v>2.30969883127923+3.45670858091205i</v>
      </c>
      <c r="AT667" s="223" t="str">
        <f t="shared" si="1720"/>
        <v>-4.15734806151273-1.29160073793484E-12i</v>
      </c>
      <c r="AU667" s="223" t="str">
        <f t="shared" si="1721"/>
        <v>2.30969883127789-3.45670858091295i</v>
      </c>
      <c r="AV667" s="223" t="str">
        <f t="shared" si="1722"/>
        <v>1.59094822571785+3.84088878355634i</v>
      </c>
      <c r="AW667" s="223" t="str">
        <f t="shared" si="1723"/>
        <v>-4.07746578424449-0.811058372054131i</v>
      </c>
      <c r="AX667" s="223" t="str">
        <f t="shared" si="1724"/>
        <v>2.93968900604764-2.93968900604916i</v>
      </c>
      <c r="AY667" s="223" t="str">
        <f t="shared" si="1725"/>
        <v>0.811058372052293+4.07746578424486i</v>
      </c>
      <c r="AZ667" s="223" t="str">
        <f t="shared" si="1726"/>
        <v>-3.8408887835572-1.59094822571576i</v>
      </c>
      <c r="BA667" s="223" t="str">
        <f t="shared" si="1727"/>
        <v>3.45670858091169-2.30969883127977i</v>
      </c>
      <c r="BB667" s="223" t="str">
        <f t="shared" si="1728"/>
        <v>-5.80610209621582E-13+4.15734806151273i</v>
      </c>
      <c r="BC667" s="223" t="str">
        <f t="shared" si="1729"/>
        <v>-3.45670858091334-2.3096988312773i</v>
      </c>
      <c r="BD667" s="223" t="str">
        <f t="shared" si="1730"/>
        <v>3.84088878355765-1.59094822571469i</v>
      </c>
      <c r="BE667" s="223" t="str">
        <f t="shared" si="1731"/>
        <v>-0.811058372053432+4.07746578424463i</v>
      </c>
      <c r="BF667" s="223" t="str">
        <f t="shared" si="1732"/>
        <v>-2.93968900604966-2.93968900604714i</v>
      </c>
      <c r="BG667" s="223" t="str">
        <f t="shared" si="1733"/>
        <v>4.07746578424472-0.811058372052992i</v>
      </c>
      <c r="BH667" s="223" t="str">
        <f t="shared" si="1734"/>
        <v>-1.59094822571511+3.84088878355747i</v>
      </c>
      <c r="BI667" s="223" t="str">
        <f t="shared" si="1735"/>
        <v>-2.30969883127693-3.45670858091359i</v>
      </c>
      <c r="BJ667" s="223" t="str">
        <f t="shared" si="1736"/>
        <v>4.15734806151273-1.30380318691679E-13i</v>
      </c>
      <c r="BK667" s="223" t="str">
        <f t="shared" si="1737"/>
        <v>-2.30969883127671+3.45670858091374i</v>
      </c>
      <c r="BL667" s="223" t="str">
        <f t="shared" si="1738"/>
        <v>-1.59094822571535-3.84088878355737i</v>
      </c>
      <c r="BM667" s="176"/>
      <c r="BN667" s="176"/>
      <c r="BO667" s="176"/>
      <c r="BP667" s="176"/>
      <c r="BQ667" s="176"/>
      <c r="BR667" s="176"/>
      <c r="BS667" s="176"/>
      <c r="BT667" s="176"/>
      <c r="BU667" s="176"/>
      <c r="BV667" s="176"/>
      <c r="BW667" s="223"/>
      <c r="BX667" s="223"/>
      <c r="BY667" s="223"/>
      <c r="BZ667" s="223"/>
      <c r="CH667" s="222">
        <f t="shared" si="1739"/>
        <v>-266.13750428745504</v>
      </c>
    </row>
    <row r="668" spans="1:86">
      <c r="A668" s="227">
        <f t="shared" si="1741"/>
        <v>1.3437500000000007E-2</v>
      </c>
      <c r="B668" s="228">
        <v>43</v>
      </c>
      <c r="C668" s="228">
        <f t="shared" si="1742"/>
        <v>2150</v>
      </c>
      <c r="D668" s="228">
        <f t="shared" si="1740"/>
        <v>13508.84841043611</v>
      </c>
      <c r="E668" s="227" t="str">
        <f t="shared" si="1687"/>
        <v>13508.8484104361i</v>
      </c>
      <c r="F668" s="227" t="str">
        <f t="shared" si="1743"/>
        <v>0.00481395832184687-0.675134471653895i</v>
      </c>
      <c r="G668" s="227" t="str">
        <f t="shared" si="1744"/>
        <v>-3.03410584378145-0.575294788770223i</v>
      </c>
      <c r="H668" s="227" t="str">
        <f t="shared" si="1745"/>
        <v>0.0000593227563577314-0.00831973089357041i</v>
      </c>
      <c r="I668" s="227" t="str">
        <f t="shared" si="1688"/>
        <v>0.00277948012970093-0.00187729556184685i</v>
      </c>
      <c r="J668" s="223" t="str">
        <f>IMPRODUCT(1/Nt_input,BE625)</f>
        <v>2.37808294649248E-14+2.49678749897342E-14i</v>
      </c>
      <c r="K668" s="246" t="str">
        <f t="shared" si="1689"/>
        <v>1.1297042387254E-16+2.47540668032829E-17i</v>
      </c>
      <c r="L668" s="222">
        <f t="shared" si="1690"/>
        <v>-318.73703595649465</v>
      </c>
      <c r="M668" s="222">
        <f t="shared" si="1746"/>
        <v>385.59039367825824</v>
      </c>
      <c r="N668" s="224">
        <f t="shared" si="1747"/>
        <v>-4.4096063217417809</v>
      </c>
      <c r="O668" s="223" t="str">
        <f t="shared" si="1748"/>
        <v>2.07867403075638-3.888925582549i</v>
      </c>
      <c r="P668" s="223" t="str">
        <f t="shared" si="1749"/>
        <v>2.4498460116948+3.66645365874549i</v>
      </c>
      <c r="Q668" s="223" t="str">
        <f t="shared" si="1691"/>
        <v>-4.38837286203456+0.432217001636481i</v>
      </c>
      <c r="R668" s="223" t="str">
        <f t="shared" si="1692"/>
        <v>1.68748328258311-4.07394502708954i</v>
      </c>
      <c r="S668" s="223" t="str">
        <f t="shared" si="1693"/>
        <v>2.79742463631846+3.40867178192087i</v>
      </c>
      <c r="T668" s="223" t="str">
        <f t="shared" si="1694"/>
        <v>-4.32487697273738+0.860271517272923i</v>
      </c>
      <c r="U668" s="223" t="str">
        <f t="shared" si="1695"/>
        <v>1.28004114792601-4.21973015397446i</v>
      </c>
      <c r="V668" s="223" t="str">
        <f t="shared" si="1696"/>
        <v>3.11806253246676+3.1180625324666i</v>
      </c>
      <c r="W668" s="223" t="str">
        <f t="shared" si="1697"/>
        <v>-4.2197301539744+1.2800411479262i</v>
      </c>
      <c r="X668" s="223" t="str">
        <f t="shared" si="1698"/>
        <v>0.860271517273156-4.32487697273733i</v>
      </c>
      <c r="Y668" s="223" t="str">
        <f t="shared" si="1699"/>
        <v>3.40867178192073+2.79742463631864i</v>
      </c>
      <c r="Z668" s="223" t="str">
        <f t="shared" si="1700"/>
        <v>-4.07394502708964+1.68748328258287i</v>
      </c>
      <c r="AA668" s="223" t="str">
        <f t="shared" si="1701"/>
        <v>0.432217001636282-4.38837286203459i</v>
      </c>
      <c r="AB668" s="223" t="str">
        <f t="shared" si="1702"/>
        <v>3.66645365874553+2.44984601169473i</v>
      </c>
      <c r="AC668" s="223" t="str">
        <f t="shared" si="1703"/>
        <v>-3.88892558254895+2.07867403075647i</v>
      </c>
      <c r="AD668" s="223" t="str">
        <f t="shared" si="1704"/>
        <v>-2.31208856709896E-13-4.40960632174178i</v>
      </c>
      <c r="AE668" s="223" t="str">
        <f t="shared" si="1705"/>
        <v>3.88892558254892+2.07867403075654i</v>
      </c>
      <c r="AF668" s="223" t="str">
        <f t="shared" si="1706"/>
        <v>-3.66645365874556+2.44984601169469i</v>
      </c>
      <c r="AG668" s="223" t="str">
        <f t="shared" si="1707"/>
        <v>-0.432217001636243-4.38837286203459i</v>
      </c>
      <c r="AH668" s="223" t="str">
        <f t="shared" si="1708"/>
        <v>4.07394502708963+1.68748328258291i</v>
      </c>
      <c r="AI668" s="223" t="str">
        <f t="shared" si="1709"/>
        <v>-3.40867178192073+2.79742463631863i</v>
      </c>
      <c r="AJ668" s="223" t="str">
        <f t="shared" si="1710"/>
        <v>-0.86027151727272-4.32487697273742i</v>
      </c>
      <c r="AK668" s="223" t="str">
        <f t="shared" si="1711"/>
        <v>4.21973015397438+1.28004114792627i</v>
      </c>
      <c r="AL668" s="223" t="str">
        <f t="shared" si="1712"/>
        <v>-3.11806253246617+3.11806253246719i</v>
      </c>
      <c r="AM668" s="223" t="str">
        <f t="shared" si="1713"/>
        <v>-1.28004114792555-4.2197301539746i</v>
      </c>
      <c r="AN668" s="223" t="str">
        <f t="shared" si="1714"/>
        <v>4.32487697273703+0.860271517274682i</v>
      </c>
      <c r="AO668" s="223" t="str">
        <f t="shared" si="1715"/>
        <v>-2.79742463631746+3.40867178192169i</v>
      </c>
      <c r="AP668" s="223" t="str">
        <f t="shared" si="1716"/>
        <v>-1.68748328258309-4.07394502708955i</v>
      </c>
      <c r="AQ668" s="223" t="str">
        <f t="shared" si="1717"/>
        <v>4.38837286203447+0.432217001637424i</v>
      </c>
      <c r="AR668" s="223" t="str">
        <f t="shared" si="1718"/>
        <v>-2.44984601169313+3.6664536587466i</v>
      </c>
      <c r="AS668" s="223" t="str">
        <f t="shared" si="1719"/>
        <v>-2.07867403075704-3.88892558254865i</v>
      </c>
      <c r="AT668" s="223" t="str">
        <f t="shared" si="1720"/>
        <v>4.40960632174178+5.40210683212349E-13i</v>
      </c>
      <c r="AU668" s="223" t="str">
        <f t="shared" si="1721"/>
        <v>-2.07867403075788+3.8889255825482i</v>
      </c>
      <c r="AV668" s="223" t="str">
        <f t="shared" si="1722"/>
        <v>-2.44984601169593-3.66645365874473i</v>
      </c>
      <c r="AW668" s="223" t="str">
        <f t="shared" si="1723"/>
        <v>4.38837286203457-0.432217001636473i</v>
      </c>
      <c r="AX668" s="223" t="str">
        <f t="shared" si="1724"/>
        <v>-1.68748328258397+4.07394502708918i</v>
      </c>
      <c r="AY668" s="223" t="str">
        <f t="shared" si="1725"/>
        <v>-2.79742463632017-3.40867178191947i</v>
      </c>
      <c r="AZ668" s="223" t="str">
        <f t="shared" si="1726"/>
        <v>4.32487697273721-0.860271517273743i</v>
      </c>
      <c r="BA668" s="223" t="str">
        <f t="shared" si="1727"/>
        <v>-1.28004114792653+4.21973015397431i</v>
      </c>
      <c r="BB668" s="223" t="str">
        <f t="shared" si="1728"/>
        <v>-3.11806253246549-3.11806253246787i</v>
      </c>
      <c r="BC668" s="223" t="str">
        <f t="shared" si="1729"/>
        <v>4.21973015397404-1.2800411479274i</v>
      </c>
      <c r="BD668" s="223" t="str">
        <f t="shared" si="1730"/>
        <v>-0.860271517272733+4.32487697273742i</v>
      </c>
      <c r="BE668" s="223" t="str">
        <f t="shared" si="1731"/>
        <v>-3.40867178192013-2.79742463631937i</v>
      </c>
      <c r="BF668" s="223" t="str">
        <f t="shared" si="1732"/>
        <v>4.07394502709052-1.68748328258075i</v>
      </c>
      <c r="BG668" s="223" t="str">
        <f t="shared" si="1733"/>
        <v>-0.432217001635447+4.38837286203467i</v>
      </c>
      <c r="BH668" s="223" t="str">
        <f t="shared" si="1734"/>
        <v>-3.66645365874523-2.44984601169518i</v>
      </c>
      <c r="BI668" s="223" t="str">
        <f t="shared" si="1735"/>
        <v>3.88892558254978-2.07867403075492i</v>
      </c>
      <c r="BJ668" s="223" t="str">
        <f t="shared" si="1736"/>
        <v>1.4455978676038E-12+4.40960632174178i</v>
      </c>
      <c r="BK668" s="223" t="str">
        <f t="shared" si="1737"/>
        <v>-3.88892558254914-2.07867403075613i</v>
      </c>
      <c r="BL668" s="223" t="str">
        <f t="shared" si="1738"/>
        <v>3.66645365874606-2.44984601169394i</v>
      </c>
      <c r="BM668" s="176"/>
      <c r="BN668" s="176"/>
      <c r="BO668" s="176"/>
      <c r="BP668" s="176"/>
      <c r="BQ668" s="176"/>
      <c r="BR668" s="176"/>
      <c r="BS668" s="176"/>
      <c r="BT668" s="176"/>
      <c r="BU668" s="176"/>
      <c r="BV668" s="176"/>
      <c r="BW668" s="223"/>
      <c r="BX668" s="223"/>
      <c r="BY668" s="223"/>
      <c r="BZ668" s="223"/>
      <c r="CH668" s="222">
        <f t="shared" si="1739"/>
        <v>-269.24846405925689</v>
      </c>
    </row>
    <row r="669" spans="1:86">
      <c r="A669" s="227">
        <f t="shared" si="1741"/>
        <v>1.3750000000000007E-2</v>
      </c>
      <c r="B669" s="228">
        <v>44</v>
      </c>
      <c r="C669" s="228">
        <f t="shared" si="1742"/>
        <v>2200</v>
      </c>
      <c r="D669" s="228">
        <f t="shared" si="1740"/>
        <v>13823.00767579509</v>
      </c>
      <c r="E669" s="227" t="str">
        <f t="shared" si="1687"/>
        <v>13823.0076757951i</v>
      </c>
      <c r="F669" s="227" t="str">
        <f t="shared" si="1743"/>
        <v>0.00228932836530273-0.659696188541822i</v>
      </c>
      <c r="G669" s="227" t="str">
        <f t="shared" si="1744"/>
        <v>-3.04782637897075-0.589369016615823i</v>
      </c>
      <c r="H669" s="227" t="str">
        <f t="shared" si="1745"/>
        <v>0.0000282115589205173-0.00812948381488614i</v>
      </c>
      <c r="I669" s="227" t="str">
        <f t="shared" si="1688"/>
        <v>0.00273561007289354-0.00188628983588312i</v>
      </c>
      <c r="J669" s="223" t="str">
        <f>IMPRODUCT(1/Nt_input,BF625)</f>
        <v>-6.06075113056617E-15+4.16567821903691E-14i</v>
      </c>
      <c r="K669" s="246" t="str">
        <f t="shared" si="1689"/>
        <v>6.19969129992125E-17+1.2538904621971E-16i</v>
      </c>
      <c r="L669" s="222">
        <f t="shared" si="1690"/>
        <v>-317.08497281960109</v>
      </c>
      <c r="M669" s="222">
        <f t="shared" si="1746"/>
        <v>385.38060233744358</v>
      </c>
      <c r="N669" s="224">
        <f t="shared" si="1747"/>
        <v>-4.6193976625564375</v>
      </c>
      <c r="O669" s="223" t="str">
        <f t="shared" si="1748"/>
        <v>1.76776695296635-4.26776695296638i</v>
      </c>
      <c r="P669" s="223" t="str">
        <f t="shared" si="1749"/>
        <v>3.26640741219094+3.26640741219095i</v>
      </c>
      <c r="Q669" s="223" t="str">
        <f t="shared" si="1691"/>
        <v>-4.26776695296636+1.76776695296639i</v>
      </c>
      <c r="R669" s="223" t="str">
        <f t="shared" si="1692"/>
        <v>-1.69206974917736E-13-4.61939766255644i</v>
      </c>
      <c r="S669" s="223" t="str">
        <f t="shared" si="1693"/>
        <v>4.26776695296632+1.76776695296649i</v>
      </c>
      <c r="T669" s="223" t="str">
        <f t="shared" si="1694"/>
        <v>-3.26640741219092+3.26640741219096i</v>
      </c>
      <c r="U669" s="223" t="str">
        <f t="shared" si="1695"/>
        <v>-1.76776695296653-4.2677669529663i</v>
      </c>
      <c r="V669" s="223" t="str">
        <f t="shared" si="1696"/>
        <v>4.61939766255644+1.21105173544862E-13i</v>
      </c>
      <c r="W669" s="223" t="str">
        <f t="shared" si="1697"/>
        <v>-1.76776695296633+4.26776695296639i</v>
      </c>
      <c r="X669" s="223" t="str">
        <f t="shared" si="1698"/>
        <v>-3.26640741219108-3.2664074121908i</v>
      </c>
      <c r="Y669" s="223" t="str">
        <f t="shared" si="1699"/>
        <v>4.26776695296641-1.76776695296628i</v>
      </c>
      <c r="Z669" s="223" t="str">
        <f t="shared" si="1700"/>
        <v>6.45131986364571E-14+4.61939766255644i</v>
      </c>
      <c r="AA669" s="223" t="str">
        <f t="shared" si="1701"/>
        <v>-4.26776695296646-1.76776695296616i</v>
      </c>
      <c r="AB669" s="223" t="str">
        <f t="shared" si="1702"/>
        <v>3.26640741219102-3.26640741219087i</v>
      </c>
      <c r="AC669" s="223" t="str">
        <f t="shared" si="1703"/>
        <v>1.76776695296645+4.26776695296634i</v>
      </c>
      <c r="AD669" s="223" t="str">
        <f t="shared" si="1704"/>
        <v>-4.61939766255644-2.42210347089723E-13i</v>
      </c>
      <c r="AE669" s="223" t="str">
        <f t="shared" si="1705"/>
        <v>1.76776695296641-4.26776695296635i</v>
      </c>
      <c r="AF669" s="223" t="str">
        <f t="shared" si="1706"/>
        <v>3.266407412191+3.26640741219089i</v>
      </c>
      <c r="AG669" s="223" t="str">
        <f t="shared" si="1707"/>
        <v>-4.26776695296647+1.76776695296614i</v>
      </c>
      <c r="AH669" s="223" t="str">
        <f t="shared" si="1708"/>
        <v>5.65919749084046E-14-4.61939766255644i</v>
      </c>
      <c r="AI669" s="223" t="str">
        <f t="shared" si="1709"/>
        <v>4.2677669529664+1.7677669529663i</v>
      </c>
      <c r="AJ669" s="223" t="str">
        <f t="shared" si="1710"/>
        <v>-3.26640741219108+3.26640741219081i</v>
      </c>
      <c r="AK669" s="223" t="str">
        <f t="shared" si="1711"/>
        <v>-1.76776695296631-4.2677669529664i</v>
      </c>
      <c r="AL669" s="223" t="str">
        <f t="shared" si="1712"/>
        <v>4.61939766255644+7.90011849487751E-13i</v>
      </c>
      <c r="AM669" s="223" t="str">
        <f t="shared" si="1713"/>
        <v>-1.76776695296698+4.26776695296612i</v>
      </c>
      <c r="AN669" s="223" t="str">
        <f t="shared" si="1714"/>
        <v>-3.26640741219061-3.26640741219127i</v>
      </c>
      <c r="AO669" s="223" t="str">
        <f t="shared" si="1715"/>
        <v>4.2677669529665-1.76776695296606i</v>
      </c>
      <c r="AP669" s="223" t="str">
        <f t="shared" si="1716"/>
        <v>-2.10519942980433E-13+4.61939766255644i</v>
      </c>
      <c r="AQ669" s="223" t="str">
        <f t="shared" si="1717"/>
        <v>-4.26776695296636-1.76776695296639i</v>
      </c>
      <c r="AR669" s="223" t="str">
        <f t="shared" si="1718"/>
        <v>3.26640741219082-3.26640741219107i</v>
      </c>
      <c r="AS669" s="223" t="str">
        <f t="shared" si="1719"/>
        <v>1.76776695296665+4.26776695296625i</v>
      </c>
      <c r="AT669" s="223" t="str">
        <f t="shared" si="1720"/>
        <v>-4.61939766255644+4.34617552581219E-13i</v>
      </c>
      <c r="AU669" s="223" t="str">
        <f t="shared" si="1721"/>
        <v>1.76776695296585-4.26776695296659i</v>
      </c>
      <c r="AV669" s="223" t="str">
        <f t="shared" si="1722"/>
        <v>3.26640741219152+3.26640741219036i</v>
      </c>
      <c r="AW669" s="223" t="str">
        <f t="shared" si="1723"/>
        <v>-4.26776695296601+1.76776695296725i</v>
      </c>
      <c r="AX669" s="223" t="str">
        <f t="shared" si="1724"/>
        <v>-1.07975504814287E-12-4.61939766255644i</v>
      </c>
      <c r="AY669" s="223" t="str">
        <f t="shared" si="1725"/>
        <v>4.26776695296684+1.76776695296525i</v>
      </c>
      <c r="AZ669" s="223" t="str">
        <f t="shared" si="1726"/>
        <v>-3.26640741219+3.26640741219189i</v>
      </c>
      <c r="BA669" s="223" t="str">
        <f t="shared" si="1727"/>
        <v>-1.76776695296785-4.26776695296576i</v>
      </c>
      <c r="BB669" s="223" t="str">
        <f t="shared" si="1728"/>
        <v>4.61939766255644-1.72489254370452E-12i</v>
      </c>
      <c r="BC669" s="223" t="str">
        <f t="shared" si="1729"/>
        <v>-1.76776695296466+4.26776695296708i</v>
      </c>
      <c r="BD669" s="223" t="str">
        <f t="shared" si="1730"/>
        <v>-3.26640741219235-3.26640741218954i</v>
      </c>
      <c r="BE669" s="223" t="str">
        <f t="shared" si="1731"/>
        <v>4.26776695296733-1.76776695296408i</v>
      </c>
      <c r="BF669" s="223" t="str">
        <f t="shared" si="1732"/>
        <v>-2.22516119453715E-12+4.61939766255644i</v>
      </c>
      <c r="BG669" s="223" t="str">
        <f t="shared" si="1733"/>
        <v>-4.26776695296557-1.76776695296831i</v>
      </c>
      <c r="BH669" s="223" t="str">
        <f t="shared" si="1734"/>
        <v>3.26640741219234-3.26640741218955i</v>
      </c>
      <c r="BI669" s="223" t="str">
        <f t="shared" si="1735"/>
        <v>1.76776695296467+4.26776695296707i</v>
      </c>
      <c r="BJ669" s="223" t="str">
        <f t="shared" si="1736"/>
        <v>-4.61939766255644-1.5800236989755E-12i</v>
      </c>
      <c r="BK669" s="223" t="str">
        <f t="shared" si="1737"/>
        <v>1.76776695296771-4.26776695296582i</v>
      </c>
      <c r="BL669" s="223" t="str">
        <f t="shared" si="1738"/>
        <v>3.26640741219001+3.26640741219188i</v>
      </c>
      <c r="BM669" s="176"/>
      <c r="BN669" s="176"/>
      <c r="BO669" s="176"/>
      <c r="BP669" s="176"/>
      <c r="BQ669" s="176"/>
      <c r="BR669" s="176"/>
      <c r="BS669" s="176"/>
      <c r="BT669" s="176"/>
      <c r="BU669" s="176"/>
      <c r="BV669" s="176"/>
      <c r="BW669" s="223"/>
      <c r="BX669" s="223"/>
      <c r="BY669" s="223"/>
      <c r="BZ669" s="223"/>
      <c r="CH669" s="222">
        <f t="shared" si="1739"/>
        <v>-267.51531330068582</v>
      </c>
    </row>
    <row r="670" spans="1:86">
      <c r="A670" s="227">
        <f t="shared" si="1741"/>
        <v>1.4062500000000007E-2</v>
      </c>
      <c r="B670" s="228">
        <v>45</v>
      </c>
      <c r="C670" s="228">
        <f t="shared" si="1742"/>
        <v>2250</v>
      </c>
      <c r="D670" s="228">
        <f t="shared" si="1740"/>
        <v>14137.16694115407</v>
      </c>
      <c r="E670" s="227" t="str">
        <f t="shared" si="1687"/>
        <v>14137.1669411541i</v>
      </c>
      <c r="F670" s="227" t="str">
        <f t="shared" si="1743"/>
        <v>-0.0000668337488656483-0.644924158765195i</v>
      </c>
      <c r="G670" s="227" t="str">
        <f t="shared" si="1744"/>
        <v>-3.06175589134029-0.603065070707389i</v>
      </c>
      <c r="H670" s="227" t="str">
        <f t="shared" si="1745"/>
        <v>-8.23597118080072E-07-0.00794744702421202i</v>
      </c>
      <c r="I670" s="227" t="str">
        <f t="shared" si="1688"/>
        <v>0.00269266212260578-0.00189411431841548i</v>
      </c>
      <c r="J670" s="223" t="str">
        <f>IMPRODUCT(1/Nt_input,BG625)</f>
        <v>-9.71259273637067E-14-8.11165370984134E-14i</v>
      </c>
      <c r="K670" s="246" t="str">
        <f t="shared" si="1689"/>
        <v>-4.15171300113599E-16-3.44518172528656E-17i</v>
      </c>
      <c r="L670" s="222">
        <f t="shared" si="1690"/>
        <v>-307.60565031743454</v>
      </c>
      <c r="M670" s="222">
        <f t="shared" si="1746"/>
        <v>385.21529832133893</v>
      </c>
      <c r="N670" s="224">
        <f t="shared" si="1747"/>
        <v>-4.7847016786610483</v>
      </c>
      <c r="O670" s="223" t="str">
        <f t="shared" si="1748"/>
        <v>1.38892558254899-4.57867403075637i</v>
      </c>
      <c r="P670" s="223" t="str">
        <f t="shared" si="1749"/>
        <v>3.97833404973963+2.65823782654301i</v>
      </c>
      <c r="Q670" s="223" t="str">
        <f t="shared" si="1691"/>
        <v>-3.69862441382735+3.03538261166894i</v>
      </c>
      <c r="R670" s="223" t="str">
        <f t="shared" si="1692"/>
        <v>-1.83102606123308-4.42048795008731i</v>
      </c>
      <c r="S670" s="223" t="str">
        <f t="shared" si="1693"/>
        <v>4.76166203228631-0.468982775872246i</v>
      </c>
      <c r="T670" s="223" t="str">
        <f t="shared" si="1694"/>
        <v>-0.933448991241001+4.6927649775514i</v>
      </c>
      <c r="U670" s="223" t="str">
        <f t="shared" si="1695"/>
        <v>-4.21973015397439-2.25549275800681i</v>
      </c>
      <c r="V670" s="223" t="str">
        <f t="shared" si="1696"/>
        <v>3.38329500293579-3.38329500293598i</v>
      </c>
      <c r="W670" s="223" t="str">
        <f t="shared" si="1697"/>
        <v>2.25549275800661+4.21973015397449i</v>
      </c>
      <c r="X670" s="223" t="str">
        <f t="shared" si="1698"/>
        <v>-4.69276497755135+0.93344899124125i</v>
      </c>
      <c r="Y670" s="223" t="str">
        <f t="shared" si="1699"/>
        <v>0.468982775872471-4.76166203228629i</v>
      </c>
      <c r="Z670" s="223" t="str">
        <f t="shared" si="1700"/>
        <v>4.42048795008741+1.83102606123285i</v>
      </c>
      <c r="AA670" s="223" t="str">
        <f t="shared" si="1701"/>
        <v>-3.03538261166912+3.6986244138272i</v>
      </c>
      <c r="AB670" s="223" t="str">
        <f t="shared" si="1702"/>
        <v>-2.65823782654317-3.97833404973952i</v>
      </c>
      <c r="AC670" s="223" t="str">
        <f t="shared" si="1703"/>
        <v>4.57867403075636-1.38892558254902i</v>
      </c>
      <c r="AD670" s="223" t="str">
        <f t="shared" si="1704"/>
        <v>-2.0867419588655E-13+4.78470167866105i</v>
      </c>
      <c r="AE670" s="223" t="str">
        <f t="shared" si="1705"/>
        <v>-4.57867403075638-1.38892558254897i</v>
      </c>
      <c r="AF670" s="223" t="str">
        <f t="shared" si="1706"/>
        <v>2.65823782654315-3.97833404973954i</v>
      </c>
      <c r="AG670" s="223" t="str">
        <f t="shared" si="1707"/>
        <v>3.03538261166914+3.69862441382718i</v>
      </c>
      <c r="AH670" s="223" t="str">
        <f t="shared" si="1708"/>
        <v>-4.4204879500874+1.83102606123287i</v>
      </c>
      <c r="AI670" s="223" t="str">
        <f t="shared" si="1709"/>
        <v>-0.468982775872496-4.76166203228629i</v>
      </c>
      <c r="AJ670" s="223" t="str">
        <f t="shared" si="1710"/>
        <v>4.69276497755136+0.933448991241226i</v>
      </c>
      <c r="AK670" s="223" t="str">
        <f t="shared" si="1711"/>
        <v>-2.25549275800617+4.21973015397473i</v>
      </c>
      <c r="AL670" s="223" t="str">
        <f t="shared" si="1712"/>
        <v>-3.38329500293749-3.38329500293428i</v>
      </c>
      <c r="AM670" s="223" t="str">
        <f t="shared" si="1713"/>
        <v>4.21973015397483-2.25549275800598i</v>
      </c>
      <c r="AN670" s="223" t="str">
        <f t="shared" si="1714"/>
        <v>0.933448991241944+4.69276497755121i</v>
      </c>
      <c r="AO670" s="223" t="str">
        <f t="shared" si="1715"/>
        <v>-4.76166203228608-0.468982775874607i</v>
      </c>
      <c r="AP670" s="223" t="str">
        <f t="shared" si="1716"/>
        <v>1.83102606123351-4.42048795008713i</v>
      </c>
      <c r="AQ670" s="223" t="str">
        <f t="shared" si="1717"/>
        <v>3.698624413828+3.03538261166815i</v>
      </c>
      <c r="AR670" s="223" t="str">
        <f t="shared" si="1718"/>
        <v>-3.97833404974068+2.65823782654144i</v>
      </c>
      <c r="AS670" s="223" t="str">
        <f t="shared" si="1719"/>
        <v>-1.38892558254882-4.57867403075642i</v>
      </c>
      <c r="AT670" s="223" t="str">
        <f t="shared" si="1720"/>
        <v>4.78470167866105-1.48650321973589E-12i</v>
      </c>
      <c r="AU670" s="223" t="str">
        <f t="shared" si="1721"/>
        <v>-1.38892558255053+4.5786740307559i</v>
      </c>
      <c r="AV670" s="223" t="str">
        <f t="shared" si="1722"/>
        <v>-3.97833404973969-2.65823782654293i</v>
      </c>
      <c r="AW670" s="223" t="str">
        <f t="shared" si="1723"/>
        <v>3.69862441382611-3.03538261167045i</v>
      </c>
      <c r="AX670" s="223" t="str">
        <f t="shared" si="1724"/>
        <v>1.8310260612318+4.42048795008784i</v>
      </c>
      <c r="AY670" s="223" t="str">
        <f t="shared" si="1725"/>
        <v>-4.76166203228626+0.468982775872762i</v>
      </c>
      <c r="AZ670" s="223" t="str">
        <f t="shared" si="1726"/>
        <v>0.933448991239097-4.69276497755178i</v>
      </c>
      <c r="BA670" s="223" t="str">
        <f t="shared" si="1727"/>
        <v>4.21973015397396+2.25549275800761i</v>
      </c>
      <c r="BB670" s="223" t="str">
        <f t="shared" si="1728"/>
        <v>-3.38329500293544+3.38329500293633i</v>
      </c>
      <c r="BC670" s="223" t="str">
        <f t="shared" si="1729"/>
        <v>-2.25549275800453-4.2197301539756i</v>
      </c>
      <c r="BD670" s="223" t="str">
        <f t="shared" si="1730"/>
        <v>4.69276497755153-0.933448991240341i</v>
      </c>
      <c r="BE670" s="223" t="str">
        <f t="shared" si="1731"/>
        <v>-0.468982775871499+4.76166203228638i</v>
      </c>
      <c r="BF670" s="223" t="str">
        <f t="shared" si="1732"/>
        <v>-4.42048795008651-1.83102606123502i</v>
      </c>
      <c r="BG670" s="223" t="str">
        <f t="shared" si="1733"/>
        <v>3.03538261166947-3.69862441382691i</v>
      </c>
      <c r="BH670" s="223" t="str">
        <f t="shared" si="1734"/>
        <v>2.65823782654398+3.97833404973898i</v>
      </c>
      <c r="BI670" s="223" t="str">
        <f t="shared" si="1735"/>
        <v>-4.57867403075692+1.38892558254719i</v>
      </c>
      <c r="BJ670" s="223" t="str">
        <f t="shared" si="1736"/>
        <v>2.18054385193437E-13-4.78470167866105i</v>
      </c>
      <c r="BK670" s="223" t="str">
        <f t="shared" si="1737"/>
        <v>4.57867403075679+1.38892558254761i</v>
      </c>
      <c r="BL670" s="223" t="str">
        <f t="shared" si="1738"/>
        <v>-2.65823782654435+3.97833404973874i</v>
      </c>
      <c r="BM670" s="176"/>
      <c r="BN670" s="176"/>
      <c r="BO670" s="176"/>
      <c r="BP670" s="176"/>
      <c r="BQ670" s="176"/>
      <c r="BR670" s="176"/>
      <c r="BS670" s="176"/>
      <c r="BT670" s="176"/>
      <c r="BU670" s="176"/>
      <c r="BV670" s="176"/>
      <c r="BW670" s="223"/>
      <c r="BX670" s="223"/>
      <c r="BY670" s="223"/>
      <c r="BZ670" s="223"/>
      <c r="CH670" s="222">
        <f t="shared" si="1739"/>
        <v>-257.95518119740268</v>
      </c>
    </row>
    <row r="671" spans="1:86">
      <c r="A671" s="227">
        <f t="shared" si="1741"/>
        <v>1.4375000000000008E-2</v>
      </c>
      <c r="B671" s="228">
        <v>46</v>
      </c>
      <c r="C671" s="228">
        <f t="shared" si="1742"/>
        <v>2300</v>
      </c>
      <c r="D671" s="228">
        <f t="shared" si="1740"/>
        <v>14451.326206513048</v>
      </c>
      <c r="E671" s="227" t="str">
        <f t="shared" si="1687"/>
        <v>14451.326206513i</v>
      </c>
      <c r="F671" s="227" t="str">
        <f t="shared" si="1743"/>
        <v>-0.0022687955188571-0.630776084838032i</v>
      </c>
      <c r="G671" s="227" t="str">
        <f t="shared" si="1744"/>
        <v>-3.07588821349602-0.61638718419134i</v>
      </c>
      <c r="H671" s="227" t="str">
        <f t="shared" si="1745"/>
        <v>-0.0000279585311696336-0.00777309928657098i</v>
      </c>
      <c r="I671" s="227" t="str">
        <f t="shared" si="1688"/>
        <v>0.00265063782599034-0.00190084566726795i</v>
      </c>
      <c r="J671" s="223" t="str">
        <f>IMPRODUCT(1/Nt_input,BH625)</f>
        <v>-9.27064008242675E-15+6.11507372516584E-14i</v>
      </c>
      <c r="K671" s="246" t="str">
        <f t="shared" si="1689"/>
        <v>9.16650046814331E-17+1.79710513279924E-16i</v>
      </c>
      <c r="L671" s="222">
        <f t="shared" si="1690"/>
        <v>-313.90423286591147</v>
      </c>
      <c r="M671" s="222">
        <f t="shared" si="1746"/>
        <v>385.09607359798383</v>
      </c>
      <c r="N671" s="224">
        <f t="shared" si="1747"/>
        <v>-4.9039264020161539</v>
      </c>
      <c r="O671" s="223" t="str">
        <f t="shared" si="1748"/>
        <v>0.956708580912714-4.80969883127822i</v>
      </c>
      <c r="P671" s="223" t="str">
        <f t="shared" si="1749"/>
        <v>4.53063723176443+1.87665138758935i</v>
      </c>
      <c r="Q671" s="223" t="str">
        <f t="shared" si="1691"/>
        <v>-2.72447553387902+4.07746578424463i</v>
      </c>
      <c r="R671" s="223" t="str">
        <f t="shared" si="1692"/>
        <v>-3.46759961330533-3.46759961330541i</v>
      </c>
      <c r="S671" s="223" t="str">
        <f t="shared" si="1693"/>
        <v>4.07746578424469-2.72447553387894i</v>
      </c>
      <c r="T671" s="223" t="str">
        <f t="shared" si="1694"/>
        <v>1.87665138758948+4.53063723176437i</v>
      </c>
      <c r="U671" s="223" t="str">
        <f t="shared" si="1695"/>
        <v>-4.80969883127821+0.956708580912748i</v>
      </c>
      <c r="V671" s="223" t="str">
        <f t="shared" si="1696"/>
        <v>1.20153845186357E-13-4.90392640201615i</v>
      </c>
      <c r="W671" s="223" t="str">
        <f t="shared" si="1697"/>
        <v>4.80969883127817+0.956708580912949i</v>
      </c>
      <c r="X671" s="223" t="str">
        <f t="shared" si="1698"/>
        <v>-1.87665138758923+4.53063723176448i</v>
      </c>
      <c r="Y671" s="223" t="str">
        <f t="shared" si="1699"/>
        <v>-4.07746578424457-2.72447553387912i</v>
      </c>
      <c r="Z671" s="223" t="str">
        <f t="shared" si="1700"/>
        <v>3.4675996133055-3.46759961330524i</v>
      </c>
      <c r="AA671" s="223" t="str">
        <f t="shared" si="1701"/>
        <v>2.72447553387926+4.07746578424448i</v>
      </c>
      <c r="AB671" s="223" t="str">
        <f t="shared" si="1702"/>
        <v>-4.53063723176442+1.87665138758937i</v>
      </c>
      <c r="AC671" s="223" t="str">
        <f t="shared" si="1703"/>
        <v>-0.956708580912665-4.80969883127823i</v>
      </c>
      <c r="AD671" s="223" t="str">
        <f t="shared" si="1704"/>
        <v>4.90392640201615+2.40307690372714E-13i</v>
      </c>
      <c r="AE671" s="223" t="str">
        <f t="shared" si="1705"/>
        <v>-0.956708580912591+4.80969883127825i</v>
      </c>
      <c r="AF671" s="223" t="str">
        <f t="shared" si="1706"/>
        <v>-4.53063723176445-1.8766513875893i</v>
      </c>
      <c r="AG671" s="223" t="str">
        <f t="shared" si="1707"/>
        <v>2.72447553387922-4.0774657842445i</v>
      </c>
      <c r="AH671" s="223" t="str">
        <f t="shared" si="1708"/>
        <v>3.46759961330553+3.46759961330521i</v>
      </c>
      <c r="AI671" s="223" t="str">
        <f t="shared" si="1709"/>
        <v>-4.07746578424453+2.72447553387919i</v>
      </c>
      <c r="AJ671" s="223" t="str">
        <f t="shared" si="1710"/>
        <v>-1.87665138758926-4.53063723176447i</v>
      </c>
      <c r="AK671" s="223" t="str">
        <f t="shared" si="1711"/>
        <v>4.80969883127778-0.95670858091494i</v>
      </c>
      <c r="AL671" s="223" t="str">
        <f t="shared" si="1712"/>
        <v>6.84873248937354E-13+4.90392640201615i</v>
      </c>
      <c r="AM671" s="223" t="str">
        <f t="shared" si="1713"/>
        <v>-4.80969883127803-0.956708580913665i</v>
      </c>
      <c r="AN671" s="223" t="str">
        <f t="shared" si="1714"/>
        <v>1.87665138758716-4.53063723176534i</v>
      </c>
      <c r="AO671" s="223" t="str">
        <f t="shared" si="1715"/>
        <v>4.07746578424498+2.72447553387851i</v>
      </c>
      <c r="AP671" s="223" t="str">
        <f t="shared" si="1716"/>
        <v>-3.46759961330599+3.46759961330475i</v>
      </c>
      <c r="AQ671" s="223" t="str">
        <f t="shared" si="1717"/>
        <v>-2.72447553388111-4.07746578424324i</v>
      </c>
      <c r="AR671" s="223" t="str">
        <f t="shared" si="1718"/>
        <v>4.53063723176411-1.87665138759012i</v>
      </c>
      <c r="AS671" s="223" t="str">
        <f t="shared" si="1719"/>
        <v>0.956708580911885+4.80969883127839i</v>
      </c>
      <c r="AT671" s="223" t="str">
        <f t="shared" si="1720"/>
        <v>-4.90392640201615-2.43190697847209E-12i</v>
      </c>
      <c r="AU671" s="223" t="str">
        <f t="shared" si="1721"/>
        <v>0.95670858091187-4.80969883127839i</v>
      </c>
      <c r="AV671" s="223" t="str">
        <f t="shared" si="1722"/>
        <v>4.53063723176417+1.87665138758998i</v>
      </c>
      <c r="AW671" s="223" t="str">
        <f t="shared" si="1723"/>
        <v>-2.72447553388099+4.07746578424332i</v>
      </c>
      <c r="AX671" s="223" t="str">
        <f t="shared" si="1724"/>
        <v>-3.4675996133061-3.46759961330464i</v>
      </c>
      <c r="AY671" s="223" t="str">
        <f t="shared" si="1725"/>
        <v>4.07746578424497-2.72447553387852i</v>
      </c>
      <c r="AZ671" s="223" t="str">
        <f t="shared" si="1726"/>
        <v>1.87665138758724+4.53063723176531i</v>
      </c>
      <c r="BA671" s="223" t="str">
        <f t="shared" si="1727"/>
        <v>-4.80969883127802+0.956708580913748i</v>
      </c>
      <c r="BB671" s="223" t="str">
        <f t="shared" si="1728"/>
        <v>5.31080240298692E-13-4.90392640201615i</v>
      </c>
      <c r="BC671" s="223" t="str">
        <f t="shared" si="1729"/>
        <v>4.80969883127781+0.956708580914788i</v>
      </c>
      <c r="BD671" s="223" t="str">
        <f t="shared" si="1730"/>
        <v>-1.87665138758822+4.5306372317649i</v>
      </c>
      <c r="BE671" s="223" t="str">
        <f t="shared" si="1731"/>
        <v>-4.0774657842443-2.72447553387952i</v>
      </c>
      <c r="BF671" s="223" t="str">
        <f t="shared" si="1732"/>
        <v>3.46759961330685-3.46759961330389i</v>
      </c>
      <c r="BG671" s="223" t="str">
        <f t="shared" si="1733"/>
        <v>2.7244755338801+4.07746578424391i</v>
      </c>
      <c r="BH671" s="223" t="str">
        <f t="shared" si="1734"/>
        <v>-4.53063723176458+1.87665138758899i</v>
      </c>
      <c r="BI671" s="223" t="str">
        <f t="shared" si="1735"/>
        <v>-0.956708580910826-4.80969883127859i</v>
      </c>
      <c r="BJ671" s="223" t="str">
        <f t="shared" si="1736"/>
        <v>4.90392640201615-1.3697464978747E-12i</v>
      </c>
      <c r="BK671" s="223" t="str">
        <f t="shared" si="1737"/>
        <v>-0.956708580913062+4.80969883127815i</v>
      </c>
      <c r="BL671" s="223" t="str">
        <f t="shared" si="1738"/>
        <v>-4.53063723176371-1.8766513875911i</v>
      </c>
      <c r="BM671" s="176"/>
      <c r="BN671" s="176"/>
      <c r="BO671" s="176"/>
      <c r="BP671" s="176"/>
      <c r="BQ671" s="176"/>
      <c r="BR671" s="176"/>
      <c r="BS671" s="176"/>
      <c r="BT671" s="176"/>
      <c r="BU671" s="176"/>
      <c r="BV671" s="176"/>
      <c r="BW671" s="223"/>
      <c r="BX671" s="223"/>
      <c r="BY671" s="223"/>
      <c r="BZ671" s="223"/>
      <c r="CH671" s="222">
        <f t="shared" si="1739"/>
        <v>-264.1732797898261</v>
      </c>
    </row>
    <row r="672" spans="1:86">
      <c r="A672" s="227">
        <f t="shared" si="1741"/>
        <v>1.4687500000000008E-2</v>
      </c>
      <c r="B672" s="228">
        <v>47</v>
      </c>
      <c r="C672" s="228">
        <f t="shared" si="1742"/>
        <v>2350</v>
      </c>
      <c r="D672" s="228">
        <f t="shared" si="1740"/>
        <v>14765.485471872027</v>
      </c>
      <c r="E672" s="227" t="str">
        <f t="shared" si="1687"/>
        <v>14765.485471872i</v>
      </c>
      <c r="F672" s="227" t="str">
        <f t="shared" si="1743"/>
        <v>-0.00432934186014344-0.617213155301562i</v>
      </c>
      <c r="G672" s="227" t="str">
        <f t="shared" si="1744"/>
        <v>-3.09021714679752-0.629339144378955i</v>
      </c>
      <c r="H672" s="227" t="str">
        <f t="shared" si="1745"/>
        <v>-0.0000533507926716086-0.00760596232555125i</v>
      </c>
      <c r="I672" s="227" t="str">
        <f t="shared" si="1688"/>
        <v>0.00260953579148967-0.00190655661656183i</v>
      </c>
      <c r="J672" s="223" t="str">
        <f>IMPRODUCT(1/Nt_input,BI625)</f>
        <v>-3.50539503023509E-15-3.99237934378683E-14i</v>
      </c>
      <c r="K672" s="246" t="str">
        <f t="shared" si="1689"/>
        <v>-8.52644263319241E-17-9.74993338196001E-17i</v>
      </c>
      <c r="L672" s="222">
        <f t="shared" si="1690"/>
        <v>-317.75307893722305</v>
      </c>
      <c r="M672" s="222">
        <f t="shared" si="1746"/>
        <v>385.02407636663901</v>
      </c>
      <c r="N672" s="224">
        <f t="shared" si="1747"/>
        <v>-4.9759236333609858</v>
      </c>
      <c r="O672" s="223" t="str">
        <f t="shared" si="1748"/>
        <v>0.487725805040316-4.95196320100808i</v>
      </c>
      <c r="P672" s="223" t="str">
        <f t="shared" si="1749"/>
        <v>4.88031265601102+0.970754543960046i</v>
      </c>
      <c r="Q672" s="223" t="str">
        <f t="shared" si="1691"/>
        <v>-1.44443438595317+4.76166203228626i</v>
      </c>
      <c r="R672" s="223" t="str">
        <f t="shared" si="1692"/>
        <v>-4.59715400020134-1.90420353520131i</v>
      </c>
      <c r="S672" s="223" t="str">
        <f t="shared" si="1693"/>
        <v>2.34563416346192-4.38837286203448i</v>
      </c>
      <c r="T672" s="223" t="str">
        <f t="shared" si="1694"/>
        <v>4.13732929427786+2.76447505247391i</v>
      </c>
      <c r="U672" s="223" t="str">
        <f t="shared" si="1695"/>
        <v>-3.15669253551524+3.84644098372284i</v>
      </c>
      <c r="V672" s="223" t="str">
        <f t="shared" si="1696"/>
        <v>-3.51850934381606-3.51850934381586i</v>
      </c>
      <c r="W672" s="223" t="str">
        <f t="shared" si="1697"/>
        <v>3.84644098372268-3.15669253551544i</v>
      </c>
      <c r="X672" s="223" t="str">
        <f t="shared" si="1698"/>
        <v>2.76447505247416+4.13732929427769i</v>
      </c>
      <c r="Y672" s="223" t="str">
        <f t="shared" si="1699"/>
        <v>-4.38837286203458+2.34563416346173i</v>
      </c>
      <c r="Z672" s="223" t="str">
        <f t="shared" si="1700"/>
        <v>-1.90420353520113-4.59715400020142i</v>
      </c>
      <c r="AA672" s="223" t="str">
        <f t="shared" si="1701"/>
        <v>4.76166203228632-1.44443438595296i</v>
      </c>
      <c r="AB672" s="223" t="str">
        <f t="shared" si="1702"/>
        <v>0.970754543959912+4.88031265601104i</v>
      </c>
      <c r="AC672" s="223" t="str">
        <f t="shared" si="1703"/>
        <v>-4.95196320100809+0.487725805040182i</v>
      </c>
      <c r="AD672" s="223" t="str">
        <f t="shared" si="1704"/>
        <v>1.99945511652752E-13-4.97592363336099i</v>
      </c>
      <c r="AE672" s="223" t="str">
        <f t="shared" si="1705"/>
        <v>4.9519632010081+0.487725805040088i</v>
      </c>
      <c r="AF672" s="223" t="str">
        <f t="shared" si="1706"/>
        <v>-0.970754543959887+4.88031265601105i</v>
      </c>
      <c r="AG672" s="223" t="str">
        <f t="shared" si="1707"/>
        <v>-4.76166203228634-1.44443438595287i</v>
      </c>
      <c r="AH672" s="223" t="str">
        <f t="shared" si="1708"/>
        <v>1.90420353520104-4.59715400020146i</v>
      </c>
      <c r="AI672" s="223" t="str">
        <f t="shared" si="1709"/>
        <v>4.38837286203461+2.34563416346168i</v>
      </c>
      <c r="AJ672" s="223" t="str">
        <f t="shared" si="1710"/>
        <v>-2.76447505247493+4.13732929427718i</v>
      </c>
      <c r="AK672" s="223" t="str">
        <f t="shared" si="1711"/>
        <v>-3.84644098372211-3.15669253551613i</v>
      </c>
      <c r="AL672" s="223" t="str">
        <f t="shared" si="1712"/>
        <v>3.5185093438167-3.51850934381522i</v>
      </c>
      <c r="AM672" s="223" t="str">
        <f t="shared" si="1713"/>
        <v>3.15669253551452+3.84644098372343i</v>
      </c>
      <c r="AN672" s="223" t="str">
        <f t="shared" si="1714"/>
        <v>-4.13732929427838+2.76447505247314i</v>
      </c>
      <c r="AO672" s="223" t="str">
        <f t="shared" si="1715"/>
        <v>-2.34563416346071-4.38837286203512i</v>
      </c>
      <c r="AP672" s="223" t="str">
        <f t="shared" si="1716"/>
        <v>4.5971540002019-1.90420353519996i</v>
      </c>
      <c r="AQ672" s="223" t="str">
        <f t="shared" si="1717"/>
        <v>1.44443438595182+4.76166203228666i</v>
      </c>
      <c r="AR672" s="223" t="str">
        <f t="shared" si="1718"/>
        <v>-4.88031265601126+0.970754543958812i</v>
      </c>
      <c r="AS672" s="223" t="str">
        <f t="shared" si="1719"/>
        <v>-0.487725805038928-4.95196320100821i</v>
      </c>
      <c r="AT672" s="223" t="str">
        <f t="shared" si="1720"/>
        <v>4.97592363336099+1.38986081289237E-12i</v>
      </c>
      <c r="AU672" s="223" t="str">
        <f t="shared" si="1721"/>
        <v>-0.487725805041695+4.95196320100794i</v>
      </c>
      <c r="AV672" s="223" t="str">
        <f t="shared" si="1722"/>
        <v>-4.88031265601072-0.970754543961539i</v>
      </c>
      <c r="AW672" s="223" t="str">
        <f t="shared" si="1723"/>
        <v>1.44443438595448-4.76166203228586i</v>
      </c>
      <c r="AX672" s="223" t="str">
        <f t="shared" si="1724"/>
        <v>4.59715400020078+1.90420353520266i</v>
      </c>
      <c r="AY672" s="223" t="str">
        <f t="shared" si="1725"/>
        <v>-2.34563416346317+4.38837286203381i</v>
      </c>
      <c r="AZ672" s="223" t="str">
        <f t="shared" si="1726"/>
        <v>-4.13732929427683-2.76447505247545i</v>
      </c>
      <c r="BA672" s="223" t="str">
        <f t="shared" si="1727"/>
        <v>3.15669253551673-3.84644098372162i</v>
      </c>
      <c r="BB672" s="223" t="str">
        <f t="shared" si="1728"/>
        <v>3.51850934381473+3.51850934381718i</v>
      </c>
      <c r="BC672" s="223" t="str">
        <f t="shared" si="1729"/>
        <v>-3.84644098372392+3.15669253551393i</v>
      </c>
      <c r="BD672" s="223" t="str">
        <f t="shared" si="1730"/>
        <v>-2.76447505247256-4.13732929427876i</v>
      </c>
      <c r="BE672" s="223" t="str">
        <f t="shared" si="1731"/>
        <v>4.38837286203545-2.3456341634601i</v>
      </c>
      <c r="BF672" s="223" t="str">
        <f t="shared" si="1732"/>
        <v>1.90420353519932+4.59715400020217i</v>
      </c>
      <c r="BG672" s="223" t="str">
        <f t="shared" si="1733"/>
        <v>-4.76166203228687+1.44443438595116i</v>
      </c>
      <c r="BH672" s="223" t="str">
        <f t="shared" si="1734"/>
        <v>-0.970754543958131-4.8803126560114i</v>
      </c>
      <c r="BI672" s="223" t="str">
        <f t="shared" si="1735"/>
        <v>4.95196320100828-0.487725805038236i</v>
      </c>
      <c r="BJ672" s="223" t="str">
        <f t="shared" si="1736"/>
        <v>-2.08479121933855E-12+4.97592363336099i</v>
      </c>
      <c r="BK672" s="223" t="str">
        <f t="shared" si="1737"/>
        <v>-4.95196320100786-0.487725805042527i</v>
      </c>
      <c r="BL672" s="223" t="str">
        <f t="shared" si="1738"/>
        <v>0.970754543962221-4.88031265601059i</v>
      </c>
      <c r="BM672" s="176"/>
      <c r="BN672" s="176"/>
      <c r="BO672" s="176"/>
      <c r="BP672" s="176"/>
      <c r="BQ672" s="176"/>
      <c r="BR672" s="176"/>
      <c r="BS672" s="176"/>
      <c r="BT672" s="176"/>
      <c r="BU672" s="176"/>
      <c r="BV672" s="176"/>
      <c r="BW672" s="223"/>
      <c r="BX672" s="223"/>
      <c r="BY672" s="223"/>
      <c r="BZ672" s="223"/>
      <c r="CH672" s="222">
        <f t="shared" si="1739"/>
        <v>-267.94201168826748</v>
      </c>
    </row>
    <row r="673" spans="1:123">
      <c r="A673" s="227">
        <f t="shared" si="1741"/>
        <v>1.5000000000000008E-2</v>
      </c>
      <c r="B673" s="228">
        <v>48</v>
      </c>
      <c r="C673" s="228">
        <f t="shared" si="1742"/>
        <v>2400</v>
      </c>
      <c r="D673" s="228">
        <f t="shared" si="1740"/>
        <v>15079.644737231007</v>
      </c>
      <c r="E673" s="227" t="str">
        <f t="shared" si="1687"/>
        <v>15079.644737231i</v>
      </c>
      <c r="F673" s="227" t="str">
        <f t="shared" si="1743"/>
        <v>-0.00625995593007964-0.604199695239366i</v>
      </c>
      <c r="G673" s="227" t="str">
        <f t="shared" si="1744"/>
        <v>-3.10473646643528-0.641924356006045i</v>
      </c>
      <c r="H673" s="227" t="str">
        <f t="shared" si="1745"/>
        <v>-0.0000771418894021042-0.0074455965165792i</v>
      </c>
      <c r="I673" s="227" t="str">
        <f t="shared" si="1688"/>
        <v>0.00256935201772399-0.00191131610186555i</v>
      </c>
      <c r="J673" s="223" t="str">
        <f>IMPRODUCT(1/Nt_input,BJ625)</f>
        <v>-6.68631141379916E-14+3.46103354309512E-14i</v>
      </c>
      <c r="K673" s="246" t="str">
        <f t="shared" si="1689"/>
        <v>-1.05643585821613E-16+2.16722681846436E-16i</v>
      </c>
      <c r="L673" s="222">
        <f t="shared" si="1690"/>
        <v>-312.35604996104314</v>
      </c>
      <c r="M673" s="222">
        <f t="shared" si="1746"/>
        <v>385</v>
      </c>
      <c r="N673" s="224">
        <f t="shared" si="1747"/>
        <v>-5</v>
      </c>
      <c r="O673" s="223" t="str">
        <f t="shared" si="1748"/>
        <v>9.18861341181465E-16-5i</v>
      </c>
      <c r="P673" s="223" t="str">
        <f t="shared" si="1749"/>
        <v>5+1.83772268236293E-15i</v>
      </c>
      <c r="Q673" s="223" t="str">
        <f t="shared" si="1691"/>
        <v>1.48233747325477E-13+5i</v>
      </c>
      <c r="R673" s="223" t="str">
        <f t="shared" si="1692"/>
        <v>-5+2.09487375363304E-13i</v>
      </c>
      <c r="S673" s="223" t="str">
        <f t="shared" si="1693"/>
        <v>2.44402480024941E-13-5i</v>
      </c>
      <c r="T673" s="223" t="str">
        <f t="shared" si="1694"/>
        <v>5+2.00912420381116E-13i</v>
      </c>
      <c r="U673" s="223" t="str">
        <f t="shared" si="1695"/>
        <v>-1.39658792343289E-13+5i</v>
      </c>
      <c r="V673" s="223" t="str">
        <f t="shared" si="1696"/>
        <v>-5-7.84051643054615E-14i</v>
      </c>
      <c r="W673" s="223" t="str">
        <f t="shared" si="1697"/>
        <v>5.26786730556395E-14-5i</v>
      </c>
      <c r="X673" s="223" t="str">
        <f t="shared" si="1698"/>
        <v>5-8.57495498218785E-15i</v>
      </c>
      <c r="Y673" s="223" t="str">
        <f t="shared" si="1699"/>
        <v>6.9828583020015E-14+5i</v>
      </c>
      <c r="Z673" s="223" t="str">
        <f t="shared" si="1700"/>
        <v>-5+9.55550742698375E-14i</v>
      </c>
      <c r="AA673" s="223" t="str">
        <f t="shared" si="1701"/>
        <v>-1.56808702307664E-13-5i</v>
      </c>
      <c r="AB673" s="223" t="str">
        <f t="shared" si="1702"/>
        <v>5-2.18062330345492E-13i</v>
      </c>
      <c r="AC673" s="223" t="str">
        <f t="shared" si="1703"/>
        <v>-2.18063956648751E-13+5i</v>
      </c>
      <c r="AD673" s="223" t="str">
        <f t="shared" si="1704"/>
        <v>-5-1.56810328610924E-13i</v>
      </c>
      <c r="AE673" s="223" t="str">
        <f t="shared" si="1705"/>
        <v>1.66610974149106E-13-5i</v>
      </c>
      <c r="AF673" s="223" t="str">
        <f t="shared" si="1706"/>
        <v>5+1.05357346111279E-13i</v>
      </c>
      <c r="AG673" s="223" t="str">
        <f t="shared" si="1707"/>
        <v>-4.41037180734516E-14+5i</v>
      </c>
      <c r="AH673" s="223" t="str">
        <f t="shared" si="1708"/>
        <v>-5+1.71499099643757E-14i</v>
      </c>
      <c r="AI673" s="223" t="str">
        <f t="shared" si="1709"/>
        <v>-7.8403538002203E-14-5i</v>
      </c>
      <c r="AJ673" s="223" t="str">
        <f t="shared" si="1710"/>
        <v>5+8.5510266402411E-13i</v>
      </c>
      <c r="AK673" s="223" t="str">
        <f t="shared" si="1711"/>
        <v>6.9829070910993E-13+5i</v>
      </c>
      <c r="AL673" s="223" t="str">
        <f t="shared" si="1712"/>
        <v>-5+2.25168408224397E-12i</v>
      </c>
      <c r="AM673" s="223" t="str">
        <f t="shared" si="1713"/>
        <v>1.23977596851871E-12-5i</v>
      </c>
      <c r="AN673" s="223" t="str">
        <f t="shared" si="1714"/>
        <v>5-3.13617404615329E-13i</v>
      </c>
      <c r="AO673" s="223" t="str">
        <f t="shared" si="1715"/>
        <v>1.86701077774936E-12+5i</v>
      </c>
      <c r="AP673" s="223" t="str">
        <f t="shared" si="1716"/>
        <v>-5-1.55339499943729E-12i</v>
      </c>
      <c r="AQ673" s="223" t="str">
        <f t="shared" si="1717"/>
        <v>7.10558998792685E-14-5i</v>
      </c>
      <c r="AR673" s="223" t="str">
        <f t="shared" si="1718"/>
        <v>5-1.55339174683078E-12i</v>
      </c>
      <c r="AS673" s="223" t="str">
        <f t="shared" si="1719"/>
        <v>-1.9380683039319E-12+5i</v>
      </c>
      <c r="AT673" s="223" t="str">
        <f t="shared" si="1720"/>
        <v>-5-3.13620657221847E-13i</v>
      </c>
      <c r="AU673" s="223" t="str">
        <f t="shared" si="1721"/>
        <v>-1.16871844233618E-12-5i</v>
      </c>
      <c r="AV673" s="223" t="str">
        <f t="shared" si="1722"/>
        <v>5+2.32274160842649E-12i</v>
      </c>
      <c r="AW673" s="223" t="str">
        <f t="shared" si="1723"/>
        <v>-6.98293961716445E-13+5i</v>
      </c>
      <c r="AX673" s="223" t="str">
        <f t="shared" si="1724"/>
        <v>-5+7.8404513784158E-13i</v>
      </c>
      <c r="AY673" s="223" t="str">
        <f t="shared" si="1725"/>
        <v>-2.40849278455163E-12-5i</v>
      </c>
      <c r="AZ673" s="223" t="str">
        <f t="shared" si="1726"/>
        <v>5+1.08296726621105E-12i</v>
      </c>
      <c r="BA673" s="223" t="str">
        <f t="shared" si="1727"/>
        <v>5.41480380499005E-13+5i</v>
      </c>
      <c r="BB673" s="223" t="str">
        <f t="shared" si="1728"/>
        <v>-5+2.02381948005703E-12i</v>
      </c>
      <c r="BC673" s="223" t="str">
        <f t="shared" si="1729"/>
        <v>1.46764057070564E-12-5i</v>
      </c>
      <c r="BD673" s="223" t="str">
        <f t="shared" si="1730"/>
        <v>5-1.56807076004406E-13i</v>
      </c>
      <c r="BE673" s="223" t="str">
        <f t="shared" si="1731"/>
        <v>1.63914617556243E-12+5i</v>
      </c>
      <c r="BF673" s="223" t="str">
        <f t="shared" si="1732"/>
        <v>-5-1.71020532804822E-12i</v>
      </c>
      <c r="BG673" s="223" t="str">
        <f t="shared" si="1733"/>
        <v>2.27866228490192E-13-5i</v>
      </c>
      <c r="BH673" s="223" t="str">
        <f t="shared" si="1734"/>
        <v>5-1.39658141821986E-12i</v>
      </c>
      <c r="BI673" s="223" t="str">
        <f t="shared" si="1735"/>
        <v>-2.09487863254282E-12+5i</v>
      </c>
      <c r="BJ673" s="223" t="str">
        <f t="shared" si="1736"/>
        <v>-5-6.1253953298479E-13i</v>
      </c>
      <c r="BK673" s="223" t="str">
        <f t="shared" si="1737"/>
        <v>-1.01190811372526E-12-5i</v>
      </c>
      <c r="BL673" s="223" t="str">
        <f t="shared" si="1738"/>
        <v>5+2.47955193703741E-12i</v>
      </c>
      <c r="BM673" s="176"/>
      <c r="BN673" s="176"/>
      <c r="BO673" s="176"/>
      <c r="BP673" s="176"/>
      <c r="BQ673" s="176"/>
      <c r="BR673" s="176"/>
      <c r="BS673" s="176"/>
      <c r="BT673" s="176"/>
      <c r="BU673" s="176"/>
      <c r="BV673" s="176"/>
      <c r="BW673" s="223"/>
      <c r="BX673" s="223"/>
      <c r="BY673" s="223"/>
      <c r="BZ673" s="223"/>
      <c r="CH673" s="222">
        <f t="shared" si="1739"/>
        <v>-262.46527914776658</v>
      </c>
    </row>
    <row r="674" spans="1:123">
      <c r="A674" s="227">
        <f t="shared" si="1741"/>
        <v>1.5312500000000008E-2</v>
      </c>
      <c r="B674" s="228">
        <v>49</v>
      </c>
      <c r="C674" s="228">
        <f t="shared" si="1742"/>
        <v>2450</v>
      </c>
      <c r="D674" s="228">
        <f t="shared" si="1740"/>
        <v>15393.804002589986</v>
      </c>
      <c r="E674" s="227" t="str">
        <f t="shared" si="1687"/>
        <v>15393.80400259i</v>
      </c>
      <c r="F674" s="227" t="str">
        <f t="shared" si="1743"/>
        <v>-0.00807097478369373-0.591702857725263i</v>
      </c>
      <c r="G674" s="227" t="str">
        <f t="shared" si="1744"/>
        <v>-3.11943992643816-0.654145896516976i</v>
      </c>
      <c r="H674" s="227" t="str">
        <f t="shared" si="1745"/>
        <v>-0.0000994592056374034-0.00729159708460928i</v>
      </c>
      <c r="I674" s="227" t="str">
        <f t="shared" si="1688"/>
        <v>0.00253008019724609-0.00191518938986818i</v>
      </c>
      <c r="J674" s="223" t="str">
        <f>IMPRODUCT(1/Nt_input,BK625)</f>
        <v>6.69931165121589E-14-3.55800458540223E-14i</v>
      </c>
      <c r="K674" s="246" t="str">
        <f t="shared" si="1689"/>
        <v>1.01355431128566E-16-2.18324875370659E-16i</v>
      </c>
      <c r="L674" s="222">
        <f t="shared" si="1690"/>
        <v>-312.3703144371438</v>
      </c>
      <c r="M674" s="222">
        <f t="shared" si="1746"/>
        <v>385.02407636663901</v>
      </c>
      <c r="N674" s="224">
        <f t="shared" si="1747"/>
        <v>-4.9759236333609831</v>
      </c>
      <c r="O674" s="223" t="str">
        <f t="shared" si="1748"/>
        <v>-0.487725805040318-4.95196320100808i</v>
      </c>
      <c r="P674" s="223" t="str">
        <f t="shared" si="1749"/>
        <v>4.88031265601102-0.970754543960051i</v>
      </c>
      <c r="Q674" s="223" t="str">
        <f t="shared" si="1691"/>
        <v>1.44443438595299+4.76166203228631i</v>
      </c>
      <c r="R674" s="223" t="str">
        <f t="shared" si="1692"/>
        <v>-4.59715400020138+1.90420353520122i</v>
      </c>
      <c r="S674" s="223" t="str">
        <f t="shared" si="1693"/>
        <v>-2.34563416346193-4.38837286203447i</v>
      </c>
      <c r="T674" s="223" t="str">
        <f t="shared" si="1694"/>
        <v>4.1373292942778-2.76447505247401i</v>
      </c>
      <c r="U674" s="223" t="str">
        <f t="shared" si="1695"/>
        <v>3.15669253551538+3.84644098372273i</v>
      </c>
      <c r="V674" s="223" t="str">
        <f t="shared" si="1696"/>
        <v>-3.51850934381584+3.51850934381607i</v>
      </c>
      <c r="W674" s="223" t="str">
        <f t="shared" si="1697"/>
        <v>-3.84644098372261-3.15669253551552i</v>
      </c>
      <c r="X674" s="223" t="str">
        <f t="shared" si="1698"/>
        <v>2.76447505247415-4.1373292942777i</v>
      </c>
      <c r="Y674" s="223" t="str">
        <f t="shared" si="1699"/>
        <v>4.38837286203463+2.34563416346164i</v>
      </c>
      <c r="Z674" s="223" t="str">
        <f t="shared" si="1700"/>
        <v>-1.90420353520092+4.5971540002015i</v>
      </c>
      <c r="AA674" s="223" t="str">
        <f t="shared" si="1701"/>
        <v>-4.76166203228626-1.44443438595314i</v>
      </c>
      <c r="AB674" s="223" t="str">
        <f t="shared" si="1702"/>
        <v>0.970754543960041-4.88031265601102i</v>
      </c>
      <c r="AC674" s="223" t="str">
        <f t="shared" si="1703"/>
        <v>4.9519632010081+0.487725805040121i</v>
      </c>
      <c r="AD674" s="223" t="str">
        <f t="shared" si="1704"/>
        <v>-1.82877104210959E-13+4.97592363336098i</v>
      </c>
      <c r="AE674" s="223" t="str">
        <f t="shared" si="1705"/>
        <v>-4.95196320100808+0.487725805040321i</v>
      </c>
      <c r="AF674" s="223" t="str">
        <f t="shared" si="1706"/>
        <v>-0.970754543960165-4.88031265601099i</v>
      </c>
      <c r="AG674" s="223" t="str">
        <f t="shared" si="1707"/>
        <v>4.76166203228635-1.44443438595285i</v>
      </c>
      <c r="AH674" s="223" t="str">
        <f t="shared" si="1708"/>
        <v>1.90420353520107+4.59715400020144i</v>
      </c>
      <c r="AI674" s="223" t="str">
        <f t="shared" si="1709"/>
        <v>-4.38837286203407+2.34563416346269i</v>
      </c>
      <c r="AJ674" s="223" t="str">
        <f t="shared" si="1710"/>
        <v>-2.76447505247346-4.13732929427816i</v>
      </c>
      <c r="AK674" s="223" t="str">
        <f t="shared" si="1711"/>
        <v>3.84644098372127-3.15669253551715i</v>
      </c>
      <c r="AL674" s="223" t="str">
        <f t="shared" si="1712"/>
        <v>3.51850934381631+3.5185093438156i</v>
      </c>
      <c r="AM674" s="223" t="str">
        <f t="shared" si="1713"/>
        <v>-3.15669253551643+3.84644098372187i</v>
      </c>
      <c r="AN674" s="223" t="str">
        <f t="shared" si="1714"/>
        <v>-4.13732929427872-2.76447505247262i</v>
      </c>
      <c r="AO674" s="223" t="str">
        <f t="shared" si="1715"/>
        <v>2.3456341634618-4.38837286203454i</v>
      </c>
      <c r="AP674" s="223" t="str">
        <f t="shared" si="1716"/>
        <v>4.59715400020066+1.90420353520295i</v>
      </c>
      <c r="AQ674" s="223" t="str">
        <f t="shared" si="1717"/>
        <v>-1.44443438595182+4.76166203228666i</v>
      </c>
      <c r="AR674" s="223" t="str">
        <f t="shared" si="1718"/>
        <v>-4.8803126560109-0.970754543960638i</v>
      </c>
      <c r="AS674" s="223" t="str">
        <f t="shared" si="1719"/>
        <v>0.487725805042767-4.95196320100784i</v>
      </c>
      <c r="AT674" s="223" t="str">
        <f t="shared" si="1720"/>
        <v>4.97592363336098-6.24215581164942E-13i</v>
      </c>
      <c r="AU674" s="223" t="str">
        <f t="shared" si="1721"/>
        <v>0.487725805039083+4.9519632010082i</v>
      </c>
      <c r="AV674" s="223" t="str">
        <f t="shared" si="1722"/>
        <v>-4.88031265601063+0.970754543962001i</v>
      </c>
      <c r="AW674" s="223" t="str">
        <f t="shared" si="1723"/>
        <v>-1.44443438595315-4.76166203228626i</v>
      </c>
      <c r="AX674" s="223" t="str">
        <f t="shared" si="1724"/>
        <v>4.59715400020208-1.90420353519953i</v>
      </c>
      <c r="AY674" s="223" t="str">
        <f t="shared" si="1725"/>
        <v>2.3456341634629+4.38837286203395i</v>
      </c>
      <c r="AZ674" s="223" t="str">
        <f t="shared" si="1726"/>
        <v>-4.13732929427795+2.76447505247378i</v>
      </c>
      <c r="BA674" s="223" t="str">
        <f t="shared" si="1727"/>
        <v>-3.15669253551362-3.84644098372417i</v>
      </c>
      <c r="BB674" s="223" t="str">
        <f t="shared" si="1728"/>
        <v>3.51850934381538-3.51850934381653i</v>
      </c>
      <c r="BC674" s="223" t="str">
        <f t="shared" si="1729"/>
        <v>3.84644098372206+3.15669253551619i</v>
      </c>
      <c r="BD674" s="223" t="str">
        <f t="shared" si="1730"/>
        <v>-2.7644750524723+4.13732929427894i</v>
      </c>
      <c r="BE674" s="223" t="str">
        <f t="shared" si="1731"/>
        <v>-4.38837286203472-2.34563416346146i</v>
      </c>
      <c r="BF674" s="223" t="str">
        <f t="shared" si="1732"/>
        <v>1.90420353520259-4.59715400020081i</v>
      </c>
      <c r="BG674" s="223" t="str">
        <f t="shared" si="1733"/>
        <v>4.76166203228673+1.44443438595159i</v>
      </c>
      <c r="BH674" s="223" t="str">
        <f t="shared" si="1734"/>
        <v>-0.970754543960399+4.88031265601095i</v>
      </c>
      <c r="BI674" s="223" t="str">
        <f t="shared" si="1735"/>
        <v>-4.95196320100786-0.487725805042526i</v>
      </c>
      <c r="BJ674" s="223" t="str">
        <f t="shared" si="1736"/>
        <v>-1.00703549957505E-12-4.97592363336098i</v>
      </c>
      <c r="BK674" s="223" t="str">
        <f t="shared" si="1737"/>
        <v>4.95196320100816-0.487725805039464i</v>
      </c>
      <c r="BL674" s="223" t="str">
        <f t="shared" si="1738"/>
        <v>0.970754543962235+4.88031265601058i</v>
      </c>
      <c r="BM674" s="176"/>
      <c r="BN674" s="176"/>
      <c r="BO674" s="176"/>
      <c r="BP674" s="176"/>
      <c r="BQ674" s="176"/>
      <c r="BR674" s="176"/>
      <c r="BS674" s="176"/>
      <c r="BT674" s="176"/>
      <c r="BU674" s="176"/>
      <c r="BV674" s="176"/>
      <c r="BW674" s="223"/>
      <c r="BX674" s="223"/>
      <c r="BY674" s="223"/>
      <c r="BZ674" s="223"/>
      <c r="CH674" s="222">
        <f t="shared" si="1739"/>
        <v>-262.40028834961174</v>
      </c>
    </row>
    <row r="675" spans="1:123">
      <c r="A675" s="227">
        <f t="shared" si="1741"/>
        <v>1.5625000000000007E-2</v>
      </c>
      <c r="B675" s="228">
        <v>50</v>
      </c>
      <c r="C675" s="228">
        <f t="shared" si="1742"/>
        <v>2500</v>
      </c>
      <c r="D675" s="228">
        <f t="shared" si="1740"/>
        <v>15707.963267948966</v>
      </c>
      <c r="E675" s="227" t="str">
        <f t="shared" si="1687"/>
        <v>15707.963267949i</v>
      </c>
      <c r="F675" s="227" t="str">
        <f t="shared" si="1743"/>
        <v>-0.00977172377900412-0.579692350757368i</v>
      </c>
      <c r="G675" s="227" t="str">
        <f t="shared" si="1744"/>
        <v>-3.13432126460534-0.666006564470806i</v>
      </c>
      <c r="H675" s="227" t="str">
        <f t="shared" si="1745"/>
        <v>-0.000120417658438413-0.00714359073911273i</v>
      </c>
      <c r="I675" s="227" t="str">
        <f t="shared" si="1688"/>
        <v>0.00249171199620317-0.00191823821147265i</v>
      </c>
      <c r="J675" s="223" t="str">
        <f>IMPRODUCT(1/Nt_input,BL625)</f>
        <v>3.68116385355936E-14+4.72981029342458E-14i</v>
      </c>
      <c r="K675" s="246" t="str">
        <f t="shared" si="1689"/>
        <v>1.8245302971767E-16+4.72397588130179E-17i</v>
      </c>
      <c r="L675" s="222">
        <f t="shared" si="1690"/>
        <v>-314.49518449206829</v>
      </c>
      <c r="M675" s="222">
        <f t="shared" si="1746"/>
        <v>385.09607359798383</v>
      </c>
      <c r="N675" s="224">
        <f t="shared" si="1747"/>
        <v>-4.9039264020161504</v>
      </c>
      <c r="O675" s="223" t="str">
        <f t="shared" si="1748"/>
        <v>-0.956708580912718-4.80969883127822i</v>
      </c>
      <c r="P675" s="223" t="str">
        <f t="shared" si="1749"/>
        <v>4.53063723176444-1.87665138758931i</v>
      </c>
      <c r="Q675" s="223" t="str">
        <f t="shared" si="1691"/>
        <v>2.72447553387927+4.07746578424447i</v>
      </c>
      <c r="R675" s="223" t="str">
        <f t="shared" si="1692"/>
        <v>-3.46759961330539+3.46759961330535i</v>
      </c>
      <c r="S675" s="223" t="str">
        <f t="shared" si="1693"/>
        <v>-4.0774657842447-2.72447553387893i</v>
      </c>
      <c r="T675" s="223" t="str">
        <f t="shared" si="1694"/>
        <v>1.87665138758938-4.53063723176441i</v>
      </c>
      <c r="U675" s="223" t="str">
        <f t="shared" si="1695"/>
        <v>4.80969883127825+0.956708580912541i</v>
      </c>
      <c r="V675" s="223" t="str">
        <f t="shared" si="1696"/>
        <v>-6.84879097469774E-14+4.90392640201615i</v>
      </c>
      <c r="W675" s="223" t="str">
        <f t="shared" si="1697"/>
        <v>-4.80969883127818+0.956708580912885i</v>
      </c>
      <c r="X675" s="223" t="str">
        <f t="shared" si="1698"/>
        <v>-1.87665138758924-4.53063723176447i</v>
      </c>
      <c r="Y675" s="223" t="str">
        <f t="shared" si="1699"/>
        <v>4.07746578424451-2.7244755338792i</v>
      </c>
      <c r="Z675" s="223" t="str">
        <f t="shared" si="1700"/>
        <v>3.46759961330528+3.46759961330545i</v>
      </c>
      <c r="AA675" s="223" t="str">
        <f t="shared" si="1701"/>
        <v>-2.724475533879+4.07746578424465i</v>
      </c>
      <c r="AB675" s="223" t="str">
        <f t="shared" si="1702"/>
        <v>-4.53063723176439-1.87665138758943i</v>
      </c>
      <c r="AC675" s="223" t="str">
        <f t="shared" si="1703"/>
        <v>0.956708580912605-4.80969883127824i</v>
      </c>
      <c r="AD675" s="223" t="str">
        <f t="shared" si="1704"/>
        <v>4.90392640201615+1.36975819493955E-13i</v>
      </c>
      <c r="AE675" s="223" t="str">
        <f t="shared" si="1705"/>
        <v>0.956708580912816+4.8096988312782i</v>
      </c>
      <c r="AF675" s="223" t="str">
        <f t="shared" si="1706"/>
        <v>-4.5306372317645+1.87665138758917i</v>
      </c>
      <c r="AG675" s="223" t="str">
        <f t="shared" si="1707"/>
        <v>-2.72447553387915-4.07746578424454i</v>
      </c>
      <c r="AH675" s="223" t="str">
        <f t="shared" si="1708"/>
        <v>3.4675996133055-3.46759961330523i</v>
      </c>
      <c r="AI675" s="223" t="str">
        <f t="shared" si="1709"/>
        <v>4.07746578424434+2.72447553387946i</v>
      </c>
      <c r="AJ675" s="223" t="str">
        <f t="shared" si="1710"/>
        <v>-1.87665138758997+4.53063723176417i</v>
      </c>
      <c r="AK675" s="223" t="str">
        <f t="shared" si="1711"/>
        <v>-4.80969883127803-0.956708580913664i</v>
      </c>
      <c r="AL675" s="223" t="str">
        <f t="shared" si="1712"/>
        <v>1.21595402092081E-12-4.90392640201615i</v>
      </c>
      <c r="AM675" s="223" t="str">
        <f t="shared" si="1713"/>
        <v>4.8096988312785-0.956708580911281i</v>
      </c>
      <c r="AN675" s="223" t="str">
        <f t="shared" si="1714"/>
        <v>1.87665138758773+4.5306372317651i</v>
      </c>
      <c r="AO675" s="223" t="str">
        <f t="shared" si="1715"/>
        <v>-4.07746578424565+2.7244755338775i</v>
      </c>
      <c r="AP675" s="223" t="str">
        <f t="shared" si="1716"/>
        <v>-3.46759961330383-3.4675996133069i</v>
      </c>
      <c r="AQ675" s="223" t="str">
        <f t="shared" si="1717"/>
        <v>2.72447553388111-4.07746578424323i</v>
      </c>
      <c r="AR675" s="223" t="str">
        <f t="shared" si="1718"/>
        <v>4.53063723176528+1.8766513875873i</v>
      </c>
      <c r="AS675" s="223" t="str">
        <f t="shared" si="1719"/>
        <v>-0.956708580910825+4.80969883127859i</v>
      </c>
      <c r="AT675" s="223" t="str">
        <f t="shared" si="1720"/>
        <v>-4.90392640201615+1.67733995873874E-12i</v>
      </c>
      <c r="AU675" s="223" t="str">
        <f t="shared" si="1721"/>
        <v>-0.956708580914115-4.80969883127794i</v>
      </c>
      <c r="AV675" s="223" t="str">
        <f t="shared" si="1722"/>
        <v>4.53063723176399-1.8766513875904i</v>
      </c>
      <c r="AW675" s="223" t="str">
        <f t="shared" si="1723"/>
        <v>2.72447553387985+4.07746578424408i</v>
      </c>
      <c r="AX675" s="223" t="str">
        <f t="shared" si="1724"/>
        <v>-3.46759961330491+3.46759961330583i</v>
      </c>
      <c r="AY675" s="223" t="str">
        <f t="shared" si="1725"/>
        <v>-4.0774657842448-2.72447553387877i</v>
      </c>
      <c r="AZ675" s="223" t="str">
        <f t="shared" si="1726"/>
        <v>1.8766513875892-4.53063723176449i</v>
      </c>
      <c r="BA675" s="223" t="str">
        <f t="shared" si="1727"/>
        <v>4.80969883127819+0.956708580912841i</v>
      </c>
      <c r="BB675" s="223" t="str">
        <f t="shared" si="1728"/>
        <v>-3.77284041551435E-13+4.90392640201615i</v>
      </c>
      <c r="BC675" s="223" t="str">
        <f t="shared" si="1729"/>
        <v>-4.80969883127834+0.9567085809121i</v>
      </c>
      <c r="BD675" s="223" t="str">
        <f t="shared" si="1730"/>
        <v>-1.8766513875885-4.53063723176478i</v>
      </c>
      <c r="BE675" s="223" t="str">
        <f t="shared" si="1731"/>
        <v>4.07746578424522-2.72447553387814i</v>
      </c>
      <c r="BF675" s="223" t="str">
        <f t="shared" si="1732"/>
        <v>3.46759961330437+3.46759961330636i</v>
      </c>
      <c r="BG675" s="223" t="str">
        <f t="shared" si="1733"/>
        <v>-2.72447553388047+4.07746578424366i</v>
      </c>
      <c r="BH675" s="223" t="str">
        <f t="shared" si="1734"/>
        <v>-4.5306372317637-1.8766513875911i</v>
      </c>
      <c r="BI675" s="223" t="str">
        <f t="shared" si="1735"/>
        <v>0.956708580914856-4.80969883127779i</v>
      </c>
      <c r="BJ675" s="223" t="str">
        <f t="shared" si="1736"/>
        <v>4.90392640201615+2.43190804184161E-12i</v>
      </c>
      <c r="BK675" s="223" t="str">
        <f t="shared" si="1737"/>
        <v>0.956708580914871+4.80969883127779i</v>
      </c>
      <c r="BL675" s="223" t="str">
        <f t="shared" si="1738"/>
        <v>-4.5306372317637+1.87665138759111i</v>
      </c>
      <c r="BM675" s="176"/>
      <c r="BN675" s="176"/>
      <c r="BO675" s="176"/>
      <c r="BP675" s="176"/>
      <c r="BQ675" s="176"/>
      <c r="BR675" s="176"/>
      <c r="BS675" s="176"/>
      <c r="BT675" s="176"/>
      <c r="BU675" s="176"/>
      <c r="BV675" s="176"/>
      <c r="BW675" s="223"/>
      <c r="BX675" s="223"/>
      <c r="BY675" s="223"/>
      <c r="BZ675" s="223"/>
      <c r="CH675" s="222">
        <f t="shared" si="1739"/>
        <v>-264.44638612188606</v>
      </c>
    </row>
    <row r="676" spans="1:123" s="336" customFormat="1">
      <c r="A676" s="334">
        <f t="shared" si="1741"/>
        <v>1.5937500000000007E-2</v>
      </c>
      <c r="B676" s="335">
        <v>51</v>
      </c>
      <c r="C676" s="335">
        <f t="shared" si="1742"/>
        <v>2550</v>
      </c>
      <c r="D676" s="335">
        <f t="shared" si="1740"/>
        <v>16022.122533307946</v>
      </c>
      <c r="E676" s="334" t="str">
        <f t="shared" si="1687"/>
        <v>16022.1225333079i</v>
      </c>
      <c r="F676" s="334" t="str">
        <f t="shared" si="1743"/>
        <v>-0.0113706329782493-0.568140195038323i</v>
      </c>
      <c r="G676" s="334" t="str">
        <f t="shared" si="1744"/>
        <v>-3.14937420735697-0.67750892199604i</v>
      </c>
      <c r="H676" s="334" t="str">
        <f t="shared" si="1745"/>
        <v>-0.000140121132071431-0.00700123268918583i</v>
      </c>
      <c r="I676" s="334" t="str">
        <f t="shared" si="1688"/>
        <v>0.00245423731102927-0.0019205208972278i</v>
      </c>
      <c r="J676" s="336" t="str">
        <f>IMPRODUCT(1/Nt_input,BM625)</f>
        <v>0</v>
      </c>
      <c r="K676" s="336" t="str">
        <f t="shared" si="1689"/>
        <v>0</v>
      </c>
      <c r="L676" s="336" t="e">
        <f t="shared" si="1690"/>
        <v>#NUM!</v>
      </c>
      <c r="M676" s="336">
        <f t="shared" si="1746"/>
        <v>385.21529832133893</v>
      </c>
      <c r="N676" s="337">
        <f t="shared" si="1747"/>
        <v>-4.7847016786610403</v>
      </c>
      <c r="O676" s="336" t="str">
        <f t="shared" si="1748"/>
        <v>-1.38892558254899-4.57867403075636i</v>
      </c>
      <c r="P676" s="336" t="str">
        <f t="shared" si="1749"/>
        <v>3.97833404973954-2.65823782654313i</v>
      </c>
      <c r="Q676" s="336" t="str">
        <f t="shared" si="1691"/>
        <v>3.69862441382722+3.03538261166908i</v>
      </c>
      <c r="R676" s="336" t="str">
        <f t="shared" si="1692"/>
        <v>-1.83102606123316+4.42048795008727i</v>
      </c>
      <c r="S676" s="336" t="str">
        <f t="shared" si="1693"/>
        <v>-4.7616620322863-0.468982775872237i</v>
      </c>
      <c r="T676" s="336" t="str">
        <f t="shared" si="1694"/>
        <v>-0.93344899124111-4.69276497755137i</v>
      </c>
      <c r="U676" s="336" t="str">
        <f t="shared" si="1695"/>
        <v>4.21973015397451-2.25549275800656i</v>
      </c>
      <c r="V676" s="336" t="str">
        <f t="shared" si="1696"/>
        <v>3.38329500293599+3.38329500293577i</v>
      </c>
      <c r="W676" s="336" t="str">
        <f t="shared" si="1697"/>
        <v>-2.25549275800667+4.21973015397445i</v>
      </c>
      <c r="X676" s="336" t="str">
        <f t="shared" si="1698"/>
        <v>-4.69276497755135-0.933448991241229i</v>
      </c>
      <c r="Y676" s="336" t="str">
        <f t="shared" si="1699"/>
        <v>-0.468982775872569-4.76166203228627i</v>
      </c>
      <c r="Z676" s="336" t="str">
        <f t="shared" si="1700"/>
        <v>4.42048795008732-1.83102606123304i</v>
      </c>
      <c r="AA676" s="336" t="str">
        <f t="shared" si="1701"/>
        <v>3.03538261166895+3.69862441382732i</v>
      </c>
      <c r="AB676" s="336" t="str">
        <f t="shared" si="1702"/>
        <v>-2.65823782654285+3.97833404973973i</v>
      </c>
      <c r="AC676" s="336" t="str">
        <f t="shared" si="1703"/>
        <v>-4.57867403075637-1.38892558254896i</v>
      </c>
      <c r="AD676" s="336" t="str">
        <f t="shared" si="1704"/>
        <v>1.59436761538916E-13-4.78470167866104i</v>
      </c>
      <c r="AE676" s="336" t="str">
        <f t="shared" si="1705"/>
        <v>4.57867403075631-1.38892558254918i</v>
      </c>
      <c r="AF676" s="336" t="str">
        <f t="shared" si="1706"/>
        <v>2.65823782654304+3.9783340497396i</v>
      </c>
      <c r="AG676" s="336" t="str">
        <f t="shared" si="1707"/>
        <v>-3.0353826116692+3.69862441382712i</v>
      </c>
      <c r="AH676" s="336" t="str">
        <f t="shared" si="1708"/>
        <v>-4.42048795008795-1.83102606123152i</v>
      </c>
      <c r="AI676" s="336" t="str">
        <f t="shared" si="1709"/>
        <v>0.46898277587424-4.76166203228611i</v>
      </c>
      <c r="AJ676" s="336" t="str">
        <f t="shared" si="1710"/>
        <v>4.6927649775515-0.933448991240483i</v>
      </c>
      <c r="AK676" s="336" t="str">
        <f t="shared" si="1711"/>
        <v>2.25549275800728+4.21973015397412i</v>
      </c>
      <c r="AL676" s="336" t="str">
        <f t="shared" si="1712"/>
        <v>-3.38329500293448+3.38329500293727i</v>
      </c>
      <c r="AM676" s="336" t="str">
        <f t="shared" si="1713"/>
        <v>-4.2197301539737-2.25549275800807i</v>
      </c>
      <c r="AN676" s="336" t="str">
        <f t="shared" si="1714"/>
        <v>0.933448991241421-4.69276497755131i</v>
      </c>
      <c r="AO676" s="336" t="str">
        <f t="shared" si="1715"/>
        <v>4.76166203228619-0.468982775873358i</v>
      </c>
      <c r="AP676" s="336" t="str">
        <f t="shared" si="1716"/>
        <v>1.8310260612351+4.42048795008647i</v>
      </c>
      <c r="AQ676" s="336" t="str">
        <f t="shared" si="1717"/>
        <v>-3.69862441382799+3.03538261166815i</v>
      </c>
      <c r="AR676" s="336" t="str">
        <f t="shared" si="1718"/>
        <v>-3.97833404973968-2.65823782654293i</v>
      </c>
      <c r="AS676" s="336" t="str">
        <f t="shared" si="1719"/>
        <v>1.38892558254769-4.57867403075676i</v>
      </c>
      <c r="AT676" s="336" t="str">
        <f t="shared" si="1720"/>
        <v>4.78470167866104+2.22272513458682E-12i</v>
      </c>
      <c r="AU676" s="336" t="str">
        <f t="shared" si="1721"/>
        <v>1.38892558254812+4.57867403075663i</v>
      </c>
      <c r="AV676" s="336" t="str">
        <f t="shared" si="1722"/>
        <v>-3.97833404973943+2.6582378265433i</v>
      </c>
      <c r="AW676" s="336" t="str">
        <f t="shared" si="1723"/>
        <v>-3.69862441382827-3.0353826116678i</v>
      </c>
      <c r="AX676" s="336" t="str">
        <f t="shared" si="1724"/>
        <v>1.83102606123468-4.42048795008664i</v>
      </c>
      <c r="AY676" s="336" t="str">
        <f t="shared" si="1725"/>
        <v>4.76166203228624+0.46898277587291i</v>
      </c>
      <c r="AZ676" s="336" t="str">
        <f t="shared" si="1726"/>
        <v>0.933448991241727+4.69276497755125i</v>
      </c>
      <c r="BA676" s="336" t="str">
        <f t="shared" si="1727"/>
        <v>-4.21973015397352+2.2554927580084i</v>
      </c>
      <c r="BB676" s="336" t="str">
        <f t="shared" si="1728"/>
        <v>-3.3832950029348-3.38329500293695i</v>
      </c>
      <c r="BC676" s="336" t="str">
        <f t="shared" si="1729"/>
        <v>2.25549275800689-4.21973015397434i</v>
      </c>
      <c r="BD676" s="336" t="str">
        <f t="shared" si="1730"/>
        <v>4.69276497755158+0.933448991240043i</v>
      </c>
      <c r="BE676" s="336" t="str">
        <f t="shared" si="1731"/>
        <v>0.468982775874756+4.76166203228606i</v>
      </c>
      <c r="BF676" s="336" t="str">
        <f t="shared" si="1732"/>
        <v>-4.42048795008781+1.83102606123187i</v>
      </c>
      <c r="BG676" s="336" t="str">
        <f t="shared" si="1733"/>
        <v>-3.03538261166913-3.69862441382718i</v>
      </c>
      <c r="BH676" s="336" t="str">
        <f t="shared" si="1734"/>
        <v>2.65823782654187-3.97833404974038i</v>
      </c>
      <c r="BI676" s="336" t="str">
        <f t="shared" si="1735"/>
        <v>4.57867403075575+1.38892558255103i</v>
      </c>
      <c r="BJ676" s="336" t="str">
        <f t="shared" si="1736"/>
        <v>-8.18283786671925E-13+4.78470167866104i</v>
      </c>
      <c r="BK676" s="336" t="str">
        <f t="shared" si="1737"/>
        <v>-4.57867403075626+1.38892558254933i</v>
      </c>
      <c r="BL676" s="336" t="str">
        <f t="shared" si="1738"/>
        <v>-2.65823782654435-3.97833404973872i</v>
      </c>
      <c r="BM676" s="176"/>
      <c r="BN676" s="176"/>
      <c r="BO676" s="176"/>
      <c r="BP676" s="176"/>
      <c r="BQ676" s="176"/>
      <c r="BR676" s="176"/>
      <c r="BS676" s="176"/>
      <c r="BT676" s="176"/>
      <c r="BU676" s="176"/>
      <c r="BV676" s="176"/>
      <c r="CH676" s="336" t="e">
        <f t="shared" si="1739"/>
        <v>#NUM!</v>
      </c>
    </row>
    <row r="677" spans="1:123" s="336" customFormat="1">
      <c r="A677" s="334">
        <f t="shared" si="1741"/>
        <v>1.6250000000000007E-2</v>
      </c>
      <c r="B677" s="335">
        <v>52</v>
      </c>
      <c r="C677" s="335">
        <f t="shared" si="1742"/>
        <v>2600</v>
      </c>
      <c r="D677" s="335">
        <f t="shared" si="1740"/>
        <v>16336.281798666923</v>
      </c>
      <c r="E677" s="334" t="str">
        <f t="shared" si="1687"/>
        <v>16336.2817986669i</v>
      </c>
      <c r="F677" s="334" t="str">
        <f t="shared" si="1743"/>
        <v>-0.0128753382448958-0.557020508637418i</v>
      </c>
      <c r="G677" s="334" t="str">
        <f t="shared" si="1744"/>
        <v>-3.1645924744984-0.688655332078934i</v>
      </c>
      <c r="H677" s="334" t="str">
        <f t="shared" si="1745"/>
        <v>-0.000158663723833883-0.00686420398992567i</v>
      </c>
      <c r="I677" s="334" t="str">
        <f t="shared" si="1688"/>
        <v>0.00241764450335161-0.00192209251407226i</v>
      </c>
      <c r="J677" s="336" t="str">
        <f>IMPRODUCT(1/Nt_input,BN625)</f>
        <v>0</v>
      </c>
      <c r="K677" s="336" t="str">
        <f t="shared" si="1689"/>
        <v>0</v>
      </c>
      <c r="L677" s="336" t="e">
        <f t="shared" si="1690"/>
        <v>#NUM!</v>
      </c>
      <c r="M677" s="336">
        <f t="shared" si="1746"/>
        <v>385.38060233744358</v>
      </c>
      <c r="N677" s="337">
        <f t="shared" si="1747"/>
        <v>-4.6193976625564295</v>
      </c>
      <c r="O677" s="336" t="str">
        <f t="shared" si="1748"/>
        <v>-1.76776695296635-4.26776695296637i</v>
      </c>
      <c r="P677" s="336" t="str">
        <f t="shared" si="1749"/>
        <v>3.26640741219103-3.26640741219085i</v>
      </c>
      <c r="Q677" s="336" t="str">
        <f t="shared" si="1691"/>
        <v>4.26776695296629+1.76776695296654i</v>
      </c>
      <c r="R677" s="336" t="str">
        <f t="shared" si="1692"/>
        <v>2.01463824654013E-13+4.61939766255643i</v>
      </c>
      <c r="S677" s="336" t="str">
        <f t="shared" si="1693"/>
        <v>-4.26776695296631+1.76776695296649i</v>
      </c>
      <c r="T677" s="336" t="str">
        <f t="shared" si="1694"/>
        <v>-3.26640741219099-3.26640741219089i</v>
      </c>
      <c r="U677" s="336" t="str">
        <f t="shared" si="1695"/>
        <v>1.76776695296635-4.26776695296638i</v>
      </c>
      <c r="V677" s="336" t="str">
        <f t="shared" si="1696"/>
        <v>4.61939766255643+5.65914740723062E-14i</v>
      </c>
      <c r="W677" s="336" t="str">
        <f t="shared" si="1697"/>
        <v>1.76776695296627+4.2677669529664i</v>
      </c>
      <c r="X677" s="336" t="str">
        <f t="shared" si="1698"/>
        <v>-3.26640741219107+3.26640741219081i</v>
      </c>
      <c r="Y677" s="336" t="str">
        <f t="shared" si="1699"/>
        <v>-4.26776695296627-1.76776695296659i</v>
      </c>
      <c r="Z677" s="336" t="str">
        <f t="shared" si="1700"/>
        <v>-1.44872350581706E-13-4.61939766255643i</v>
      </c>
      <c r="AA677" s="336" t="str">
        <f t="shared" si="1701"/>
        <v>4.26776695296634-1.76776695296643i</v>
      </c>
      <c r="AB677" s="336" t="str">
        <f t="shared" si="1702"/>
        <v>3.26640741219097+3.2664074121909i</v>
      </c>
      <c r="AC677" s="336" t="str">
        <f t="shared" si="1703"/>
        <v>-1.7677669529664+4.26776695296635i</v>
      </c>
      <c r="AD677" s="336" t="str">
        <f t="shared" si="1704"/>
        <v>-4.61939766255643-1.13182948144612E-13i</v>
      </c>
      <c r="AE677" s="336" t="str">
        <f t="shared" si="1705"/>
        <v>-1.76776695296619-4.26776695296644i</v>
      </c>
      <c r="AF677" s="336" t="str">
        <f t="shared" si="1706"/>
        <v>3.26640741219109-3.26640741219079i</v>
      </c>
      <c r="AG677" s="336" t="str">
        <f t="shared" si="1707"/>
        <v>4.26776695296643+1.76776695296621i</v>
      </c>
      <c r="AH677" s="336" t="str">
        <f t="shared" si="1708"/>
        <v>-1.2902764936316E-12+4.61939766255643i</v>
      </c>
      <c r="AI677" s="336" t="str">
        <f t="shared" si="1709"/>
        <v>-4.26776695296584+1.76776695296765i</v>
      </c>
      <c r="AJ677" s="336" t="str">
        <f t="shared" si="1710"/>
        <v>-3.26640741219061-3.26640741219127i</v>
      </c>
      <c r="AK677" s="336" t="str">
        <f t="shared" si="1711"/>
        <v>1.76776695296433-4.26776695296721i</v>
      </c>
      <c r="AL677" s="336" t="str">
        <f t="shared" si="1712"/>
        <v>4.61939766255643-2.89744701163413E-13i</v>
      </c>
      <c r="AM677" s="336" t="str">
        <f t="shared" si="1713"/>
        <v>1.76776695296486+4.26776695296699i</v>
      </c>
      <c r="AN677" s="336" t="str">
        <f t="shared" si="1714"/>
        <v>-3.2664074121902+3.26640741219168i</v>
      </c>
      <c r="AO677" s="336" t="str">
        <f t="shared" si="1715"/>
        <v>-4.26776695296606-1.76776695296711i</v>
      </c>
      <c r="AP677" s="336" t="str">
        <f t="shared" si="1716"/>
        <v>-1.93541148501276E-12-4.61939766255643i</v>
      </c>
      <c r="AQ677" s="336" t="str">
        <f t="shared" si="1717"/>
        <v>4.26776695296638-1.76776695296632i</v>
      </c>
      <c r="AR677" s="336" t="str">
        <f t="shared" si="1718"/>
        <v>3.26640741218959+3.26640741219228i</v>
      </c>
      <c r="AS677" s="336" t="str">
        <f t="shared" si="1719"/>
        <v>-1.76776695296571+4.26776695296663i</v>
      </c>
      <c r="AT677" s="336" t="str">
        <f t="shared" si="1720"/>
        <v>-4.61939766255643-1.14540414304989E-12i</v>
      </c>
      <c r="AU677" s="336" t="str">
        <f t="shared" si="1721"/>
        <v>-1.76776695296784-4.26776695296576i</v>
      </c>
      <c r="AV677" s="336" t="str">
        <f t="shared" si="1722"/>
        <v>3.26640741219121-3.26640741219066i</v>
      </c>
      <c r="AW677" s="336" t="str">
        <f t="shared" si="1723"/>
        <v>4.26776695296551+1.76776695296844i</v>
      </c>
      <c r="AX677" s="336" t="str">
        <f t="shared" si="1724"/>
        <v>5.00262640799454E-13+4.61939766255643i</v>
      </c>
      <c r="AY677" s="336" t="str">
        <f t="shared" si="1725"/>
        <v>-4.26776695296693+1.767766952965i</v>
      </c>
      <c r="AZ677" s="336" t="str">
        <f t="shared" si="1726"/>
        <v>-3.26640741219183-3.26640741219005i</v>
      </c>
      <c r="BA677" s="336" t="str">
        <f t="shared" si="1727"/>
        <v>1.76776695296704-4.26776695296609i</v>
      </c>
      <c r="BB677" s="336" t="str">
        <f t="shared" si="1728"/>
        <v>4.61939766255643-2.01463824654013E-12i</v>
      </c>
      <c r="BC677" s="336" t="str">
        <f t="shared" si="1729"/>
        <v>1.76776695296652+4.2677669529663i</v>
      </c>
      <c r="BD677" s="336" t="str">
        <f t="shared" si="1730"/>
        <v>-3.26640741219223+3.26640741218965i</v>
      </c>
      <c r="BE677" s="336" t="str">
        <f t="shared" si="1731"/>
        <v>-4.26776695296672-1.76776695296552i</v>
      </c>
      <c r="BF677" s="336" t="str">
        <f t="shared" si="1732"/>
        <v>9.34886203413849E-13-4.61939766255643i</v>
      </c>
      <c r="BG677" s="336" t="str">
        <f t="shared" si="1733"/>
        <v>4.26776695296572-1.76776695296792i</v>
      </c>
      <c r="BH677" s="336" t="str">
        <f t="shared" si="1734"/>
        <v>3.26640741219081+3.26640741219107i</v>
      </c>
      <c r="BI677" s="336" t="str">
        <f t="shared" si="1735"/>
        <v>-1.76776695296836+4.26776695296554i</v>
      </c>
      <c r="BJ677" s="336" t="str">
        <f t="shared" si="1736"/>
        <v>-4.61939766255643+5.79489402326828E-13i</v>
      </c>
      <c r="BK677" s="336" t="str">
        <f t="shared" si="1737"/>
        <v>-1.76776695296519-4.26776695296685i</v>
      </c>
      <c r="BL677" s="336" t="str">
        <f t="shared" si="1738"/>
        <v>3.26640741218999-3.26640741219188i</v>
      </c>
      <c r="BM677" s="176"/>
      <c r="BN677" s="176"/>
      <c r="BO677" s="176"/>
      <c r="BP677" s="176"/>
      <c r="BQ677" s="176"/>
      <c r="BR677" s="176"/>
      <c r="BS677" s="176"/>
      <c r="BT677" s="176"/>
      <c r="BU677" s="176"/>
      <c r="BV677" s="176"/>
      <c r="CH677" s="336" t="e">
        <f t="shared" si="1739"/>
        <v>#NUM!</v>
      </c>
    </row>
    <row r="678" spans="1:123" s="336" customFormat="1">
      <c r="A678" s="334">
        <f t="shared" si="1741"/>
        <v>1.6562500000000008E-2</v>
      </c>
      <c r="B678" s="335">
        <v>53</v>
      </c>
      <c r="C678" s="335">
        <f t="shared" si="1742"/>
        <v>2650</v>
      </c>
      <c r="D678" s="335">
        <f t="shared" si="1740"/>
        <v>16650.441064025905</v>
      </c>
      <c r="E678" s="334" t="str">
        <f t="shared" si="1687"/>
        <v>16650.4410640259i</v>
      </c>
      <c r="F678" s="334" t="str">
        <f t="shared" si="1743"/>
        <v>-0.0142927692899345-0.54630931513834i</v>
      </c>
      <c r="G678" s="334" t="str">
        <f t="shared" si="1744"/>
        <v>-3.17996978389327-0.699447991352822i</v>
      </c>
      <c r="H678" s="334" t="str">
        <f t="shared" si="1745"/>
        <v>-0.000176130829055197-0.006732209178221i</v>
      </c>
      <c r="I678" s="334" t="str">
        <f t="shared" si="1688"/>
        <v>0.00238192061432965-0.00192300500243882i</v>
      </c>
      <c r="J678" s="336" t="str">
        <f>IMPRODUCT(1/Nt_input,BO625)</f>
        <v>0</v>
      </c>
      <c r="K678" s="336" t="str">
        <f t="shared" si="1689"/>
        <v>0</v>
      </c>
      <c r="L678" s="336" t="e">
        <f t="shared" si="1690"/>
        <v>#NUM!</v>
      </c>
      <c r="M678" s="336">
        <f t="shared" si="1746"/>
        <v>385.59039367825824</v>
      </c>
      <c r="N678" s="337">
        <f t="shared" si="1747"/>
        <v>-4.4096063217417694</v>
      </c>
      <c r="O678" s="336" t="str">
        <f t="shared" si="1748"/>
        <v>-2.07867403075634-3.88892558254901i</v>
      </c>
      <c r="P678" s="336" t="str">
        <f t="shared" si="1749"/>
        <v>2.44984601169475-3.66645365874551i</v>
      </c>
      <c r="Q678" s="336" t="str">
        <f t="shared" si="1691"/>
        <v>4.38837286203458+0.432217001636212i</v>
      </c>
      <c r="R678" s="336" t="str">
        <f t="shared" si="1692"/>
        <v>1.68748328258302+4.07394502708957i</v>
      </c>
      <c r="S678" s="336" t="str">
        <f t="shared" si="1693"/>
        <v>-2.79742463631845+3.40867178192086i</v>
      </c>
      <c r="T678" s="336" t="str">
        <f t="shared" si="1694"/>
        <v>-4.32487697273739-0.860271517272819i</v>
      </c>
      <c r="U678" s="336" t="str">
        <f t="shared" si="1695"/>
        <v>-1.28004114792619-4.2197301539744i</v>
      </c>
      <c r="V678" s="336" t="str">
        <f t="shared" si="1696"/>
        <v>3.11806253246654-3.1180625324668i</v>
      </c>
      <c r="W678" s="336" t="str">
        <f t="shared" si="1697"/>
        <v>4.21973015397449+1.28004114792587i</v>
      </c>
      <c r="X678" s="336" t="str">
        <f t="shared" si="1698"/>
        <v>0.86027151727274+4.3248769727374i</v>
      </c>
      <c r="Y678" s="336" t="str">
        <f t="shared" si="1699"/>
        <v>-3.40867178192092+2.79742463631839i</v>
      </c>
      <c r="Z678" s="336" t="str">
        <f t="shared" si="1700"/>
        <v>-4.07394502708953-1.68748328258312i</v>
      </c>
      <c r="AA678" s="336" t="str">
        <f t="shared" si="1701"/>
        <v>-0.43221700163612-4.38837286203459i</v>
      </c>
      <c r="AB678" s="336" t="str">
        <f t="shared" si="1702"/>
        <v>3.66645365874556-2.44984601169468i</v>
      </c>
      <c r="AC678" s="336" t="str">
        <f t="shared" si="1703"/>
        <v>3.88892558254895+2.07867403075645i</v>
      </c>
      <c r="AD678" s="336" t="str">
        <f t="shared" si="1704"/>
        <v>-6.91476597261886E-14+4.40960632174177i</v>
      </c>
      <c r="AE678" s="336" t="str">
        <f t="shared" si="1705"/>
        <v>-3.88892558254905+2.07867403075627i</v>
      </c>
      <c r="AF678" s="336" t="str">
        <f t="shared" si="1706"/>
        <v>-3.66645365874544-2.44984601169484i</v>
      </c>
      <c r="AG678" s="336" t="str">
        <f t="shared" si="1707"/>
        <v>0.432217001636319-4.38837286203457i</v>
      </c>
      <c r="AH678" s="336" t="str">
        <f t="shared" si="1708"/>
        <v>4.07394502708943-1.68748328258334i</v>
      </c>
      <c r="AI678" s="336" t="str">
        <f t="shared" si="1709"/>
        <v>3.40867178192081+2.79742463631851i</v>
      </c>
      <c r="AJ678" s="336" t="str">
        <f t="shared" si="1710"/>
        <v>-0.860271517273335+4.32487697273728i</v>
      </c>
      <c r="AK678" s="336" t="str">
        <f t="shared" si="1711"/>
        <v>-4.21973015397467+1.28004114792529i</v>
      </c>
      <c r="AL678" s="336" t="str">
        <f t="shared" si="1712"/>
        <v>-3.11806253246578-3.11806253246757i</v>
      </c>
      <c r="AM678" s="336" t="str">
        <f t="shared" si="1713"/>
        <v>1.28004114792758-4.21973015397397i</v>
      </c>
      <c r="AN678" s="336" t="str">
        <f t="shared" si="1714"/>
        <v>4.32487697273776-0.860271517270918i</v>
      </c>
      <c r="AO678" s="336" t="str">
        <f t="shared" si="1715"/>
        <v>2.79742463632005+3.40867178191955i</v>
      </c>
      <c r="AP678" s="336" t="str">
        <f t="shared" si="1716"/>
        <v>-1.68748328258156+4.07394502709017i</v>
      </c>
      <c r="AQ678" s="336" t="str">
        <f t="shared" si="1717"/>
        <v>-4.38837286203447+0.432217001637298i</v>
      </c>
      <c r="AR678" s="336" t="str">
        <f t="shared" si="1718"/>
        <v>-2.44984601169535-3.66645365874511i</v>
      </c>
      <c r="AS678" s="336" t="str">
        <f t="shared" si="1719"/>
        <v>2.07867403075618-3.8889255825491i</v>
      </c>
      <c r="AT678" s="336" t="str">
        <f t="shared" si="1720"/>
        <v>4.40960632174177+1.38295319452377E-13i</v>
      </c>
      <c r="AU678" s="336" t="str">
        <f t="shared" si="1721"/>
        <v>2.07867403075582+3.88892558254929i</v>
      </c>
      <c r="AV678" s="336" t="str">
        <f t="shared" si="1722"/>
        <v>-2.44984601169568+3.66645365874488i</v>
      </c>
      <c r="AW678" s="336" t="str">
        <f t="shared" si="1723"/>
        <v>-4.38837286203443-0.432217001637698i</v>
      </c>
      <c r="AX678" s="336" t="str">
        <f t="shared" si="1724"/>
        <v>-1.68748328258119-4.07394502709032i</v>
      </c>
      <c r="AY678" s="336" t="str">
        <f t="shared" si="1725"/>
        <v>2.79742463631687-3.40867178192216i</v>
      </c>
      <c r="AZ678" s="336" t="str">
        <f t="shared" si="1726"/>
        <v>4.32487697273769+0.860271517271311i</v>
      </c>
      <c r="BA678" s="336" t="str">
        <f t="shared" si="1727"/>
        <v>1.28004114792732+4.21973015397405i</v>
      </c>
      <c r="BB678" s="336" t="str">
        <f t="shared" si="1728"/>
        <v>-3.11806253246606+3.11806253246728i</v>
      </c>
      <c r="BC678" s="336" t="str">
        <f t="shared" si="1729"/>
        <v>-4.21973015397459-1.28004114792555i</v>
      </c>
      <c r="BD678" s="336" t="str">
        <f t="shared" si="1730"/>
        <v>-0.860271517273-4.32487697273735i</v>
      </c>
      <c r="BE678" s="336" t="str">
        <f t="shared" si="1731"/>
        <v>3.40867178192106-2.79742463631821i</v>
      </c>
      <c r="BF678" s="336" t="str">
        <f t="shared" si="1732"/>
        <v>4.07394502708931+1.68748328258365i</v>
      </c>
      <c r="BG678" s="336" t="str">
        <f t="shared" si="1733"/>
        <v>0.432217001635046+4.38837286203469i</v>
      </c>
      <c r="BH678" s="336" t="str">
        <f t="shared" si="1734"/>
        <v>-3.66645365874636+2.44984601169347i</v>
      </c>
      <c r="BI678" s="336" t="str">
        <f t="shared" si="1735"/>
        <v>-3.88892558254803-2.07867403075817i</v>
      </c>
      <c r="BJ678" s="336" t="str">
        <f t="shared" si="1736"/>
        <v>-1.98580663845423E-12-4.40960632174177i</v>
      </c>
      <c r="BK678" s="336" t="str">
        <f t="shared" si="1737"/>
        <v>3.88892558254829-2.0786740307577i</v>
      </c>
      <c r="BL678" s="336" t="str">
        <f t="shared" si="1738"/>
        <v>3.66645365874606+2.44984601169392i</v>
      </c>
      <c r="BM678" s="176"/>
      <c r="BN678" s="176"/>
      <c r="BO678" s="176"/>
      <c r="BP678" s="176"/>
      <c r="BQ678" s="176"/>
      <c r="BR678" s="176"/>
      <c r="BS678" s="176"/>
      <c r="BT678" s="176"/>
      <c r="BU678" s="176"/>
      <c r="BV678" s="176"/>
      <c r="CH678" s="336" t="e">
        <f t="shared" si="1739"/>
        <v>#NUM!</v>
      </c>
    </row>
    <row r="679" spans="1:123" s="336" customFormat="1">
      <c r="A679" s="334">
        <f t="shared" si="1741"/>
        <v>1.6875000000000008E-2</v>
      </c>
      <c r="B679" s="335">
        <v>54</v>
      </c>
      <c r="C679" s="335">
        <f t="shared" si="1742"/>
        <v>2700</v>
      </c>
      <c r="D679" s="335">
        <f t="shared" si="1740"/>
        <v>16964.600329384884</v>
      </c>
      <c r="E679" s="334" t="str">
        <f t="shared" si="1687"/>
        <v>16964.6003293849i</v>
      </c>
      <c r="F679" s="334" t="str">
        <f t="shared" si="1743"/>
        <v>-0.0156292265550018-0.535984372354636i</v>
      </c>
      <c r="G679" s="334" t="str">
        <f t="shared" si="1744"/>
        <v>-3.19549985603994-0.709888958957796i</v>
      </c>
      <c r="H679" s="334" t="str">
        <f t="shared" si="1745"/>
        <v>-0.000192600088533057-0.00660497416200046i</v>
      </c>
      <c r="I679" s="334" t="str">
        <f t="shared" si="1688"/>
        <v>0.00234705155966188-0.00192330731285714i</v>
      </c>
      <c r="J679" s="336" t="str">
        <f>IMPRODUCT(1/Nt_input,BP625)</f>
        <v>0</v>
      </c>
      <c r="K679" s="336" t="str">
        <f t="shared" si="1689"/>
        <v>0</v>
      </c>
      <c r="L679" s="336" t="e">
        <f t="shared" si="1690"/>
        <v>#NUM!</v>
      </c>
      <c r="M679" s="336">
        <f t="shared" si="1746"/>
        <v>385.84265193848728</v>
      </c>
      <c r="N679" s="337">
        <f t="shared" si="1747"/>
        <v>-4.1573480615127201</v>
      </c>
      <c r="O679" s="336" t="str">
        <f t="shared" si="1748"/>
        <v>-2.30969883127823-3.45670858091271i</v>
      </c>
      <c r="P679" s="336" t="str">
        <f t="shared" si="1749"/>
        <v>1.59094822571586-3.84088878355715i</v>
      </c>
      <c r="Q679" s="336" t="str">
        <f t="shared" si="1691"/>
        <v>4.0774657842446-0.81105837205353i</v>
      </c>
      <c r="R679" s="336" t="str">
        <f t="shared" si="1692"/>
        <v>2.93968900604838+2.93968900604841i</v>
      </c>
      <c r="S679" s="336" t="str">
        <f t="shared" si="1693"/>
        <v>-0.811058372053563+4.07746578424459i</v>
      </c>
      <c r="T679" s="336" t="str">
        <f t="shared" si="1694"/>
        <v>-3.84088878355701+1.59094822571621i</v>
      </c>
      <c r="U679" s="336" t="str">
        <f t="shared" si="1695"/>
        <v>-3.45670858091264-2.30969883127833i</v>
      </c>
      <c r="V679" s="336" t="str">
        <f t="shared" si="1696"/>
        <v>4.38007158621851E-14-4.15734806151272i</v>
      </c>
      <c r="W679" s="336" t="str">
        <f t="shared" si="1697"/>
        <v>3.45670858091269-2.30969883127826i</v>
      </c>
      <c r="X679" s="336" t="str">
        <f t="shared" si="1698"/>
        <v>3.84088878355714+1.59094822571589i</v>
      </c>
      <c r="Y679" s="336" t="str">
        <f t="shared" si="1699"/>
        <v>0.811058372053492+4.07746578424461i</v>
      </c>
      <c r="Z679" s="336" t="str">
        <f t="shared" si="1700"/>
        <v>-2.93968900604843+2.93968900604836i</v>
      </c>
      <c r="AA679" s="336" t="str">
        <f t="shared" si="1701"/>
        <v>-4.07746578424459-0.811058372053592i</v>
      </c>
      <c r="AB679" s="336" t="str">
        <f t="shared" si="1702"/>
        <v>-1.59094822571615-3.84088878355703i</v>
      </c>
      <c r="AC679" s="336" t="str">
        <f t="shared" si="1703"/>
        <v>2.30969883127835-3.45670858091263i</v>
      </c>
      <c r="AD679" s="336" t="str">
        <f t="shared" si="1704"/>
        <v>4.15734806151272+8.76014317243701E-14i</v>
      </c>
      <c r="AE679" s="336" t="str">
        <f t="shared" si="1705"/>
        <v>2.30969883127825+3.45670858091269i</v>
      </c>
      <c r="AF679" s="336" t="str">
        <f t="shared" si="1706"/>
        <v>-1.59094822571593+3.84088878355712i</v>
      </c>
      <c r="AG679" s="336" t="str">
        <f t="shared" si="1707"/>
        <v>-4.07746578424437+0.811058372054698i</v>
      </c>
      <c r="AH679" s="336" t="str">
        <f t="shared" si="1708"/>
        <v>-2.93968900604979-2.939689006047i</v>
      </c>
      <c r="AI679" s="336" t="str">
        <f t="shared" si="1709"/>
        <v>0.811058372054881-4.07746578424433i</v>
      </c>
      <c r="AJ679" s="336" t="str">
        <f t="shared" si="1710"/>
        <v>3.84088878355719-1.59094822571576i</v>
      </c>
      <c r="AK679" s="336" t="str">
        <f t="shared" si="1711"/>
        <v>3.45670858091305+2.30969883127772i</v>
      </c>
      <c r="AL679" s="336" t="str">
        <f t="shared" si="1712"/>
        <v>1.55236272753994E-12+4.15734806151272i</v>
      </c>
      <c r="AM679" s="336" t="str">
        <f t="shared" si="1713"/>
        <v>-3.45670858091362+2.30969883127686i</v>
      </c>
      <c r="AN679" s="336" t="str">
        <f t="shared" si="1714"/>
        <v>-3.8408887835568-1.59094822571671i</v>
      </c>
      <c r="AO679" s="336" t="str">
        <f t="shared" si="1715"/>
        <v>-0.811058372053812-4.07746578424454i</v>
      </c>
      <c r="AP679" s="336" t="str">
        <f t="shared" si="1716"/>
        <v>2.93968900604763-2.93968900604915i</v>
      </c>
      <c r="AQ679" s="336" t="str">
        <f t="shared" si="1717"/>
        <v>4.07746578424416+0.811058372055766i</v>
      </c>
      <c r="AR679" s="336" t="str">
        <f t="shared" si="1718"/>
        <v>1.59094822571498+3.84088878355751i</v>
      </c>
      <c r="AS679" s="336" t="str">
        <f t="shared" si="1719"/>
        <v>-2.30969883127842+3.45670858091258i</v>
      </c>
      <c r="AT679" s="336" t="str">
        <f t="shared" si="1720"/>
        <v>-4.15734806151272+6.51909706788833E-13i</v>
      </c>
      <c r="AU679" s="336" t="str">
        <f t="shared" si="1721"/>
        <v>-2.3096988312796-3.45670858091179i</v>
      </c>
      <c r="AV679" s="336" t="str">
        <f t="shared" si="1722"/>
        <v>1.59094822571749-3.84088878355648i</v>
      </c>
      <c r="AW679" s="336" t="str">
        <f t="shared" si="1723"/>
        <v>4.07746578424471-0.811058372052989i</v>
      </c>
      <c r="AX679" s="336" t="str">
        <f t="shared" si="1724"/>
        <v>2.93968900604856+2.93968900604823i</v>
      </c>
      <c r="AY679" s="336" t="str">
        <f t="shared" si="1725"/>
        <v>-0.811058372052536+4.0774657842448i</v>
      </c>
      <c r="AZ679" s="336" t="str">
        <f t="shared" si="1726"/>
        <v>-3.84088878355784+1.5909482257142i</v>
      </c>
      <c r="BA679" s="336" t="str">
        <f t="shared" si="1727"/>
        <v>-3.45670858091212-2.30969883127912i</v>
      </c>
      <c r="BB679" s="336" t="str">
        <f t="shared" si="1728"/>
        <v>1.89463844659583E-13-4.15734806151272i</v>
      </c>
      <c r="BC679" s="336" t="str">
        <f t="shared" si="1729"/>
        <v>3.45670858091232-2.3096988312788i</v>
      </c>
      <c r="BD679" s="336" t="str">
        <f t="shared" si="1730"/>
        <v>3.84088878355774+1.59094822571444i</v>
      </c>
      <c r="BE679" s="336" t="str">
        <f t="shared" si="1731"/>
        <v>0.811058372052162+4.07746578424487i</v>
      </c>
      <c r="BF679" s="336" t="str">
        <f t="shared" si="1732"/>
        <v>-2.93968900604882+2.93968900604796i</v>
      </c>
      <c r="BG679" s="336" t="str">
        <f t="shared" si="1733"/>
        <v>-4.07746578424464-0.811058372053359i</v>
      </c>
      <c r="BH679" s="336" t="str">
        <f t="shared" si="1734"/>
        <v>-1.59094822571714-3.84088878355662i</v>
      </c>
      <c r="BI679" s="336" t="str">
        <f t="shared" si="1735"/>
        <v>2.30969883127982-3.45670858091165i</v>
      </c>
      <c r="BJ679" s="336" t="str">
        <f t="shared" si="1736"/>
        <v>4.15734806151272+1.030837396108E-12i</v>
      </c>
      <c r="BK679" s="336" t="str">
        <f t="shared" si="1737"/>
        <v>2.3096988312781+3.45670858091279i</v>
      </c>
      <c r="BL679" s="336" t="str">
        <f t="shared" si="1738"/>
        <v>-1.59094822571533+3.84088878355737i</v>
      </c>
      <c r="BM679" s="176"/>
      <c r="BN679" s="176"/>
      <c r="BO679" s="176"/>
      <c r="BP679" s="176"/>
      <c r="BQ679" s="176"/>
      <c r="BR679" s="176"/>
      <c r="BS679" s="176"/>
      <c r="BT679" s="176"/>
      <c r="BU679" s="176"/>
      <c r="BV679" s="176"/>
      <c r="CH679" s="336" t="e">
        <f t="shared" si="1739"/>
        <v>#NUM!</v>
      </c>
    </row>
    <row r="680" spans="1:123" s="336" customFormat="1">
      <c r="A680" s="334">
        <f t="shared" si="1741"/>
        <v>1.7187500000000008E-2</v>
      </c>
      <c r="B680" s="335">
        <v>55</v>
      </c>
      <c r="C680" s="335">
        <f t="shared" si="1742"/>
        <v>2750</v>
      </c>
      <c r="D680" s="335">
        <f t="shared" si="1740"/>
        <v>17278.75959474386</v>
      </c>
      <c r="E680" s="334" t="str">
        <f t="shared" si="1687"/>
        <v>17278.7595947439i</v>
      </c>
      <c r="F680" s="334" t="str">
        <f t="shared" si="1743"/>
        <v>-0.0168904485186731-0.526025019099792i</v>
      </c>
      <c r="G680" s="334" t="str">
        <f t="shared" si="1744"/>
        <v>-3.21117641854817-0.719980181958494i</v>
      </c>
      <c r="H680" s="334" t="str">
        <f t="shared" si="1745"/>
        <v>-0.000208142217953736-0.00648224433196924i</v>
      </c>
      <c r="I680" s="334" t="str">
        <f t="shared" si="1688"/>
        <v>0.00231302230649412-0.00192304554128562i</v>
      </c>
      <c r="J680" s="336" t="str">
        <f>IMPRODUCT(1/Nt_input,BQ625)</f>
        <v>0</v>
      </c>
      <c r="K680" s="336" t="str">
        <f t="shared" si="1689"/>
        <v>0</v>
      </c>
      <c r="L680" s="336" t="e">
        <f t="shared" si="1690"/>
        <v>#NUM!</v>
      </c>
      <c r="M680" s="336">
        <f t="shared" si="1746"/>
        <v>386.13494773318632</v>
      </c>
      <c r="N680" s="337">
        <f t="shared" si="1747"/>
        <v>-3.865052266813676</v>
      </c>
      <c r="O680" s="336" t="str">
        <f t="shared" si="1748"/>
        <v>-2.45196320100808-2.98772580504031i</v>
      </c>
      <c r="P680" s="336" t="str">
        <f t="shared" si="1749"/>
        <v>0.7540342913419-3.79078637127998i</v>
      </c>
      <c r="Q680" s="336" t="str">
        <f t="shared" si="1691"/>
        <v>3.40867178192074-1.82197302623799i</v>
      </c>
      <c r="R680" s="336" t="str">
        <f t="shared" si="1692"/>
        <v>3.57084268139547+1.47909146773483i</v>
      </c>
      <c r="S680" s="336" t="str">
        <f t="shared" si="1693"/>
        <v>1.12196544984369+3.6986244138272i</v>
      </c>
      <c r="T680" s="336" t="str">
        <f t="shared" si="1694"/>
        <v>-2.14730798850675+3.21367350981655i</v>
      </c>
      <c r="U680" s="336" t="str">
        <f t="shared" si="1695"/>
        <v>-3.84644098372272+0.378841370417369i</v>
      </c>
      <c r="V680" s="336" t="str">
        <f t="shared" si="1696"/>
        <v>-2.73300466750451-2.73300466750427i</v>
      </c>
      <c r="W680" s="336" t="str">
        <f t="shared" si="1697"/>
        <v>0.378841370417416-3.84644098372272i</v>
      </c>
      <c r="X680" s="336" t="str">
        <f t="shared" si="1698"/>
        <v>3.21367350981658-2.1473079885067i</v>
      </c>
      <c r="Y680" s="336" t="str">
        <f t="shared" si="1699"/>
        <v>3.69862441382718+1.12196544984375i</v>
      </c>
      <c r="Z680" s="336" t="str">
        <f t="shared" si="1700"/>
        <v>1.4790914677348+3.57084268139548i</v>
      </c>
      <c r="AA680" s="336" t="str">
        <f t="shared" si="1701"/>
        <v>-1.82197302623802+3.40867178192072i</v>
      </c>
      <c r="AB680" s="336" t="str">
        <f t="shared" si="1702"/>
        <v>-3.79078637127999+0.754034291341861i</v>
      </c>
      <c r="AC680" s="336" t="str">
        <f t="shared" si="1703"/>
        <v>-2.98772580504018-2.45196320100823i</v>
      </c>
      <c r="AD680" s="336" t="str">
        <f t="shared" si="1704"/>
        <v>4.73505328792463E-14-3.86505226681368i</v>
      </c>
      <c r="AE680" s="336" t="str">
        <f t="shared" si="1705"/>
        <v>2.98772580504024-2.45196320100816i</v>
      </c>
      <c r="AF680" s="336" t="str">
        <f t="shared" si="1706"/>
        <v>3.79078637127997+0.754034291341954i</v>
      </c>
      <c r="AG680" s="336" t="str">
        <f t="shared" si="1707"/>
        <v>1.82197302623896+3.40867178192022i</v>
      </c>
      <c r="AH680" s="336" t="str">
        <f t="shared" si="1708"/>
        <v>-1.47909146773524+3.5708426813953i</v>
      </c>
      <c r="AI680" s="336" t="str">
        <f t="shared" si="1709"/>
        <v>-3.69862441382677+1.1219654498451i</v>
      </c>
      <c r="AJ680" s="336" t="str">
        <f t="shared" si="1710"/>
        <v>-3.21367350981651-2.14730798850681i</v>
      </c>
      <c r="AK680" s="336" t="str">
        <f t="shared" si="1711"/>
        <v>-0.378841370415382-3.84644098372292i</v>
      </c>
      <c r="AL680" s="336" t="str">
        <f t="shared" si="1712"/>
        <v>2.73300466750428-2.73300466750449i</v>
      </c>
      <c r="AM680" s="336" t="str">
        <f t="shared" si="1713"/>
        <v>3.84644098372257+0.378841370418966i</v>
      </c>
      <c r="AN680" s="336" t="str">
        <f t="shared" si="1714"/>
        <v>2.14730798850701+3.21367350981638i</v>
      </c>
      <c r="AO680" s="336" t="str">
        <f t="shared" si="1715"/>
        <v>-1.12196544984487+3.69862441382684i</v>
      </c>
      <c r="AP680" s="336" t="str">
        <f t="shared" si="1716"/>
        <v>-3.5708426813952+1.47909146773546i</v>
      </c>
      <c r="AQ680" s="336" t="str">
        <f t="shared" si="1717"/>
        <v>-3.40867178192034-1.82197302623874i</v>
      </c>
      <c r="AR680" s="336" t="str">
        <f t="shared" si="1718"/>
        <v>-0.754034291342943-3.79078637127977i</v>
      </c>
      <c r="AS680" s="336" t="str">
        <f t="shared" si="1719"/>
        <v>2.45196320100857-2.98772580503991i</v>
      </c>
      <c r="AT680" s="336" t="str">
        <f t="shared" si="1720"/>
        <v>3.86505226681368-1.44321842869134E-12i</v>
      </c>
      <c r="AU680" s="336" t="str">
        <f t="shared" si="1721"/>
        <v>2.45196320100783+2.98772580504051i</v>
      </c>
      <c r="AV680" s="336" t="str">
        <f t="shared" si="1722"/>
        <v>-0.754034291340114+3.79078637128034i</v>
      </c>
      <c r="AW680" s="336" t="str">
        <f t="shared" si="1723"/>
        <v>-3.40867178192079+1.8219730262379i</v>
      </c>
      <c r="AX680" s="336" t="str">
        <f t="shared" si="1724"/>
        <v>-3.57084268139484-1.47909146773635i</v>
      </c>
      <c r="AY680" s="336" t="str">
        <f t="shared" si="1725"/>
        <v>-1.12196544984395-3.69862441382712i</v>
      </c>
      <c r="AZ680" s="336" t="str">
        <f t="shared" si="1726"/>
        <v>2.14730798850781-3.21367350981585i</v>
      </c>
      <c r="BA680" s="336" t="str">
        <f t="shared" si="1727"/>
        <v>3.84644098372266-0.378841370418013i</v>
      </c>
      <c r="BB680" s="336" t="str">
        <f t="shared" si="1728"/>
        <v>2.7330046675036+2.73300466750517i</v>
      </c>
      <c r="BC680" s="336" t="str">
        <f t="shared" si="1729"/>
        <v>-0.37884137041639+3.84644098372282i</v>
      </c>
      <c r="BD680" s="336" t="str">
        <f t="shared" si="1730"/>
        <v>-3.21367350981708+2.14730798850597i</v>
      </c>
      <c r="BE680" s="336" t="str">
        <f t="shared" si="1731"/>
        <v>-3.69862441382759-1.12196544984239i</v>
      </c>
      <c r="BF680" s="336" t="str">
        <f t="shared" si="1732"/>
        <v>-1.4790914677343-3.57084268139568i</v>
      </c>
      <c r="BG680" s="336" t="str">
        <f t="shared" si="1733"/>
        <v>1.82197302623646-3.40867178192156i</v>
      </c>
      <c r="BH680" s="336" t="str">
        <f t="shared" si="1734"/>
        <v>3.79078637128002-0.754034291341714i</v>
      </c>
      <c r="BI680" s="336" t="str">
        <f t="shared" si="1735"/>
        <v>2.98772580504155+2.45196320100657i</v>
      </c>
      <c r="BJ680" s="336" t="str">
        <f t="shared" si="1736"/>
        <v>2.97353971205072E-13+3.86505226681368i</v>
      </c>
      <c r="BK680" s="336" t="str">
        <f t="shared" si="1737"/>
        <v>-2.98772580504124+2.45196320100694i</v>
      </c>
      <c r="BL680" s="336" t="str">
        <f t="shared" si="1738"/>
        <v>-3.79078637128009-0.754034291341347i</v>
      </c>
      <c r="BM680" s="176"/>
      <c r="BN680" s="176"/>
      <c r="BO680" s="176"/>
      <c r="BP680" s="176"/>
      <c r="BQ680" s="176"/>
      <c r="BR680" s="176"/>
      <c r="BS680" s="176"/>
      <c r="BT680" s="176"/>
      <c r="BU680" s="176"/>
      <c r="BV680" s="176"/>
      <c r="CH680" s="336" t="e">
        <f t="shared" si="1739"/>
        <v>#NUM!</v>
      </c>
    </row>
    <row r="681" spans="1:123" s="336" customFormat="1">
      <c r="A681" s="334">
        <f t="shared" si="1741"/>
        <v>1.7500000000000009E-2</v>
      </c>
      <c r="B681" s="335">
        <v>56</v>
      </c>
      <c r="C681" s="335">
        <f t="shared" si="1742"/>
        <v>2800</v>
      </c>
      <c r="D681" s="335">
        <f t="shared" si="1740"/>
        <v>17592.91886010284</v>
      </c>
      <c r="E681" s="334" t="str">
        <f t="shared" si="1687"/>
        <v>17592.9188601028i</v>
      </c>
      <c r="F681" s="334" t="str">
        <f t="shared" si="1743"/>
        <v>-0.018081670763448-0.516412037841622i</v>
      </c>
      <c r="G681" s="334" t="str">
        <f t="shared" si="1744"/>
        <v>-3.22699321051102-0.729723517738646i</v>
      </c>
      <c r="H681" s="334" t="str">
        <f t="shared" si="1745"/>
        <v>-0.000222821735778805-0.00636378286908912i</v>
      </c>
      <c r="I681" s="334" t="str">
        <f t="shared" si="1688"/>
        <v>0.00227981703344795-0.00192226306250131i</v>
      </c>
      <c r="J681" s="336" t="str">
        <f>IMPRODUCT(1/Nt_input,BR625)</f>
        <v>0</v>
      </c>
      <c r="K681" s="336" t="str">
        <f t="shared" si="1689"/>
        <v>0</v>
      </c>
      <c r="L681" s="336" t="e">
        <f t="shared" si="1690"/>
        <v>#NUM!</v>
      </c>
      <c r="M681" s="336">
        <f t="shared" si="1746"/>
        <v>386.46446609406729</v>
      </c>
      <c r="N681" s="337">
        <f t="shared" si="1747"/>
        <v>-3.5355339059327289</v>
      </c>
      <c r="O681" s="336" t="str">
        <f t="shared" si="1748"/>
        <v>-2.5-2.49999999999999i</v>
      </c>
      <c r="P681" s="336" t="str">
        <f t="shared" si="1749"/>
        <v>-8.64091338205455E-14-3.53553390593273i</v>
      </c>
      <c r="Q681" s="336" t="str">
        <f t="shared" si="1691"/>
        <v>2.50000000000003-2.49999999999996i</v>
      </c>
      <c r="R681" s="336" t="str">
        <f t="shared" si="1692"/>
        <v>3.53553390593273-1.72818267641091E-13i</v>
      </c>
      <c r="S681" s="336" t="str">
        <f t="shared" si="1693"/>
        <v>2.50000000000002+2.49999999999997i</v>
      </c>
      <c r="T681" s="336" t="str">
        <f t="shared" si="1694"/>
        <v>-9.87536791182633E-14+3.53553390593273i</v>
      </c>
      <c r="U681" s="336" t="str">
        <f t="shared" si="1695"/>
        <v>-2.49999999999991+2.50000000000007i</v>
      </c>
      <c r="V681" s="336" t="str">
        <f t="shared" si="1696"/>
        <v>-3.53553390593273-3.11856548019231E-14i</v>
      </c>
      <c r="W681" s="336" t="str">
        <f t="shared" si="1697"/>
        <v>-2.49999999999989-2.5000000000001i</v>
      </c>
      <c r="X681" s="336" t="str">
        <f t="shared" si="1698"/>
        <v>-6.15038488533576E-14-3.53553390593273i</v>
      </c>
      <c r="Y681" s="336" t="str">
        <f t="shared" si="1699"/>
        <v>2.50000000000005-2.49999999999994i</v>
      </c>
      <c r="Z681" s="336" t="str">
        <f t="shared" si="1700"/>
        <v>3.53553390593273-1.54193352508638E-13i</v>
      </c>
      <c r="AA681" s="336" t="str">
        <f t="shared" si="1701"/>
        <v>2.50000000000002+2.49999999999997i</v>
      </c>
      <c r="AB681" s="336" t="str">
        <f t="shared" si="1702"/>
        <v>-1.29939333920186E-13+3.53553390593273i</v>
      </c>
      <c r="AC681" s="336" t="str">
        <f t="shared" si="1703"/>
        <v>-2.49999999999992+2.50000000000007i</v>
      </c>
      <c r="AD681" s="336" t="str">
        <f t="shared" si="1704"/>
        <v>-3.53553390593273-6.2371309603846E-14i</v>
      </c>
      <c r="AE681" s="336" t="str">
        <f t="shared" si="1705"/>
        <v>-2.50000000000012-2.49999999999987i</v>
      </c>
      <c r="AF681" s="336" t="str">
        <f t="shared" si="1706"/>
        <v>-5.54396733903748E-14-3.53553390593273i</v>
      </c>
      <c r="AG681" s="336" t="str">
        <f t="shared" si="1707"/>
        <v>2.49999999999904-2.50000000000095i</v>
      </c>
      <c r="AH681" s="336" t="str">
        <f t="shared" si="1708"/>
        <v>3.53553390593273-8.26409119197043E-13i</v>
      </c>
      <c r="AI681" s="336" t="str">
        <f t="shared" si="1709"/>
        <v>2.50000000000025+2.49999999999974i</v>
      </c>
      <c r="AJ681" s="336" t="str">
        <f t="shared" si="1710"/>
        <v>-1.61124988722109E-13+3.53553390593273i</v>
      </c>
      <c r="AK681" s="336" t="str">
        <f t="shared" si="1711"/>
        <v>-2.50000000000044+2.49999999999955i</v>
      </c>
      <c r="AL681" s="336" t="str">
        <f t="shared" si="1712"/>
        <v>-3.53553390593273-1.09841613796338E-12i</v>
      </c>
      <c r="AM681" s="336" t="str">
        <f t="shared" si="1713"/>
        <v>-2.49999999999889-2.5000000000011i</v>
      </c>
      <c r="AN681" s="336" t="str">
        <f t="shared" si="1714"/>
        <v>-1.48129982024699E-12-3.53553390593273i</v>
      </c>
      <c r="AO681" s="336" t="str">
        <f t="shared" si="1715"/>
        <v>2.49999999999935-2.50000000000064i</v>
      </c>
      <c r="AP681" s="336" t="str">
        <f t="shared" si="1716"/>
        <v>3.53553390593273-4.43522753649956E-13i</v>
      </c>
      <c r="AQ681" s="336" t="str">
        <f t="shared" si="1717"/>
        <v>2.49999999999997+2.50000000000001i</v>
      </c>
      <c r="AR681" s="336" t="str">
        <f t="shared" si="1718"/>
        <v>-4.93768395591316E-13+3.53553390593273i</v>
      </c>
      <c r="AS681" s="336" t="str">
        <f t="shared" si="1719"/>
        <v>-2.50000000000067+2.49999999999931i</v>
      </c>
      <c r="AT681" s="336" t="str">
        <f t="shared" si="1720"/>
        <v>-3.53553390593273-1.53154546218835E-12i</v>
      </c>
      <c r="AU681" s="336" t="str">
        <f t="shared" si="1721"/>
        <v>-2.50000000000107-2.49999999999892i</v>
      </c>
      <c r="AV681" s="336" t="str">
        <f t="shared" si="1722"/>
        <v>-1.04817049602202E-12-3.53553390593273i</v>
      </c>
      <c r="AW681" s="336" t="str">
        <f t="shared" si="1723"/>
        <v>2.49999999999959-2.5000000000004i</v>
      </c>
      <c r="AX681" s="336" t="str">
        <f t="shared" si="1724"/>
        <v>3.53553390593273-1.1087934678075E-13i</v>
      </c>
      <c r="AY681" s="336" t="str">
        <f t="shared" si="1725"/>
        <v>2.49999999999974+2.50000000000025i</v>
      </c>
      <c r="AZ681" s="336" t="str">
        <f t="shared" si="1726"/>
        <v>-9.26897719816285E-13+3.53553390593273i</v>
      </c>
      <c r="BA681" s="336" t="str">
        <f t="shared" si="1727"/>
        <v>-2.50000000000098+2.49999999999901i</v>
      </c>
      <c r="BB681" s="336" t="str">
        <f t="shared" si="1728"/>
        <v>-3.53553390593273+1.65281823839409E-12i</v>
      </c>
      <c r="BC681" s="336" t="str">
        <f t="shared" si="1729"/>
        <v>-2.50000000000083-2.49999999999916i</v>
      </c>
      <c r="BD681" s="336" t="str">
        <f t="shared" si="1730"/>
        <v>-7.15527089152814E-13-3.53553390593273i</v>
      </c>
      <c r="BE681" s="336" t="str">
        <f t="shared" si="1731"/>
        <v>2.49999999999982-2.50000000000017i</v>
      </c>
      <c r="BF681" s="336" t="str">
        <f t="shared" si="1732"/>
        <v>3.53553390593273+3.22249977444219E-13i</v>
      </c>
      <c r="BG681" s="336" t="str">
        <f t="shared" si="1733"/>
        <v>2.49999999999943+2.50000000000055i</v>
      </c>
      <c r="BH681" s="336" t="str">
        <f t="shared" si="1734"/>
        <v>-1.25954112668549E-12+3.53553390593273i</v>
      </c>
      <c r="BI681" s="336" t="str">
        <f t="shared" si="1735"/>
        <v>-2.50000000000129+2.4999999999987i</v>
      </c>
      <c r="BJ681" s="336" t="str">
        <f t="shared" si="1736"/>
        <v>-3.53553390593273+1.21968891416912E-12i</v>
      </c>
      <c r="BK681" s="336" t="str">
        <f t="shared" si="1737"/>
        <v>-2.5000000000006-2.49999999999939i</v>
      </c>
      <c r="BL681" s="336" t="str">
        <f t="shared" si="1738"/>
        <v>-2.82397764927847E-13-3.53553390593273i</v>
      </c>
      <c r="BM681" s="176"/>
      <c r="BN681" s="176"/>
      <c r="BO681" s="176"/>
      <c r="BP681" s="176"/>
      <c r="BQ681" s="176"/>
      <c r="BR681" s="176"/>
      <c r="BS681" s="176"/>
      <c r="BT681" s="176"/>
      <c r="BU681" s="176"/>
      <c r="BV681" s="176"/>
      <c r="CH681" s="336" t="e">
        <f t="shared" si="1739"/>
        <v>#NUM!</v>
      </c>
    </row>
    <row r="682" spans="1:123" s="336" customFormat="1">
      <c r="A682" s="334">
        <f t="shared" si="1741"/>
        <v>1.7812500000000009E-2</v>
      </c>
      <c r="B682" s="335">
        <v>57</v>
      </c>
      <c r="C682" s="335">
        <f t="shared" si="1742"/>
        <v>2850</v>
      </c>
      <c r="D682" s="335">
        <f t="shared" si="1740"/>
        <v>17907.07812546182</v>
      </c>
      <c r="E682" s="334" t="str">
        <f t="shared" si="1687"/>
        <v>17907.0781254618i</v>
      </c>
      <c r="F682" s="334" t="str">
        <f t="shared" si="1743"/>
        <v>-0.0192076779347135-0.507127531362149i</v>
      </c>
      <c r="G682" s="334" t="str">
        <f t="shared" si="1744"/>
        <v>-3.24294398676883-0.739120753733528i</v>
      </c>
      <c r="H682" s="334" t="str">
        <f t="shared" si="1745"/>
        <v>-0.000236697603539208-0.00624936922464938i</v>
      </c>
      <c r="I682" s="334" t="str">
        <f t="shared" si="1688"/>
        <v>0.00224741927496003-0.00192100066097038i</v>
      </c>
      <c r="J682" s="336" t="str">
        <f>IMPRODUCT(1/Nt_input,BS625)</f>
        <v>0</v>
      </c>
      <c r="K682" s="336" t="str">
        <f t="shared" si="1689"/>
        <v>0</v>
      </c>
      <c r="L682" s="336" t="e">
        <f t="shared" si="1690"/>
        <v>#NUM!</v>
      </c>
      <c r="M682" s="336">
        <f t="shared" si="1746"/>
        <v>386.82803357918181</v>
      </c>
      <c r="N682" s="337">
        <f t="shared" si="1747"/>
        <v>-3.1719664208182157</v>
      </c>
      <c r="O682" s="336" t="str">
        <f t="shared" si="1748"/>
        <v>-2.45196320100807-2.01227419495967i</v>
      </c>
      <c r="P682" s="336" t="str">
        <f t="shared" si="1749"/>
        <v>-0.618819950461653-3.11101797547185i</v>
      </c>
      <c r="Q682" s="336" t="str">
        <f t="shared" si="1691"/>
        <v>1.49525462009523-2.79742463631859i</v>
      </c>
      <c r="R682" s="336" t="str">
        <f t="shared" si="1692"/>
        <v>2.930514854007-1.21385899726559i</v>
      </c>
      <c r="S682" s="336" t="str">
        <f t="shared" si="1693"/>
        <v>3.03538261166908+0.920773248729197i</v>
      </c>
      <c r="T682" s="336" t="str">
        <f t="shared" si="1694"/>
        <v>1.76225012354429+2.63739369015444i</v>
      </c>
      <c r="U682" s="336" t="str">
        <f t="shared" si="1695"/>
        <v>-0.310907077790092+3.15669253551535i</v>
      </c>
      <c r="V682" s="336" t="str">
        <f t="shared" si="1696"/>
        <v>-2.2429189658567+2.24291896585646i</v>
      </c>
      <c r="W682" s="336" t="str">
        <f t="shared" si="1697"/>
        <v>-3.15669253551535+0.310907077790087i</v>
      </c>
      <c r="X682" s="336" t="str">
        <f t="shared" si="1698"/>
        <v>-2.63739369015443-1.76225012354431i</v>
      </c>
      <c r="Y682" s="336" t="str">
        <f t="shared" si="1699"/>
        <v>-0.920773248729181-3.03538261166908i</v>
      </c>
      <c r="Z682" s="336" t="str">
        <f t="shared" si="1700"/>
        <v>1.21385899726562-2.930514854007i</v>
      </c>
      <c r="AA682" s="336" t="str">
        <f t="shared" si="1701"/>
        <v>2.79742463631846-1.49525462009547i</v>
      </c>
      <c r="AB682" s="336" t="str">
        <f t="shared" si="1702"/>
        <v>3.11101797547185+0.618819950461656i</v>
      </c>
      <c r="AC682" s="336" t="str">
        <f t="shared" si="1703"/>
        <v>2.01227419495971+2.45196320100804i</v>
      </c>
      <c r="AD682" s="336" t="str">
        <f t="shared" si="1704"/>
        <v>-2.79791025524444E-14+3.17196642081822i</v>
      </c>
      <c r="AE682" s="336" t="str">
        <f t="shared" si="1705"/>
        <v>-2.01227419495975+2.451963201008i</v>
      </c>
      <c r="AF682" s="336" t="str">
        <f t="shared" si="1706"/>
        <v>-3.11101797547167+0.618819950462576i</v>
      </c>
      <c r="AG682" s="336" t="str">
        <f t="shared" si="1707"/>
        <v>-2.79742463631918-1.49525462009413i</v>
      </c>
      <c r="AH682" s="336" t="str">
        <f t="shared" si="1708"/>
        <v>-1.2138589972644-2.9305148540075i</v>
      </c>
      <c r="AI682" s="336" t="str">
        <f t="shared" si="1709"/>
        <v>0.920773248729838-3.03538261166889i</v>
      </c>
      <c r="AJ682" s="336" t="str">
        <f t="shared" si="1710"/>
        <v>2.63739369015445-1.76225012354428i</v>
      </c>
      <c r="AK682" s="336" t="str">
        <f t="shared" si="1711"/>
        <v>3.15669253551541+0.310907077789537i</v>
      </c>
      <c r="AL682" s="336" t="str">
        <f t="shared" si="1712"/>
        <v>2.24291896585733+2.24291896585583i</v>
      </c>
      <c r="AM682" s="336" t="str">
        <f t="shared" si="1713"/>
        <v>0.310907077788511+3.15669253551551i</v>
      </c>
      <c r="AN682" s="336" t="str">
        <f t="shared" si="1714"/>
        <v>-1.76225012354514+2.63739369015387i</v>
      </c>
      <c r="AO682" s="336" t="str">
        <f t="shared" si="1715"/>
        <v>-3.03538261166918+0.920773248728851i</v>
      </c>
      <c r="AP682" s="336" t="str">
        <f t="shared" si="1716"/>
        <v>-2.93051485400712-1.21385899726531i</v>
      </c>
      <c r="AQ682" s="336" t="str">
        <f t="shared" si="1717"/>
        <v>-1.495254620096-2.79742463631817i</v>
      </c>
      <c r="AR682" s="336" t="str">
        <f t="shared" si="1718"/>
        <v>0.618819950460448-3.11101797547209i</v>
      </c>
      <c r="AS682" s="336" t="str">
        <f t="shared" si="1719"/>
        <v>2.45196320100889-2.01227419495867i</v>
      </c>
      <c r="AT682" s="336" t="str">
        <f t="shared" si="1720"/>
        <v>3.17196642081822+6.87027160653347E-13i</v>
      </c>
      <c r="AU682" s="336" t="str">
        <f t="shared" si="1721"/>
        <v>2.45196320100801+2.01227419495974i</v>
      </c>
      <c r="AV682" s="336" t="str">
        <f t="shared" si="1722"/>
        <v>0.618819950462193+3.11101797547174i</v>
      </c>
      <c r="AW682" s="336" t="str">
        <f t="shared" si="1723"/>
        <v>-1.49525462009443+2.79742463631902i</v>
      </c>
      <c r="AX682" s="336" t="str">
        <f t="shared" si="1724"/>
        <v>-2.93051485400761+1.21385899726412i</v>
      </c>
      <c r="AY682" s="336" t="str">
        <f t="shared" si="1725"/>
        <v>-3.03538261166878-0.920773248730168i</v>
      </c>
      <c r="AZ682" s="336" t="str">
        <f t="shared" si="1726"/>
        <v>-1.762250123544-2.63739369015464i</v>
      </c>
      <c r="BA682" s="336" t="str">
        <f t="shared" si="1727"/>
        <v>0.310907077789789-3.15669253551538i</v>
      </c>
      <c r="BB682" s="336" t="str">
        <f t="shared" si="1728"/>
        <v>2.24291896585607-2.24291896585709i</v>
      </c>
      <c r="BC682" s="336" t="str">
        <f t="shared" si="1729"/>
        <v>3.15669253551523-0.310907077791309i</v>
      </c>
      <c r="BD682" s="336" t="str">
        <f t="shared" si="1730"/>
        <v>2.63739369015368+1.76225012354543i</v>
      </c>
      <c r="BE682" s="336" t="str">
        <f t="shared" si="1731"/>
        <v>0.920773248728525+3.03538261166928i</v>
      </c>
      <c r="BF682" s="336" t="str">
        <f t="shared" si="1732"/>
        <v>-1.21385899726563+2.93051485400699i</v>
      </c>
      <c r="BG682" s="336" t="str">
        <f t="shared" si="1733"/>
        <v>-2.79742463631834+1.4952546200957i</v>
      </c>
      <c r="BH682" s="336" t="str">
        <f t="shared" si="1734"/>
        <v>-3.111017975472-0.618819950460873i</v>
      </c>
      <c r="BI682" s="336" t="str">
        <f t="shared" si="1735"/>
        <v>-2.01227419496085-2.4519632010071i</v>
      </c>
      <c r="BJ682" s="336" t="str">
        <f t="shared" si="1736"/>
        <v>9.40388033044525E-13-3.17196642081822i</v>
      </c>
      <c r="BK682" s="336" t="str">
        <f t="shared" si="1737"/>
        <v>2.01227419496007-2.45196320100774i</v>
      </c>
      <c r="BL682" s="336" t="str">
        <f t="shared" si="1738"/>
        <v>3.11101797547181-0.618819950461856i</v>
      </c>
      <c r="BM682" s="176"/>
      <c r="BN682" s="176"/>
      <c r="BO682" s="176"/>
      <c r="BP682" s="176"/>
      <c r="BQ682" s="176"/>
      <c r="BR682" s="176"/>
      <c r="BS682" s="176"/>
      <c r="BT682" s="176"/>
      <c r="BU682" s="176"/>
      <c r="BV682" s="176"/>
      <c r="CH682" s="336" t="e">
        <f t="shared" si="1739"/>
        <v>#NUM!</v>
      </c>
    </row>
    <row r="683" spans="1:123" s="336" customFormat="1">
      <c r="A683" s="334">
        <f t="shared" si="1741"/>
        <v>1.8125000000000009E-2</v>
      </c>
      <c r="B683" s="335">
        <v>58</v>
      </c>
      <c r="C683" s="335">
        <f t="shared" si="1742"/>
        <v>2900</v>
      </c>
      <c r="D683" s="335">
        <f t="shared" si="1740"/>
        <v>18221.237390820799</v>
      </c>
      <c r="E683" s="334" t="str">
        <f t="shared" si="1687"/>
        <v>18221.2373908208i</v>
      </c>
      <c r="F683" s="334" t="str">
        <f t="shared" si="1743"/>
        <v>-0.0202728495513934-0.498154811792688i</v>
      </c>
      <c r="G683" s="334" t="str">
        <f t="shared" si="1744"/>
        <v>-3.25902252206171-0.748173624812176i</v>
      </c>
      <c r="H683" s="334" t="str">
        <f t="shared" si="1745"/>
        <v>-0.0002498237903632-0.00613879775283797i</v>
      </c>
      <c r="I683" s="334" t="str">
        <f t="shared" si="1688"/>
        <v>0.00221581205108678-0.00191929665871286i</v>
      </c>
      <c r="J683" s="336" t="str">
        <f>IMPRODUCT(1/Nt_input,BT625)</f>
        <v>0</v>
      </c>
      <c r="K683" s="336" t="str">
        <f t="shared" si="1689"/>
        <v>0</v>
      </c>
      <c r="L683" s="336" t="e">
        <f t="shared" si="1690"/>
        <v>#NUM!</v>
      </c>
      <c r="M683" s="336">
        <f t="shared" si="1746"/>
        <v>387.22214883490199</v>
      </c>
      <c r="N683" s="337">
        <f t="shared" si="1747"/>
        <v>-2.7778511650979998</v>
      </c>
      <c r="O683" s="336" t="str">
        <f t="shared" si="1748"/>
        <v>-2.30969883127821-1.54329141908727i</v>
      </c>
      <c r="P683" s="336" t="str">
        <f t="shared" si="1749"/>
        <v>-1.06303761845907-2.56639983579667i</v>
      </c>
      <c r="Q683" s="336" t="str">
        <f t="shared" si="1691"/>
        <v>0.541931878311851-2.72447553387908i</v>
      </c>
      <c r="R683" s="336" t="str">
        <f t="shared" si="1692"/>
        <v>1.96423739596775-1.96423739596775i</v>
      </c>
      <c r="S683" s="336" t="str">
        <f t="shared" si="1693"/>
        <v>2.72447553387908-0.541931878311842i</v>
      </c>
      <c r="T683" s="336" t="str">
        <f t="shared" si="1694"/>
        <v>2.56639983579667+1.06303761845908i</v>
      </c>
      <c r="U683" s="336" t="str">
        <f t="shared" si="1695"/>
        <v>1.54329141908727+2.30969883127821i</v>
      </c>
      <c r="V683" s="336" t="str">
        <f t="shared" si="1696"/>
        <v>-3.01175226804063E-19+2.777851165098i</v>
      </c>
      <c r="W683" s="336" t="str">
        <f t="shared" si="1697"/>
        <v>-1.54329141908728+2.3096988312782i</v>
      </c>
      <c r="X683" s="336" t="str">
        <f t="shared" si="1698"/>
        <v>-2.56639983579668+1.06303761845906i</v>
      </c>
      <c r="Y683" s="336" t="str">
        <f t="shared" si="1699"/>
        <v>-2.72447553387908-0.541931878311851i</v>
      </c>
      <c r="Z683" s="336" t="str">
        <f t="shared" si="1700"/>
        <v>-1.96423739596773-1.96423739596776i</v>
      </c>
      <c r="AA683" s="336" t="str">
        <f t="shared" si="1701"/>
        <v>-0.541931878311831-2.72447553387909i</v>
      </c>
      <c r="AB683" s="336" t="str">
        <f t="shared" si="1702"/>
        <v>1.06303761845908-2.56639983579667i</v>
      </c>
      <c r="AC683" s="336" t="str">
        <f t="shared" si="1703"/>
        <v>2.30969883127821-1.54329141908727i</v>
      </c>
      <c r="AD683" s="336" t="str">
        <f t="shared" si="1704"/>
        <v>2.777851165098+6.02350453608128E-19i</v>
      </c>
      <c r="AE683" s="336" t="str">
        <f t="shared" si="1705"/>
        <v>2.30969883127821+1.54329141908727i</v>
      </c>
      <c r="AF683" s="336" t="str">
        <f t="shared" si="1706"/>
        <v>1.06303761845904+2.56639983579668i</v>
      </c>
      <c r="AG683" s="336" t="str">
        <f t="shared" si="1707"/>
        <v>-0.541931878313226+2.72447553387881i</v>
      </c>
      <c r="AH683" s="336" t="str">
        <f t="shared" si="1708"/>
        <v>-1.96423739596776+1.96423739596773i</v>
      </c>
      <c r="AI683" s="336" t="str">
        <f t="shared" si="1709"/>
        <v>-2.72447553387882+0.541931878313187i</v>
      </c>
      <c r="AJ683" s="336" t="str">
        <f t="shared" si="1710"/>
        <v>-2.56639983579667-1.06303761845908i</v>
      </c>
      <c r="AK683" s="336" t="str">
        <f t="shared" si="1711"/>
        <v>-1.54329141908612-2.30969883127898i</v>
      </c>
      <c r="AL683" s="336" t="str">
        <f t="shared" si="1712"/>
        <v>3.94765428533426E-14-2.777851165098i</v>
      </c>
      <c r="AM683" s="336" t="str">
        <f t="shared" si="1713"/>
        <v>1.54329141908841-2.30969883127744i</v>
      </c>
      <c r="AN683" s="336" t="str">
        <f t="shared" si="1714"/>
        <v>2.56639983579668-1.06303761845904i</v>
      </c>
      <c r="AO683" s="336" t="str">
        <f t="shared" si="1715"/>
        <v>2.7244755338788+0.541931878313265i</v>
      </c>
      <c r="AP683" s="336" t="str">
        <f t="shared" si="1716"/>
        <v>1.96423739596773+1.96423739596776i</v>
      </c>
      <c r="AQ683" s="336" t="str">
        <f t="shared" si="1717"/>
        <v>0.541931878313226+2.72447553387881i</v>
      </c>
      <c r="AR683" s="336" t="str">
        <f t="shared" si="1718"/>
        <v>-1.06303761845908+2.56639983579667i</v>
      </c>
      <c r="AS683" s="336" t="str">
        <f t="shared" si="1719"/>
        <v>-2.30969883127747+1.54329141908838i</v>
      </c>
      <c r="AT683" s="336" t="str">
        <f t="shared" si="1720"/>
        <v>-2.777851165098-1.20470090721626E-18i</v>
      </c>
      <c r="AU683" s="336" t="str">
        <f t="shared" si="1721"/>
        <v>-2.30969883127896-1.54329141908615i</v>
      </c>
      <c r="AV683" s="336" t="str">
        <f t="shared" si="1722"/>
        <v>-1.06303761845908-2.56639983579667i</v>
      </c>
      <c r="AW683" s="336" t="str">
        <f t="shared" si="1723"/>
        <v>0.541931878313226-2.72447553387881i</v>
      </c>
      <c r="AX683" s="336" t="str">
        <f t="shared" si="1724"/>
        <v>1.96423739596779-1.9642373959677i</v>
      </c>
      <c r="AY683" s="336" t="str">
        <f t="shared" si="1725"/>
        <v>2.72447553387882-0.541931878313187i</v>
      </c>
      <c r="AZ683" s="336" t="str">
        <f t="shared" si="1726"/>
        <v>2.56639983579665+1.06303761845911i</v>
      </c>
      <c r="BA683" s="336" t="str">
        <f t="shared" si="1727"/>
        <v>1.54329141908612+2.30969883127898i</v>
      </c>
      <c r="BB683" s="336" t="str">
        <f t="shared" si="1728"/>
        <v>-3.94771452037962E-14+2.777851165098i</v>
      </c>
      <c r="BC683" s="336" t="str">
        <f t="shared" si="1729"/>
        <v>-1.54329141908848+2.3096988312774i</v>
      </c>
      <c r="BD683" s="336" t="str">
        <f t="shared" si="1730"/>
        <v>-2.56639983579668+1.06303761845904i</v>
      </c>
      <c r="BE683" s="336" t="str">
        <f t="shared" si="1731"/>
        <v>-2.72447553387936-0.541931878310476i</v>
      </c>
      <c r="BF683" s="336" t="str">
        <f t="shared" si="1732"/>
        <v>-1.96423739596773-1.96423739596776i</v>
      </c>
      <c r="BG683" s="336" t="str">
        <f t="shared" si="1733"/>
        <v>-0.541931878313226-2.72447553387881i</v>
      </c>
      <c r="BH683" s="336" t="str">
        <f t="shared" si="1734"/>
        <v>1.06303761845915-2.56639983579664i</v>
      </c>
      <c r="BI683" s="336" t="str">
        <f t="shared" si="1735"/>
        <v>2.30969883127742-1.54329141908845i</v>
      </c>
      <c r="BJ683" s="336" t="str">
        <f t="shared" si="1736"/>
        <v>2.777851165098+7.89530857066854E-14i</v>
      </c>
      <c r="BK683" s="336" t="str">
        <f t="shared" si="1737"/>
        <v>2.30969883127742+1.54329141908845i</v>
      </c>
      <c r="BL683" s="336" t="str">
        <f t="shared" si="1738"/>
        <v>1.063037618459+2.5663998357967i</v>
      </c>
      <c r="BM683" s="176"/>
      <c r="BN683" s="176"/>
      <c r="BO683" s="176"/>
      <c r="BP683" s="176"/>
      <c r="BQ683" s="176"/>
      <c r="BR683" s="176"/>
      <c r="BS683" s="176"/>
      <c r="BT683" s="176"/>
      <c r="BU683" s="176"/>
      <c r="BV683" s="176"/>
      <c r="CH683" s="336" t="e">
        <f t="shared" si="1739"/>
        <v>#NUM!</v>
      </c>
    </row>
    <row r="684" spans="1:123" s="336" customFormat="1">
      <c r="A684" s="334">
        <f t="shared" si="1741"/>
        <v>1.8437500000000009E-2</v>
      </c>
      <c r="B684" s="335">
        <v>59</v>
      </c>
      <c r="C684" s="335">
        <f t="shared" si="1742"/>
        <v>2950</v>
      </c>
      <c r="D684" s="335">
        <f t="shared" si="1740"/>
        <v>18535.396656179779</v>
      </c>
      <c r="E684" s="334" t="str">
        <f t="shared" si="1687"/>
        <v>18535.3966561798i</v>
      </c>
      <c r="F684" s="334" t="str">
        <f t="shared" si="1743"/>
        <v>-0.0212812004848407-0.489478300605946i</v>
      </c>
      <c r="G684" s="334" t="str">
        <f t="shared" si="1744"/>
        <v>-3.27522261506773-0.756883828580082i</v>
      </c>
      <c r="H684" s="334" t="str">
        <f t="shared" si="1745"/>
        <v>-0.000262249771800662-0.00603187647833704i</v>
      </c>
      <c r="I684" s="334" t="str">
        <f t="shared" si="1688"/>
        <v>0.00218497798388483-0.00191718703976007i</v>
      </c>
      <c r="J684" s="336" t="str">
        <f>IMPRODUCT(1/Nt_input,BU625)</f>
        <v>0</v>
      </c>
      <c r="K684" s="336" t="str">
        <f t="shared" si="1689"/>
        <v>0</v>
      </c>
      <c r="L684" s="336" t="e">
        <f t="shared" si="1690"/>
        <v>#NUM!</v>
      </c>
      <c r="M684" s="336">
        <f t="shared" si="1746"/>
        <v>387.64301631587</v>
      </c>
      <c r="N684" s="337">
        <f t="shared" si="1747"/>
        <v>-2.3569836841299741</v>
      </c>
      <c r="O684" s="336" t="str">
        <f t="shared" si="1748"/>
        <v>-2.07867403075635-1.11107441745099i</v>
      </c>
      <c r="P684" s="336" t="str">
        <f t="shared" si="1749"/>
        <v>-1.30946997461556-1.95976031004693i</v>
      </c>
      <c r="Q684" s="336" t="str">
        <f t="shared" si="1691"/>
        <v>-0.231024800521746-2.34563416346173i</v>
      </c>
      <c r="R684" s="336" t="str">
        <f t="shared" si="1692"/>
        <v>0.90197860627143-2.17756898423071i</v>
      </c>
      <c r="S684" s="336" t="str">
        <f t="shared" si="1693"/>
        <v>1.82197302623789-1.49525462009533i</v>
      </c>
      <c r="T684" s="336" t="str">
        <f t="shared" si="1694"/>
        <v>2.31169490354525-0.459824705923714i</v>
      </c>
      <c r="U684" s="336" t="str">
        <f t="shared" si="1695"/>
        <v>2.2554927580067+0.684196248041641i</v>
      </c>
      <c r="V684" s="336" t="str">
        <f t="shared" si="1696"/>
        <v>1.66663914619427+1.66663914619444i</v>
      </c>
      <c r="W684" s="336" t="str">
        <f t="shared" si="1697"/>
        <v>0.684196248041629+2.2554927580067i</v>
      </c>
      <c r="X684" s="336" t="str">
        <f t="shared" si="1698"/>
        <v>-0.459824705923709+2.31169490354525i</v>
      </c>
      <c r="Y684" s="336" t="str">
        <f t="shared" si="1699"/>
        <v>-1.49525462009533+1.82197302623789i</v>
      </c>
      <c r="Z684" s="336" t="str">
        <f t="shared" si="1700"/>
        <v>-2.1775689842307+0.901978606271442i</v>
      </c>
      <c r="AA684" s="336" t="str">
        <f t="shared" si="1701"/>
        <v>-2.34563416346173-0.23102480052175i</v>
      </c>
      <c r="AB684" s="336" t="str">
        <f t="shared" si="1702"/>
        <v>-1.95976031004692-1.30946997461558i</v>
      </c>
      <c r="AC684" s="336" t="str">
        <f t="shared" si="1703"/>
        <v>-1.11107441745095-2.07867403075637i</v>
      </c>
      <c r="AD684" s="336" t="str">
        <f t="shared" si="1704"/>
        <v>1.27054260982862E-14-2.35698368412997i</v>
      </c>
      <c r="AE684" s="336" t="str">
        <f t="shared" si="1705"/>
        <v>1.11107441745094-2.07867403075637i</v>
      </c>
      <c r="AF684" s="336" t="str">
        <f t="shared" si="1706"/>
        <v>1.95976031004732-1.30946997461497i</v>
      </c>
      <c r="AG684" s="336" t="str">
        <f t="shared" si="1707"/>
        <v>2.34563416346182-0.231024800520825i</v>
      </c>
      <c r="AH684" s="336" t="str">
        <f t="shared" si="1708"/>
        <v>2.17756898423106+0.901978606270567i</v>
      </c>
      <c r="AI684" s="336" t="str">
        <f t="shared" si="1709"/>
        <v>1.4952546200957+1.82197302623759i</v>
      </c>
      <c r="AJ684" s="336" t="str">
        <f t="shared" si="1710"/>
        <v>0.4598247059237+2.31169490354525i</v>
      </c>
      <c r="AK684" s="336" t="str">
        <f t="shared" si="1711"/>
        <v>-0.684196248042101+2.25549275800656i</v>
      </c>
      <c r="AL684" s="336" t="str">
        <f t="shared" si="1712"/>
        <v>-1.66663914619496+1.66663914619375i</v>
      </c>
      <c r="AM684" s="336" t="str">
        <f t="shared" si="1713"/>
        <v>-2.25549275800635+0.68419624804277i</v>
      </c>
      <c r="AN684" s="336" t="str">
        <f t="shared" si="1714"/>
        <v>-2.31169490354539-0.459824705923016i</v>
      </c>
      <c r="AO684" s="336" t="str">
        <f t="shared" si="1715"/>
        <v>-1.82197302623803-1.49525462009516i</v>
      </c>
      <c r="AP684" s="336" t="str">
        <f t="shared" si="1716"/>
        <v>-0.901978606271183-2.17756898423081i</v>
      </c>
      <c r="AQ684" s="336" t="str">
        <f t="shared" si="1717"/>
        <v>0.231024800522429-2.34563416346166i</v>
      </c>
      <c r="AR684" s="336" t="str">
        <f t="shared" si="1718"/>
        <v>1.30946997461634-1.95976031004641i</v>
      </c>
      <c r="AS684" s="336" t="str">
        <f t="shared" si="1719"/>
        <v>2.07867403075593-1.11107441745177i</v>
      </c>
      <c r="AT684" s="336" t="str">
        <f t="shared" si="1720"/>
        <v>2.35698368412997-4.43515685621245E-13i</v>
      </c>
      <c r="AU684" s="336" t="str">
        <f t="shared" si="1721"/>
        <v>2.07867403075638+1.11107441745092i</v>
      </c>
      <c r="AV684" s="336" t="str">
        <f t="shared" si="1722"/>
        <v>1.30946997461518+1.95976031004718i</v>
      </c>
      <c r="AW684" s="336" t="str">
        <f t="shared" si="1723"/>
        <v>0.231024800521046+2.3456341634618i</v>
      </c>
      <c r="AX684" s="336" t="str">
        <f t="shared" si="1724"/>
        <v>-0.901978606270362+2.17756898423115i</v>
      </c>
      <c r="AY684" s="336" t="str">
        <f t="shared" si="1725"/>
        <v>-1.82197302623743+1.4952546200959i</v>
      </c>
      <c r="AZ684" s="336" t="str">
        <f t="shared" si="1726"/>
        <v>-2.3116949035452+0.459824705923952i</v>
      </c>
      <c r="BA684" s="336" t="str">
        <f t="shared" si="1727"/>
        <v>-2.25549275800663-0.684196248041858i</v>
      </c>
      <c r="BB684" s="336" t="str">
        <f t="shared" si="1728"/>
        <v>-1.66663914619393-1.66663914619478i</v>
      </c>
      <c r="BC684" s="336" t="str">
        <f t="shared" si="1729"/>
        <v>-0.684196248040708-2.25549275800698i</v>
      </c>
      <c r="BD684" s="336" t="str">
        <f t="shared" si="1730"/>
        <v>0.459824705922764-2.31169490354544i</v>
      </c>
      <c r="BE684" s="336" t="str">
        <f t="shared" si="1731"/>
        <v>1.49525462009496-1.8219730262382i</v>
      </c>
      <c r="BF684" s="336" t="str">
        <f t="shared" si="1732"/>
        <v>2.17756898423071-0.901978606271418i</v>
      </c>
      <c r="BG684" s="336" t="str">
        <f t="shared" si="1733"/>
        <v>2.34563416346168+0.231024800522242i</v>
      </c>
      <c r="BH684" s="336" t="str">
        <f t="shared" si="1734"/>
        <v>1.95976031004651+1.30946997461618i</v>
      </c>
      <c r="BI684" s="336" t="str">
        <f t="shared" si="1735"/>
        <v>1.11107441745199+2.07867403075581i</v>
      </c>
      <c r="BJ684" s="336" t="str">
        <f t="shared" si="1736"/>
        <v>6.98768281133139E-13+2.35698368412997i</v>
      </c>
      <c r="BK684" s="336" t="str">
        <f t="shared" si="1737"/>
        <v>-1.11107441745076+2.07867403075647i</v>
      </c>
      <c r="BL684" s="336" t="str">
        <f t="shared" si="1738"/>
        <v>-1.95976031004708+1.30946997461534i</v>
      </c>
      <c r="BM684" s="176"/>
      <c r="BN684" s="176"/>
      <c r="BO684" s="176"/>
      <c r="BP684" s="176"/>
      <c r="BQ684" s="176"/>
      <c r="BR684" s="176"/>
      <c r="BS684" s="176"/>
      <c r="BT684" s="176"/>
      <c r="BU684" s="176"/>
      <c r="BV684" s="176"/>
      <c r="CH684" s="336" t="e">
        <f t="shared" si="1739"/>
        <v>#NUM!</v>
      </c>
    </row>
    <row r="685" spans="1:123" s="336" customFormat="1">
      <c r="A685" s="334">
        <f t="shared" si="1741"/>
        <v>1.875000000000001E-2</v>
      </c>
      <c r="B685" s="335">
        <v>60</v>
      </c>
      <c r="C685" s="335">
        <f t="shared" si="1742"/>
        <v>3000</v>
      </c>
      <c r="D685" s="335">
        <f t="shared" si="1740"/>
        <v>18849.555921538758</v>
      </c>
      <c r="E685" s="334" t="str">
        <f t="shared" si="1687"/>
        <v>18849.5559215388i</v>
      </c>
      <c r="F685" s="334" t="str">
        <f t="shared" si="1743"/>
        <v>-0.0222364168026724-0.481083438328989i</v>
      </c>
      <c r="G685" s="334" t="str">
        <f t="shared" si="1744"/>
        <v>-3.2915380923237-0.765253038837637i</v>
      </c>
      <c r="H685" s="334" t="str">
        <f t="shared" si="1745"/>
        <v>-0.000274020971529271-0.00592842598370924i</v>
      </c>
      <c r="I685" s="334" t="str">
        <f t="shared" si="1688"/>
        <v>0.0021548994014284-0.00191470557088243i</v>
      </c>
      <c r="J685" s="336" t="str">
        <f>IMPRODUCT(1/Nt_input,BV625)</f>
        <v>0</v>
      </c>
      <c r="K685" s="336" t="str">
        <f t="shared" si="1689"/>
        <v>0</v>
      </c>
      <c r="L685" s="336" t="e">
        <f t="shared" si="1690"/>
        <v>#NUM!</v>
      </c>
      <c r="M685" s="336">
        <f t="shared" si="1746"/>
        <v>388.08658283817454</v>
      </c>
      <c r="N685" s="337">
        <f t="shared" si="1747"/>
        <v>-1.9134171618254356</v>
      </c>
      <c r="O685" s="336" t="str">
        <f t="shared" si="1748"/>
        <v>-1.76776695296636-0.73223304703363i</v>
      </c>
      <c r="P685" s="336" t="str">
        <f t="shared" si="1749"/>
        <v>-1.35299025036545-1.35299025036552i</v>
      </c>
      <c r="Q685" s="336" t="str">
        <f t="shared" si="1691"/>
        <v>-0.732233047033651-1.76776695296635i</v>
      </c>
      <c r="R685" s="336" t="str">
        <f t="shared" si="1692"/>
        <v>9.35287799344841E-14-1.91341716182544i</v>
      </c>
      <c r="S685" s="336" t="str">
        <f t="shared" si="1693"/>
        <v>0.732233047033648-1.76776695296635i</v>
      </c>
      <c r="T685" s="336" t="str">
        <f t="shared" si="1694"/>
        <v>1.35299025036545-1.35299025036552i</v>
      </c>
      <c r="U685" s="336" t="str">
        <f t="shared" si="1695"/>
        <v>1.76776695296638-0.732233047033565i</v>
      </c>
      <c r="V685" s="336" t="str">
        <f t="shared" si="1696"/>
        <v>1.91341716182544-3.28149320495975E-15i</v>
      </c>
      <c r="W685" s="336" t="str">
        <f t="shared" si="1697"/>
        <v>1.76776695296638+0.732233047033558i</v>
      </c>
      <c r="X685" s="336" t="str">
        <f t="shared" si="1698"/>
        <v>1.35299025036545+1.35299025036552i</v>
      </c>
      <c r="Y685" s="336" t="str">
        <f t="shared" si="1699"/>
        <v>0.732233047033661+1.76776695296634i</v>
      </c>
      <c r="Z685" s="336" t="str">
        <f t="shared" si="1700"/>
        <v>-8.34494634054556E-14+1.91341716182544i</v>
      </c>
      <c r="AA685" s="336" t="str">
        <f t="shared" si="1701"/>
        <v>-0.732233047033638+1.76776695296635i</v>
      </c>
      <c r="AB685" s="336" t="str">
        <f t="shared" si="1702"/>
        <v>-1.35299025036544+1.35299025036552i</v>
      </c>
      <c r="AC685" s="336" t="str">
        <f t="shared" si="1703"/>
        <v>-1.76776695296638+0.732233047033567i</v>
      </c>
      <c r="AD685" s="336" t="str">
        <f t="shared" si="1704"/>
        <v>-1.91341716182544+6.5629864099195E-15i</v>
      </c>
      <c r="AE685" s="336" t="str">
        <f t="shared" si="1705"/>
        <v>-1.7677669529666-0.732233047033028i</v>
      </c>
      <c r="AF685" s="336" t="str">
        <f t="shared" si="1706"/>
        <v>-1.35299025036612-1.35299025036484i</v>
      </c>
      <c r="AG685" s="336" t="str">
        <f t="shared" si="1707"/>
        <v>-0.732233047032947-1.76776695296664i</v>
      </c>
      <c r="AH685" s="336" t="str">
        <f t="shared" si="1708"/>
        <v>4.7444172299649E-13-1.91341716182544i</v>
      </c>
      <c r="AI685" s="336" t="str">
        <f t="shared" si="1709"/>
        <v>0.732233047033824-1.76776695296627i</v>
      </c>
      <c r="AJ685" s="336" t="str">
        <f t="shared" si="1710"/>
        <v>1.35299025036543-1.35299025036554i</v>
      </c>
      <c r="AK685" s="336" t="str">
        <f t="shared" si="1711"/>
        <v>1.76776695296623-0.732233047033935i</v>
      </c>
      <c r="AL685" s="336" t="str">
        <f t="shared" si="1712"/>
        <v>1.91341716182544-5.94457285484801E-13i</v>
      </c>
      <c r="AM685" s="336" t="str">
        <f t="shared" si="1713"/>
        <v>1.76776695296668+0.732233047032836i</v>
      </c>
      <c r="AN685" s="336" t="str">
        <f t="shared" si="1714"/>
        <v>1.35299025036493+1.35299025036604i</v>
      </c>
      <c r="AO685" s="336" t="str">
        <f t="shared" si="1715"/>
        <v>0.732233047033139+1.76776695296656i</v>
      </c>
      <c r="AP685" s="336" t="str">
        <f t="shared" si="1716"/>
        <v>-2.67225530069464E-13+1.91341716182544i</v>
      </c>
      <c r="AQ685" s="336" t="str">
        <f t="shared" si="1717"/>
        <v>-0.732233047033632+1.76776695296635i</v>
      </c>
      <c r="AR685" s="336" t="str">
        <f t="shared" si="1718"/>
        <v>-1.3529902503653+1.35299025036566i</v>
      </c>
      <c r="AS685" s="336" t="str">
        <f t="shared" si="1719"/>
        <v>-1.76776695296616+0.732233047034101i</v>
      </c>
      <c r="AT685" s="336" t="str">
        <f t="shared" si="1720"/>
        <v>-1.91341716182544+7.7448218511555E-13i</v>
      </c>
      <c r="AU685" s="336" t="str">
        <f t="shared" si="1721"/>
        <v>-1.76776695296602-0.732233047034428i</v>
      </c>
      <c r="AV685" s="336" t="str">
        <f t="shared" si="1722"/>
        <v>-1.35299025036505-1.35299025036591i</v>
      </c>
      <c r="AW685" s="336" t="str">
        <f t="shared" si="1723"/>
        <v>-0.732233047033305-1.76776695296649i</v>
      </c>
      <c r="AX685" s="336" t="str">
        <f t="shared" si="1724"/>
        <v>8.72006304387139E-14-1.91341716182544i</v>
      </c>
      <c r="AY685" s="336" t="str">
        <f t="shared" si="1725"/>
        <v>0.732233047033466-1.76776695296642i</v>
      </c>
      <c r="AZ685" s="336" t="str">
        <f t="shared" si="1726"/>
        <v>1.35299025036518-1.35299025036579i</v>
      </c>
      <c r="BA685" s="336" t="str">
        <f t="shared" si="1727"/>
        <v>1.76776695296609-0.732233047034268i</v>
      </c>
      <c r="BB685" s="336" t="str">
        <f t="shared" si="1728"/>
        <v>1.91341716182544+9.48883445992978E-13i</v>
      </c>
      <c r="BC685" s="336" t="str">
        <f t="shared" si="1729"/>
        <v>1.76776695296609+0.732233047034262i</v>
      </c>
      <c r="BD685" s="336" t="str">
        <f t="shared" si="1730"/>
        <v>1.35299025036518+1.35299025036579i</v>
      </c>
      <c r="BE685" s="336" t="str">
        <f t="shared" si="1731"/>
        <v>0.732233047033472+1.76776695296642i</v>
      </c>
      <c r="BF685" s="336" t="str">
        <f t="shared" si="1732"/>
        <v>1.47206855784587E-13+1.91341716182544i</v>
      </c>
      <c r="BG685" s="336" t="str">
        <f t="shared" si="1733"/>
        <v>-0.732233047033299+1.76776695296649i</v>
      </c>
      <c r="BH685" s="336" t="str">
        <f t="shared" si="1734"/>
        <v>-1.35299025036501+1.35299025036595i</v>
      </c>
      <c r="BI685" s="336" t="str">
        <f t="shared" si="1735"/>
        <v>-1.76776695296602+0.732233047034434i</v>
      </c>
      <c r="BJ685" s="336" t="str">
        <f t="shared" si="1736"/>
        <v>-1.91341716182544-7.68858546362229E-13i</v>
      </c>
      <c r="BK685" s="336" t="str">
        <f t="shared" si="1737"/>
        <v>-1.76776695296618-0.732233047034046i</v>
      </c>
      <c r="BL685" s="336" t="str">
        <f t="shared" si="1738"/>
        <v>-1.35299025036531-1.35299025036566i</v>
      </c>
      <c r="BM685" s="176"/>
      <c r="BN685" s="176"/>
      <c r="BO685" s="176"/>
      <c r="BP685" s="176"/>
      <c r="BQ685" s="176"/>
      <c r="BR685" s="176"/>
      <c r="BS685" s="176"/>
      <c r="BT685" s="176"/>
      <c r="BU685" s="176"/>
      <c r="BV685" s="176"/>
      <c r="CH685" s="336" t="e">
        <f t="shared" si="1739"/>
        <v>#NUM!</v>
      </c>
    </row>
    <row r="686" spans="1:123" s="336" customFormat="1">
      <c r="A686" s="334">
        <f t="shared" si="1741"/>
        <v>1.906250000000001E-2</v>
      </c>
      <c r="B686" s="335">
        <v>61</v>
      </c>
      <c r="C686" s="335">
        <f t="shared" si="1742"/>
        <v>3050</v>
      </c>
      <c r="D686" s="335">
        <f t="shared" si="1740"/>
        <v>19163.715186897738</v>
      </c>
      <c r="E686" s="334" t="str">
        <f t="shared" si="1687"/>
        <v>19163.7151868977i</v>
      </c>
      <c r="F686" s="334" t="str">
        <f t="shared" si="1743"/>
        <v>-0.0231418875735834-0.472956602896904i</v>
      </c>
      <c r="G686" s="334" t="str">
        <f t="shared" si="1744"/>
        <v>-3.30796281202632-0.773282917399673i</v>
      </c>
      <c r="H686" s="334" t="str">
        <f t="shared" si="1745"/>
        <v>-0.00028517915328752-0.00582827840326405i</v>
      </c>
      <c r="I686" s="334" t="str">
        <f t="shared" si="1688"/>
        <v>0.00212555843047176-0.00191188391833609i</v>
      </c>
      <c r="J686" s="336" t="str">
        <f>IMPRODUCT(1/Nt_input,BW625)</f>
        <v>0</v>
      </c>
      <c r="K686" s="336" t="str">
        <f t="shared" si="1689"/>
        <v>0</v>
      </c>
      <c r="L686" s="336" t="e">
        <f t="shared" si="1690"/>
        <v>#NUM!</v>
      </c>
      <c r="M686" s="336">
        <f t="shared" si="1746"/>
        <v>388.54857661372773</v>
      </c>
      <c r="N686" s="337">
        <f t="shared" si="1747"/>
        <v>-1.4514233862722956</v>
      </c>
      <c r="O686" s="336" t="str">
        <f t="shared" si="1748"/>
        <v>-1.38892558254899-0.421325969243637i</v>
      </c>
      <c r="P686" s="336" t="str">
        <f t="shared" si="1749"/>
        <v>-1.20681444027068-0.806367628921383i</v>
      </c>
      <c r="Q686" s="336" t="str">
        <f t="shared" si="1691"/>
        <v>-0.920773248729168-1.12196544984365i</v>
      </c>
      <c r="R686" s="336" t="str">
        <f t="shared" si="1692"/>
        <v>-0.555435683273682-1.34094035958518i</v>
      </c>
      <c r="S686" s="336" t="str">
        <f t="shared" si="1693"/>
        <v>-0.142264369729832-1.44443438595303i</v>
      </c>
      <c r="T686" s="336" t="str">
        <f t="shared" si="1694"/>
        <v>0.283158655809544-1.42353469288889i</v>
      </c>
      <c r="U686" s="336" t="str">
        <f t="shared" si="1695"/>
        <v>0.684196248041706-1.28004114792603i</v>
      </c>
      <c r="V686" s="336" t="str">
        <f t="shared" si="1696"/>
        <v>1.02631131880593-1.02631131880584i</v>
      </c>
      <c r="W686" s="336" t="str">
        <f t="shared" si="1697"/>
        <v>1.28004114792603-0.684196248041713i</v>
      </c>
      <c r="X686" s="336" t="str">
        <f t="shared" si="1698"/>
        <v>1.42353469288889-0.283158655809552i</v>
      </c>
      <c r="Y686" s="336" t="str">
        <f t="shared" si="1699"/>
        <v>1.44443438595303+0.14226436972983i</v>
      </c>
      <c r="Z686" s="336" t="str">
        <f t="shared" si="1700"/>
        <v>1.34094035958519+0.55543568327367i</v>
      </c>
      <c r="AA686" s="336" t="str">
        <f t="shared" si="1701"/>
        <v>1.12196544984367+0.920773248729154i</v>
      </c>
      <c r="AB686" s="336" t="str">
        <f t="shared" si="1702"/>
        <v>0.806367628921386+1.20681444027068i</v>
      </c>
      <c r="AC686" s="336" t="str">
        <f t="shared" si="1703"/>
        <v>0.421325969243565+1.38892558254901i</v>
      </c>
      <c r="AD686" s="336" t="str">
        <f t="shared" si="1704"/>
        <v>1.77806749183477E-14+1.4514233862723i</v>
      </c>
      <c r="AE686" s="336" t="str">
        <f t="shared" si="1705"/>
        <v>-0.421325969243964+1.38892558254889i</v>
      </c>
      <c r="AF686" s="336" t="str">
        <f t="shared" si="1706"/>
        <v>-0.806367628921133+1.20681444027085i</v>
      </c>
      <c r="AG686" s="336" t="str">
        <f t="shared" si="1707"/>
        <v>-1.12196544984393+0.92077324872883i</v>
      </c>
      <c r="AH686" s="336" t="str">
        <f t="shared" si="1708"/>
        <v>-1.34094035958513+0.555435683273817i</v>
      </c>
      <c r="AI686" s="336" t="str">
        <f t="shared" si="1709"/>
        <v>-1.44443438595309+0.14226436972927i</v>
      </c>
      <c r="AJ686" s="336" t="str">
        <f t="shared" si="1710"/>
        <v>-1.42353469288889-0.283158655809547i</v>
      </c>
      <c r="AK686" s="336" t="str">
        <f t="shared" si="1711"/>
        <v>-1.28004114792569-0.684196248042336i</v>
      </c>
      <c r="AL686" s="336" t="str">
        <f t="shared" si="1712"/>
        <v>-1.02631131880584-1.02631131880592i</v>
      </c>
      <c r="AM686" s="336" t="str">
        <f t="shared" si="1713"/>
        <v>-0.684196248042239-1.28004114792575i</v>
      </c>
      <c r="AN686" s="336" t="str">
        <f t="shared" si="1714"/>
        <v>-0.283158655809437-1.42353469288891i</v>
      </c>
      <c r="AO686" s="336" t="str">
        <f t="shared" si="1715"/>
        <v>0.142264369729402-1.44443438595307i</v>
      </c>
      <c r="AP686" s="336" t="str">
        <f t="shared" si="1716"/>
        <v>0.555435683273939-1.34094035958507i</v>
      </c>
      <c r="AQ686" s="336" t="str">
        <f t="shared" si="1717"/>
        <v>0.920773248728933-1.12196544984385i</v>
      </c>
      <c r="AR686" s="336" t="str">
        <f t="shared" si="1718"/>
        <v>1.20681444027091-0.806367628921041i</v>
      </c>
      <c r="AS686" s="336" t="str">
        <f t="shared" si="1719"/>
        <v>1.38892558254892-0.421325969243858i</v>
      </c>
      <c r="AT686" s="336" t="str">
        <f t="shared" si="1720"/>
        <v>1.4514233862723+5.41965722595043E-13i</v>
      </c>
      <c r="AU686" s="336" t="str">
        <f t="shared" si="1721"/>
        <v>1.38892558254901+0.421325969243553i</v>
      </c>
      <c r="AV686" s="336" t="str">
        <f t="shared" si="1722"/>
        <v>1.20681444027029+0.806367628921977i</v>
      </c>
      <c r="AW686" s="336" t="str">
        <f t="shared" si="1723"/>
        <v>0.920773248729178+1.12196544984364i</v>
      </c>
      <c r="AX686" s="336" t="str">
        <f t="shared" si="1724"/>
        <v>0.555435683274233+1.34094035958495i</v>
      </c>
      <c r="AY686" s="336" t="str">
        <f t="shared" si="1725"/>
        <v>0.142264369729719+1.44443438595304i</v>
      </c>
      <c r="AZ686" s="336" t="str">
        <f t="shared" si="1726"/>
        <v>-0.283158655809084+1.42353469288898i</v>
      </c>
      <c r="BA686" s="336" t="str">
        <f t="shared" si="1727"/>
        <v>-0.684196248041957+1.2800411479259i</v>
      </c>
      <c r="BB686" s="336" t="str">
        <f t="shared" si="1728"/>
        <v>-1.02631131880562+1.02631131880615i</v>
      </c>
      <c r="BC686" s="336" t="str">
        <f t="shared" si="1729"/>
        <v>-1.28004114792622+0.684196248041345i</v>
      </c>
      <c r="BD686" s="336" t="str">
        <f t="shared" si="1730"/>
        <v>-1.42353469288883+0.283158655809859i</v>
      </c>
      <c r="BE686" s="336" t="str">
        <f t="shared" si="1731"/>
        <v>-1.44443438595297-0.14226436973041i</v>
      </c>
      <c r="BF686" s="336" t="str">
        <f t="shared" si="1732"/>
        <v>-1.34094035958524-0.555435683273541i</v>
      </c>
      <c r="BG686" s="336" t="str">
        <f t="shared" si="1733"/>
        <v>-1.12196544984323-0.920773248729685i</v>
      </c>
      <c r="BH686" s="336" t="str">
        <f t="shared" si="1734"/>
        <v>-0.806367628921434-1.20681444027065i</v>
      </c>
      <c r="BI686" s="336" t="str">
        <f t="shared" si="1735"/>
        <v>-0.421325969244309-1.38892558254878i</v>
      </c>
      <c r="BJ686" s="336" t="str">
        <f t="shared" si="1736"/>
        <v>1.11665710225454E-13-1.4514233862723i</v>
      </c>
      <c r="BK686" s="336" t="str">
        <f t="shared" si="1737"/>
        <v>0.421325969243102-1.38892558254915i</v>
      </c>
      <c r="BL686" s="336" t="str">
        <f t="shared" si="1738"/>
        <v>0.80636762892162-1.20681444027053i</v>
      </c>
      <c r="BM686" s="176"/>
      <c r="BN686" s="176"/>
      <c r="BO686" s="176"/>
      <c r="BP686" s="176"/>
      <c r="BQ686" s="176"/>
      <c r="BR686" s="176"/>
      <c r="BS686" s="176"/>
      <c r="BT686" s="176"/>
      <c r="BU686" s="176"/>
      <c r="BV686" s="176"/>
      <c r="CH686" s="336" t="e">
        <f t="shared" si="1739"/>
        <v>#NUM!</v>
      </c>
    </row>
    <row r="687" spans="1:123" s="336" customFormat="1">
      <c r="A687" s="334">
        <f>A686+Div_Nt_input</f>
        <v>1.937500000000001E-2</v>
      </c>
      <c r="B687" s="335">
        <v>62</v>
      </c>
      <c r="C687" s="335">
        <f t="shared" si="1742"/>
        <v>3100</v>
      </c>
      <c r="D687" s="335">
        <f t="shared" si="1740"/>
        <v>19477.874452256718</v>
      </c>
      <c r="E687" s="334" t="str">
        <f t="shared" si="1687"/>
        <v>19477.8744522567i</v>
      </c>
      <c r="F687" s="334" t="str">
        <f t="shared" si="1743"/>
        <v>-0.0240007331444402-0.465085035701506i</v>
      </c>
      <c r="G687" s="334" t="str">
        <f t="shared" si="1744"/>
        <v>-3.32449066771184-0.780975124455621i</v>
      </c>
      <c r="H687" s="334"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-0.000295762769335386-0.00573127651175059i</v>
      </c>
      <c r="I687" s="334" t="str">
        <f t="shared" si="1688"/>
        <v>0.0020969370787094-0.0019087517604413i</v>
      </c>
      <c r="J687" s="336" t="str">
        <f>IMPRODUCT(1/Nt_input,BX625)</f>
        <v>0</v>
      </c>
      <c r="K687" s="336" t="str">
        <f t="shared" si="1689"/>
        <v>0</v>
      </c>
      <c r="L687" s="336" t="e">
        <f t="shared" si="1690"/>
        <v>#NUM!</v>
      </c>
      <c r="M687" s="336">
        <f t="shared" si="1746"/>
        <v>389.02454838991935</v>
      </c>
      <c r="N687" s="337">
        <f t="shared" si="1747"/>
        <v>-0.97545161008062609</v>
      </c>
      <c r="O687" s="336" t="str">
        <f t="shared" si="1748"/>
        <v>-0.956708580912709-0.190301168721784i</v>
      </c>
      <c r="P687" s="336" t="str">
        <f t="shared" si="1749"/>
        <v>-0.901199777508652-0.373289170251751i</v>
      </c>
      <c r="Q687" s="336" t="str">
        <f t="shared" si="1691"/>
        <v>-0.811058372053646-0.541931878311819i</v>
      </c>
      <c r="R687" s="336" t="str">
        <f t="shared" si="1692"/>
        <v>-0.689748448207348-0.689748448207345i</v>
      </c>
      <c r="S687" s="336" t="str">
        <f t="shared" si="1693"/>
        <v>-0.541931878311821-0.811058372053644i</v>
      </c>
      <c r="T687" s="336" t="str">
        <f t="shared" si="1694"/>
        <v>-0.373289170251664-0.901199777508689i</v>
      </c>
      <c r="U687" s="336" t="str">
        <f t="shared" si="1695"/>
        <v>-0.19030116872181-0.956708580912703i</v>
      </c>
      <c r="V687" s="336" t="str">
        <f t="shared" si="1696"/>
        <v>-3.34588721617309E-15-0.975451610080626i</v>
      </c>
      <c r="W687" s="336" t="str">
        <f t="shared" si="1697"/>
        <v>0.190301168721796-0.956708580912706i</v>
      </c>
      <c r="X687" s="336" t="str">
        <f t="shared" si="1698"/>
        <v>0.373289170251748-0.901199777508653i</v>
      </c>
      <c r="Y687" s="336" t="str">
        <f t="shared" si="1699"/>
        <v>0.541931878311813-0.81105837205365i</v>
      </c>
      <c r="Z687" s="336" t="str">
        <f t="shared" si="1700"/>
        <v>0.689748448207343-0.68974844820735i</v>
      </c>
      <c r="AA687" s="336" t="str">
        <f t="shared" si="1701"/>
        <v>0.811058372053644-0.541931878311821i</v>
      </c>
      <c r="AB687" s="336" t="str">
        <f t="shared" si="1702"/>
        <v>0.901199777508685-0.373289170251674i</v>
      </c>
      <c r="AC687" s="336" t="str">
        <f t="shared" si="1703"/>
        <v>0.956708580912703-0.190301168721813i</v>
      </c>
      <c r="AD687" s="336" t="str">
        <f t="shared" si="1704"/>
        <v>0.975451610080626-6.69177443234618E-15i</v>
      </c>
      <c r="AE687" s="336" t="str">
        <f t="shared" si="1705"/>
        <v>0.956708580912746+0.190301168721596i</v>
      </c>
      <c r="AF687" s="336" t="str">
        <f t="shared" si="1706"/>
        <v>0.901199777508657+0.373289170251739i</v>
      </c>
      <c r="AG687" s="336" t="str">
        <f t="shared" si="1707"/>
        <v>0.81105837205349+0.541931878312052i</v>
      </c>
      <c r="AH687" s="336" t="str">
        <f t="shared" si="1708"/>
        <v>0.68974844820701+0.689748448207684i</v>
      </c>
      <c r="AI687" s="336" t="str">
        <f t="shared" si="1709"/>
        <v>0.541931878312077+0.811058372053473i</v>
      </c>
      <c r="AJ687" s="336" t="str">
        <f t="shared" si="1710"/>
        <v>0.373289170251767+0.901199777508646i</v>
      </c>
      <c r="AK687" s="336" t="str">
        <f t="shared" si="1711"/>
        <v>0.190301168721613+0.956708580912743i</v>
      </c>
      <c r="AL687" s="336" t="str">
        <f t="shared" si="1712"/>
        <v>-3.78098369503319E-13+0.975451610080626i</v>
      </c>
      <c r="AM687" s="336" t="str">
        <f t="shared" si="1713"/>
        <v>-0.190301168721402+0.956708580912784i</v>
      </c>
      <c r="AN687" s="336" t="str">
        <f t="shared" si="1714"/>
        <v>-0.373289170251569+0.901199777508728i</v>
      </c>
      <c r="AO687" s="336" t="str">
        <f t="shared" si="1715"/>
        <v>-0.541931878311888+0.811058372053599i</v>
      </c>
      <c r="AP687" s="336" t="str">
        <f t="shared" si="1716"/>
        <v>-0.689748448207534+0.689748448207159i</v>
      </c>
      <c r="AQ687" s="336" t="str">
        <f t="shared" si="1717"/>
        <v>-0.811058372053371+0.541931878312231i</v>
      </c>
      <c r="AR687" s="336" t="str">
        <f t="shared" si="1718"/>
        <v>-0.901199777508571+0.373289170251949i</v>
      </c>
      <c r="AS687" s="336" t="str">
        <f t="shared" si="1719"/>
        <v>-0.956708580912699+0.190301168721834i</v>
      </c>
      <c r="AT687" s="336" t="str">
        <f t="shared" si="1720"/>
        <v>-0.975451610080626-1.80684466711226E-13i</v>
      </c>
      <c r="AU687" s="336" t="str">
        <f t="shared" si="1721"/>
        <v>-0.956708580912634-0.190301168722161i</v>
      </c>
      <c r="AV687" s="336" t="str">
        <f t="shared" si="1722"/>
        <v>-0.901199777508814-0.373289170251361i</v>
      </c>
      <c r="AW687" s="336" t="str">
        <f t="shared" si="1723"/>
        <v>-0.811058372053709-0.541931878311723i</v>
      </c>
      <c r="AX687" s="336" t="str">
        <f t="shared" si="1724"/>
        <v>-0.689748448207298-0.689748448207395i</v>
      </c>
      <c r="AY687" s="336" t="str">
        <f t="shared" si="1725"/>
        <v>-0.541931878311588-0.8110583720538i</v>
      </c>
      <c r="AZ687" s="336" t="str">
        <f t="shared" si="1726"/>
        <v>-0.373289170252132-0.901199777508495i</v>
      </c>
      <c r="BA687" s="336" t="str">
        <f t="shared" si="1727"/>
        <v>-0.190301168722028-0.95670858091266i</v>
      </c>
      <c r="BB687" s="336" t="str">
        <f t="shared" si="1728"/>
        <v>-1.67294360808655E-14-0.975451610080626i</v>
      </c>
      <c r="BC687" s="336" t="str">
        <f t="shared" si="1729"/>
        <v>0.190301168721967-0.956708580912672i</v>
      </c>
      <c r="BD687" s="336" t="str">
        <f t="shared" si="1730"/>
        <v>0.373289170252101-0.901199777508508i</v>
      </c>
      <c r="BE687" s="336" t="str">
        <f t="shared" si="1731"/>
        <v>0.541931878311559-0.811058372053819i</v>
      </c>
      <c r="BF687" s="336" t="str">
        <f t="shared" si="1732"/>
        <v>0.689748448207255-0.689748448207438i</v>
      </c>
      <c r="BG687" s="336" t="str">
        <f t="shared" si="1733"/>
        <v>0.811058372053675-0.541931878311775i</v>
      </c>
      <c r="BH687" s="336" t="str">
        <f t="shared" si="1734"/>
        <v>0.901199777508802-0.373289170251392i</v>
      </c>
      <c r="BI687" s="336" t="str">
        <f t="shared" si="1735"/>
        <v>0.956708580912622-0.190301168722221i</v>
      </c>
      <c r="BJ687" s="336" t="str">
        <f t="shared" si="1736"/>
        <v>0.975451610080626-2.41867341098089E-13i</v>
      </c>
      <c r="BK687" s="336" t="str">
        <f t="shared" si="1737"/>
        <v>0.956708580912705+0.1903011687218i</v>
      </c>
      <c r="BL687" s="336" t="str">
        <f t="shared" si="1738"/>
        <v>0.901199777508583+0.373289170251918i</v>
      </c>
      <c r="BM687" s="176"/>
      <c r="BN687" s="176"/>
      <c r="BO687" s="176"/>
      <c r="BP687" s="176"/>
      <c r="BQ687" s="176"/>
      <c r="BR687" s="176"/>
      <c r="BS687" s="176"/>
      <c r="BT687" s="176"/>
      <c r="BU687" s="176"/>
      <c r="BV687" s="176"/>
      <c r="CH687" s="336" t="e">
        <f t="shared" si="1739"/>
        <v>#NUM!</v>
      </c>
    </row>
    <row r="688" spans="1:123" s="336" customFormat="1">
      <c r="A688" s="334">
        <f t="shared" si="1741"/>
        <v>1.9687500000000011E-2</v>
      </c>
      <c r="B688" s="335">
        <v>63</v>
      </c>
      <c r="C688" s="335">
        <f t="shared" si="1742"/>
        <v>3150</v>
      </c>
      <c r="D688" s="335">
        <f t="shared" si="1740"/>
        <v>19792.033717615697</v>
      </c>
      <c r="E688" s="334" t="str">
        <f t="shared" si="1687"/>
        <v>19792.0337176157i</v>
      </c>
      <c r="F688" s="334" t="str">
        <f t="shared" si="1743"/>
        <v>-0.0248158303293348-0.457456774505401i</v>
      </c>
      <c r="G688" s="334" t="str">
        <f t="shared" si="1744"/>
        <v>-3.34111559181173-0.788331327627926i</v>
      </c>
      <c r="H688" s="334"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-0.000305807270860863-0.00563727289765281i</v>
      </c>
      <c r="I688" s="334" t="str">
        <f t="shared" si="1688"/>
        <v>0.00206901730753071-0.00190533689586314i</v>
      </c>
      <c r="J688" s="336" t="str">
        <f>IMPRODUCT(1/Nt_input,BY625)</f>
        <v>0</v>
      </c>
      <c r="K688" s="336" t="str">
        <f t="shared" si="1689"/>
        <v>0</v>
      </c>
      <c r="L688" s="336" t="e">
        <f t="shared" si="1690"/>
        <v>#NUM!</v>
      </c>
      <c r="M688" s="336">
        <f t="shared" si="1746"/>
        <v>389.50991429835221</v>
      </c>
      <c r="N688" s="337">
        <f t="shared" si="1747"/>
        <v>-0.49008570164778492</v>
      </c>
      <c r="O688" s="336" t="str">
        <f t="shared" si="1748"/>
        <v>-0.487725805040303-0.0480367989919199i</v>
      </c>
      <c r="P688" s="336" t="str">
        <f t="shared" si="1749"/>
        <v>-0.480668842312235-0.0956109773499718i</v>
      </c>
      <c r="Q688" s="336" t="str">
        <f t="shared" si="1691"/>
        <v>-0.468982775872384-0.142264369729862i</v>
      </c>
      <c r="R688" s="336" t="str">
        <f t="shared" si="1692"/>
        <v>-0.452780148928818-0.187547678459637i</v>
      </c>
      <c r="S688" s="336" t="str">
        <f t="shared" si="1693"/>
        <v>-0.432217001636259-0.231024800521857i</v>
      </c>
      <c r="T688" s="336" t="str">
        <f t="shared" si="1694"/>
        <v>-0.407491368344095-0.272277027464049i</v>
      </c>
      <c r="U688" s="336" t="str">
        <f t="shared" si="1695"/>
        <v>-0.378841370417338-0.310907077789997i</v>
      </c>
      <c r="V688" s="336" t="str">
        <f t="shared" si="1696"/>
        <v>-0.346542922997701-0.34654292299773i</v>
      </c>
      <c r="W688" s="336" t="str">
        <f t="shared" si="1697"/>
        <v>-0.310907077789963-0.378841370417365i</v>
      </c>
      <c r="X688" s="336" t="str">
        <f t="shared" si="1698"/>
        <v>-0.272277027464053-0.407491368344093i</v>
      </c>
      <c r="Y688" s="336" t="str">
        <f t="shared" si="1699"/>
        <v>-0.231024800521866-0.432217001636254i</v>
      </c>
      <c r="Z688" s="336" t="str">
        <f t="shared" si="1700"/>
        <v>-0.187547678459641-0.452780148928816i</v>
      </c>
      <c r="AA688" s="336" t="str">
        <f t="shared" si="1701"/>
        <v>-0.142264369729866-0.468982775872383i</v>
      </c>
      <c r="AB688" s="336" t="str">
        <f t="shared" si="1702"/>
        <v>-0.0956109773499772-0.480668842312235i</v>
      </c>
      <c r="AC688" s="336" t="str">
        <f t="shared" si="1703"/>
        <v>-0.0480367989919315-0.487725805040302i</v>
      </c>
      <c r="AD688" s="336" t="str">
        <f t="shared" si="1704"/>
        <v>-7.68489058669568E-15-0.490085701647785i</v>
      </c>
      <c r="AE688" s="336" t="str">
        <f t="shared" si="1705"/>
        <v>0.0480367989921102-0.487725805040284i</v>
      </c>
      <c r="AF688" s="336" t="str">
        <f t="shared" si="1706"/>
        <v>0.0956109773501124-0.480668842312208i</v>
      </c>
      <c r="AG688" s="336" t="str">
        <f t="shared" si="1707"/>
        <v>0.142264369729951-0.468982775872357i</v>
      </c>
      <c r="AH688" s="336" t="str">
        <f t="shared" si="1708"/>
        <v>0.187547678459678-0.452780148928801i</v>
      </c>
      <c r="AI688" s="336" t="str">
        <f t="shared" si="1709"/>
        <v>0.231024800521852-0.432217001636262i</v>
      </c>
      <c r="AJ688" s="336" t="str">
        <f t="shared" si="1710"/>
        <v>0.272277027463997-0.40749136834413i</v>
      </c>
      <c r="AK688" s="336" t="str">
        <f t="shared" si="1711"/>
        <v>0.310907077789916-0.378841370417404i</v>
      </c>
      <c r="AL688" s="336" t="str">
        <f t="shared" si="1712"/>
        <v>0.346542922997626-0.346542922997805i</v>
      </c>
      <c r="AM688" s="336" t="str">
        <f t="shared" si="1713"/>
        <v>0.378841370417235-0.310907077790122i</v>
      </c>
      <c r="AN688" s="336" t="str">
        <f t="shared" si="1714"/>
        <v>0.407491368343982-0.272277027464218i</v>
      </c>
      <c r="AO688" s="336" t="str">
        <f t="shared" si="1715"/>
        <v>0.432217001636366-0.231024800521657i</v>
      </c>
      <c r="AP688" s="336" t="str">
        <f t="shared" si="1716"/>
        <v>0.452780148928888-0.187547678459468i</v>
      </c>
      <c r="AQ688" s="336" t="str">
        <f t="shared" si="1717"/>
        <v>0.468982775872425-0.142264369729727i</v>
      </c>
      <c r="AR688" s="336" t="str">
        <f t="shared" si="1718"/>
        <v>0.480668842312252-0.0956109773498895i</v>
      </c>
      <c r="AS688" s="336" t="str">
        <f t="shared" si="1719"/>
        <v>0.487725805040307-0.0480367989918836i</v>
      </c>
      <c r="AT688" s="336" t="str">
        <f t="shared" si="1720"/>
        <v>0.490085701647785-1.53697811733914E-14i</v>
      </c>
      <c r="AU688" s="336" t="str">
        <f t="shared" si="1721"/>
        <v>0.487725805040308+0.0480367989918669i</v>
      </c>
      <c r="AV688" s="336" t="str">
        <f t="shared" si="1722"/>
        <v>0.480668842312258+0.0956109773498591i</v>
      </c>
      <c r="AW688" s="336" t="str">
        <f t="shared" si="1723"/>
        <v>0.46898277587243+0.142264369729711i</v>
      </c>
      <c r="AX688" s="336" t="str">
        <f t="shared" si="1724"/>
        <v>0.4527801489289+0.18754767845944i</v>
      </c>
      <c r="AY688" s="336" t="str">
        <f t="shared" si="1725"/>
        <v>0.43221700163615+0.23102480052206i</v>
      </c>
      <c r="AZ688" s="336" t="str">
        <f t="shared" si="1726"/>
        <v>0.407491368343991+0.272277027464205i</v>
      </c>
      <c r="BA688" s="336" t="str">
        <f t="shared" si="1727"/>
        <v>0.378841370417254+0.310907077790099i</v>
      </c>
      <c r="BB688" s="336" t="str">
        <f t="shared" si="1728"/>
        <v>0.346542922997638+0.346542922997794i</v>
      </c>
      <c r="BC688" s="336" t="str">
        <f t="shared" si="1729"/>
        <v>0.31090707778994+0.378841370417385i</v>
      </c>
      <c r="BD688" s="336" t="str">
        <f t="shared" si="1730"/>
        <v>0.272277027464022+0.407491368344113i</v>
      </c>
      <c r="BE688" s="336" t="str">
        <f t="shared" si="1731"/>
        <v>0.231024800521867+0.432217001636253i</v>
      </c>
      <c r="BF688" s="336" t="str">
        <f t="shared" si="1732"/>
        <v>0.187547678459713+0.452780148928786i</v>
      </c>
      <c r="BG688" s="336" t="str">
        <f t="shared" si="1733"/>
        <v>0.142264369729981+0.468982775872348i</v>
      </c>
      <c r="BH688" s="336" t="str">
        <f t="shared" si="1734"/>
        <v>0.095610977350136+0.480668842312203i</v>
      </c>
      <c r="BI688" s="336" t="str">
        <f t="shared" si="1735"/>
        <v>0.0480367989921339+0.487725805040282i</v>
      </c>
      <c r="BJ688" s="336" t="str">
        <f t="shared" si="1736"/>
        <v>-2.20704112883921E-13+0.490085701647785i</v>
      </c>
      <c r="BK688" s="336" t="str">
        <f t="shared" si="1737"/>
        <v>-0.0480367989921019+0.487725805040285i</v>
      </c>
      <c r="BL688" s="336" t="str">
        <f t="shared" si="1738"/>
        <v>-0.0956109773501041+0.480668842312209i</v>
      </c>
      <c r="BM688" s="176"/>
      <c r="BN688" s="176"/>
      <c r="BO688" s="176"/>
      <c r="BP688" s="176"/>
      <c r="BQ688" s="176"/>
      <c r="BR688" s="176"/>
      <c r="BS688" s="176"/>
      <c r="BT688" s="176"/>
      <c r="BU688" s="176"/>
      <c r="BV688" s="176"/>
      <c r="BW688" s="176"/>
      <c r="BX688" s="176"/>
      <c r="BY688" s="176"/>
      <c r="BZ688" s="176"/>
      <c r="CA688" s="176"/>
      <c r="CB688" s="176"/>
      <c r="CC688" s="176"/>
      <c r="CD688" s="176"/>
      <c r="CE688" s="176"/>
      <c r="CF688" s="176"/>
      <c r="CG688" s="176"/>
      <c r="CH688" s="176" t="e">
        <f t="shared" si="1739"/>
        <v>#NUM!</v>
      </c>
      <c r="CI688" s="176"/>
      <c r="CJ688" s="176"/>
      <c r="CK688" s="176"/>
      <c r="CL688" s="176"/>
      <c r="CM688" s="176"/>
      <c r="CN688" s="176"/>
      <c r="CO688" s="176"/>
      <c r="CP688" s="176"/>
      <c r="CQ688" s="176"/>
      <c r="CR688" s="176"/>
      <c r="CS688" s="176"/>
      <c r="CT688" s="176"/>
      <c r="CU688" s="176"/>
      <c r="CV688" s="176"/>
      <c r="CW688" s="176"/>
      <c r="CX688" s="176"/>
      <c r="CY688" s="176"/>
      <c r="CZ688" s="176"/>
      <c r="DA688" s="176"/>
      <c r="DB688" s="176"/>
      <c r="DC688" s="176"/>
      <c r="DD688" s="176"/>
      <c r="DE688" s="176"/>
      <c r="DF688" s="176"/>
      <c r="DG688" s="176"/>
      <c r="DH688" s="176"/>
      <c r="DI688" s="176"/>
      <c r="DJ688" s="176"/>
      <c r="DK688" s="176"/>
      <c r="DL688" s="176"/>
      <c r="DM688" s="176"/>
      <c r="DN688" s="176"/>
      <c r="DO688" s="176"/>
      <c r="DP688" s="176"/>
      <c r="DQ688" s="176"/>
      <c r="DR688" s="176"/>
      <c r="DS688" s="176"/>
    </row>
    <row r="689" spans="1:123" s="336" customFormat="1">
      <c r="A689" s="334">
        <f t="shared" si="1741"/>
        <v>2.0000000000000011E-2</v>
      </c>
      <c r="B689" s="335">
        <v>64</v>
      </c>
      <c r="C689" s="335">
        <f t="shared" si="1742"/>
        <v>3200</v>
      </c>
      <c r="D689" s="335">
        <f t="shared" si="1740"/>
        <v>20106.192982974677</v>
      </c>
      <c r="E689" s="334" t="str">
        <f t="shared" si="1687"/>
        <v>20106.1929829747i</v>
      </c>
      <c r="F689" s="334" t="str">
        <f t="shared" si="1743"/>
        <v>-0.0255898348896532-0.450060592491914i</v>
      </c>
      <c r="G689" s="334" t="str">
        <f t="shared" si="1744"/>
        <v>-3.35783155908367-0.795353209867086i</v>
      </c>
      <c r="H689" s="334"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-0.000315345385003473-0.00554612921209736i</v>
      </c>
      <c r="I689" s="334" t="str">
        <f t="shared" si="1688"/>
        <v>0.00204178109610854-0.00190166534751424i</v>
      </c>
      <c r="J689" s="336" t="str">
        <f>IMPRODUCT(1/Nt_input,BZ625)</f>
        <v>0</v>
      </c>
      <c r="K689" s="336" t="str">
        <f t="shared" si="1689"/>
        <v>0</v>
      </c>
      <c r="L689" s="336" t="e">
        <f t="shared" si="1690"/>
        <v>#NUM!</v>
      </c>
      <c r="M689" s="336">
        <f t="shared" si="1746"/>
        <v>390</v>
      </c>
      <c r="N689" s="337">
        <f t="shared" si="1747"/>
        <v>1.6538419939093885E-14</v>
      </c>
      <c r="O689" s="336" t="str">
        <f t="shared" si="1748"/>
        <v>1.65384199390939E-14-5.47038668163637E-29i</v>
      </c>
      <c r="P689" s="336" t="str">
        <f t="shared" si="1749"/>
        <v>1.65384199390939E-14-4.61945358092923E-28i</v>
      </c>
      <c r="Q689" s="336" t="str">
        <f t="shared" si="1691"/>
        <v>1.65384199390939E-14-6.92918037139382E-28i</v>
      </c>
      <c r="R689" s="336" t="str">
        <f t="shared" si="1692"/>
        <v>1.65384199390939E-14+7.80041135371764E-28i</v>
      </c>
      <c r="S689" s="336" t="str">
        <f t="shared" si="1693"/>
        <v>1.65384199390939E-14+5.49068456325302E-28i</v>
      </c>
      <c r="T689" s="336" t="str">
        <f t="shared" si="1694"/>
        <v>1.65384199390939E-14+2.59339506535475E-28i</v>
      </c>
      <c r="U689" s="336" t="str">
        <f t="shared" si="1695"/>
        <v>1.65384199390939E-14+1.45879368975747E-28i</v>
      </c>
      <c r="V689" s="336" t="str">
        <f t="shared" si="1696"/>
        <v>1.65384199390939E-14-8.50933100707143E-29i</v>
      </c>
      <c r="W689" s="336" t="str">
        <f t="shared" si="1697"/>
        <v>1.65384199390939E-14-3.16065989117175E-28i</v>
      </c>
      <c r="X689" s="336" t="str">
        <f t="shared" si="1698"/>
        <v>1.65384199390939E-14-5.47038668163637E-28i</v>
      </c>
      <c r="Y689" s="336" t="str">
        <f t="shared" si="1699"/>
        <v>1.65384199390939E-14+8.67164233604145E-28i</v>
      </c>
      <c r="Z689" s="336" t="str">
        <f t="shared" si="1700"/>
        <v>1.65384199390939E-14+5.18679013070952E-28i</v>
      </c>
      <c r="AA689" s="336" t="str">
        <f t="shared" si="1701"/>
        <v>1.65384199390939E-14+4.05218875511223E-28i</v>
      </c>
      <c r="AB689" s="336" t="str">
        <f t="shared" si="1702"/>
        <v>1.65384199390939E-14+2.91758737951493E-28i</v>
      </c>
      <c r="AC689" s="336" t="str">
        <f t="shared" si="1703"/>
        <v>1.65384199390939E-14-5.67264825816992E-29i</v>
      </c>
      <c r="AD689" s="336" t="str">
        <f t="shared" si="1704"/>
        <v>1.65384199390939E-14+6.41051570311555E-27i</v>
      </c>
      <c r="AE689" s="336" t="str">
        <f t="shared" si="1705"/>
        <v>1.65384199390939E-14-5.18671840674621E-28i</v>
      </c>
      <c r="AF689" s="336" t="str">
        <f t="shared" si="1706"/>
        <v>1.65384199390939E-14-7.44785938446478E-27i</v>
      </c>
      <c r="AG689" s="336" t="str">
        <f t="shared" si="1707"/>
        <v>1.65384199390939E-14+2.30973396286094E-27i</v>
      </c>
      <c r="AH689" s="336" t="str">
        <f t="shared" si="1708"/>
        <v>1.65384199390939E-14-4.38442849795576E-27i</v>
      </c>
      <c r="AI689" s="336" t="str">
        <f t="shared" si="1709"/>
        <v>1.65384199390939E-14+5.1381397663965E-27i</v>
      </c>
      <c r="AJ689" s="336" t="str">
        <f t="shared" si="1710"/>
        <v>1.65384199390939E-14-1.55602269442019E-27i</v>
      </c>
      <c r="AK689" s="336" t="str">
        <f t="shared" si="1711"/>
        <v>1.65384199390939E-14+8.20157065290553E-27i</v>
      </c>
      <c r="AL689" s="336" t="str">
        <f t="shared" si="1712"/>
        <v>1.65384199390939E-14+1.0373580261419E-27i</v>
      </c>
      <c r="AM689" s="336" t="str">
        <f t="shared" si="1713"/>
        <v>1.65384199390939E-14-5.65680443467479E-27i</v>
      </c>
      <c r="AN689" s="336" t="str">
        <f t="shared" si="1714"/>
        <v>1.65384199390939E-14+4.10078891265093E-27i</v>
      </c>
      <c r="AO689" s="336" t="str">
        <f t="shared" si="1715"/>
        <v>1.65384199390939E-14-2.59337354816576E-27i</v>
      </c>
      <c r="AP689" s="336" t="str">
        <f t="shared" si="1716"/>
        <v>1.65384199390939E-14+7.16421979915995E-27i</v>
      </c>
      <c r="AQ689" s="336" t="str">
        <f t="shared" si="1717"/>
        <v>1.65384199390939E-14+7.17239633097727E-33i</v>
      </c>
      <c r="AR689" s="336" t="str">
        <f t="shared" si="1718"/>
        <v>1.65384199390939E-14-6.69415528842036E-27i</v>
      </c>
      <c r="AS689" s="336" t="str">
        <f t="shared" si="1719"/>
        <v>1.65384199390939E-14+3.06343805890535E-27i</v>
      </c>
      <c r="AT689" s="336" t="str">
        <f t="shared" si="1720"/>
        <v>1.65384199390939E-14-3.63072440191134E-27i</v>
      </c>
      <c r="AU689" s="336" t="str">
        <f t="shared" si="1721"/>
        <v>1.65384199390939E-14+5.65681877946746E-27i</v>
      </c>
      <c r="AV689" s="336" t="str">
        <f t="shared" si="1722"/>
        <v>1.65384199390939E-14-1.03734368134924E-27i</v>
      </c>
      <c r="AW689" s="336" t="str">
        <f t="shared" si="1723"/>
        <v>1.65384199390939E-14-7.73150614216594E-27i</v>
      </c>
      <c r="AX689" s="336" t="str">
        <f t="shared" si="1724"/>
        <v>1.65384199390939E-14+2.02608720515978E-27i</v>
      </c>
      <c r="AY689" s="336" t="str">
        <f t="shared" si="1725"/>
        <v>1.65384199390939E-14-5.13812542160384E-27i</v>
      </c>
      <c r="AZ689" s="336" t="str">
        <f t="shared" si="1726"/>
        <v>1.65384199390939E-14+4.61946792572189E-27i</v>
      </c>
      <c r="BA689" s="336" t="str">
        <f t="shared" si="1727"/>
        <v>1.65384199390939E-14-2.07469453509482E-27i</v>
      </c>
      <c r="BB689" s="336" t="str">
        <f t="shared" si="1728"/>
        <v>1.65384199390939E-14+7.68289881223091E-27i</v>
      </c>
      <c r="BC689" s="336" t="str">
        <f t="shared" si="1729"/>
        <v>1.65384199390939E-14+5.18686185467283E-28i</v>
      </c>
      <c r="BD689" s="336" t="str">
        <f t="shared" si="1730"/>
        <v>1.65384199390939E-14-5.70542610940249E-27i</v>
      </c>
      <c r="BE689" s="336" t="str">
        <f t="shared" si="1731"/>
        <v>1.65384199390939E-14+4.05216723792323E-27i</v>
      </c>
      <c r="BF689" s="336" t="str">
        <f t="shared" si="1732"/>
        <v>1.65384199390939E-14-3.11204538884039E-27i</v>
      </c>
      <c r="BG689" s="336" t="str">
        <f t="shared" si="1733"/>
        <v>1.65384199390939E-14+6.64554795848534E-27i</v>
      </c>
      <c r="BH689" s="336" t="str">
        <f t="shared" si="1734"/>
        <v>1.65384199390939E-14-5.1866466827829E-28i</v>
      </c>
      <c r="BI689" s="336" t="str">
        <f t="shared" si="1735"/>
        <v>1.65384199390939E-14-6.74277696314806E-27i</v>
      </c>
      <c r="BJ689" s="336" t="str">
        <f t="shared" si="1736"/>
        <v>1.65384199390939E-14+2.07471605228381E-27i</v>
      </c>
      <c r="BK689" s="336" t="str">
        <f t="shared" si="1737"/>
        <v>1.65384199390939E-14-4.14939624258597E-27i</v>
      </c>
      <c r="BL689" s="336" t="str">
        <f t="shared" si="1738"/>
        <v>1.65384199390939E-14+5.60819710473976E-27i</v>
      </c>
      <c r="BM689" s="176"/>
      <c r="BN689" s="176"/>
      <c r="BO689" s="176"/>
      <c r="BP689" s="176"/>
      <c r="BQ689" s="176"/>
      <c r="BR689" s="176"/>
      <c r="BS689" s="176"/>
      <c r="BT689" s="176"/>
      <c r="BU689" s="176"/>
      <c r="BV689" s="176"/>
      <c r="BW689" s="176"/>
      <c r="BX689" s="176"/>
      <c r="BY689" s="176"/>
      <c r="BZ689" s="176"/>
      <c r="CA689" s="176"/>
      <c r="CB689" s="176"/>
      <c r="CC689" s="176"/>
      <c r="CD689" s="176"/>
      <c r="CE689" s="176"/>
      <c r="CF689" s="176"/>
      <c r="CG689" s="176"/>
      <c r="CH689" s="176" t="e">
        <f t="shared" si="1739"/>
        <v>#NUM!</v>
      </c>
      <c r="CI689" s="176"/>
      <c r="CJ689" s="176"/>
      <c r="CK689" s="176"/>
      <c r="CL689" s="176"/>
      <c r="CM689" s="176"/>
      <c r="CN689" s="176"/>
      <c r="CO689" s="176"/>
      <c r="CP689" s="176"/>
      <c r="CQ689" s="176"/>
      <c r="CR689" s="176"/>
      <c r="CS689" s="176"/>
      <c r="CT689" s="176"/>
      <c r="CU689" s="176"/>
      <c r="CV689" s="176"/>
      <c r="CW689" s="176"/>
      <c r="CX689" s="176"/>
      <c r="CY689" s="176"/>
      <c r="CZ689" s="176"/>
      <c r="DA689" s="176"/>
      <c r="DB689" s="176"/>
      <c r="DC689" s="176"/>
      <c r="DD689" s="176"/>
      <c r="DE689" s="176"/>
      <c r="DF689" s="176"/>
      <c r="DG689" s="176"/>
      <c r="DH689" s="176"/>
      <c r="DI689" s="176"/>
      <c r="DJ689" s="176"/>
      <c r="DK689" s="176"/>
      <c r="DL689" s="176"/>
      <c r="DM689" s="176"/>
      <c r="DN689" s="176"/>
      <c r="DO689" s="176"/>
      <c r="DP689" s="176"/>
      <c r="DQ689" s="176"/>
      <c r="DR689" s="176"/>
      <c r="DS689" s="176"/>
    </row>
    <row r="690" spans="1:123" s="277" customFormat="1"/>
    <row r="691" spans="1:123">
      <c r="N691" s="224">
        <f>Fline*A689</f>
        <v>1.0000000000000004</v>
      </c>
      <c r="P691" s="223">
        <f>2*B689/Nt_input</f>
        <v>2</v>
      </c>
    </row>
    <row r="692" spans="1:123">
      <c r="G692" s="260" t="s">
        <v>820</v>
      </c>
      <c r="H692" s="260" t="s">
        <v>821</v>
      </c>
      <c r="I692" s="261" t="s">
        <v>822</v>
      </c>
      <c r="J692" s="260" t="s">
        <v>823</v>
      </c>
      <c r="K692" s="261" t="s">
        <v>824</v>
      </c>
      <c r="L692" s="260" t="s">
        <v>825</v>
      </c>
      <c r="M692" s="260" t="s">
        <v>826</v>
      </c>
      <c r="N692" s="261" t="s">
        <v>827</v>
      </c>
      <c r="O692" s="261" t="s">
        <v>828</v>
      </c>
      <c r="P692" s="261" t="s">
        <v>829</v>
      </c>
      <c r="Q692" s="260" t="s">
        <v>830</v>
      </c>
      <c r="R692" s="260" t="s">
        <v>831</v>
      </c>
      <c r="S692" s="261" t="s">
        <v>832</v>
      </c>
      <c r="T692" s="260" t="s">
        <v>833</v>
      </c>
      <c r="U692" s="261" t="s">
        <v>834</v>
      </c>
      <c r="V692" s="260" t="s">
        <v>835</v>
      </c>
      <c r="W692" s="260" t="s">
        <v>836</v>
      </c>
      <c r="X692" s="261" t="s">
        <v>837</v>
      </c>
      <c r="Y692" s="261" t="s">
        <v>838</v>
      </c>
      <c r="Z692" s="261" t="s">
        <v>839</v>
      </c>
      <c r="AA692" s="260" t="s">
        <v>840</v>
      </c>
      <c r="AB692" s="260" t="s">
        <v>841</v>
      </c>
      <c r="AC692" s="261" t="s">
        <v>842</v>
      </c>
      <c r="AD692" s="260" t="s">
        <v>843</v>
      </c>
      <c r="AE692" s="261" t="s">
        <v>844</v>
      </c>
      <c r="AF692" s="260" t="s">
        <v>845</v>
      </c>
      <c r="AG692" s="260" t="s">
        <v>846</v>
      </c>
      <c r="AH692" s="261" t="s">
        <v>847</v>
      </c>
      <c r="AI692" s="261" t="s">
        <v>848</v>
      </c>
      <c r="AJ692" s="261" t="s">
        <v>849</v>
      </c>
      <c r="AK692" s="260" t="s">
        <v>850</v>
      </c>
      <c r="AL692" s="260" t="s">
        <v>851</v>
      </c>
      <c r="AM692" s="261" t="s">
        <v>852</v>
      </c>
      <c r="AN692" s="260" t="s">
        <v>853</v>
      </c>
      <c r="AO692" s="261" t="s">
        <v>854</v>
      </c>
      <c r="AP692" s="260" t="s">
        <v>855</v>
      </c>
      <c r="AQ692" s="260" t="s">
        <v>856</v>
      </c>
      <c r="AR692" s="261" t="s">
        <v>857</v>
      </c>
      <c r="AS692" s="261" t="s">
        <v>858</v>
      </c>
      <c r="AT692" s="261" t="s">
        <v>859</v>
      </c>
      <c r="AU692" s="260" t="s">
        <v>860</v>
      </c>
      <c r="AV692" s="260" t="s">
        <v>861</v>
      </c>
      <c r="AW692" s="261" t="s">
        <v>862</v>
      </c>
      <c r="AX692" s="260" t="s">
        <v>863</v>
      </c>
      <c r="AY692" s="261" t="s">
        <v>864</v>
      </c>
      <c r="AZ692" s="260" t="s">
        <v>865</v>
      </c>
      <c r="BA692" s="260" t="s">
        <v>866</v>
      </c>
      <c r="BB692" s="261" t="s">
        <v>867</v>
      </c>
      <c r="BC692" s="261" t="s">
        <v>868</v>
      </c>
      <c r="BD692" s="261" t="s">
        <v>869</v>
      </c>
      <c r="BE692" s="260" t="s">
        <v>870</v>
      </c>
      <c r="BF692" s="260" t="s">
        <v>871</v>
      </c>
      <c r="BG692" s="261" t="s">
        <v>872</v>
      </c>
      <c r="BH692" s="260" t="s">
        <v>873</v>
      </c>
      <c r="BI692" s="261" t="s">
        <v>874</v>
      </c>
      <c r="BJ692" s="260" t="s">
        <v>875</v>
      </c>
      <c r="BK692" s="260" t="s">
        <v>876</v>
      </c>
      <c r="BL692" s="261" t="s">
        <v>877</v>
      </c>
      <c r="BM692" s="261" t="s">
        <v>878</v>
      </c>
      <c r="BN692" s="261" t="s">
        <v>879</v>
      </c>
      <c r="BO692" s="260" t="s">
        <v>880</v>
      </c>
      <c r="BP692" s="260" t="s">
        <v>881</v>
      </c>
      <c r="BQ692" s="261" t="s">
        <v>882</v>
      </c>
      <c r="BR692" s="260" t="s">
        <v>883</v>
      </c>
    </row>
    <row r="694" spans="1:123">
      <c r="B694" s="338" t="s">
        <v>565</v>
      </c>
      <c r="C694" s="235" t="s">
        <v>897</v>
      </c>
      <c r="D694" s="234" t="s">
        <v>898</v>
      </c>
      <c r="E694" s="233" t="s">
        <v>886</v>
      </c>
      <c r="F694" s="232" t="s">
        <v>887</v>
      </c>
      <c r="G694" s="339" t="str">
        <f t="shared" ref="G694:BR694" si="1750">IMSUM(G695:G744)</f>
        <v>0.0101918709863202</v>
      </c>
      <c r="H694" s="339" t="str">
        <f t="shared" si="1750"/>
        <v>0.0106264846992175</v>
      </c>
      <c r="I694" s="339" t="str">
        <f t="shared" si="1750"/>
        <v>0.0109587595554387</v>
      </c>
      <c r="J694" s="339" t="str">
        <f t="shared" si="1750"/>
        <v>0.011185495566469</v>
      </c>
      <c r="K694" s="339" t="str">
        <f t="shared" si="1750"/>
        <v>0.011304509140585</v>
      </c>
      <c r="L694" s="339" t="str">
        <f t="shared" si="1750"/>
        <v>0.0113146541120007</v>
      </c>
      <c r="M694" s="339" t="str">
        <f t="shared" si="1750"/>
        <v>0.0112158327790997</v>
      </c>
      <c r="N694" s="339" t="str">
        <f t="shared" si="1750"/>
        <v>0.0110089968453352</v>
      </c>
      <c r="O694" s="339" t="str">
        <f t="shared" si="1750"/>
        <v>0.0106961382538305</v>
      </c>
      <c r="P694" s="339" t="str">
        <f t="shared" si="1750"/>
        <v>0.0102802700038211</v>
      </c>
      <c r="Q694" s="339" t="str">
        <f t="shared" si="1750"/>
        <v>0.00976539713392226</v>
      </c>
      <c r="R694" s="339" t="str">
        <f t="shared" si="1750"/>
        <v>0.00915647815130631</v>
      </c>
      <c r="S694" s="339" t="str">
        <f t="shared" si="1750"/>
        <v>0.00845937727865911</v>
      </c>
      <c r="T694" s="339" t="str">
        <f t="shared" si="1750"/>
        <v>0.00768080797844361</v>
      </c>
      <c r="U694" s="339" t="str">
        <f t="shared" si="1750"/>
        <v>0.0068282682986506</v>
      </c>
      <c r="V694" s="339" t="str">
        <f t="shared" si="1750"/>
        <v>0.00590996866241894</v>
      </c>
      <c r="W694" s="339" t="str">
        <f t="shared" si="1750"/>
        <v>0.00493475279725772</v>
      </c>
      <c r="X694" s="339" t="str">
        <f t="shared" si="1750"/>
        <v>0.00391201256504999</v>
      </c>
      <c r="Y694" s="339" t="str">
        <f t="shared" si="1750"/>
        <v>0.00285159751331118</v>
      </c>
      <c r="Z694" s="339" t="str">
        <f t="shared" si="1750"/>
        <v>0.00176372001867933</v>
      </c>
      <c r="AA694" s="339" t="str">
        <f t="shared" si="1750"/>
        <v>0.000658856936124867</v>
      </c>
      <c r="AB694" s="339" t="str">
        <f t="shared" si="1750"/>
        <v>-0.00045235129889587</v>
      </c>
      <c r="AC694" s="339" t="str">
        <f t="shared" si="1750"/>
        <v>-0.0015592031436329</v>
      </c>
      <c r="AD694" s="339" t="str">
        <f t="shared" si="1750"/>
        <v>-0.00265103900973975</v>
      </c>
      <c r="AE694" s="339" t="str">
        <f t="shared" si="1750"/>
        <v>-0.00371734392098447</v>
      </c>
      <c r="AF694" s="339" t="str">
        <f t="shared" si="1750"/>
        <v>-0.00474784877815999</v>
      </c>
      <c r="AG694" s="339" t="str">
        <f t="shared" si="1750"/>
        <v>-0.00573262925616717</v>
      </c>
      <c r="AH694" s="339" t="str">
        <f t="shared" si="1750"/>
        <v>-0.00666220138065934</v>
      </c>
      <c r="AI694" s="339" t="str">
        <f t="shared" si="1750"/>
        <v>-0.0075276128639263</v>
      </c>
      <c r="AJ694" s="339" t="str">
        <f t="shared" si="1750"/>
        <v>-0.00832052932030547</v>
      </c>
      <c r="AK694" s="339" t="str">
        <f t="shared" si="1750"/>
        <v>-0.00903331453086648</v>
      </c>
      <c r="AL694" s="339" t="str">
        <f t="shared" si="1750"/>
        <v>-0.00965910398437492</v>
      </c>
      <c r="AM694" s="339" t="str">
        <f t="shared" si="1750"/>
        <v>-0.0101918709863213</v>
      </c>
      <c r="AN694" s="339" t="str">
        <f t="shared" si="1750"/>
        <v>-0.0106264846992157</v>
      </c>
      <c r="AO694" s="339" t="str">
        <f t="shared" si="1750"/>
        <v>-0.0109587595554419</v>
      </c>
      <c r="AP694" s="339" t="str">
        <f t="shared" si="1750"/>
        <v>-0.0111854955664678</v>
      </c>
      <c r="AQ694" s="339" t="str">
        <f t="shared" si="1750"/>
        <v>-0.0113045091405832</v>
      </c>
      <c r="AR694" s="339" t="str">
        <f t="shared" si="1750"/>
        <v>-0.0113146541120023</v>
      </c>
      <c r="AS694" s="339" t="str">
        <f t="shared" si="1750"/>
        <v>-0.0112158327790996</v>
      </c>
      <c r="AT694" s="339" t="str">
        <f t="shared" si="1750"/>
        <v>-0.0110089968453367</v>
      </c>
      <c r="AU694" s="339" t="str">
        <f t="shared" si="1750"/>
        <v>-0.0106961382538284</v>
      </c>
      <c r="AV694" s="339" t="str">
        <f t="shared" si="1750"/>
        <v>-0.010280270003823</v>
      </c>
      <c r="AW694" s="339" t="str">
        <f t="shared" si="1750"/>
        <v>-0.00976539713391847</v>
      </c>
      <c r="AX694" s="339" t="str">
        <f t="shared" si="1750"/>
        <v>-0.00915647815131188</v>
      </c>
      <c r="AY694" s="339" t="str">
        <f t="shared" si="1750"/>
        <v>-0.00845937727865576</v>
      </c>
      <c r="AZ694" s="339" t="str">
        <f t="shared" si="1750"/>
        <v>-0.00768080797844166</v>
      </c>
      <c r="BA694" s="339" t="str">
        <f t="shared" si="1750"/>
        <v>-0.00682826829865424</v>
      </c>
      <c r="BB694" s="339" t="str">
        <f t="shared" si="1750"/>
        <v>-0.00590996866241735</v>
      </c>
      <c r="BC694" s="339" t="str">
        <f t="shared" si="1750"/>
        <v>-0.00493475279725914</v>
      </c>
      <c r="BD694" s="339" t="str">
        <f t="shared" si="1750"/>
        <v>-0.00391201256504783</v>
      </c>
      <c r="BE694" s="339" t="str">
        <f t="shared" si="1750"/>
        <v>-0.00285159751330941</v>
      </c>
      <c r="BF694" s="339" t="str">
        <f t="shared" si="1750"/>
        <v>-0.00176372001868472</v>
      </c>
      <c r="BG694" s="339" t="str">
        <f t="shared" si="1750"/>
        <v>-0.000658856936121316</v>
      </c>
      <c r="BH694" s="339" t="str">
        <f t="shared" si="1750"/>
        <v>0.000452351298896233</v>
      </c>
      <c r="BI694" s="339" t="str">
        <f t="shared" si="1750"/>
        <v>0.00155920314363072</v>
      </c>
      <c r="BJ694" s="339" t="str">
        <f t="shared" si="1750"/>
        <v>0.00265103900974187</v>
      </c>
      <c r="BK694" s="339" t="str">
        <f t="shared" si="1750"/>
        <v>0.00371734392098224</v>
      </c>
      <c r="BL694" s="339" t="str">
        <f t="shared" si="1750"/>
        <v>0.00474784877816095</v>
      </c>
      <c r="BM694" s="339" t="str">
        <f t="shared" si="1750"/>
        <v>0.00573262925616678</v>
      </c>
      <c r="BN694" s="339" t="str">
        <f t="shared" si="1750"/>
        <v>0.00666220138065899</v>
      </c>
      <c r="BO694" s="339" t="str">
        <f t="shared" si="1750"/>
        <v>0.00752761286392818</v>
      </c>
      <c r="BP694" s="339" t="str">
        <f t="shared" si="1750"/>
        <v>0.00832052932030481</v>
      </c>
      <c r="BQ694" s="339" t="str">
        <f t="shared" si="1750"/>
        <v>0.00903331453086459</v>
      </c>
      <c r="BR694" s="339" t="str">
        <f t="shared" si="1750"/>
        <v>0.00965910398437728</v>
      </c>
    </row>
    <row r="695" spans="1:123">
      <c r="B695" s="340">
        <v>1</v>
      </c>
      <c r="C695" s="340">
        <f>0+Div_Nt_input</f>
        <v>3.1250000000000001E-4</v>
      </c>
      <c r="D695" s="341">
        <f t="shared" ref="D695:D726" si="1751">Vo_set2+E695</f>
        <v>39.210191870986321</v>
      </c>
      <c r="E695" s="342" t="str">
        <f>G694</f>
        <v>0.0101918709863202</v>
      </c>
      <c r="F695" s="291">
        <v>1</v>
      </c>
      <c r="G695" s="343">
        <f>2*IMREAL(K626)*COS(2*PI()*B626*1/Nt_input)-2*IMAGINARY(K626)*SIN(2*PI()*B626*1/Nt_input)</f>
        <v>1.0191870986319308E-2</v>
      </c>
      <c r="H695" s="343">
        <f t="shared" ref="H695:H726" si="1752">2*IMREAL(K626)*COS(2*PI()*B626*2/Nt_input)-2*IMAGINARY(K626)*SIN(2*PI()*B626*2/Nt_input)</f>
        <v>1.0626484699219046E-2</v>
      </c>
      <c r="I695" s="343">
        <f t="shared" ref="I695:I726" si="1753">2*IMREAL(K626)*COS(2*PI()*B626*3/Nt_input)-2*IMAGINARY(K626)*SIN(2*PI()*B626*3/Nt_input)</f>
        <v>1.095875955543787E-2</v>
      </c>
      <c r="J695" s="343">
        <f t="shared" ref="J695:J726" si="1754">2*IMREAL(K626)*COS(2*PI()*B626*4/Nt_input)-2*IMAGINARY(K626)*SIN(2*PI()*B626*4/Nt_input)</f>
        <v>1.1185495566470478E-2</v>
      </c>
      <c r="K695" s="343">
        <f t="shared" ref="K695:K726" si="1755">2*IMREAL(K626)*COS(2*PI()*B626*5/Nt_input)-2*IMAGINARY(K626)*SIN(2*PI()*B626*5/Nt_input)</f>
        <v>1.1304509140584118E-2</v>
      </c>
      <c r="L695" s="343">
        <f t="shared" ref="L695:L726" si="1756">2*IMREAL(K626)*COS(2*PI()*B626*6/Nt_input)-2*IMAGINARY(K626)*SIN(2*PI()*B626*6/Nt_input)</f>
        <v>1.1314654112000633E-2</v>
      </c>
      <c r="M695" s="343">
        <f t="shared" ref="M695:M726" si="1757">2*IMREAL(K626)*COS(2*PI()*B626*7/Nt_input)-2*IMAGINARY(K626)*SIN(2*PI()*B626*7/Nt_input)</f>
        <v>1.1215832779099481E-2</v>
      </c>
      <c r="N695" s="343">
        <f t="shared" ref="N695:N726" si="1758">2*IMREAL(K626)*COS(2*PI()*B626*8/Nt_input)-2*IMAGINARY(K626)*SIN(2*PI()*B626*8/Nt_input)</f>
        <v>1.1008996845337734E-2</v>
      </c>
      <c r="O695" s="343">
        <f t="shared" ref="O695:O726" si="1759">2*IMREAL(K626)*COS(2*PI()*B626*9/Nt_input)-2*IMAGINARY(K626)*SIN(2*PI()*B626*9/Nt_input)</f>
        <v>1.0696138253825538E-2</v>
      </c>
      <c r="P695" s="343">
        <f t="shared" ref="P695:P726" si="1760">2*IMREAL(K626)*COS(2*PI()*B626*10/Nt_input)-2*IMAGINARY(K626)*SIN(2*PI()*B626*10/Nt_input)</f>
        <v>1.0280270003825063E-2</v>
      </c>
      <c r="Q695" s="343">
        <f t="shared" ref="Q695:Q726" si="1761">2*IMREAL(K626)*COS(2*PI()*B626*11/Nt_input)-2*IMAGINARY(K626)*SIN(2*PI()*B626*11/Nt_input)</f>
        <v>9.7653971339205208E-3</v>
      </c>
      <c r="R695" s="343">
        <f t="shared" ref="R695:R726" si="1762">2*IMREAL(K626)*COS(2*PI()*B626*12/Nt_input)-2*IMAGINARY(K626)*SIN(2*PI()*B626*12/Nt_input)</f>
        <v>9.1564781513072332E-3</v>
      </c>
      <c r="S695" s="343">
        <f t="shared" ref="S695:S726" si="1763">2*IMREAL(K626)*COS(2*PI()*B626*13/Nt_input)-2*IMAGINARY(K626)*SIN(2*PI()*B626*13/Nt_input)</f>
        <v>8.4593772786567406E-3</v>
      </c>
      <c r="T695" s="343">
        <f t="shared" ref="T695:T726" si="1764">2*IMREAL(K626)*COS(2*PI()*B626*14/Nt_input)-2*IMAGINARY(K626)*SIN(2*PI()*B626*14/Nt_input)</f>
        <v>7.6808079784467711E-3</v>
      </c>
      <c r="U695" s="343">
        <f t="shared" ref="U695:U726" si="1765">2*IMREAL(K626)*COS(2*PI()*B626*15/Nt_input)-2*IMAGINARY(K626)*SIN(2*PI()*B626*15/Nt_input)</f>
        <v>6.8282682986476181E-3</v>
      </c>
      <c r="V695" s="343">
        <f t="shared" ref="V695:V726" si="1766">2*IMREAL(K626)*COS(2*PI()*B626*16/Nt_input)-2*IMAGINARY(K626)*SIN(2*PI()*B626*16/Nt_input)</f>
        <v>5.9099686624213407E-3</v>
      </c>
      <c r="W695" s="343">
        <f t="shared" ref="W695:W726" si="1767">2*IMREAL(K626)*COS(2*PI()*B626*17/Nt_input)-2*IMAGINARY(K626)*SIN(2*PI()*B626*17/Nt_input)</f>
        <v>4.9347527972584439E-3</v>
      </c>
      <c r="X695" s="343">
        <f t="shared" ref="X695:X726" si="1768">2*IMREAL(K626)*COS(2*PI()*B626*18/Nt_input)-2*IMAGINARY(K626)*SIN(2*PI()*B626*18/Nt_input)</f>
        <v>3.9120125650476669E-3</v>
      </c>
      <c r="Y695" s="343">
        <f t="shared" ref="Y695:Y726" si="1769">2*IMREAL(K626)*COS(2*PI()*B626*19/Nt_input)-2*IMAGINARY(K626)*SIN(2*PI()*B626*19/Nt_input)</f>
        <v>2.8515975133118817E-3</v>
      </c>
      <c r="Z695" s="343">
        <f t="shared" ref="Z695:Z726" si="1770">2*IMREAL(K626)*COS(2*PI()*B626*20/Nt_input)-2*IMAGINARY(K626)*SIN(2*PI()*B626*20/Nt_input)</f>
        <v>1.7637200186811329E-3</v>
      </c>
      <c r="AA695" s="343">
        <f t="shared" ref="AA695:AA726" si="1771">2*IMREAL(K626)*COS(2*PI()*B626*21/Nt_input)-2*IMAGINARY(K626)*SIN(2*PI()*B626*21/Nt_input)</f>
        <v>6.5885693612304907E-4</v>
      </c>
      <c r="AB695" s="343">
        <f t="shared" ref="AB695:AB726" si="1772">2*IMREAL(K626)*COS(2*PI()*B626*22/Nt_input)-2*IMAGINARY(K626)*SIN(2*PI()*B626*22/Nt_input)</f>
        <v>-4.5235129889773136E-4</v>
      </c>
      <c r="AC695" s="343">
        <f t="shared" ref="AC695:AC726" si="1773">2*IMREAL(K626)*COS(2*PI()*B626*23/Nt_input)-2*IMAGINARY(K626)*SIN(2*PI()*B626*23/Nt_input)</f>
        <v>-1.5592031436297595E-3</v>
      </c>
      <c r="AD695" s="343">
        <f t="shared" ref="AD695:AD726" si="1774">2*IMREAL(K626)*COS(2*PI()*B626*24/Nt_input)-2*IMAGINARY(K626)*SIN(2*PI()*B626*24/Nt_input)</f>
        <v>-2.6510390097414932E-3</v>
      </c>
      <c r="AE695" s="343">
        <f t="shared" ref="AE695:AE726" si="1775">2*IMREAL(K626)*COS(2*PI()*B626*25/Nt_input)-2*IMAGINARY(K626)*SIN(2*PI()*B626*25/Nt_input)</f>
        <v>-3.7173439209840791E-3</v>
      </c>
      <c r="AF695" s="343">
        <f t="shared" ref="AF695:AF726" si="1776">2*IMREAL(K626)*COS(2*PI()*B626*26/Nt_input)-2*IMAGINARY(K626)*SIN(2*PI()*B626*26/Nt_input)</f>
        <v>-4.7478487781606946E-3</v>
      </c>
      <c r="AG695" s="343">
        <f t="shared" ref="AG695:AG726" si="1777">2*IMREAL(K626)*COS(2*PI()*B626*27/Nt_input)-2*IMAGINARY(K626)*SIN(2*PI()*B626*27/Nt_input)</f>
        <v>-5.7326292561654633E-3</v>
      </c>
      <c r="AH695" s="343">
        <f t="shared" ref="AH695:AH726" si="1778">2*IMREAL(K626)*COS(2*PI()*B626*28/Nt_input)-2*IMAGINARY(K626)*SIN(2*PI()*B626*28/Nt_input)</f>
        <v>-6.6622013806594436E-3</v>
      </c>
      <c r="AI695" s="343">
        <f t="shared" ref="AI695:AI726" si="1779">2*IMREAL(K626)*COS(2*PI()*B626*29/Nt_input)-2*IMAGINARY(K626)*SIN(2*PI()*B626*29/Nt_input)</f>
        <v>-7.52761286392794E-3</v>
      </c>
      <c r="AJ695" s="343">
        <f t="shared" ref="AJ695:AJ726" si="1780">2*IMREAL(K626)*COS(2*PI()*B626*30/Nt_input)-2*IMAGINARY(K626)*SIN(2*PI()*B626*30/Nt_input)</f>
        <v>-8.3205293203050309E-3</v>
      </c>
      <c r="AK695" s="343">
        <f t="shared" ref="AK695:AK726" si="1781">2*IMREAL(K626)*COS(2*PI()*B626*31/Nt_input)-2*IMAGINARY(K626)*SIN(2*PI()*B626*31/Nt_input)</f>
        <v>-9.0333145308635881E-3</v>
      </c>
      <c r="AL695" s="343">
        <f t="shared" ref="AL695:AL726" si="1782">2*IMREAL(K626)*COS(2*PI()*B626*32/Nt_input)-2*IMAGINARY(K626)*SIN(2*PI()*B626*32/Nt_input)</f>
        <v>-9.6591039843779009E-3</v>
      </c>
      <c r="AM695" s="343">
        <f t="shared" ref="AM695:AM726" si="1783">2*IMREAL(K626)*COS(2*PI()*B626*33/Nt_input)-2*IMAGINARY(K626)*SIN(2*PI()*B626*33/Nt_input)</f>
        <v>-1.0191870986319308E-2</v>
      </c>
      <c r="AN695" s="343">
        <f t="shared" ref="AN695:AN726" si="1784">2*IMREAL(K626)*COS(2*PI()*B626*34/Nt_input)-2*IMAGINARY(K626)*SIN(2*PI()*B626*34/Nt_input)</f>
        <v>-1.0626484699219046E-2</v>
      </c>
      <c r="AO695" s="343">
        <f t="shared" ref="AO695:AO726" si="1785">2*IMREAL(K626)*COS(2*PI()*B626*35/Nt_input)-2*IMAGINARY(K626)*SIN(2*PI()*B626*35/Nt_input)</f>
        <v>-1.095875955543787E-2</v>
      </c>
      <c r="AP695" s="343">
        <f t="shared" ref="AP695:AP726" si="1786">2*IMREAL(K626)*COS(2*PI()*B626*36/Nt_input)-2*IMAGINARY(K626)*SIN(2*PI()*B626*36/Nt_input)</f>
        <v>-1.1185495566470478E-2</v>
      </c>
      <c r="AQ695" s="343">
        <f t="shared" ref="AQ695:AQ726" si="1787">2*IMREAL(K626)*COS(2*PI()*B626*37/Nt_input)-2*IMAGINARY(K626)*SIN(2*PI()*B626*37/Nt_input)</f>
        <v>-1.1304509140584118E-2</v>
      </c>
      <c r="AR695" s="343">
        <f t="shared" ref="AR695:AR726" si="1788">2*IMREAL(K626)*COS(2*PI()*B626*38/Nt_input)-2*IMAGINARY(K626)*SIN(2*PI()*B626*38/Nt_input)</f>
        <v>-1.1314654112000633E-2</v>
      </c>
      <c r="AS695" s="343">
        <f t="shared" ref="AS695:AS726" si="1789">2*IMREAL(K626)*COS(2*PI()*B626*39/Nt_input)-2*IMAGINARY(K626)*SIN(2*PI()*B626*39/Nt_input)</f>
        <v>-1.1215832779099481E-2</v>
      </c>
      <c r="AT695" s="343">
        <f t="shared" ref="AT695:AT726" si="1790">2*IMREAL(K626)*COS(2*PI()*B626*40/Nt_input)-2*IMAGINARY(K626)*SIN(2*PI()*B626*40/Nt_input)</f>
        <v>-1.1008996845337734E-2</v>
      </c>
      <c r="AU695" s="343">
        <f t="shared" ref="AU695:AU726" si="1791">2*IMREAL(K626)*COS(2*PI()*B626*41/Nt_input)-2*IMAGINARY(K626)*SIN(2*PI()*B626*41/Nt_input)</f>
        <v>-1.0696138253825541E-2</v>
      </c>
      <c r="AV695" s="343">
        <f t="shared" ref="AV695:AV726" si="1792">2*IMREAL(K626)*COS(2*PI()*B626*42/Nt_input)-2*IMAGINARY(K626)*SIN(2*PI()*B626*42/Nt_input)</f>
        <v>-1.0280270003825061E-2</v>
      </c>
      <c r="AW695" s="343">
        <f t="shared" ref="AW695:AW726" si="1793">2*IMREAL(K626)*COS(2*PI()*B626*43/Nt_input)-2*IMAGINARY(K626)*SIN(2*PI()*B626*43/Nt_input)</f>
        <v>-9.7653971339205208E-3</v>
      </c>
      <c r="AX695" s="343">
        <f t="shared" ref="AX695:AX726" si="1794">2*IMREAL(K626)*COS(2*PI()*B626*44/Nt_input)-2*IMAGINARY(K626)*SIN(2*PI()*B626*44/Nt_input)</f>
        <v>-9.156478151307235E-3</v>
      </c>
      <c r="AY695" s="343">
        <f t="shared" ref="AY695:AY726" si="1795">2*IMREAL(K626)*COS(2*PI()*B626*45/Nt_input)-2*IMAGINARY(K626)*SIN(2*PI()*B626*45/Nt_input)</f>
        <v>-8.4593772786567406E-3</v>
      </c>
      <c r="AZ695" s="343">
        <f t="shared" ref="AZ695:AZ726" si="1796">2*IMREAL(K626)*COS(2*PI()*B626*46/Nt_input)-2*IMAGINARY(K626)*SIN(2*PI()*B626*46/Nt_input)</f>
        <v>-7.6808079784467737E-3</v>
      </c>
      <c r="BA695" s="343">
        <f t="shared" ref="BA695:BA726" si="1797">2*IMREAL(K626)*COS(2*PI()*B626*47/Nt_input)-2*IMAGINARY(K626)*SIN(2*PI()*B626*47/Nt_input)</f>
        <v>-6.8282682986476155E-3</v>
      </c>
      <c r="BB695" s="343">
        <f t="shared" ref="BB695:BB726" si="1798">2*IMREAL(K626)*COS(2*PI()*B626*48/Nt_input)-2*IMAGINARY(K626)*SIN(2*PI()*B626*48/Nt_input)</f>
        <v>-5.9099686624213416E-3</v>
      </c>
      <c r="BC695" s="343">
        <f t="shared" ref="BC695:BC726" si="1799">2*IMREAL(K626)*COS(2*PI()*B626*49/Nt_input)-2*IMAGINARY(K626)*SIN(2*PI()*B626*49/Nt_input)</f>
        <v>-4.9347527972584491E-3</v>
      </c>
      <c r="BD695" s="343">
        <f t="shared" ref="BD695:BD726" si="1800">2*IMREAL(K626)*COS(2*PI()*B626*50/Nt_input)-2*IMAGINARY(K626)*SIN(2*PI()*B626*50/Nt_input)</f>
        <v>-3.9120125650476661E-3</v>
      </c>
      <c r="BE695" s="343">
        <f t="shared" ref="BE695:BE726" si="1801">2*IMREAL(K626)*COS(2*PI()*B626*51/Nt_input)-2*IMAGINARY(K626)*SIN(2*PI()*B626*51/Nt_input)</f>
        <v>-2.851597513311883E-3</v>
      </c>
      <c r="BF695" s="343">
        <f t="shared" ref="BF695:BF726" si="1802">2*IMREAL(K626)*COS(2*PI()*B626*52/Nt_input)-2*IMAGINARY(K626)*SIN(2*PI()*B626*52/Nt_input)</f>
        <v>-1.7637200186811294E-3</v>
      </c>
      <c r="BG695" s="343">
        <f t="shared" ref="BG695:BG726" si="1803">2*IMREAL(K626)*COS(2*PI()*B626*53/Nt_input)-2*IMAGINARY(K626)*SIN(2*PI()*B626*53/Nt_input)</f>
        <v>-6.588569361230508E-4</v>
      </c>
      <c r="BH695" s="343">
        <f t="shared" ref="BH695:BH726" si="1804">2*IMREAL(K626)*COS(2*PI()*B626*54/Nt_input)-2*IMAGINARY(K626)*SIN(2*PI()*B626*54/Nt_input)</f>
        <v>4.5235129889773049E-4</v>
      </c>
      <c r="BI695" s="343">
        <f t="shared" ref="BI695:BI726" si="1805">2*IMREAL(K626)*COS(2*PI()*B626*55/Nt_input)-2*IMAGINARY(K626)*SIN(2*PI()*B626*55/Nt_input)</f>
        <v>1.5592031436297638E-3</v>
      </c>
      <c r="BJ695" s="343">
        <f t="shared" ref="BJ695:BJ726" si="1806">2*IMREAL(K626)*COS(2*PI()*B626*56/Nt_input)-2*IMAGINARY(K626)*SIN(2*PI()*B626*56/Nt_input)</f>
        <v>2.6510390097414915E-3</v>
      </c>
      <c r="BK695" s="343">
        <f t="shared" ref="BK695:BK726" si="1807">2*IMREAL(K626)*COS(2*PI()*B626*57/Nt_input)-2*IMAGINARY(K626)*SIN(2*PI()*B626*57/Nt_input)</f>
        <v>3.7173439209840738E-3</v>
      </c>
      <c r="BL695" s="343">
        <f t="shared" ref="BL695:BL726" si="1808">2*IMREAL(K626)*COS(2*PI()*B626*58/Nt_input)-2*IMAGINARY(K626)*SIN(2*PI()*B626*58/Nt_input)</f>
        <v>4.7478487781606928E-3</v>
      </c>
      <c r="BM695" s="343">
        <f t="shared" ref="BM695:BM726" si="1809">2*IMREAL(K626)*COS(2*PI()*B626*59/Nt_input)-2*IMAGINARY(K626)*SIN(2*PI()*B626*59/Nt_input)</f>
        <v>5.7326292561654633E-3</v>
      </c>
      <c r="BN695" s="343">
        <f t="shared" ref="BN695:BN726" si="1810">2*IMREAL(K626)*COS(2*PI()*B626*60/Nt_input)-2*IMAGINARY(K626)*SIN(2*PI()*B626*60/Nt_input)</f>
        <v>6.6622013806594393E-3</v>
      </c>
      <c r="BO695" s="343">
        <f t="shared" ref="BO695:BO726" si="1811">2*IMREAL(K626)*COS(2*PI()*B626*61/Nt_input)-2*IMAGINARY(K626)*SIN(2*PI()*B626*61/Nt_input)</f>
        <v>7.5276128639279391E-3</v>
      </c>
      <c r="BP695" s="343">
        <f t="shared" ref="BP695:BP726" si="1812">2*IMREAL(K626)*COS(2*PI()*B626*62/Nt_input)-2*IMAGINARY(K626)*SIN(2*PI()*B626*62/Nt_input)</f>
        <v>8.3205293203050309E-3</v>
      </c>
      <c r="BQ695" s="343">
        <f t="shared" ref="BQ695:BQ726" si="1813">2*IMREAL(K626)*COS(2*PI()*B626*63/Nt_input)-2*IMAGINARY(K626)*SIN(2*PI()*B626*63/Nt_input)</f>
        <v>9.0333145308635916E-3</v>
      </c>
      <c r="BR695" s="343">
        <f t="shared" ref="BR695:BR726" si="1814">2*IMREAL(K626)*COS(2*PI()*B626*64/Nt_input)-2*IMAGINARY(K626)*SIN(2*PI()*B626*64/Nt_input)</f>
        <v>9.6591039843778991E-3</v>
      </c>
    </row>
    <row r="696" spans="1:123">
      <c r="B696" s="340">
        <v>2</v>
      </c>
      <c r="C696" s="340">
        <f t="shared" ref="C696:C727" si="1815">C695+Div_Nt_input</f>
        <v>6.2500000000000001E-4</v>
      </c>
      <c r="D696" s="341">
        <f t="shared" si="1751"/>
        <v>39.210626484699219</v>
      </c>
      <c r="E696" s="342" t="str">
        <f>H694</f>
        <v>0.0106264846992175</v>
      </c>
      <c r="F696" s="291">
        <v>2</v>
      </c>
      <c r="G696" s="343">
        <f t="shared" ref="G696:G726" si="1816">2*IMREAL(K627)*COS(2*PI()*B627*1/Nt_input)-2*IMAGINARY(K627)*SIN(2*PI()*B627*1/Nt_input)</f>
        <v>-6.3671719219142899E-18</v>
      </c>
      <c r="H696" s="343">
        <f t="shared" si="1752"/>
        <v>-4.7002073052222052E-18</v>
      </c>
      <c r="I696" s="343">
        <f t="shared" si="1753"/>
        <v>-2.8526163576970548E-18</v>
      </c>
      <c r="J696" s="343">
        <f t="shared" si="1754"/>
        <v>-8.9540096331129125E-19</v>
      </c>
      <c r="K696" s="343">
        <f t="shared" si="1755"/>
        <v>1.0962241879478804E-18</v>
      </c>
      <c r="L696" s="343">
        <f t="shared" si="1756"/>
        <v>3.0457220584338223E-18</v>
      </c>
      <c r="M696" s="343">
        <f t="shared" si="1757"/>
        <v>4.8781745382747608E-18</v>
      </c>
      <c r="N696" s="343">
        <f t="shared" si="1758"/>
        <v>6.5231615063215989E-18</v>
      </c>
      <c r="O696" s="343">
        <f t="shared" si="1759"/>
        <v>7.9174670359116158E-18</v>
      </c>
      <c r="P696" s="343">
        <f t="shared" si="1760"/>
        <v>9.0075087474782174E-18</v>
      </c>
      <c r="Q696" s="343">
        <f t="shared" si="1761"/>
        <v>9.7513969493483339E-18</v>
      </c>
      <c r="R696" s="343">
        <f t="shared" si="1762"/>
        <v>1.0120544435101404E-17</v>
      </c>
      <c r="S696" s="343">
        <f t="shared" si="1763"/>
        <v>1.0100765073880236E-17</v>
      </c>
      <c r="T696" s="343">
        <f t="shared" si="1764"/>
        <v>9.6928189754441649E-18</v>
      </c>
      <c r="U696" s="343">
        <f t="shared" si="1765"/>
        <v>8.9123832795772778E-18</v>
      </c>
      <c r="V696" s="343">
        <f t="shared" si="1766"/>
        <v>7.7894496923983623E-18</v>
      </c>
      <c r="W696" s="343">
        <f t="shared" si="1767"/>
        <v>6.3671719219142891E-18</v>
      </c>
      <c r="X696" s="343">
        <f t="shared" si="1768"/>
        <v>4.700207305222206E-18</v>
      </c>
      <c r="Y696" s="343">
        <f t="shared" si="1769"/>
        <v>2.8526163576970579E-18</v>
      </c>
      <c r="Z696" s="343">
        <f t="shared" si="1770"/>
        <v>8.9540096331129202E-19</v>
      </c>
      <c r="AA696" s="343">
        <f t="shared" si="1771"/>
        <v>-1.0962241879478812E-18</v>
      </c>
      <c r="AB696" s="343">
        <f t="shared" si="1772"/>
        <v>-3.0457220584338176E-18</v>
      </c>
      <c r="AC696" s="343">
        <f t="shared" si="1773"/>
        <v>-4.8781745382747578E-18</v>
      </c>
      <c r="AD696" s="343">
        <f t="shared" si="1774"/>
        <v>-6.5231615063215981E-18</v>
      </c>
      <c r="AE696" s="343">
        <f t="shared" si="1775"/>
        <v>-7.9174670359116173E-18</v>
      </c>
      <c r="AF696" s="343">
        <f t="shared" si="1776"/>
        <v>-9.0075087474782189E-18</v>
      </c>
      <c r="AG696" s="343">
        <f t="shared" si="1777"/>
        <v>-9.7513969493483309E-18</v>
      </c>
      <c r="AH696" s="343">
        <f t="shared" si="1778"/>
        <v>-1.0120544435101404E-17</v>
      </c>
      <c r="AI696" s="343">
        <f t="shared" si="1779"/>
        <v>-1.0100765073880236E-17</v>
      </c>
      <c r="AJ696" s="343">
        <f t="shared" si="1780"/>
        <v>-9.6928189754441649E-18</v>
      </c>
      <c r="AK696" s="343">
        <f t="shared" si="1781"/>
        <v>-8.9123832795772794E-18</v>
      </c>
      <c r="AL696" s="343">
        <f t="shared" si="1782"/>
        <v>-7.7894496923983623E-18</v>
      </c>
      <c r="AM696" s="343">
        <f t="shared" si="1783"/>
        <v>-6.3671719219142899E-18</v>
      </c>
      <c r="AN696" s="343">
        <f t="shared" si="1784"/>
        <v>-4.7002073052222037E-18</v>
      </c>
      <c r="AO696" s="343">
        <f t="shared" si="1785"/>
        <v>-2.8526163576970587E-18</v>
      </c>
      <c r="AP696" s="343">
        <f t="shared" si="1786"/>
        <v>-8.9540096331129279E-19</v>
      </c>
      <c r="AQ696" s="343">
        <f t="shared" si="1787"/>
        <v>1.0962241879478804E-18</v>
      </c>
      <c r="AR696" s="343">
        <f t="shared" si="1788"/>
        <v>3.0457220584338169E-18</v>
      </c>
      <c r="AS696" s="343">
        <f t="shared" si="1789"/>
        <v>4.878174538274757E-18</v>
      </c>
      <c r="AT696" s="343">
        <f t="shared" si="1790"/>
        <v>6.5231615063215973E-18</v>
      </c>
      <c r="AU696" s="343">
        <f t="shared" si="1791"/>
        <v>7.9174670359116112E-18</v>
      </c>
      <c r="AV696" s="343">
        <f t="shared" si="1792"/>
        <v>9.0075087474782189E-18</v>
      </c>
      <c r="AW696" s="343">
        <f t="shared" si="1793"/>
        <v>9.7513969493483309E-18</v>
      </c>
      <c r="AX696" s="343">
        <f t="shared" si="1794"/>
        <v>1.0120544435101404E-17</v>
      </c>
      <c r="AY696" s="343">
        <f t="shared" si="1795"/>
        <v>1.0100765073880236E-17</v>
      </c>
      <c r="AZ696" s="343">
        <f t="shared" si="1796"/>
        <v>9.6928189754441649E-18</v>
      </c>
      <c r="BA696" s="343">
        <f t="shared" si="1797"/>
        <v>8.9123832795772763E-18</v>
      </c>
      <c r="BB696" s="343">
        <f t="shared" si="1798"/>
        <v>7.7894496923983638E-18</v>
      </c>
      <c r="BC696" s="343">
        <f t="shared" si="1799"/>
        <v>6.3671719219142983E-18</v>
      </c>
      <c r="BD696" s="343">
        <f t="shared" si="1800"/>
        <v>4.7002073052222052E-18</v>
      </c>
      <c r="BE696" s="343">
        <f t="shared" si="1801"/>
        <v>2.8526163576970602E-18</v>
      </c>
      <c r="BF696" s="343">
        <f t="shared" si="1802"/>
        <v>8.9540096331128432E-19</v>
      </c>
      <c r="BG696" s="343">
        <f t="shared" si="1803"/>
        <v>-1.0962241879478789E-18</v>
      </c>
      <c r="BH696" s="343">
        <f t="shared" si="1804"/>
        <v>-3.0457220584338149E-18</v>
      </c>
      <c r="BI696" s="343">
        <f t="shared" si="1805"/>
        <v>-4.8781745382747639E-18</v>
      </c>
      <c r="BJ696" s="343">
        <f t="shared" si="1806"/>
        <v>-6.5231615063215966E-18</v>
      </c>
      <c r="BK696" s="343">
        <f t="shared" si="1807"/>
        <v>-7.9174670359116096E-18</v>
      </c>
      <c r="BL696" s="343">
        <f t="shared" si="1808"/>
        <v>-9.0075087474782174E-18</v>
      </c>
      <c r="BM696" s="343">
        <f t="shared" si="1809"/>
        <v>-9.7513969493483309E-18</v>
      </c>
      <c r="BN696" s="343">
        <f t="shared" si="1810"/>
        <v>-1.0120544435101404E-17</v>
      </c>
      <c r="BO696" s="343">
        <f t="shared" si="1811"/>
        <v>-1.0100765073880236E-17</v>
      </c>
      <c r="BP696" s="343">
        <f t="shared" si="1812"/>
        <v>-9.6928189754441649E-18</v>
      </c>
      <c r="BQ696" s="343">
        <f t="shared" si="1813"/>
        <v>-8.9123832795772747E-18</v>
      </c>
      <c r="BR696" s="343">
        <f t="shared" si="1814"/>
        <v>-7.7894496923983638E-18</v>
      </c>
    </row>
    <row r="697" spans="1:123">
      <c r="B697" s="340">
        <v>3</v>
      </c>
      <c r="C697" s="340">
        <f t="shared" si="1815"/>
        <v>9.3749999999999997E-4</v>
      </c>
      <c r="D697" s="341">
        <f t="shared" si="1751"/>
        <v>39.210958759555439</v>
      </c>
      <c r="E697" s="342" t="str">
        <f>I694</f>
        <v>0.0109587595554387</v>
      </c>
      <c r="F697" s="291">
        <v>3</v>
      </c>
      <c r="G697" s="343">
        <f t="shared" si="1816"/>
        <v>9.1163223426174658E-18</v>
      </c>
      <c r="H697" s="343">
        <f t="shared" si="1752"/>
        <v>6.2579092656679687E-18</v>
      </c>
      <c r="I697" s="343">
        <f t="shared" si="1753"/>
        <v>2.8605692447225475E-18</v>
      </c>
      <c r="J697" s="343">
        <f t="shared" si="1754"/>
        <v>-7.8312107880791688E-19</v>
      </c>
      <c r="K697" s="343">
        <f t="shared" si="1755"/>
        <v>-4.3593695408693816E-18</v>
      </c>
      <c r="L697" s="343">
        <f t="shared" si="1756"/>
        <v>-7.5601920252327084E-18</v>
      </c>
      <c r="M697" s="343">
        <f t="shared" si="1757"/>
        <v>-1.0109935848782929E-17</v>
      </c>
      <c r="N697" s="343">
        <f t="shared" si="1758"/>
        <v>-1.1789018785498151E-17</v>
      </c>
      <c r="O697" s="343">
        <f t="shared" si="1759"/>
        <v>-1.2452839340312909E-17</v>
      </c>
      <c r="P697" s="343">
        <f t="shared" si="1760"/>
        <v>-1.2044229732778435E-17</v>
      </c>
      <c r="Q697" s="343">
        <f t="shared" si="1761"/>
        <v>-1.0598379147928785E-17</v>
      </c>
      <c r="R697" s="343">
        <f t="shared" si="1762"/>
        <v>-8.2398032672939945E-18</v>
      </c>
      <c r="S697" s="343">
        <f t="shared" si="1763"/>
        <v>-5.1716210620145467E-18</v>
      </c>
      <c r="T697" s="343">
        <f t="shared" si="1764"/>
        <v>-1.6580623234339284E-18</v>
      </c>
      <c r="U697" s="343">
        <f t="shared" si="1765"/>
        <v>1.998287629110963E-18</v>
      </c>
      <c r="V697" s="343">
        <f t="shared" si="1766"/>
        <v>5.4825463928158575E-18</v>
      </c>
      <c r="W697" s="343">
        <f t="shared" si="1767"/>
        <v>8.4946519425062721E-18</v>
      </c>
      <c r="X697" s="343">
        <f t="shared" si="1768"/>
        <v>1.0775203770764567E-17</v>
      </c>
      <c r="Y697" s="343">
        <f t="shared" si="1769"/>
        <v>1.2127802285450545E-17</v>
      </c>
      <c r="Z697" s="343">
        <f t="shared" si="1770"/>
        <v>1.2435962610701223E-17</v>
      </c>
      <c r="AA697" s="343">
        <f t="shared" si="1771"/>
        <v>1.1673146186224701E-17</v>
      </c>
      <c r="AB697" s="343">
        <f t="shared" si="1772"/>
        <v>9.9050462502928155E-18</v>
      </c>
      <c r="AC697" s="343">
        <f t="shared" si="1773"/>
        <v>7.2839303821718278E-18</v>
      </c>
      <c r="AD697" s="343">
        <f t="shared" si="1774"/>
        <v>4.0355273204382762E-18</v>
      </c>
      <c r="AE697" s="343">
        <f t="shared" si="1775"/>
        <v>4.3958735558158191E-19</v>
      </c>
      <c r="AF697" s="343">
        <f t="shared" si="1776"/>
        <v>-3.1942095771705298E-18</v>
      </c>
      <c r="AG697" s="343">
        <f t="shared" si="1777"/>
        <v>-6.5529233259347907E-18</v>
      </c>
      <c r="AH697" s="343">
        <f t="shared" si="1778"/>
        <v>-9.3473037179243999E-18</v>
      </c>
      <c r="AI697" s="343">
        <f t="shared" si="1779"/>
        <v>-1.1336700590108194E-17</v>
      </c>
      <c r="AJ697" s="343">
        <f t="shared" si="1780"/>
        <v>-1.2349788419662941E-17</v>
      </c>
      <c r="AK697" s="343">
        <f t="shared" si="1781"/>
        <v>-1.2299320762959805E-17</v>
      </c>
      <c r="AL697" s="343">
        <f t="shared" si="1782"/>
        <v>-1.1189643860706822E-17</v>
      </c>
      <c r="AM697" s="343">
        <f t="shared" si="1783"/>
        <v>-9.1163223426174611E-18</v>
      </c>
      <c r="AN697" s="343">
        <f t="shared" si="1784"/>
        <v>-6.2579092656679749E-18</v>
      </c>
      <c r="AO697" s="343">
        <f t="shared" si="1785"/>
        <v>-2.8605692447225452E-18</v>
      </c>
      <c r="AP697" s="343">
        <f t="shared" si="1786"/>
        <v>7.8312107880790687E-19</v>
      </c>
      <c r="AQ697" s="343">
        <f t="shared" si="1787"/>
        <v>4.3593695408693832E-18</v>
      </c>
      <c r="AR697" s="343">
        <f t="shared" si="1788"/>
        <v>7.5601920252326976E-18</v>
      </c>
      <c r="AS697" s="343">
        <f t="shared" si="1789"/>
        <v>1.0109935848782926E-17</v>
      </c>
      <c r="AT697" s="343">
        <f t="shared" si="1790"/>
        <v>1.1789018785498147E-17</v>
      </c>
      <c r="AU697" s="343">
        <f t="shared" si="1791"/>
        <v>1.2452839340312907E-17</v>
      </c>
      <c r="AV697" s="343">
        <f t="shared" si="1792"/>
        <v>1.2044229732778431E-17</v>
      </c>
      <c r="AW697" s="343">
        <f t="shared" si="1793"/>
        <v>1.059837914792879E-17</v>
      </c>
      <c r="AX697" s="343">
        <f t="shared" si="1794"/>
        <v>8.2398032672939914E-18</v>
      </c>
      <c r="AY697" s="343">
        <f t="shared" si="1795"/>
        <v>5.171621062014556E-18</v>
      </c>
      <c r="AZ697" s="343">
        <f t="shared" si="1796"/>
        <v>1.6580623234339331E-18</v>
      </c>
      <c r="BA697" s="343">
        <f t="shared" si="1797"/>
        <v>-1.9982876291109484E-18</v>
      </c>
      <c r="BB697" s="343">
        <f t="shared" si="1798"/>
        <v>-5.4825463928158537E-18</v>
      </c>
      <c r="BC697" s="343">
        <f t="shared" si="1799"/>
        <v>-8.4946519425062768E-18</v>
      </c>
      <c r="BD697" s="343">
        <f t="shared" si="1800"/>
        <v>-1.0775203770764564E-17</v>
      </c>
      <c r="BE697" s="343">
        <f t="shared" si="1801"/>
        <v>-1.2127802285450548E-17</v>
      </c>
      <c r="BF697" s="343">
        <f t="shared" si="1802"/>
        <v>-1.2435962610701223E-17</v>
      </c>
      <c r="BG697" s="343">
        <f t="shared" si="1803"/>
        <v>-1.1673146186224703E-17</v>
      </c>
      <c r="BH697" s="343">
        <f t="shared" si="1804"/>
        <v>-9.9050462502928263E-18</v>
      </c>
      <c r="BI697" s="343">
        <f t="shared" si="1805"/>
        <v>-7.2839303821718509E-18</v>
      </c>
      <c r="BJ697" s="343">
        <f t="shared" si="1806"/>
        <v>-4.03552732043827E-18</v>
      </c>
      <c r="BK697" s="343">
        <f t="shared" si="1807"/>
        <v>-4.3958735558158654E-19</v>
      </c>
      <c r="BL697" s="343">
        <f t="shared" si="1808"/>
        <v>3.1942095771705148E-18</v>
      </c>
      <c r="BM697" s="343">
        <f t="shared" si="1809"/>
        <v>6.5529233259348053E-18</v>
      </c>
      <c r="BN697" s="343">
        <f t="shared" si="1810"/>
        <v>9.3473037179243968E-18</v>
      </c>
      <c r="BO697" s="343">
        <f t="shared" si="1811"/>
        <v>1.1336700590108191E-17</v>
      </c>
      <c r="BP697" s="343">
        <f t="shared" si="1812"/>
        <v>1.2349788419662939E-17</v>
      </c>
      <c r="BQ697" s="343">
        <f t="shared" si="1813"/>
        <v>1.2299320762959802E-17</v>
      </c>
      <c r="BR697" s="343">
        <f t="shared" si="1814"/>
        <v>1.1189643860706825E-17</v>
      </c>
    </row>
    <row r="698" spans="1:123">
      <c r="B698" s="340">
        <v>4</v>
      </c>
      <c r="C698" s="340">
        <f t="shared" si="1815"/>
        <v>1.25E-3</v>
      </c>
      <c r="D698" s="341">
        <f t="shared" si="1751"/>
        <v>39.211185495566475</v>
      </c>
      <c r="E698" s="342" t="str">
        <f>J694</f>
        <v>0.011185495566469</v>
      </c>
      <c r="F698" s="291">
        <v>4</v>
      </c>
      <c r="G698" s="343">
        <f t="shared" si="1816"/>
        <v>2.7605371222431895E-17</v>
      </c>
      <c r="H698" s="343">
        <f t="shared" si="1752"/>
        <v>1.4733923492503225E-17</v>
      </c>
      <c r="I698" s="343">
        <f t="shared" si="1753"/>
        <v>-3.8063052581001028E-19</v>
      </c>
      <c r="J698" s="343">
        <f t="shared" si="1754"/>
        <v>-1.5437236996992978E-17</v>
      </c>
      <c r="K698" s="343">
        <f t="shared" si="1755"/>
        <v>-2.8143664074285618E-17</v>
      </c>
      <c r="L698" s="343">
        <f t="shared" si="1756"/>
        <v>-3.6565473419218405E-17</v>
      </c>
      <c r="M698" s="343">
        <f t="shared" si="1757"/>
        <v>-3.9420520902917145E-17</v>
      </c>
      <c r="N698" s="343">
        <f t="shared" si="1758"/>
        <v>-3.6274151427058598E-17</v>
      </c>
      <c r="O698" s="343">
        <f t="shared" si="1759"/>
        <v>-2.7605371222431901E-17</v>
      </c>
      <c r="P698" s="343">
        <f t="shared" si="1760"/>
        <v>-1.4733923492503231E-17</v>
      </c>
      <c r="Q698" s="343">
        <f t="shared" si="1761"/>
        <v>3.8063052580998871E-19</v>
      </c>
      <c r="R698" s="343">
        <f t="shared" si="1762"/>
        <v>1.5437236996992975E-17</v>
      </c>
      <c r="S698" s="343">
        <f t="shared" si="1763"/>
        <v>2.8143664074285625E-17</v>
      </c>
      <c r="T698" s="343">
        <f t="shared" si="1764"/>
        <v>3.6565473419218405E-17</v>
      </c>
      <c r="U698" s="343">
        <f t="shared" si="1765"/>
        <v>3.9420520902917151E-17</v>
      </c>
      <c r="V698" s="343">
        <f t="shared" si="1766"/>
        <v>3.6274151427058604E-17</v>
      </c>
      <c r="W698" s="343">
        <f t="shared" si="1767"/>
        <v>2.7605371222431892E-17</v>
      </c>
      <c r="X698" s="343">
        <f t="shared" si="1768"/>
        <v>1.4733923492503231E-17</v>
      </c>
      <c r="Y698" s="343">
        <f t="shared" si="1769"/>
        <v>-3.8063052580998563E-19</v>
      </c>
      <c r="Z698" s="343">
        <f t="shared" si="1770"/>
        <v>-1.5437236996992969E-17</v>
      </c>
      <c r="AA698" s="343">
        <f t="shared" si="1771"/>
        <v>-2.8143664074285625E-17</v>
      </c>
      <c r="AB698" s="343">
        <f t="shared" si="1772"/>
        <v>-3.6565473419218392E-17</v>
      </c>
      <c r="AC698" s="343">
        <f t="shared" si="1773"/>
        <v>-3.9420520902917145E-17</v>
      </c>
      <c r="AD698" s="343">
        <f t="shared" si="1774"/>
        <v>-3.6274151427058604E-17</v>
      </c>
      <c r="AE698" s="343">
        <f t="shared" si="1775"/>
        <v>-2.7605371222431895E-17</v>
      </c>
      <c r="AF698" s="343">
        <f t="shared" si="1776"/>
        <v>-1.4733923492503201E-17</v>
      </c>
      <c r="AG698" s="343">
        <f t="shared" si="1777"/>
        <v>3.8063052580997638E-19</v>
      </c>
      <c r="AH698" s="343">
        <f t="shared" si="1778"/>
        <v>1.5437236996992966E-17</v>
      </c>
      <c r="AI698" s="343">
        <f t="shared" si="1779"/>
        <v>2.8143664074285618E-17</v>
      </c>
      <c r="AJ698" s="343">
        <f t="shared" si="1780"/>
        <v>3.6565473419218386E-17</v>
      </c>
      <c r="AK698" s="343">
        <f t="shared" si="1781"/>
        <v>3.9420520902917145E-17</v>
      </c>
      <c r="AL698" s="343">
        <f t="shared" si="1782"/>
        <v>3.6274151427058604E-17</v>
      </c>
      <c r="AM698" s="343">
        <f t="shared" si="1783"/>
        <v>2.7605371222431895E-17</v>
      </c>
      <c r="AN698" s="343">
        <f t="shared" si="1784"/>
        <v>1.473392349250321E-17</v>
      </c>
      <c r="AO698" s="343">
        <f t="shared" si="1785"/>
        <v>-3.806305258099733E-19</v>
      </c>
      <c r="AP698" s="343">
        <f t="shared" si="1786"/>
        <v>-1.5437236996992963E-17</v>
      </c>
      <c r="AQ698" s="343">
        <f t="shared" si="1787"/>
        <v>-2.8143664074285612E-17</v>
      </c>
      <c r="AR698" s="343">
        <f t="shared" si="1788"/>
        <v>-3.656547341921838E-17</v>
      </c>
      <c r="AS698" s="343">
        <f t="shared" si="1789"/>
        <v>-3.9420520902917145E-17</v>
      </c>
      <c r="AT698" s="343">
        <f t="shared" si="1790"/>
        <v>-3.627415142705861E-17</v>
      </c>
      <c r="AU698" s="343">
        <f t="shared" si="1791"/>
        <v>-2.7605371222431954E-17</v>
      </c>
      <c r="AV698" s="343">
        <f t="shared" si="1792"/>
        <v>-1.4733923492503213E-17</v>
      </c>
      <c r="AW698" s="343">
        <f t="shared" si="1793"/>
        <v>3.8063052580997022E-19</v>
      </c>
      <c r="AX698" s="343">
        <f t="shared" si="1794"/>
        <v>1.5437236996992892E-17</v>
      </c>
      <c r="AY698" s="343">
        <f t="shared" si="1795"/>
        <v>2.8143664074285612E-17</v>
      </c>
      <c r="AZ698" s="343">
        <f t="shared" si="1796"/>
        <v>3.656547341921838E-17</v>
      </c>
      <c r="BA698" s="343">
        <f t="shared" si="1797"/>
        <v>3.9420520902917151E-17</v>
      </c>
      <c r="BB698" s="343">
        <f t="shared" si="1798"/>
        <v>3.627415142705861E-17</v>
      </c>
      <c r="BC698" s="343">
        <f t="shared" si="1799"/>
        <v>2.7605371222431957E-17</v>
      </c>
      <c r="BD698" s="343">
        <f t="shared" si="1800"/>
        <v>1.4733923492503219E-17</v>
      </c>
      <c r="BE698" s="343">
        <f t="shared" si="1801"/>
        <v>-3.8063052580996406E-19</v>
      </c>
      <c r="BF698" s="343">
        <f t="shared" si="1802"/>
        <v>-1.5437236996993018E-17</v>
      </c>
      <c r="BG698" s="343">
        <f t="shared" si="1803"/>
        <v>-2.8143664074285612E-17</v>
      </c>
      <c r="BH698" s="343">
        <f t="shared" si="1804"/>
        <v>-3.656547341921838E-17</v>
      </c>
      <c r="BI698" s="343">
        <f t="shared" si="1805"/>
        <v>-3.9420520902917151E-17</v>
      </c>
      <c r="BJ698" s="343">
        <f t="shared" si="1806"/>
        <v>-3.627415142705861E-17</v>
      </c>
      <c r="BK698" s="343">
        <f t="shared" si="1807"/>
        <v>-2.7605371222431963E-17</v>
      </c>
      <c r="BL698" s="343">
        <f t="shared" si="1808"/>
        <v>-1.4733923492503222E-17</v>
      </c>
      <c r="BM698" s="343">
        <f t="shared" si="1809"/>
        <v>3.8063052580996098E-19</v>
      </c>
      <c r="BN698" s="343">
        <f t="shared" si="1810"/>
        <v>1.5437236996992882E-17</v>
      </c>
      <c r="BO698" s="343">
        <f t="shared" si="1811"/>
        <v>2.8143664074285606E-17</v>
      </c>
      <c r="BP698" s="343">
        <f t="shared" si="1812"/>
        <v>3.656547341921838E-17</v>
      </c>
      <c r="BQ698" s="343">
        <f t="shared" si="1813"/>
        <v>3.9420520902917145E-17</v>
      </c>
      <c r="BR698" s="343">
        <f t="shared" si="1814"/>
        <v>3.627415142705861E-17</v>
      </c>
    </row>
    <row r="699" spans="1:123">
      <c r="B699" s="340">
        <v>5</v>
      </c>
      <c r="C699" s="340">
        <f t="shared" si="1815"/>
        <v>1.5625000000000001E-3</v>
      </c>
      <c r="D699" s="341">
        <f t="shared" si="1751"/>
        <v>39.211304509140589</v>
      </c>
      <c r="E699" s="342" t="str">
        <f>K694</f>
        <v>0.011304509140585</v>
      </c>
      <c r="F699" s="291">
        <v>5</v>
      </c>
      <c r="G699" s="343">
        <f t="shared" si="1816"/>
        <v>-1.1647267110574888E-16</v>
      </c>
      <c r="H699" s="343">
        <f t="shared" si="1752"/>
        <v>-1.8322569671984016E-16</v>
      </c>
      <c r="I699" s="343">
        <f t="shared" si="1753"/>
        <v>-2.0670860511879044E-16</v>
      </c>
      <c r="J699" s="343">
        <f t="shared" si="1754"/>
        <v>-1.8137573203625693E-16</v>
      </c>
      <c r="K699" s="343">
        <f t="shared" si="1755"/>
        <v>-1.1320962472025783E-16</v>
      </c>
      <c r="L699" s="343">
        <f t="shared" si="1756"/>
        <v>-1.8308218703128297E-17</v>
      </c>
      <c r="M699" s="343">
        <f t="shared" si="1757"/>
        <v>8.0916809946999689E-17</v>
      </c>
      <c r="N699" s="343">
        <f t="shared" si="1758"/>
        <v>1.6103272937411534E-16</v>
      </c>
      <c r="O699" s="343">
        <f t="shared" si="1759"/>
        <v>2.0311956663517284E-16</v>
      </c>
      <c r="P699" s="343">
        <f t="shared" si="1760"/>
        <v>1.9723820066744782E-16</v>
      </c>
      <c r="Q699" s="343">
        <f t="shared" si="1761"/>
        <v>1.4477755998568745E-16</v>
      </c>
      <c r="R699" s="343">
        <f t="shared" si="1762"/>
        <v>5.8126616836246912E-17</v>
      </c>
      <c r="S699" s="343">
        <f t="shared" si="1763"/>
        <v>-4.2251361160657081E-17</v>
      </c>
      <c r="T699" s="343">
        <f t="shared" si="1764"/>
        <v>-1.3265136454673825E-16</v>
      </c>
      <c r="U699" s="343">
        <f t="shared" si="1765"/>
        <v>-1.9172475711653084E-16</v>
      </c>
      <c r="V699" s="343">
        <f t="shared" si="1766"/>
        <v>-2.05520915859446E-16</v>
      </c>
      <c r="W699" s="343">
        <f t="shared" si="1767"/>
        <v>-1.707817748130582E-16</v>
      </c>
      <c r="X699" s="343">
        <f t="shared" si="1768"/>
        <v>-9.5711241682130637E-17</v>
      </c>
      <c r="Y699" s="343">
        <f t="shared" si="1769"/>
        <v>1.9622162597469223E-18</v>
      </c>
      <c r="Z699" s="343">
        <f t="shared" si="1770"/>
        <v>9.9172282171572467E-17</v>
      </c>
      <c r="AA699" s="343">
        <f t="shared" si="1771"/>
        <v>1.7296207270238308E-16</v>
      </c>
      <c r="AB699" s="343">
        <f t="shared" si="1772"/>
        <v>2.0590557751242314E-16</v>
      </c>
      <c r="AC699" s="343">
        <f t="shared" si="1773"/>
        <v>1.9022294180988572E-16</v>
      </c>
      <c r="AD699" s="343">
        <f t="shared" si="1774"/>
        <v>1.2961773718565312E-16</v>
      </c>
      <c r="AE699" s="343">
        <f t="shared" si="1775"/>
        <v>3.8402335511602111E-17</v>
      </c>
      <c r="AF699" s="343">
        <f t="shared" si="1776"/>
        <v>-6.1882064609009392E-17</v>
      </c>
      <c r="AG699" s="343">
        <f t="shared" si="1777"/>
        <v>-1.4755255283253042E-16</v>
      </c>
      <c r="AH699" s="343">
        <f t="shared" si="1778"/>
        <v>-1.9837740329477596E-16</v>
      </c>
      <c r="AI699" s="343">
        <f t="shared" si="1779"/>
        <v>-2.0235394783121425E-16</v>
      </c>
      <c r="AJ699" s="343">
        <f t="shared" si="1780"/>
        <v>-1.5854309573959513E-16</v>
      </c>
      <c r="AK699" s="343">
        <f t="shared" si="1781"/>
        <v>-7.729110706551779E-17</v>
      </c>
      <c r="AL699" s="343">
        <f t="shared" si="1782"/>
        <v>2.2213754007384073E-17</v>
      </c>
      <c r="AM699" s="343">
        <f t="shared" si="1783"/>
        <v>1.1647267110574851E-16</v>
      </c>
      <c r="AN699" s="343">
        <f t="shared" si="1784"/>
        <v>1.8322569671984011E-16</v>
      </c>
      <c r="AO699" s="343">
        <f t="shared" si="1785"/>
        <v>2.0670860511879049E-16</v>
      </c>
      <c r="AP699" s="343">
        <f t="shared" si="1786"/>
        <v>1.8137573203625695E-16</v>
      </c>
      <c r="AQ699" s="343">
        <f t="shared" si="1787"/>
        <v>1.1320962472025818E-16</v>
      </c>
      <c r="AR699" s="343">
        <f t="shared" si="1788"/>
        <v>1.8308218703128241E-17</v>
      </c>
      <c r="AS699" s="343">
        <f t="shared" si="1789"/>
        <v>-8.0916809946999405E-17</v>
      </c>
      <c r="AT699" s="343">
        <f t="shared" si="1790"/>
        <v>-1.6103272937411534E-16</v>
      </c>
      <c r="AU699" s="343">
        <f t="shared" si="1791"/>
        <v>-2.0311956663517279E-16</v>
      </c>
      <c r="AV699" s="343">
        <f t="shared" si="1792"/>
        <v>-1.9723820066744782E-16</v>
      </c>
      <c r="AW699" s="343">
        <f t="shared" si="1793"/>
        <v>-1.4477755998568768E-16</v>
      </c>
      <c r="AX699" s="343">
        <f t="shared" si="1794"/>
        <v>-5.8126616836246678E-17</v>
      </c>
      <c r="AY699" s="343">
        <f t="shared" si="1795"/>
        <v>4.2251361160656952E-17</v>
      </c>
      <c r="AZ699" s="343">
        <f t="shared" si="1796"/>
        <v>1.3265136454673844E-16</v>
      </c>
      <c r="BA699" s="343">
        <f t="shared" si="1797"/>
        <v>1.9172475711653079E-16</v>
      </c>
      <c r="BB699" s="343">
        <f t="shared" si="1798"/>
        <v>2.0552091585944605E-16</v>
      </c>
      <c r="BC699" s="343">
        <f t="shared" si="1799"/>
        <v>1.7078177481305824E-16</v>
      </c>
      <c r="BD699" s="343">
        <f t="shared" si="1800"/>
        <v>9.5711241682131094E-17</v>
      </c>
      <c r="BE699" s="343">
        <f t="shared" si="1801"/>
        <v>-1.962216259746796E-18</v>
      </c>
      <c r="BF699" s="343">
        <f t="shared" si="1802"/>
        <v>-9.9172282171572024E-17</v>
      </c>
      <c r="BG699" s="343">
        <f t="shared" si="1803"/>
        <v>-1.7296207270238303E-16</v>
      </c>
      <c r="BH699" s="343">
        <f t="shared" si="1804"/>
        <v>-2.0590557751242309E-16</v>
      </c>
      <c r="BI699" s="343">
        <f t="shared" si="1805"/>
        <v>-1.9022294180988579E-16</v>
      </c>
      <c r="BJ699" s="343">
        <f t="shared" si="1806"/>
        <v>-1.2961773718565324E-16</v>
      </c>
      <c r="BK699" s="343">
        <f t="shared" si="1807"/>
        <v>-3.840233551160189E-17</v>
      </c>
      <c r="BL699" s="343">
        <f t="shared" si="1808"/>
        <v>6.1882064609009269E-17</v>
      </c>
      <c r="BM699" s="343">
        <f t="shared" si="1809"/>
        <v>1.4755255283253062E-16</v>
      </c>
      <c r="BN699" s="343">
        <f t="shared" si="1810"/>
        <v>1.9837740329477594E-16</v>
      </c>
      <c r="BO699" s="343">
        <f t="shared" si="1811"/>
        <v>2.023539478312142E-16</v>
      </c>
      <c r="BP699" s="343">
        <f t="shared" si="1812"/>
        <v>1.585430957395952E-16</v>
      </c>
      <c r="BQ699" s="343">
        <f t="shared" si="1813"/>
        <v>7.7291107065517568E-17</v>
      </c>
      <c r="BR699" s="343">
        <f t="shared" si="1814"/>
        <v>-2.2213754007383947E-17</v>
      </c>
    </row>
    <row r="700" spans="1:123">
      <c r="B700" s="340">
        <v>6</v>
      </c>
      <c r="C700" s="340">
        <f t="shared" si="1815"/>
        <v>1.8750000000000001E-3</v>
      </c>
      <c r="D700" s="341">
        <f t="shared" si="1751"/>
        <v>39.211314654112002</v>
      </c>
      <c r="E700" s="342" t="str">
        <f>L694</f>
        <v>0.0113146541120007</v>
      </c>
      <c r="F700" s="291">
        <v>6</v>
      </c>
      <c r="G700" s="343">
        <f t="shared" si="1816"/>
        <v>-5.8145441638270346E-18</v>
      </c>
      <c r="H700" s="343">
        <f t="shared" si="1752"/>
        <v>-1.9844335422820581E-17</v>
      </c>
      <c r="I700" s="343">
        <f t="shared" si="1753"/>
        <v>-2.7185379597001554E-17</v>
      </c>
      <c r="J700" s="343">
        <f t="shared" si="1754"/>
        <v>-2.5363298644812231E-17</v>
      </c>
      <c r="K700" s="343">
        <f t="shared" si="1755"/>
        <v>-1.4992244584829846E-17</v>
      </c>
      <c r="L700" s="343">
        <f t="shared" si="1756"/>
        <v>4.3210705982543058E-19</v>
      </c>
      <c r="M700" s="343">
        <f t="shared" si="1757"/>
        <v>1.5710812363842332E-17</v>
      </c>
      <c r="N700" s="343">
        <f t="shared" si="1758"/>
        <v>2.5694019070418597E-17</v>
      </c>
      <c r="O700" s="343">
        <f t="shared" si="1759"/>
        <v>2.7016779786107986E-17</v>
      </c>
      <c r="P700" s="343">
        <f t="shared" si="1760"/>
        <v>1.9233243758418306E-17</v>
      </c>
      <c r="Q700" s="343">
        <f t="shared" si="1761"/>
        <v>4.9669356761568284E-18</v>
      </c>
      <c r="R700" s="343">
        <f t="shared" si="1762"/>
        <v>-1.0973531596446691E-17</v>
      </c>
      <c r="S700" s="343">
        <f t="shared" si="1763"/>
        <v>-2.321525180033135E-17</v>
      </c>
      <c r="T700" s="343">
        <f t="shared" si="1764"/>
        <v>-2.7632021231408263E-17</v>
      </c>
      <c r="U700" s="343">
        <f t="shared" si="1765"/>
        <v>-2.2735120160498094E-17</v>
      </c>
      <c r="V700" s="343">
        <f t="shared" si="1766"/>
        <v>-1.0175101859594009E-17</v>
      </c>
      <c r="W700" s="343">
        <f t="shared" si="1767"/>
        <v>5.8145441638270192E-18</v>
      </c>
      <c r="X700" s="343">
        <f t="shared" si="1768"/>
        <v>1.9844335422820566E-17</v>
      </c>
      <c r="Y700" s="343">
        <f t="shared" si="1769"/>
        <v>2.7185379597001551E-17</v>
      </c>
      <c r="Z700" s="343">
        <f t="shared" si="1770"/>
        <v>2.5363298644812244E-17</v>
      </c>
      <c r="AA700" s="343">
        <f t="shared" si="1771"/>
        <v>1.4992244584829834E-17</v>
      </c>
      <c r="AB700" s="343">
        <f t="shared" si="1772"/>
        <v>-4.3210705982543366E-19</v>
      </c>
      <c r="AC700" s="343">
        <f t="shared" si="1773"/>
        <v>-1.5710812363842323E-17</v>
      </c>
      <c r="AD700" s="343">
        <f t="shared" si="1774"/>
        <v>-2.5694019070418594E-17</v>
      </c>
      <c r="AE700" s="343">
        <f t="shared" si="1775"/>
        <v>-2.7016779786107986E-17</v>
      </c>
      <c r="AF700" s="343">
        <f t="shared" si="1776"/>
        <v>-1.9233243758418312E-17</v>
      </c>
      <c r="AG700" s="343">
        <f t="shared" si="1777"/>
        <v>-4.9669356761568623E-18</v>
      </c>
      <c r="AH700" s="343">
        <f t="shared" si="1778"/>
        <v>1.0973531596446705E-17</v>
      </c>
      <c r="AI700" s="343">
        <f t="shared" si="1779"/>
        <v>2.3215251800331332E-17</v>
      </c>
      <c r="AJ700" s="343">
        <f t="shared" si="1780"/>
        <v>2.7632021231408263E-17</v>
      </c>
      <c r="AK700" s="343">
        <f t="shared" si="1781"/>
        <v>2.2735120160498131E-17</v>
      </c>
      <c r="AL700" s="343">
        <f t="shared" si="1782"/>
        <v>1.0175101859594018E-17</v>
      </c>
      <c r="AM700" s="343">
        <f t="shared" si="1783"/>
        <v>-5.8145441638270547E-18</v>
      </c>
      <c r="AN700" s="343">
        <f t="shared" si="1784"/>
        <v>-1.984433542282056E-17</v>
      </c>
      <c r="AO700" s="343">
        <f t="shared" si="1785"/>
        <v>-2.718537959700156E-17</v>
      </c>
      <c r="AP700" s="343">
        <f t="shared" si="1786"/>
        <v>-2.536329864481225E-17</v>
      </c>
      <c r="AQ700" s="343">
        <f t="shared" si="1787"/>
        <v>-1.4992244584829843E-17</v>
      </c>
      <c r="AR700" s="343">
        <f t="shared" si="1788"/>
        <v>4.3210705982537203E-19</v>
      </c>
      <c r="AS700" s="343">
        <f t="shared" si="1789"/>
        <v>1.5710812363842317E-17</v>
      </c>
      <c r="AT700" s="343">
        <f t="shared" si="1790"/>
        <v>2.5694019070418572E-17</v>
      </c>
      <c r="AU700" s="343">
        <f t="shared" si="1791"/>
        <v>2.7016779786107989E-17</v>
      </c>
      <c r="AV700" s="343">
        <f t="shared" si="1792"/>
        <v>1.9233243758418285E-17</v>
      </c>
      <c r="AW700" s="343">
        <f t="shared" si="1793"/>
        <v>4.9669356761568731E-18</v>
      </c>
      <c r="AX700" s="343">
        <f t="shared" si="1794"/>
        <v>-1.0973531596446695E-17</v>
      </c>
      <c r="AY700" s="343">
        <f t="shared" si="1795"/>
        <v>-2.3215251800331323E-17</v>
      </c>
      <c r="AZ700" s="343">
        <f t="shared" si="1796"/>
        <v>-2.7632021231408263E-17</v>
      </c>
      <c r="BA700" s="343">
        <f t="shared" si="1797"/>
        <v>-2.2735120160498137E-17</v>
      </c>
      <c r="BB700" s="343">
        <f t="shared" si="1798"/>
        <v>-1.0175101859594028E-17</v>
      </c>
      <c r="BC700" s="343">
        <f t="shared" si="1799"/>
        <v>5.8145441638270469E-18</v>
      </c>
      <c r="BD700" s="343">
        <f t="shared" si="1800"/>
        <v>1.9844335422820553E-17</v>
      </c>
      <c r="BE700" s="343">
        <f t="shared" si="1801"/>
        <v>2.7185379597001554E-17</v>
      </c>
      <c r="BF700" s="343">
        <f t="shared" si="1802"/>
        <v>2.5363298644812256E-17</v>
      </c>
      <c r="BG700" s="343">
        <f t="shared" si="1803"/>
        <v>1.4992244584829852E-17</v>
      </c>
      <c r="BH700" s="343">
        <f t="shared" si="1804"/>
        <v>-4.3210705982536278E-19</v>
      </c>
      <c r="BI700" s="343">
        <f t="shared" si="1805"/>
        <v>-1.5710812363842225E-17</v>
      </c>
      <c r="BJ700" s="343">
        <f t="shared" si="1806"/>
        <v>-2.5694019070418606E-17</v>
      </c>
      <c r="BK700" s="343">
        <f t="shared" si="1807"/>
        <v>-2.7016779786107992E-17</v>
      </c>
      <c r="BL700" s="343">
        <f t="shared" si="1808"/>
        <v>-1.9233243758418362E-17</v>
      </c>
      <c r="BM700" s="343">
        <f t="shared" si="1809"/>
        <v>-4.9669356761567845E-18</v>
      </c>
      <c r="BN700" s="343">
        <f t="shared" si="1810"/>
        <v>1.0973531596446683E-17</v>
      </c>
      <c r="BO700" s="343">
        <f t="shared" si="1811"/>
        <v>2.321525180033132E-17</v>
      </c>
      <c r="BP700" s="343">
        <f t="shared" si="1812"/>
        <v>2.7632021231408266E-17</v>
      </c>
      <c r="BQ700" s="343">
        <f t="shared" si="1813"/>
        <v>2.2735120160498088E-17</v>
      </c>
      <c r="BR700" s="343">
        <f t="shared" si="1814"/>
        <v>1.0175101859594038E-17</v>
      </c>
    </row>
    <row r="701" spans="1:123">
      <c r="B701" s="340">
        <v>7</v>
      </c>
      <c r="C701" s="340">
        <f t="shared" si="1815"/>
        <v>2.1875000000000002E-3</v>
      </c>
      <c r="D701" s="341">
        <f t="shared" si="1751"/>
        <v>39.211215832779104</v>
      </c>
      <c r="E701" s="342" t="str">
        <f>M694</f>
        <v>0.0112158327790997</v>
      </c>
      <c r="F701" s="291">
        <v>7</v>
      </c>
      <c r="G701" s="343">
        <f t="shared" si="1816"/>
        <v>-8.1692081491965115E-18</v>
      </c>
      <c r="H701" s="343">
        <f t="shared" si="1752"/>
        <v>-1.1945395473589812E-17</v>
      </c>
      <c r="I701" s="343">
        <f t="shared" si="1753"/>
        <v>-1.0298622992077181E-17</v>
      </c>
      <c r="J701" s="343">
        <f t="shared" si="1754"/>
        <v>-3.9764909826451665E-18</v>
      </c>
      <c r="K701" s="343">
        <f t="shared" si="1755"/>
        <v>4.1508847975024297E-18</v>
      </c>
      <c r="L701" s="343">
        <f t="shared" si="1756"/>
        <v>1.0393845660992861E-17</v>
      </c>
      <c r="M701" s="343">
        <f t="shared" si="1757"/>
        <v>1.1918217895670385E-17</v>
      </c>
      <c r="N701" s="343">
        <f t="shared" si="1758"/>
        <v>8.0319683766232384E-18</v>
      </c>
      <c r="O701" s="343">
        <f t="shared" si="1759"/>
        <v>4.9937313674700164E-19</v>
      </c>
      <c r="P701" s="343">
        <f t="shared" si="1760"/>
        <v>-7.2599270669552843E-18</v>
      </c>
      <c r="Q701" s="343">
        <f t="shared" si="1761"/>
        <v>-1.1723372163562029E-17</v>
      </c>
      <c r="R701" s="343">
        <f t="shared" si="1762"/>
        <v>-1.0864651395235061E-17</v>
      </c>
      <c r="S701" s="343">
        <f t="shared" si="1763"/>
        <v>-5.073606037755469E-18</v>
      </c>
      <c r="T701" s="343">
        <f t="shared" si="1764"/>
        <v>3.0207503883765067E-18</v>
      </c>
      <c r="U701" s="343">
        <f t="shared" si="1765"/>
        <v>9.7437492921846599E-18</v>
      </c>
      <c r="V701" s="343">
        <f t="shared" si="1766"/>
        <v>1.20432897272325E-17</v>
      </c>
      <c r="W701" s="343">
        <f t="shared" si="1767"/>
        <v>8.8754284118689255E-18</v>
      </c>
      <c r="X701" s="343">
        <f t="shared" si="1768"/>
        <v>1.6783081536621151E-18</v>
      </c>
      <c r="Y701" s="343">
        <f t="shared" si="1769"/>
        <v>-6.2807289183794515E-18</v>
      </c>
      <c r="Z701" s="343">
        <f t="shared" si="1770"/>
        <v>-1.1388446370952024E-17</v>
      </c>
      <c r="AA701" s="343">
        <f t="shared" si="1771"/>
        <v>-1.1326047266234231E-17</v>
      </c>
      <c r="AB701" s="343">
        <f t="shared" si="1772"/>
        <v>-6.1218594932069981E-18</v>
      </c>
      <c r="AC701" s="343">
        <f t="shared" si="1773"/>
        <v>1.8615245017003932E-18</v>
      </c>
      <c r="AD701" s="343">
        <f t="shared" si="1774"/>
        <v>8.9998152912175412E-18</v>
      </c>
      <c r="AE701" s="343">
        <f t="shared" si="1775"/>
        <v>1.205237809518952E-17</v>
      </c>
      <c r="AF701" s="343">
        <f t="shared" si="1776"/>
        <v>9.6334132197056104E-18</v>
      </c>
      <c r="AG701" s="343">
        <f t="shared" si="1777"/>
        <v>2.8410801456009012E-18</v>
      </c>
      <c r="AH701" s="343">
        <f t="shared" si="1778"/>
        <v>-5.2410439169239296E-18</v>
      </c>
      <c r="AI701" s="343">
        <f t="shared" si="1779"/>
        <v>-1.0943843614231698E-17</v>
      </c>
      <c r="AJ701" s="343">
        <f t="shared" si="1780"/>
        <v>-1.1678367110612332E-17</v>
      </c>
      <c r="AK701" s="343">
        <f t="shared" si="1781"/>
        <v>-7.111156095190147E-18</v>
      </c>
      <c r="AL701" s="343">
        <f t="shared" si="1782"/>
        <v>6.8437111646009973E-19</v>
      </c>
      <c r="AM701" s="343">
        <f t="shared" si="1783"/>
        <v>8.1692081491965146E-18</v>
      </c>
      <c r="AN701" s="343">
        <f t="shared" si="1784"/>
        <v>1.194539547358981E-17</v>
      </c>
      <c r="AO701" s="343">
        <f t="shared" si="1785"/>
        <v>1.0298622992077186E-17</v>
      </c>
      <c r="AP701" s="343">
        <f t="shared" si="1786"/>
        <v>3.9764909826451619E-18</v>
      </c>
      <c r="AQ701" s="343">
        <f t="shared" si="1787"/>
        <v>-4.1508847975024105E-18</v>
      </c>
      <c r="AR701" s="343">
        <f t="shared" si="1788"/>
        <v>-1.0393845660992858E-17</v>
      </c>
      <c r="AS701" s="343">
        <f t="shared" si="1789"/>
        <v>-1.1918217895670382E-17</v>
      </c>
      <c r="AT701" s="343">
        <f t="shared" si="1790"/>
        <v>-8.0319683766232523E-18</v>
      </c>
      <c r="AU701" s="343">
        <f t="shared" si="1791"/>
        <v>-4.9937313674701214E-19</v>
      </c>
      <c r="AV701" s="343">
        <f t="shared" si="1792"/>
        <v>7.2599270669552951E-18</v>
      </c>
      <c r="AW701" s="343">
        <f t="shared" si="1793"/>
        <v>1.1723372163562024E-17</v>
      </c>
      <c r="AX701" s="343">
        <f t="shared" si="1794"/>
        <v>1.0864651395235064E-17</v>
      </c>
      <c r="AY701" s="343">
        <f t="shared" si="1795"/>
        <v>5.073606037755459E-18</v>
      </c>
      <c r="AZ701" s="343">
        <f t="shared" si="1796"/>
        <v>-3.0207503883764966E-18</v>
      </c>
      <c r="BA701" s="343">
        <f t="shared" si="1797"/>
        <v>-9.7437492921846538E-18</v>
      </c>
      <c r="BB701" s="343">
        <f t="shared" si="1798"/>
        <v>-1.20432897272325E-17</v>
      </c>
      <c r="BC701" s="343">
        <f t="shared" si="1799"/>
        <v>-8.8754284118689039E-18</v>
      </c>
      <c r="BD701" s="343">
        <f t="shared" si="1800"/>
        <v>-1.6783081536621677E-18</v>
      </c>
      <c r="BE701" s="343">
        <f t="shared" si="1801"/>
        <v>6.2807289183794246E-18</v>
      </c>
      <c r="BF701" s="343">
        <f t="shared" si="1802"/>
        <v>1.1388446370952021E-17</v>
      </c>
      <c r="BG701" s="343">
        <f t="shared" si="1803"/>
        <v>1.1326047266234234E-17</v>
      </c>
      <c r="BH701" s="343">
        <f t="shared" si="1804"/>
        <v>6.1218594932069881E-18</v>
      </c>
      <c r="BI701" s="343">
        <f t="shared" si="1805"/>
        <v>-1.8615245017004252E-18</v>
      </c>
      <c r="BJ701" s="343">
        <f t="shared" si="1806"/>
        <v>-8.9998152912175058E-18</v>
      </c>
      <c r="BK701" s="343">
        <f t="shared" si="1807"/>
        <v>-1.205237809518952E-17</v>
      </c>
      <c r="BL701" s="343">
        <f t="shared" si="1808"/>
        <v>-9.6334132197056165E-18</v>
      </c>
      <c r="BM701" s="343">
        <f t="shared" si="1809"/>
        <v>-2.8410801456009116E-18</v>
      </c>
      <c r="BN701" s="343">
        <f t="shared" si="1810"/>
        <v>5.2410439169239589E-18</v>
      </c>
      <c r="BO701" s="343">
        <f t="shared" si="1811"/>
        <v>1.0943843614231712E-17</v>
      </c>
      <c r="BP701" s="343">
        <f t="shared" si="1812"/>
        <v>1.1678367110612344E-17</v>
      </c>
      <c r="BQ701" s="343">
        <f t="shared" si="1813"/>
        <v>7.1111560951901547E-18</v>
      </c>
      <c r="BR701" s="343">
        <f t="shared" si="1814"/>
        <v>-6.8437111646008933E-19</v>
      </c>
    </row>
    <row r="702" spans="1:123">
      <c r="B702" s="340">
        <v>8</v>
      </c>
      <c r="C702" s="340">
        <f t="shared" si="1815"/>
        <v>2.5000000000000001E-3</v>
      </c>
      <c r="D702" s="341">
        <f t="shared" si="1751"/>
        <v>39.211008996845337</v>
      </c>
      <c r="E702" s="342" t="str">
        <f>N694</f>
        <v>0.0110089968453352</v>
      </c>
      <c r="F702" s="291">
        <v>8</v>
      </c>
      <c r="G702" s="343">
        <f t="shared" si="1816"/>
        <v>-2.4809490571244743E-17</v>
      </c>
      <c r="H702" s="343">
        <f t="shared" si="1752"/>
        <v>1.0543441676535057E-17</v>
      </c>
      <c r="I702" s="343">
        <f t="shared" si="1753"/>
        <v>3.9720168784290343E-17</v>
      </c>
      <c r="J702" s="343">
        <f t="shared" si="1754"/>
        <v>4.5629359717956797E-17</v>
      </c>
      <c r="K702" s="343">
        <f t="shared" si="1755"/>
        <v>2.4809490571244749E-17</v>
      </c>
      <c r="L702" s="343">
        <f t="shared" si="1756"/>
        <v>-1.0543441676535052E-17</v>
      </c>
      <c r="M702" s="343">
        <f t="shared" si="1757"/>
        <v>-3.9720168784290337E-17</v>
      </c>
      <c r="N702" s="343">
        <f t="shared" si="1758"/>
        <v>-4.5629359717956797E-17</v>
      </c>
      <c r="O702" s="343">
        <f t="shared" si="1759"/>
        <v>-2.4809490571244752E-17</v>
      </c>
      <c r="P702" s="343">
        <f t="shared" si="1760"/>
        <v>1.0543441676535046E-17</v>
      </c>
      <c r="Q702" s="343">
        <f t="shared" si="1761"/>
        <v>3.9720168784290318E-17</v>
      </c>
      <c r="R702" s="343">
        <f t="shared" si="1762"/>
        <v>4.5629359717956804E-17</v>
      </c>
      <c r="S702" s="343">
        <f t="shared" si="1763"/>
        <v>2.4809490571244721E-17</v>
      </c>
      <c r="T702" s="343">
        <f t="shared" si="1764"/>
        <v>-1.054344167653504E-17</v>
      </c>
      <c r="U702" s="343">
        <f t="shared" si="1765"/>
        <v>-3.9720168784290312E-17</v>
      </c>
      <c r="V702" s="343">
        <f t="shared" si="1766"/>
        <v>-4.5629359717956804E-17</v>
      </c>
      <c r="W702" s="343">
        <f t="shared" si="1767"/>
        <v>-2.4809490571244727E-17</v>
      </c>
      <c r="X702" s="343">
        <f t="shared" si="1768"/>
        <v>1.0543441676535035E-17</v>
      </c>
      <c r="Y702" s="343">
        <f t="shared" si="1769"/>
        <v>3.9720168784290306E-17</v>
      </c>
      <c r="Z702" s="343">
        <f t="shared" si="1770"/>
        <v>4.5629359717956804E-17</v>
      </c>
      <c r="AA702" s="343">
        <f t="shared" si="1771"/>
        <v>2.4809490571244727E-17</v>
      </c>
      <c r="AB702" s="343">
        <f t="shared" si="1772"/>
        <v>-1.0543441676534947E-17</v>
      </c>
      <c r="AC702" s="343">
        <f t="shared" si="1773"/>
        <v>-3.9720168784290306E-17</v>
      </c>
      <c r="AD702" s="343">
        <f t="shared" si="1774"/>
        <v>-4.5629359717956804E-17</v>
      </c>
      <c r="AE702" s="343">
        <f t="shared" si="1775"/>
        <v>-2.4809490571244734E-17</v>
      </c>
      <c r="AF702" s="343">
        <f t="shared" si="1776"/>
        <v>1.0543441676535105E-17</v>
      </c>
      <c r="AG702" s="343">
        <f t="shared" si="1777"/>
        <v>3.9720168784290306E-17</v>
      </c>
      <c r="AH702" s="343">
        <f t="shared" si="1778"/>
        <v>4.5629359717956804E-17</v>
      </c>
      <c r="AI702" s="343">
        <f t="shared" si="1779"/>
        <v>2.480949057124474E-17</v>
      </c>
      <c r="AJ702" s="343">
        <f t="shared" si="1780"/>
        <v>-1.0543441676534937E-17</v>
      </c>
      <c r="AK702" s="343">
        <f t="shared" si="1781"/>
        <v>-3.97201687842903E-17</v>
      </c>
      <c r="AL702" s="343">
        <f t="shared" si="1782"/>
        <v>-4.562935971795681E-17</v>
      </c>
      <c r="AM702" s="343">
        <f t="shared" si="1783"/>
        <v>-2.4809490571244743E-17</v>
      </c>
      <c r="AN702" s="343">
        <f t="shared" si="1784"/>
        <v>1.0543441676535094E-17</v>
      </c>
      <c r="AO702" s="343">
        <f t="shared" si="1785"/>
        <v>3.9720168784290294E-17</v>
      </c>
      <c r="AP702" s="343">
        <f t="shared" si="1786"/>
        <v>4.562935971795681E-17</v>
      </c>
      <c r="AQ702" s="343">
        <f t="shared" si="1787"/>
        <v>2.4809490571244752E-17</v>
      </c>
      <c r="AR702" s="343">
        <f t="shared" si="1788"/>
        <v>-1.0543441676534926E-17</v>
      </c>
      <c r="AS702" s="343">
        <f t="shared" si="1789"/>
        <v>-3.9720168784290294E-17</v>
      </c>
      <c r="AT702" s="343">
        <f t="shared" si="1790"/>
        <v>-4.562935971795681E-17</v>
      </c>
      <c r="AU702" s="343">
        <f t="shared" si="1791"/>
        <v>-2.48094905712449E-17</v>
      </c>
      <c r="AV702" s="343">
        <f t="shared" si="1792"/>
        <v>1.0543441676535083E-17</v>
      </c>
      <c r="AW702" s="343">
        <f t="shared" si="1793"/>
        <v>3.9720168784290294E-17</v>
      </c>
      <c r="AX702" s="343">
        <f t="shared" si="1794"/>
        <v>4.5629359717956847E-17</v>
      </c>
      <c r="AY702" s="343">
        <f t="shared" si="1795"/>
        <v>2.4809490571244764E-17</v>
      </c>
      <c r="AZ702" s="343">
        <f t="shared" si="1796"/>
        <v>-1.0543441676534915E-17</v>
      </c>
      <c r="BA702" s="343">
        <f t="shared" si="1797"/>
        <v>-3.9720168784290374E-17</v>
      </c>
      <c r="BB702" s="343">
        <f t="shared" si="1798"/>
        <v>-4.5629359717956816E-17</v>
      </c>
      <c r="BC702" s="343">
        <f t="shared" si="1799"/>
        <v>-2.4809490571244903E-17</v>
      </c>
      <c r="BD702" s="343">
        <f t="shared" si="1800"/>
        <v>1.0543441676535071E-17</v>
      </c>
      <c r="BE702" s="343">
        <f t="shared" si="1801"/>
        <v>3.9720168784290281E-17</v>
      </c>
      <c r="BF702" s="343">
        <f t="shared" si="1802"/>
        <v>4.5629359717956779E-17</v>
      </c>
      <c r="BG702" s="343">
        <f t="shared" si="1803"/>
        <v>2.4809490571244764E-17</v>
      </c>
      <c r="BH702" s="343">
        <f t="shared" si="1804"/>
        <v>-1.0543441676534903E-17</v>
      </c>
      <c r="BI702" s="343">
        <f t="shared" si="1805"/>
        <v>-3.9720168784290368E-17</v>
      </c>
      <c r="BJ702" s="343">
        <f t="shared" si="1806"/>
        <v>-4.5629359717956816E-17</v>
      </c>
      <c r="BK702" s="343">
        <f t="shared" si="1807"/>
        <v>-2.4809490571244918E-17</v>
      </c>
      <c r="BL702" s="343">
        <f t="shared" si="1808"/>
        <v>1.054344167653506E-17</v>
      </c>
      <c r="BM702" s="343">
        <f t="shared" si="1809"/>
        <v>3.9720168784290275E-17</v>
      </c>
      <c r="BN702" s="343">
        <f t="shared" si="1810"/>
        <v>4.5629359717956853E-17</v>
      </c>
      <c r="BO702" s="343">
        <f t="shared" si="1811"/>
        <v>2.4809490571244783E-17</v>
      </c>
      <c r="BP702" s="343">
        <f t="shared" si="1812"/>
        <v>-1.0543441676534892E-17</v>
      </c>
      <c r="BQ702" s="343">
        <f t="shared" si="1813"/>
        <v>-3.9720168784290362E-17</v>
      </c>
      <c r="BR702" s="343">
        <f t="shared" si="1814"/>
        <v>-4.5629359717956816E-17</v>
      </c>
    </row>
    <row r="703" spans="1:123">
      <c r="B703" s="340">
        <v>9</v>
      </c>
      <c r="C703" s="340">
        <f t="shared" si="1815"/>
        <v>2.8124999999999999E-3</v>
      </c>
      <c r="D703" s="341">
        <f t="shared" si="1751"/>
        <v>39.21069613825383</v>
      </c>
      <c r="E703" s="342" t="str">
        <f>O694</f>
        <v>0.0106961382538305</v>
      </c>
      <c r="F703" s="291">
        <v>9</v>
      </c>
      <c r="G703" s="343">
        <f t="shared" si="1816"/>
        <v>1.0524994131271079E-17</v>
      </c>
      <c r="H703" s="343">
        <f t="shared" si="1752"/>
        <v>-9.752547852358768E-17</v>
      </c>
      <c r="I703" s="343">
        <f t="shared" si="1753"/>
        <v>-1.3426401135169083E-16</v>
      </c>
      <c r="J703" s="343">
        <f t="shared" si="1754"/>
        <v>-7.2826895689180573E-17</v>
      </c>
      <c r="K703" s="343">
        <f t="shared" si="1755"/>
        <v>4.1862224288285831E-17</v>
      </c>
      <c r="L703" s="343">
        <f t="shared" si="1756"/>
        <v>1.2594112358646211E-16</v>
      </c>
      <c r="M703" s="343">
        <f t="shared" si="1757"/>
        <v>1.1793018171826467E-16</v>
      </c>
      <c r="N703" s="343">
        <f t="shared" si="1758"/>
        <v>2.3687106978068775E-17</v>
      </c>
      <c r="O703" s="343">
        <f t="shared" si="1759"/>
        <v>-8.7876298541959345E-17</v>
      </c>
      <c r="P703" s="343">
        <f t="shared" si="1760"/>
        <v>-1.3518337424242593E-16</v>
      </c>
      <c r="Q703" s="343">
        <f t="shared" si="1761"/>
        <v>-8.3642550957992066E-17</v>
      </c>
      <c r="R703" s="343">
        <f t="shared" si="1762"/>
        <v>2.905882904629446E-17</v>
      </c>
      <c r="S703" s="343">
        <f t="shared" si="1763"/>
        <v>1.2051200294324957E-16</v>
      </c>
      <c r="T703" s="343">
        <f t="shared" si="1764"/>
        <v>1.2384518161031948E-16</v>
      </c>
      <c r="U703" s="343">
        <f t="shared" si="1765"/>
        <v>3.6621100035977921E-17</v>
      </c>
      <c r="V703" s="343">
        <f t="shared" si="1766"/>
        <v>-7.738082176730074E-17</v>
      </c>
      <c r="W703" s="343">
        <f t="shared" si="1767"/>
        <v>-1.3480084734045711E-16</v>
      </c>
      <c r="X703" s="343">
        <f t="shared" si="1768"/>
        <v>-9.3652682737408923E-17</v>
      </c>
      <c r="Y703" s="343">
        <f t="shared" si="1769"/>
        <v>1.5975581395415572E-17</v>
      </c>
      <c r="Z703" s="343">
        <f t="shared" si="1770"/>
        <v>1.1392228583313155E-16</v>
      </c>
      <c r="AA703" s="343">
        <f t="shared" si="1771"/>
        <v>1.2856748470280407E-16</v>
      </c>
      <c r="AB703" s="343">
        <f t="shared" si="1772"/>
        <v>4.9202411881410617E-17</v>
      </c>
      <c r="AC703" s="343">
        <f t="shared" si="1773"/>
        <v>-6.6140125378362789E-17</v>
      </c>
      <c r="AD703" s="343">
        <f t="shared" si="1774"/>
        <v>-1.3312011458896071E-16</v>
      </c>
      <c r="AE703" s="343">
        <f t="shared" si="1775"/>
        <v>-1.0276088798630031E-16</v>
      </c>
      <c r="AF703" s="343">
        <f t="shared" si="1776"/>
        <v>2.7384801625576935E-18</v>
      </c>
      <c r="AG703" s="343">
        <f t="shared" si="1777"/>
        <v>1.0623543483418423E-16</v>
      </c>
      <c r="AH703" s="343">
        <f t="shared" si="1778"/>
        <v>1.3205161263546438E-16</v>
      </c>
      <c r="AI703" s="343">
        <f t="shared" si="1779"/>
        <v>6.130987760365169E-17</v>
      </c>
      <c r="AJ703" s="343">
        <f t="shared" si="1780"/>
        <v>-5.4262463426161067E-17</v>
      </c>
      <c r="AK703" s="343">
        <f t="shared" si="1781"/>
        <v>-1.3015736236311568E-16</v>
      </c>
      <c r="AL703" s="343">
        <f t="shared" si="1782"/>
        <v>-1.1087944970906809E-16</v>
      </c>
      <c r="AM703" s="343">
        <f t="shared" si="1783"/>
        <v>-1.0524994131271165E-17</v>
      </c>
      <c r="AN703" s="343">
        <f t="shared" si="1784"/>
        <v>9.752547852358768E-17</v>
      </c>
      <c r="AO703" s="343">
        <f t="shared" si="1785"/>
        <v>1.3426401135169083E-16</v>
      </c>
      <c r="AP703" s="343">
        <f t="shared" si="1786"/>
        <v>7.2826895689180845E-17</v>
      </c>
      <c r="AQ703" s="343">
        <f t="shared" si="1787"/>
        <v>-4.1862224288285591E-17</v>
      </c>
      <c r="AR703" s="343">
        <f t="shared" si="1788"/>
        <v>-1.2594112358646206E-16</v>
      </c>
      <c r="AS703" s="343">
        <f t="shared" si="1789"/>
        <v>-1.1793018171826474E-16</v>
      </c>
      <c r="AT703" s="343">
        <f t="shared" si="1790"/>
        <v>-2.3687106978068818E-17</v>
      </c>
      <c r="AU703" s="343">
        <f t="shared" si="1791"/>
        <v>8.7876298541959419E-17</v>
      </c>
      <c r="AV703" s="343">
        <f t="shared" si="1792"/>
        <v>1.3518337424242595E-16</v>
      </c>
      <c r="AW703" s="343">
        <f t="shared" si="1793"/>
        <v>8.3642550957992004E-17</v>
      </c>
      <c r="AX703" s="343">
        <f t="shared" si="1794"/>
        <v>-2.9058829046294787E-17</v>
      </c>
      <c r="AY703" s="343">
        <f t="shared" si="1795"/>
        <v>-1.205120029432493E-16</v>
      </c>
      <c r="AZ703" s="343">
        <f t="shared" si="1796"/>
        <v>-1.2384518161031972E-16</v>
      </c>
      <c r="BA703" s="343">
        <f t="shared" si="1797"/>
        <v>-3.6621100035978291E-17</v>
      </c>
      <c r="BB703" s="343">
        <f t="shared" si="1798"/>
        <v>7.7380821767300419E-17</v>
      </c>
      <c r="BC703" s="343">
        <f t="shared" si="1799"/>
        <v>1.3480084734045706E-16</v>
      </c>
      <c r="BD703" s="343">
        <f t="shared" si="1800"/>
        <v>9.3652682737409034E-17</v>
      </c>
      <c r="BE703" s="343">
        <f t="shared" si="1801"/>
        <v>-1.5975581395415412E-17</v>
      </c>
      <c r="BF703" s="343">
        <f t="shared" si="1802"/>
        <v>-1.1392228583313145E-16</v>
      </c>
      <c r="BG703" s="343">
        <f t="shared" si="1803"/>
        <v>-1.2856748470280412E-16</v>
      </c>
      <c r="BH703" s="343">
        <f t="shared" si="1804"/>
        <v>-4.9202411881410759E-17</v>
      </c>
      <c r="BI703" s="343">
        <f t="shared" si="1805"/>
        <v>6.6140125378363085E-17</v>
      </c>
      <c r="BJ703" s="343">
        <f t="shared" si="1806"/>
        <v>1.3312011458896076E-16</v>
      </c>
      <c r="BK703" s="343">
        <f t="shared" si="1807"/>
        <v>1.0276088798630009E-16</v>
      </c>
      <c r="BL703" s="343">
        <f t="shared" si="1808"/>
        <v>-2.7384801625570649E-18</v>
      </c>
      <c r="BM703" s="343">
        <f t="shared" si="1809"/>
        <v>-1.0623543483418384E-16</v>
      </c>
      <c r="BN703" s="343">
        <f t="shared" si="1810"/>
        <v>-1.3205161263546453E-16</v>
      </c>
      <c r="BO703" s="343">
        <f t="shared" si="1811"/>
        <v>-6.1309877603651838E-17</v>
      </c>
      <c r="BP703" s="343">
        <f t="shared" si="1812"/>
        <v>5.4262463426160938E-17</v>
      </c>
      <c r="BQ703" s="343">
        <f t="shared" si="1813"/>
        <v>1.3015736236311566E-16</v>
      </c>
      <c r="BR703" s="343">
        <f t="shared" si="1814"/>
        <v>1.1087944970906817E-16</v>
      </c>
    </row>
    <row r="704" spans="1:123">
      <c r="B704" s="340">
        <v>10</v>
      </c>
      <c r="C704" s="340">
        <f t="shared" si="1815"/>
        <v>3.1249999999999997E-3</v>
      </c>
      <c r="D704" s="341">
        <f t="shared" si="1751"/>
        <v>39.210280270003821</v>
      </c>
      <c r="E704" s="342" t="str">
        <f>P694</f>
        <v>0.0102802700038211</v>
      </c>
      <c r="F704" s="291">
        <v>10</v>
      </c>
      <c r="G704" s="343">
        <f t="shared" si="1816"/>
        <v>-5.0736474570372219E-17</v>
      </c>
      <c r="H704" s="343">
        <f t="shared" si="1752"/>
        <v>-2.493687037433563E-17</v>
      </c>
      <c r="I704" s="343">
        <f t="shared" si="1753"/>
        <v>2.3028108801073681E-17</v>
      </c>
      <c r="J704" s="343">
        <f t="shared" si="1754"/>
        <v>5.0524333919562165E-17</v>
      </c>
      <c r="K704" s="343">
        <f t="shared" si="1755"/>
        <v>3.3111523136628987E-17</v>
      </c>
      <c r="L704" s="343">
        <f t="shared" si="1756"/>
        <v>-1.3732780670260292E-17</v>
      </c>
      <c r="M704" s="343">
        <f t="shared" si="1757"/>
        <v>-4.8370571450596216E-17</v>
      </c>
      <c r="N704" s="343">
        <f t="shared" si="1758"/>
        <v>-4.0013718633937814E-17</v>
      </c>
      <c r="O704" s="343">
        <f t="shared" si="1759"/>
        <v>3.9097094797209662E-18</v>
      </c>
      <c r="P704" s="343">
        <f t="shared" si="1760"/>
        <v>4.4357955047312863E-17</v>
      </c>
      <c r="Q704" s="343">
        <f t="shared" si="1761"/>
        <v>4.5378209364096315E-17</v>
      </c>
      <c r="R704" s="343">
        <f t="shared" si="1762"/>
        <v>6.0636096535337791E-18</v>
      </c>
      <c r="S704" s="343">
        <f t="shared" si="1763"/>
        <v>-3.8640687307789009E-17</v>
      </c>
      <c r="T704" s="343">
        <f t="shared" si="1764"/>
        <v>-4.8998840956785622E-17</v>
      </c>
      <c r="U704" s="343">
        <f t="shared" si="1765"/>
        <v>-1.5803907668314615E-17</v>
      </c>
      <c r="V704" s="343">
        <f t="shared" si="1766"/>
        <v>3.1438479624973974E-17</v>
      </c>
      <c r="W704" s="343">
        <f t="shared" si="1767"/>
        <v>5.0736474570372219E-17</v>
      </c>
      <c r="X704" s="343">
        <f t="shared" si="1768"/>
        <v>2.4936870374335639E-17</v>
      </c>
      <c r="Y704" s="343">
        <f t="shared" si="1769"/>
        <v>-2.3028108801073693E-17</v>
      </c>
      <c r="Z704" s="343">
        <f t="shared" si="1770"/>
        <v>-5.0524333919562165E-17</v>
      </c>
      <c r="AA704" s="343">
        <f t="shared" si="1771"/>
        <v>-3.3111523136628975E-17</v>
      </c>
      <c r="AB704" s="343">
        <f t="shared" si="1772"/>
        <v>1.3732780670260348E-17</v>
      </c>
      <c r="AC704" s="343">
        <f t="shared" si="1773"/>
        <v>4.8370571450596228E-17</v>
      </c>
      <c r="AD704" s="343">
        <f t="shared" si="1774"/>
        <v>4.0013718633937888E-17</v>
      </c>
      <c r="AE704" s="343">
        <f t="shared" si="1775"/>
        <v>-3.909709479720846E-18</v>
      </c>
      <c r="AF704" s="343">
        <f t="shared" si="1776"/>
        <v>-4.4357955047312801E-17</v>
      </c>
      <c r="AG704" s="343">
        <f t="shared" si="1777"/>
        <v>-4.537820936409637E-17</v>
      </c>
      <c r="AH704" s="343">
        <f t="shared" si="1778"/>
        <v>-6.063609653533813E-18</v>
      </c>
      <c r="AI704" s="343">
        <f t="shared" si="1779"/>
        <v>3.8640687307788984E-17</v>
      </c>
      <c r="AJ704" s="343">
        <f t="shared" si="1780"/>
        <v>4.8998840956785634E-17</v>
      </c>
      <c r="AK704" s="343">
        <f t="shared" si="1781"/>
        <v>1.5803907668314643E-17</v>
      </c>
      <c r="AL704" s="343">
        <f t="shared" si="1782"/>
        <v>-3.143847962497395E-17</v>
      </c>
      <c r="AM704" s="343">
        <f t="shared" si="1783"/>
        <v>-5.0736474570372231E-17</v>
      </c>
      <c r="AN704" s="343">
        <f t="shared" si="1784"/>
        <v>-2.4936870374335664E-17</v>
      </c>
      <c r="AO704" s="343">
        <f t="shared" si="1785"/>
        <v>2.3028108801073502E-17</v>
      </c>
      <c r="AP704" s="343">
        <f t="shared" si="1786"/>
        <v>5.0524333919562153E-17</v>
      </c>
      <c r="AQ704" s="343">
        <f t="shared" si="1787"/>
        <v>3.3111523136629141E-17</v>
      </c>
      <c r="AR704" s="343">
        <f t="shared" si="1788"/>
        <v>-1.373278067026032E-17</v>
      </c>
      <c r="AS704" s="343">
        <f t="shared" si="1789"/>
        <v>-4.8370571450596167E-17</v>
      </c>
      <c r="AT704" s="343">
        <f t="shared" si="1790"/>
        <v>-4.0013718633937796E-17</v>
      </c>
      <c r="AU704" s="343">
        <f t="shared" si="1791"/>
        <v>3.9097094797208121E-18</v>
      </c>
      <c r="AV704" s="343">
        <f t="shared" si="1792"/>
        <v>4.4357955047312875E-17</v>
      </c>
      <c r="AW704" s="343">
        <f t="shared" si="1793"/>
        <v>4.5378209364096382E-17</v>
      </c>
      <c r="AX704" s="343">
        <f t="shared" si="1794"/>
        <v>6.0636096535336651E-18</v>
      </c>
      <c r="AY704" s="343">
        <f t="shared" si="1795"/>
        <v>-3.8640687307788972E-17</v>
      </c>
      <c r="AZ704" s="343">
        <f t="shared" si="1796"/>
        <v>-4.8998840956785591E-17</v>
      </c>
      <c r="BA704" s="343">
        <f t="shared" si="1797"/>
        <v>-1.580390766831467E-17</v>
      </c>
      <c r="BB704" s="343">
        <f t="shared" si="1798"/>
        <v>3.1438479624973783E-17</v>
      </c>
      <c r="BC704" s="343">
        <f t="shared" si="1799"/>
        <v>5.0736474570372225E-17</v>
      </c>
      <c r="BD704" s="343">
        <f t="shared" si="1800"/>
        <v>2.4936870374335849E-17</v>
      </c>
      <c r="BE704" s="343">
        <f t="shared" si="1801"/>
        <v>-2.3028108801073631E-17</v>
      </c>
      <c r="BF704" s="343">
        <f t="shared" si="1802"/>
        <v>-5.0524333919562128E-17</v>
      </c>
      <c r="BG704" s="343">
        <f t="shared" si="1803"/>
        <v>-3.3111523136629024E-17</v>
      </c>
      <c r="BH704" s="343">
        <f t="shared" si="1804"/>
        <v>1.373278067026011E-17</v>
      </c>
      <c r="BI704" s="343">
        <f t="shared" si="1805"/>
        <v>4.8370571450596216E-17</v>
      </c>
      <c r="BJ704" s="343">
        <f t="shared" si="1806"/>
        <v>4.0013718633937925E-17</v>
      </c>
      <c r="BK704" s="343">
        <f t="shared" si="1807"/>
        <v>-3.9097094797209631E-18</v>
      </c>
      <c r="BL704" s="343">
        <f t="shared" si="1808"/>
        <v>-4.4357955047312777E-17</v>
      </c>
      <c r="BM704" s="343">
        <f t="shared" si="1809"/>
        <v>-4.5378209364096308E-17</v>
      </c>
      <c r="BN704" s="343">
        <f t="shared" si="1810"/>
        <v>-6.0636096535338777E-18</v>
      </c>
      <c r="BO704" s="343">
        <f t="shared" si="1811"/>
        <v>3.8640687307789064E-17</v>
      </c>
      <c r="BP704" s="343">
        <f t="shared" si="1812"/>
        <v>4.8998840956785646E-17</v>
      </c>
      <c r="BQ704" s="343">
        <f t="shared" si="1813"/>
        <v>1.5803907668314526E-17</v>
      </c>
      <c r="BR704" s="343">
        <f t="shared" si="1814"/>
        <v>-3.14384796249739E-17</v>
      </c>
    </row>
    <row r="705" spans="2:70">
      <c r="B705" s="340">
        <v>11</v>
      </c>
      <c r="C705" s="340">
        <f t="shared" si="1815"/>
        <v>3.4374999999999996E-3</v>
      </c>
      <c r="D705" s="341">
        <f t="shared" si="1751"/>
        <v>39.209765397133928</v>
      </c>
      <c r="E705" s="342" t="str">
        <f>Q694</f>
        <v>0.00976539713392226</v>
      </c>
      <c r="F705" s="291">
        <v>11</v>
      </c>
      <c r="G705" s="343">
        <f t="shared" si="1816"/>
        <v>3.0537662769743456E-17</v>
      </c>
      <c r="H705" s="343">
        <f t="shared" si="1752"/>
        <v>3.7902251700036578E-17</v>
      </c>
      <c r="I705" s="343">
        <f t="shared" si="1753"/>
        <v>5.1963327697662794E-18</v>
      </c>
      <c r="J705" s="343">
        <f t="shared" si="1754"/>
        <v>-3.3003183077776931E-17</v>
      </c>
      <c r="K705" s="343">
        <f t="shared" si="1755"/>
        <v>-3.6311518385236347E-17</v>
      </c>
      <c r="L705" s="343">
        <f t="shared" si="1756"/>
        <v>-1.2310794742183488E-18</v>
      </c>
      <c r="M705" s="343">
        <f t="shared" si="1757"/>
        <v>3.5150864691396357E-17</v>
      </c>
      <c r="N705" s="343">
        <f t="shared" si="1758"/>
        <v>3.4371085298491205E-17</v>
      </c>
      <c r="O705" s="343">
        <f t="shared" si="1759"/>
        <v>-2.7460297896427992E-18</v>
      </c>
      <c r="P705" s="343">
        <f t="shared" si="1760"/>
        <v>-3.6960024262620394E-17</v>
      </c>
      <c r="Q705" s="343">
        <f t="shared" si="1761"/>
        <v>-3.2099639871175123E-17</v>
      </c>
      <c r="R705" s="343">
        <f t="shared" si="1762"/>
        <v>6.6966932854971104E-18</v>
      </c>
      <c r="S705" s="343">
        <f t="shared" si="1763"/>
        <v>3.8413238595790938E-17</v>
      </c>
      <c r="T705" s="343">
        <f t="shared" si="1764"/>
        <v>2.9519057364451529E-17</v>
      </c>
      <c r="U705" s="343">
        <f t="shared" si="1765"/>
        <v>-1.0582863964227158E-17</v>
      </c>
      <c r="V705" s="343">
        <f t="shared" si="1766"/>
        <v>-3.9496512442471776E-17</v>
      </c>
      <c r="W705" s="343">
        <f t="shared" si="1767"/>
        <v>-2.6654190198550074E-17</v>
      </c>
      <c r="X705" s="343">
        <f t="shared" si="1768"/>
        <v>1.4367115877799782E-17</v>
      </c>
      <c r="Y705" s="343">
        <f t="shared" si="1769"/>
        <v>4.019941328334167E-17</v>
      </c>
      <c r="Z705" s="343">
        <f t="shared" si="1770"/>
        <v>2.3532628610374084E-17</v>
      </c>
      <c r="AA705" s="343">
        <f t="shared" si="1771"/>
        <v>-1.8013004611604756E-17</v>
      </c>
      <c r="AB705" s="343">
        <f t="shared" si="1772"/>
        <v>-4.0515171799058342E-17</v>
      </c>
      <c r="AC705" s="343">
        <f t="shared" si="1773"/>
        <v>-2.0184434944436833E-17</v>
      </c>
      <c r="AD705" s="343">
        <f t="shared" si="1774"/>
        <v>2.1485418264090018E-17</v>
      </c>
      <c r="AE705" s="343">
        <f t="shared" si="1775"/>
        <v>4.0440747062504292E-17</v>
      </c>
      <c r="AF705" s="343">
        <f t="shared" si="1776"/>
        <v>1.664185413605014E-17</v>
      </c>
      <c r="AG705" s="343">
        <f t="shared" si="1777"/>
        <v>-2.4750915593567748E-17</v>
      </c>
      <c r="AH705" s="343">
        <f t="shared" si="1778"/>
        <v>-3.9976855824577221E-17</v>
      </c>
      <c r="AI705" s="343">
        <f t="shared" si="1779"/>
        <v>-1.293900317497042E-17</v>
      </c>
      <c r="AJ705" s="343">
        <f t="shared" si="1780"/>
        <v>2.7778048075652657E-17</v>
      </c>
      <c r="AK705" s="343">
        <f t="shared" si="1781"/>
        <v>3.9127965611487124E-17</v>
      </c>
      <c r="AL705" s="343">
        <f t="shared" si="1782"/>
        <v>9.1115425401371147E-18</v>
      </c>
      <c r="AM705" s="343">
        <f t="shared" si="1783"/>
        <v>-3.0537662769743327E-17</v>
      </c>
      <c r="AN705" s="343">
        <f t="shared" si="1784"/>
        <v>-3.7902251700036646E-17</v>
      </c>
      <c r="AO705" s="343">
        <f t="shared" si="1785"/>
        <v>-5.196332769766475E-18</v>
      </c>
      <c r="AP705" s="343">
        <f t="shared" si="1786"/>
        <v>3.3003183077776814E-17</v>
      </c>
      <c r="AQ705" s="343">
        <f t="shared" si="1787"/>
        <v>3.6311518385236439E-17</v>
      </c>
      <c r="AR705" s="343">
        <f t="shared" si="1788"/>
        <v>1.2310794742185476E-18</v>
      </c>
      <c r="AS705" s="343">
        <f t="shared" si="1789"/>
        <v>-3.5150864691396258E-17</v>
      </c>
      <c r="AT705" s="343">
        <f t="shared" si="1790"/>
        <v>-3.4371085298491309E-17</v>
      </c>
      <c r="AU705" s="343">
        <f t="shared" si="1791"/>
        <v>2.7460297896426005E-18</v>
      </c>
      <c r="AV705" s="343">
        <f t="shared" si="1792"/>
        <v>3.6960024262620314E-17</v>
      </c>
      <c r="AW705" s="343">
        <f t="shared" si="1793"/>
        <v>3.209963987117524E-17</v>
      </c>
      <c r="AX705" s="343">
        <f t="shared" si="1794"/>
        <v>-6.6966932854969147E-18</v>
      </c>
      <c r="AY705" s="343">
        <f t="shared" si="1795"/>
        <v>-3.8413238595790876E-17</v>
      </c>
      <c r="AZ705" s="343">
        <f t="shared" si="1796"/>
        <v>-2.9519057364451664E-17</v>
      </c>
      <c r="BA705" s="343">
        <f t="shared" si="1797"/>
        <v>1.0582863964226964E-17</v>
      </c>
      <c r="BB705" s="343">
        <f t="shared" si="1798"/>
        <v>3.9496512442471733E-17</v>
      </c>
      <c r="BC705" s="343">
        <f t="shared" si="1799"/>
        <v>2.6654190198550225E-17</v>
      </c>
      <c r="BD705" s="343">
        <f t="shared" si="1800"/>
        <v>-1.4367115877799594E-17</v>
      </c>
      <c r="BE705" s="343">
        <f t="shared" si="1801"/>
        <v>-4.0199413283341646E-17</v>
      </c>
      <c r="BF705" s="343">
        <f t="shared" si="1802"/>
        <v>-2.3532628610374247E-17</v>
      </c>
      <c r="BG705" s="343">
        <f t="shared" si="1803"/>
        <v>1.8013004611604577E-17</v>
      </c>
      <c r="BH705" s="343">
        <f t="shared" si="1804"/>
        <v>4.0515171799058342E-17</v>
      </c>
      <c r="BI705" s="343">
        <f t="shared" si="1805"/>
        <v>2.0184434944437006E-17</v>
      </c>
      <c r="BJ705" s="343">
        <f t="shared" si="1806"/>
        <v>-2.1485418264089851E-17</v>
      </c>
      <c r="BK705" s="343">
        <f t="shared" si="1807"/>
        <v>-4.0440747062504304E-17</v>
      </c>
      <c r="BL705" s="343">
        <f t="shared" si="1808"/>
        <v>-1.6641854136050321E-17</v>
      </c>
      <c r="BM705" s="343">
        <f t="shared" si="1809"/>
        <v>2.4750915593567591E-17</v>
      </c>
      <c r="BN705" s="343">
        <f t="shared" si="1810"/>
        <v>3.9976855824577258E-17</v>
      </c>
      <c r="BO705" s="343">
        <f t="shared" si="1811"/>
        <v>1.2939003174970609E-17</v>
      </c>
      <c r="BP705" s="343">
        <f t="shared" si="1812"/>
        <v>-2.7778048075652515E-17</v>
      </c>
      <c r="BQ705" s="343">
        <f t="shared" si="1813"/>
        <v>-3.9127965611487173E-17</v>
      </c>
      <c r="BR705" s="343">
        <f t="shared" si="1814"/>
        <v>-9.1115425401373072E-18</v>
      </c>
    </row>
    <row r="706" spans="2:70">
      <c r="B706" s="340">
        <v>12</v>
      </c>
      <c r="C706" s="340">
        <f t="shared" si="1815"/>
        <v>3.7499999999999994E-3</v>
      </c>
      <c r="D706" s="341">
        <f t="shared" si="1751"/>
        <v>39.209156478151307</v>
      </c>
      <c r="E706" s="342" t="str">
        <f>R694</f>
        <v>0.00915647815130631</v>
      </c>
      <c r="F706" s="291">
        <v>12</v>
      </c>
      <c r="G706" s="343">
        <f t="shared" si="1816"/>
        <v>8.4387399713215215E-17</v>
      </c>
      <c r="H706" s="343">
        <f t="shared" si="1752"/>
        <v>4.8782108343247026E-17</v>
      </c>
      <c r="I706" s="343">
        <f t="shared" si="1753"/>
        <v>-4.7051190395616298E-17</v>
      </c>
      <c r="J706" s="343">
        <f t="shared" si="1754"/>
        <v>-8.4793530418162604E-17</v>
      </c>
      <c r="K706" s="343">
        <f t="shared" si="1755"/>
        <v>-1.7846968129935971E-17</v>
      </c>
      <c r="L706" s="343">
        <f t="shared" si="1756"/>
        <v>7.1134052375614095E-17</v>
      </c>
      <c r="M706" s="343">
        <f t="shared" si="1757"/>
        <v>7.2290614772212075E-17</v>
      </c>
      <c r="N706" s="343">
        <f t="shared" si="1758"/>
        <v>-1.5805211197988928E-17</v>
      </c>
      <c r="O706" s="343">
        <f t="shared" si="1759"/>
        <v>-8.4387399713215191E-17</v>
      </c>
      <c r="P706" s="343">
        <f t="shared" si="1760"/>
        <v>-4.8782108343247112E-17</v>
      </c>
      <c r="Q706" s="343">
        <f t="shared" si="1761"/>
        <v>4.7051190395616298E-17</v>
      </c>
      <c r="R706" s="343">
        <f t="shared" si="1762"/>
        <v>8.4793530418162617E-17</v>
      </c>
      <c r="S706" s="343">
        <f t="shared" si="1763"/>
        <v>1.7846968129936005E-17</v>
      </c>
      <c r="T706" s="343">
        <f t="shared" si="1764"/>
        <v>-7.1134052375614132E-17</v>
      </c>
      <c r="U706" s="343">
        <f t="shared" si="1765"/>
        <v>-7.2290614772212075E-17</v>
      </c>
      <c r="V706" s="343">
        <f t="shared" si="1766"/>
        <v>1.5805211197988897E-17</v>
      </c>
      <c r="W706" s="343">
        <f t="shared" si="1767"/>
        <v>8.4387399713215178E-17</v>
      </c>
      <c r="X706" s="343">
        <f t="shared" si="1768"/>
        <v>4.878210834324713E-17</v>
      </c>
      <c r="Y706" s="343">
        <f t="shared" si="1769"/>
        <v>-4.7051190395616151E-17</v>
      </c>
      <c r="Z706" s="343">
        <f t="shared" si="1770"/>
        <v>-8.4793530418162641E-17</v>
      </c>
      <c r="AA706" s="343">
        <f t="shared" si="1771"/>
        <v>-1.7846968129935887E-17</v>
      </c>
      <c r="AB706" s="343">
        <f t="shared" si="1772"/>
        <v>7.1134052375614108E-17</v>
      </c>
      <c r="AC706" s="343">
        <f t="shared" si="1773"/>
        <v>7.2290614772212099E-17</v>
      </c>
      <c r="AD706" s="343">
        <f t="shared" si="1774"/>
        <v>-1.5805211197988867E-17</v>
      </c>
      <c r="AE706" s="343">
        <f t="shared" si="1775"/>
        <v>-8.4387399713215191E-17</v>
      </c>
      <c r="AF706" s="343">
        <f t="shared" si="1776"/>
        <v>-4.8782108343247174E-17</v>
      </c>
      <c r="AG706" s="343">
        <f t="shared" si="1777"/>
        <v>4.705119039561612E-17</v>
      </c>
      <c r="AH706" s="343">
        <f t="shared" si="1778"/>
        <v>8.4793530418162592E-17</v>
      </c>
      <c r="AI706" s="343">
        <f t="shared" si="1779"/>
        <v>1.7846968129936217E-17</v>
      </c>
      <c r="AJ706" s="343">
        <f t="shared" si="1780"/>
        <v>-7.1134052375614095E-17</v>
      </c>
      <c r="AK706" s="343">
        <f t="shared" si="1781"/>
        <v>-7.2290614772212297E-17</v>
      </c>
      <c r="AL706" s="343">
        <f t="shared" si="1782"/>
        <v>1.5805211197988836E-17</v>
      </c>
      <c r="AM706" s="343">
        <f t="shared" si="1783"/>
        <v>8.438739971321524E-17</v>
      </c>
      <c r="AN706" s="343">
        <f t="shared" si="1784"/>
        <v>4.8782108343247186E-17</v>
      </c>
      <c r="AO706" s="343">
        <f t="shared" si="1785"/>
        <v>-4.7051190395616348E-17</v>
      </c>
      <c r="AP706" s="343">
        <f t="shared" si="1786"/>
        <v>-8.4793530418162654E-17</v>
      </c>
      <c r="AQ706" s="343">
        <f t="shared" si="1787"/>
        <v>-1.7846968129935946E-17</v>
      </c>
      <c r="AR706" s="343">
        <f t="shared" si="1788"/>
        <v>7.1134052375613898E-17</v>
      </c>
      <c r="AS706" s="343">
        <f t="shared" si="1789"/>
        <v>7.2290614772212136E-17</v>
      </c>
      <c r="AT706" s="343">
        <f t="shared" si="1790"/>
        <v>-1.5805211197988503E-17</v>
      </c>
      <c r="AU706" s="343">
        <f t="shared" si="1791"/>
        <v>-8.4387399713215166E-17</v>
      </c>
      <c r="AV706" s="343">
        <f t="shared" si="1792"/>
        <v>-4.8782108343246964E-17</v>
      </c>
      <c r="AW706" s="343">
        <f t="shared" si="1793"/>
        <v>4.705119039561607E-17</v>
      </c>
      <c r="AX706" s="343">
        <f t="shared" si="1794"/>
        <v>8.4793530418162604E-17</v>
      </c>
      <c r="AY706" s="343">
        <f t="shared" si="1795"/>
        <v>1.7846968129936279E-17</v>
      </c>
      <c r="AZ706" s="343">
        <f t="shared" si="1796"/>
        <v>-7.1134052375614058E-17</v>
      </c>
      <c r="BA706" s="343">
        <f t="shared" si="1797"/>
        <v>-7.2290614772212321E-17</v>
      </c>
      <c r="BB706" s="343">
        <f t="shared" si="1798"/>
        <v>1.5805211197988771E-17</v>
      </c>
      <c r="BC706" s="343">
        <f t="shared" si="1799"/>
        <v>8.4387399713215228E-17</v>
      </c>
      <c r="BD706" s="343">
        <f t="shared" si="1800"/>
        <v>4.8782108343247247E-17</v>
      </c>
      <c r="BE706" s="343">
        <f t="shared" si="1801"/>
        <v>-4.7051190395616298E-17</v>
      </c>
      <c r="BF706" s="343">
        <f t="shared" si="1802"/>
        <v>-8.4793530418162666E-17</v>
      </c>
      <c r="BG706" s="343">
        <f t="shared" si="1803"/>
        <v>-1.7846968129936014E-17</v>
      </c>
      <c r="BH706" s="343">
        <f t="shared" si="1804"/>
        <v>7.1134052375613874E-17</v>
      </c>
      <c r="BI706" s="343">
        <f t="shared" si="1805"/>
        <v>7.2290614772212506E-17</v>
      </c>
      <c r="BJ706" s="343">
        <f t="shared" si="1806"/>
        <v>-1.5805211197989042E-17</v>
      </c>
      <c r="BK706" s="343">
        <f t="shared" si="1807"/>
        <v>-8.4387399713215154E-17</v>
      </c>
      <c r="BL706" s="343">
        <f t="shared" si="1808"/>
        <v>-4.8782108343247519E-17</v>
      </c>
      <c r="BM706" s="343">
        <f t="shared" si="1809"/>
        <v>4.7051190395616533E-17</v>
      </c>
      <c r="BN706" s="343">
        <f t="shared" si="1810"/>
        <v>8.4793530418162617E-17</v>
      </c>
      <c r="BO706" s="343">
        <f t="shared" si="1811"/>
        <v>1.7846968129936337E-17</v>
      </c>
      <c r="BP706" s="343">
        <f t="shared" si="1812"/>
        <v>-7.1134052375613676E-17</v>
      </c>
      <c r="BQ706" s="343">
        <f t="shared" si="1813"/>
        <v>-7.2290614772212013E-17</v>
      </c>
      <c r="BR706" s="343">
        <f t="shared" si="1814"/>
        <v>1.580521119798871E-17</v>
      </c>
    </row>
    <row r="707" spans="2:70">
      <c r="B707" s="340">
        <v>13</v>
      </c>
      <c r="C707" s="340">
        <f t="shared" si="1815"/>
        <v>4.0624999999999993E-3</v>
      </c>
      <c r="D707" s="341">
        <f t="shared" si="1751"/>
        <v>39.208459377278665</v>
      </c>
      <c r="E707" s="342" t="str">
        <f>S694</f>
        <v>0.00845937727865911</v>
      </c>
      <c r="F707" s="291">
        <v>13</v>
      </c>
      <c r="G707" s="343">
        <f t="shared" si="1816"/>
        <v>2.106072440478434E-17</v>
      </c>
      <c r="H707" s="343">
        <f t="shared" si="1752"/>
        <v>1.3222366691052593E-18</v>
      </c>
      <c r="I707" s="343">
        <f t="shared" si="1753"/>
        <v>-2.0293074315293867E-17</v>
      </c>
      <c r="J707" s="343">
        <f t="shared" si="1754"/>
        <v>-1.3103773725337057E-17</v>
      </c>
      <c r="K707" s="343">
        <f t="shared" si="1755"/>
        <v>1.2685424861943926E-17</v>
      </c>
      <c r="L707" s="343">
        <f t="shared" si="1756"/>
        <v>2.0468542649107308E-17</v>
      </c>
      <c r="M707" s="343">
        <f t="shared" si="1757"/>
        <v>-8.0201626841332259E-19</v>
      </c>
      <c r="N707" s="343">
        <f t="shared" si="1758"/>
        <v>-2.0934168716365674E-17</v>
      </c>
      <c r="O707" s="343">
        <f t="shared" si="1759"/>
        <v>-1.1351720550428055E-17</v>
      </c>
      <c r="P707" s="343">
        <f t="shared" si="1760"/>
        <v>1.4343707643837973E-17</v>
      </c>
      <c r="Q707" s="343">
        <f t="shared" si="1761"/>
        <v>1.9679237638475773E-17</v>
      </c>
      <c r="R707" s="343">
        <f t="shared" si="1762"/>
        <v>-2.9185453508403547E-18</v>
      </c>
      <c r="S707" s="343">
        <f t="shared" si="1763"/>
        <v>-2.1373655628918187E-17</v>
      </c>
      <c r="T707" s="343">
        <f t="shared" si="1764"/>
        <v>-9.4903441011366854E-18</v>
      </c>
      <c r="U707" s="343">
        <f t="shared" si="1765"/>
        <v>1.5863852680053678E-17</v>
      </c>
      <c r="V707" s="343">
        <f t="shared" si="1766"/>
        <v>1.870041081162015E-17</v>
      </c>
      <c r="W707" s="343">
        <f t="shared" si="1767"/>
        <v>-5.0069672460996188E-18</v>
      </c>
      <c r="X707" s="343">
        <f t="shared" si="1768"/>
        <v>-2.1607302553735541E-17</v>
      </c>
      <c r="Y707" s="343">
        <f t="shared" si="1769"/>
        <v>-7.5375704502016258E-18</v>
      </c>
      <c r="Z707" s="343">
        <f t="shared" si="1770"/>
        <v>1.7231220142896428E-17</v>
      </c>
      <c r="AA707" s="343">
        <f t="shared" si="1771"/>
        <v>1.7541488805964215E-17</v>
      </c>
      <c r="AB707" s="343">
        <f t="shared" si="1772"/>
        <v>-7.0471693096923009E-18</v>
      </c>
      <c r="AC707" s="343">
        <f t="shared" si="1773"/>
        <v>-2.1632859343207349E-17</v>
      </c>
      <c r="AD707" s="343">
        <f t="shared" si="1774"/>
        <v>-5.512205875375983E-18</v>
      </c>
      <c r="AE707" s="343">
        <f t="shared" si="1775"/>
        <v>1.8432641536219999E-17</v>
      </c>
      <c r="AF707" s="343">
        <f t="shared" si="1776"/>
        <v>1.6213632673953652E-17</v>
      </c>
      <c r="AG707" s="343">
        <f t="shared" si="1777"/>
        <v>-9.019503280457891E-18</v>
      </c>
      <c r="AH707" s="343">
        <f t="shared" si="1778"/>
        <v>-2.1450079871480214E-17</v>
      </c>
      <c r="AI707" s="343">
        <f t="shared" si="1779"/>
        <v>-3.4337557446921515E-18</v>
      </c>
      <c r="AJ707" s="343">
        <f t="shared" si="1780"/>
        <v>1.9456546515242972E-17</v>
      </c>
      <c r="AK707" s="343">
        <f t="shared" si="1781"/>
        <v>1.4729630396019665E-17</v>
      </c>
      <c r="AL707" s="343">
        <f t="shared" si="1782"/>
        <v>-1.0904974504070778E-17</v>
      </c>
      <c r="AM707" s="343">
        <f t="shared" si="1783"/>
        <v>-2.1060724404784333E-17</v>
      </c>
      <c r="AN707" s="343">
        <f t="shared" si="1784"/>
        <v>-1.3222366691052546E-18</v>
      </c>
      <c r="AO707" s="343">
        <f t="shared" si="1785"/>
        <v>2.0293074315293861E-17</v>
      </c>
      <c r="AP707" s="343">
        <f t="shared" si="1786"/>
        <v>1.3103773725337086E-17</v>
      </c>
      <c r="AQ707" s="343">
        <f t="shared" si="1787"/>
        <v>-1.2685424861944006E-17</v>
      </c>
      <c r="AR707" s="343">
        <f t="shared" si="1788"/>
        <v>-2.0468542649107281E-17</v>
      </c>
      <c r="AS707" s="343">
        <f t="shared" si="1789"/>
        <v>8.0201626841336573E-19</v>
      </c>
      <c r="AT707" s="343">
        <f t="shared" si="1790"/>
        <v>2.0934168716365686E-17</v>
      </c>
      <c r="AU707" s="343">
        <f t="shared" si="1791"/>
        <v>1.1351720550428021E-17</v>
      </c>
      <c r="AV707" s="343">
        <f t="shared" si="1792"/>
        <v>-1.4343707643837977E-17</v>
      </c>
      <c r="AW707" s="343">
        <f t="shared" si="1793"/>
        <v>-1.9679237638475788E-17</v>
      </c>
      <c r="AX707" s="343">
        <f t="shared" si="1794"/>
        <v>2.9185453508404733E-18</v>
      </c>
      <c r="AY707" s="343">
        <f t="shared" si="1795"/>
        <v>2.1373655628918202E-17</v>
      </c>
      <c r="AZ707" s="343">
        <f t="shared" si="1796"/>
        <v>9.4903441011366453E-18</v>
      </c>
      <c r="BA707" s="343">
        <f t="shared" si="1797"/>
        <v>-1.5863852680053705E-17</v>
      </c>
      <c r="BB707" s="343">
        <f t="shared" si="1798"/>
        <v>-1.8700410811620129E-17</v>
      </c>
      <c r="BC707" s="343">
        <f t="shared" si="1799"/>
        <v>5.0069672460996597E-18</v>
      </c>
      <c r="BD707" s="343">
        <f t="shared" si="1800"/>
        <v>2.1607302553735541E-17</v>
      </c>
      <c r="BE707" s="343">
        <f t="shared" si="1801"/>
        <v>7.5375704502015149E-18</v>
      </c>
      <c r="BF707" s="343">
        <f t="shared" si="1802"/>
        <v>-1.723122014289641E-17</v>
      </c>
      <c r="BG707" s="343">
        <f t="shared" si="1803"/>
        <v>-1.7541488805964148E-17</v>
      </c>
      <c r="BH707" s="343">
        <f t="shared" si="1804"/>
        <v>7.0471693096921962E-18</v>
      </c>
      <c r="BI707" s="343">
        <f t="shared" si="1805"/>
        <v>2.1632859343207343E-17</v>
      </c>
      <c r="BJ707" s="343">
        <f t="shared" si="1806"/>
        <v>5.5122058753757935E-18</v>
      </c>
      <c r="BK707" s="343">
        <f t="shared" si="1807"/>
        <v>-1.8432641536220021E-17</v>
      </c>
      <c r="BL707" s="343">
        <f t="shared" si="1808"/>
        <v>-1.6213632673953522E-17</v>
      </c>
      <c r="BM707" s="343">
        <f t="shared" si="1809"/>
        <v>9.019503280457928E-18</v>
      </c>
      <c r="BN707" s="343">
        <f t="shared" si="1810"/>
        <v>2.1450079871480205E-17</v>
      </c>
      <c r="BO707" s="343">
        <f t="shared" si="1811"/>
        <v>3.4337557446922594E-18</v>
      </c>
      <c r="BP707" s="343">
        <f t="shared" si="1812"/>
        <v>-1.9456546515242991E-17</v>
      </c>
      <c r="BQ707" s="343">
        <f t="shared" si="1813"/>
        <v>-1.4729630396019748E-17</v>
      </c>
      <c r="BR707" s="343">
        <f t="shared" si="1814"/>
        <v>1.0904974504070815E-17</v>
      </c>
    </row>
    <row r="708" spans="2:70">
      <c r="B708" s="340">
        <v>14</v>
      </c>
      <c r="C708" s="340">
        <f t="shared" si="1815"/>
        <v>4.3749999999999995E-3</v>
      </c>
      <c r="D708" s="341">
        <f t="shared" si="1751"/>
        <v>39.207680807978448</v>
      </c>
      <c r="E708" s="342" t="str">
        <f>T694</f>
        <v>0.00768080797844361</v>
      </c>
      <c r="F708" s="291">
        <v>14</v>
      </c>
      <c r="G708" s="343">
        <f t="shared" si="1816"/>
        <v>-6.5579708895597519E-17</v>
      </c>
      <c r="H708" s="343">
        <f t="shared" si="1752"/>
        <v>-5.5643835618869949E-17</v>
      </c>
      <c r="I708" s="343">
        <f t="shared" si="1753"/>
        <v>4.3868561277401828E-17</v>
      </c>
      <c r="J708" s="343">
        <f t="shared" si="1754"/>
        <v>7.2760499110855097E-17</v>
      </c>
      <c r="K708" s="343">
        <f t="shared" si="1755"/>
        <v>-1.5478822874219926E-17</v>
      </c>
      <c r="L708" s="343">
        <f t="shared" si="1756"/>
        <v>-7.8800036188779463E-17</v>
      </c>
      <c r="M708" s="343">
        <f t="shared" si="1757"/>
        <v>-1.5267425995683217E-17</v>
      </c>
      <c r="N708" s="343">
        <f t="shared" si="1758"/>
        <v>7.2842982081068991E-17</v>
      </c>
      <c r="O708" s="343">
        <f t="shared" si="1759"/>
        <v>4.3689347657304751E-17</v>
      </c>
      <c r="P708" s="343">
        <f t="shared" si="1760"/>
        <v>-5.5796244274792614E-17</v>
      </c>
      <c r="Q708" s="343">
        <f t="shared" si="1761"/>
        <v>-6.5459962183024486E-17</v>
      </c>
      <c r="R708" s="343">
        <f t="shared" si="1762"/>
        <v>3.0255034071893045E-17</v>
      </c>
      <c r="S708" s="343">
        <f t="shared" si="1763"/>
        <v>7.7264890862413585E-17</v>
      </c>
      <c r="T708" s="343">
        <f t="shared" si="1764"/>
        <v>-1.0776919411432813E-19</v>
      </c>
      <c r="U708" s="343">
        <f t="shared" si="1765"/>
        <v>-7.730694031598E-17</v>
      </c>
      <c r="V708" s="343">
        <f t="shared" si="1766"/>
        <v>-3.005590256653786E-17</v>
      </c>
      <c r="W708" s="343">
        <f t="shared" si="1767"/>
        <v>6.5579708895597433E-17</v>
      </c>
      <c r="X708" s="343">
        <f t="shared" si="1768"/>
        <v>5.5643835618869925E-17</v>
      </c>
      <c r="Y708" s="343">
        <f t="shared" si="1769"/>
        <v>-4.3868561277401785E-17</v>
      </c>
      <c r="Z708" s="343">
        <f t="shared" si="1770"/>
        <v>-7.2760499110855159E-17</v>
      </c>
      <c r="AA708" s="343">
        <f t="shared" si="1771"/>
        <v>1.5478822874219997E-17</v>
      </c>
      <c r="AB708" s="343">
        <f t="shared" si="1772"/>
        <v>7.8800036188779463E-17</v>
      </c>
      <c r="AC708" s="343">
        <f t="shared" si="1773"/>
        <v>1.5267425995683281E-17</v>
      </c>
      <c r="AD708" s="343">
        <f t="shared" si="1774"/>
        <v>-7.2842982081069016E-17</v>
      </c>
      <c r="AE708" s="343">
        <f t="shared" si="1775"/>
        <v>-4.3689347657305035E-17</v>
      </c>
      <c r="AF708" s="343">
        <f t="shared" si="1776"/>
        <v>5.5796244274792565E-17</v>
      </c>
      <c r="AG708" s="343">
        <f t="shared" si="1777"/>
        <v>6.5459962183024449E-17</v>
      </c>
      <c r="AH708" s="343">
        <f t="shared" si="1778"/>
        <v>-3.0255034071892725E-17</v>
      </c>
      <c r="AI708" s="343">
        <f t="shared" si="1779"/>
        <v>-7.7264890862413585E-17</v>
      </c>
      <c r="AJ708" s="343">
        <f t="shared" si="1780"/>
        <v>1.0776919411453767E-19</v>
      </c>
      <c r="AK708" s="343">
        <f t="shared" si="1781"/>
        <v>7.7306940315979926E-17</v>
      </c>
      <c r="AL708" s="343">
        <f t="shared" si="1782"/>
        <v>3.0055902566537921E-17</v>
      </c>
      <c r="AM708" s="343">
        <f t="shared" si="1783"/>
        <v>-6.5579708895597556E-17</v>
      </c>
      <c r="AN708" s="343">
        <f t="shared" si="1784"/>
        <v>-5.5643835618870159E-17</v>
      </c>
      <c r="AO708" s="343">
        <f t="shared" si="1785"/>
        <v>4.3868561277401723E-17</v>
      </c>
      <c r="AP708" s="343">
        <f t="shared" si="1786"/>
        <v>7.2760499110855085E-17</v>
      </c>
      <c r="AQ708" s="343">
        <f t="shared" si="1787"/>
        <v>-1.5478822874219652E-17</v>
      </c>
      <c r="AR708" s="343">
        <f t="shared" si="1788"/>
        <v>-7.8800036188779463E-17</v>
      </c>
      <c r="AS708" s="343">
        <f t="shared" si="1789"/>
        <v>-1.5267425995683072E-17</v>
      </c>
      <c r="AT708" s="343">
        <f t="shared" si="1790"/>
        <v>7.284298208106888E-17</v>
      </c>
      <c r="AU708" s="343">
        <f t="shared" si="1791"/>
        <v>4.3689347657304862E-17</v>
      </c>
      <c r="AV708" s="343">
        <f t="shared" si="1792"/>
        <v>-5.5796244274792713E-17</v>
      </c>
      <c r="AW708" s="343">
        <f t="shared" si="1793"/>
        <v>-6.5459962183024646E-17</v>
      </c>
      <c r="AX708" s="343">
        <f t="shared" si="1794"/>
        <v>3.0255034071892922E-17</v>
      </c>
      <c r="AY708" s="343">
        <f t="shared" si="1795"/>
        <v>7.7264890862413536E-17</v>
      </c>
      <c r="AZ708" s="343">
        <f t="shared" si="1796"/>
        <v>-1.0776919411419255E-19</v>
      </c>
      <c r="BA708" s="343">
        <f t="shared" si="1797"/>
        <v>-7.7306940315979975E-17</v>
      </c>
      <c r="BB708" s="343">
        <f t="shared" si="1798"/>
        <v>-3.0055902566537724E-17</v>
      </c>
      <c r="BC708" s="343">
        <f t="shared" si="1799"/>
        <v>6.5579708895597667E-17</v>
      </c>
      <c r="BD708" s="343">
        <f t="shared" si="1800"/>
        <v>5.5643835618870405E-17</v>
      </c>
      <c r="BE708" s="343">
        <f t="shared" si="1801"/>
        <v>-4.386856127740144E-17</v>
      </c>
      <c r="BF708" s="343">
        <f t="shared" si="1802"/>
        <v>-7.2760499110855208E-17</v>
      </c>
      <c r="BG708" s="343">
        <f t="shared" si="1803"/>
        <v>1.5478822874219864E-17</v>
      </c>
      <c r="BH708" s="343">
        <f t="shared" si="1804"/>
        <v>7.8800036188779463E-17</v>
      </c>
      <c r="BI708" s="343">
        <f t="shared" si="1805"/>
        <v>1.5267425995682868E-17</v>
      </c>
      <c r="BJ708" s="343">
        <f t="shared" si="1806"/>
        <v>-7.2842982081068757E-17</v>
      </c>
      <c r="BK708" s="343">
        <f t="shared" si="1807"/>
        <v>-4.3689347657305146E-17</v>
      </c>
      <c r="BL708" s="343">
        <f t="shared" si="1808"/>
        <v>5.5796244274792479E-17</v>
      </c>
      <c r="BM708" s="343">
        <f t="shared" si="1809"/>
        <v>6.5459962183024523E-17</v>
      </c>
      <c r="BN708" s="343">
        <f t="shared" si="1810"/>
        <v>-3.0255034071893107E-17</v>
      </c>
      <c r="BO708" s="343">
        <f t="shared" si="1811"/>
        <v>-7.7264890862413499E-17</v>
      </c>
      <c r="BP708" s="343">
        <f t="shared" si="1812"/>
        <v>1.0776919411384742E-19</v>
      </c>
      <c r="BQ708" s="343">
        <f t="shared" si="1813"/>
        <v>7.7306940315979889E-17</v>
      </c>
      <c r="BR708" s="343">
        <f t="shared" si="1814"/>
        <v>3.0055902566538051E-17</v>
      </c>
    </row>
    <row r="709" spans="2:70">
      <c r="B709" s="340">
        <v>15</v>
      </c>
      <c r="C709" s="340">
        <f t="shared" si="1815"/>
        <v>4.6874999999999998E-3</v>
      </c>
      <c r="D709" s="341">
        <f t="shared" si="1751"/>
        <v>39.206828268298651</v>
      </c>
      <c r="E709" s="342" t="str">
        <f>U694</f>
        <v>0.0068282682986506</v>
      </c>
      <c r="F709" s="291">
        <v>15</v>
      </c>
      <c r="G709" s="343">
        <f t="shared" si="1816"/>
        <v>1.4044934122093266E-17</v>
      </c>
      <c r="H709" s="343">
        <f t="shared" si="1752"/>
        <v>1.6157390764569146E-17</v>
      </c>
      <c r="I709" s="343">
        <f t="shared" si="1753"/>
        <v>-1.0877531646232614E-17</v>
      </c>
      <c r="J709" s="343">
        <f t="shared" si="1754"/>
        <v>-1.8289759856185188E-17</v>
      </c>
      <c r="K709" s="343">
        <f t="shared" si="1755"/>
        <v>7.2921117293972889E-18</v>
      </c>
      <c r="L709" s="343">
        <f t="shared" si="1756"/>
        <v>1.9719263733543529E-17</v>
      </c>
      <c r="M709" s="343">
        <f t="shared" si="1757"/>
        <v>-3.4264600482645629E-18</v>
      </c>
      <c r="N709" s="343">
        <f t="shared" si="1758"/>
        <v>-2.039096736431229E-17</v>
      </c>
      <c r="O709" s="343">
        <f t="shared" si="1759"/>
        <v>-5.7086857094200058E-19</v>
      </c>
      <c r="P709" s="343">
        <f t="shared" si="1760"/>
        <v>2.0279057554656773E-17</v>
      </c>
      <c r="Q709" s="343">
        <f t="shared" si="1761"/>
        <v>4.5462590311140856E-18</v>
      </c>
      <c r="R709" s="343">
        <f t="shared" si="1762"/>
        <v>-1.9387834935802278E-17</v>
      </c>
      <c r="S709" s="343">
        <f t="shared" si="1763"/>
        <v>-8.3469393062918534E-18</v>
      </c>
      <c r="T709" s="343">
        <f t="shared" si="1764"/>
        <v>1.775154869318801E-17</v>
      </c>
      <c r="U709" s="343">
        <f t="shared" si="1765"/>
        <v>1.1826851384946324E-17</v>
      </c>
      <c r="V709" s="343">
        <f t="shared" si="1766"/>
        <v>-1.5433080389477724E-17</v>
      </c>
      <c r="W709" s="343">
        <f t="shared" si="1767"/>
        <v>-1.4852264197452025E-17</v>
      </c>
      <c r="X709" s="343">
        <f t="shared" si="1768"/>
        <v>1.2521527461371009E-17</v>
      </c>
      <c r="Y709" s="343">
        <f t="shared" si="1769"/>
        <v>1.7306912826095311E-17</v>
      </c>
      <c r="Z709" s="343">
        <f t="shared" si="1770"/>
        <v>-9.1287792550773107E-18</v>
      </c>
      <c r="AA709" s="343">
        <f t="shared" si="1771"/>
        <v>-1.9096466500660288E-17</v>
      </c>
      <c r="AB709" s="343">
        <f t="shared" si="1772"/>
        <v>5.3852171814893079E-18</v>
      </c>
      <c r="AC709" s="343">
        <f t="shared" si="1773"/>
        <v>2.0152153677026701E-17</v>
      </c>
      <c r="AD709" s="343">
        <f t="shared" si="1774"/>
        <v>-1.4347042316812543E-18</v>
      </c>
      <c r="AE709" s="343">
        <f t="shared" si="1775"/>
        <v>-2.0433404889042939E-17</v>
      </c>
      <c r="AF709" s="343">
        <f t="shared" si="1776"/>
        <v>-2.5709435971587656E-18</v>
      </c>
      <c r="AG709" s="343">
        <f t="shared" si="1777"/>
        <v>1.992941181035874E-17</v>
      </c>
      <c r="AH709" s="343">
        <f t="shared" si="1778"/>
        <v>6.4777915053618959E-18</v>
      </c>
      <c r="AI709" s="343">
        <f t="shared" si="1779"/>
        <v>-1.8659542612345336E-17</v>
      </c>
      <c r="AJ709" s="343">
        <f t="shared" si="1780"/>
        <v>-1.0135701518801162E-17</v>
      </c>
      <c r="AK709" s="343">
        <f t="shared" si="1781"/>
        <v>1.6672597656131618E-17</v>
      </c>
      <c r="AL709" s="343">
        <f t="shared" si="1782"/>
        <v>1.3404102207039923E-17</v>
      </c>
      <c r="AM709" s="343">
        <f t="shared" si="1783"/>
        <v>-1.4044934122093167E-17</v>
      </c>
      <c r="AN709" s="343">
        <f t="shared" si="1784"/>
        <v>-1.6157390764569245E-17</v>
      </c>
      <c r="AO709" s="343">
        <f t="shared" si="1785"/>
        <v>1.0877531646232582E-17</v>
      </c>
      <c r="AP709" s="343">
        <f t="shared" si="1786"/>
        <v>1.8289759856185219E-17</v>
      </c>
      <c r="AQ709" s="343">
        <f t="shared" si="1787"/>
        <v>-7.2921117293971856E-18</v>
      </c>
      <c r="AR709" s="343">
        <f t="shared" si="1788"/>
        <v>-1.971926373354356E-17</v>
      </c>
      <c r="AS709" s="343">
        <f t="shared" si="1789"/>
        <v>3.4264600482644181E-18</v>
      </c>
      <c r="AT709" s="343">
        <f t="shared" si="1790"/>
        <v>2.0390967364312293E-17</v>
      </c>
      <c r="AU709" s="343">
        <f t="shared" si="1791"/>
        <v>5.7086857094207608E-19</v>
      </c>
      <c r="AV709" s="343">
        <f t="shared" si="1792"/>
        <v>-2.0279057554656761E-17</v>
      </c>
      <c r="AW709" s="343">
        <f t="shared" si="1793"/>
        <v>-4.5462590311141904E-18</v>
      </c>
      <c r="AX709" s="343">
        <f t="shared" si="1794"/>
        <v>1.9387834935802245E-17</v>
      </c>
      <c r="AY709" s="343">
        <f t="shared" si="1795"/>
        <v>8.3469393062920198E-18</v>
      </c>
      <c r="AZ709" s="343">
        <f t="shared" si="1796"/>
        <v>-1.7751548693187917E-17</v>
      </c>
      <c r="BA709" s="343">
        <f t="shared" si="1797"/>
        <v>-1.1826851384946532E-17</v>
      </c>
      <c r="BB709" s="343">
        <f t="shared" si="1798"/>
        <v>1.5433080389477558E-17</v>
      </c>
      <c r="BC709" s="343">
        <f t="shared" si="1799"/>
        <v>1.4852264197452E-17</v>
      </c>
      <c r="BD709" s="343">
        <f t="shared" si="1800"/>
        <v>-1.2521527461370981E-17</v>
      </c>
      <c r="BE709" s="343">
        <f t="shared" si="1801"/>
        <v>-1.730691282609533E-17</v>
      </c>
      <c r="BF709" s="343">
        <f t="shared" si="1802"/>
        <v>9.128779255077212E-18</v>
      </c>
      <c r="BG709" s="343">
        <f t="shared" si="1803"/>
        <v>1.9096466500660328E-17</v>
      </c>
      <c r="BH709" s="343">
        <f t="shared" si="1804"/>
        <v>-5.3852171814892016E-18</v>
      </c>
      <c r="BI709" s="343">
        <f t="shared" si="1805"/>
        <v>-2.015215367702672E-17</v>
      </c>
      <c r="BJ709" s="343">
        <f t="shared" si="1806"/>
        <v>1.4347042316811449E-18</v>
      </c>
      <c r="BK709" s="343">
        <f t="shared" si="1807"/>
        <v>2.0433404889042933E-17</v>
      </c>
      <c r="BL709" s="343">
        <f t="shared" si="1808"/>
        <v>2.5709435971590167E-18</v>
      </c>
      <c r="BM709" s="343">
        <f t="shared" si="1809"/>
        <v>-1.9929411810358749E-17</v>
      </c>
      <c r="BN709" s="343">
        <f t="shared" si="1810"/>
        <v>-6.477791505361862E-18</v>
      </c>
      <c r="BO709" s="343">
        <f t="shared" si="1811"/>
        <v>1.8659542612345355E-17</v>
      </c>
      <c r="BP709" s="343">
        <f t="shared" si="1812"/>
        <v>1.0135701518801257E-17</v>
      </c>
      <c r="BQ709" s="343">
        <f t="shared" si="1813"/>
        <v>-1.6672597656131556E-17</v>
      </c>
      <c r="BR709" s="343">
        <f t="shared" si="1814"/>
        <v>-1.3404102207040007E-17</v>
      </c>
    </row>
    <row r="710" spans="2:70">
      <c r="B710" s="340">
        <v>16</v>
      </c>
      <c r="C710" s="340">
        <f t="shared" si="1815"/>
        <v>5.0000000000000001E-3</v>
      </c>
      <c r="D710" s="341">
        <f t="shared" si="1751"/>
        <v>39.205909968662425</v>
      </c>
      <c r="E710" s="342" t="str">
        <f>V694</f>
        <v>0.00590996866241894</v>
      </c>
      <c r="F710" s="291">
        <v>16</v>
      </c>
      <c r="G710" s="343">
        <f t="shared" si="1816"/>
        <v>-7.2309427106373624E-18</v>
      </c>
      <c r="H710" s="343">
        <f t="shared" si="1752"/>
        <v>5.7978544486838202E-17</v>
      </c>
      <c r="I710" s="343">
        <f t="shared" si="1753"/>
        <v>7.2309427106373701E-18</v>
      </c>
      <c r="J710" s="343">
        <f t="shared" si="1754"/>
        <v>-5.7978544486838202E-17</v>
      </c>
      <c r="K710" s="343">
        <f t="shared" si="1755"/>
        <v>-7.2309427106373778E-18</v>
      </c>
      <c r="L710" s="343">
        <f t="shared" si="1756"/>
        <v>5.7978544486838202E-17</v>
      </c>
      <c r="M710" s="343">
        <f t="shared" si="1757"/>
        <v>7.230942710637384E-18</v>
      </c>
      <c r="N710" s="343">
        <f t="shared" si="1758"/>
        <v>-5.7978544486838202E-17</v>
      </c>
      <c r="O710" s="343">
        <f t="shared" si="1759"/>
        <v>-7.2309427106373917E-18</v>
      </c>
      <c r="P710" s="343">
        <f t="shared" si="1760"/>
        <v>5.7978544486838202E-17</v>
      </c>
      <c r="Q710" s="343">
        <f t="shared" si="1761"/>
        <v>7.2309427106375011E-18</v>
      </c>
      <c r="R710" s="343">
        <f t="shared" si="1762"/>
        <v>-5.7978544486838202E-17</v>
      </c>
      <c r="S710" s="343">
        <f t="shared" si="1763"/>
        <v>-7.2309427106373023E-18</v>
      </c>
      <c r="T710" s="343">
        <f t="shared" si="1764"/>
        <v>5.7978544486838189E-17</v>
      </c>
      <c r="U710" s="343">
        <f t="shared" si="1765"/>
        <v>7.230942710637515E-18</v>
      </c>
      <c r="V710" s="343">
        <f t="shared" si="1766"/>
        <v>-5.7978544486838189E-17</v>
      </c>
      <c r="W710" s="343">
        <f t="shared" si="1767"/>
        <v>-7.2309427106373162E-18</v>
      </c>
      <c r="X710" s="343">
        <f t="shared" si="1768"/>
        <v>5.7978544486838189E-17</v>
      </c>
      <c r="Y710" s="343">
        <f t="shared" si="1769"/>
        <v>7.2309427106375304E-18</v>
      </c>
      <c r="Z710" s="343">
        <f t="shared" si="1770"/>
        <v>-5.7978544486838189E-17</v>
      </c>
      <c r="AA710" s="343">
        <f t="shared" si="1771"/>
        <v>-7.2309427106373316E-18</v>
      </c>
      <c r="AB710" s="343">
        <f t="shared" si="1772"/>
        <v>5.7978544486838165E-17</v>
      </c>
      <c r="AC710" s="343">
        <f t="shared" si="1773"/>
        <v>7.2309427106375442E-18</v>
      </c>
      <c r="AD710" s="343">
        <f t="shared" si="1774"/>
        <v>-5.7978544486838189E-17</v>
      </c>
      <c r="AE710" s="343">
        <f t="shared" si="1775"/>
        <v>-7.2309427106373455E-18</v>
      </c>
      <c r="AF710" s="343">
        <f t="shared" si="1776"/>
        <v>5.7978544486838214E-17</v>
      </c>
      <c r="AG710" s="343">
        <f t="shared" si="1777"/>
        <v>7.2309427106375581E-18</v>
      </c>
      <c r="AH710" s="343">
        <f t="shared" si="1778"/>
        <v>-5.7978544486838189E-17</v>
      </c>
      <c r="AI710" s="343">
        <f t="shared" si="1779"/>
        <v>-7.2309427106373593E-18</v>
      </c>
      <c r="AJ710" s="343">
        <f t="shared" si="1780"/>
        <v>5.7978544486838165E-17</v>
      </c>
      <c r="AK710" s="343">
        <f t="shared" si="1781"/>
        <v>7.230942710637572E-18</v>
      </c>
      <c r="AL710" s="343">
        <f t="shared" si="1782"/>
        <v>-5.7978544486838189E-17</v>
      </c>
      <c r="AM710" s="343">
        <f t="shared" si="1783"/>
        <v>-7.2309427106373732E-18</v>
      </c>
      <c r="AN710" s="343">
        <f t="shared" si="1784"/>
        <v>5.7978544486838214E-17</v>
      </c>
      <c r="AO710" s="343">
        <f t="shared" si="1785"/>
        <v>7.2309427106375874E-18</v>
      </c>
      <c r="AP710" s="343">
        <f t="shared" si="1786"/>
        <v>-5.7978544486838189E-17</v>
      </c>
      <c r="AQ710" s="343">
        <f t="shared" si="1787"/>
        <v>-7.2309427106373871E-18</v>
      </c>
      <c r="AR710" s="343">
        <f t="shared" si="1788"/>
        <v>5.7978544486838165E-17</v>
      </c>
      <c r="AS710" s="343">
        <f t="shared" si="1789"/>
        <v>7.2309427106376012E-18</v>
      </c>
      <c r="AT710" s="343">
        <f t="shared" si="1790"/>
        <v>-5.7978544486838189E-17</v>
      </c>
      <c r="AU710" s="343">
        <f t="shared" si="1791"/>
        <v>-7.2309427106378139E-18</v>
      </c>
      <c r="AV710" s="343">
        <f t="shared" si="1792"/>
        <v>5.7978544486838214E-17</v>
      </c>
      <c r="AW710" s="343">
        <f t="shared" si="1793"/>
        <v>7.2309427106376151E-18</v>
      </c>
      <c r="AX710" s="343">
        <f t="shared" si="1794"/>
        <v>-5.7978544486838128E-17</v>
      </c>
      <c r="AY710" s="343">
        <f t="shared" si="1795"/>
        <v>-7.2309427106374163E-18</v>
      </c>
      <c r="AZ710" s="343">
        <f t="shared" si="1796"/>
        <v>5.7978544486838152E-17</v>
      </c>
      <c r="BA710" s="343">
        <f t="shared" si="1797"/>
        <v>7.2309427106372176E-18</v>
      </c>
      <c r="BB710" s="343">
        <f t="shared" si="1798"/>
        <v>-5.7978544486838177E-17</v>
      </c>
      <c r="BC710" s="343">
        <f t="shared" si="1799"/>
        <v>-7.2309427106378416E-18</v>
      </c>
      <c r="BD710" s="343">
        <f t="shared" si="1800"/>
        <v>5.7978544486838202E-17</v>
      </c>
      <c r="BE710" s="343">
        <f t="shared" si="1801"/>
        <v>7.2309427106376428E-18</v>
      </c>
      <c r="BF710" s="343">
        <f t="shared" si="1802"/>
        <v>-5.7978544486838226E-17</v>
      </c>
      <c r="BG710" s="343">
        <f t="shared" si="1803"/>
        <v>-7.2309427106374441E-18</v>
      </c>
      <c r="BH710" s="343">
        <f t="shared" si="1804"/>
        <v>5.7978544486838152E-17</v>
      </c>
      <c r="BI710" s="343">
        <f t="shared" si="1805"/>
        <v>7.2309427106372453E-18</v>
      </c>
      <c r="BJ710" s="343">
        <f t="shared" si="1806"/>
        <v>-5.7978544486838177E-17</v>
      </c>
      <c r="BK710" s="343">
        <f t="shared" si="1807"/>
        <v>-7.2309427106378709E-18</v>
      </c>
      <c r="BL710" s="343">
        <f t="shared" si="1808"/>
        <v>5.7978544486838202E-17</v>
      </c>
      <c r="BM710" s="343">
        <f t="shared" si="1809"/>
        <v>7.2309427106376721E-18</v>
      </c>
      <c r="BN710" s="343">
        <f t="shared" si="1810"/>
        <v>-5.7978544486838128E-17</v>
      </c>
      <c r="BO710" s="343">
        <f t="shared" si="1811"/>
        <v>-7.2309427106374734E-18</v>
      </c>
      <c r="BP710" s="343">
        <f t="shared" si="1812"/>
        <v>5.7978544486838152E-17</v>
      </c>
      <c r="BQ710" s="343">
        <f t="shared" si="1813"/>
        <v>7.2309427106372746E-18</v>
      </c>
      <c r="BR710" s="343">
        <f t="shared" si="1814"/>
        <v>-5.7978544486838177E-17</v>
      </c>
    </row>
    <row r="711" spans="2:70">
      <c r="B711" s="340">
        <v>17</v>
      </c>
      <c r="C711" s="340">
        <f t="shared" si="1815"/>
        <v>5.3125000000000004E-3</v>
      </c>
      <c r="D711" s="341">
        <f t="shared" si="1751"/>
        <v>39.204934752797257</v>
      </c>
      <c r="E711" s="342" t="str">
        <f>W694</f>
        <v>0.00493475279725772</v>
      </c>
      <c r="F711" s="291">
        <v>17</v>
      </c>
      <c r="G711" s="343">
        <f t="shared" si="1816"/>
        <v>-1.4088801641697569E-17</v>
      </c>
      <c r="H711" s="343">
        <f t="shared" si="1752"/>
        <v>2.1015233598281651E-17</v>
      </c>
      <c r="I711" s="343">
        <f t="shared" si="1753"/>
        <v>9.969095440375018E-18</v>
      </c>
      <c r="J711" s="343">
        <f t="shared" si="1754"/>
        <v>-2.2969518051757698E-17</v>
      </c>
      <c r="K711" s="343">
        <f t="shared" si="1755"/>
        <v>-5.4662824920120191E-18</v>
      </c>
      <c r="L711" s="343">
        <f t="shared" si="1756"/>
        <v>2.4041096807958821E-17</v>
      </c>
      <c r="M711" s="343">
        <f t="shared" si="1757"/>
        <v>7.5340337300749207E-19</v>
      </c>
      <c r="N711" s="343">
        <f t="shared" si="1758"/>
        <v>-2.41887896962325E-17</v>
      </c>
      <c r="O711" s="343">
        <f t="shared" si="1759"/>
        <v>3.9884286151081908E-18</v>
      </c>
      <c r="P711" s="343">
        <f t="shared" si="1760"/>
        <v>2.3406920961709513E-17</v>
      </c>
      <c r="Q711" s="343">
        <f t="shared" si="1761"/>
        <v>-8.5769875282818412E-18</v>
      </c>
      <c r="R711" s="343">
        <f t="shared" si="1762"/>
        <v>-2.1725537381380508E-17</v>
      </c>
      <c r="S711" s="343">
        <f t="shared" si="1763"/>
        <v>1.2835937620773604E-17</v>
      </c>
      <c r="T711" s="343">
        <f t="shared" si="1764"/>
        <v>1.9209253583306804E-17</v>
      </c>
      <c r="U711" s="343">
        <f t="shared" si="1765"/>
        <v>-1.6601609828975785E-17</v>
      </c>
      <c r="V711" s="343">
        <f t="shared" si="1766"/>
        <v>-1.5954768942700147E-17</v>
      </c>
      <c r="W711" s="343">
        <f t="shared" si="1767"/>
        <v>1.9729291481740544E-17</v>
      </c>
      <c r="X711" s="343">
        <f t="shared" si="1768"/>
        <v>1.2087151479163031E-17</v>
      </c>
      <c r="Y711" s="343">
        <f t="shared" si="1769"/>
        <v>-2.2098787527176083E-17</v>
      </c>
      <c r="Z711" s="343">
        <f t="shared" si="1770"/>
        <v>-7.7550315628343288E-18</v>
      </c>
      <c r="AA711" s="343">
        <f t="shared" si="1771"/>
        <v>2.3619039561085098E-17</v>
      </c>
      <c r="AB711" s="343">
        <f t="shared" si="1772"/>
        <v>3.1248901326176252E-18</v>
      </c>
      <c r="AC711" s="343">
        <f t="shared" si="1773"/>
        <v>-2.4231625150371567E-17</v>
      </c>
      <c r="AD711" s="343">
        <f t="shared" si="1774"/>
        <v>1.6253390729370004E-18</v>
      </c>
      <c r="AE711" s="343">
        <f t="shared" si="1775"/>
        <v>2.3913002974381211E-17</v>
      </c>
      <c r="AF711" s="343">
        <f t="shared" si="1776"/>
        <v>-6.3131074094191461E-18</v>
      </c>
      <c r="AG711" s="343">
        <f t="shared" si="1777"/>
        <v>-2.2675417504651988E-17</v>
      </c>
      <c r="AH711" s="343">
        <f t="shared" si="1778"/>
        <v>1.0758266568588899E-17</v>
      </c>
      <c r="AI711" s="343">
        <f t="shared" si="1779"/>
        <v>2.0566428456739578E-17</v>
      </c>
      <c r="AJ711" s="343">
        <f t="shared" si="1780"/>
        <v>-1.4789991576833033E-17</v>
      </c>
      <c r="AK711" s="343">
        <f t="shared" si="1781"/>
        <v>-1.7667083097020599E-17</v>
      </c>
      <c r="AL711" s="343">
        <f t="shared" si="1782"/>
        <v>1.8253345503102445E-17</v>
      </c>
      <c r="AM711" s="343">
        <f t="shared" si="1783"/>
        <v>1.4088801641697584E-17</v>
      </c>
      <c r="AN711" s="343">
        <f t="shared" si="1784"/>
        <v>-2.10152335982817E-17</v>
      </c>
      <c r="AO711" s="343">
        <f t="shared" si="1785"/>
        <v>-9.9690954403749856E-18</v>
      </c>
      <c r="AP711" s="343">
        <f t="shared" si="1786"/>
        <v>2.2969518051757692E-17</v>
      </c>
      <c r="AQ711" s="343">
        <f t="shared" si="1787"/>
        <v>5.4662824920118974E-18</v>
      </c>
      <c r="AR711" s="343">
        <f t="shared" si="1788"/>
        <v>-2.4041096807958827E-17</v>
      </c>
      <c r="AS711" s="343">
        <f t="shared" si="1789"/>
        <v>-7.5340337300732566E-19</v>
      </c>
      <c r="AT711" s="343">
        <f t="shared" si="1790"/>
        <v>2.4188789696232503E-17</v>
      </c>
      <c r="AU711" s="343">
        <f t="shared" si="1791"/>
        <v>-3.9884286151082663E-18</v>
      </c>
      <c r="AV711" s="343">
        <f t="shared" si="1792"/>
        <v>-2.3406920961709458E-17</v>
      </c>
      <c r="AW711" s="343">
        <f t="shared" si="1793"/>
        <v>8.5769875282817934E-18</v>
      </c>
      <c r="AX711" s="343">
        <f t="shared" si="1794"/>
        <v>2.1725537381380489E-17</v>
      </c>
      <c r="AY711" s="343">
        <f t="shared" si="1795"/>
        <v>-1.2835937620773779E-17</v>
      </c>
      <c r="AZ711" s="343">
        <f t="shared" si="1796"/>
        <v>-1.9209253583306832E-17</v>
      </c>
      <c r="BA711" s="343">
        <f t="shared" si="1797"/>
        <v>1.6601609828975875E-17</v>
      </c>
      <c r="BB711" s="343">
        <f t="shared" si="1798"/>
        <v>1.595476894269999E-17</v>
      </c>
      <c r="BC711" s="343">
        <f t="shared" si="1799"/>
        <v>-1.9729291481740513E-17</v>
      </c>
      <c r="BD711" s="343">
        <f t="shared" si="1800"/>
        <v>-1.2087151479162926E-17</v>
      </c>
      <c r="BE711" s="343">
        <f t="shared" si="1801"/>
        <v>2.2098787527176028E-17</v>
      </c>
      <c r="BF711" s="343">
        <f t="shared" si="1802"/>
        <v>7.7550315628342964E-18</v>
      </c>
      <c r="BG711" s="343">
        <f t="shared" si="1803"/>
        <v>-2.3619039561085104E-17</v>
      </c>
      <c r="BH711" s="343">
        <f t="shared" si="1804"/>
        <v>-3.1248901326177623E-18</v>
      </c>
      <c r="BI711" s="343">
        <f t="shared" si="1805"/>
        <v>2.4231625150371567E-17</v>
      </c>
      <c r="BJ711" s="343">
        <f t="shared" si="1806"/>
        <v>-1.6253390729370358E-18</v>
      </c>
      <c r="BK711" s="343">
        <f t="shared" si="1807"/>
        <v>-2.3913002974381233E-17</v>
      </c>
      <c r="BL711" s="343">
        <f t="shared" si="1808"/>
        <v>6.3131074094191784E-18</v>
      </c>
      <c r="BM711" s="343">
        <f t="shared" si="1809"/>
        <v>2.2675417504651911E-17</v>
      </c>
      <c r="BN711" s="343">
        <f t="shared" si="1810"/>
        <v>-1.0758266568588776E-17</v>
      </c>
      <c r="BO711" s="343">
        <f t="shared" si="1811"/>
        <v>-2.0566428456739559E-17</v>
      </c>
      <c r="BP711" s="343">
        <f t="shared" si="1812"/>
        <v>1.4789991576833197E-17</v>
      </c>
      <c r="BQ711" s="343">
        <f t="shared" si="1813"/>
        <v>1.7667083097020691E-17</v>
      </c>
      <c r="BR711" s="343">
        <f t="shared" si="1814"/>
        <v>-1.8253345503102467E-17</v>
      </c>
    </row>
    <row r="712" spans="2:70">
      <c r="B712" s="340">
        <v>18</v>
      </c>
      <c r="C712" s="340">
        <f t="shared" si="1815"/>
        <v>5.6250000000000007E-3</v>
      </c>
      <c r="D712" s="341">
        <f t="shared" si="1751"/>
        <v>39.203912012565056</v>
      </c>
      <c r="E712" s="342" t="str">
        <f>X694</f>
        <v>0.00391201256504999</v>
      </c>
      <c r="F712" s="291">
        <v>18</v>
      </c>
      <c r="G712" s="343">
        <f t="shared" si="1816"/>
        <v>-3.0206397830141626E-16</v>
      </c>
      <c r="H712" s="343">
        <f t="shared" si="1752"/>
        <v>-2.5627907220221067E-17</v>
      </c>
      <c r="I712" s="343">
        <f t="shared" si="1753"/>
        <v>3.1206349164580105E-16</v>
      </c>
      <c r="J712" s="343">
        <f t="shared" si="1754"/>
        <v>-9.6133226929092248E-17</v>
      </c>
      <c r="K712" s="343">
        <f t="shared" si="1755"/>
        <v>-2.7455416724970877E-16</v>
      </c>
      <c r="L712" s="343">
        <f t="shared" si="1756"/>
        <v>2.0325894872832335E-16</v>
      </c>
      <c r="M712" s="343">
        <f t="shared" si="1757"/>
        <v>1.9524645972957199E-16</v>
      </c>
      <c r="N712" s="343">
        <f t="shared" si="1758"/>
        <v>-2.7944033813062591E-16</v>
      </c>
      <c r="O712" s="343">
        <f t="shared" si="1759"/>
        <v>-8.6214248629173219E-17</v>
      </c>
      <c r="P712" s="343">
        <f t="shared" si="1760"/>
        <v>3.1307946918551374E-16</v>
      </c>
      <c r="Q712" s="343">
        <f t="shared" si="1761"/>
        <v>-3.5943300290908158E-17</v>
      </c>
      <c r="R712" s="343">
        <f t="shared" si="1762"/>
        <v>-2.9905508912936269E-16</v>
      </c>
      <c r="S712" s="343">
        <f t="shared" si="1763"/>
        <v>1.526288075685263E-16</v>
      </c>
      <c r="T712" s="343">
        <f t="shared" si="1764"/>
        <v>2.3950228269439942E-16</v>
      </c>
      <c r="U712" s="343">
        <f t="shared" si="1765"/>
        <v>-2.4607796247742238E-16</v>
      </c>
      <c r="V712" s="343">
        <f t="shared" si="1766"/>
        <v>-1.434874248128135E-16</v>
      </c>
      <c r="W712" s="343">
        <f t="shared" si="1767"/>
        <v>3.0206397830141626E-16</v>
      </c>
      <c r="X712" s="343">
        <f t="shared" si="1768"/>
        <v>2.5627907220221856E-17</v>
      </c>
      <c r="Y712" s="343">
        <f t="shared" si="1769"/>
        <v>-3.120634916458011E-16</v>
      </c>
      <c r="Z712" s="343">
        <f t="shared" si="1770"/>
        <v>9.613322692909215E-17</v>
      </c>
      <c r="AA712" s="343">
        <f t="shared" si="1771"/>
        <v>2.7455416724970862E-16</v>
      </c>
      <c r="AB712" s="343">
        <f t="shared" si="1772"/>
        <v>-2.0325894872832392E-16</v>
      </c>
      <c r="AC712" s="343">
        <f t="shared" si="1773"/>
        <v>-1.9524645972957312E-16</v>
      </c>
      <c r="AD712" s="343">
        <f t="shared" si="1774"/>
        <v>2.7944033813062551E-16</v>
      </c>
      <c r="AE712" s="343">
        <f t="shared" si="1775"/>
        <v>8.6214248629173576E-17</v>
      </c>
      <c r="AF712" s="343">
        <f t="shared" si="1776"/>
        <v>-3.1307946918551374E-16</v>
      </c>
      <c r="AG712" s="343">
        <f t="shared" si="1777"/>
        <v>3.5943300290907813E-17</v>
      </c>
      <c r="AH712" s="343">
        <f t="shared" si="1778"/>
        <v>2.9905508912936244E-16</v>
      </c>
      <c r="AI712" s="343">
        <f t="shared" si="1779"/>
        <v>-1.5262880756852499E-16</v>
      </c>
      <c r="AJ712" s="343">
        <f t="shared" si="1780"/>
        <v>-2.3950228269440035E-16</v>
      </c>
      <c r="AK712" s="343">
        <f t="shared" si="1781"/>
        <v>2.4607796247742218E-16</v>
      </c>
      <c r="AL712" s="343">
        <f t="shared" si="1782"/>
        <v>1.4348742481281382E-16</v>
      </c>
      <c r="AM712" s="343">
        <f t="shared" si="1783"/>
        <v>-3.0206397830141616E-16</v>
      </c>
      <c r="AN712" s="343">
        <f t="shared" si="1784"/>
        <v>-2.5627907220221067E-17</v>
      </c>
      <c r="AO712" s="343">
        <f t="shared" si="1785"/>
        <v>3.12063491645801E-16</v>
      </c>
      <c r="AP712" s="343">
        <f t="shared" si="1786"/>
        <v>-9.6133226929090794E-17</v>
      </c>
      <c r="AQ712" s="343">
        <f t="shared" si="1787"/>
        <v>-2.7455416724970936E-16</v>
      </c>
      <c r="AR712" s="343">
        <f t="shared" si="1788"/>
        <v>2.0325894872832281E-16</v>
      </c>
      <c r="AS712" s="343">
        <f t="shared" si="1789"/>
        <v>1.9524645972957253E-16</v>
      </c>
      <c r="AT712" s="343">
        <f t="shared" si="1790"/>
        <v>-2.7944033813062586E-16</v>
      </c>
      <c r="AU712" s="343">
        <f t="shared" si="1791"/>
        <v>-8.6214248629172824E-17</v>
      </c>
      <c r="AV712" s="343">
        <f t="shared" si="1792"/>
        <v>3.1307946918551378E-16</v>
      </c>
      <c r="AW712" s="343">
        <f t="shared" si="1793"/>
        <v>-3.5943300290908602E-17</v>
      </c>
      <c r="AX712" s="343">
        <f t="shared" si="1794"/>
        <v>-2.9905508912936219E-16</v>
      </c>
      <c r="AY712" s="343">
        <f t="shared" si="1795"/>
        <v>1.5262880756852371E-16</v>
      </c>
      <c r="AZ712" s="343">
        <f t="shared" si="1796"/>
        <v>2.3950228269440134E-16</v>
      </c>
      <c r="BA712" s="343">
        <f t="shared" si="1797"/>
        <v>-2.4607796247742129E-16</v>
      </c>
      <c r="BB712" s="343">
        <f t="shared" si="1798"/>
        <v>-1.4348742481281513E-16</v>
      </c>
      <c r="BC712" s="343">
        <f t="shared" si="1799"/>
        <v>3.0206397830141577E-16</v>
      </c>
      <c r="BD712" s="343">
        <f t="shared" si="1800"/>
        <v>2.5627907220222546E-17</v>
      </c>
      <c r="BE712" s="343">
        <f t="shared" si="1801"/>
        <v>-3.120634916458012E-16</v>
      </c>
      <c r="BF712" s="343">
        <f t="shared" si="1802"/>
        <v>9.6133226929091497E-17</v>
      </c>
      <c r="BG712" s="343">
        <f t="shared" si="1803"/>
        <v>2.7455416724970896E-16</v>
      </c>
      <c r="BH712" s="343">
        <f t="shared" si="1804"/>
        <v>-2.0325894872832337E-16</v>
      </c>
      <c r="BI712" s="343">
        <f t="shared" si="1805"/>
        <v>-1.9524645972957194E-16</v>
      </c>
      <c r="BJ712" s="343">
        <f t="shared" si="1806"/>
        <v>2.794403381306262E-16</v>
      </c>
      <c r="BK712" s="343">
        <f t="shared" si="1807"/>
        <v>8.6214248629172109E-17</v>
      </c>
      <c r="BL712" s="343">
        <f t="shared" si="1808"/>
        <v>-3.1307946918551349E-16</v>
      </c>
      <c r="BM712" s="343">
        <f t="shared" si="1809"/>
        <v>3.5943300290904904E-17</v>
      </c>
      <c r="BN712" s="343">
        <f t="shared" si="1810"/>
        <v>2.9905508912936333E-16</v>
      </c>
      <c r="BO712" s="343">
        <f t="shared" si="1811"/>
        <v>-1.526288075685244E-16</v>
      </c>
      <c r="BP712" s="343">
        <f t="shared" si="1812"/>
        <v>-2.3950228269440085E-16</v>
      </c>
      <c r="BQ712" s="343">
        <f t="shared" si="1813"/>
        <v>2.4607796247742178E-16</v>
      </c>
      <c r="BR712" s="343">
        <f t="shared" si="1814"/>
        <v>1.4348742481281444E-16</v>
      </c>
    </row>
    <row r="713" spans="2:70">
      <c r="B713" s="340">
        <v>19</v>
      </c>
      <c r="C713" s="340">
        <f t="shared" si="1815"/>
        <v>5.9375000000000009E-3</v>
      </c>
      <c r="D713" s="341">
        <f t="shared" si="1751"/>
        <v>39.202851597513316</v>
      </c>
      <c r="E713" s="342" t="str">
        <f>Y694</f>
        <v>0.00285159751331118</v>
      </c>
      <c r="F713" s="291">
        <v>19</v>
      </c>
      <c r="G713" s="343">
        <f t="shared" si="1816"/>
        <v>-1.4301191066984125E-16</v>
      </c>
      <c r="H713" s="343">
        <f t="shared" si="1752"/>
        <v>1.851753857578459E-16</v>
      </c>
      <c r="I713" s="343">
        <f t="shared" si="1753"/>
        <v>3.5504756489467606E-17</v>
      </c>
      <c r="J713" s="343">
        <f t="shared" si="1754"/>
        <v>-2.0578835931493264E-16</v>
      </c>
      <c r="K713" s="343">
        <f t="shared" si="1755"/>
        <v>8.3969658443453619E-17</v>
      </c>
      <c r="L713" s="343">
        <f t="shared" si="1756"/>
        <v>1.5703814891408203E-16</v>
      </c>
      <c r="M713" s="343">
        <f t="shared" si="1757"/>
        <v>-1.751411951917783E-16</v>
      </c>
      <c r="N713" s="343">
        <f t="shared" si="1758"/>
        <v>-5.5356538273669708E-17</v>
      </c>
      <c r="O713" s="343">
        <f t="shared" si="1759"/>
        <v>2.0727950488517136E-16</v>
      </c>
      <c r="P713" s="343">
        <f t="shared" si="1760"/>
        <v>-6.4983590080444022E-17</v>
      </c>
      <c r="Q713" s="343">
        <f t="shared" si="1761"/>
        <v>-1.6955202393849577E-16</v>
      </c>
      <c r="R713" s="343">
        <f t="shared" si="1762"/>
        <v>1.6342029917409778E-16</v>
      </c>
      <c r="S713" s="343">
        <f t="shared" si="1763"/>
        <v>7.4675206333334219E-17</v>
      </c>
      <c r="T713" s="343">
        <f t="shared" si="1764"/>
        <v>-2.0677443551286243E-16</v>
      </c>
      <c r="U713" s="343">
        <f t="shared" si="1765"/>
        <v>4.5371694221315223E-17</v>
      </c>
      <c r="V713" s="343">
        <f t="shared" si="1766"/>
        <v>1.804330202858171E-16</v>
      </c>
      <c r="W713" s="343">
        <f t="shared" si="1767"/>
        <v>-1.5012557634074801E-16</v>
      </c>
      <c r="X713" s="343">
        <f t="shared" si="1768"/>
        <v>-9.3274711334388543E-17</v>
      </c>
      <c r="Y713" s="343">
        <f t="shared" si="1769"/>
        <v>2.0427801529216026E-16</v>
      </c>
      <c r="Z713" s="343">
        <f t="shared" si="1770"/>
        <v>-2.5322844144145554E-17</v>
      </c>
      <c r="AA713" s="343">
        <f t="shared" si="1771"/>
        <v>-1.8957634801306397E-16</v>
      </c>
      <c r="AB713" s="343">
        <f t="shared" si="1772"/>
        <v>1.3538506214024833E-16</v>
      </c>
      <c r="AC713" s="343">
        <f t="shared" si="1773"/>
        <v>1.1097592987614879E-16</v>
      </c>
      <c r="AD713" s="343">
        <f t="shared" si="1774"/>
        <v>-1.9981428611447225E-16</v>
      </c>
      <c r="AE713" s="343">
        <f t="shared" si="1775"/>
        <v>5.0301212349908689E-18</v>
      </c>
      <c r="AF713" s="343">
        <f t="shared" si="1776"/>
        <v>1.9689395187597154E-16</v>
      </c>
      <c r="AG713" s="343">
        <f t="shared" si="1777"/>
        <v>-1.1934071578233535E-16</v>
      </c>
      <c r="AH713" s="343">
        <f t="shared" si="1778"/>
        <v>-1.276083895475887E-16</v>
      </c>
      <c r="AI713" s="343">
        <f t="shared" si="1779"/>
        <v>1.9342623613190215E-16</v>
      </c>
      <c r="AJ713" s="343">
        <f t="shared" si="1780"/>
        <v>1.5311044491399292E-17</v>
      </c>
      <c r="AK713" s="343">
        <f t="shared" si="1781"/>
        <v>-2.0231535934913088E-16</v>
      </c>
      <c r="AL713" s="343">
        <f t="shared" si="1782"/>
        <v>1.0214705309316714E-16</v>
      </c>
      <c r="AM713" s="343">
        <f t="shared" si="1783"/>
        <v>1.4301191066984253E-16</v>
      </c>
      <c r="AN713" s="343">
        <f t="shared" si="1784"/>
        <v>-1.8517538575784551E-16</v>
      </c>
      <c r="AO713" s="343">
        <f t="shared" si="1785"/>
        <v>-3.5504756489467545E-17</v>
      </c>
      <c r="AP713" s="343">
        <f t="shared" si="1786"/>
        <v>2.0578835931493272E-16</v>
      </c>
      <c r="AQ713" s="343">
        <f t="shared" si="1787"/>
        <v>-8.3969658443452485E-17</v>
      </c>
      <c r="AR713" s="343">
        <f t="shared" si="1788"/>
        <v>-1.5703814891408307E-16</v>
      </c>
      <c r="AS713" s="343">
        <f t="shared" si="1789"/>
        <v>1.7514119519177724E-16</v>
      </c>
      <c r="AT713" s="343">
        <f t="shared" si="1790"/>
        <v>5.5356538273669474E-17</v>
      </c>
      <c r="AU713" s="343">
        <f t="shared" si="1791"/>
        <v>-2.0727950488517139E-16</v>
      </c>
      <c r="AV713" s="343">
        <f t="shared" si="1792"/>
        <v>6.4983590080442875E-17</v>
      </c>
      <c r="AW713" s="343">
        <f t="shared" si="1793"/>
        <v>1.6955202393849646E-16</v>
      </c>
      <c r="AX713" s="343">
        <f t="shared" si="1794"/>
        <v>-1.634202991740966E-16</v>
      </c>
      <c r="AY713" s="343">
        <f t="shared" si="1795"/>
        <v>-7.4675206333336721E-17</v>
      </c>
      <c r="AZ713" s="343">
        <f t="shared" si="1796"/>
        <v>2.0677443551286246E-16</v>
      </c>
      <c r="BA713" s="343">
        <f t="shared" si="1797"/>
        <v>-4.5371694221314736E-17</v>
      </c>
      <c r="BB713" s="343">
        <f t="shared" si="1798"/>
        <v>-1.8043302028581772E-16</v>
      </c>
      <c r="BC713" s="343">
        <f t="shared" si="1799"/>
        <v>1.5012557634074666E-16</v>
      </c>
      <c r="BD713" s="343">
        <f t="shared" si="1800"/>
        <v>9.3274711334390947E-17</v>
      </c>
      <c r="BE713" s="343">
        <f t="shared" si="1801"/>
        <v>-2.0427801529216031E-16</v>
      </c>
      <c r="BF713" s="343">
        <f t="shared" si="1802"/>
        <v>2.5322844144144334E-17</v>
      </c>
      <c r="BG713" s="343">
        <f t="shared" si="1803"/>
        <v>1.8957634801306447E-16</v>
      </c>
      <c r="BH713" s="343">
        <f t="shared" si="1804"/>
        <v>-1.353850621402474E-16</v>
      </c>
      <c r="BI713" s="343">
        <f t="shared" si="1805"/>
        <v>-1.1097592987615108E-16</v>
      </c>
      <c r="BJ713" s="343">
        <f t="shared" si="1806"/>
        <v>1.9981428611447153E-16</v>
      </c>
      <c r="BK713" s="343">
        <f t="shared" si="1807"/>
        <v>-5.0301212349911154E-18</v>
      </c>
      <c r="BL713" s="343">
        <f t="shared" si="1808"/>
        <v>-1.9689395187597193E-16</v>
      </c>
      <c r="BM713" s="343">
        <f t="shared" si="1809"/>
        <v>1.1934071578233434E-16</v>
      </c>
      <c r="BN713" s="343">
        <f t="shared" si="1810"/>
        <v>1.2760838954758966E-16</v>
      </c>
      <c r="BO713" s="343">
        <f t="shared" si="1811"/>
        <v>-1.9342623613190122E-16</v>
      </c>
      <c r="BP713" s="343">
        <f t="shared" si="1812"/>
        <v>-1.5311044491399045E-17</v>
      </c>
      <c r="BQ713" s="343">
        <f t="shared" si="1813"/>
        <v>2.0231535934913115E-16</v>
      </c>
      <c r="BR713" s="343">
        <f t="shared" si="1814"/>
        <v>-1.0214705309316608E-16</v>
      </c>
    </row>
    <row r="714" spans="2:70">
      <c r="B714" s="340">
        <v>20</v>
      </c>
      <c r="C714" s="340">
        <f t="shared" si="1815"/>
        <v>6.2500000000000012E-3</v>
      </c>
      <c r="D714" s="341">
        <f t="shared" si="1751"/>
        <v>39.201763720018683</v>
      </c>
      <c r="E714" s="342" t="str">
        <f>Z694</f>
        <v>0.00176372001867933</v>
      </c>
      <c r="F714" s="291">
        <v>20</v>
      </c>
      <c r="G714" s="343">
        <f t="shared" si="1816"/>
        <v>-4.819931080828854E-17</v>
      </c>
      <c r="H714" s="343">
        <f t="shared" si="1752"/>
        <v>2.9640171473632327E-16</v>
      </c>
      <c r="I714" s="343">
        <f t="shared" si="1753"/>
        <v>-1.7865674030010012E-16</v>
      </c>
      <c r="J714" s="343">
        <f t="shared" si="1754"/>
        <v>-1.5966376554992167E-16</v>
      </c>
      <c r="K714" s="343">
        <f t="shared" si="1755"/>
        <v>3.0085809595005819E-16</v>
      </c>
      <c r="L714" s="343">
        <f t="shared" si="1756"/>
        <v>-7.0603052076065579E-17</v>
      </c>
      <c r="M714" s="343">
        <f t="shared" si="1757"/>
        <v>-2.4682085934221817E-16</v>
      </c>
      <c r="N714" s="343">
        <f t="shared" si="1758"/>
        <v>2.5951155934082789E-16</v>
      </c>
      <c r="O714" s="343">
        <f t="shared" si="1759"/>
        <v>4.8199310808288602E-17</v>
      </c>
      <c r="P714" s="343">
        <f t="shared" si="1760"/>
        <v>-2.9640171473632322E-16</v>
      </c>
      <c r="Q714" s="343">
        <f t="shared" si="1761"/>
        <v>1.7865674030010036E-16</v>
      </c>
      <c r="R714" s="343">
        <f t="shared" si="1762"/>
        <v>1.5966376554992229E-16</v>
      </c>
      <c r="S714" s="343">
        <f t="shared" si="1763"/>
        <v>-3.0085809595005804E-16</v>
      </c>
      <c r="T714" s="343">
        <f t="shared" si="1764"/>
        <v>7.0603052076065381E-17</v>
      </c>
      <c r="U714" s="343">
        <f t="shared" si="1765"/>
        <v>2.4682085934221827E-16</v>
      </c>
      <c r="V714" s="343">
        <f t="shared" si="1766"/>
        <v>-2.5951155934082779E-16</v>
      </c>
      <c r="W714" s="343">
        <f t="shared" si="1767"/>
        <v>-4.8199310808288775E-17</v>
      </c>
      <c r="X714" s="343">
        <f t="shared" si="1768"/>
        <v>2.9640171473632327E-16</v>
      </c>
      <c r="Y714" s="343">
        <f t="shared" si="1769"/>
        <v>-1.7865674030010024E-16</v>
      </c>
      <c r="Z714" s="343">
        <f t="shared" si="1770"/>
        <v>-1.5966376554992152E-16</v>
      </c>
      <c r="AA714" s="343">
        <f t="shared" si="1771"/>
        <v>3.0085809595005824E-16</v>
      </c>
      <c r="AB714" s="343">
        <f t="shared" si="1772"/>
        <v>-7.0603052076066269E-17</v>
      </c>
      <c r="AC714" s="343">
        <f t="shared" si="1773"/>
        <v>-2.4682085934221778E-16</v>
      </c>
      <c r="AD714" s="343">
        <f t="shared" si="1774"/>
        <v>2.5951155934082715E-16</v>
      </c>
      <c r="AE714" s="343">
        <f t="shared" si="1775"/>
        <v>4.8199310808290032E-17</v>
      </c>
      <c r="AF714" s="343">
        <f t="shared" si="1776"/>
        <v>-2.9640171473632357E-16</v>
      </c>
      <c r="AG714" s="343">
        <f t="shared" si="1777"/>
        <v>1.7865674030009918E-16</v>
      </c>
      <c r="AH714" s="343">
        <f t="shared" si="1778"/>
        <v>1.5966376554992261E-16</v>
      </c>
      <c r="AI714" s="343">
        <f t="shared" si="1779"/>
        <v>-3.0085809595005799E-16</v>
      </c>
      <c r="AJ714" s="343">
        <f t="shared" si="1780"/>
        <v>7.0603052076065012E-17</v>
      </c>
      <c r="AK714" s="343">
        <f t="shared" si="1781"/>
        <v>2.4682085934221847E-16</v>
      </c>
      <c r="AL714" s="343">
        <f t="shared" si="1782"/>
        <v>-2.595115593408276E-16</v>
      </c>
      <c r="AM714" s="343">
        <f t="shared" si="1783"/>
        <v>-4.8199310808291289E-17</v>
      </c>
      <c r="AN714" s="343">
        <f t="shared" si="1784"/>
        <v>2.9640171473632337E-16</v>
      </c>
      <c r="AO714" s="343">
        <f t="shared" si="1785"/>
        <v>-1.7865674030009817E-16</v>
      </c>
      <c r="AP714" s="343">
        <f t="shared" si="1786"/>
        <v>-1.5966376554992184E-16</v>
      </c>
      <c r="AQ714" s="343">
        <f t="shared" si="1787"/>
        <v>3.008580959500578E-16</v>
      </c>
      <c r="AR714" s="343">
        <f t="shared" si="1788"/>
        <v>-7.0603052076065899E-17</v>
      </c>
      <c r="AS714" s="343">
        <f t="shared" si="1789"/>
        <v>-2.4682085934221926E-16</v>
      </c>
      <c r="AT714" s="343">
        <f t="shared" si="1790"/>
        <v>2.5951155934082809E-16</v>
      </c>
      <c r="AU714" s="343">
        <f t="shared" si="1791"/>
        <v>4.8199310808290414E-17</v>
      </c>
      <c r="AV714" s="343">
        <f t="shared" si="1792"/>
        <v>-2.9640171473632317E-16</v>
      </c>
      <c r="AW714" s="343">
        <f t="shared" si="1793"/>
        <v>1.7865674030009888E-16</v>
      </c>
      <c r="AX714" s="343">
        <f t="shared" si="1794"/>
        <v>1.5966376554992108E-16</v>
      </c>
      <c r="AY714" s="343">
        <f t="shared" si="1795"/>
        <v>-3.0085809595005799E-16</v>
      </c>
      <c r="AZ714" s="343">
        <f t="shared" si="1796"/>
        <v>7.0603052076066787E-17</v>
      </c>
      <c r="BA714" s="343">
        <f t="shared" si="1797"/>
        <v>2.4682085934221872E-16</v>
      </c>
      <c r="BB714" s="343">
        <f t="shared" si="1798"/>
        <v>-2.5951155934082627E-16</v>
      </c>
      <c r="BC714" s="343">
        <f t="shared" si="1799"/>
        <v>-4.8199310808289539E-17</v>
      </c>
      <c r="BD714" s="343">
        <f t="shared" si="1800"/>
        <v>2.9640171473632396E-16</v>
      </c>
      <c r="BE714" s="343">
        <f t="shared" si="1801"/>
        <v>-1.7865674030009957E-16</v>
      </c>
      <c r="BF714" s="343">
        <f t="shared" si="1802"/>
        <v>-1.5966376554992401E-16</v>
      </c>
      <c r="BG714" s="343">
        <f t="shared" si="1803"/>
        <v>3.0085809595005809E-16</v>
      </c>
      <c r="BH714" s="343">
        <f t="shared" si="1804"/>
        <v>-7.0603052076063434E-17</v>
      </c>
      <c r="BI714" s="343">
        <f t="shared" si="1805"/>
        <v>-2.4682085934221817E-16</v>
      </c>
      <c r="BJ714" s="343">
        <f t="shared" si="1806"/>
        <v>2.5951155934082676E-16</v>
      </c>
      <c r="BK714" s="343">
        <f t="shared" si="1807"/>
        <v>4.8199310808288627E-17</v>
      </c>
      <c r="BL714" s="343">
        <f t="shared" si="1808"/>
        <v>-2.9640171473632377E-16</v>
      </c>
      <c r="BM714" s="343">
        <f t="shared" si="1809"/>
        <v>1.7865674030010031E-16</v>
      </c>
      <c r="BN714" s="343">
        <f t="shared" si="1810"/>
        <v>1.5966376554992325E-16</v>
      </c>
      <c r="BO714" s="343">
        <f t="shared" si="1811"/>
        <v>-3.0085809595005819E-16</v>
      </c>
      <c r="BP714" s="343">
        <f t="shared" si="1812"/>
        <v>7.0603052076064321E-17</v>
      </c>
      <c r="BQ714" s="343">
        <f t="shared" si="1813"/>
        <v>2.4682085934221763E-16</v>
      </c>
      <c r="BR714" s="343">
        <f t="shared" si="1814"/>
        <v>-2.595115593408272E-16</v>
      </c>
    </row>
    <row r="715" spans="2:70">
      <c r="B715" s="340">
        <v>21</v>
      </c>
      <c r="C715" s="340">
        <f t="shared" si="1815"/>
        <v>6.5625000000000015E-3</v>
      </c>
      <c r="D715" s="341">
        <f t="shared" si="1751"/>
        <v>39.20065885693613</v>
      </c>
      <c r="E715" s="342" t="str">
        <f>AA694</f>
        <v>0.000658856936124867</v>
      </c>
      <c r="F715" s="291">
        <v>21</v>
      </c>
      <c r="G715" s="343">
        <f t="shared" si="1816"/>
        <v>-7.6336045124291491E-16</v>
      </c>
      <c r="H715" s="343">
        <f t="shared" si="1752"/>
        <v>-1.9774270953097569E-16</v>
      </c>
      <c r="I715" s="343">
        <f t="shared" si="1753"/>
        <v>9.4979098725098089E-16</v>
      </c>
      <c r="J715" s="343">
        <f t="shared" si="1754"/>
        <v>-6.977140345827347E-16</v>
      </c>
      <c r="K715" s="343">
        <f t="shared" si="1755"/>
        <v>-2.9199074897097606E-16</v>
      </c>
      <c r="L715" s="343">
        <f t="shared" si="1756"/>
        <v>9.7300100707932893E-16</v>
      </c>
      <c r="M715" s="343">
        <f t="shared" si="1757"/>
        <v>-6.2534825036023423E-16</v>
      </c>
      <c r="N715" s="343">
        <f t="shared" si="1758"/>
        <v>-3.8342675788000617E-16</v>
      </c>
      <c r="O715" s="343">
        <f t="shared" si="1759"/>
        <v>9.868404953130478E-16</v>
      </c>
      <c r="P715" s="343">
        <f t="shared" si="1760"/>
        <v>-5.4696002063663788E-16</v>
      </c>
      <c r="Q715" s="343">
        <f t="shared" si="1761"/>
        <v>-4.7117015750826499E-16</v>
      </c>
      <c r="R715" s="343">
        <f t="shared" si="1762"/>
        <v>9.9117617011501273E-16</v>
      </c>
      <c r="S715" s="343">
        <f t="shared" si="1763"/>
        <v>-4.6330426691554891E-16</v>
      </c>
      <c r="T715" s="343">
        <f t="shared" si="1764"/>
        <v>-5.5437593095191105E-16</v>
      </c>
      <c r="U715" s="343">
        <f t="shared" si="1765"/>
        <v>9.8596627656676E-16</v>
      </c>
      <c r="V715" s="343">
        <f t="shared" si="1766"/>
        <v>-3.7518663983618845E-16</v>
      </c>
      <c r="W715" s="343">
        <f t="shared" si="1767"/>
        <v>-6.3224276112777714E-16</v>
      </c>
      <c r="X715" s="343">
        <f t="shared" si="1768"/>
        <v>9.7126098879117671E-16</v>
      </c>
      <c r="Y715" s="343">
        <f t="shared" si="1769"/>
        <v>-2.8345576031732206E-16</v>
      </c>
      <c r="Z715" s="343">
        <f t="shared" si="1770"/>
        <v>-7.040207478949381E-16</v>
      </c>
      <c r="AA715" s="343">
        <f t="shared" si="1771"/>
        <v>9.4720192674827091E-16</v>
      </c>
      <c r="AB715" s="343">
        <f t="shared" si="1772"/>
        <v>-1.8899504687392603E-16</v>
      </c>
      <c r="AC715" s="343">
        <f t="shared" si="1773"/>
        <v>-7.6901863000298157E-16</v>
      </c>
      <c r="AD715" s="343">
        <f t="shared" si="1774"/>
        <v>9.1402079235753336E-16</v>
      </c>
      <c r="AE715" s="343">
        <f t="shared" si="1775"/>
        <v>-9.2714207813932387E-17</v>
      </c>
      <c r="AF715" s="343">
        <f t="shared" si="1776"/>
        <v>-8.266104423157467E-16</v>
      </c>
      <c r="AG715" s="343">
        <f t="shared" si="1777"/>
        <v>8.7203713808180226E-16</v>
      </c>
      <c r="AH715" s="343">
        <f t="shared" si="1778"/>
        <v>4.4595197500579667E-18</v>
      </c>
      <c r="AI715" s="343">
        <f t="shared" si="1779"/>
        <v>-8.7624154419777908E-16</v>
      </c>
      <c r="AJ715" s="343">
        <f t="shared" si="1780"/>
        <v>8.2165528946235607E-16</v>
      </c>
      <c r="AK715" s="343">
        <f t="shared" si="1781"/>
        <v>1.0159029970103373E-16</v>
      </c>
      <c r="AL715" s="343">
        <f t="shared" si="1782"/>
        <v>-9.1743396100683765E-16</v>
      </c>
      <c r="AM715" s="343">
        <f t="shared" si="1783"/>
        <v>7.6336045124291777E-16</v>
      </c>
      <c r="AN715" s="343">
        <f t="shared" si="1784"/>
        <v>1.9774270953096775E-16</v>
      </c>
      <c r="AO715" s="343">
        <f t="shared" si="1785"/>
        <v>-9.4979098725098168E-16</v>
      </c>
      <c r="AP715" s="343">
        <f t="shared" si="1786"/>
        <v>6.9771403458273529E-16</v>
      </c>
      <c r="AQ715" s="343">
        <f t="shared" si="1787"/>
        <v>2.9199074897097177E-16</v>
      </c>
      <c r="AR715" s="343">
        <f t="shared" si="1788"/>
        <v>-9.7300100707933031E-16</v>
      </c>
      <c r="AS715" s="343">
        <f t="shared" si="1789"/>
        <v>6.2534825036023226E-16</v>
      </c>
      <c r="AT715" s="343">
        <f t="shared" si="1790"/>
        <v>3.8342675788000533E-16</v>
      </c>
      <c r="AU715" s="343">
        <f t="shared" si="1791"/>
        <v>-9.8684049531304741E-16</v>
      </c>
      <c r="AV715" s="343">
        <f t="shared" si="1792"/>
        <v>5.4696002063664449E-16</v>
      </c>
      <c r="AW715" s="343">
        <f t="shared" si="1793"/>
        <v>4.7117015750826716E-16</v>
      </c>
      <c r="AX715" s="343">
        <f t="shared" si="1794"/>
        <v>-9.9117617011501273E-16</v>
      </c>
      <c r="AY715" s="343">
        <f t="shared" si="1795"/>
        <v>4.6330426691555295E-16</v>
      </c>
      <c r="AZ715" s="343">
        <f t="shared" si="1796"/>
        <v>5.5437593095191618E-16</v>
      </c>
      <c r="BA715" s="343">
        <f t="shared" si="1797"/>
        <v>-9.859662765667598E-16</v>
      </c>
      <c r="BB715" s="343">
        <f t="shared" si="1798"/>
        <v>3.7518663983618934E-16</v>
      </c>
      <c r="BC715" s="343">
        <f t="shared" si="1799"/>
        <v>6.3224276112777625E-16</v>
      </c>
      <c r="BD715" s="343">
        <f t="shared" si="1800"/>
        <v>-9.7126098879117829E-16</v>
      </c>
      <c r="BE715" s="343">
        <f t="shared" si="1801"/>
        <v>2.83455760317323E-16</v>
      </c>
      <c r="BF715" s="343">
        <f t="shared" si="1802"/>
        <v>7.0402074789493741E-16</v>
      </c>
      <c r="BG715" s="343">
        <f t="shared" si="1803"/>
        <v>-9.4720192674827111E-16</v>
      </c>
      <c r="BH715" s="343">
        <f t="shared" si="1804"/>
        <v>1.8899504687392009E-16</v>
      </c>
      <c r="BI715" s="343">
        <f t="shared" si="1805"/>
        <v>7.6901863000298098E-16</v>
      </c>
      <c r="BJ715" s="343">
        <f t="shared" si="1806"/>
        <v>-9.1402079235753376E-16</v>
      </c>
      <c r="BK715" s="343">
        <f t="shared" si="1807"/>
        <v>9.2714207813933324E-17</v>
      </c>
      <c r="BL715" s="343">
        <f t="shared" si="1808"/>
        <v>8.2661044231574207E-16</v>
      </c>
      <c r="BM715" s="343">
        <f t="shared" si="1809"/>
        <v>-8.7203713808180266E-16</v>
      </c>
      <c r="BN715" s="343">
        <f t="shared" si="1810"/>
        <v>-4.4595197500570299E-18</v>
      </c>
      <c r="BO715" s="343">
        <f t="shared" si="1811"/>
        <v>8.7624154419777868E-16</v>
      </c>
      <c r="BP715" s="343">
        <f t="shared" si="1812"/>
        <v>-8.2165528946235262E-16</v>
      </c>
      <c r="BQ715" s="343">
        <f t="shared" si="1813"/>
        <v>-1.0159029970101879E-16</v>
      </c>
      <c r="BR715" s="343">
        <f t="shared" si="1814"/>
        <v>9.1743396100683725E-16</v>
      </c>
    </row>
    <row r="716" spans="2:70">
      <c r="B716" s="340">
        <v>22</v>
      </c>
      <c r="C716" s="340">
        <f t="shared" si="1815"/>
        <v>6.8750000000000018E-3</v>
      </c>
      <c r="D716" s="341">
        <f t="shared" si="1751"/>
        <v>39.199547648701106</v>
      </c>
      <c r="E716" s="342" t="str">
        <f>AB694</f>
        <v>-0.00045235129889587</v>
      </c>
      <c r="F716" s="291">
        <v>22</v>
      </c>
      <c r="G716" s="343">
        <f t="shared" si="1816"/>
        <v>1.2455899162501944E-17</v>
      </c>
      <c r="H716" s="343">
        <f t="shared" si="1752"/>
        <v>-2.3186118174121999E-17</v>
      </c>
      <c r="I716" s="343">
        <f t="shared" si="1753"/>
        <v>1.3307134991132031E-17</v>
      </c>
      <c r="J716" s="343">
        <f t="shared" si="1754"/>
        <v>8.4000219984289527E-18</v>
      </c>
      <c r="K716" s="343">
        <f t="shared" si="1755"/>
        <v>-2.2640739349205942E-17</v>
      </c>
      <c r="L716" s="343">
        <f t="shared" si="1756"/>
        <v>1.6757019673519882E-17</v>
      </c>
      <c r="M716" s="343">
        <f t="shared" si="1757"/>
        <v>4.0213366997429541E-18</v>
      </c>
      <c r="N716" s="343">
        <f t="shared" si="1758"/>
        <v>-2.1225289608172822E-17</v>
      </c>
      <c r="O716" s="343">
        <f t="shared" si="1759"/>
        <v>1.9562941487299268E-17</v>
      </c>
      <c r="P716" s="343">
        <f t="shared" si="1760"/>
        <v>-5.1188631312256397E-19</v>
      </c>
      <c r="Q716" s="343">
        <f t="shared" si="1761"/>
        <v>-1.8994163890777172E-17</v>
      </c>
      <c r="R716" s="343">
        <f t="shared" si="1762"/>
        <v>2.161707043074573E-17</v>
      </c>
      <c r="S716" s="343">
        <f t="shared" si="1763"/>
        <v>-5.0254378220439331E-18</v>
      </c>
      <c r="T716" s="343">
        <f t="shared" si="1764"/>
        <v>-1.6033103107108796E-17</v>
      </c>
      <c r="U716" s="343">
        <f t="shared" si="1765"/>
        <v>2.2840467480531407E-17</v>
      </c>
      <c r="V716" s="343">
        <f t="shared" si="1766"/>
        <v>-9.3458645737621555E-18</v>
      </c>
      <c r="W716" s="343">
        <f t="shared" si="1767"/>
        <v>-1.2455899162502038E-17</v>
      </c>
      <c r="X716" s="343">
        <f t="shared" si="1768"/>
        <v>2.3186118174122002E-17</v>
      </c>
      <c r="Y716" s="343">
        <f t="shared" si="1769"/>
        <v>-1.3307134991131939E-17</v>
      </c>
      <c r="Z716" s="343">
        <f t="shared" si="1770"/>
        <v>-8.4000219984290606E-18</v>
      </c>
      <c r="AA716" s="343">
        <f t="shared" si="1771"/>
        <v>2.264073934920597E-17</v>
      </c>
      <c r="AB716" s="343">
        <f t="shared" si="1772"/>
        <v>-1.6757019673519801E-17</v>
      </c>
      <c r="AC716" s="343">
        <f t="shared" si="1773"/>
        <v>-4.021336699743065E-18</v>
      </c>
      <c r="AD716" s="343">
        <f t="shared" si="1774"/>
        <v>2.1225289608172868E-17</v>
      </c>
      <c r="AE716" s="343">
        <f t="shared" si="1775"/>
        <v>-1.9562941487299207E-17</v>
      </c>
      <c r="AF716" s="343">
        <f t="shared" si="1776"/>
        <v>5.1188631312245149E-19</v>
      </c>
      <c r="AG716" s="343">
        <f t="shared" si="1777"/>
        <v>1.899416389077724E-17</v>
      </c>
      <c r="AH716" s="343">
        <f t="shared" si="1778"/>
        <v>-2.161707043074569E-17</v>
      </c>
      <c r="AI716" s="343">
        <f t="shared" si="1779"/>
        <v>5.0254378220438229E-18</v>
      </c>
      <c r="AJ716" s="343">
        <f t="shared" si="1780"/>
        <v>1.6033103107108876E-17</v>
      </c>
      <c r="AK716" s="343">
        <f t="shared" si="1781"/>
        <v>-2.2840467480531388E-17</v>
      </c>
      <c r="AL716" s="343">
        <f t="shared" si="1782"/>
        <v>9.3458645737620523E-18</v>
      </c>
      <c r="AM716" s="343">
        <f t="shared" si="1783"/>
        <v>1.2455899162502133E-17</v>
      </c>
      <c r="AN716" s="343">
        <f t="shared" si="1784"/>
        <v>-2.3186118174122005E-17</v>
      </c>
      <c r="AO716" s="343">
        <f t="shared" si="1785"/>
        <v>1.3307134991131845E-17</v>
      </c>
      <c r="AP716" s="343">
        <f t="shared" si="1786"/>
        <v>8.4000219984291684E-18</v>
      </c>
      <c r="AQ716" s="343">
        <f t="shared" si="1787"/>
        <v>-2.2640739349205992E-17</v>
      </c>
      <c r="AR716" s="343">
        <f t="shared" si="1788"/>
        <v>1.6757019673519728E-17</v>
      </c>
      <c r="AS716" s="343">
        <f t="shared" si="1789"/>
        <v>4.0213366997431791E-18</v>
      </c>
      <c r="AT716" s="343">
        <f t="shared" si="1790"/>
        <v>-2.1225289608172914E-17</v>
      </c>
      <c r="AU716" s="343">
        <f t="shared" si="1791"/>
        <v>1.9562941487299145E-17</v>
      </c>
      <c r="AV716" s="343">
        <f t="shared" si="1792"/>
        <v>-5.1188631312233594E-19</v>
      </c>
      <c r="AW716" s="343">
        <f t="shared" si="1793"/>
        <v>-1.8994163890777301E-17</v>
      </c>
      <c r="AX716" s="343">
        <f t="shared" si="1794"/>
        <v>2.161707043074565E-17</v>
      </c>
      <c r="AY716" s="343">
        <f t="shared" si="1795"/>
        <v>-5.0254378220437112E-18</v>
      </c>
      <c r="AZ716" s="343">
        <f t="shared" si="1796"/>
        <v>-1.6033103107108959E-17</v>
      </c>
      <c r="BA716" s="343">
        <f t="shared" si="1797"/>
        <v>2.2840467480531367E-17</v>
      </c>
      <c r="BB716" s="343">
        <f t="shared" si="1798"/>
        <v>-9.3458645737619475E-18</v>
      </c>
      <c r="BC716" s="343">
        <f t="shared" si="1799"/>
        <v>-1.245589916250223E-17</v>
      </c>
      <c r="BD716" s="343">
        <f t="shared" si="1800"/>
        <v>2.3186118174122008E-17</v>
      </c>
      <c r="BE716" s="343">
        <f t="shared" si="1801"/>
        <v>-1.3307134991131753E-17</v>
      </c>
      <c r="BF716" s="343">
        <f t="shared" si="1802"/>
        <v>-8.4000219984292717E-18</v>
      </c>
      <c r="BG716" s="343">
        <f t="shared" si="1803"/>
        <v>2.2640739349206019E-17</v>
      </c>
      <c r="BH716" s="343">
        <f t="shared" si="1804"/>
        <v>-1.6757019673519647E-17</v>
      </c>
      <c r="BI716" s="343">
        <f t="shared" si="1805"/>
        <v>-4.02133669974329E-18</v>
      </c>
      <c r="BJ716" s="343">
        <f t="shared" si="1806"/>
        <v>2.122528960817296E-17</v>
      </c>
      <c r="BK716" s="343">
        <f t="shared" si="1807"/>
        <v>-1.9562941487299084E-17</v>
      </c>
      <c r="BL716" s="343">
        <f t="shared" si="1808"/>
        <v>5.1188631312222346E-19</v>
      </c>
      <c r="BM716" s="343">
        <f t="shared" si="1809"/>
        <v>1.8994163890777369E-17</v>
      </c>
      <c r="BN716" s="343">
        <f t="shared" si="1810"/>
        <v>-2.161707043074561E-17</v>
      </c>
      <c r="BO716" s="343">
        <f t="shared" si="1811"/>
        <v>5.0254378220436003E-18</v>
      </c>
      <c r="BP716" s="343">
        <f t="shared" si="1812"/>
        <v>1.6033103107109042E-17</v>
      </c>
      <c r="BQ716" s="343">
        <f t="shared" si="1813"/>
        <v>-2.2840467480531345E-17</v>
      </c>
      <c r="BR716" s="343">
        <f t="shared" si="1814"/>
        <v>9.3458645737618443E-18</v>
      </c>
    </row>
    <row r="717" spans="2:70">
      <c r="B717" s="340">
        <v>23</v>
      </c>
      <c r="C717" s="340">
        <f t="shared" si="1815"/>
        <v>7.187500000000002E-3</v>
      </c>
      <c r="D717" s="341">
        <f t="shared" si="1751"/>
        <v>39.198440796856367</v>
      </c>
      <c r="E717" s="342" t="str">
        <f>AC694</f>
        <v>-0.0015592031436329</v>
      </c>
      <c r="F717" s="291">
        <v>23</v>
      </c>
      <c r="G717" s="343">
        <f t="shared" si="1816"/>
        <v>1.2927588628252869E-15</v>
      </c>
      <c r="H717" s="343">
        <f t="shared" si="1752"/>
        <v>-1.1757644471912862E-15</v>
      </c>
      <c r="I717" s="343">
        <f t="shared" si="1753"/>
        <v>1.990352752877801E-16</v>
      </c>
      <c r="J717" s="343">
        <f t="shared" si="1754"/>
        <v>9.2323116328282711E-16</v>
      </c>
      <c r="K717" s="343">
        <f t="shared" si="1755"/>
        <v>-1.3704185747222101E-15</v>
      </c>
      <c r="L717" s="343">
        <f t="shared" si="1756"/>
        <v>8.1553751731094365E-16</v>
      </c>
      <c r="M717" s="343">
        <f t="shared" si="1757"/>
        <v>3.3567552679110009E-16</v>
      </c>
      <c r="N717" s="343">
        <f t="shared" si="1758"/>
        <v>-1.2414381170196788E-15</v>
      </c>
      <c r="O717" s="343">
        <f t="shared" si="1759"/>
        <v>1.2394444814929911E-15</v>
      </c>
      <c r="P717" s="343">
        <f t="shared" si="1760"/>
        <v>-3.3115239328601044E-16</v>
      </c>
      <c r="Q717" s="343">
        <f t="shared" si="1761"/>
        <v>-8.1928277282226464E-16</v>
      </c>
      <c r="R717" s="343">
        <f t="shared" si="1762"/>
        <v>1.3706473711048381E-15</v>
      </c>
      <c r="S717" s="343">
        <f t="shared" si="1763"/>
        <v>-9.1977620154866848E-16</v>
      </c>
      <c r="T717" s="343">
        <f t="shared" si="1764"/>
        <v>-2.036476807127934E-16</v>
      </c>
      <c r="U717" s="343">
        <f t="shared" si="1765"/>
        <v>1.1781616435080677E-15</v>
      </c>
      <c r="V717" s="343">
        <f t="shared" si="1766"/>
        <v>-1.2911879878886445E-15</v>
      </c>
      <c r="W717" s="343">
        <f t="shared" si="1767"/>
        <v>4.6008033271059126E-16</v>
      </c>
      <c r="X717" s="343">
        <f t="shared" si="1768"/>
        <v>7.0744424139390148E-16</v>
      </c>
      <c r="Y717" s="343">
        <f t="shared" si="1769"/>
        <v>-1.357676084031657E-15</v>
      </c>
      <c r="Z717" s="343">
        <f t="shared" si="1770"/>
        <v>1.0151569381646592E-15</v>
      </c>
      <c r="AA717" s="343">
        <f t="shared" si="1771"/>
        <v>6.9658596144076085E-17</v>
      </c>
      <c r="AB717" s="343">
        <f t="shared" si="1772"/>
        <v>-1.1035388293208044E-15</v>
      </c>
      <c r="AC717" s="343">
        <f t="shared" si="1773"/>
        <v>1.3304966481257783E-15</v>
      </c>
      <c r="AD717" s="343">
        <f t="shared" si="1774"/>
        <v>-5.8457744702567134E-16</v>
      </c>
      <c r="AE717" s="343">
        <f t="shared" si="1775"/>
        <v>-5.8879263519255441E-16</v>
      </c>
      <c r="AF717" s="343">
        <f t="shared" si="1776"/>
        <v>1.3316296340880089E-15</v>
      </c>
      <c r="AG717" s="343">
        <f t="shared" si="1777"/>
        <v>-1.1007611585248967E-15</v>
      </c>
      <c r="AH717" s="343">
        <f t="shared" si="1778"/>
        <v>6.5001338784770648E-17</v>
      </c>
      <c r="AI717" s="343">
        <f t="shared" si="1779"/>
        <v>1.0182883329514942E-15</v>
      </c>
      <c r="AJ717" s="343">
        <f t="shared" si="1780"/>
        <v>-1.3569918983180084E-15</v>
      </c>
      <c r="AK717" s="343">
        <f t="shared" si="1781"/>
        <v>7.0344476096335554E-16</v>
      </c>
      <c r="AL717" s="343">
        <f t="shared" si="1782"/>
        <v>4.6447063404750816E-16</v>
      </c>
      <c r="AM717" s="343">
        <f t="shared" si="1783"/>
        <v>-1.2927588628252915E-15</v>
      </c>
      <c r="AN717" s="343">
        <f t="shared" si="1784"/>
        <v>1.1757644471912862E-15</v>
      </c>
      <c r="AO717" s="343">
        <f t="shared" si="1785"/>
        <v>-1.9903527528777383E-16</v>
      </c>
      <c r="AP717" s="343">
        <f t="shared" si="1786"/>
        <v>-9.2323116328283519E-16</v>
      </c>
      <c r="AQ717" s="343">
        <f t="shared" si="1787"/>
        <v>1.3704185747222093E-15</v>
      </c>
      <c r="AR717" s="343">
        <f t="shared" si="1788"/>
        <v>-8.155375173109407E-16</v>
      </c>
      <c r="AS717" s="343">
        <f t="shared" si="1789"/>
        <v>-3.3567552679110857E-16</v>
      </c>
      <c r="AT717" s="343">
        <f t="shared" si="1790"/>
        <v>1.2414381170196847E-15</v>
      </c>
      <c r="AU717" s="343">
        <f t="shared" si="1791"/>
        <v>-1.2394444814929915E-15</v>
      </c>
      <c r="AV717" s="343">
        <f t="shared" si="1792"/>
        <v>3.3115239328600669E-16</v>
      </c>
      <c r="AW717" s="343">
        <f t="shared" si="1793"/>
        <v>8.1928277282227173E-16</v>
      </c>
      <c r="AX717" s="343">
        <f t="shared" si="1794"/>
        <v>-1.3706473711048391E-15</v>
      </c>
      <c r="AY717" s="343">
        <f t="shared" si="1795"/>
        <v>9.1977620154866572E-16</v>
      </c>
      <c r="AZ717" s="343">
        <f t="shared" si="1796"/>
        <v>2.0364768071280208E-16</v>
      </c>
      <c r="BA717" s="343">
        <f t="shared" si="1797"/>
        <v>-1.178161643508072E-15</v>
      </c>
      <c r="BB717" s="343">
        <f t="shared" si="1798"/>
        <v>1.2911879878886449E-15</v>
      </c>
      <c r="BC717" s="343">
        <f t="shared" si="1799"/>
        <v>-4.6008033271058308E-16</v>
      </c>
      <c r="BD717" s="343">
        <f t="shared" si="1800"/>
        <v>-7.0744424139390888E-16</v>
      </c>
      <c r="BE717" s="343">
        <f t="shared" si="1801"/>
        <v>1.3576760840316597E-15</v>
      </c>
      <c r="BF717" s="343">
        <f t="shared" si="1802"/>
        <v>-1.01515693816466E-15</v>
      </c>
      <c r="BG717" s="343">
        <f t="shared" si="1803"/>
        <v>-6.9658596144084861E-17</v>
      </c>
      <c r="BH717" s="343">
        <f t="shared" si="1804"/>
        <v>1.1035388293208097E-15</v>
      </c>
      <c r="BI717" s="343">
        <f t="shared" si="1805"/>
        <v>-1.330496648125774E-15</v>
      </c>
      <c r="BJ717" s="343">
        <f t="shared" si="1806"/>
        <v>5.8457744702566345E-16</v>
      </c>
      <c r="BK717" s="343">
        <f t="shared" si="1807"/>
        <v>5.8879263519254464E-16</v>
      </c>
      <c r="BL717" s="343">
        <f t="shared" si="1808"/>
        <v>-1.3316296340880133E-15</v>
      </c>
      <c r="BM717" s="343">
        <f t="shared" si="1809"/>
        <v>1.1007611585248973E-15</v>
      </c>
      <c r="BN717" s="343">
        <f t="shared" si="1810"/>
        <v>-6.5001338784742397E-17</v>
      </c>
      <c r="BO717" s="343">
        <f t="shared" si="1811"/>
        <v>-1.0182883329514999E-15</v>
      </c>
      <c r="BP717" s="343">
        <f t="shared" si="1812"/>
        <v>1.3569918983180099E-15</v>
      </c>
      <c r="BQ717" s="343">
        <f t="shared" si="1813"/>
        <v>-7.0344476096333128E-16</v>
      </c>
      <c r="BR717" s="343">
        <f t="shared" si="1814"/>
        <v>-4.6447063404751644E-16</v>
      </c>
    </row>
    <row r="718" spans="2:70">
      <c r="B718" s="340">
        <v>24</v>
      </c>
      <c r="C718" s="340">
        <f t="shared" si="1815"/>
        <v>7.5000000000000023E-3</v>
      </c>
      <c r="D718" s="341">
        <f t="shared" si="1751"/>
        <v>39.197348960990261</v>
      </c>
      <c r="E718" s="342" t="str">
        <f>AD694</f>
        <v>-0.00265103900973975</v>
      </c>
      <c r="F718" s="291">
        <v>24</v>
      </c>
      <c r="G718" s="343">
        <f t="shared" si="1816"/>
        <v>-6.0832744518797928E-16</v>
      </c>
      <c r="H718" s="343">
        <f t="shared" si="1752"/>
        <v>1.2811089268289569E-16</v>
      </c>
      <c r="I718" s="343">
        <f t="shared" si="1753"/>
        <v>4.2715128326810402E-16</v>
      </c>
      <c r="J718" s="343">
        <f t="shared" si="1754"/>
        <v>-7.3219403066572005E-16</v>
      </c>
      <c r="K718" s="343">
        <f t="shared" si="1755"/>
        <v>6.0832744518797868E-16</v>
      </c>
      <c r="L718" s="343">
        <f t="shared" si="1756"/>
        <v>-1.2811089268289542E-16</v>
      </c>
      <c r="M718" s="343">
        <f t="shared" si="1757"/>
        <v>-4.2715128326810372E-16</v>
      </c>
      <c r="N718" s="343">
        <f t="shared" si="1758"/>
        <v>7.3219403066572015E-16</v>
      </c>
      <c r="O718" s="343">
        <f t="shared" si="1759"/>
        <v>-6.0832744518797859E-16</v>
      </c>
      <c r="P718" s="343">
        <f t="shared" si="1760"/>
        <v>1.2811089268289384E-16</v>
      </c>
      <c r="Q718" s="343">
        <f t="shared" si="1761"/>
        <v>4.2715128326810397E-16</v>
      </c>
      <c r="R718" s="343">
        <f t="shared" si="1762"/>
        <v>-7.3219403066572015E-16</v>
      </c>
      <c r="S718" s="343">
        <f t="shared" si="1763"/>
        <v>6.0832744518797829E-16</v>
      </c>
      <c r="T718" s="343">
        <f t="shared" si="1764"/>
        <v>-1.2811089268289618E-16</v>
      </c>
      <c r="U718" s="343">
        <f t="shared" si="1765"/>
        <v>-4.2715128326810421E-16</v>
      </c>
      <c r="V718" s="343">
        <f t="shared" si="1766"/>
        <v>7.3219403066572025E-16</v>
      </c>
      <c r="W718" s="343">
        <f t="shared" si="1767"/>
        <v>-6.0832744518797819E-16</v>
      </c>
      <c r="X718" s="343">
        <f t="shared" si="1768"/>
        <v>1.281108926828933E-16</v>
      </c>
      <c r="Y718" s="343">
        <f t="shared" si="1769"/>
        <v>4.2715128326810663E-16</v>
      </c>
      <c r="Z718" s="343">
        <f t="shared" si="1770"/>
        <v>-7.3219403066572074E-16</v>
      </c>
      <c r="AA718" s="343">
        <f t="shared" si="1771"/>
        <v>6.0832744518797957E-16</v>
      </c>
      <c r="AB718" s="343">
        <f t="shared" si="1772"/>
        <v>-1.2811089268289564E-16</v>
      </c>
      <c r="AC718" s="343">
        <f t="shared" si="1773"/>
        <v>-4.2715128326810456E-16</v>
      </c>
      <c r="AD718" s="343">
        <f t="shared" si="1774"/>
        <v>7.3219403066572034E-16</v>
      </c>
      <c r="AE718" s="343">
        <f t="shared" si="1775"/>
        <v>-6.0832744518797789E-16</v>
      </c>
      <c r="AF718" s="343">
        <f t="shared" si="1776"/>
        <v>1.2811089268289275E-16</v>
      </c>
      <c r="AG718" s="343">
        <f t="shared" si="1777"/>
        <v>4.2715128326810698E-16</v>
      </c>
      <c r="AH718" s="343">
        <f t="shared" si="1778"/>
        <v>-7.3219403066571995E-16</v>
      </c>
      <c r="AI718" s="343">
        <f t="shared" si="1779"/>
        <v>6.0832744518797622E-16</v>
      </c>
      <c r="AJ718" s="343">
        <f t="shared" si="1780"/>
        <v>-1.281108926828951E-16</v>
      </c>
      <c r="AK718" s="343">
        <f t="shared" si="1781"/>
        <v>-4.2715128326810944E-16</v>
      </c>
      <c r="AL718" s="343">
        <f t="shared" si="1782"/>
        <v>7.3219403066572044E-16</v>
      </c>
      <c r="AM718" s="343">
        <f t="shared" si="1783"/>
        <v>-6.0832744518798066E-16</v>
      </c>
      <c r="AN718" s="343">
        <f t="shared" si="1784"/>
        <v>1.2811089268289221E-16</v>
      </c>
      <c r="AO718" s="343">
        <f t="shared" si="1785"/>
        <v>4.2715128326810318E-16</v>
      </c>
      <c r="AP718" s="343">
        <f t="shared" si="1786"/>
        <v>-7.3219403066572094E-16</v>
      </c>
      <c r="AQ718" s="343">
        <f t="shared" si="1787"/>
        <v>6.0832744518797898E-16</v>
      </c>
      <c r="AR718" s="343">
        <f t="shared" si="1788"/>
        <v>-1.2811089268288935E-16</v>
      </c>
      <c r="AS718" s="343">
        <f t="shared" si="1789"/>
        <v>-4.2715128326810559E-16</v>
      </c>
      <c r="AT718" s="343">
        <f t="shared" si="1790"/>
        <v>7.3219403066572143E-16</v>
      </c>
      <c r="AU718" s="343">
        <f t="shared" si="1791"/>
        <v>-6.083274451879773E-16</v>
      </c>
      <c r="AV718" s="343">
        <f t="shared" si="1792"/>
        <v>1.281108926828969E-16</v>
      </c>
      <c r="AW718" s="343">
        <f t="shared" si="1793"/>
        <v>4.2715128326810791E-16</v>
      </c>
      <c r="AX718" s="343">
        <f t="shared" si="1794"/>
        <v>-7.3219403066572015E-16</v>
      </c>
      <c r="AY718" s="343">
        <f t="shared" si="1795"/>
        <v>6.0832744518797553E-16</v>
      </c>
      <c r="AZ718" s="343">
        <f t="shared" si="1796"/>
        <v>-1.2811089268289401E-16</v>
      </c>
      <c r="BA718" s="343">
        <f t="shared" si="1797"/>
        <v>-4.2715128326811033E-16</v>
      </c>
      <c r="BB718" s="343">
        <f t="shared" si="1798"/>
        <v>7.3219403066572064E-16</v>
      </c>
      <c r="BC718" s="343">
        <f t="shared" si="1799"/>
        <v>-6.0832744518797997E-16</v>
      </c>
      <c r="BD718" s="343">
        <f t="shared" si="1800"/>
        <v>1.2811089268289115E-16</v>
      </c>
      <c r="BE718" s="343">
        <f t="shared" si="1801"/>
        <v>4.2715128326810402E-16</v>
      </c>
      <c r="BF718" s="343">
        <f t="shared" si="1802"/>
        <v>-7.3219403066572113E-16</v>
      </c>
      <c r="BG718" s="343">
        <f t="shared" si="1803"/>
        <v>6.0832744518797839E-16</v>
      </c>
      <c r="BH718" s="343">
        <f t="shared" si="1804"/>
        <v>-1.2811089268288827E-16</v>
      </c>
      <c r="BI718" s="343">
        <f t="shared" si="1805"/>
        <v>-4.2715128326811506E-16</v>
      </c>
      <c r="BJ718" s="343">
        <f t="shared" si="1806"/>
        <v>7.3219403066571975E-16</v>
      </c>
      <c r="BK718" s="343">
        <f t="shared" si="1807"/>
        <v>-6.0832744518797661E-16</v>
      </c>
      <c r="BL718" s="343">
        <f t="shared" si="1808"/>
        <v>1.2811089268288541E-16</v>
      </c>
      <c r="BM718" s="343">
        <f t="shared" si="1809"/>
        <v>4.2715128326810017E-16</v>
      </c>
      <c r="BN718" s="343">
        <f t="shared" si="1810"/>
        <v>-7.3219403066572034E-16</v>
      </c>
      <c r="BO718" s="343">
        <f t="shared" si="1811"/>
        <v>6.0832744518797504E-16</v>
      </c>
      <c r="BP718" s="343">
        <f t="shared" si="1812"/>
        <v>-1.2811089268288252E-16</v>
      </c>
      <c r="BQ718" s="343">
        <f t="shared" si="1813"/>
        <v>-4.2715128326810259E-16</v>
      </c>
      <c r="BR718" s="343">
        <f t="shared" si="1814"/>
        <v>7.3219403066572084E-16</v>
      </c>
    </row>
    <row r="719" spans="2:70">
      <c r="B719" s="340">
        <v>25</v>
      </c>
      <c r="C719" s="340">
        <f t="shared" si="1815"/>
        <v>7.8125000000000017E-3</v>
      </c>
      <c r="D719" s="341">
        <f t="shared" si="1751"/>
        <v>39.196282656079021</v>
      </c>
      <c r="E719" s="342" t="str">
        <f>AE694</f>
        <v>-0.00371734392098447</v>
      </c>
      <c r="F719" s="291">
        <v>25</v>
      </c>
      <c r="G719" s="343">
        <f t="shared" si="1816"/>
        <v>-1.5191964649366526E-16</v>
      </c>
      <c r="H719" s="343">
        <f t="shared" si="1752"/>
        <v>1.0728775908015941E-16</v>
      </c>
      <c r="I719" s="343">
        <f t="shared" si="1753"/>
        <v>-1.3949472079986942E-17</v>
      </c>
      <c r="J719" s="343">
        <f t="shared" si="1754"/>
        <v>-8.5721583606716212E-17</v>
      </c>
      <c r="K719" s="343">
        <f t="shared" si="1755"/>
        <v>1.4647683249358591E-16</v>
      </c>
      <c r="L719" s="343">
        <f t="shared" si="1756"/>
        <v>-1.407346617792928E-16</v>
      </c>
      <c r="M719" s="343">
        <f t="shared" si="1757"/>
        <v>7.1101896918139527E-17</v>
      </c>
      <c r="N719" s="343">
        <f t="shared" si="1758"/>
        <v>3.0809642636009904E-17</v>
      </c>
      <c r="O719" s="343">
        <f t="shared" si="1759"/>
        <v>-1.1873424856215135E-16</v>
      </c>
      <c r="P719" s="343">
        <f t="shared" si="1760"/>
        <v>1.5275598798541488E-16</v>
      </c>
      <c r="Q719" s="343">
        <f t="shared" si="1761"/>
        <v>-1.174297024908055E-16</v>
      </c>
      <c r="R719" s="343">
        <f t="shared" si="1762"/>
        <v>2.8792787135922665E-17</v>
      </c>
      <c r="S719" s="343">
        <f t="shared" si="1763"/>
        <v>7.2915451615772346E-17</v>
      </c>
      <c r="T719" s="343">
        <f t="shared" si="1764"/>
        <v>-1.4152159975723667E-16</v>
      </c>
      <c r="U719" s="343">
        <f t="shared" si="1765"/>
        <v>1.4587990036215035E-16</v>
      </c>
      <c r="V719" s="343">
        <f t="shared" si="1766"/>
        <v>-8.4011776073676839E-17</v>
      </c>
      <c r="W719" s="343">
        <f t="shared" si="1767"/>
        <v>-1.5995938141106782E-17</v>
      </c>
      <c r="X719" s="343">
        <f t="shared" si="1768"/>
        <v>1.0874183086251614E-16</v>
      </c>
      <c r="Y719" s="343">
        <f t="shared" si="1769"/>
        <v>-1.5212120580794776E-16</v>
      </c>
      <c r="Z719" s="343">
        <f t="shared" si="1770"/>
        <v>1.2644073367286013E-16</v>
      </c>
      <c r="AA719" s="343">
        <f t="shared" si="1771"/>
        <v>-4.3358811912000931E-17</v>
      </c>
      <c r="AB719" s="343">
        <f t="shared" si="1772"/>
        <v>-5.9407103966128454E-17</v>
      </c>
      <c r="AC719" s="343">
        <f t="shared" si="1773"/>
        <v>1.352034366516495E-16</v>
      </c>
      <c r="AD719" s="343">
        <f t="shared" si="1774"/>
        <v>-1.4962023575845506E-16</v>
      </c>
      <c r="AE719" s="343">
        <f t="shared" si="1775"/>
        <v>9.6112575900116266E-17</v>
      </c>
      <c r="AF719" s="343">
        <f t="shared" si="1776"/>
        <v>1.0281840176360831E-18</v>
      </c>
      <c r="AG719" s="343">
        <f t="shared" si="1777"/>
        <v>-9.7702169887342645E-17</v>
      </c>
      <c r="AH719" s="343">
        <f t="shared" si="1778"/>
        <v>1.5002141326063999E-16</v>
      </c>
      <c r="AI719" s="343">
        <f t="shared" si="1779"/>
        <v>-1.3423407147010838E-16</v>
      </c>
      <c r="AJ719" s="343">
        <f t="shared" si="1780"/>
        <v>5.7507267627029047E-17</v>
      </c>
      <c r="AK719" s="343">
        <f t="shared" si="1781"/>
        <v>4.5326633430064299E-17</v>
      </c>
      <c r="AL719" s="343">
        <f t="shared" si="1782"/>
        <v>-1.2758319054139035E-16</v>
      </c>
      <c r="AM719" s="343">
        <f t="shared" si="1783"/>
        <v>1.5191964649366528E-16</v>
      </c>
      <c r="AN719" s="343">
        <f t="shared" si="1784"/>
        <v>-1.0728775908015994E-16</v>
      </c>
      <c r="AO719" s="343">
        <f t="shared" si="1785"/>
        <v>1.3949472079988089E-17</v>
      </c>
      <c r="AP719" s="343">
        <f t="shared" si="1786"/>
        <v>8.5721583606716829E-17</v>
      </c>
      <c r="AQ719" s="343">
        <f t="shared" si="1787"/>
        <v>-1.4647683249358606E-16</v>
      </c>
      <c r="AR719" s="343">
        <f t="shared" si="1788"/>
        <v>1.4073466177929285E-16</v>
      </c>
      <c r="AS719" s="343">
        <f t="shared" si="1789"/>
        <v>-7.1101896918139589E-17</v>
      </c>
      <c r="AT719" s="343">
        <f t="shared" si="1790"/>
        <v>-3.08096426360093E-17</v>
      </c>
      <c r="AU719" s="343">
        <f t="shared" si="1791"/>
        <v>1.1873424856215061E-16</v>
      </c>
      <c r="AV719" s="343">
        <f t="shared" si="1792"/>
        <v>-1.5275598798541488E-16</v>
      </c>
      <c r="AW719" s="343">
        <f t="shared" si="1793"/>
        <v>1.1742970249080518E-16</v>
      </c>
      <c r="AX719" s="343">
        <f t="shared" si="1794"/>
        <v>-2.8792787135922732E-17</v>
      </c>
      <c r="AY719" s="343">
        <f t="shared" si="1795"/>
        <v>-7.2915451615772285E-17</v>
      </c>
      <c r="AZ719" s="343">
        <f t="shared" si="1796"/>
        <v>1.4152159975723662E-16</v>
      </c>
      <c r="BA719" s="343">
        <f t="shared" si="1797"/>
        <v>-1.4587990036215069E-16</v>
      </c>
      <c r="BB719" s="343">
        <f t="shared" si="1798"/>
        <v>8.4011776073675989E-17</v>
      </c>
      <c r="BC719" s="343">
        <f t="shared" si="1799"/>
        <v>1.5995938141107793E-17</v>
      </c>
      <c r="BD719" s="343">
        <f t="shared" si="1800"/>
        <v>-1.0874183086251609E-16</v>
      </c>
      <c r="BE719" s="343">
        <f t="shared" si="1801"/>
        <v>1.5212120580794779E-16</v>
      </c>
      <c r="BF719" s="343">
        <f t="shared" si="1802"/>
        <v>-1.2644073367286018E-16</v>
      </c>
      <c r="BG719" s="343">
        <f t="shared" si="1803"/>
        <v>4.3358811912002046E-17</v>
      </c>
      <c r="BH719" s="343">
        <f t="shared" si="1804"/>
        <v>5.940710396612737E-17</v>
      </c>
      <c r="BI719" s="343">
        <f t="shared" si="1805"/>
        <v>-1.3520343665164898E-16</v>
      </c>
      <c r="BJ719" s="343">
        <f t="shared" si="1806"/>
        <v>1.496202357584555E-16</v>
      </c>
      <c r="BK719" s="343">
        <f t="shared" si="1807"/>
        <v>-9.6112575900118017E-17</v>
      </c>
      <c r="BL719" s="343">
        <f t="shared" si="1808"/>
        <v>-1.0281840176381785E-18</v>
      </c>
      <c r="BM719" s="343">
        <f t="shared" si="1809"/>
        <v>9.7702169887344272E-17</v>
      </c>
      <c r="BN719" s="343">
        <f t="shared" si="1810"/>
        <v>-1.5002141326064038E-16</v>
      </c>
      <c r="BO719" s="343">
        <f t="shared" si="1811"/>
        <v>1.3423407147010843E-16</v>
      </c>
      <c r="BP719" s="343">
        <f t="shared" si="1812"/>
        <v>-5.7507267627029109E-17</v>
      </c>
      <c r="BQ719" s="343">
        <f t="shared" si="1813"/>
        <v>-4.5326633430064225E-17</v>
      </c>
      <c r="BR719" s="343">
        <f t="shared" si="1814"/>
        <v>1.2758319054139032E-16</v>
      </c>
    </row>
    <row r="720" spans="2:70">
      <c r="B720" s="340">
        <v>26</v>
      </c>
      <c r="C720" s="340">
        <f t="shared" si="1815"/>
        <v>8.125000000000002E-3</v>
      </c>
      <c r="D720" s="341">
        <f t="shared" si="1751"/>
        <v>39.195252151221844</v>
      </c>
      <c r="E720" s="342" t="str">
        <f>AF694</f>
        <v>-0.00474784877815999</v>
      </c>
      <c r="F720" s="291">
        <v>26</v>
      </c>
      <c r="G720" s="343">
        <f t="shared" si="1816"/>
        <v>-6.3331860430333924E-17</v>
      </c>
      <c r="H720" s="343">
        <f t="shared" si="1752"/>
        <v>5.4245366802655322E-16</v>
      </c>
      <c r="I720" s="343">
        <f t="shared" si="1753"/>
        <v>-8.3873562166192995E-16</v>
      </c>
      <c r="J720" s="343">
        <f t="shared" si="1754"/>
        <v>8.5231269630860502E-16</v>
      </c>
      <c r="K720" s="343">
        <f t="shared" si="1755"/>
        <v>-5.7860859265857584E-16</v>
      </c>
      <c r="L720" s="343">
        <f t="shared" si="1756"/>
        <v>1.0987822811688977E-16</v>
      </c>
      <c r="M720" s="343">
        <f t="shared" si="1757"/>
        <v>3.9588777719289247E-16</v>
      </c>
      <c r="N720" s="343">
        <f t="shared" si="1758"/>
        <v>-7.682155413526736E-16</v>
      </c>
      <c r="O720" s="343">
        <f t="shared" si="1759"/>
        <v>8.8160797947370091E-16</v>
      </c>
      <c r="P720" s="343">
        <f t="shared" si="1760"/>
        <v>-6.9784494843898351E-16</v>
      </c>
      <c r="Q720" s="343">
        <f t="shared" si="1761"/>
        <v>2.7886575797800312E-16</v>
      </c>
      <c r="R720" s="343">
        <f t="shared" si="1762"/>
        <v>2.3410814109813462E-16</v>
      </c>
      <c r="S720" s="343">
        <f t="shared" si="1763"/>
        <v>-6.6817336860947385E-16</v>
      </c>
      <c r="T720" s="343">
        <f t="shared" si="1764"/>
        <v>8.7702356239907299E-16</v>
      </c>
      <c r="U720" s="343">
        <f t="shared" si="1765"/>
        <v>-7.9026351420683734E-16</v>
      </c>
      <c r="V720" s="343">
        <f t="shared" si="1766"/>
        <v>4.3713663314973755E-16</v>
      </c>
      <c r="W720" s="343">
        <f t="shared" si="1767"/>
        <v>6.3331860430333678E-17</v>
      </c>
      <c r="X720" s="343">
        <f t="shared" si="1768"/>
        <v>-5.424536680265545E-16</v>
      </c>
      <c r="Y720" s="343">
        <f t="shared" si="1769"/>
        <v>8.3873562166192886E-16</v>
      </c>
      <c r="Z720" s="343">
        <f t="shared" si="1770"/>
        <v>-8.5231269630860541E-16</v>
      </c>
      <c r="AA720" s="343">
        <f t="shared" si="1771"/>
        <v>5.7860859265857594E-16</v>
      </c>
      <c r="AB720" s="343">
        <f t="shared" si="1772"/>
        <v>-1.098782281168946E-16</v>
      </c>
      <c r="AC720" s="343">
        <f t="shared" si="1773"/>
        <v>-3.9588777719289094E-16</v>
      </c>
      <c r="AD720" s="343">
        <f t="shared" si="1774"/>
        <v>7.6821554135267271E-16</v>
      </c>
      <c r="AE720" s="343">
        <f t="shared" si="1775"/>
        <v>-8.816079794737011E-16</v>
      </c>
      <c r="AF720" s="343">
        <f t="shared" si="1776"/>
        <v>6.9784494843898253E-16</v>
      </c>
      <c r="AG720" s="343">
        <f t="shared" si="1777"/>
        <v>-2.7886575797799879E-16</v>
      </c>
      <c r="AH720" s="343">
        <f t="shared" si="1778"/>
        <v>-2.3410814109812688E-16</v>
      </c>
      <c r="AI720" s="343">
        <f t="shared" si="1779"/>
        <v>6.6817336860946862E-16</v>
      </c>
      <c r="AJ720" s="343">
        <f t="shared" si="1780"/>
        <v>-8.7702356239907279E-16</v>
      </c>
      <c r="AK720" s="343">
        <f t="shared" si="1781"/>
        <v>7.9026351420683813E-16</v>
      </c>
      <c r="AL720" s="343">
        <f t="shared" si="1782"/>
        <v>-4.3713663314973903E-16</v>
      </c>
      <c r="AM720" s="343">
        <f t="shared" si="1783"/>
        <v>-6.3331860430332001E-17</v>
      </c>
      <c r="AN720" s="343">
        <f t="shared" si="1784"/>
        <v>5.4245366802655302E-16</v>
      </c>
      <c r="AO720" s="343">
        <f t="shared" si="1785"/>
        <v>-8.3873562166193024E-16</v>
      </c>
      <c r="AP720" s="343">
        <f t="shared" si="1786"/>
        <v>8.5231269630860423E-16</v>
      </c>
      <c r="AQ720" s="343">
        <f t="shared" si="1787"/>
        <v>-5.7860859265858195E-16</v>
      </c>
      <c r="AR720" s="343">
        <f t="shared" si="1788"/>
        <v>1.0987822811689632E-16</v>
      </c>
      <c r="AS720" s="343">
        <f t="shared" si="1789"/>
        <v>3.9588777719288932E-16</v>
      </c>
      <c r="AT720" s="343">
        <f t="shared" si="1790"/>
        <v>-7.6821554135267183E-16</v>
      </c>
      <c r="AU720" s="343">
        <f t="shared" si="1791"/>
        <v>8.816079794737011E-16</v>
      </c>
      <c r="AV720" s="343">
        <f t="shared" si="1792"/>
        <v>-6.9784494843898371E-16</v>
      </c>
      <c r="AW720" s="343">
        <f t="shared" si="1793"/>
        <v>2.7886575797800041E-16</v>
      </c>
      <c r="AX720" s="343">
        <f t="shared" si="1794"/>
        <v>2.341081410981253E-16</v>
      </c>
      <c r="AY720" s="343">
        <f t="shared" si="1795"/>
        <v>-6.6817336860946734E-16</v>
      </c>
      <c r="AZ720" s="343">
        <f t="shared" si="1796"/>
        <v>8.7702356239907259E-16</v>
      </c>
      <c r="BA720" s="343">
        <f t="shared" si="1797"/>
        <v>-7.9026351420683892E-16</v>
      </c>
      <c r="BB720" s="343">
        <f t="shared" si="1798"/>
        <v>4.3713663314974056E-16</v>
      </c>
      <c r="BC720" s="343">
        <f t="shared" si="1799"/>
        <v>6.3331860430330325E-17</v>
      </c>
      <c r="BD720" s="343">
        <f t="shared" si="1800"/>
        <v>-5.4245366802655154E-16</v>
      </c>
      <c r="BE720" s="343">
        <f t="shared" si="1801"/>
        <v>8.3873562166192571E-16</v>
      </c>
      <c r="BF720" s="343">
        <f t="shared" si="1802"/>
        <v>-8.5231269630860462E-16</v>
      </c>
      <c r="BG720" s="343">
        <f t="shared" si="1803"/>
        <v>5.7860859265858323E-16</v>
      </c>
      <c r="BH720" s="343">
        <f t="shared" si="1804"/>
        <v>-1.0987822811688558E-16</v>
      </c>
      <c r="BI720" s="343">
        <f t="shared" si="1805"/>
        <v>-3.9588777719288774E-16</v>
      </c>
      <c r="BJ720" s="343">
        <f t="shared" si="1806"/>
        <v>7.6821554135266482E-16</v>
      </c>
      <c r="BK720" s="343">
        <f t="shared" si="1807"/>
        <v>-8.816079794737013E-16</v>
      </c>
      <c r="BL720" s="343">
        <f t="shared" si="1808"/>
        <v>6.9784494843899239E-16</v>
      </c>
      <c r="BM720" s="343">
        <f t="shared" si="1809"/>
        <v>-2.7886575797800209E-16</v>
      </c>
      <c r="BN720" s="343">
        <f t="shared" si="1810"/>
        <v>-2.3410814109812348E-16</v>
      </c>
      <c r="BO720" s="343">
        <f t="shared" si="1811"/>
        <v>6.6817336860947454E-16</v>
      </c>
      <c r="BP720" s="343">
        <f t="shared" si="1812"/>
        <v>-8.770235623990724E-16</v>
      </c>
      <c r="BQ720" s="343">
        <f t="shared" si="1813"/>
        <v>7.9026351420683399E-16</v>
      </c>
      <c r="BR720" s="343">
        <f t="shared" si="1814"/>
        <v>-4.3713663314974203E-16</v>
      </c>
    </row>
    <row r="721" spans="2:70">
      <c r="B721" s="340">
        <v>27</v>
      </c>
      <c r="C721" s="340">
        <f t="shared" si="1815"/>
        <v>8.4375000000000023E-3</v>
      </c>
      <c r="D721" s="341">
        <f t="shared" si="1751"/>
        <v>39.194267370743837</v>
      </c>
      <c r="E721" s="342" t="str">
        <f>AG694</f>
        <v>-0.00573262925616717</v>
      </c>
      <c r="F721" s="291">
        <v>27</v>
      </c>
      <c r="G721" s="343">
        <f t="shared" si="1816"/>
        <v>1.6275304957520844E-16</v>
      </c>
      <c r="H721" s="343">
        <f t="shared" si="1752"/>
        <v>-3.790959016905398E-16</v>
      </c>
      <c r="I721" s="343">
        <f t="shared" si="1753"/>
        <v>5.0591242428119263E-16</v>
      </c>
      <c r="J721" s="343">
        <f t="shared" si="1754"/>
        <v>-5.1325394805268166E-16</v>
      </c>
      <c r="K721" s="343">
        <f t="shared" si="1755"/>
        <v>3.9938671731561936E-16</v>
      </c>
      <c r="L721" s="343">
        <f t="shared" si="1756"/>
        <v>-1.9120132934517826E-16</v>
      </c>
      <c r="M721" s="343">
        <f t="shared" si="1757"/>
        <v>-6.2137681073248549E-17</v>
      </c>
      <c r="N721" s="343">
        <f t="shared" si="1758"/>
        <v>3.0080241385676506E-16</v>
      </c>
      <c r="O721" s="343">
        <f t="shared" si="1759"/>
        <v>-4.6843040922194277E-16</v>
      </c>
      <c r="P721" s="343">
        <f t="shared" si="1760"/>
        <v>5.2543506366370169E-16</v>
      </c>
      <c r="Q721" s="343">
        <f t="shared" si="1761"/>
        <v>-4.5835430213655665E-16</v>
      </c>
      <c r="R721" s="343">
        <f t="shared" si="1762"/>
        <v>2.8302974765585908E-16</v>
      </c>
      <c r="S721" s="343">
        <f t="shared" si="1763"/>
        <v>-4.0865603665145932E-17</v>
      </c>
      <c r="T721" s="343">
        <f t="shared" si="1764"/>
        <v>-2.1094925795041393E-16</v>
      </c>
      <c r="U721" s="343">
        <f t="shared" si="1765"/>
        <v>4.1294687623509517E-16</v>
      </c>
      <c r="V721" s="343">
        <f t="shared" si="1766"/>
        <v>-5.1742400444550425E-16</v>
      </c>
      <c r="W721" s="343">
        <f t="shared" si="1767"/>
        <v>4.9970758817444169E-16</v>
      </c>
      <c r="X721" s="343">
        <f t="shared" si="1768"/>
        <v>-3.639814914890378E-16</v>
      </c>
      <c r="Y721" s="343">
        <f t="shared" si="1769"/>
        <v>1.4229844617237978E-16</v>
      </c>
      <c r="Z721" s="343">
        <f t="shared" si="1770"/>
        <v>1.1298944036273184E-16</v>
      </c>
      <c r="AA721" s="343">
        <f t="shared" si="1771"/>
        <v>-3.4159402637780696E-16</v>
      </c>
      <c r="AB721" s="343">
        <f t="shared" si="1772"/>
        <v>4.8952863091119187E-16</v>
      </c>
      <c r="AC721" s="343">
        <f t="shared" si="1773"/>
        <v>-5.2185739183802583E-16</v>
      </c>
      <c r="AD721" s="343">
        <f t="shared" si="1774"/>
        <v>4.3094563072746246E-16</v>
      </c>
      <c r="AE721" s="343">
        <f t="shared" si="1775"/>
        <v>-2.3826283919509734E-16</v>
      </c>
      <c r="AF721" s="343">
        <f t="shared" si="1776"/>
        <v>-1.0687501947118059E-17</v>
      </c>
      <c r="AG721" s="343">
        <f t="shared" si="1777"/>
        <v>2.5711390965495972E-16</v>
      </c>
      <c r="AH721" s="343">
        <f t="shared" si="1778"/>
        <v>-4.428209466217821E-16</v>
      </c>
      <c r="AI721" s="343">
        <f t="shared" si="1779"/>
        <v>5.2395250859427255E-16</v>
      </c>
      <c r="AJ721" s="343">
        <f t="shared" si="1780"/>
        <v>-4.8134877105412549E-16</v>
      </c>
      <c r="AK721" s="343">
        <f t="shared" si="1781"/>
        <v>3.2507092492689331E-16</v>
      </c>
      <c r="AL721" s="343">
        <f t="shared" si="1782"/>
        <v>-9.2025151174699651E-17</v>
      </c>
      <c r="AM721" s="343">
        <f t="shared" si="1783"/>
        <v>-1.6275304957521452E-16</v>
      </c>
      <c r="AN721" s="343">
        <f t="shared" si="1784"/>
        <v>3.7909590169054103E-16</v>
      </c>
      <c r="AO721" s="343">
        <f t="shared" si="1785"/>
        <v>-5.0591242428119392E-16</v>
      </c>
      <c r="AP721" s="343">
        <f t="shared" si="1786"/>
        <v>5.1325394805268176E-16</v>
      </c>
      <c r="AQ721" s="343">
        <f t="shared" si="1787"/>
        <v>-3.9938671731561759E-16</v>
      </c>
      <c r="AR721" s="343">
        <f t="shared" si="1788"/>
        <v>1.9120132934517318E-16</v>
      </c>
      <c r="AS721" s="343">
        <f t="shared" si="1789"/>
        <v>6.213768107324845E-17</v>
      </c>
      <c r="AT721" s="343">
        <f t="shared" si="1790"/>
        <v>-3.0080241385676802E-16</v>
      </c>
      <c r="AU721" s="343">
        <f t="shared" si="1791"/>
        <v>4.6843040922194602E-16</v>
      </c>
      <c r="AV721" s="343">
        <f t="shared" si="1792"/>
        <v>-5.2543506366370169E-16</v>
      </c>
      <c r="AW721" s="343">
        <f t="shared" si="1793"/>
        <v>4.5835430213655498E-16</v>
      </c>
      <c r="AX721" s="343">
        <f t="shared" si="1794"/>
        <v>-2.8302974765585291E-16</v>
      </c>
      <c r="AY721" s="343">
        <f t="shared" si="1795"/>
        <v>4.0865603665142339E-17</v>
      </c>
      <c r="AZ721" s="343">
        <f t="shared" si="1796"/>
        <v>2.1094925795041721E-16</v>
      </c>
      <c r="BA721" s="343">
        <f t="shared" si="1797"/>
        <v>-4.1294687623509507E-16</v>
      </c>
      <c r="BB721" s="343">
        <f t="shared" si="1798"/>
        <v>5.1742400444550494E-16</v>
      </c>
      <c r="BC721" s="343">
        <f t="shared" si="1799"/>
        <v>-4.9970758817443932E-16</v>
      </c>
      <c r="BD721" s="343">
        <f t="shared" si="1800"/>
        <v>3.6398149148902981E-16</v>
      </c>
      <c r="BE721" s="343">
        <f t="shared" si="1801"/>
        <v>-1.4229844617238351E-16</v>
      </c>
      <c r="BF721" s="343">
        <f t="shared" si="1802"/>
        <v>-1.1298944036273169E-16</v>
      </c>
      <c r="BG721" s="343">
        <f t="shared" si="1803"/>
        <v>3.4159402637780973E-16</v>
      </c>
      <c r="BH721" s="343">
        <f t="shared" si="1804"/>
        <v>-4.8952863091119315E-16</v>
      </c>
      <c r="BI721" s="343">
        <f t="shared" si="1805"/>
        <v>5.2185739183802504E-16</v>
      </c>
      <c r="BJ721" s="343">
        <f t="shared" si="1806"/>
        <v>-4.309456307274561E-16</v>
      </c>
      <c r="BK721" s="343">
        <f t="shared" si="1807"/>
        <v>2.3826283919510079E-16</v>
      </c>
      <c r="BL721" s="343">
        <f t="shared" si="1808"/>
        <v>1.0687501947121671E-17</v>
      </c>
      <c r="BM721" s="343">
        <f t="shared" si="1809"/>
        <v>-2.5711390965496293E-16</v>
      </c>
      <c r="BN721" s="343">
        <f t="shared" si="1810"/>
        <v>4.4282094662178407E-16</v>
      </c>
      <c r="BO721" s="343">
        <f t="shared" si="1811"/>
        <v>-5.2395250859427344E-16</v>
      </c>
      <c r="BP721" s="343">
        <f t="shared" si="1812"/>
        <v>4.8134877105412707E-16</v>
      </c>
      <c r="BQ721" s="343">
        <f t="shared" si="1813"/>
        <v>-3.2507092492689045E-16</v>
      </c>
      <c r="BR721" s="343">
        <f t="shared" si="1814"/>
        <v>9.2025151174696101E-17</v>
      </c>
    </row>
    <row r="722" spans="2:70">
      <c r="B722" s="340">
        <v>28</v>
      </c>
      <c r="C722" s="340">
        <f t="shared" si="1815"/>
        <v>8.7500000000000026E-3</v>
      </c>
      <c r="D722" s="341">
        <f t="shared" si="1751"/>
        <v>39.193337798619346</v>
      </c>
      <c r="E722" s="342" t="str">
        <f>AH694</f>
        <v>-0.00666220138065934</v>
      </c>
      <c r="F722" s="291">
        <v>28</v>
      </c>
      <c r="G722" s="343">
        <f t="shared" si="1816"/>
        <v>-1.3033642491840483E-16</v>
      </c>
      <c r="H722" s="343">
        <f t="shared" si="1752"/>
        <v>1.4689944368370569E-17</v>
      </c>
      <c r="I722" s="343">
        <f t="shared" si="1753"/>
        <v>1.0319294704707071E-16</v>
      </c>
      <c r="J722" s="343">
        <f t="shared" si="1754"/>
        <v>-2.0536564772099011E-16</v>
      </c>
      <c r="K722" s="343">
        <f t="shared" si="1755"/>
        <v>2.7627329017362109E-16</v>
      </c>
      <c r="L722" s="343">
        <f t="shared" si="1756"/>
        <v>-3.0512082862093E-16</v>
      </c>
      <c r="M722" s="343">
        <f t="shared" si="1757"/>
        <v>2.8751648683790128E-16</v>
      </c>
      <c r="N722" s="343">
        <f t="shared" si="1758"/>
        <v>-2.2614036627724582E-16</v>
      </c>
      <c r="O722" s="343">
        <f t="shared" si="1759"/>
        <v>1.3033642491840498E-16</v>
      </c>
      <c r="P722" s="343">
        <f t="shared" si="1760"/>
        <v>-1.4689944368370027E-17</v>
      </c>
      <c r="Q722" s="343">
        <f t="shared" si="1761"/>
        <v>-1.0319294704707096E-16</v>
      </c>
      <c r="R722" s="343">
        <f t="shared" si="1762"/>
        <v>2.0536564772098991E-16</v>
      </c>
      <c r="S722" s="343">
        <f t="shared" si="1763"/>
        <v>-2.7627329017362119E-16</v>
      </c>
      <c r="T722" s="343">
        <f t="shared" si="1764"/>
        <v>3.0512082862093004E-16</v>
      </c>
      <c r="U722" s="343">
        <f t="shared" si="1765"/>
        <v>-2.8751648683790157E-16</v>
      </c>
      <c r="V722" s="343">
        <f t="shared" si="1766"/>
        <v>2.2614036627724567E-16</v>
      </c>
      <c r="W722" s="343">
        <f t="shared" si="1767"/>
        <v>-1.3033642491840374E-16</v>
      </c>
      <c r="X722" s="343">
        <f t="shared" si="1768"/>
        <v>1.468994436837084E-17</v>
      </c>
      <c r="Y722" s="343">
        <f t="shared" si="1769"/>
        <v>1.0319294704707123E-16</v>
      </c>
      <c r="Z722" s="343">
        <f t="shared" si="1770"/>
        <v>-2.0536564772099089E-16</v>
      </c>
      <c r="AA722" s="343">
        <f t="shared" si="1771"/>
        <v>2.7627329017362084E-16</v>
      </c>
      <c r="AB722" s="343">
        <f t="shared" si="1772"/>
        <v>-3.0512082862093E-16</v>
      </c>
      <c r="AC722" s="343">
        <f t="shared" si="1773"/>
        <v>2.8751648683790113E-16</v>
      </c>
      <c r="AD722" s="343">
        <f t="shared" si="1774"/>
        <v>-2.2614036627724622E-16</v>
      </c>
      <c r="AE722" s="343">
        <f t="shared" si="1775"/>
        <v>1.3033642491840256E-16</v>
      </c>
      <c r="AF722" s="343">
        <f t="shared" si="1776"/>
        <v>-1.4689944368369509E-17</v>
      </c>
      <c r="AG722" s="343">
        <f t="shared" si="1777"/>
        <v>-1.0319294704707041E-16</v>
      </c>
      <c r="AH722" s="343">
        <f t="shared" si="1778"/>
        <v>2.0536564772099188E-16</v>
      </c>
      <c r="AI722" s="343">
        <f t="shared" si="1779"/>
        <v>-2.7627329017362143E-16</v>
      </c>
      <c r="AJ722" s="343">
        <f t="shared" si="1780"/>
        <v>3.0512082862093E-16</v>
      </c>
      <c r="AK722" s="343">
        <f t="shared" si="1781"/>
        <v>-2.8751648683790069E-16</v>
      </c>
      <c r="AL722" s="343">
        <f t="shared" si="1782"/>
        <v>2.2614036627724533E-16</v>
      </c>
      <c r="AM722" s="343">
        <f t="shared" si="1783"/>
        <v>-1.3033642491840525E-16</v>
      </c>
      <c r="AN722" s="343">
        <f t="shared" si="1784"/>
        <v>1.4689944368368178E-17</v>
      </c>
      <c r="AO722" s="343">
        <f t="shared" si="1785"/>
        <v>1.031929470470717E-16</v>
      </c>
      <c r="AP722" s="343">
        <f t="shared" si="1786"/>
        <v>-2.0536564772098969E-16</v>
      </c>
      <c r="AQ722" s="343">
        <f t="shared" si="1787"/>
        <v>2.7627329017362197E-16</v>
      </c>
      <c r="AR722" s="343">
        <f t="shared" si="1788"/>
        <v>-3.0512082862093004E-16</v>
      </c>
      <c r="AS722" s="343">
        <f t="shared" si="1789"/>
        <v>2.8751648683790172E-16</v>
      </c>
      <c r="AT722" s="343">
        <f t="shared" si="1790"/>
        <v>-2.2614036627724439E-16</v>
      </c>
      <c r="AU722" s="343">
        <f t="shared" si="1791"/>
        <v>1.3033642491840404E-16</v>
      </c>
      <c r="AV722" s="343">
        <f t="shared" si="1792"/>
        <v>-1.4689944368371136E-17</v>
      </c>
      <c r="AW722" s="343">
        <f t="shared" si="1793"/>
        <v>-1.0319294704707297E-16</v>
      </c>
      <c r="AX722" s="343">
        <f t="shared" si="1794"/>
        <v>2.0536564772099067E-16</v>
      </c>
      <c r="AY722" s="343">
        <f t="shared" si="1795"/>
        <v>-2.7627329017362069E-16</v>
      </c>
      <c r="AZ722" s="343">
        <f t="shared" si="1796"/>
        <v>3.0512082862093009E-16</v>
      </c>
      <c r="BA722" s="343">
        <f t="shared" si="1797"/>
        <v>-2.8751648683790123E-16</v>
      </c>
      <c r="BB722" s="343">
        <f t="shared" si="1798"/>
        <v>2.2614036627724641E-16</v>
      </c>
      <c r="BC722" s="343">
        <f t="shared" si="1799"/>
        <v>-1.3033642491840675E-16</v>
      </c>
      <c r="BD722" s="343">
        <f t="shared" si="1800"/>
        <v>1.4689944368365491E-17</v>
      </c>
      <c r="BE722" s="343">
        <f t="shared" si="1801"/>
        <v>1.0319294704707424E-16</v>
      </c>
      <c r="BF722" s="343">
        <f t="shared" si="1802"/>
        <v>-2.0536564772099166E-16</v>
      </c>
      <c r="BG722" s="343">
        <f t="shared" si="1803"/>
        <v>2.7627329017362128E-16</v>
      </c>
      <c r="BH722" s="343">
        <f t="shared" si="1804"/>
        <v>-3.0512082862093E-16</v>
      </c>
      <c r="BI722" s="343">
        <f t="shared" si="1805"/>
        <v>2.8751648683790227E-16</v>
      </c>
      <c r="BJ722" s="343">
        <f t="shared" si="1806"/>
        <v>-2.2614036627724262E-16</v>
      </c>
      <c r="BK722" s="343">
        <f t="shared" si="1807"/>
        <v>1.3033642491840158E-16</v>
      </c>
      <c r="BL722" s="343">
        <f t="shared" si="1808"/>
        <v>-1.4689944368368449E-17</v>
      </c>
      <c r="BM722" s="343">
        <f t="shared" si="1809"/>
        <v>-1.0319294704707142E-16</v>
      </c>
      <c r="BN722" s="343">
        <f t="shared" si="1810"/>
        <v>2.0536564772098946E-16</v>
      </c>
      <c r="BO722" s="343">
        <f t="shared" si="1811"/>
        <v>-2.7627329017362E-16</v>
      </c>
      <c r="BP722" s="343">
        <f t="shared" si="1812"/>
        <v>3.0512082862093024E-16</v>
      </c>
      <c r="BQ722" s="343">
        <f t="shared" si="1813"/>
        <v>-2.8751648683790034E-16</v>
      </c>
      <c r="BR722" s="343">
        <f t="shared" si="1814"/>
        <v>2.2614036627724459E-16</v>
      </c>
    </row>
    <row r="723" spans="2:70">
      <c r="B723" s="340">
        <v>29</v>
      </c>
      <c r="C723" s="340">
        <f t="shared" si="1815"/>
        <v>9.0625000000000028E-3</v>
      </c>
      <c r="D723" s="341">
        <f t="shared" si="1751"/>
        <v>39.192472387136078</v>
      </c>
      <c r="E723" s="342" t="str">
        <f>AI694</f>
        <v>-0.0075276128639263</v>
      </c>
      <c r="F723" s="291">
        <v>29</v>
      </c>
      <c r="G723" s="343">
        <f t="shared" si="1816"/>
        <v>-4.7089052890209312E-16</v>
      </c>
      <c r="H723" s="343">
        <f t="shared" si="1752"/>
        <v>4.796114416448768E-16</v>
      </c>
      <c r="I723" s="343">
        <f t="shared" si="1753"/>
        <v>-4.4702853907522098E-16</v>
      </c>
      <c r="J723" s="343">
        <f t="shared" si="1754"/>
        <v>3.7594783888416504E-16</v>
      </c>
      <c r="K723" s="343">
        <f t="shared" si="1755"/>
        <v>-2.7249076324400181E-16</v>
      </c>
      <c r="L723" s="343">
        <f t="shared" si="1756"/>
        <v>1.4556696604111527E-16</v>
      </c>
      <c r="M723" s="343">
        <f t="shared" si="1757"/>
        <v>-6.1070394658075096E-18</v>
      </c>
      <c r="N723" s="343">
        <f t="shared" si="1758"/>
        <v>-1.3387882124763592E-16</v>
      </c>
      <c r="O723" s="343">
        <f t="shared" si="1759"/>
        <v>2.6233512777009772E-16</v>
      </c>
      <c r="P723" s="343">
        <f t="shared" si="1760"/>
        <v>-3.6819930923770268E-16</v>
      </c>
      <c r="Q723" s="343">
        <f t="shared" si="1761"/>
        <v>4.4235441342649241E-16</v>
      </c>
      <c r="R723" s="343">
        <f t="shared" si="1762"/>
        <v>-4.784142525562405E-16</v>
      </c>
      <c r="S723" s="343">
        <f t="shared" si="1763"/>
        <v>4.7327337749399221E-16</v>
      </c>
      <c r="T723" s="343">
        <f t="shared" si="1764"/>
        <v>-4.2737451694819451E-16</v>
      </c>
      <c r="U723" s="343">
        <f t="shared" si="1765"/>
        <v>3.4467044996959962E-16</v>
      </c>
      <c r="V723" s="343">
        <f t="shared" si="1766"/>
        <v>-2.3228359527356601E-16</v>
      </c>
      <c r="W723" s="343">
        <f t="shared" si="1767"/>
        <v>9.9892633322742063E-17</v>
      </c>
      <c r="X723" s="343">
        <f t="shared" si="1768"/>
        <v>4.1101015135487508E-17</v>
      </c>
      <c r="Y723" s="343">
        <f t="shared" si="1769"/>
        <v>-1.7855507176811809E-16</v>
      </c>
      <c r="Z723" s="343">
        <f t="shared" si="1770"/>
        <v>3.0063208551345579E-16</v>
      </c>
      <c r="AA723" s="343">
        <f t="shared" si="1771"/>
        <v>-3.96818865918125E-16</v>
      </c>
      <c r="AB723" s="343">
        <f t="shared" si="1772"/>
        <v>4.5883187203967152E-16</v>
      </c>
      <c r="AC723" s="343">
        <f t="shared" si="1773"/>
        <v>-4.8133058543043758E-16</v>
      </c>
      <c r="AD723" s="343">
        <f t="shared" si="1774"/>
        <v>4.6237743200029498E-16</v>
      </c>
      <c r="AE723" s="343">
        <f t="shared" si="1775"/>
        <v>-4.0360464459628026E-16</v>
      </c>
      <c r="AF723" s="343">
        <f t="shared" si="1776"/>
        <v>3.1007369620579179E-16</v>
      </c>
      <c r="AG723" s="343">
        <f t="shared" si="1777"/>
        <v>-1.898394093015146E-16</v>
      </c>
      <c r="AH723" s="343">
        <f t="shared" si="1778"/>
        <v>5.3256279938599436E-17</v>
      </c>
      <c r="AI723" s="343">
        <f t="shared" si="1779"/>
        <v>8.791324449293085E-17</v>
      </c>
      <c r="AJ723" s="343">
        <f t="shared" si="1780"/>
        <v>-2.2151173933934549E-16</v>
      </c>
      <c r="AK723" s="343">
        <f t="shared" si="1781"/>
        <v>3.3603379193110691E-16</v>
      </c>
      <c r="AL723" s="343">
        <f t="shared" si="1782"/>
        <v>-4.2161683999649599E-16</v>
      </c>
      <c r="AM723" s="343">
        <f t="shared" si="1783"/>
        <v>4.7089052890209302E-16</v>
      </c>
      <c r="AN723" s="343">
        <f t="shared" si="1784"/>
        <v>-4.796114416448769E-16</v>
      </c>
      <c r="AO723" s="343">
        <f t="shared" si="1785"/>
        <v>4.4702853907522157E-16</v>
      </c>
      <c r="AP723" s="343">
        <f t="shared" si="1786"/>
        <v>-3.7594783888416613E-16</v>
      </c>
      <c r="AQ723" s="343">
        <f t="shared" si="1787"/>
        <v>2.7249076324400319E-16</v>
      </c>
      <c r="AR723" s="343">
        <f t="shared" si="1788"/>
        <v>-1.4556696604111858E-16</v>
      </c>
      <c r="AS723" s="343">
        <f t="shared" si="1789"/>
        <v>6.1070394658109362E-18</v>
      </c>
      <c r="AT723" s="343">
        <f t="shared" si="1790"/>
        <v>1.3387882124763259E-16</v>
      </c>
      <c r="AU723" s="343">
        <f t="shared" si="1791"/>
        <v>-2.6233512777010063E-16</v>
      </c>
      <c r="AV723" s="343">
        <f t="shared" si="1792"/>
        <v>3.6819930923770495E-16</v>
      </c>
      <c r="AW723" s="343">
        <f t="shared" si="1793"/>
        <v>-4.4235441342649305E-16</v>
      </c>
      <c r="AX723" s="343">
        <f t="shared" si="1794"/>
        <v>4.784142525562405E-16</v>
      </c>
      <c r="AY723" s="343">
        <f t="shared" si="1795"/>
        <v>-4.7327337749399221E-16</v>
      </c>
      <c r="AZ723" s="343">
        <f t="shared" si="1796"/>
        <v>4.2737451694819767E-16</v>
      </c>
      <c r="BA723" s="343">
        <f t="shared" si="1797"/>
        <v>-3.4467044996959962E-16</v>
      </c>
      <c r="BB723" s="343">
        <f t="shared" si="1798"/>
        <v>2.3228359527355999E-16</v>
      </c>
      <c r="BC723" s="343">
        <f t="shared" si="1799"/>
        <v>-9.9892633322742063E-17</v>
      </c>
      <c r="BD723" s="343">
        <f t="shared" si="1800"/>
        <v>-4.1101015135494362E-17</v>
      </c>
      <c r="BE723" s="343">
        <f t="shared" si="1801"/>
        <v>1.7855507176811809E-16</v>
      </c>
      <c r="BF723" s="343">
        <f t="shared" si="1802"/>
        <v>-3.0063208551346112E-16</v>
      </c>
      <c r="BG723" s="343">
        <f t="shared" si="1803"/>
        <v>3.9681886591812308E-16</v>
      </c>
      <c r="BH723" s="343">
        <f t="shared" si="1804"/>
        <v>-4.588318720396726E-16</v>
      </c>
      <c r="BI723" s="343">
        <f t="shared" si="1805"/>
        <v>4.8133058543043758E-16</v>
      </c>
      <c r="BJ723" s="343">
        <f t="shared" si="1806"/>
        <v>-4.6237743200029498E-16</v>
      </c>
      <c r="BK723" s="343">
        <f t="shared" si="1807"/>
        <v>4.0360464459628401E-16</v>
      </c>
      <c r="BL723" s="343">
        <f t="shared" si="1808"/>
        <v>-3.1007369620579179E-16</v>
      </c>
      <c r="BM723" s="343">
        <f t="shared" si="1809"/>
        <v>1.8983940930152086E-16</v>
      </c>
      <c r="BN723" s="343">
        <f t="shared" si="1810"/>
        <v>-5.3256279938599436E-17</v>
      </c>
      <c r="BO723" s="343">
        <f t="shared" si="1811"/>
        <v>-8.7913244492924095E-17</v>
      </c>
      <c r="BP723" s="343">
        <f t="shared" si="1812"/>
        <v>2.2151173933934549E-16</v>
      </c>
      <c r="BQ723" s="343">
        <f t="shared" si="1813"/>
        <v>-3.3603379193110203E-16</v>
      </c>
      <c r="BR723" s="343">
        <f t="shared" si="1814"/>
        <v>4.2161683999649599E-16</v>
      </c>
    </row>
    <row r="724" spans="2:70">
      <c r="B724" s="340">
        <v>30</v>
      </c>
      <c r="C724" s="340">
        <f t="shared" si="1815"/>
        <v>9.3750000000000031E-3</v>
      </c>
      <c r="D724" s="341">
        <f t="shared" si="1751"/>
        <v>39.191679470679695</v>
      </c>
      <c r="E724" s="342" t="str">
        <f>AJ694</f>
        <v>-0.00832052932030547</v>
      </c>
      <c r="F724" s="291">
        <v>30</v>
      </c>
      <c r="G724" s="343">
        <f t="shared" si="1816"/>
        <v>2.0718258006364409E-16</v>
      </c>
      <c r="H724" s="343">
        <f t="shared" si="1752"/>
        <v>-2.3002268596874062E-16</v>
      </c>
      <c r="I724" s="343">
        <f t="shared" si="1753"/>
        <v>2.4402314905026688E-16</v>
      </c>
      <c r="J724" s="343">
        <f t="shared" si="1754"/>
        <v>-2.4864593936354983E-16</v>
      </c>
      <c r="K724" s="343">
        <f t="shared" si="1755"/>
        <v>2.4371340566934093E-16</v>
      </c>
      <c r="L724" s="343">
        <f t="shared" si="1756"/>
        <v>-2.2941510247131148E-16</v>
      </c>
      <c r="M724" s="343">
        <f t="shared" si="1757"/>
        <v>2.0630050554278142E-16</v>
      </c>
      <c r="N724" s="343">
        <f t="shared" si="1758"/>
        <v>-1.7525789588089873E-16</v>
      </c>
      <c r="O724" s="343">
        <f t="shared" si="1759"/>
        <v>1.3748022356607346E-16</v>
      </c>
      <c r="P724" s="343">
        <f t="shared" si="1760"/>
        <v>-9.4419263359401659E-17</v>
      </c>
      <c r="Q724" s="343">
        <f t="shared" si="1761"/>
        <v>4.7729823812760093E-17</v>
      </c>
      <c r="R724" s="343">
        <f t="shared" si="1762"/>
        <v>7.9384609581228631E-19</v>
      </c>
      <c r="S724" s="343">
        <f t="shared" si="1763"/>
        <v>-4.9287008944114909E-17</v>
      </c>
      <c r="T724" s="343">
        <f t="shared" si="1764"/>
        <v>9.5886099679169953E-17</v>
      </c>
      <c r="U724" s="343">
        <f t="shared" si="1765"/>
        <v>-1.3880034137709712E-16</v>
      </c>
      <c r="V724" s="343">
        <f t="shared" si="1766"/>
        <v>1.7638056379603214E-16</v>
      </c>
      <c r="W724" s="343">
        <f t="shared" si="1767"/>
        <v>-2.0718258006364517E-16</v>
      </c>
      <c r="X724" s="343">
        <f t="shared" si="1768"/>
        <v>2.3002268596874091E-16</v>
      </c>
      <c r="Y724" s="343">
        <f t="shared" si="1769"/>
        <v>-2.4402314905026713E-16</v>
      </c>
      <c r="Z724" s="343">
        <f t="shared" si="1770"/>
        <v>2.4864593936354983E-16</v>
      </c>
      <c r="AA724" s="343">
        <f t="shared" si="1771"/>
        <v>-2.4371340566934069E-16</v>
      </c>
      <c r="AB724" s="343">
        <f t="shared" si="1772"/>
        <v>2.2941510247131099E-16</v>
      </c>
      <c r="AC724" s="343">
        <f t="shared" si="1773"/>
        <v>-2.0630050554278019E-16</v>
      </c>
      <c r="AD724" s="343">
        <f t="shared" si="1774"/>
        <v>1.7525789588089651E-16</v>
      </c>
      <c r="AE724" s="343">
        <f t="shared" si="1775"/>
        <v>-1.3748022356607306E-16</v>
      </c>
      <c r="AF724" s="343">
        <f t="shared" si="1776"/>
        <v>9.4419263359400415E-17</v>
      </c>
      <c r="AG724" s="343">
        <f t="shared" si="1777"/>
        <v>-4.7729823812758799E-17</v>
      </c>
      <c r="AH724" s="343">
        <f t="shared" si="1778"/>
        <v>-7.9384609581361751E-19</v>
      </c>
      <c r="AI724" s="343">
        <f t="shared" si="1779"/>
        <v>4.9287008944117953E-17</v>
      </c>
      <c r="AJ724" s="343">
        <f t="shared" si="1780"/>
        <v>-9.5886099679169583E-17</v>
      </c>
      <c r="AK724" s="343">
        <f t="shared" si="1781"/>
        <v>1.3880034137709823E-16</v>
      </c>
      <c r="AL724" s="343">
        <f t="shared" si="1782"/>
        <v>-1.7638056379603311E-16</v>
      </c>
      <c r="AM724" s="343">
        <f t="shared" si="1783"/>
        <v>2.0718258006364594E-16</v>
      </c>
      <c r="AN724" s="343">
        <f t="shared" si="1784"/>
        <v>-2.3002268596874209E-16</v>
      </c>
      <c r="AO724" s="343">
        <f t="shared" si="1785"/>
        <v>2.4402314905026703E-16</v>
      </c>
      <c r="AP724" s="343">
        <f t="shared" si="1786"/>
        <v>-2.4864593936354983E-16</v>
      </c>
      <c r="AQ724" s="343">
        <f t="shared" si="1787"/>
        <v>2.4371340566934039E-16</v>
      </c>
      <c r="AR724" s="343">
        <f t="shared" si="1788"/>
        <v>-2.2941510247131039E-16</v>
      </c>
      <c r="AS724" s="343">
        <f t="shared" si="1789"/>
        <v>2.0630050554277942E-16</v>
      </c>
      <c r="AT724" s="343">
        <f t="shared" si="1790"/>
        <v>-1.7525789588089807E-16</v>
      </c>
      <c r="AU724" s="343">
        <f t="shared" si="1791"/>
        <v>1.3748022356607198E-16</v>
      </c>
      <c r="AV724" s="343">
        <f t="shared" si="1792"/>
        <v>-9.4419263359399182E-17</v>
      </c>
      <c r="AW724" s="343">
        <f t="shared" si="1793"/>
        <v>4.7729823812757455E-17</v>
      </c>
      <c r="AX724" s="343">
        <f t="shared" si="1794"/>
        <v>7.9384609581497337E-19</v>
      </c>
      <c r="AY724" s="343">
        <f t="shared" si="1795"/>
        <v>-4.9287008944119284E-17</v>
      </c>
      <c r="AZ724" s="343">
        <f t="shared" si="1796"/>
        <v>9.5886099679174057E-17</v>
      </c>
      <c r="BA724" s="343">
        <f t="shared" si="1797"/>
        <v>-1.3880034137710227E-16</v>
      </c>
      <c r="BB724" s="343">
        <f t="shared" si="1798"/>
        <v>1.7638056379603653E-16</v>
      </c>
      <c r="BC724" s="343">
        <f t="shared" si="1799"/>
        <v>-2.0718258006364473E-16</v>
      </c>
      <c r="BD724" s="343">
        <f t="shared" si="1800"/>
        <v>2.3002268596874131E-16</v>
      </c>
      <c r="BE724" s="343">
        <f t="shared" si="1801"/>
        <v>-2.4402314905026728E-16</v>
      </c>
      <c r="BF724" s="343">
        <f t="shared" si="1802"/>
        <v>2.4864593936354983E-16</v>
      </c>
      <c r="BG724" s="343">
        <f t="shared" si="1803"/>
        <v>-2.4371340566934014E-16</v>
      </c>
      <c r="BH724" s="343">
        <f t="shared" si="1804"/>
        <v>2.294151024713099E-16</v>
      </c>
      <c r="BI724" s="343">
        <f t="shared" si="1805"/>
        <v>-2.0630050554277868E-16</v>
      </c>
      <c r="BJ724" s="343">
        <f t="shared" si="1806"/>
        <v>1.7525789588089462E-16</v>
      </c>
      <c r="BK724" s="343">
        <f t="shared" si="1807"/>
        <v>-1.3748022356606789E-16</v>
      </c>
      <c r="BL724" s="343">
        <f t="shared" si="1808"/>
        <v>9.4419263359394658E-17</v>
      </c>
      <c r="BM724" s="343">
        <f t="shared" si="1809"/>
        <v>-4.7729823812759612E-17</v>
      </c>
      <c r="BN724" s="343">
        <f t="shared" si="1810"/>
        <v>-7.9384609581277935E-19</v>
      </c>
      <c r="BO724" s="343">
        <f t="shared" si="1811"/>
        <v>4.928700894411714E-17</v>
      </c>
      <c r="BP724" s="343">
        <f t="shared" si="1812"/>
        <v>-9.5886099679172036E-17</v>
      </c>
      <c r="BQ724" s="343">
        <f t="shared" si="1813"/>
        <v>1.3880034137710048E-16</v>
      </c>
      <c r="BR724" s="343">
        <f t="shared" si="1814"/>
        <v>-1.7638056379603498E-16</v>
      </c>
    </row>
    <row r="725" spans="2:70">
      <c r="B725" s="340">
        <v>31</v>
      </c>
      <c r="C725" s="340">
        <f t="shared" si="1815"/>
        <v>9.6875000000000034E-3</v>
      </c>
      <c r="D725" s="341">
        <f t="shared" si="1751"/>
        <v>39.190966685469135</v>
      </c>
      <c r="E725" s="342" t="str">
        <f>AK694</f>
        <v>-0.00903331453086648</v>
      </c>
      <c r="F725" s="291">
        <v>31</v>
      </c>
      <c r="G725" s="343">
        <f t="shared" si="1816"/>
        <v>-3.1300310349858894E-16</v>
      </c>
      <c r="H725" s="343">
        <f t="shared" si="1752"/>
        <v>3.3119759457169525E-16</v>
      </c>
      <c r="I725" s="343">
        <f t="shared" si="1753"/>
        <v>-3.4620247175805426E-16</v>
      </c>
      <c r="J725" s="343">
        <f t="shared" si="1754"/>
        <v>3.5787322988786105E-16</v>
      </c>
      <c r="K725" s="343">
        <f t="shared" si="1755"/>
        <v>-3.6609747318044024E-16</v>
      </c>
      <c r="L725" s="343">
        <f t="shared" si="1756"/>
        <v>3.707959976770558E-16</v>
      </c>
      <c r="M725" s="343">
        <f t="shared" si="1757"/>
        <v>-3.7192355401833024E-16</v>
      </c>
      <c r="N725" s="343">
        <f t="shared" si="1758"/>
        <v>3.6946928322031234E-16</v>
      </c>
      <c r="O725" s="343">
        <f t="shared" si="1759"/>
        <v>-3.6345682125242784E-16</v>
      </c>
      <c r="P725" s="343">
        <f t="shared" si="1760"/>
        <v>3.5394407141017352E-16</v>
      </c>
      <c r="Q725" s="343">
        <f t="shared" si="1761"/>
        <v>-3.4102264667472777E-16</v>
      </c>
      <c r="R725" s="343">
        <f t="shared" si="1762"/>
        <v>3.2481698742986314E-16</v>
      </c>
      <c r="S725" s="343">
        <f t="shared" si="1763"/>
        <v>-3.0548316303302178E-16</v>
      </c>
      <c r="T725" s="343">
        <f t="shared" si="1764"/>
        <v>2.8320736878208879E-16</v>
      </c>
      <c r="U725" s="343">
        <f t="shared" si="1765"/>
        <v>-2.5820413275288833E-16</v>
      </c>
      <c r="V725" s="343">
        <f t="shared" si="1766"/>
        <v>2.3071424977654093E-16</v>
      </c>
      <c r="W725" s="343">
        <f t="shared" si="1767"/>
        <v>-2.0100246245360737E-16</v>
      </c>
      <c r="X725" s="343">
        <f t="shared" si="1768"/>
        <v>1.693549115381226E-16</v>
      </c>
      <c r="Y725" s="343">
        <f t="shared" si="1769"/>
        <v>-1.3607638024571387E-16</v>
      </c>
      <c r="Z725" s="343">
        <f t="shared" si="1770"/>
        <v>1.0148735902462278E-16</v>
      </c>
      <c r="AA725" s="343">
        <f t="shared" si="1771"/>
        <v>-6.5920959057490851E-17</v>
      </c>
      <c r="AB725" s="343">
        <f t="shared" si="1772"/>
        <v>2.9719704218570753E-17</v>
      </c>
      <c r="AC725" s="343">
        <f t="shared" si="1773"/>
        <v>6.7677676184118106E-18</v>
      </c>
      <c r="AD725" s="343">
        <f t="shared" si="1774"/>
        <v>-4.3190062153596219E-17</v>
      </c>
      <c r="AE725" s="343">
        <f t="shared" si="1775"/>
        <v>7.9196412780146734E-17</v>
      </c>
      <c r="AF725" s="343">
        <f t="shared" si="1776"/>
        <v>-1.1444005865846643E-16</v>
      </c>
      <c r="AG725" s="343">
        <f t="shared" si="1777"/>
        <v>1.4858158421260056E-16</v>
      </c>
      <c r="AH725" s="343">
        <f t="shared" si="1778"/>
        <v>-1.8129218788781611E-16</v>
      </c>
      <c r="AI725" s="343">
        <f t="shared" si="1779"/>
        <v>2.1225684868927659E-16</v>
      </c>
      <c r="AJ725" s="343">
        <f t="shared" si="1780"/>
        <v>-2.4117736000646727E-16</v>
      </c>
      <c r="AK725" s="343">
        <f t="shared" si="1781"/>
        <v>2.6777520150583584E-16</v>
      </c>
      <c r="AL725" s="343">
        <f t="shared" si="1782"/>
        <v>-2.9179422143389169E-16</v>
      </c>
      <c r="AM725" s="343">
        <f t="shared" si="1783"/>
        <v>3.1300310349859185E-16</v>
      </c>
      <c r="AN725" s="343">
        <f t="shared" si="1784"/>
        <v>-3.3119759457169633E-16</v>
      </c>
      <c r="AO725" s="343">
        <f t="shared" si="1785"/>
        <v>3.4620247175805599E-16</v>
      </c>
      <c r="AP725" s="343">
        <f t="shared" si="1786"/>
        <v>-3.5787322988786159E-16</v>
      </c>
      <c r="AQ725" s="343">
        <f t="shared" si="1787"/>
        <v>3.6609747318044113E-16</v>
      </c>
      <c r="AR725" s="343">
        <f t="shared" si="1788"/>
        <v>-3.707959976770559E-16</v>
      </c>
      <c r="AS725" s="343">
        <f t="shared" si="1789"/>
        <v>3.7192355401833019E-16</v>
      </c>
      <c r="AT725" s="343">
        <f t="shared" si="1790"/>
        <v>-3.6946928322031214E-16</v>
      </c>
      <c r="AU725" s="343">
        <f t="shared" si="1791"/>
        <v>3.6345682125242695E-16</v>
      </c>
      <c r="AV725" s="343">
        <f t="shared" si="1792"/>
        <v>-3.5394407141017303E-16</v>
      </c>
      <c r="AW725" s="343">
        <f t="shared" si="1793"/>
        <v>3.4102264667472881E-16</v>
      </c>
      <c r="AX725" s="343">
        <f t="shared" si="1794"/>
        <v>-3.2481698742986052E-16</v>
      </c>
      <c r="AY725" s="343">
        <f t="shared" si="1795"/>
        <v>3.0548316303302021E-16</v>
      </c>
      <c r="AZ725" s="343">
        <f t="shared" si="1796"/>
        <v>-2.8320736878208869E-16</v>
      </c>
      <c r="BA725" s="343">
        <f t="shared" si="1797"/>
        <v>2.582041327528902E-16</v>
      </c>
      <c r="BB725" s="343">
        <f t="shared" si="1798"/>
        <v>-2.3071424977653674E-16</v>
      </c>
      <c r="BC725" s="343">
        <f t="shared" si="1799"/>
        <v>2.0100246245360508E-16</v>
      </c>
      <c r="BD725" s="343">
        <f t="shared" si="1800"/>
        <v>-1.6935491153812251E-16</v>
      </c>
      <c r="BE725" s="343">
        <f t="shared" si="1801"/>
        <v>1.360763802457064E-16</v>
      </c>
      <c r="BF725" s="343">
        <f t="shared" si="1802"/>
        <v>-1.0148735902461762E-16</v>
      </c>
      <c r="BG725" s="343">
        <f t="shared" si="1803"/>
        <v>6.5920959057488139E-17</v>
      </c>
      <c r="BH725" s="343">
        <f t="shared" si="1804"/>
        <v>-2.9719704218573317E-17</v>
      </c>
      <c r="BI725" s="343">
        <f t="shared" si="1805"/>
        <v>-6.7677676184198471E-18</v>
      </c>
      <c r="BJ725" s="343">
        <f t="shared" si="1806"/>
        <v>4.3190062153598955E-17</v>
      </c>
      <c r="BK725" s="343">
        <f t="shared" si="1807"/>
        <v>-7.9196412780149371E-17</v>
      </c>
      <c r="BL725" s="343">
        <f t="shared" si="1808"/>
        <v>1.1444005865846404E-16</v>
      </c>
      <c r="BM725" s="343">
        <f t="shared" si="1809"/>
        <v>-1.4858158421260791E-16</v>
      </c>
      <c r="BN725" s="343">
        <f t="shared" si="1810"/>
        <v>1.812921878878185E-16</v>
      </c>
      <c r="BO725" s="343">
        <f t="shared" si="1811"/>
        <v>-2.1225684868927881E-16</v>
      </c>
      <c r="BP725" s="343">
        <f t="shared" si="1812"/>
        <v>2.4117736000646539E-16</v>
      </c>
      <c r="BQ725" s="343">
        <f t="shared" si="1813"/>
        <v>-2.6777520150584141E-16</v>
      </c>
      <c r="BR725" s="343">
        <f t="shared" si="1814"/>
        <v>2.9179422143389342E-16</v>
      </c>
    </row>
    <row r="726" spans="2:70">
      <c r="B726" s="340">
        <v>32</v>
      </c>
      <c r="C726" s="340">
        <f t="shared" si="1815"/>
        <v>1.0000000000000004E-2</v>
      </c>
      <c r="D726" s="341">
        <f t="shared" si="1751"/>
        <v>39.190340896015627</v>
      </c>
      <c r="E726" s="342" t="str">
        <f>AL694</f>
        <v>-0.00965910398437492</v>
      </c>
      <c r="F726" s="291">
        <v>32</v>
      </c>
      <c r="G726" s="343">
        <f t="shared" si="1816"/>
        <v>7.1800487690038208E-17</v>
      </c>
      <c r="H726" s="343">
        <f t="shared" si="1752"/>
        <v>-7.1800487690038233E-17</v>
      </c>
      <c r="I726" s="343">
        <f t="shared" si="1753"/>
        <v>7.1800487690038245E-17</v>
      </c>
      <c r="J726" s="343">
        <f t="shared" si="1754"/>
        <v>-7.180048769003827E-17</v>
      </c>
      <c r="K726" s="343">
        <f t="shared" si="1755"/>
        <v>7.1800487690038282E-17</v>
      </c>
      <c r="L726" s="343">
        <f t="shared" si="1756"/>
        <v>-7.1800487690038307E-17</v>
      </c>
      <c r="M726" s="343">
        <f t="shared" si="1757"/>
        <v>7.1800487690038319E-17</v>
      </c>
      <c r="N726" s="343">
        <f t="shared" si="1758"/>
        <v>-7.1800487690038344E-17</v>
      </c>
      <c r="O726" s="343">
        <f t="shared" si="1759"/>
        <v>7.1800487690038356E-17</v>
      </c>
      <c r="P726" s="343">
        <f t="shared" si="1760"/>
        <v>-7.1800487690038381E-17</v>
      </c>
      <c r="Q726" s="343">
        <f t="shared" si="1761"/>
        <v>7.1800487690038923E-17</v>
      </c>
      <c r="R726" s="343">
        <f t="shared" si="1762"/>
        <v>-7.1800487690038418E-17</v>
      </c>
      <c r="S726" s="343">
        <f t="shared" si="1763"/>
        <v>7.18004876900379E-17</v>
      </c>
      <c r="T726" s="343">
        <f t="shared" si="1764"/>
        <v>-7.1800487690038455E-17</v>
      </c>
      <c r="U726" s="343">
        <f t="shared" si="1765"/>
        <v>7.1800487690038997E-17</v>
      </c>
      <c r="V726" s="343">
        <f t="shared" si="1766"/>
        <v>-7.1800487690038492E-17</v>
      </c>
      <c r="W726" s="343">
        <f t="shared" si="1767"/>
        <v>7.1800487690037974E-17</v>
      </c>
      <c r="X726" s="343">
        <f t="shared" si="1768"/>
        <v>-7.1800487690038529E-17</v>
      </c>
      <c r="Y726" s="343">
        <f t="shared" si="1769"/>
        <v>7.1800487690039071E-17</v>
      </c>
      <c r="Z726" s="343">
        <f t="shared" si="1770"/>
        <v>-7.1800487690038566E-17</v>
      </c>
      <c r="AA726" s="343">
        <f t="shared" si="1771"/>
        <v>7.1800487690038048E-17</v>
      </c>
      <c r="AB726" s="343">
        <f t="shared" si="1772"/>
        <v>-7.1800487690039663E-17</v>
      </c>
      <c r="AC726" s="343">
        <f t="shared" si="1773"/>
        <v>7.1800487690039145E-17</v>
      </c>
      <c r="AD726" s="343">
        <f t="shared" si="1774"/>
        <v>-7.180048769003864E-17</v>
      </c>
      <c r="AE726" s="343">
        <f t="shared" si="1775"/>
        <v>7.1800487690038122E-17</v>
      </c>
      <c r="AF726" s="343">
        <f t="shared" si="1776"/>
        <v>-7.1800487690037604E-17</v>
      </c>
      <c r="AG726" s="343">
        <f t="shared" si="1777"/>
        <v>7.1800487690039219E-17</v>
      </c>
      <c r="AH726" s="343">
        <f t="shared" si="1778"/>
        <v>-7.1800487690038714E-17</v>
      </c>
      <c r="AI726" s="343">
        <f t="shared" si="1779"/>
        <v>7.1800487690038196E-17</v>
      </c>
      <c r="AJ726" s="343">
        <f t="shared" si="1780"/>
        <v>-7.1800487690039811E-17</v>
      </c>
      <c r="AK726" s="343">
        <f t="shared" si="1781"/>
        <v>7.1800487690039293E-17</v>
      </c>
      <c r="AL726" s="343">
        <f t="shared" si="1782"/>
        <v>-7.1800487690038788E-17</v>
      </c>
      <c r="AM726" s="343">
        <f t="shared" si="1783"/>
        <v>7.180048769003827E-17</v>
      </c>
      <c r="AN726" s="343">
        <f t="shared" si="1784"/>
        <v>-7.1800487690037752E-17</v>
      </c>
      <c r="AO726" s="343">
        <f t="shared" si="1785"/>
        <v>7.1800487690039367E-17</v>
      </c>
      <c r="AP726" s="343">
        <f t="shared" si="1786"/>
        <v>-7.1800487690038862E-17</v>
      </c>
      <c r="AQ726" s="343">
        <f t="shared" si="1787"/>
        <v>7.1800487690038344E-17</v>
      </c>
      <c r="AR726" s="343">
        <f t="shared" si="1788"/>
        <v>-7.1800487690039959E-17</v>
      </c>
      <c r="AS726" s="343">
        <f t="shared" si="1789"/>
        <v>7.1800487690039441E-17</v>
      </c>
      <c r="AT726" s="343">
        <f t="shared" si="1790"/>
        <v>-7.1800487690038936E-17</v>
      </c>
      <c r="AU726" s="343">
        <f t="shared" si="1791"/>
        <v>7.1800487690040538E-17</v>
      </c>
      <c r="AV726" s="343">
        <f t="shared" si="1792"/>
        <v>-7.18004876900379E-17</v>
      </c>
      <c r="AW726" s="343">
        <f t="shared" si="1793"/>
        <v>7.1800487690039515E-17</v>
      </c>
      <c r="AX726" s="343">
        <f t="shared" si="1794"/>
        <v>-7.180048769004113E-17</v>
      </c>
      <c r="AY726" s="343">
        <f t="shared" si="1795"/>
        <v>7.1800487690038492E-17</v>
      </c>
      <c r="AZ726" s="343">
        <f t="shared" si="1796"/>
        <v>-7.1800487690040107E-17</v>
      </c>
      <c r="BA726" s="343">
        <f t="shared" si="1797"/>
        <v>7.1800487690037469E-17</v>
      </c>
      <c r="BB726" s="343">
        <f t="shared" si="1798"/>
        <v>-7.1800487690039071E-17</v>
      </c>
      <c r="BC726" s="343">
        <f t="shared" si="1799"/>
        <v>7.1800487690040686E-17</v>
      </c>
      <c r="BD726" s="343">
        <f t="shared" si="1800"/>
        <v>-7.1800487690038048E-17</v>
      </c>
      <c r="BE726" s="343">
        <f t="shared" si="1801"/>
        <v>7.1800487690039663E-17</v>
      </c>
      <c r="BF726" s="343">
        <f t="shared" si="1802"/>
        <v>-7.1800487690037025E-17</v>
      </c>
      <c r="BG726" s="343">
        <f t="shared" si="1803"/>
        <v>7.180048769003864E-17</v>
      </c>
      <c r="BH726" s="343">
        <f t="shared" si="1804"/>
        <v>-7.1800487690040255E-17</v>
      </c>
      <c r="BI726" s="343">
        <f t="shared" si="1805"/>
        <v>7.1800487690037604E-17</v>
      </c>
      <c r="BJ726" s="343">
        <f t="shared" si="1806"/>
        <v>-7.1800487690039219E-17</v>
      </c>
      <c r="BK726" s="343">
        <f t="shared" si="1807"/>
        <v>7.1800487690040834E-17</v>
      </c>
      <c r="BL726" s="343">
        <f t="shared" si="1808"/>
        <v>-7.1800487690038196E-17</v>
      </c>
      <c r="BM726" s="343">
        <f t="shared" si="1809"/>
        <v>7.1800487690039811E-17</v>
      </c>
      <c r="BN726" s="343">
        <f t="shared" si="1810"/>
        <v>-7.1800487690041425E-17</v>
      </c>
      <c r="BO726" s="343">
        <f t="shared" si="1811"/>
        <v>7.1800487690038788E-17</v>
      </c>
      <c r="BP726" s="343">
        <f t="shared" si="1812"/>
        <v>-7.180048769004039E-17</v>
      </c>
      <c r="BQ726" s="343">
        <f t="shared" si="1813"/>
        <v>7.1800487690037752E-17</v>
      </c>
      <c r="BR726" s="343">
        <f t="shared" si="1814"/>
        <v>-7.1800487690039367E-17</v>
      </c>
    </row>
    <row r="727" spans="2:70">
      <c r="B727" s="340">
        <v>33</v>
      </c>
      <c r="C727" s="340">
        <f t="shared" si="1815"/>
        <v>1.0312500000000004E-2</v>
      </c>
      <c r="D727" s="341">
        <f t="shared" ref="D727:D758" si="1817">Vo_set2+E727</f>
        <v>39.189808129013684</v>
      </c>
      <c r="E727" s="342" t="str">
        <f>AM694</f>
        <v>-0.0101918709863213</v>
      </c>
      <c r="F727" s="291">
        <v>33</v>
      </c>
      <c r="G727" s="343">
        <f t="shared" ref="G727:G744" si="1818">2*IMREAL(K658)*COS(2*PI()*B658*1/Nt_input)-2*IMAGINARY(K658)*SIN(2*PI()*B658*1/Nt_input)</f>
        <v>1.7221033798408626E-15</v>
      </c>
      <c r="H727" s="343">
        <f t="shared" ref="H727:H744" si="1819">2*IMREAL(K658)*COS(2*PI()*B658*2/Nt_input)-2*IMAGINARY(K658)*SIN(2*PI()*B658*2/Nt_input)</f>
        <v>-1.7931484667775764E-15</v>
      </c>
      <c r="I727" s="343">
        <f t="shared" ref="I727:I744" si="1820">2*IMREAL(K658)*COS(2*PI()*B658*3/Nt_input)-2*IMAGINARY(K658)*SIN(2*PI()*B658*3/Nt_input)</f>
        <v>1.8469245537445602E-15</v>
      </c>
      <c r="J727" s="343">
        <f t="shared" ref="J727:J744" si="1821">2*IMREAL(K658)*COS(2*PI()*B658*4/Nt_input)-2*IMAGINARY(K658)*SIN(2*PI()*B658*4/Nt_input)</f>
        <v>-1.8829137476273223E-15</v>
      </c>
      <c r="K727" s="343">
        <f t="shared" ref="K727:K744" si="1822">2*IMREAL(K658)*COS(2*PI()*B658*5/Nt_input)-2*IMAGINARY(K658)*SIN(2*PI()*B658*5/Nt_input)</f>
        <v>1.900769452815077E-15</v>
      </c>
      <c r="L727" s="343">
        <f t="shared" ref="L727:L744" si="1823">2*IMREAL(K658)*COS(2*PI()*B658*6/Nt_input)-2*IMAGINARY(K658)*SIN(2*PI()*B658*6/Nt_input)</f>
        <v>-1.9003197091059446E-15</v>
      </c>
      <c r="M727" s="343">
        <f t="shared" ref="M727:M744" si="1824">2*IMREAL(K658)*COS(2*PI()*B658*7/Nt_input)-2*IMAGINARY(K658)*SIN(2*PI()*B658*7/Nt_input)</f>
        <v>1.8815688477777001E-15</v>
      </c>
      <c r="N727" s="343">
        <f t="shared" ref="N727:N744" si="1825">2*IMREAL(K658)*COS(2*PI()*B658*8/Nt_input)-2*IMAGINARY(K658)*SIN(2*PI()*B658*8/Nt_input)</f>
        <v>-1.8446974498751969E-15</v>
      </c>
      <c r="O727" s="343">
        <f t="shared" ref="O727:O744" si="1826">2*IMREAL(K658)*COS(2*PI()*B658*9/Nt_input)-2*IMAGINARY(K658)*SIN(2*PI()*B658*9/Nt_input)</f>
        <v>1.7900606071161928E-15</v>
      </c>
      <c r="P727" s="343">
        <f t="shared" ref="P727:P744" si="1827">2*IMREAL(K658)*COS(2*PI()*B658*10/Nt_input)-2*IMAGINARY(K658)*SIN(2*PI()*B658*10/Nt_input)</f>
        <v>-1.7181845021639912E-15</v>
      </c>
      <c r="Q727" s="343">
        <f t="shared" ref="Q727:Q744" si="1828">2*IMREAL(K658)*COS(2*PI()*B658*11/Nt_input)-2*IMAGINARY(K658)*SIN(2*PI()*B658*11/Nt_input)</f>
        <v>1.6297613412007619E-15</v>
      </c>
      <c r="R727" s="343">
        <f t="shared" ref="R727:R744" si="1829">2*IMREAL(K658)*COS(2*PI()*B658*12/Nt_input)-2*IMAGINARY(K658)*SIN(2*PI()*B658*12/Nt_input)</f>
        <v>-1.5256426876035954E-15</v>
      </c>
      <c r="S727" s="343">
        <f t="shared" ref="S727:S744" si="1830">2*IMREAL(K658)*COS(2*PI()*B658*13/Nt_input)-2*IMAGINARY(K658)*SIN(2*PI()*B658*13/Nt_input)</f>
        <v>1.4068312609236782E-15</v>
      </c>
      <c r="T727" s="343">
        <f t="shared" ref="T727:T744" si="1831">2*IMREAL(K658)*COS(2*PI()*B658*14/Nt_input)-2*IMAGINARY(K658)*SIN(2*PI()*B658*14/Nt_input)</f>
        <v>-1.27447128014887E-15</v>
      </c>
      <c r="U727" s="343">
        <f t="shared" ref="U727:U744" si="1832">2*IMREAL(K658)*COS(2*PI()*B658*15/Nt_input)-2*IMAGINARY(K658)*SIN(2*PI()*B658*15/Nt_input)</f>
        <v>1.1298374442493585E-15</v>
      </c>
      <c r="V727" s="343">
        <f t="shared" ref="V727:V744" si="1833">2*IMREAL(K658)*COS(2*PI()*B658*16/Nt_input)-2*IMAGINARY(K658)*SIN(2*PI()*B658*16/Nt_input)</f>
        <v>-9.7432265612975249E-16</v>
      </c>
      <c r="W727" s="343">
        <f t="shared" ref="W727:W744" si="1834">2*IMREAL(K658)*COS(2*PI()*B658*17/Nt_input)-2*IMAGINARY(K658)*SIN(2*PI()*B658*17/Nt_input)</f>
        <v>8.0942460821267479E-16</v>
      </c>
      <c r="X727" s="343">
        <f t="shared" ref="X727:X744" si="1835">2*IMREAL(K658)*COS(2*PI()*B658*18/Nt_input)-2*IMAGINARY(K658)*SIN(2*PI()*B658*18/Nt_input)</f>
        <v>-6.3673135884200933E-16</v>
      </c>
      <c r="Y727" s="343">
        <f t="shared" ref="Y727:Y744" si="1836">2*IMREAL(K658)*COS(2*PI()*B658*19/Nt_input)-2*IMAGINARY(K658)*SIN(2*PI()*B658*19/Nt_input)</f>
        <v>4.5790603841292842E-16</v>
      </c>
      <c r="Z727" s="343">
        <f t="shared" ref="Z727:Z744" si="1837">2*IMREAL(K658)*COS(2*PI()*B658*20/Nt_input)-2*IMAGINARY(K658)*SIN(2*PI()*B658*20/Nt_input)</f>
        <v>-2.7467083251701448E-16</v>
      </c>
      <c r="AA727" s="343">
        <f t="shared" ref="AA727:AA744" si="1838">2*IMREAL(K658)*COS(2*PI()*B658*21/Nt_input)-2*IMAGINARY(K658)*SIN(2*PI()*B658*21/Nt_input)</f>
        <v>8.879039635362441E-17</v>
      </c>
      <c r="AB727" s="343">
        <f t="shared" ref="AB727:AB744" si="1839">2*IMREAL(K658)*COS(2*PI()*B658*22/Nt_input)-2*IMAGINARY(K658)*SIN(2*PI()*B658*22/Nt_input)</f>
        <v>9.7945139864418803E-17</v>
      </c>
      <c r="AC727" s="343">
        <f t="shared" ref="AC727:AC744" si="1840">2*IMREAL(K658)*COS(2*PI()*B658*23/Nt_input)-2*IMAGINARY(K658)*SIN(2*PI()*B658*23/Nt_input)</f>
        <v>-2.8373741084330801E-16</v>
      </c>
      <c r="AD727" s="343">
        <f t="shared" ref="AD727:AD744" si="1841">2*IMREAL(K658)*COS(2*PI()*B658*24/Nt_input)-2*IMAGINARY(K658)*SIN(2*PI()*B658*24/Nt_input)</f>
        <v>4.6679713544913E-16</v>
      </c>
      <c r="AE727" s="343">
        <f t="shared" ref="AE727:AE744" si="1842">2*IMREAL(K658)*COS(2*PI()*B658*25/Nt_input)-2*IMAGINARY(K658)*SIN(2*PI()*B658*25/Nt_input)</f>
        <v>-6.4536134846330552E-16</v>
      </c>
      <c r="AF727" s="343">
        <f t="shared" ref="AF727:AF744" si="1843">2*IMREAL(K658)*COS(2*PI()*B658*26/Nt_input)-2*IMAGINARY(K658)*SIN(2*PI()*B658*26/Nt_input)</f>
        <v>8.1771037890138059E-16</v>
      </c>
      <c r="AG727" s="343">
        <f t="shared" ref="AG727:AG744" si="1844">2*IMREAL(K658)*COS(2*PI()*B658*27/Nt_input)-2*IMAGINARY(K658)*SIN(2*PI()*B658*27/Nt_input)</f>
        <v>-9.8218441138467227E-16</v>
      </c>
      <c r="AH727" s="343">
        <f t="shared" ref="AH727:AH744" si="1845">2*IMREAL(K658)*COS(2*PI()*B658*28/Nt_input)-2*IMAGINARY(K658)*SIN(2*PI()*B658*28/Nt_input)</f>
        <v>1.137199471069715E-15</v>
      </c>
      <c r="AI727" s="343">
        <f t="shared" ref="AI727:AI744" si="1846">2*IMREAL(K658)*COS(2*PI()*B658*29/Nt_input)-2*IMAGINARY(K658)*SIN(2*PI()*B658*29/Nt_input)</f>
        <v>-1.2812626781918903E-15</v>
      </c>
      <c r="AJ727" s="343">
        <f t="shared" ref="AJ727:AJ744" si="1847">2*IMREAL(K658)*COS(2*PI()*B658*30/Nt_input)-2*IMAGINARY(K658)*SIN(2*PI()*B658*30/Nt_input)</f>
        <v>1.4129866253136516E-15</v>
      </c>
      <c r="AK727" s="343">
        <f t="shared" ref="AK727:AK744" si="1848">2*IMREAL(K658)*COS(2*PI()*B658*31/Nt_input)-2*IMAGINARY(K658)*SIN(2*PI()*B658*31/Nt_input)</f>
        <v>-1.5311027388165823E-15</v>
      </c>
      <c r="AL727" s="343">
        <f t="shared" ref="AL727:AL744" si="1849">2*IMREAL(K658)*COS(2*PI()*B658*32/Nt_input)-2*IMAGINARY(K658)*SIN(2*PI()*B658*32/Nt_input)</f>
        <v>1.6344734959588136E-15</v>
      </c>
      <c r="AM727" s="343">
        <f t="shared" ref="AM727:AM744" si="1850">2*IMREAL(K658)*COS(2*PI()*B658*33/Nt_input)-2*IMAGINARY(K658)*SIN(2*PI()*B658*33/Nt_input)</f>
        <v>-1.7221033798408616E-15</v>
      </c>
      <c r="AN727" s="343">
        <f t="shared" ref="AN727:AN744" si="1851">2*IMREAL(K658)*COS(2*PI()*B658*34/Nt_input)-2*IMAGINARY(K658)*SIN(2*PI()*B658*34/Nt_input)</f>
        <v>1.7931484667775756E-15</v>
      </c>
      <c r="AO727" s="343">
        <f t="shared" ref="AO727:AO744" si="1852">2*IMREAL(K658)*COS(2*PI()*B658*35/Nt_input)-2*IMAGINARY(K658)*SIN(2*PI()*B658*35/Nt_input)</f>
        <v>-1.8469245537445594E-15</v>
      </c>
      <c r="AP727" s="343">
        <f t="shared" ref="AP727:AP744" si="1853">2*IMREAL(K658)*COS(2*PI()*B658*36/Nt_input)-2*IMAGINARY(K658)*SIN(2*PI()*B658*36/Nt_input)</f>
        <v>1.8829137476273215E-15</v>
      </c>
      <c r="AQ727" s="343">
        <f t="shared" ref="AQ727:AQ744" si="1854">2*IMREAL(K658)*COS(2*PI()*B658*37/Nt_input)-2*IMAGINARY(K658)*SIN(2*PI()*B658*37/Nt_input)</f>
        <v>-1.9007694528150766E-15</v>
      </c>
      <c r="AR727" s="343">
        <f t="shared" ref="AR727:AR744" si="1855">2*IMREAL(K658)*COS(2*PI()*B658*38/Nt_input)-2*IMAGINARY(K658)*SIN(2*PI()*B658*38/Nt_input)</f>
        <v>1.900319709105945E-15</v>
      </c>
      <c r="AS727" s="343">
        <f t="shared" ref="AS727:AS744" si="1856">2*IMREAL(K658)*COS(2*PI()*B658*39/Nt_input)-2*IMAGINARY(K658)*SIN(2*PI()*B658*39/Nt_input)</f>
        <v>-1.8815688477777013E-15</v>
      </c>
      <c r="AT727" s="343">
        <f t="shared" ref="AT727:AT744" si="1857">2*IMREAL(K658)*COS(2*PI()*B658*40/Nt_input)-2*IMAGINARY(K658)*SIN(2*PI()*B658*40/Nt_input)</f>
        <v>1.8446974498751926E-15</v>
      </c>
      <c r="AU727" s="343">
        <f t="shared" ref="AU727:AU744" si="1858">2*IMREAL(K658)*COS(2*PI()*B658*41/Nt_input)-2*IMAGINARY(K658)*SIN(2*PI()*B658*41/Nt_input)</f>
        <v>-1.7900606071161865E-15</v>
      </c>
      <c r="AV727" s="343">
        <f t="shared" ref="AV727:AV744" si="1859">2*IMREAL(K658)*COS(2*PI()*B658*42/Nt_input)-2*IMAGINARY(K658)*SIN(2*PI()*B658*42/Nt_input)</f>
        <v>1.7181845021639857E-15</v>
      </c>
      <c r="AW727" s="343">
        <f t="shared" ref="AW727:AW744" si="1860">2*IMREAL(K658)*COS(2*PI()*B658*43/Nt_input)-2*IMAGINARY(K658)*SIN(2*PI()*B658*43/Nt_input)</f>
        <v>-1.6297613412007554E-15</v>
      </c>
      <c r="AX727" s="343">
        <f t="shared" ref="AX727:AX744" si="1861">2*IMREAL(K658)*COS(2*PI()*B658*44/Nt_input)-2*IMAGINARY(K658)*SIN(2*PI()*B658*44/Nt_input)</f>
        <v>1.5256426876035877E-15</v>
      </c>
      <c r="AY727" s="343">
        <f t="shared" ref="AY727:AY744" si="1862">2*IMREAL(K658)*COS(2*PI()*B658*45/Nt_input)-2*IMAGINARY(K658)*SIN(2*PI()*B658*45/Nt_input)</f>
        <v>-1.4068312609236697E-15</v>
      </c>
      <c r="AZ727" s="343">
        <f t="shared" ref="AZ727:AZ744" si="1863">2*IMREAL(K658)*COS(2*PI()*B658*46/Nt_input)-2*IMAGINARY(K658)*SIN(2*PI()*B658*46/Nt_input)</f>
        <v>1.2744712801488608E-15</v>
      </c>
      <c r="BA727" s="343">
        <f t="shared" ref="BA727:BA744" si="1864">2*IMREAL(K658)*COS(2*PI()*B658*47/Nt_input)-2*IMAGINARY(K658)*SIN(2*PI()*B658*47/Nt_input)</f>
        <v>-1.1298374442493485E-15</v>
      </c>
      <c r="BB727" s="343">
        <f t="shared" ref="BB727:BB744" si="1865">2*IMREAL(K658)*COS(2*PI()*B658*48/Nt_input)-2*IMAGINARY(K658)*SIN(2*PI()*B658*48/Nt_input)</f>
        <v>9.7432265612974164E-16</v>
      </c>
      <c r="BC727" s="343">
        <f t="shared" ref="BC727:BC744" si="1866">2*IMREAL(K658)*COS(2*PI()*B658*49/Nt_input)-2*IMAGINARY(K658)*SIN(2*PI()*B658*49/Nt_input)</f>
        <v>-8.0942460821266345E-16</v>
      </c>
      <c r="BD727" s="343">
        <f t="shared" ref="BD727:BD744" si="1867">2*IMREAL(K658)*COS(2*PI()*B658*50/Nt_input)-2*IMAGINARY(K658)*SIN(2*PI()*B658*50/Nt_input)</f>
        <v>6.367313588419975E-16</v>
      </c>
      <c r="BE727" s="343">
        <f t="shared" ref="BE727:BE744" si="1868">2*IMREAL(K658)*COS(2*PI()*B658*51/Nt_input)-2*IMAGINARY(K658)*SIN(2*PI()*B658*51/Nt_input)</f>
        <v>-4.5790603841291609E-16</v>
      </c>
      <c r="BF727" s="343">
        <f t="shared" ref="BF727:BF744" si="1869">2*IMREAL(K658)*COS(2*PI()*B658*52/Nt_input)-2*IMAGINARY(K658)*SIN(2*PI()*B658*52/Nt_input)</f>
        <v>2.7467083251701556E-16</v>
      </c>
      <c r="BG727" s="343">
        <f t="shared" ref="BG727:BG744" si="1870">2*IMREAL(K658)*COS(2*PI()*B658*53/Nt_input)-2*IMAGINARY(K658)*SIN(2*PI()*B658*53/Nt_input)</f>
        <v>-8.8790396353625396E-17</v>
      </c>
      <c r="BH727" s="343">
        <f t="shared" ref="BH727:BH744" si="1871">2*IMREAL(K658)*COS(2*PI()*B658*54/Nt_input)-2*IMAGINARY(K658)*SIN(2*PI()*B658*54/Nt_input)</f>
        <v>-9.7945139864417916E-17</v>
      </c>
      <c r="BI727" s="343">
        <f t="shared" ref="BI727:BI744" si="1872">2*IMREAL(K658)*COS(2*PI()*B658*55/Nt_input)-2*IMAGINARY(K658)*SIN(2*PI()*B658*55/Nt_input)</f>
        <v>2.8373741084330712E-16</v>
      </c>
      <c r="BJ727" s="343">
        <f t="shared" ref="BJ727:BJ744" si="1873">2*IMREAL(K658)*COS(2*PI()*B658*56/Nt_input)-2*IMAGINARY(K658)*SIN(2*PI()*B658*56/Nt_input)</f>
        <v>-4.6679713544912902E-16</v>
      </c>
      <c r="BK727" s="343">
        <f t="shared" ref="BK727:BK744" si="1874">2*IMREAL(K658)*COS(2*PI()*B658*57/Nt_input)-2*IMAGINARY(K658)*SIN(2*PI()*B658*57/Nt_input)</f>
        <v>6.4536134846330463E-16</v>
      </c>
      <c r="BL727" s="343">
        <f t="shared" ref="BL727:BL744" si="1875">2*IMREAL(K658)*COS(2*PI()*B658*58/Nt_input)-2*IMAGINARY(K658)*SIN(2*PI()*B658*58/Nt_input)</f>
        <v>-8.1771037890137971E-16</v>
      </c>
      <c r="BM727" s="343">
        <f t="shared" ref="BM727:BM744" si="1876">2*IMREAL(K658)*COS(2*PI()*B658*59/Nt_input)-2*IMAGINARY(K658)*SIN(2*PI()*B658*59/Nt_input)</f>
        <v>9.8218441138467149E-16</v>
      </c>
      <c r="BN727" s="343">
        <f t="shared" ref="BN727:BN744" si="1877">2*IMREAL(K658)*COS(2*PI()*B658*60/Nt_input)-2*IMAGINARY(K658)*SIN(2*PI()*B658*60/Nt_input)</f>
        <v>-1.1371994710697144E-15</v>
      </c>
      <c r="BO727" s="343">
        <f t="shared" ref="BO727:BO744" si="1878">2*IMREAL(K658)*COS(2*PI()*B658*61/Nt_input)-2*IMAGINARY(K658)*SIN(2*PI()*B658*61/Nt_input)</f>
        <v>1.2812626781918895E-15</v>
      </c>
      <c r="BP727" s="343">
        <f t="shared" ref="BP727:BP744" si="1879">2*IMREAL(K658)*COS(2*PI()*B658*62/Nt_input)-2*IMAGINARY(K658)*SIN(2*PI()*B658*62/Nt_input)</f>
        <v>-1.4129866253136508E-15</v>
      </c>
      <c r="BQ727" s="343">
        <f t="shared" ref="BQ727:BQ744" si="1880">2*IMREAL(K658)*COS(2*PI()*B658*63/Nt_input)-2*IMAGINARY(K658)*SIN(2*PI()*B658*63/Nt_input)</f>
        <v>1.5311027388165817E-15</v>
      </c>
      <c r="BR727" s="343">
        <f t="shared" ref="BR727:BR744" si="1881">2*IMREAL(K658)*COS(2*PI()*B658*64/Nt_input)-2*IMAGINARY(K658)*SIN(2*PI()*B658*64/Nt_input)</f>
        <v>-1.634473495958813E-15</v>
      </c>
    </row>
    <row r="728" spans="2:70">
      <c r="B728" s="340">
        <v>34</v>
      </c>
      <c r="C728" s="340">
        <f t="shared" ref="C728:C758" si="1882">C727+Div_Nt_input</f>
        <v>1.0625000000000004E-2</v>
      </c>
      <c r="D728" s="341">
        <f t="shared" si="1817"/>
        <v>39.189373515300787</v>
      </c>
      <c r="E728" s="342" t="str">
        <f>AN694</f>
        <v>-0.0106264846992157</v>
      </c>
      <c r="F728" s="291">
        <v>34</v>
      </c>
      <c r="G728" s="343">
        <f t="shared" si="1818"/>
        <v>-5.553359482723963E-16</v>
      </c>
      <c r="H728" s="343">
        <f t="shared" si="1819"/>
        <v>4.8092705686283196E-16</v>
      </c>
      <c r="I728" s="343">
        <f t="shared" si="1820"/>
        <v>-3.8803640836502946E-16</v>
      </c>
      <c r="J728" s="343">
        <f t="shared" si="1821"/>
        <v>2.8023373830708447E-16</v>
      </c>
      <c r="K728" s="343">
        <f t="shared" si="1822"/>
        <v>-1.6166184284288945E-16</v>
      </c>
      <c r="L728" s="343">
        <f t="shared" si="1823"/>
        <v>3.6877373419245832E-17</v>
      </c>
      <c r="M728" s="343">
        <f t="shared" si="1824"/>
        <v>8.9324272783827923E-17</v>
      </c>
      <c r="N728" s="343">
        <f t="shared" si="1825"/>
        <v>-2.1209323727744845E-16</v>
      </c>
      <c r="O728" s="343">
        <f t="shared" si="1826"/>
        <v>3.2671157760575454E-16</v>
      </c>
      <c r="P728" s="343">
        <f t="shared" si="1827"/>
        <v>-4.2877457522863509E-16</v>
      </c>
      <c r="Q728" s="343">
        <f t="shared" si="1828"/>
        <v>5.1436000638503281E-16</v>
      </c>
      <c r="R728" s="343">
        <f t="shared" si="1829"/>
        <v>-5.8017887095246789E-16</v>
      </c>
      <c r="S728" s="343">
        <f t="shared" si="1830"/>
        <v>6.2370178687725726E-16</v>
      </c>
      <c r="T728" s="343">
        <f t="shared" si="1831"/>
        <v>-6.4325619290834667E-16</v>
      </c>
      <c r="U728" s="343">
        <f t="shared" si="1832"/>
        <v>6.3809062418819721E-16</v>
      </c>
      <c r="V728" s="343">
        <f t="shared" si="1833"/>
        <v>-6.0840359062583967E-16</v>
      </c>
      <c r="W728" s="343">
        <f t="shared" si="1834"/>
        <v>5.5533594827239492E-16</v>
      </c>
      <c r="X728" s="343">
        <f t="shared" si="1835"/>
        <v>-4.8092705686283216E-16</v>
      </c>
      <c r="Y728" s="343">
        <f t="shared" si="1836"/>
        <v>3.8803640836502873E-16</v>
      </c>
      <c r="Z728" s="343">
        <f t="shared" si="1837"/>
        <v>-2.802337383070857E-16</v>
      </c>
      <c r="AA728" s="343">
        <f t="shared" si="1838"/>
        <v>1.6166184284288405E-16</v>
      </c>
      <c r="AB728" s="343">
        <f t="shared" si="1839"/>
        <v>-3.687737341924487E-17</v>
      </c>
      <c r="AC728" s="343">
        <f t="shared" si="1840"/>
        <v>-8.9324272783826592E-17</v>
      </c>
      <c r="AD728" s="343">
        <f t="shared" si="1841"/>
        <v>2.1209323727745368E-16</v>
      </c>
      <c r="AE728" s="343">
        <f t="shared" si="1842"/>
        <v>-3.2671157760575731E-16</v>
      </c>
      <c r="AF728" s="343">
        <f t="shared" si="1843"/>
        <v>4.2877457522863578E-16</v>
      </c>
      <c r="AG728" s="343">
        <f t="shared" si="1844"/>
        <v>-5.1436000638503054E-16</v>
      </c>
      <c r="AH728" s="343">
        <f t="shared" si="1845"/>
        <v>5.8017887095246839E-16</v>
      </c>
      <c r="AI728" s="343">
        <f t="shared" si="1846"/>
        <v>-6.2370178687725746E-16</v>
      </c>
      <c r="AJ728" s="343">
        <f t="shared" si="1847"/>
        <v>6.4325619290834637E-16</v>
      </c>
      <c r="AK728" s="343">
        <f t="shared" si="1848"/>
        <v>-6.3809062418819652E-16</v>
      </c>
      <c r="AL728" s="343">
        <f t="shared" si="1849"/>
        <v>6.0840359062583938E-16</v>
      </c>
      <c r="AM728" s="343">
        <f t="shared" si="1850"/>
        <v>-5.5533594827239679E-16</v>
      </c>
      <c r="AN728" s="343">
        <f t="shared" si="1851"/>
        <v>4.8092705686282851E-16</v>
      </c>
      <c r="AO728" s="343">
        <f t="shared" si="1852"/>
        <v>-3.8803640836502784E-16</v>
      </c>
      <c r="AP728" s="343">
        <f t="shared" si="1853"/>
        <v>2.8023373830708486E-16</v>
      </c>
      <c r="AQ728" s="343">
        <f t="shared" si="1854"/>
        <v>-1.6166184284288314E-16</v>
      </c>
      <c r="AR728" s="343">
        <f t="shared" si="1855"/>
        <v>3.6877373419243934E-17</v>
      </c>
      <c r="AS728" s="343">
        <f t="shared" si="1856"/>
        <v>8.9324272783836601E-17</v>
      </c>
      <c r="AT728" s="343">
        <f t="shared" si="1857"/>
        <v>-2.1209323727744592E-16</v>
      </c>
      <c r="AU728" s="343">
        <f t="shared" si="1858"/>
        <v>3.2671157760575809E-16</v>
      </c>
      <c r="AV728" s="343">
        <f t="shared" si="1859"/>
        <v>-4.2877457522864332E-16</v>
      </c>
      <c r="AW728" s="343">
        <f t="shared" si="1860"/>
        <v>5.1436000638503104E-16</v>
      </c>
      <c r="AX728" s="343">
        <f t="shared" si="1861"/>
        <v>-5.8017887095246868E-16</v>
      </c>
      <c r="AY728" s="343">
        <f t="shared" si="1862"/>
        <v>6.2370178687725992E-16</v>
      </c>
      <c r="AZ728" s="343">
        <f t="shared" si="1863"/>
        <v>-6.4325619290834647E-16</v>
      </c>
      <c r="BA728" s="343">
        <f t="shared" si="1864"/>
        <v>6.3809062418819642E-16</v>
      </c>
      <c r="BB728" s="343">
        <f t="shared" si="1865"/>
        <v>-6.0840359062583603E-16</v>
      </c>
      <c r="BC728" s="343">
        <f t="shared" si="1866"/>
        <v>5.553359482723963E-16</v>
      </c>
      <c r="BD728" s="343">
        <f t="shared" si="1867"/>
        <v>-4.8092705686282782E-16</v>
      </c>
      <c r="BE728" s="343">
        <f t="shared" si="1868"/>
        <v>3.8803640836503444E-16</v>
      </c>
      <c r="BF728" s="343">
        <f t="shared" si="1869"/>
        <v>-2.8023373830708402E-16</v>
      </c>
      <c r="BG728" s="343">
        <f t="shared" si="1870"/>
        <v>1.6166184284288225E-16</v>
      </c>
      <c r="BH728" s="343">
        <f t="shared" si="1871"/>
        <v>-3.6877373419252118E-17</v>
      </c>
      <c r="BI728" s="343">
        <f t="shared" si="1872"/>
        <v>-8.9324272783828441E-17</v>
      </c>
      <c r="BJ728" s="343">
        <f t="shared" si="1873"/>
        <v>2.1209323727745546E-16</v>
      </c>
      <c r="BK728" s="343">
        <f t="shared" si="1874"/>
        <v>-3.2671157760575099E-16</v>
      </c>
      <c r="BL728" s="343">
        <f t="shared" si="1875"/>
        <v>4.2877457522863721E-16</v>
      </c>
      <c r="BM728" s="343">
        <f t="shared" si="1876"/>
        <v>-5.1436000638503725E-16</v>
      </c>
      <c r="BN728" s="343">
        <f t="shared" si="1877"/>
        <v>5.8017887095246513E-16</v>
      </c>
      <c r="BO728" s="343">
        <f t="shared" si="1878"/>
        <v>-6.2370178687725795E-16</v>
      </c>
      <c r="BP728" s="343">
        <f t="shared" si="1879"/>
        <v>6.4325619290834706E-16</v>
      </c>
      <c r="BQ728" s="343">
        <f t="shared" si="1880"/>
        <v>-6.3809062418819751E-16</v>
      </c>
      <c r="BR728" s="343">
        <f t="shared" si="1881"/>
        <v>6.0840359062583869E-16</v>
      </c>
    </row>
    <row r="729" spans="2:70">
      <c r="B729" s="340">
        <v>35</v>
      </c>
      <c r="C729" s="340">
        <f t="shared" si="1882"/>
        <v>1.0937500000000005E-2</v>
      </c>
      <c r="D729" s="341">
        <f t="shared" si="1817"/>
        <v>39.18904124044456</v>
      </c>
      <c r="E729" s="342" t="str">
        <f>AO694</f>
        <v>-0.0109587595554419</v>
      </c>
      <c r="F729" s="291">
        <v>35</v>
      </c>
      <c r="G729" s="343">
        <f t="shared" si="1818"/>
        <v>-1.3840080642425647E-17</v>
      </c>
      <c r="H729" s="343">
        <f t="shared" si="1819"/>
        <v>6.0772513863988703E-19</v>
      </c>
      <c r="I729" s="343">
        <f t="shared" si="1820"/>
        <v>1.2676967246019767E-17</v>
      </c>
      <c r="J729" s="343">
        <f t="shared" si="1821"/>
        <v>-2.4869927723584558E-17</v>
      </c>
      <c r="K729" s="343">
        <f t="shared" si="1822"/>
        <v>3.4921106724865805E-17</v>
      </c>
      <c r="L729" s="343">
        <f t="shared" si="1823"/>
        <v>-4.1964903463282286E-17</v>
      </c>
      <c r="M729" s="343">
        <f t="shared" si="1824"/>
        <v>4.539471089338029E-17</v>
      </c>
      <c r="N729" s="343">
        <f t="shared" si="1825"/>
        <v>-4.491515630227353E-17</v>
      </c>
      <c r="O729" s="343">
        <f t="shared" si="1826"/>
        <v>4.0567538609344275E-17</v>
      </c>
      <c r="P729" s="343">
        <f t="shared" si="1827"/>
        <v>-3.2726271731037011E-17</v>
      </c>
      <c r="Q729" s="343">
        <f t="shared" si="1828"/>
        <v>2.2066640305779852E-17</v>
      </c>
      <c r="R729" s="343">
        <f t="shared" si="1829"/>
        <v>-9.506644634352419E-18</v>
      </c>
      <c r="S729" s="343">
        <f t="shared" si="1830"/>
        <v>-3.872056889611551E-18</v>
      </c>
      <c r="T729" s="343">
        <f t="shared" si="1831"/>
        <v>1.6917299474190611E-17</v>
      </c>
      <c r="U729" s="343">
        <f t="shared" si="1832"/>
        <v>-2.8505635587417018E-17</v>
      </c>
      <c r="V729" s="343">
        <f t="shared" si="1833"/>
        <v>3.7639085504375098E-17</v>
      </c>
      <c r="W729" s="343">
        <f t="shared" si="1834"/>
        <v>-4.3531082651003044E-17</v>
      </c>
      <c r="X729" s="343">
        <f t="shared" si="1835"/>
        <v>4.5674212189299704E-17</v>
      </c>
      <c r="Y729" s="343">
        <f t="shared" si="1836"/>
        <v>-4.3883909242462114E-17</v>
      </c>
      <c r="Z729" s="343">
        <f t="shared" si="1837"/>
        <v>3.8314353498147453E-17</v>
      </c>
      <c r="AA729" s="343">
        <f t="shared" si="1838"/>
        <v>-2.9445191357297076E-17</v>
      </c>
      <c r="AB729" s="343">
        <f t="shared" si="1839"/>
        <v>1.8040229108155043E-17</v>
      </c>
      <c r="AC729" s="343">
        <f t="shared" si="1840"/>
        <v>-5.0816544415900711E-18</v>
      </c>
      <c r="AD729" s="343">
        <f t="shared" si="1841"/>
        <v>-8.3145488933345108E-18</v>
      </c>
      <c r="AE729" s="343">
        <f t="shared" si="1842"/>
        <v>2.0994708860488252E-17</v>
      </c>
      <c r="AF729" s="343">
        <f t="shared" si="1843"/>
        <v>-3.1866818597777271E-17</v>
      </c>
      <c r="AG729" s="343">
        <f t="shared" si="1844"/>
        <v>3.9994579314860085E-17</v>
      </c>
      <c r="AH729" s="343">
        <f t="shared" si="1845"/>
        <v>-4.4678033716284383E-17</v>
      </c>
      <c r="AI729" s="343">
        <f t="shared" si="1846"/>
        <v>4.5513845853772069E-17</v>
      </c>
      <c r="AJ729" s="343">
        <f t="shared" si="1847"/>
        <v>-4.2430036147260882E-17</v>
      </c>
      <c r="AK729" s="343">
        <f t="shared" si="1848"/>
        <v>3.5692180218007365E-17</v>
      </c>
      <c r="AL729" s="343">
        <f t="shared" si="1849"/>
        <v>-2.5880537694407695E-17</v>
      </c>
      <c r="AM729" s="343">
        <f t="shared" si="1850"/>
        <v>1.3840080642425718E-17</v>
      </c>
      <c r="AN729" s="343">
        <f t="shared" si="1851"/>
        <v>-6.0772513864033076E-19</v>
      </c>
      <c r="AO729" s="343">
        <f t="shared" si="1852"/>
        <v>-1.2676967246019576E-17</v>
      </c>
      <c r="AP729" s="343">
        <f t="shared" si="1853"/>
        <v>2.4869927723584127E-17</v>
      </c>
      <c r="AQ729" s="343">
        <f t="shared" si="1854"/>
        <v>-3.4921106724865675E-17</v>
      </c>
      <c r="AR729" s="343">
        <f t="shared" si="1855"/>
        <v>4.1964903463282273E-17</v>
      </c>
      <c r="AS729" s="343">
        <f t="shared" si="1856"/>
        <v>-4.5394710893380253E-17</v>
      </c>
      <c r="AT729" s="343">
        <f t="shared" si="1857"/>
        <v>4.4915156302273654E-17</v>
      </c>
      <c r="AU729" s="343">
        <f t="shared" si="1858"/>
        <v>-4.0567538609344139E-17</v>
      </c>
      <c r="AV729" s="343">
        <f t="shared" si="1859"/>
        <v>3.2726271731037036E-17</v>
      </c>
      <c r="AW729" s="343">
        <f t="shared" si="1860"/>
        <v>-2.206664030578017E-17</v>
      </c>
      <c r="AX729" s="343">
        <f t="shared" si="1861"/>
        <v>9.506644634353405E-18</v>
      </c>
      <c r="AY729" s="343">
        <f t="shared" si="1862"/>
        <v>3.8720568896115171E-18</v>
      </c>
      <c r="AZ729" s="343">
        <f t="shared" si="1863"/>
        <v>-1.6917299474190275E-17</v>
      </c>
      <c r="BA729" s="343">
        <f t="shared" si="1864"/>
        <v>2.8505635587416488E-17</v>
      </c>
      <c r="BB729" s="343">
        <f t="shared" si="1865"/>
        <v>-3.7639085504375259E-17</v>
      </c>
      <c r="BC729" s="343">
        <f t="shared" si="1866"/>
        <v>4.3531082651003044E-17</v>
      </c>
      <c r="BD729" s="343">
        <f t="shared" si="1867"/>
        <v>-4.5674212189299704E-17</v>
      </c>
      <c r="BE729" s="343">
        <f t="shared" si="1868"/>
        <v>4.3883909242462391E-17</v>
      </c>
      <c r="BF729" s="343">
        <f t="shared" si="1869"/>
        <v>-3.8314353498147287E-17</v>
      </c>
      <c r="BG729" s="343">
        <f t="shared" si="1870"/>
        <v>2.9445191357297353E-17</v>
      </c>
      <c r="BH729" s="343">
        <f t="shared" si="1871"/>
        <v>-1.8040229108155373E-17</v>
      </c>
      <c r="BI729" s="343">
        <f t="shared" si="1872"/>
        <v>5.0816544415910757E-18</v>
      </c>
      <c r="BJ729" s="343">
        <f t="shared" si="1873"/>
        <v>8.3145488933341595E-18</v>
      </c>
      <c r="BK729" s="343">
        <f t="shared" si="1874"/>
        <v>-2.0994708860487938E-17</v>
      </c>
      <c r="BL729" s="343">
        <f t="shared" si="1875"/>
        <v>3.186681859777655E-17</v>
      </c>
      <c r="BM729" s="343">
        <f t="shared" si="1876"/>
        <v>-3.9994579314860226E-17</v>
      </c>
      <c r="BN729" s="343">
        <f t="shared" si="1877"/>
        <v>4.4678033716284315E-17</v>
      </c>
      <c r="BO729" s="343">
        <f t="shared" si="1878"/>
        <v>-4.55138458537721E-17</v>
      </c>
      <c r="BP729" s="343">
        <f t="shared" si="1879"/>
        <v>4.2430036147261257E-17</v>
      </c>
      <c r="BQ729" s="343">
        <f t="shared" si="1880"/>
        <v>-3.569218021800718E-17</v>
      </c>
      <c r="BR729" s="343">
        <f t="shared" si="1881"/>
        <v>2.5880537694407991E-17</v>
      </c>
    </row>
    <row r="730" spans="2:70">
      <c r="B730" s="340">
        <v>36</v>
      </c>
      <c r="C730" s="340">
        <f t="shared" si="1882"/>
        <v>1.1250000000000005E-2</v>
      </c>
      <c r="D730" s="341">
        <f t="shared" si="1817"/>
        <v>39.188814504433537</v>
      </c>
      <c r="E730" s="342" t="str">
        <f>AP694</f>
        <v>-0.0111854955664678</v>
      </c>
      <c r="F730" s="291">
        <v>36</v>
      </c>
      <c r="G730" s="343">
        <f t="shared" si="1818"/>
        <v>-4.1700057997058088E-16</v>
      </c>
      <c r="H730" s="343">
        <f t="shared" si="1819"/>
        <v>5.0031884180387139E-16</v>
      </c>
      <c r="I730" s="343">
        <f t="shared" si="1820"/>
        <v>-5.0746809537411747E-16</v>
      </c>
      <c r="J730" s="343">
        <f t="shared" si="1821"/>
        <v>4.3735993163339412E-16</v>
      </c>
      <c r="K730" s="343">
        <f t="shared" si="1822"/>
        <v>-3.0066768297913941E-16</v>
      </c>
      <c r="L730" s="343">
        <f t="shared" si="1823"/>
        <v>1.182015051506448E-16</v>
      </c>
      <c r="M730" s="343">
        <f t="shared" si="1824"/>
        <v>8.2259780337724611E-17</v>
      </c>
      <c r="N730" s="343">
        <f t="shared" si="1825"/>
        <v>-2.7019775995643949E-16</v>
      </c>
      <c r="O730" s="343">
        <f t="shared" si="1826"/>
        <v>4.1700057997058009E-16</v>
      </c>
      <c r="P730" s="343">
        <f t="shared" si="1827"/>
        <v>-5.003188418038713E-16</v>
      </c>
      <c r="Q730" s="343">
        <f t="shared" si="1828"/>
        <v>5.0746809537411737E-16</v>
      </c>
      <c r="R730" s="343">
        <f t="shared" si="1829"/>
        <v>-4.3735993163339491E-16</v>
      </c>
      <c r="S730" s="343">
        <f t="shared" si="1830"/>
        <v>3.006676829791399E-16</v>
      </c>
      <c r="T730" s="343">
        <f t="shared" si="1831"/>
        <v>-1.1820150515064367E-16</v>
      </c>
      <c r="U730" s="343">
        <f t="shared" si="1832"/>
        <v>-8.2259780337722244E-17</v>
      </c>
      <c r="V730" s="343">
        <f t="shared" si="1833"/>
        <v>2.7019775995643899E-16</v>
      </c>
      <c r="W730" s="343">
        <f t="shared" si="1834"/>
        <v>-4.1700057997058088E-16</v>
      </c>
      <c r="X730" s="343">
        <f t="shared" si="1835"/>
        <v>5.003188418038708E-16</v>
      </c>
      <c r="Y730" s="343">
        <f t="shared" si="1836"/>
        <v>-5.0746809537411767E-16</v>
      </c>
      <c r="Z730" s="343">
        <f t="shared" si="1837"/>
        <v>4.3735993163339422E-16</v>
      </c>
      <c r="AA730" s="343">
        <f t="shared" si="1838"/>
        <v>-3.0066768297913886E-16</v>
      </c>
      <c r="AB730" s="343">
        <f t="shared" si="1839"/>
        <v>1.1820150515064239E-16</v>
      </c>
      <c r="AC730" s="343">
        <f t="shared" si="1840"/>
        <v>8.2259780337719853E-17</v>
      </c>
      <c r="AD730" s="343">
        <f t="shared" si="1841"/>
        <v>-2.7019775995643697E-16</v>
      </c>
      <c r="AE730" s="343">
        <f t="shared" si="1842"/>
        <v>4.170005799705794E-16</v>
      </c>
      <c r="AF730" s="343">
        <f t="shared" si="1843"/>
        <v>-5.003188418038711E-16</v>
      </c>
      <c r="AG730" s="343">
        <f t="shared" si="1844"/>
        <v>5.0746809537411747E-16</v>
      </c>
      <c r="AH730" s="343">
        <f t="shared" si="1845"/>
        <v>-4.3735993163339358E-16</v>
      </c>
      <c r="AI730" s="343">
        <f t="shared" si="1846"/>
        <v>3.0066768297914375E-16</v>
      </c>
      <c r="AJ730" s="343">
        <f t="shared" si="1847"/>
        <v>-1.182015051506483E-16</v>
      </c>
      <c r="AK730" s="343">
        <f t="shared" si="1848"/>
        <v>-8.225978033772116E-17</v>
      </c>
      <c r="AL730" s="343">
        <f t="shared" si="1849"/>
        <v>2.7019775995643806E-16</v>
      </c>
      <c r="AM730" s="343">
        <f t="shared" si="1850"/>
        <v>-4.1700057997058014E-16</v>
      </c>
      <c r="AN730" s="343">
        <f t="shared" si="1851"/>
        <v>5.0031884180387139E-16</v>
      </c>
      <c r="AO730" s="343">
        <f t="shared" si="1852"/>
        <v>-5.0746809537411727E-16</v>
      </c>
      <c r="AP730" s="343">
        <f t="shared" si="1853"/>
        <v>4.3735993163339674E-16</v>
      </c>
      <c r="AQ730" s="343">
        <f t="shared" si="1854"/>
        <v>-3.0066768297914271E-16</v>
      </c>
      <c r="AR730" s="343">
        <f t="shared" si="1855"/>
        <v>1.1820150515064707E-16</v>
      </c>
      <c r="AS730" s="343">
        <f t="shared" si="1856"/>
        <v>8.2259780337722392E-17</v>
      </c>
      <c r="AT730" s="343">
        <f t="shared" si="1857"/>
        <v>-2.7019775995643914E-16</v>
      </c>
      <c r="AU730" s="343">
        <f t="shared" si="1858"/>
        <v>4.1700057997058088E-16</v>
      </c>
      <c r="AV730" s="343">
        <f t="shared" si="1859"/>
        <v>-5.0031884180387169E-16</v>
      </c>
      <c r="AW730" s="343">
        <f t="shared" si="1860"/>
        <v>5.0746809537411708E-16</v>
      </c>
      <c r="AX730" s="343">
        <f t="shared" si="1861"/>
        <v>-4.3735993163339225E-16</v>
      </c>
      <c r="AY730" s="343">
        <f t="shared" si="1862"/>
        <v>3.0066768297914764E-16</v>
      </c>
      <c r="AZ730" s="343">
        <f t="shared" si="1863"/>
        <v>-1.1820150515065291E-16</v>
      </c>
      <c r="BA730" s="343">
        <f t="shared" si="1864"/>
        <v>-8.2259780337716402E-17</v>
      </c>
      <c r="BB730" s="343">
        <f t="shared" si="1865"/>
        <v>2.7019775995643396E-16</v>
      </c>
      <c r="BC730" s="343">
        <f t="shared" si="1866"/>
        <v>-4.1700057997057733E-16</v>
      </c>
      <c r="BD730" s="343">
        <f t="shared" si="1867"/>
        <v>5.0031884180387031E-16</v>
      </c>
      <c r="BE730" s="343">
        <f t="shared" si="1868"/>
        <v>-5.0746809537411796E-16</v>
      </c>
      <c r="BF730" s="343">
        <f t="shared" si="1869"/>
        <v>4.3735993163339546E-16</v>
      </c>
      <c r="BG730" s="343">
        <f t="shared" si="1870"/>
        <v>-3.0066768297914074E-16</v>
      </c>
      <c r="BH730" s="343">
        <f t="shared" si="1871"/>
        <v>1.1820150515064455E-16</v>
      </c>
      <c r="BI730" s="343">
        <f t="shared" si="1872"/>
        <v>8.2259780337724858E-17</v>
      </c>
      <c r="BJ730" s="343">
        <f t="shared" si="1873"/>
        <v>-2.7019775995644126E-16</v>
      </c>
      <c r="BK730" s="343">
        <f t="shared" si="1874"/>
        <v>4.1700057997058236E-16</v>
      </c>
      <c r="BL730" s="343">
        <f t="shared" si="1875"/>
        <v>-5.0031884180386893E-16</v>
      </c>
      <c r="BM730" s="343">
        <f t="shared" si="1876"/>
        <v>5.0746809537411905E-16</v>
      </c>
      <c r="BN730" s="343">
        <f t="shared" si="1877"/>
        <v>-4.3735993163339861E-16</v>
      </c>
      <c r="BO730" s="343">
        <f t="shared" si="1878"/>
        <v>3.0066768297914557E-16</v>
      </c>
      <c r="BP730" s="343">
        <f t="shared" si="1879"/>
        <v>-1.1820150515065047E-16</v>
      </c>
      <c r="BQ730" s="343">
        <f t="shared" si="1880"/>
        <v>-8.2259780337718941E-17</v>
      </c>
      <c r="BR730" s="343">
        <f t="shared" si="1881"/>
        <v>2.7019775995643613E-16</v>
      </c>
    </row>
    <row r="731" spans="2:70">
      <c r="B731" s="340">
        <v>37</v>
      </c>
      <c r="C731" s="340">
        <f t="shared" si="1882"/>
        <v>1.1562500000000005E-2</v>
      </c>
      <c r="D731" s="341">
        <f t="shared" si="1817"/>
        <v>39.188695490859416</v>
      </c>
      <c r="E731" s="342" t="str">
        <f>AQ694</f>
        <v>-0.0113045091405832</v>
      </c>
      <c r="F731" s="291">
        <v>37</v>
      </c>
      <c r="G731" s="343">
        <f t="shared" si="1818"/>
        <v>7.6912452798214127E-16</v>
      </c>
      <c r="H731" s="343">
        <f t="shared" si="1819"/>
        <v>-5.899263774373436E-16</v>
      </c>
      <c r="I731" s="343">
        <f t="shared" si="1820"/>
        <v>2.7141270534183267E-16</v>
      </c>
      <c r="J731" s="343">
        <f t="shared" si="1821"/>
        <v>1.1119710492679037E-16</v>
      </c>
      <c r="K731" s="343">
        <f t="shared" si="1822"/>
        <v>-4.6754688807965484E-16</v>
      </c>
      <c r="L731" s="343">
        <f t="shared" si="1823"/>
        <v>7.1348198042790778E-16</v>
      </c>
      <c r="M731" s="343">
        <f t="shared" si="1824"/>
        <v>-7.909229724578414E-16</v>
      </c>
      <c r="N731" s="343">
        <f t="shared" si="1825"/>
        <v>6.8158159531644961E-16</v>
      </c>
      <c r="O731" s="343">
        <f t="shared" si="1826"/>
        <v>-4.112796321382641E-16</v>
      </c>
      <c r="P731" s="343">
        <f t="shared" si="1827"/>
        <v>4.3850911035759475E-17</v>
      </c>
      <c r="Q731" s="343">
        <f t="shared" si="1828"/>
        <v>3.3393353033130072E-16</v>
      </c>
      <c r="R731" s="343">
        <f t="shared" si="1829"/>
        <v>-6.3285707359193538E-16</v>
      </c>
      <c r="S731" s="343">
        <f t="shared" si="1830"/>
        <v>7.8232669065669962E-16</v>
      </c>
      <c r="T731" s="343">
        <f t="shared" si="1831"/>
        <v>-7.4704401472290597E-16</v>
      </c>
      <c r="U731" s="343">
        <f t="shared" si="1832"/>
        <v>5.3534131331989351E-16</v>
      </c>
      <c r="V731" s="343">
        <f t="shared" si="1833"/>
        <v>-1.9721376107907378E-16</v>
      </c>
      <c r="W731" s="343">
        <f t="shared" si="1834"/>
        <v>-1.8748729428439093E-16</v>
      </c>
      <c r="X731" s="343">
        <f t="shared" si="1835"/>
        <v>5.2791182432815833E-16</v>
      </c>
      <c r="Y731" s="343">
        <f t="shared" si="1836"/>
        <v>-7.4366603286748221E-16</v>
      </c>
      <c r="Z731" s="343">
        <f t="shared" si="1837"/>
        <v>7.8379795159067354E-16</v>
      </c>
      <c r="AA731" s="343">
        <f t="shared" si="1838"/>
        <v>-6.3883012805350745E-16</v>
      </c>
      <c r="AB731" s="343">
        <f t="shared" si="1839"/>
        <v>3.4299779688287091E-16</v>
      </c>
      <c r="AC731" s="343">
        <f t="shared" si="1840"/>
        <v>3.3836026662223283E-17</v>
      </c>
      <c r="AD731" s="343">
        <f t="shared" si="1841"/>
        <v>-4.026792197118162E-16</v>
      </c>
      <c r="AE731" s="343">
        <f t="shared" si="1842"/>
        <v>6.7642670648788547E-16</v>
      </c>
      <c r="AF731" s="343">
        <f t="shared" si="1843"/>
        <v>-7.9043097273776409E-16</v>
      </c>
      <c r="AG731" s="343">
        <f t="shared" si="1844"/>
        <v>7.1776905922609402E-16</v>
      </c>
      <c r="AH731" s="343">
        <f t="shared" si="1845"/>
        <v>-4.756006197078404E-16</v>
      </c>
      <c r="AI731" s="343">
        <f t="shared" si="1846"/>
        <v>1.2111554048911111E-16</v>
      </c>
      <c r="AJ731" s="343">
        <f t="shared" si="1847"/>
        <v>2.6197187850705762E-16</v>
      </c>
      <c r="AK731" s="343">
        <f t="shared" si="1848"/>
        <v>-5.8319268112242731E-16</v>
      </c>
      <c r="AL731" s="343">
        <f t="shared" si="1849"/>
        <v>7.6668817488133981E-16</v>
      </c>
      <c r="AM731" s="343">
        <f t="shared" si="1850"/>
        <v>-7.6912452798214176E-16</v>
      </c>
      <c r="AN731" s="343">
        <f t="shared" si="1851"/>
        <v>5.8992637743734597E-16</v>
      </c>
      <c r="AO731" s="343">
        <f t="shared" si="1852"/>
        <v>-2.714127053418374E-16</v>
      </c>
      <c r="AP731" s="343">
        <f t="shared" si="1853"/>
        <v>-1.1119710492678401E-16</v>
      </c>
      <c r="AQ731" s="343">
        <f t="shared" si="1854"/>
        <v>4.6754688807965878E-16</v>
      </c>
      <c r="AR731" s="343">
        <f t="shared" si="1855"/>
        <v>-7.1348198042790374E-16</v>
      </c>
      <c r="AS731" s="343">
        <f t="shared" si="1856"/>
        <v>7.909229724578415E-16</v>
      </c>
      <c r="AT731" s="343">
        <f t="shared" si="1857"/>
        <v>-6.8158159531645582E-16</v>
      </c>
      <c r="AU731" s="343">
        <f t="shared" si="1858"/>
        <v>4.1127963213826474E-16</v>
      </c>
      <c r="AV731" s="343">
        <f t="shared" si="1859"/>
        <v>-4.3850911035749023E-17</v>
      </c>
      <c r="AW731" s="343">
        <f t="shared" si="1860"/>
        <v>-3.339335303312949E-16</v>
      </c>
      <c r="AX731" s="343">
        <f t="shared" si="1861"/>
        <v>6.3285707359193824E-16</v>
      </c>
      <c r="AY731" s="343">
        <f t="shared" si="1862"/>
        <v>-7.8232669065669864E-16</v>
      </c>
      <c r="AZ731" s="343">
        <f t="shared" si="1863"/>
        <v>7.4704401472290617E-16</v>
      </c>
      <c r="BA731" s="343">
        <f t="shared" si="1864"/>
        <v>-5.3534131331990248E-16</v>
      </c>
      <c r="BB731" s="343">
        <f t="shared" si="1865"/>
        <v>1.9721376107907454E-16</v>
      </c>
      <c r="BC731" s="343">
        <f t="shared" si="1866"/>
        <v>1.8748729428440111E-16</v>
      </c>
      <c r="BD731" s="343">
        <f t="shared" si="1867"/>
        <v>-5.2791182432815783E-16</v>
      </c>
      <c r="BE731" s="343">
        <f t="shared" si="1868"/>
        <v>7.4366603286748576E-16</v>
      </c>
      <c r="BF731" s="343">
        <f t="shared" si="1869"/>
        <v>-7.8379795159067354E-16</v>
      </c>
      <c r="BG731" s="343">
        <f t="shared" si="1870"/>
        <v>6.3883012805350795E-16</v>
      </c>
      <c r="BH731" s="343">
        <f t="shared" si="1871"/>
        <v>-3.4299779688288176E-16</v>
      </c>
      <c r="BI731" s="343">
        <f t="shared" si="1872"/>
        <v>-3.3836026662222495E-17</v>
      </c>
      <c r="BJ731" s="343">
        <f t="shared" si="1873"/>
        <v>4.0267921971182528E-16</v>
      </c>
      <c r="BK731" s="343">
        <f t="shared" si="1874"/>
        <v>-6.7642670648788508E-16</v>
      </c>
      <c r="BL731" s="343">
        <f t="shared" si="1875"/>
        <v>7.9043097273776468E-16</v>
      </c>
      <c r="BM731" s="343">
        <f t="shared" si="1876"/>
        <v>-7.1776905922609422E-16</v>
      </c>
      <c r="BN731" s="343">
        <f t="shared" si="1877"/>
        <v>4.7560061970784099E-16</v>
      </c>
      <c r="BO731" s="343">
        <f t="shared" si="1878"/>
        <v>-1.21115540489123E-16</v>
      </c>
      <c r="BP731" s="343">
        <f t="shared" si="1879"/>
        <v>-2.6197187850705688E-16</v>
      </c>
      <c r="BQ731" s="343">
        <f t="shared" si="1880"/>
        <v>5.8319268112241933E-16</v>
      </c>
      <c r="BR731" s="343">
        <f t="shared" si="1881"/>
        <v>-7.6668817488133961E-16</v>
      </c>
    </row>
    <row r="732" spans="2:70">
      <c r="B732" s="340">
        <v>38</v>
      </c>
      <c r="C732" s="340">
        <f t="shared" si="1882"/>
        <v>1.1875000000000005E-2</v>
      </c>
      <c r="D732" s="341">
        <f t="shared" si="1817"/>
        <v>39.188685345888004</v>
      </c>
      <c r="E732" s="342" t="str">
        <f>AR694</f>
        <v>-0.0113146541120023</v>
      </c>
      <c r="F732" s="291">
        <v>38</v>
      </c>
      <c r="G732" s="343">
        <f t="shared" si="1818"/>
        <v>2.5890080327524051E-16</v>
      </c>
      <c r="H732" s="343">
        <f t="shared" si="1819"/>
        <v>-2.5879572390935342E-16</v>
      </c>
      <c r="I732" s="343">
        <f t="shared" si="1820"/>
        <v>1.7146075717369285E-16</v>
      </c>
      <c r="J732" s="343">
        <f t="shared" si="1821"/>
        <v>-2.6333094675269141E-17</v>
      </c>
      <c r="K732" s="343">
        <f t="shared" si="1822"/>
        <v>-1.2767042113294875E-16</v>
      </c>
      <c r="L732" s="343">
        <f t="shared" si="1823"/>
        <v>2.3864124579909967E-16</v>
      </c>
      <c r="M732" s="343">
        <f t="shared" si="1824"/>
        <v>-2.6917546711499939E-16</v>
      </c>
      <c r="N732" s="343">
        <f t="shared" si="1825"/>
        <v>2.0898119676783049E-16</v>
      </c>
      <c r="O732" s="343">
        <f t="shared" si="1826"/>
        <v>-7.8347562195140181E-17</v>
      </c>
      <c r="P732" s="343">
        <f t="shared" si="1827"/>
        <v>-7.8693962441345127E-17</v>
      </c>
      <c r="Q732" s="343">
        <f t="shared" si="1828"/>
        <v>2.0921083907845141E-16</v>
      </c>
      <c r="R732" s="343">
        <f t="shared" si="1829"/>
        <v>-2.6921094807475673E-16</v>
      </c>
      <c r="S732" s="343">
        <f t="shared" si="1830"/>
        <v>2.3847060616818541E-16</v>
      </c>
      <c r="T732" s="343">
        <f t="shared" si="1831"/>
        <v>-1.273511768376727E-16</v>
      </c>
      <c r="U732" s="343">
        <f t="shared" si="1832"/>
        <v>-2.669333890520127E-17</v>
      </c>
      <c r="V732" s="343">
        <f t="shared" si="1833"/>
        <v>1.7174057713880897E-16</v>
      </c>
      <c r="W732" s="343">
        <f t="shared" si="1834"/>
        <v>-2.5890080327524017E-16</v>
      </c>
      <c r="X732" s="343">
        <f t="shared" si="1835"/>
        <v>2.5879572390935362E-16</v>
      </c>
      <c r="Y732" s="343">
        <f t="shared" si="1836"/>
        <v>-1.7146075717369446E-16</v>
      </c>
      <c r="Z732" s="343">
        <f t="shared" si="1837"/>
        <v>2.6333094675268796E-17</v>
      </c>
      <c r="AA732" s="343">
        <f t="shared" si="1838"/>
        <v>1.2767042113294737E-16</v>
      </c>
      <c r="AB732" s="343">
        <f t="shared" si="1839"/>
        <v>-2.3864124579909844E-16</v>
      </c>
      <c r="AC732" s="343">
        <f t="shared" si="1840"/>
        <v>2.6917546711499934E-16</v>
      </c>
      <c r="AD732" s="343">
        <f t="shared" si="1841"/>
        <v>-2.089811967678315E-16</v>
      </c>
      <c r="AE732" s="343">
        <f t="shared" si="1842"/>
        <v>7.8347562195143533E-17</v>
      </c>
      <c r="AF732" s="343">
        <f t="shared" si="1843"/>
        <v>7.8693962441343598E-17</v>
      </c>
      <c r="AG732" s="343">
        <f t="shared" si="1844"/>
        <v>-2.0921083907845042E-16</v>
      </c>
      <c r="AH732" s="343">
        <f t="shared" si="1845"/>
        <v>2.6921094807475638E-16</v>
      </c>
      <c r="AI732" s="343">
        <f t="shared" si="1846"/>
        <v>-2.3847060616818615E-16</v>
      </c>
      <c r="AJ732" s="343">
        <f t="shared" si="1847"/>
        <v>1.2735117683767413E-16</v>
      </c>
      <c r="AK732" s="343">
        <f t="shared" si="1848"/>
        <v>2.669333890520159E-17</v>
      </c>
      <c r="AL732" s="343">
        <f t="shared" si="1849"/>
        <v>-1.7174057713880773E-16</v>
      </c>
      <c r="AM732" s="343">
        <f t="shared" si="1850"/>
        <v>2.5890080327523913E-16</v>
      </c>
      <c r="AN732" s="343">
        <f t="shared" si="1851"/>
        <v>-2.5879572390935406E-16</v>
      </c>
      <c r="AO732" s="343">
        <f t="shared" si="1852"/>
        <v>1.7146075717369271E-16</v>
      </c>
      <c r="AP732" s="343">
        <f t="shared" si="1853"/>
        <v>-2.6333094675270399E-17</v>
      </c>
      <c r="AQ732" s="343">
        <f t="shared" si="1854"/>
        <v>-1.2767042113294594E-16</v>
      </c>
      <c r="AR732" s="343">
        <f t="shared" si="1855"/>
        <v>2.386412457990977E-16</v>
      </c>
      <c r="AS732" s="343">
        <f t="shared" si="1856"/>
        <v>-2.6917546711499988E-16</v>
      </c>
      <c r="AT732" s="343">
        <f t="shared" si="1857"/>
        <v>2.0898119676783007E-16</v>
      </c>
      <c r="AU732" s="343">
        <f t="shared" si="1858"/>
        <v>-7.8347562195141364E-17</v>
      </c>
      <c r="AV732" s="343">
        <f t="shared" si="1859"/>
        <v>-7.869396244134207E-17</v>
      </c>
      <c r="AW732" s="343">
        <f t="shared" si="1860"/>
        <v>2.0921083907844941E-16</v>
      </c>
      <c r="AX732" s="343">
        <f t="shared" si="1861"/>
        <v>-2.6921094807475623E-16</v>
      </c>
      <c r="AY732" s="343">
        <f t="shared" si="1862"/>
        <v>2.3847060616818871E-16</v>
      </c>
      <c r="AZ732" s="343">
        <f t="shared" si="1863"/>
        <v>-1.2735117683767216E-16</v>
      </c>
      <c r="BA732" s="343">
        <f t="shared" si="1864"/>
        <v>-2.6693338905200013E-17</v>
      </c>
      <c r="BB732" s="343">
        <f t="shared" si="1865"/>
        <v>1.717405771388065E-16</v>
      </c>
      <c r="BC732" s="343">
        <f t="shared" si="1866"/>
        <v>-2.5890080327523874E-16</v>
      </c>
      <c r="BD732" s="343">
        <f t="shared" si="1867"/>
        <v>2.5879572390935564E-16</v>
      </c>
      <c r="BE732" s="343">
        <f t="shared" si="1868"/>
        <v>-1.7146075717369391E-16</v>
      </c>
      <c r="BF732" s="343">
        <f t="shared" si="1869"/>
        <v>2.6333094675271976E-17</v>
      </c>
      <c r="BG732" s="343">
        <f t="shared" si="1870"/>
        <v>1.2767042113294456E-16</v>
      </c>
      <c r="BH732" s="343">
        <f t="shared" si="1871"/>
        <v>-2.3864124579909696E-16</v>
      </c>
      <c r="BI732" s="343">
        <f t="shared" si="1872"/>
        <v>2.6917546711500003E-16</v>
      </c>
      <c r="BJ732" s="343">
        <f t="shared" si="1873"/>
        <v>-2.0898119676783596E-16</v>
      </c>
      <c r="BK732" s="343">
        <f t="shared" si="1874"/>
        <v>7.8347562195142892E-17</v>
      </c>
      <c r="BL732" s="343">
        <f t="shared" si="1875"/>
        <v>7.8693962441340566E-17</v>
      </c>
      <c r="BM732" s="343">
        <f t="shared" si="1876"/>
        <v>-2.0921083907844837E-16</v>
      </c>
      <c r="BN732" s="343">
        <f t="shared" si="1877"/>
        <v>2.6921094807475609E-16</v>
      </c>
      <c r="BO732" s="343">
        <f t="shared" si="1878"/>
        <v>-2.384706061681895E-16</v>
      </c>
      <c r="BP732" s="343">
        <f t="shared" si="1879"/>
        <v>1.2735117683767354E-16</v>
      </c>
      <c r="BQ732" s="343">
        <f t="shared" si="1880"/>
        <v>2.6693338905198435E-17</v>
      </c>
      <c r="BR732" s="343">
        <f t="shared" si="1881"/>
        <v>-1.7174057713880529E-16</v>
      </c>
    </row>
    <row r="733" spans="2:70">
      <c r="B733" s="340">
        <v>39</v>
      </c>
      <c r="C733" s="340">
        <f t="shared" si="1882"/>
        <v>1.2187500000000006E-2</v>
      </c>
      <c r="D733" s="341">
        <f t="shared" si="1817"/>
        <v>39.188784167220902</v>
      </c>
      <c r="E733" s="342" t="str">
        <f>AS694</f>
        <v>-0.0112158327790996</v>
      </c>
      <c r="F733" s="291">
        <v>39</v>
      </c>
      <c r="G733" s="343">
        <f t="shared" si="1818"/>
        <v>7.8054660421948046E-17</v>
      </c>
      <c r="H733" s="343">
        <f t="shared" si="1819"/>
        <v>1.5046622789155688E-16</v>
      </c>
      <c r="I733" s="343">
        <f t="shared" si="1820"/>
        <v>-3.1067859449841473E-16</v>
      </c>
      <c r="J733" s="343">
        <f t="shared" si="1821"/>
        <v>3.2984937447507814E-16</v>
      </c>
      <c r="K733" s="343">
        <f t="shared" si="1822"/>
        <v>-1.9927543451037619E-16</v>
      </c>
      <c r="L733" s="343">
        <f t="shared" si="1823"/>
        <v>-2.1765386525233963E-17</v>
      </c>
      <c r="M733" s="343">
        <f t="shared" si="1824"/>
        <v>2.3292517712134785E-16</v>
      </c>
      <c r="N733" s="343">
        <f t="shared" si="1825"/>
        <v>-3.3834180700710478E-16</v>
      </c>
      <c r="O733" s="343">
        <f t="shared" si="1826"/>
        <v>2.9015833013091114E-16</v>
      </c>
      <c r="P733" s="343">
        <f t="shared" si="1827"/>
        <v>-1.1024903763583659E-16</v>
      </c>
      <c r="Q733" s="343">
        <f t="shared" si="1828"/>
        <v>-1.1971101299954379E-16</v>
      </c>
      <c r="R733" s="343">
        <f t="shared" si="1829"/>
        <v>2.9532476649841788E-16</v>
      </c>
      <c r="S733" s="343">
        <f t="shared" si="1830"/>
        <v>-3.3686725028082777E-16</v>
      </c>
      <c r="T733" s="343">
        <f t="shared" si="1831"/>
        <v>2.2547904522686564E-16</v>
      </c>
      <c r="U733" s="343">
        <f t="shared" si="1832"/>
        <v>-1.172806766840351E-17</v>
      </c>
      <c r="V733" s="343">
        <f t="shared" si="1833"/>
        <v>-2.0734720741602087E-16</v>
      </c>
      <c r="W733" s="343">
        <f t="shared" si="1834"/>
        <v>3.3229118528471568E-16</v>
      </c>
      <c r="X733" s="343">
        <f t="shared" si="1835"/>
        <v>-3.0638191215473768E-16</v>
      </c>
      <c r="Y733" s="343">
        <f t="shared" si="1836"/>
        <v>1.4138165634903896E-16</v>
      </c>
      <c r="Z733" s="343">
        <f t="shared" si="1837"/>
        <v>8.7802915611650018E-17</v>
      </c>
      <c r="AA733" s="343">
        <f t="shared" si="1838"/>
        <v>-2.7712679955610192E-16</v>
      </c>
      <c r="AB733" s="343">
        <f t="shared" si="1839"/>
        <v>3.4064091031600198E-16</v>
      </c>
      <c r="AC733" s="343">
        <f t="shared" si="1840"/>
        <v>-2.4951116947843517E-16</v>
      </c>
      <c r="AD733" s="343">
        <f t="shared" si="1841"/>
        <v>4.510857415918032E-17</v>
      </c>
      <c r="AE733" s="343">
        <f t="shared" si="1842"/>
        <v>1.7977237075576215E-16</v>
      </c>
      <c r="AF733" s="343">
        <f t="shared" si="1843"/>
        <v>-3.2304041779919546E-16</v>
      </c>
      <c r="AG733" s="343">
        <f t="shared" si="1844"/>
        <v>3.1965486887912409E-16</v>
      </c>
      <c r="AH733" s="343">
        <f t="shared" si="1845"/>
        <v>-1.7115269242452276E-16</v>
      </c>
      <c r="AI733" s="343">
        <f t="shared" si="1846"/>
        <v>-5.5049228148460002E-17</v>
      </c>
      <c r="AJ733" s="343">
        <f t="shared" si="1847"/>
        <v>2.5625995004114201E-16</v>
      </c>
      <c r="AK733" s="343">
        <f t="shared" si="1848"/>
        <v>-3.411340121715694E-16</v>
      </c>
      <c r="AL733" s="343">
        <f t="shared" si="1849"/>
        <v>2.7114036477124773E-16</v>
      </c>
      <c r="AM733" s="343">
        <f t="shared" si="1850"/>
        <v>-7.8054660421949205E-17</v>
      </c>
      <c r="AN733" s="343">
        <f t="shared" si="1851"/>
        <v>-1.50466227891553E-16</v>
      </c>
      <c r="AO733" s="343">
        <f t="shared" si="1852"/>
        <v>3.1067859449841355E-16</v>
      </c>
      <c r="AP733" s="343">
        <f t="shared" si="1853"/>
        <v>-3.2984937447507834E-16</v>
      </c>
      <c r="AQ733" s="343">
        <f t="shared" si="1854"/>
        <v>1.9927543451037557E-16</v>
      </c>
      <c r="AR733" s="343">
        <f t="shared" si="1855"/>
        <v>2.1765386525226247E-17</v>
      </c>
      <c r="AS733" s="343">
        <f t="shared" si="1856"/>
        <v>-2.3292517712134401E-16</v>
      </c>
      <c r="AT733" s="343">
        <f t="shared" si="1857"/>
        <v>3.3834180700710429E-16</v>
      </c>
      <c r="AU733" s="343">
        <f t="shared" si="1858"/>
        <v>-2.9015833013091262E-16</v>
      </c>
      <c r="AV733" s="343">
        <f t="shared" si="1859"/>
        <v>1.1024903763583701E-16</v>
      </c>
      <c r="AW733" s="343">
        <f t="shared" si="1860"/>
        <v>1.1971101299954567E-16</v>
      </c>
      <c r="AX733" s="343">
        <f t="shared" si="1861"/>
        <v>-2.9532476649841404E-16</v>
      </c>
      <c r="AY733" s="343">
        <f t="shared" si="1862"/>
        <v>3.3686725028082856E-16</v>
      </c>
      <c r="AZ733" s="343">
        <f t="shared" si="1863"/>
        <v>-2.2547904522686781E-16</v>
      </c>
      <c r="BA733" s="343">
        <f t="shared" si="1864"/>
        <v>1.1728067668406369E-17</v>
      </c>
      <c r="BB733" s="343">
        <f t="shared" si="1865"/>
        <v>2.0734720741602055E-16</v>
      </c>
      <c r="BC733" s="343">
        <f t="shared" si="1866"/>
        <v>-3.3229118528471613E-16</v>
      </c>
      <c r="BD733" s="343">
        <f t="shared" si="1867"/>
        <v>3.0638191215474108E-16</v>
      </c>
      <c r="BE733" s="343">
        <f t="shared" si="1868"/>
        <v>-1.4138165634904157E-16</v>
      </c>
      <c r="BF733" s="343">
        <f t="shared" si="1869"/>
        <v>-8.7802915611647257E-17</v>
      </c>
      <c r="BG733" s="343">
        <f t="shared" si="1870"/>
        <v>2.7712679955610024E-16</v>
      </c>
      <c r="BH733" s="343">
        <f t="shared" si="1871"/>
        <v>-3.4064091031600188E-16</v>
      </c>
      <c r="BI733" s="343">
        <f t="shared" si="1872"/>
        <v>2.4951116947843379E-16</v>
      </c>
      <c r="BJ733" s="343">
        <f t="shared" si="1873"/>
        <v>-4.5108574159187888E-17</v>
      </c>
      <c r="BK733" s="343">
        <f t="shared" si="1874"/>
        <v>-1.7977237075575971E-16</v>
      </c>
      <c r="BL733" s="343">
        <f t="shared" si="1875"/>
        <v>3.2304041779919457E-16</v>
      </c>
      <c r="BM733" s="343">
        <f t="shared" si="1876"/>
        <v>-3.1965486887912508E-16</v>
      </c>
      <c r="BN733" s="343">
        <f t="shared" si="1877"/>
        <v>1.7115269242452101E-16</v>
      </c>
      <c r="BO733" s="343">
        <f t="shared" si="1878"/>
        <v>5.5049228148461949E-17</v>
      </c>
      <c r="BP733" s="343">
        <f t="shared" si="1879"/>
        <v>-2.5625995004113693E-16</v>
      </c>
      <c r="BQ733" s="343">
        <f t="shared" si="1880"/>
        <v>3.4113401217156925E-16</v>
      </c>
      <c r="BR733" s="343">
        <f t="shared" si="1881"/>
        <v>-2.7114036477124945E-16</v>
      </c>
    </row>
    <row r="734" spans="2:70">
      <c r="B734" s="340">
        <v>40</v>
      </c>
      <c r="C734" s="340">
        <f t="shared" si="1882"/>
        <v>1.2500000000000006E-2</v>
      </c>
      <c r="D734" s="341">
        <f t="shared" si="1817"/>
        <v>39.188991003154669</v>
      </c>
      <c r="E734" s="342" t="str">
        <f>AT694</f>
        <v>-0.0110089968453367</v>
      </c>
      <c r="F734" s="291">
        <v>40</v>
      </c>
      <c r="G734" s="343">
        <f t="shared" si="1818"/>
        <v>-1.9420339953020556E-16</v>
      </c>
      <c r="H734" s="343">
        <f t="shared" si="1819"/>
        <v>4.7722318210267467E-17</v>
      </c>
      <c r="I734" s="343">
        <f t="shared" si="1820"/>
        <v>1.267138498893606E-16</v>
      </c>
      <c r="J734" s="343">
        <f t="shared" si="1821"/>
        <v>-2.2692276326430997E-16</v>
      </c>
      <c r="K734" s="343">
        <f t="shared" si="1822"/>
        <v>1.9420339953020553E-16</v>
      </c>
      <c r="L734" s="343">
        <f t="shared" si="1823"/>
        <v>-4.772231821026801E-17</v>
      </c>
      <c r="M734" s="343">
        <f t="shared" si="1824"/>
        <v>-1.2671384988936047E-16</v>
      </c>
      <c r="N734" s="343">
        <f t="shared" si="1825"/>
        <v>2.2692276326430997E-16</v>
      </c>
      <c r="O734" s="343">
        <f t="shared" si="1826"/>
        <v>-1.9420339953020558E-16</v>
      </c>
      <c r="P734" s="343">
        <f t="shared" si="1827"/>
        <v>4.7722318210267344E-17</v>
      </c>
      <c r="Q734" s="343">
        <f t="shared" si="1828"/>
        <v>1.2671384988936104E-16</v>
      </c>
      <c r="R734" s="343">
        <f t="shared" si="1829"/>
        <v>-2.2692276326430977E-16</v>
      </c>
      <c r="S734" s="343">
        <f t="shared" si="1830"/>
        <v>1.9420339953020612E-16</v>
      </c>
      <c r="T734" s="343">
        <f t="shared" si="1831"/>
        <v>-4.7722318210268287E-17</v>
      </c>
      <c r="U734" s="343">
        <f t="shared" si="1832"/>
        <v>-1.2671384988936023E-16</v>
      </c>
      <c r="V734" s="343">
        <f t="shared" si="1833"/>
        <v>2.2692276326430992E-16</v>
      </c>
      <c r="W734" s="343">
        <f t="shared" si="1834"/>
        <v>-1.9420339953020573E-16</v>
      </c>
      <c r="X734" s="343">
        <f t="shared" si="1835"/>
        <v>4.7722318210267621E-17</v>
      </c>
      <c r="Y734" s="343">
        <f t="shared" si="1836"/>
        <v>1.2671384988936079E-16</v>
      </c>
      <c r="Z734" s="343">
        <f t="shared" si="1837"/>
        <v>-2.2692276326431002E-16</v>
      </c>
      <c r="AA734" s="343">
        <f t="shared" si="1838"/>
        <v>1.9420339953020538E-16</v>
      </c>
      <c r="AB734" s="343">
        <f t="shared" si="1839"/>
        <v>-4.7722318210266956E-17</v>
      </c>
      <c r="AC734" s="343">
        <f t="shared" si="1840"/>
        <v>-1.2671384988936136E-16</v>
      </c>
      <c r="AD734" s="343">
        <f t="shared" si="1841"/>
        <v>2.2692276326430953E-16</v>
      </c>
      <c r="AE734" s="343">
        <f t="shared" si="1842"/>
        <v>-1.9420339953020681E-16</v>
      </c>
      <c r="AF734" s="343">
        <f t="shared" si="1843"/>
        <v>4.7722318210269513E-17</v>
      </c>
      <c r="AG734" s="343">
        <f t="shared" si="1844"/>
        <v>1.2671384988935919E-16</v>
      </c>
      <c r="AH734" s="343">
        <f t="shared" si="1845"/>
        <v>-2.2692276326430962E-16</v>
      </c>
      <c r="AI734" s="343">
        <f t="shared" si="1846"/>
        <v>1.9420339953020642E-16</v>
      </c>
      <c r="AJ734" s="343">
        <f t="shared" si="1847"/>
        <v>-4.7722318210268848E-17</v>
      </c>
      <c r="AK734" s="343">
        <f t="shared" si="1848"/>
        <v>-1.2671384988935976E-16</v>
      </c>
      <c r="AL734" s="343">
        <f t="shared" si="1849"/>
        <v>2.2692276326430977E-16</v>
      </c>
      <c r="AM734" s="343">
        <f t="shared" si="1850"/>
        <v>-1.9420339953020787E-16</v>
      </c>
      <c r="AN734" s="343">
        <f t="shared" si="1851"/>
        <v>4.7722318210268176E-17</v>
      </c>
      <c r="AO734" s="343">
        <f t="shared" si="1852"/>
        <v>1.2671384988935756E-16</v>
      </c>
      <c r="AP734" s="343">
        <f t="shared" si="1853"/>
        <v>-2.2692276326430992E-16</v>
      </c>
      <c r="AQ734" s="343">
        <f t="shared" si="1854"/>
        <v>1.9420339953020748E-16</v>
      </c>
      <c r="AR734" s="343">
        <f t="shared" si="1855"/>
        <v>-4.772231821026751E-17</v>
      </c>
      <c r="AS734" s="343">
        <f t="shared" si="1856"/>
        <v>-1.2671384988935816E-16</v>
      </c>
      <c r="AT734" s="343">
        <f t="shared" si="1857"/>
        <v>2.2692276326431007E-16</v>
      </c>
      <c r="AU734" s="343">
        <f t="shared" si="1858"/>
        <v>-1.9420339953020711E-16</v>
      </c>
      <c r="AV734" s="343">
        <f t="shared" si="1859"/>
        <v>4.7722318210266845E-17</v>
      </c>
      <c r="AW734" s="343">
        <f t="shared" si="1860"/>
        <v>1.267138498893587E-16</v>
      </c>
      <c r="AX734" s="343">
        <f t="shared" si="1861"/>
        <v>-2.2692276326431022E-16</v>
      </c>
      <c r="AY734" s="343">
        <f t="shared" si="1862"/>
        <v>1.9420339953020672E-16</v>
      </c>
      <c r="AZ734" s="343">
        <f t="shared" si="1863"/>
        <v>-4.7722318210266179E-17</v>
      </c>
      <c r="BA734" s="343">
        <f t="shared" si="1864"/>
        <v>-1.2671384988935929E-16</v>
      </c>
      <c r="BB734" s="343">
        <f t="shared" si="1865"/>
        <v>2.2692276326430898E-16</v>
      </c>
      <c r="BC734" s="343">
        <f t="shared" si="1866"/>
        <v>-1.9420339953020637E-16</v>
      </c>
      <c r="BD734" s="343">
        <f t="shared" si="1867"/>
        <v>4.772231821027196E-17</v>
      </c>
      <c r="BE734" s="343">
        <f t="shared" si="1868"/>
        <v>1.2671384988935986E-16</v>
      </c>
      <c r="BF734" s="343">
        <f t="shared" si="1869"/>
        <v>-2.2692276326430913E-16</v>
      </c>
      <c r="BG734" s="343">
        <f t="shared" si="1870"/>
        <v>1.94203399530206E-16</v>
      </c>
      <c r="BH734" s="343">
        <f t="shared" si="1871"/>
        <v>-4.7722318210271294E-17</v>
      </c>
      <c r="BI734" s="343">
        <f t="shared" si="1872"/>
        <v>-1.2671384988936042E-16</v>
      </c>
      <c r="BJ734" s="343">
        <f t="shared" si="1873"/>
        <v>2.2692276326430928E-16</v>
      </c>
      <c r="BK734" s="343">
        <f t="shared" si="1874"/>
        <v>-1.9420339953020563E-16</v>
      </c>
      <c r="BL734" s="343">
        <f t="shared" si="1875"/>
        <v>4.7722318210270623E-17</v>
      </c>
      <c r="BM734" s="343">
        <f t="shared" si="1876"/>
        <v>1.2671384988936097E-16</v>
      </c>
      <c r="BN734" s="343">
        <f t="shared" si="1877"/>
        <v>-2.2692276326430943E-16</v>
      </c>
      <c r="BO734" s="343">
        <f t="shared" si="1878"/>
        <v>1.9420339953020529E-16</v>
      </c>
      <c r="BP734" s="343">
        <f t="shared" si="1879"/>
        <v>-4.7722318210269957E-17</v>
      </c>
      <c r="BQ734" s="343">
        <f t="shared" si="1880"/>
        <v>-1.2671384988936158E-16</v>
      </c>
      <c r="BR734" s="343">
        <f t="shared" si="1881"/>
        <v>2.2692276326430957E-16</v>
      </c>
    </row>
    <row r="735" spans="2:70">
      <c r="B735" s="340">
        <v>41</v>
      </c>
      <c r="C735" s="340">
        <f t="shared" si="1882"/>
        <v>1.2812500000000006E-2</v>
      </c>
      <c r="D735" s="341">
        <f t="shared" si="1817"/>
        <v>39.189303861746176</v>
      </c>
      <c r="E735" s="342" t="str">
        <f>AU694</f>
        <v>-0.0106961382538284</v>
      </c>
      <c r="F735" s="291">
        <v>41</v>
      </c>
      <c r="G735" s="343">
        <f t="shared" si="1818"/>
        <v>-1.8971119149386973E-16</v>
      </c>
      <c r="H735" s="343">
        <f t="shared" si="1819"/>
        <v>1.7509639548969306E-16</v>
      </c>
      <c r="I735" s="343">
        <f t="shared" si="1820"/>
        <v>-3.2448763265976411E-17</v>
      </c>
      <c r="J735" s="343">
        <f t="shared" si="1821"/>
        <v>-1.3392584049899041E-16</v>
      </c>
      <c r="K735" s="343">
        <f t="shared" si="1822"/>
        <v>2.0237207084303849E-16</v>
      </c>
      <c r="L735" s="343">
        <f t="shared" si="1823"/>
        <v>-1.2284112479123628E-16</v>
      </c>
      <c r="M735" s="343">
        <f t="shared" si="1824"/>
        <v>-4.6512901669701407E-17</v>
      </c>
      <c r="N735" s="343">
        <f t="shared" si="1825"/>
        <v>1.8185606968368142E-16</v>
      </c>
      <c r="O735" s="343">
        <f t="shared" si="1826"/>
        <v>-1.8422363691374562E-16</v>
      </c>
      <c r="P735" s="343">
        <f t="shared" si="1827"/>
        <v>5.1884406400882264E-17</v>
      </c>
      <c r="Q735" s="343">
        <f t="shared" si="1828"/>
        <v>1.1839339896667084E-16</v>
      </c>
      <c r="R735" s="343">
        <f t="shared" si="1829"/>
        <v>-2.0210036078840899E-16</v>
      </c>
      <c r="S735" s="343">
        <f t="shared" si="1830"/>
        <v>1.3802882425576191E-16</v>
      </c>
      <c r="T735" s="343">
        <f t="shared" si="1831"/>
        <v>2.6971242530689495E-17</v>
      </c>
      <c r="U735" s="343">
        <f t="shared" si="1832"/>
        <v>-1.7224957450979941E-16</v>
      </c>
      <c r="V735" s="343">
        <f t="shared" si="1833"/>
        <v>1.9157670400743433E-16</v>
      </c>
      <c r="W735" s="343">
        <f t="shared" si="1834"/>
        <v>-7.0820374339247299E-17</v>
      </c>
      <c r="X735" s="343">
        <f t="shared" si="1835"/>
        <v>-1.0172076428188626E-16</v>
      </c>
      <c r="Y735" s="343">
        <f t="shared" si="1836"/>
        <v>1.9988231378009199E-16</v>
      </c>
      <c r="Z735" s="343">
        <f t="shared" si="1837"/>
        <v>-1.5188723068847396E-16</v>
      </c>
      <c r="AA735" s="343">
        <f t="shared" si="1838"/>
        <v>-7.1698355821267964E-18</v>
      </c>
      <c r="AB735" s="343">
        <f t="shared" si="1839"/>
        <v>1.6098422177219154E-16</v>
      </c>
      <c r="AC735" s="343">
        <f t="shared" si="1840"/>
        <v>-1.9708478271505247E-16</v>
      </c>
      <c r="AD735" s="343">
        <f t="shared" si="1841"/>
        <v>8.907430335837062E-17</v>
      </c>
      <c r="AE735" s="343">
        <f t="shared" si="1842"/>
        <v>8.4068503030843499E-17</v>
      </c>
      <c r="AF735" s="343">
        <f t="shared" si="1843"/>
        <v>-1.9573929082328483E-16</v>
      </c>
      <c r="AG735" s="343">
        <f t="shared" si="1844"/>
        <v>1.6428288005965061E-16</v>
      </c>
      <c r="AH735" s="343">
        <f t="shared" si="1845"/>
        <v>-1.2700620802524026E-17</v>
      </c>
      <c r="AI735" s="343">
        <f t="shared" si="1846"/>
        <v>-1.4816850297598992E-16</v>
      </c>
      <c r="AJ735" s="343">
        <f t="shared" si="1847"/>
        <v>2.0069482722762261E-16</v>
      </c>
      <c r="AK735" s="343">
        <f t="shared" si="1848"/>
        <v>-1.0647039814318296E-16</v>
      </c>
      <c r="AL735" s="343">
        <f t="shared" si="1849"/>
        <v>-6.5606616139092591E-17</v>
      </c>
      <c r="AM735" s="343">
        <f t="shared" si="1850"/>
        <v>1.8971119149386842E-16</v>
      </c>
      <c r="AN735" s="343">
        <f t="shared" si="1851"/>
        <v>-1.750963954896952E-16</v>
      </c>
      <c r="AO735" s="343">
        <f t="shared" si="1852"/>
        <v>3.2448763265980972E-17</v>
      </c>
      <c r="AP735" s="343">
        <f t="shared" si="1853"/>
        <v>1.3392584049898642E-16</v>
      </c>
      <c r="AQ735" s="343">
        <f t="shared" si="1854"/>
        <v>-2.0237207084303871E-16</v>
      </c>
      <c r="AR735" s="343">
        <f t="shared" si="1855"/>
        <v>1.228411247912365E-16</v>
      </c>
      <c r="AS735" s="343">
        <f t="shared" si="1856"/>
        <v>4.6512901669700414E-17</v>
      </c>
      <c r="AT735" s="343">
        <f t="shared" si="1857"/>
        <v>-1.8185606968368066E-16</v>
      </c>
      <c r="AU735" s="343">
        <f t="shared" si="1858"/>
        <v>1.8422363691374633E-16</v>
      </c>
      <c r="AV735" s="343">
        <f t="shared" si="1859"/>
        <v>-5.188440640088532E-17</v>
      </c>
      <c r="AW735" s="343">
        <f t="shared" si="1860"/>
        <v>-1.1839339896666828E-16</v>
      </c>
      <c r="AX735" s="343">
        <f t="shared" si="1861"/>
        <v>2.0210036078840879E-16</v>
      </c>
      <c r="AY735" s="343">
        <f t="shared" si="1862"/>
        <v>-1.3802882425576529E-16</v>
      </c>
      <c r="AZ735" s="343">
        <f t="shared" si="1863"/>
        <v>-2.6971242530684916E-17</v>
      </c>
      <c r="BA735" s="343">
        <f t="shared" si="1864"/>
        <v>1.722495745097962E-16</v>
      </c>
      <c r="BB735" s="343">
        <f t="shared" si="1865"/>
        <v>-1.9157670400743628E-16</v>
      </c>
      <c r="BC735" s="343">
        <f t="shared" si="1866"/>
        <v>7.0820374339247583E-17</v>
      </c>
      <c r="BD735" s="343">
        <f t="shared" si="1867"/>
        <v>1.01720764281886E-16</v>
      </c>
      <c r="BE735" s="343">
        <f t="shared" si="1868"/>
        <v>-1.9988231378009148E-16</v>
      </c>
      <c r="BF735" s="343">
        <f t="shared" si="1869"/>
        <v>1.5188723068847603E-16</v>
      </c>
      <c r="BG735" s="343">
        <f t="shared" si="1870"/>
        <v>7.1698355821236286E-18</v>
      </c>
      <c r="BH735" s="343">
        <f t="shared" si="1871"/>
        <v>-1.6098422177218962E-16</v>
      </c>
      <c r="BI735" s="343">
        <f t="shared" si="1872"/>
        <v>1.9708478271505319E-16</v>
      </c>
      <c r="BJ735" s="343">
        <f t="shared" si="1873"/>
        <v>-8.9074303358373479E-17</v>
      </c>
      <c r="BK735" s="343">
        <f t="shared" si="1874"/>
        <v>-8.4068503030837989E-17</v>
      </c>
      <c r="BL735" s="343">
        <f t="shared" si="1875"/>
        <v>1.957392908232833E-16</v>
      </c>
      <c r="BM735" s="343">
        <f t="shared" si="1876"/>
        <v>-1.6428288005965078E-16</v>
      </c>
      <c r="BN735" s="343">
        <f t="shared" si="1877"/>
        <v>1.2700620802524322E-17</v>
      </c>
      <c r="BO735" s="343">
        <f t="shared" si="1878"/>
        <v>1.4816850297598967E-16</v>
      </c>
      <c r="BP735" s="343">
        <f t="shared" si="1879"/>
        <v>-2.0069482722762303E-16</v>
      </c>
      <c r="BQ735" s="343">
        <f t="shared" si="1880"/>
        <v>1.0647039814318564E-16</v>
      </c>
      <c r="BR735" s="343">
        <f t="shared" si="1881"/>
        <v>6.5606616139089596E-17</v>
      </c>
    </row>
    <row r="736" spans="2:70">
      <c r="B736" s="340">
        <v>42</v>
      </c>
      <c r="C736" s="340">
        <f t="shared" si="1882"/>
        <v>1.3125000000000006E-2</v>
      </c>
      <c r="D736" s="341">
        <f t="shared" si="1817"/>
        <v>39.189719729996177</v>
      </c>
      <c r="E736" s="342" t="str">
        <f>AV694</f>
        <v>-0.010280270003823</v>
      </c>
      <c r="F736" s="291">
        <v>42</v>
      </c>
      <c r="G736" s="343">
        <f t="shared" si="1818"/>
        <v>1.6978309515964437E-16</v>
      </c>
      <c r="H736" s="343">
        <f t="shared" si="1819"/>
        <v>1.4486100877697418E-16</v>
      </c>
      <c r="I736" s="343">
        <f t="shared" si="1820"/>
        <v>-3.3074402396300072E-16</v>
      </c>
      <c r="J736" s="343">
        <f t="shared" si="1821"/>
        <v>2.226420601489562E-16</v>
      </c>
      <c r="K736" s="343">
        <f t="shared" si="1822"/>
        <v>8.3357421489160954E-17</v>
      </c>
      <c r="L736" s="343">
        <f t="shared" si="1823"/>
        <v>-3.1526386431024893E-16</v>
      </c>
      <c r="M736" s="343">
        <f t="shared" si="1824"/>
        <v>2.6694501562584949E-16</v>
      </c>
      <c r="N736" s="343">
        <f t="shared" si="1825"/>
        <v>1.8650455240899804E-17</v>
      </c>
      <c r="O736" s="343">
        <f t="shared" si="1826"/>
        <v>-2.8766829115406624E-16</v>
      </c>
      <c r="P736" s="343">
        <f t="shared" si="1827"/>
        <v>3.0098942385673085E-16</v>
      </c>
      <c r="Q736" s="343">
        <f t="shared" si="1828"/>
        <v>-4.677323754297333E-17</v>
      </c>
      <c r="R736" s="343">
        <f t="shared" si="1829"/>
        <v>-2.4901778689506907E-16</v>
      </c>
      <c r="S736" s="343">
        <f t="shared" si="1830"/>
        <v>3.2346697732561166E-16</v>
      </c>
      <c r="T736" s="343">
        <f t="shared" si="1831"/>
        <v>-1.1039946103880381E-16</v>
      </c>
      <c r="U736" s="343">
        <f t="shared" si="1832"/>
        <v>-2.0079766873647821E-16</v>
      </c>
      <c r="V736" s="343">
        <f t="shared" si="1833"/>
        <v>3.3351387625824001E-16</v>
      </c>
      <c r="W736" s="343">
        <f t="shared" si="1834"/>
        <v>-1.6978309515964203E-16</v>
      </c>
      <c r="X736" s="343">
        <f t="shared" si="1835"/>
        <v>-1.4486100877697447E-16</v>
      </c>
      <c r="Y736" s="343">
        <f t="shared" si="1836"/>
        <v>3.3074402396300047E-16</v>
      </c>
      <c r="Z736" s="343">
        <f t="shared" si="1837"/>
        <v>-2.22642060148956E-16</v>
      </c>
      <c r="AA736" s="343">
        <f t="shared" si="1838"/>
        <v>-8.3357421489163567E-17</v>
      </c>
      <c r="AB736" s="343">
        <f t="shared" si="1839"/>
        <v>3.1526386431024903E-16</v>
      </c>
      <c r="AC736" s="343">
        <f t="shared" si="1840"/>
        <v>-2.6694501562585073E-16</v>
      </c>
      <c r="AD736" s="343">
        <f t="shared" si="1841"/>
        <v>-1.8650455240900131E-17</v>
      </c>
      <c r="AE736" s="343">
        <f t="shared" si="1842"/>
        <v>2.8766829115406762E-16</v>
      </c>
      <c r="AF736" s="343">
        <f t="shared" si="1843"/>
        <v>-3.0098942385673075E-16</v>
      </c>
      <c r="AG736" s="343">
        <f t="shared" si="1844"/>
        <v>4.6773237542975345E-17</v>
      </c>
      <c r="AH736" s="343">
        <f t="shared" si="1845"/>
        <v>2.4901778689506927E-16</v>
      </c>
      <c r="AI736" s="343">
        <f t="shared" si="1846"/>
        <v>-3.2346697732561102E-16</v>
      </c>
      <c r="AJ736" s="343">
        <f t="shared" si="1847"/>
        <v>1.1039946103880347E-16</v>
      </c>
      <c r="AK736" s="343">
        <f t="shared" si="1848"/>
        <v>2.0079766873647656E-16</v>
      </c>
      <c r="AL736" s="343">
        <f t="shared" si="1849"/>
        <v>-3.3351387625823996E-16</v>
      </c>
      <c r="AM736" s="343">
        <f t="shared" si="1850"/>
        <v>1.6978309515964176E-16</v>
      </c>
      <c r="AN736" s="343">
        <f t="shared" si="1851"/>
        <v>1.4486100877697906E-16</v>
      </c>
      <c r="AO736" s="343">
        <f t="shared" si="1852"/>
        <v>-3.3074402396300047E-16</v>
      </c>
      <c r="AP736" s="343">
        <f t="shared" si="1853"/>
        <v>2.2264206014895575E-16</v>
      </c>
      <c r="AQ736" s="343">
        <f t="shared" si="1854"/>
        <v>8.3357421489163887E-17</v>
      </c>
      <c r="AR736" s="343">
        <f t="shared" si="1855"/>
        <v>-3.1526386431024755E-16</v>
      </c>
      <c r="AS736" s="343">
        <f t="shared" si="1856"/>
        <v>2.6694501562585058E-16</v>
      </c>
      <c r="AT736" s="343">
        <f t="shared" si="1857"/>
        <v>1.8650455240900457E-17</v>
      </c>
      <c r="AU736" s="343">
        <f t="shared" si="1858"/>
        <v>-2.8766829115406777E-16</v>
      </c>
      <c r="AV736" s="343">
        <f t="shared" si="1859"/>
        <v>3.0098942385672848E-16</v>
      </c>
      <c r="AW736" s="343">
        <f t="shared" si="1860"/>
        <v>-4.6773237542975025E-17</v>
      </c>
      <c r="AX736" s="343">
        <f t="shared" si="1861"/>
        <v>-2.4901778689506956E-16</v>
      </c>
      <c r="AY736" s="343">
        <f t="shared" si="1862"/>
        <v>3.2346697732561092E-16</v>
      </c>
      <c r="AZ736" s="343">
        <f t="shared" si="1863"/>
        <v>-1.1039946103880766E-16</v>
      </c>
      <c r="BA736" s="343">
        <f t="shared" si="1864"/>
        <v>-2.0079766873647686E-16</v>
      </c>
      <c r="BB736" s="343">
        <f t="shared" si="1865"/>
        <v>3.3351387625823996E-16</v>
      </c>
      <c r="BC736" s="343">
        <f t="shared" si="1866"/>
        <v>-1.6978309515964149E-16</v>
      </c>
      <c r="BD736" s="343">
        <f t="shared" si="1867"/>
        <v>-1.4486100877697933E-16</v>
      </c>
      <c r="BE736" s="343">
        <f t="shared" si="1868"/>
        <v>3.3074402396300052E-16</v>
      </c>
      <c r="BF736" s="343">
        <f t="shared" si="1869"/>
        <v>-2.2264206014895551E-16</v>
      </c>
      <c r="BG736" s="343">
        <f t="shared" si="1870"/>
        <v>-8.3357421489164195E-17</v>
      </c>
      <c r="BH736" s="343">
        <f t="shared" si="1871"/>
        <v>3.152638643102477E-16</v>
      </c>
      <c r="BI736" s="343">
        <f t="shared" si="1872"/>
        <v>-2.6694501562585038E-16</v>
      </c>
      <c r="BJ736" s="343">
        <f t="shared" si="1873"/>
        <v>-1.8650455240900784E-17</v>
      </c>
      <c r="BK736" s="343">
        <f t="shared" si="1874"/>
        <v>2.8766829115406792E-16</v>
      </c>
      <c r="BL736" s="343">
        <f t="shared" si="1875"/>
        <v>-3.0098942385672839E-16</v>
      </c>
      <c r="BM736" s="343">
        <f t="shared" si="1876"/>
        <v>4.6773237542974704E-17</v>
      </c>
      <c r="BN736" s="343">
        <f t="shared" si="1877"/>
        <v>2.4901778689506976E-16</v>
      </c>
      <c r="BO736" s="343">
        <f t="shared" si="1878"/>
        <v>-3.2346697732561082E-16</v>
      </c>
      <c r="BP736" s="343">
        <f t="shared" si="1879"/>
        <v>1.1039946103880737E-16</v>
      </c>
      <c r="BQ736" s="343">
        <f t="shared" si="1880"/>
        <v>2.007976687364847E-16</v>
      </c>
      <c r="BR736" s="343">
        <f t="shared" si="1881"/>
        <v>-3.3351387625823996E-16</v>
      </c>
    </row>
    <row r="737" spans="2:70">
      <c r="B737" s="340">
        <v>43</v>
      </c>
      <c r="C737" s="340">
        <f t="shared" si="1882"/>
        <v>1.3437500000000007E-2</v>
      </c>
      <c r="D737" s="341">
        <f t="shared" si="1817"/>
        <v>39.190234602866084</v>
      </c>
      <c r="E737" s="342" t="str">
        <f>AW694</f>
        <v>-0.00976539713391847</v>
      </c>
      <c r="F737" s="291">
        <v>43</v>
      </c>
      <c r="G737" s="343">
        <f t="shared" si="1818"/>
        <v>-6.2845502556900522E-17</v>
      </c>
      <c r="H737" s="343">
        <f t="shared" si="1819"/>
        <v>-1.6669051808605434E-16</v>
      </c>
      <c r="I737" s="343">
        <f t="shared" si="1820"/>
        <v>2.2000023512810254E-16</v>
      </c>
      <c r="J737" s="343">
        <f t="shared" si="1821"/>
        <v>-4.0724267794625263E-17</v>
      </c>
      <c r="K737" s="343">
        <f t="shared" si="1822"/>
        <v>-1.8160566123207365E-16</v>
      </c>
      <c r="L737" s="343">
        <f t="shared" si="1823"/>
        <v>2.1194089998247961E-16</v>
      </c>
      <c r="M737" s="343">
        <f t="shared" si="1824"/>
        <v>-1.8210836071338482E-17</v>
      </c>
      <c r="N737" s="343">
        <f t="shared" si="1825"/>
        <v>-1.9477184258467534E-16</v>
      </c>
      <c r="O737" s="343">
        <f t="shared" si="1826"/>
        <v>2.0184045811134386E-16</v>
      </c>
      <c r="P737" s="343">
        <f t="shared" si="1827"/>
        <v>4.4779759583709377E-18</v>
      </c>
      <c r="Q737" s="343">
        <f t="shared" si="1828"/>
        <v>-2.0606226462006652E-16</v>
      </c>
      <c r="R737" s="343">
        <f t="shared" si="1829"/>
        <v>1.897961822913787E-16</v>
      </c>
      <c r="S737" s="343">
        <f t="shared" si="1830"/>
        <v>2.7123662631691399E-17</v>
      </c>
      <c r="T737" s="343">
        <f t="shared" si="1831"/>
        <v>-2.153681944020751E-16</v>
      </c>
      <c r="U737" s="343">
        <f t="shared" si="1832"/>
        <v>1.7592406548280064E-16</v>
      </c>
      <c r="V737" s="343">
        <f t="shared" si="1833"/>
        <v>4.9508133606564804E-17</v>
      </c>
      <c r="W737" s="343">
        <f t="shared" si="1834"/>
        <v>-2.2260001073976068E-16</v>
      </c>
      <c r="X737" s="343">
        <f t="shared" si="1835"/>
        <v>1.6035770375374433E-16</v>
      </c>
      <c r="Y737" s="343">
        <f t="shared" si="1836"/>
        <v>7.1415814190908251E-17</v>
      </c>
      <c r="Z737" s="343">
        <f t="shared" si="1837"/>
        <v>-2.2768806728847815E-16</v>
      </c>
      <c r="AA737" s="343">
        <f t="shared" si="1838"/>
        <v>1.4324700967710395E-16</v>
      </c>
      <c r="AB737" s="343">
        <f t="shared" si="1839"/>
        <v>9.2635721444738098E-17</v>
      </c>
      <c r="AC737" s="343">
        <f t="shared" si="1840"/>
        <v>-2.3058336328224929E-16</v>
      </c>
      <c r="AD737" s="343">
        <f t="shared" si="1841"/>
        <v>1.2475676859049232E-16</v>
      </c>
      <c r="AE737" s="343">
        <f t="shared" si="1842"/>
        <v>1.1296349606122162E-16</v>
      </c>
      <c r="AF737" s="343">
        <f t="shared" si="1843"/>
        <v>-2.312580154379243E-16</v>
      </c>
      <c r="AG737" s="343">
        <f t="shared" si="1844"/>
        <v>1.0506505162336738E-16</v>
      </c>
      <c r="AH737" s="343">
        <f t="shared" si="1845"/>
        <v>1.3220337045850424E-16</v>
      </c>
      <c r="AI737" s="343">
        <f t="shared" si="1846"/>
        <v>-2.2970552648644139E-16</v>
      </c>
      <c r="AJ737" s="343">
        <f t="shared" si="1847"/>
        <v>8.4361500774710003E-17</v>
      </c>
      <c r="AK737" s="343">
        <f t="shared" si="1848"/>
        <v>1.5017005412856044E-16</v>
      </c>
      <c r="AL737" s="343">
        <f t="shared" si="1849"/>
        <v>-2.2594084774508042E-16</v>
      </c>
      <c r="AM737" s="343">
        <f t="shared" si="1850"/>
        <v>6.2845502556904873E-17</v>
      </c>
      <c r="AN737" s="343">
        <f t="shared" si="1851"/>
        <v>1.6669051808605407E-16</v>
      </c>
      <c r="AO737" s="343">
        <f t="shared" si="1852"/>
        <v>-2.200002351281034E-16</v>
      </c>
      <c r="AP737" s="343">
        <f t="shared" si="1853"/>
        <v>4.0724267794624037E-17</v>
      </c>
      <c r="AQ737" s="343">
        <f t="shared" si="1854"/>
        <v>1.8160566123207294E-16</v>
      </c>
      <c r="AR737" s="343">
        <f t="shared" si="1855"/>
        <v>-2.1194089998248106E-16</v>
      </c>
      <c r="AS737" s="343">
        <f t="shared" si="1856"/>
        <v>1.8210836071338044E-17</v>
      </c>
      <c r="AT737" s="343">
        <f t="shared" si="1857"/>
        <v>1.9477184258467421E-16</v>
      </c>
      <c r="AU737" s="343">
        <f t="shared" si="1858"/>
        <v>-2.0184045811134645E-16</v>
      </c>
      <c r="AV737" s="343">
        <f t="shared" si="1859"/>
        <v>-4.4779759583705433E-18</v>
      </c>
      <c r="AW737" s="343">
        <f t="shared" si="1860"/>
        <v>2.0606226462006561E-16</v>
      </c>
      <c r="AX737" s="343">
        <f t="shared" si="1861"/>
        <v>-1.8979618229138173E-16</v>
      </c>
      <c r="AY737" s="343">
        <f t="shared" si="1862"/>
        <v>-2.7123662631689371E-17</v>
      </c>
      <c r="AZ737" s="343">
        <f t="shared" si="1863"/>
        <v>2.1536819440207375E-16</v>
      </c>
      <c r="BA737" s="343">
        <f t="shared" si="1864"/>
        <v>-1.7592406548279982E-16</v>
      </c>
      <c r="BB737" s="343">
        <f t="shared" si="1865"/>
        <v>-4.9508133606562814E-17</v>
      </c>
      <c r="BC737" s="343">
        <f t="shared" si="1866"/>
        <v>2.226000107397592E-16</v>
      </c>
      <c r="BD737" s="343">
        <f t="shared" si="1867"/>
        <v>-1.6035770375374581E-16</v>
      </c>
      <c r="BE737" s="343">
        <f t="shared" si="1868"/>
        <v>-7.1415814190906303E-17</v>
      </c>
      <c r="BF737" s="343">
        <f t="shared" si="1869"/>
        <v>2.276880672884784E-16</v>
      </c>
      <c r="BG737" s="343">
        <f t="shared" si="1870"/>
        <v>-1.4324700967710558E-16</v>
      </c>
      <c r="BH737" s="343">
        <f t="shared" si="1871"/>
        <v>-9.2635721444736249E-17</v>
      </c>
      <c r="BI737" s="343">
        <f t="shared" si="1872"/>
        <v>2.3058336328224939E-16</v>
      </c>
      <c r="BJ737" s="343">
        <f t="shared" si="1873"/>
        <v>-1.2475676859049402E-16</v>
      </c>
      <c r="BK737" s="343">
        <f t="shared" si="1874"/>
        <v>-1.1296349606121696E-16</v>
      </c>
      <c r="BL737" s="343">
        <f t="shared" si="1875"/>
        <v>2.3125801543792435E-16</v>
      </c>
      <c r="BM737" s="343">
        <f t="shared" si="1876"/>
        <v>-1.0506505162336918E-16</v>
      </c>
      <c r="BN737" s="343">
        <f t="shared" si="1877"/>
        <v>-1.3220337045849986E-16</v>
      </c>
      <c r="BO737" s="343">
        <f t="shared" si="1878"/>
        <v>2.2970552648644243E-16</v>
      </c>
      <c r="BP737" s="343">
        <f t="shared" si="1879"/>
        <v>-8.4361500774705763E-17</v>
      </c>
      <c r="BQ737" s="343">
        <f t="shared" si="1880"/>
        <v>-1.5017005412855889E-16</v>
      </c>
      <c r="BR737" s="343">
        <f t="shared" si="1881"/>
        <v>2.2594084774508086E-16</v>
      </c>
    </row>
    <row r="738" spans="2:70">
      <c r="B738" s="340">
        <v>44</v>
      </c>
      <c r="C738" s="340">
        <f t="shared" si="1882"/>
        <v>1.3750000000000007E-2</v>
      </c>
      <c r="D738" s="341">
        <f t="shared" si="1817"/>
        <v>39.190843521848691</v>
      </c>
      <c r="E738" s="342" t="str">
        <f>AX694</f>
        <v>-0.00915647815131188</v>
      </c>
      <c r="F738" s="291">
        <v>44</v>
      </c>
      <c r="G738" s="343">
        <f t="shared" si="1818"/>
        <v>1.8423836388184648E-16</v>
      </c>
      <c r="H738" s="343">
        <f t="shared" si="1819"/>
        <v>-2.6500376492569204E-16</v>
      </c>
      <c r="I738" s="343">
        <f t="shared" si="1820"/>
        <v>1.858673682102422E-17</v>
      </c>
      <c r="J738" s="343">
        <f t="shared" si="1821"/>
        <v>2.5077809243941973E-16</v>
      </c>
      <c r="K738" s="343">
        <f t="shared" si="1822"/>
        <v>-2.1052397917439833E-16</v>
      </c>
      <c r="L738" s="343">
        <f t="shared" si="1823"/>
        <v>-8.9650014548188628E-17</v>
      </c>
      <c r="M738" s="343">
        <f t="shared" si="1824"/>
        <v>2.7913912973216052E-16</v>
      </c>
      <c r="N738" s="343">
        <f t="shared" si="1825"/>
        <v>-1.2399382599842624E-16</v>
      </c>
      <c r="O738" s="343">
        <f t="shared" si="1826"/>
        <v>-1.8423836388184549E-16</v>
      </c>
      <c r="P738" s="343">
        <f t="shared" si="1827"/>
        <v>2.6500376492569249E-16</v>
      </c>
      <c r="Q738" s="343">
        <f t="shared" si="1828"/>
        <v>-1.8586736821025575E-17</v>
      </c>
      <c r="R738" s="343">
        <f t="shared" si="1829"/>
        <v>-2.5077809243941913E-16</v>
      </c>
      <c r="S738" s="343">
        <f t="shared" si="1830"/>
        <v>2.1052397917439922E-16</v>
      </c>
      <c r="T738" s="343">
        <f t="shared" si="1831"/>
        <v>8.9650014548187346E-17</v>
      </c>
      <c r="U738" s="343">
        <f t="shared" si="1832"/>
        <v>-2.7913912973216047E-16</v>
      </c>
      <c r="V738" s="343">
        <f t="shared" si="1833"/>
        <v>1.2399382599842747E-16</v>
      </c>
      <c r="W738" s="343">
        <f t="shared" si="1834"/>
        <v>1.8423836388184443E-16</v>
      </c>
      <c r="X738" s="343">
        <f t="shared" si="1835"/>
        <v>-2.6500376492569293E-16</v>
      </c>
      <c r="Y738" s="343">
        <f t="shared" si="1836"/>
        <v>1.8586736821026956E-17</v>
      </c>
      <c r="Z738" s="343">
        <f t="shared" si="1837"/>
        <v>2.5077809243941849E-16</v>
      </c>
      <c r="AA738" s="343">
        <f t="shared" si="1838"/>
        <v>-2.1052397917440013E-16</v>
      </c>
      <c r="AB738" s="343">
        <f t="shared" si="1839"/>
        <v>-8.9650014548186052E-17</v>
      </c>
      <c r="AC738" s="343">
        <f t="shared" si="1840"/>
        <v>2.7913912973216032E-16</v>
      </c>
      <c r="AD738" s="343">
        <f t="shared" si="1841"/>
        <v>-1.239938259984287E-16</v>
      </c>
      <c r="AE738" s="343">
        <f t="shared" si="1842"/>
        <v>-1.8423836388184342E-16</v>
      </c>
      <c r="AF738" s="343">
        <f t="shared" si="1843"/>
        <v>2.6500376492569333E-16</v>
      </c>
      <c r="AG738" s="343">
        <f t="shared" si="1844"/>
        <v>-1.8586736821028312E-17</v>
      </c>
      <c r="AH738" s="343">
        <f t="shared" si="1845"/>
        <v>-2.507780924394179E-16</v>
      </c>
      <c r="AI738" s="343">
        <f t="shared" si="1846"/>
        <v>2.1052397917440099E-16</v>
      </c>
      <c r="AJ738" s="343">
        <f t="shared" si="1847"/>
        <v>8.9650014548184745E-17</v>
      </c>
      <c r="AK738" s="343">
        <f t="shared" si="1848"/>
        <v>-2.7913912973216027E-16</v>
      </c>
      <c r="AL738" s="343">
        <f t="shared" si="1849"/>
        <v>1.2399382599842991E-16</v>
      </c>
      <c r="AM738" s="343">
        <f t="shared" si="1850"/>
        <v>1.8423836388184238E-16</v>
      </c>
      <c r="AN738" s="343">
        <f t="shared" si="1851"/>
        <v>-2.6500376492569377E-16</v>
      </c>
      <c r="AO738" s="343">
        <f t="shared" si="1852"/>
        <v>1.8586736821029692E-17</v>
      </c>
      <c r="AP738" s="343">
        <f t="shared" si="1853"/>
        <v>2.5077809243941731E-16</v>
      </c>
      <c r="AQ738" s="343">
        <f t="shared" si="1854"/>
        <v>-2.1052397917440193E-16</v>
      </c>
      <c r="AR738" s="343">
        <f t="shared" si="1855"/>
        <v>-8.9650014548183414E-17</v>
      </c>
      <c r="AS738" s="343">
        <f t="shared" si="1856"/>
        <v>2.7913912973216017E-16</v>
      </c>
      <c r="AT738" s="343">
        <f t="shared" si="1857"/>
        <v>-1.2399382599843114E-16</v>
      </c>
      <c r="AU738" s="343">
        <f t="shared" si="1858"/>
        <v>-1.8423836388184137E-16</v>
      </c>
      <c r="AV738" s="343">
        <f t="shared" si="1859"/>
        <v>2.6500376492569421E-16</v>
      </c>
      <c r="AW738" s="343">
        <f t="shared" si="1860"/>
        <v>-1.858673682103106E-17</v>
      </c>
      <c r="AX738" s="343">
        <f t="shared" si="1861"/>
        <v>-2.5077809243941667E-16</v>
      </c>
      <c r="AY738" s="343">
        <f t="shared" si="1862"/>
        <v>2.1052397917440282E-16</v>
      </c>
      <c r="AZ738" s="343">
        <f t="shared" si="1863"/>
        <v>8.965001454818212E-17</v>
      </c>
      <c r="BA738" s="343">
        <f t="shared" si="1864"/>
        <v>-2.7913912973216002E-16</v>
      </c>
      <c r="BB738" s="343">
        <f t="shared" si="1865"/>
        <v>1.2399382599843238E-16</v>
      </c>
      <c r="BC738" s="343">
        <f t="shared" si="1866"/>
        <v>1.8423836388184031E-16</v>
      </c>
      <c r="BD738" s="343">
        <f t="shared" si="1867"/>
        <v>-2.6500376492569466E-16</v>
      </c>
      <c r="BE738" s="343">
        <f t="shared" si="1868"/>
        <v>1.8586736821032429E-17</v>
      </c>
      <c r="BF738" s="343">
        <f t="shared" si="1869"/>
        <v>2.5077809243941608E-16</v>
      </c>
      <c r="BG738" s="343">
        <f t="shared" si="1870"/>
        <v>-2.1052397917440373E-16</v>
      </c>
      <c r="BH738" s="343">
        <f t="shared" si="1871"/>
        <v>-8.9650014548180838E-17</v>
      </c>
      <c r="BI738" s="343">
        <f t="shared" si="1872"/>
        <v>2.7913912973215997E-16</v>
      </c>
      <c r="BJ738" s="343">
        <f t="shared" si="1873"/>
        <v>-1.2399382599843361E-16</v>
      </c>
      <c r="BK738" s="343">
        <f t="shared" si="1874"/>
        <v>-1.842383638818393E-16</v>
      </c>
      <c r="BL738" s="343">
        <f t="shared" si="1875"/>
        <v>2.650037649256951E-16</v>
      </c>
      <c r="BM738" s="343">
        <f t="shared" si="1876"/>
        <v>-1.8586736821033797E-17</v>
      </c>
      <c r="BN738" s="343">
        <f t="shared" si="1877"/>
        <v>-2.5077809243941549E-16</v>
      </c>
      <c r="BO738" s="343">
        <f t="shared" si="1878"/>
        <v>2.1052397917440462E-16</v>
      </c>
      <c r="BP738" s="343">
        <f t="shared" si="1879"/>
        <v>8.9650014548179544E-17</v>
      </c>
      <c r="BQ738" s="343">
        <f t="shared" si="1880"/>
        <v>-2.7913912973215993E-16</v>
      </c>
      <c r="BR738" s="343">
        <f t="shared" si="1881"/>
        <v>1.2399382599843484E-16</v>
      </c>
    </row>
    <row r="739" spans="2:70">
      <c r="B739" s="340">
        <v>45</v>
      </c>
      <c r="C739" s="340">
        <f t="shared" si="1882"/>
        <v>1.4062500000000007E-2</v>
      </c>
      <c r="D739" s="341">
        <f t="shared" si="1817"/>
        <v>39.191540622721348</v>
      </c>
      <c r="E739" s="342" t="str">
        <f>AY694</f>
        <v>-0.00845937727865576</v>
      </c>
      <c r="F739" s="291">
        <v>45</v>
      </c>
      <c r="G739" s="343">
        <f t="shared" si="1818"/>
        <v>1.7509906658049948E-16</v>
      </c>
      <c r="H739" s="343">
        <f t="shared" si="1819"/>
        <v>7.2868544816744204E-16</v>
      </c>
      <c r="I739" s="343">
        <f t="shared" si="1820"/>
        <v>-5.9815150686311748E-16</v>
      </c>
      <c r="J739" s="343">
        <f t="shared" si="1821"/>
        <v>-3.8141701392938099E-16</v>
      </c>
      <c r="K739" s="343">
        <f t="shared" si="1822"/>
        <v>8.1959053643882054E-16</v>
      </c>
      <c r="L739" s="343">
        <f t="shared" si="1823"/>
        <v>-9.441213477252688E-17</v>
      </c>
      <c r="M739" s="343">
        <f t="shared" si="1824"/>
        <v>-7.6477774429612415E-16</v>
      </c>
      <c r="N739" s="343">
        <f t="shared" si="1825"/>
        <v>5.3841865612132064E-16</v>
      </c>
      <c r="O739" s="343">
        <f t="shared" si="1826"/>
        <v>4.5218837265620792E-16</v>
      </c>
      <c r="P739" s="343">
        <f t="shared" si="1827"/>
        <v>-8.009453677507757E-16</v>
      </c>
      <c r="Q739" s="343">
        <f t="shared" si="1828"/>
        <v>1.2815962495774273E-17</v>
      </c>
      <c r="R739" s="343">
        <f t="shared" si="1829"/>
        <v>7.9350481267719344E-16</v>
      </c>
      <c r="S739" s="343">
        <f t="shared" si="1830"/>
        <v>-4.7350053939149873E-16</v>
      </c>
      <c r="T739" s="343">
        <f t="shared" si="1831"/>
        <v>-5.1860491016304403E-16</v>
      </c>
      <c r="U739" s="343">
        <f t="shared" si="1832"/>
        <v>7.7458665733001333E-16</v>
      </c>
      <c r="V739" s="343">
        <f t="shared" si="1833"/>
        <v>6.8903634505730381E-17</v>
      </c>
      <c r="W739" s="343">
        <f t="shared" si="1834"/>
        <v>-8.1458999593832479E-16</v>
      </c>
      <c r="X739" s="343">
        <f t="shared" si="1835"/>
        <v>4.0402235362560711E-16</v>
      </c>
      <c r="Y739" s="343">
        <f t="shared" si="1836"/>
        <v>5.8002699888672856E-16</v>
      </c>
      <c r="Z739" s="343">
        <f t="shared" si="1837"/>
        <v>-7.4076825396702897E-16</v>
      </c>
      <c r="AA739" s="343">
        <f t="shared" si="1838"/>
        <v>-1.4995965184039259E-16</v>
      </c>
      <c r="AB739" s="343">
        <f t="shared" si="1839"/>
        <v>8.2783023223838458E-16</v>
      </c>
      <c r="AC739" s="343">
        <f t="shared" si="1840"/>
        <v>-3.3065321173322673E-16</v>
      </c>
      <c r="AD739" s="343">
        <f t="shared" si="1841"/>
        <v>-6.358631105361271E-16</v>
      </c>
      <c r="AE739" s="343">
        <f t="shared" si="1842"/>
        <v>6.9981584737321778E-16</v>
      </c>
      <c r="AF739" s="343">
        <f t="shared" si="1843"/>
        <v>2.2957147575153588E-16</v>
      </c>
      <c r="AG739" s="343">
        <f t="shared" si="1844"/>
        <v>-8.3309801086395024E-16</v>
      </c>
      <c r="AH739" s="343">
        <f t="shared" si="1845"/>
        <v>2.5409969865841274E-16</v>
      </c>
      <c r="AI739" s="343">
        <f t="shared" si="1846"/>
        <v>6.855755128329212E-16</v>
      </c>
      <c r="AJ739" s="343">
        <f t="shared" si="1847"/>
        <v>-6.5212383161094541E-16</v>
      </c>
      <c r="AK739" s="343">
        <f t="shared" si="1848"/>
        <v>-3.0697240085465797E-16</v>
      </c>
      <c r="AL739" s="343">
        <f t="shared" si="1849"/>
        <v>8.3034260022719808E-16</v>
      </c>
      <c r="AM739" s="343">
        <f t="shared" si="1850"/>
        <v>-1.750990665804931E-16</v>
      </c>
      <c r="AN739" s="343">
        <f t="shared" si="1851"/>
        <v>-7.286854481674378E-16</v>
      </c>
      <c r="AO739" s="343">
        <f t="shared" si="1852"/>
        <v>5.9815150686311856E-16</v>
      </c>
      <c r="AP739" s="343">
        <f t="shared" si="1853"/>
        <v>3.8141701392938745E-16</v>
      </c>
      <c r="AQ739" s="343">
        <f t="shared" si="1854"/>
        <v>-8.1959053643882182E-16</v>
      </c>
      <c r="AR739" s="343">
        <f t="shared" si="1855"/>
        <v>9.4412134772528482E-17</v>
      </c>
      <c r="AS739" s="343">
        <f t="shared" si="1856"/>
        <v>7.6477774429612711E-16</v>
      </c>
      <c r="AT739" s="343">
        <f t="shared" si="1857"/>
        <v>-5.3841865612132626E-16</v>
      </c>
      <c r="AU739" s="343">
        <f t="shared" si="1858"/>
        <v>-4.5218837265620654E-16</v>
      </c>
      <c r="AV739" s="343">
        <f t="shared" si="1859"/>
        <v>8.0094536775077294E-16</v>
      </c>
      <c r="AW739" s="343">
        <f t="shared" si="1860"/>
        <v>-1.2815962495781829E-17</v>
      </c>
      <c r="AX739" s="343">
        <f t="shared" si="1861"/>
        <v>-7.9350481267719305E-16</v>
      </c>
      <c r="AY739" s="343">
        <f t="shared" si="1862"/>
        <v>4.7350053939149025E-16</v>
      </c>
      <c r="AZ739" s="343">
        <f t="shared" si="1863"/>
        <v>5.1860491016303801E-16</v>
      </c>
      <c r="BA739" s="343">
        <f t="shared" si="1864"/>
        <v>-7.7458665733001402E-16</v>
      </c>
      <c r="BB739" s="343">
        <f t="shared" si="1865"/>
        <v>-6.890363450574055E-17</v>
      </c>
      <c r="BC739" s="343">
        <f t="shared" si="1866"/>
        <v>8.145899959383244E-16</v>
      </c>
      <c r="BD739" s="343">
        <f t="shared" si="1867"/>
        <v>-4.0402235362560844E-16</v>
      </c>
      <c r="BE739" s="343">
        <f t="shared" si="1868"/>
        <v>-5.8002699888671889E-16</v>
      </c>
      <c r="BF739" s="343">
        <f t="shared" si="1869"/>
        <v>7.4076825396702956E-16</v>
      </c>
      <c r="BG739" s="343">
        <f t="shared" si="1870"/>
        <v>1.4995965184039098E-16</v>
      </c>
      <c r="BH739" s="343">
        <f t="shared" si="1871"/>
        <v>-8.278302322383832E-16</v>
      </c>
      <c r="BI739" s="343">
        <f t="shared" si="1872"/>
        <v>3.3065321173322821E-16</v>
      </c>
      <c r="BJ739" s="343">
        <f t="shared" si="1873"/>
        <v>6.3586311053612612E-16</v>
      </c>
      <c r="BK739" s="343">
        <f t="shared" si="1874"/>
        <v>-6.9981584737322508E-16</v>
      </c>
      <c r="BL739" s="343">
        <f t="shared" si="1875"/>
        <v>-2.2957147575153431E-16</v>
      </c>
      <c r="BM739" s="343">
        <f t="shared" si="1876"/>
        <v>8.3309801086395024E-16</v>
      </c>
      <c r="BN739" s="343">
        <f t="shared" si="1877"/>
        <v>-2.5409969865840298E-16</v>
      </c>
      <c r="BO739" s="343">
        <f t="shared" si="1878"/>
        <v>-6.8557551283293382E-16</v>
      </c>
      <c r="BP739" s="343">
        <f t="shared" si="1879"/>
        <v>6.5212383161096119E-16</v>
      </c>
      <c r="BQ739" s="343">
        <f t="shared" si="1880"/>
        <v>3.0697240085465654E-16</v>
      </c>
      <c r="BR739" s="343">
        <f t="shared" si="1881"/>
        <v>-8.3034260022719828E-16</v>
      </c>
    </row>
    <row r="740" spans="2:70">
      <c r="B740" s="340">
        <v>46</v>
      </c>
      <c r="C740" s="340">
        <f t="shared" si="1882"/>
        <v>1.4375000000000008E-2</v>
      </c>
      <c r="D740" s="341">
        <f t="shared" si="1817"/>
        <v>39.192319192021564</v>
      </c>
      <c r="E740" s="342" t="str">
        <f>AZ694</f>
        <v>-0.00768080797844166</v>
      </c>
      <c r="F740" s="291">
        <v>46</v>
      </c>
      <c r="G740" s="343">
        <f t="shared" si="1818"/>
        <v>3.1674894175549597E-16</v>
      </c>
      <c r="H740" s="343">
        <f t="shared" si="1819"/>
        <v>-3.0691931545356158E-16</v>
      </c>
      <c r="I740" s="343">
        <f t="shared" si="1820"/>
        <v>-1.9699496558588605E-16</v>
      </c>
      <c r="J740" s="343">
        <f t="shared" si="1821"/>
        <v>3.8378293799697484E-16</v>
      </c>
      <c r="K740" s="343">
        <f t="shared" si="1822"/>
        <v>4.7250291669633893E-17</v>
      </c>
      <c r="L740" s="343">
        <f t="shared" si="1823"/>
        <v>-4.0221908723134481E-16</v>
      </c>
      <c r="M740" s="343">
        <f t="shared" si="1824"/>
        <v>1.096878108283582E-16</v>
      </c>
      <c r="N740" s="343">
        <f t="shared" si="1825"/>
        <v>3.594210265598474E-16</v>
      </c>
      <c r="O740" s="343">
        <f t="shared" si="1826"/>
        <v>-2.4992693845021517E-16</v>
      </c>
      <c r="P740" s="343">
        <f t="shared" si="1827"/>
        <v>-2.6190437275433169E-16</v>
      </c>
      <c r="Q740" s="343">
        <f t="shared" si="1828"/>
        <v>3.5211695528636513E-16</v>
      </c>
      <c r="R740" s="343">
        <f t="shared" si="1829"/>
        <v>1.2451515236602234E-16</v>
      </c>
      <c r="S740" s="343">
        <f t="shared" si="1830"/>
        <v>-4.0070035762831322E-16</v>
      </c>
      <c r="T740" s="343">
        <f t="shared" si="1831"/>
        <v>3.1830371237349455E-17</v>
      </c>
      <c r="U740" s="343">
        <f t="shared" si="1832"/>
        <v>3.8828076287913748E-16</v>
      </c>
      <c r="V740" s="343">
        <f t="shared" si="1833"/>
        <v>-1.8333000936286849E-16</v>
      </c>
      <c r="W740" s="343">
        <f t="shared" si="1834"/>
        <v>-3.1674894175549592E-16</v>
      </c>
      <c r="X740" s="343">
        <f t="shared" si="1835"/>
        <v>3.069193154535637E-16</v>
      </c>
      <c r="Y740" s="343">
        <f t="shared" si="1836"/>
        <v>1.9699496558588509E-16</v>
      </c>
      <c r="Z740" s="343">
        <f t="shared" si="1837"/>
        <v>-3.8378293799697607E-16</v>
      </c>
      <c r="AA740" s="343">
        <f t="shared" si="1838"/>
        <v>-4.7250291669632759E-17</v>
      </c>
      <c r="AB740" s="343">
        <f t="shared" si="1839"/>
        <v>4.0221908723134437E-16</v>
      </c>
      <c r="AC740" s="343">
        <f t="shared" si="1840"/>
        <v>-1.0968781082836068E-16</v>
      </c>
      <c r="AD740" s="343">
        <f t="shared" si="1841"/>
        <v>-3.5942102655984755E-16</v>
      </c>
      <c r="AE740" s="343">
        <f t="shared" si="1842"/>
        <v>2.4992693845021714E-16</v>
      </c>
      <c r="AF740" s="343">
        <f t="shared" si="1843"/>
        <v>2.6190437275433194E-16</v>
      </c>
      <c r="AG740" s="343">
        <f t="shared" si="1844"/>
        <v>-3.5211695528636642E-16</v>
      </c>
      <c r="AH740" s="343">
        <f t="shared" si="1845"/>
        <v>-1.2451515236601987E-16</v>
      </c>
      <c r="AI740" s="343">
        <f t="shared" si="1846"/>
        <v>4.0070035762831382E-16</v>
      </c>
      <c r="AJ740" s="343">
        <f t="shared" si="1847"/>
        <v>-3.1830371237357714E-17</v>
      </c>
      <c r="AK740" s="343">
        <f t="shared" si="1848"/>
        <v>-3.8828076287913837E-16</v>
      </c>
      <c r="AL740" s="343">
        <f t="shared" si="1849"/>
        <v>1.8333000936287078E-16</v>
      </c>
      <c r="AM740" s="343">
        <f t="shared" si="1850"/>
        <v>3.1674894175549079E-16</v>
      </c>
      <c r="AN740" s="343">
        <f t="shared" si="1851"/>
        <v>-3.0691931545356168E-16</v>
      </c>
      <c r="AO740" s="343">
        <f t="shared" si="1852"/>
        <v>-1.9699496558588287E-16</v>
      </c>
      <c r="AP740" s="343">
        <f t="shared" si="1853"/>
        <v>3.8378293799697691E-16</v>
      </c>
      <c r="AQ740" s="343">
        <f t="shared" si="1854"/>
        <v>4.7250291669624526E-17</v>
      </c>
      <c r="AR740" s="343">
        <f t="shared" si="1855"/>
        <v>-4.0221908723134462E-16</v>
      </c>
      <c r="AS740" s="343">
        <f t="shared" si="1856"/>
        <v>1.0968781082836314E-16</v>
      </c>
      <c r="AT740" s="343">
        <f t="shared" si="1857"/>
        <v>3.5942102655984375E-16</v>
      </c>
      <c r="AU740" s="343">
        <f t="shared" si="1858"/>
        <v>-2.4992693845021467E-16</v>
      </c>
      <c r="AV740" s="343">
        <f t="shared" si="1859"/>
        <v>-2.6190437275432997E-16</v>
      </c>
      <c r="AW740" s="343">
        <f t="shared" si="1860"/>
        <v>3.5211695528636765E-16</v>
      </c>
      <c r="AX740" s="343">
        <f t="shared" si="1861"/>
        <v>1.2451515236601199E-16</v>
      </c>
      <c r="AY740" s="343">
        <f t="shared" si="1862"/>
        <v>-4.0070035762831342E-16</v>
      </c>
      <c r="AZ740" s="343">
        <f t="shared" si="1863"/>
        <v>3.1830371237354558E-17</v>
      </c>
      <c r="BA740" s="343">
        <f t="shared" si="1864"/>
        <v>3.882807628791361E-16</v>
      </c>
      <c r="BB740" s="343">
        <f t="shared" si="1865"/>
        <v>-1.8333000936286795E-16</v>
      </c>
      <c r="BC740" s="343">
        <f t="shared" si="1866"/>
        <v>-3.1674894175549276E-16</v>
      </c>
      <c r="BD740" s="343">
        <f t="shared" si="1867"/>
        <v>3.0691931545356706E-16</v>
      </c>
      <c r="BE740" s="343">
        <f t="shared" si="1868"/>
        <v>1.9699496558587562E-16</v>
      </c>
      <c r="BF740" s="343">
        <f t="shared" si="1869"/>
        <v>-3.8378293799697592E-16</v>
      </c>
      <c r="BG740" s="343">
        <f t="shared" si="1870"/>
        <v>-4.7250291669627656E-17</v>
      </c>
      <c r="BH740" s="343">
        <f t="shared" si="1871"/>
        <v>4.0221908723134397E-16</v>
      </c>
      <c r="BI740" s="343">
        <f t="shared" si="1872"/>
        <v>-1.0968781082837114E-16</v>
      </c>
      <c r="BJ740" s="343">
        <f t="shared" si="1873"/>
        <v>-3.5942102655984523E-16</v>
      </c>
      <c r="BK740" s="343">
        <f t="shared" si="1874"/>
        <v>2.4992693845021221E-16</v>
      </c>
      <c r="BL740" s="343">
        <f t="shared" si="1875"/>
        <v>2.6190437275432361E-16</v>
      </c>
      <c r="BM740" s="343">
        <f t="shared" si="1876"/>
        <v>-3.5211695528636612E-16</v>
      </c>
      <c r="BN740" s="343">
        <f t="shared" si="1877"/>
        <v>-1.245151523660041E-16</v>
      </c>
      <c r="BO740" s="343">
        <f t="shared" si="1878"/>
        <v>4.0070035762831446E-16</v>
      </c>
      <c r="BP740" s="343">
        <f t="shared" si="1879"/>
        <v>-3.1830371237351428E-17</v>
      </c>
      <c r="BQ740" s="343">
        <f t="shared" si="1880"/>
        <v>-3.8828076287913383E-16</v>
      </c>
      <c r="BR740" s="343">
        <f t="shared" si="1881"/>
        <v>1.8333000936287537E-16</v>
      </c>
    </row>
    <row r="741" spans="2:70">
      <c r="B741" s="340">
        <v>47</v>
      </c>
      <c r="C741" s="340">
        <f t="shared" si="1882"/>
        <v>1.4687500000000008E-2</v>
      </c>
      <c r="D741" s="341">
        <f t="shared" si="1817"/>
        <v>39.193171731701348</v>
      </c>
      <c r="E741" s="342" t="str">
        <f>BA694</f>
        <v>-0.00682826829865424</v>
      </c>
      <c r="F741" s="291">
        <v>47</v>
      </c>
      <c r="G741" s="343">
        <f t="shared" si="1818"/>
        <v>-1.7734494527416869E-16</v>
      </c>
      <c r="H741" s="343">
        <f t="shared" si="1819"/>
        <v>2.0529454143920104E-16</v>
      </c>
      <c r="I741" s="343">
        <f t="shared" si="1820"/>
        <v>1.3710017751989082E-16</v>
      </c>
      <c r="J741" s="343">
        <f t="shared" si="1821"/>
        <v>-2.3217087611755057E-16</v>
      </c>
      <c r="K741" s="343">
        <f t="shared" si="1822"/>
        <v>-9.1586726830189358E-17</v>
      </c>
      <c r="L741" s="343">
        <f t="shared" si="1823"/>
        <v>2.5012501422963009E-16</v>
      </c>
      <c r="M741" s="343">
        <f t="shared" si="1824"/>
        <v>4.2553649590830549E-17</v>
      </c>
      <c r="N741" s="343">
        <f t="shared" si="1825"/>
        <v>-2.5846698831658896E-16</v>
      </c>
      <c r="O741" s="343">
        <f t="shared" si="1826"/>
        <v>8.1147405379404547E-18</v>
      </c>
      <c r="P741" s="343">
        <f t="shared" si="1827"/>
        <v>2.5687622099249838E-16</v>
      </c>
      <c r="Q741" s="343">
        <f t="shared" si="1828"/>
        <v>-5.847128573863913E-17</v>
      </c>
      <c r="R741" s="343">
        <f t="shared" si="1829"/>
        <v>-2.4541384455351032E-16</v>
      </c>
      <c r="S741" s="343">
        <f t="shared" si="1830"/>
        <v>1.06580812219475E-16</v>
      </c>
      <c r="T741" s="343">
        <f t="shared" si="1831"/>
        <v>2.2452035169800016E-16</v>
      </c>
      <c r="U741" s="343">
        <f t="shared" si="1832"/>
        <v>-1.5059449785792616E-16</v>
      </c>
      <c r="V741" s="343">
        <f t="shared" si="1833"/>
        <v>-1.9499866763920063E-16</v>
      </c>
      <c r="W741" s="343">
        <f t="shared" si="1834"/>
        <v>1.8882092139806316E-16</v>
      </c>
      <c r="X741" s="343">
        <f t="shared" si="1835"/>
        <v>1.5798329413953957E-16</v>
      </c>
      <c r="Y741" s="343">
        <f t="shared" si="1836"/>
        <v>-2.1979106282086555E-16</v>
      </c>
      <c r="Z741" s="343">
        <f t="shared" si="1837"/>
        <v>-1.1489671124414833E-16</v>
      </c>
      <c r="AA741" s="343">
        <f t="shared" si="1838"/>
        <v>2.423147569597118E-16</v>
      </c>
      <c r="AB741" s="343">
        <f t="shared" si="1839"/>
        <v>6.7394712170459062E-17</v>
      </c>
      <c r="AC741" s="343">
        <f t="shared" si="1840"/>
        <v>-2.5552643088027601E-16</v>
      </c>
      <c r="AD741" s="343">
        <f t="shared" si="1841"/>
        <v>-1.730277210345249E-17</v>
      </c>
      <c r="AE741" s="343">
        <f t="shared" si="1842"/>
        <v>2.5891836736298499E-16</v>
      </c>
      <c r="AF741" s="343">
        <f t="shared" si="1843"/>
        <v>-3.3454103791983344E-17</v>
      </c>
      <c r="AG741" s="343">
        <f t="shared" si="1844"/>
        <v>-2.5236021619102805E-16</v>
      </c>
      <c r="AH741" s="343">
        <f t="shared" si="1845"/>
        <v>8.292535723997437E-17</v>
      </c>
      <c r="AI741" s="343">
        <f t="shared" si="1846"/>
        <v>2.3610400343608848E-16</v>
      </c>
      <c r="AJ741" s="343">
        <f t="shared" si="1847"/>
        <v>-1.2920983571430575E-16</v>
      </c>
      <c r="AK741" s="343">
        <f t="shared" si="1848"/>
        <v>-2.1077444623775183E-16</v>
      </c>
      <c r="AL741" s="343">
        <f t="shared" si="1849"/>
        <v>1.7052885266384724E-16</v>
      </c>
      <c r="AM741" s="343">
        <f t="shared" si="1850"/>
        <v>1.7734494527416992E-16</v>
      </c>
      <c r="AN741" s="343">
        <f t="shared" si="1851"/>
        <v>-2.0529454143919968E-16</v>
      </c>
      <c r="AO741" s="343">
        <f t="shared" si="1852"/>
        <v>-1.3710017751989307E-16</v>
      </c>
      <c r="AP741" s="343">
        <f t="shared" si="1853"/>
        <v>2.3217087611754919E-16</v>
      </c>
      <c r="AQ741" s="343">
        <f t="shared" si="1854"/>
        <v>9.1586726830192255E-17</v>
      </c>
      <c r="AR741" s="343">
        <f t="shared" si="1855"/>
        <v>-2.5012501422962905E-16</v>
      </c>
      <c r="AS741" s="343">
        <f t="shared" si="1856"/>
        <v>-4.2553649590835442E-17</v>
      </c>
      <c r="AT741" s="343">
        <f t="shared" si="1857"/>
        <v>2.5846698831658861E-16</v>
      </c>
      <c r="AU741" s="343">
        <f t="shared" si="1858"/>
        <v>-8.1147405379428706E-18</v>
      </c>
      <c r="AV741" s="343">
        <f t="shared" si="1859"/>
        <v>-2.5687622099249809E-16</v>
      </c>
      <c r="AW741" s="343">
        <f t="shared" si="1860"/>
        <v>5.8471285738639697E-17</v>
      </c>
      <c r="AX741" s="343">
        <f t="shared" si="1861"/>
        <v>2.4541384455351013E-16</v>
      </c>
      <c r="AY741" s="343">
        <f t="shared" si="1862"/>
        <v>-1.0658081221947548E-16</v>
      </c>
      <c r="AZ741" s="343">
        <f t="shared" si="1863"/>
        <v>-2.245203516980008E-16</v>
      </c>
      <c r="BA741" s="343">
        <f t="shared" si="1864"/>
        <v>1.5059449785792513E-16</v>
      </c>
      <c r="BB741" s="343">
        <f t="shared" si="1865"/>
        <v>1.9499866763920147E-16</v>
      </c>
      <c r="BC741" s="343">
        <f t="shared" si="1866"/>
        <v>-1.888209213980623E-16</v>
      </c>
      <c r="BD741" s="343">
        <f t="shared" si="1867"/>
        <v>-1.5798329413954058E-16</v>
      </c>
      <c r="BE741" s="343">
        <f t="shared" si="1868"/>
        <v>2.1979106282086488E-16</v>
      </c>
      <c r="BF741" s="343">
        <f t="shared" si="1869"/>
        <v>1.1489671124414944E-16</v>
      </c>
      <c r="BG741" s="343">
        <f t="shared" si="1870"/>
        <v>-2.4231475695971002E-16</v>
      </c>
      <c r="BH741" s="343">
        <f t="shared" si="1871"/>
        <v>-6.7394712170463833E-17</v>
      </c>
      <c r="BI741" s="343">
        <f t="shared" si="1872"/>
        <v>2.5552643088027518E-16</v>
      </c>
      <c r="BJ741" s="343">
        <f t="shared" si="1873"/>
        <v>1.7302772103450074E-17</v>
      </c>
      <c r="BK741" s="343">
        <f t="shared" si="1874"/>
        <v>-2.5891836736298509E-16</v>
      </c>
      <c r="BL741" s="343">
        <f t="shared" si="1875"/>
        <v>3.3454103791985748E-17</v>
      </c>
      <c r="BM741" s="343">
        <f t="shared" si="1876"/>
        <v>2.5236021619102918E-16</v>
      </c>
      <c r="BN741" s="343">
        <f t="shared" si="1877"/>
        <v>-8.2925357239973175E-17</v>
      </c>
      <c r="BO741" s="343">
        <f t="shared" si="1878"/>
        <v>-2.3610400343609208E-16</v>
      </c>
      <c r="BP741" s="343">
        <f t="shared" si="1879"/>
        <v>1.2920983571430466E-16</v>
      </c>
      <c r="BQ741" s="343">
        <f t="shared" si="1880"/>
        <v>2.1077444623775686E-16</v>
      </c>
      <c r="BR741" s="343">
        <f t="shared" si="1881"/>
        <v>-1.7052885266384628E-16</v>
      </c>
    </row>
    <row r="742" spans="2:70">
      <c r="B742" s="340">
        <v>48</v>
      </c>
      <c r="C742" s="340">
        <f t="shared" si="1882"/>
        <v>1.5000000000000008E-2</v>
      </c>
      <c r="D742" s="341">
        <f t="shared" si="1817"/>
        <v>39.194090031337588</v>
      </c>
      <c r="E742" s="342" t="str">
        <f>BB694</f>
        <v>-0.00590996866241735</v>
      </c>
      <c r="F742" s="291">
        <v>48</v>
      </c>
      <c r="G742" s="343">
        <f t="shared" si="1818"/>
        <v>4.3344536369287204E-16</v>
      </c>
      <c r="H742" s="343">
        <f t="shared" si="1819"/>
        <v>2.1128717164322586E-16</v>
      </c>
      <c r="I742" s="343">
        <f t="shared" si="1820"/>
        <v>-4.3344536369287209E-16</v>
      </c>
      <c r="J742" s="343">
        <f t="shared" si="1821"/>
        <v>-2.1128717164322568E-16</v>
      </c>
      <c r="K742" s="343">
        <f t="shared" si="1822"/>
        <v>4.3344536369287259E-16</v>
      </c>
      <c r="L742" s="343">
        <f t="shared" si="1823"/>
        <v>2.1128717164322554E-16</v>
      </c>
      <c r="M742" s="343">
        <f t="shared" si="1824"/>
        <v>-4.334453636928719E-16</v>
      </c>
      <c r="N742" s="343">
        <f t="shared" si="1825"/>
        <v>-2.1128717164322536E-16</v>
      </c>
      <c r="O742" s="343">
        <f t="shared" si="1826"/>
        <v>4.3344536369287273E-16</v>
      </c>
      <c r="P742" s="343">
        <f t="shared" si="1827"/>
        <v>2.1128717164322366E-16</v>
      </c>
      <c r="Q742" s="343">
        <f t="shared" si="1828"/>
        <v>-4.3344536369287204E-16</v>
      </c>
      <c r="R742" s="343">
        <f t="shared" si="1829"/>
        <v>-2.1128717164322504E-16</v>
      </c>
      <c r="S742" s="343">
        <f t="shared" si="1830"/>
        <v>4.3344536369287288E-16</v>
      </c>
      <c r="T742" s="343">
        <f t="shared" si="1831"/>
        <v>2.1128717164322642E-16</v>
      </c>
      <c r="U742" s="343">
        <f t="shared" si="1832"/>
        <v>-4.3344536369287219E-16</v>
      </c>
      <c r="V742" s="343">
        <f t="shared" si="1833"/>
        <v>-2.1128717164322472E-16</v>
      </c>
      <c r="W742" s="343">
        <f t="shared" si="1834"/>
        <v>4.3344536369287303E-16</v>
      </c>
      <c r="X742" s="343">
        <f t="shared" si="1835"/>
        <v>2.1128717164322302E-16</v>
      </c>
      <c r="Y742" s="343">
        <f t="shared" si="1836"/>
        <v>-4.3344536369287387E-16</v>
      </c>
      <c r="Z742" s="343">
        <f t="shared" si="1837"/>
        <v>-2.1128717164322132E-16</v>
      </c>
      <c r="AA742" s="343">
        <f t="shared" si="1838"/>
        <v>4.334453636928717E-16</v>
      </c>
      <c r="AB742" s="343">
        <f t="shared" si="1839"/>
        <v>2.1128717164322578E-16</v>
      </c>
      <c r="AC742" s="343">
        <f t="shared" si="1840"/>
        <v>-4.3344536369287254E-16</v>
      </c>
      <c r="AD742" s="343">
        <f t="shared" si="1841"/>
        <v>-2.1128717164322408E-16</v>
      </c>
      <c r="AE742" s="343">
        <f t="shared" si="1842"/>
        <v>4.3344536369287333E-16</v>
      </c>
      <c r="AF742" s="343">
        <f t="shared" si="1843"/>
        <v>2.1128717164322241E-16</v>
      </c>
      <c r="AG742" s="343">
        <f t="shared" si="1844"/>
        <v>-4.3344536369287416E-16</v>
      </c>
      <c r="AH742" s="343">
        <f t="shared" si="1845"/>
        <v>-2.1128717164322684E-16</v>
      </c>
      <c r="AI742" s="343">
        <f t="shared" si="1846"/>
        <v>4.33445363692875E-16</v>
      </c>
      <c r="AJ742" s="343">
        <f t="shared" si="1847"/>
        <v>2.1128717164322517E-16</v>
      </c>
      <c r="AK742" s="343">
        <f t="shared" si="1848"/>
        <v>-4.3344536369287584E-16</v>
      </c>
      <c r="AL742" s="343">
        <f t="shared" si="1849"/>
        <v>-2.1128717164322347E-16</v>
      </c>
      <c r="AM742" s="343">
        <f t="shared" si="1850"/>
        <v>4.3344536369287066E-16</v>
      </c>
      <c r="AN742" s="343">
        <f t="shared" si="1851"/>
        <v>2.1128717164322176E-16</v>
      </c>
      <c r="AO742" s="343">
        <f t="shared" si="1852"/>
        <v>-4.334453636928715E-16</v>
      </c>
      <c r="AP742" s="343">
        <f t="shared" si="1853"/>
        <v>-2.1128717164322006E-16</v>
      </c>
      <c r="AQ742" s="343">
        <f t="shared" si="1854"/>
        <v>4.3344536369287229E-16</v>
      </c>
      <c r="AR742" s="343">
        <f t="shared" si="1855"/>
        <v>2.1128717164321836E-16</v>
      </c>
      <c r="AS742" s="343">
        <f t="shared" si="1856"/>
        <v>-4.3344536369287313E-16</v>
      </c>
      <c r="AT742" s="343">
        <f t="shared" si="1857"/>
        <v>-2.1128717164321666E-16</v>
      </c>
      <c r="AU742" s="343">
        <f t="shared" si="1858"/>
        <v>4.3344536369287397E-16</v>
      </c>
      <c r="AV742" s="343">
        <f t="shared" si="1859"/>
        <v>2.1128717164322729E-16</v>
      </c>
      <c r="AW742" s="343">
        <f t="shared" si="1860"/>
        <v>-4.334453636928748E-16</v>
      </c>
      <c r="AX742" s="343">
        <f t="shared" si="1861"/>
        <v>-2.1128717164322559E-16</v>
      </c>
      <c r="AY742" s="343">
        <f t="shared" si="1862"/>
        <v>4.3344536369287564E-16</v>
      </c>
      <c r="AZ742" s="343">
        <f t="shared" si="1863"/>
        <v>2.1128717164322388E-16</v>
      </c>
      <c r="BA742" s="343">
        <f t="shared" si="1864"/>
        <v>-4.3344536369287643E-16</v>
      </c>
      <c r="BB742" s="343">
        <f t="shared" si="1865"/>
        <v>-2.1128717164322218E-16</v>
      </c>
      <c r="BC742" s="343">
        <f t="shared" si="1866"/>
        <v>4.3344536369287125E-16</v>
      </c>
      <c r="BD742" s="343">
        <f t="shared" si="1867"/>
        <v>2.1128717164322048E-16</v>
      </c>
      <c r="BE742" s="343">
        <f t="shared" si="1868"/>
        <v>-4.3344536369287209E-16</v>
      </c>
      <c r="BF742" s="343">
        <f t="shared" si="1869"/>
        <v>-2.1128717164321878E-16</v>
      </c>
      <c r="BG742" s="343">
        <f t="shared" si="1870"/>
        <v>4.3344536369287293E-16</v>
      </c>
      <c r="BH742" s="343">
        <f t="shared" si="1871"/>
        <v>2.1128717164321708E-16</v>
      </c>
      <c r="BI742" s="343">
        <f t="shared" si="1872"/>
        <v>-4.3344536369287978E-16</v>
      </c>
      <c r="BJ742" s="343">
        <f t="shared" si="1873"/>
        <v>-2.1128717164322771E-16</v>
      </c>
      <c r="BK742" s="343">
        <f t="shared" si="1874"/>
        <v>4.3344536369287461E-16</v>
      </c>
      <c r="BL742" s="343">
        <f t="shared" si="1875"/>
        <v>2.1128717164321368E-16</v>
      </c>
      <c r="BM742" s="343">
        <f t="shared" si="1876"/>
        <v>-4.3344536369286943E-16</v>
      </c>
      <c r="BN742" s="343">
        <f t="shared" si="1877"/>
        <v>-2.112871716432243E-16</v>
      </c>
      <c r="BO742" s="343">
        <f t="shared" si="1878"/>
        <v>4.3344536369287623E-16</v>
      </c>
      <c r="BP742" s="343">
        <f t="shared" si="1879"/>
        <v>2.1128717164321028E-16</v>
      </c>
      <c r="BQ742" s="343">
        <f t="shared" si="1880"/>
        <v>-4.3344536369287106E-16</v>
      </c>
      <c r="BR742" s="343">
        <f t="shared" si="1881"/>
        <v>-2.112871716432209E-16</v>
      </c>
    </row>
    <row r="743" spans="2:70">
      <c r="B743" s="340">
        <v>49</v>
      </c>
      <c r="C743" s="340">
        <f t="shared" si="1882"/>
        <v>1.5312500000000008E-2</v>
      </c>
      <c r="D743" s="341">
        <f t="shared" si="1817"/>
        <v>39.195065247202741</v>
      </c>
      <c r="E743" s="342" t="str">
        <f>BC694</f>
        <v>-0.00493475279725914</v>
      </c>
      <c r="F743" s="291">
        <v>49</v>
      </c>
      <c r="G743" s="343">
        <f t="shared" si="1818"/>
        <v>-4.1467802381079803E-16</v>
      </c>
      <c r="H743" s="343">
        <f t="shared" si="1819"/>
        <v>-2.8400197036002731E-16</v>
      </c>
      <c r="I743" s="343">
        <f t="shared" si="1820"/>
        <v>3.590039018454973E-16</v>
      </c>
      <c r="J743" s="343">
        <f t="shared" si="1821"/>
        <v>3.5437904201212673E-16</v>
      </c>
      <c r="K743" s="343">
        <f t="shared" si="1822"/>
        <v>-2.8953346126398124E-16</v>
      </c>
      <c r="L743" s="343">
        <f t="shared" si="1823"/>
        <v>-4.111375258177567E-16</v>
      </c>
      <c r="M743" s="343">
        <f t="shared" si="1824"/>
        <v>2.0893641213832833E-16</v>
      </c>
      <c r="N743" s="343">
        <f t="shared" si="1825"/>
        <v>4.5209622507479119E-16</v>
      </c>
      <c r="O743" s="343">
        <f t="shared" si="1826"/>
        <v>-1.2031005386708633E-16</v>
      </c>
      <c r="P743" s="343">
        <f t="shared" si="1827"/>
        <v>-4.7568111994068591E-16</v>
      </c>
      <c r="Q743" s="343">
        <f t="shared" si="1828"/>
        <v>2.7060247696391059E-17</v>
      </c>
      <c r="R743" s="343">
        <f t="shared" si="1829"/>
        <v>4.8098585613230512E-16</v>
      </c>
      <c r="S743" s="343">
        <f t="shared" si="1830"/>
        <v>6.7229468617718116E-17</v>
      </c>
      <c r="T743" s="343">
        <f t="shared" si="1831"/>
        <v>-4.678065756127364E-16</v>
      </c>
      <c r="U743" s="343">
        <f t="shared" si="1832"/>
        <v>-1.589355941555687E-16</v>
      </c>
      <c r="V743" s="343">
        <f t="shared" si="1833"/>
        <v>4.3664975074131966E-16</v>
      </c>
      <c r="W743" s="343">
        <f t="shared" si="1834"/>
        <v>2.4453391394212277E-16</v>
      </c>
      <c r="X743" s="343">
        <f t="shared" si="1835"/>
        <v>-3.8871272082491497E-16</v>
      </c>
      <c r="Y743" s="343">
        <f t="shared" si="1836"/>
        <v>-3.207349325520862E-16</v>
      </c>
      <c r="Z743" s="343">
        <f t="shared" si="1837"/>
        <v>3.258376790398137E-16</v>
      </c>
      <c r="AA743" s="343">
        <f t="shared" si="1838"/>
        <v>3.8461028757429502E-16</v>
      </c>
      <c r="AB743" s="343">
        <f t="shared" si="1839"/>
        <v>-2.5044087798109355E-16</v>
      </c>
      <c r="AC743" s="343">
        <f t="shared" si="1840"/>
        <v>-4.3370528493695745E-16</v>
      </c>
      <c r="AD743" s="343">
        <f t="shared" si="1841"/>
        <v>1.6541977443041708E-16</v>
      </c>
      <c r="AE743" s="343">
        <f t="shared" si="1842"/>
        <v>4.6613323142421643E-16</v>
      </c>
      <c r="AF743" s="343">
        <f t="shared" si="1843"/>
        <v>-7.4041681716857803E-17</v>
      </c>
      <c r="AG743" s="343">
        <f t="shared" si="1844"/>
        <v>-4.8064793923837314E-16</v>
      </c>
      <c r="AH743" s="343">
        <f t="shared" si="1845"/>
        <v>-2.018179130202004E-17</v>
      </c>
      <c r="AI743" s="343">
        <f t="shared" si="1846"/>
        <v>4.766916162980693E-16</v>
      </c>
      <c r="AJ743" s="343">
        <f t="shared" si="1847"/>
        <v>1.1362968939925362E-16</v>
      </c>
      <c r="AK743" s="343">
        <f t="shared" si="1848"/>
        <v>-4.5441630187516672E-16</v>
      </c>
      <c r="AL743" s="343">
        <f t="shared" si="1849"/>
        <v>-2.0271086225712473E-16</v>
      </c>
      <c r="AM743" s="343">
        <f t="shared" si="1850"/>
        <v>4.1467802381080335E-16</v>
      </c>
      <c r="AN743" s="343">
        <f t="shared" si="1851"/>
        <v>2.8400197036001671E-16</v>
      </c>
      <c r="AO743" s="343">
        <f t="shared" si="1852"/>
        <v>-3.5900390184549868E-16</v>
      </c>
      <c r="AP743" s="343">
        <f t="shared" si="1853"/>
        <v>-3.5437904201212363E-16</v>
      </c>
      <c r="AQ743" s="343">
        <f t="shared" si="1854"/>
        <v>2.8953346126398765E-16</v>
      </c>
      <c r="AR743" s="343">
        <f t="shared" si="1855"/>
        <v>4.1113752581775162E-16</v>
      </c>
      <c r="AS743" s="343">
        <f t="shared" si="1856"/>
        <v>-2.0893641213833859E-16</v>
      </c>
      <c r="AT743" s="343">
        <f t="shared" si="1857"/>
        <v>-4.520962250747908E-16</v>
      </c>
      <c r="AU743" s="343">
        <f t="shared" si="1858"/>
        <v>1.2031005386709081E-16</v>
      </c>
      <c r="AV743" s="343">
        <f t="shared" si="1859"/>
        <v>4.7568111994068463E-16</v>
      </c>
      <c r="AW743" s="343">
        <f t="shared" si="1860"/>
        <v>-2.7060247696399071E-17</v>
      </c>
      <c r="AX743" s="343">
        <f t="shared" si="1861"/>
        <v>-4.8098585613230561E-16</v>
      </c>
      <c r="AY743" s="343">
        <f t="shared" si="1862"/>
        <v>-6.7229468617703423E-17</v>
      </c>
      <c r="AZ743" s="343">
        <f t="shared" si="1863"/>
        <v>4.6780657561273669E-16</v>
      </c>
      <c r="BA743" s="343">
        <f t="shared" si="1864"/>
        <v>1.5893559415556116E-16</v>
      </c>
      <c r="BB743" s="343">
        <f t="shared" si="1865"/>
        <v>-4.3664975074132306E-16</v>
      </c>
      <c r="BC743" s="343">
        <f t="shared" si="1866"/>
        <v>-2.4453391394211592E-16</v>
      </c>
      <c r="BD743" s="343">
        <f t="shared" si="1867"/>
        <v>3.8871272082492379E-16</v>
      </c>
      <c r="BE743" s="343">
        <f t="shared" si="1868"/>
        <v>3.2073493255208532E-16</v>
      </c>
      <c r="BF743" s="343">
        <f t="shared" si="1869"/>
        <v>-3.2583767903981962E-16</v>
      </c>
      <c r="BG743" s="343">
        <f t="shared" si="1870"/>
        <v>-3.8461028757429019E-16</v>
      </c>
      <c r="BH743" s="343">
        <f t="shared" si="1871"/>
        <v>2.5044087798110035E-16</v>
      </c>
      <c r="BI743" s="343">
        <f t="shared" si="1872"/>
        <v>4.3370528493695104E-16</v>
      </c>
      <c r="BJ743" s="343">
        <f t="shared" si="1873"/>
        <v>-1.6541977443043109E-16</v>
      </c>
      <c r="BK743" s="343">
        <f t="shared" si="1874"/>
        <v>-4.6613323142421269E-16</v>
      </c>
      <c r="BL743" s="343">
        <f t="shared" si="1875"/>
        <v>7.4041681716879275E-17</v>
      </c>
      <c r="BM743" s="343">
        <f t="shared" si="1876"/>
        <v>4.8064793923837344E-16</v>
      </c>
      <c r="BN743" s="343">
        <f t="shared" si="1877"/>
        <v>2.0181791302025709E-17</v>
      </c>
      <c r="BO743" s="343">
        <f t="shared" si="1878"/>
        <v>-4.7669161629806852E-16</v>
      </c>
      <c r="BP743" s="343">
        <f t="shared" si="1879"/>
        <v>-1.1362968939924585E-16</v>
      </c>
      <c r="BQ743" s="343">
        <f t="shared" si="1880"/>
        <v>4.5441630187516938E-16</v>
      </c>
      <c r="BR743" s="343">
        <f t="shared" si="1881"/>
        <v>2.0271086225711746E-16</v>
      </c>
    </row>
    <row r="744" spans="2:70">
      <c r="B744" s="340">
        <v>50</v>
      </c>
      <c r="C744" s="340">
        <f t="shared" si="1882"/>
        <v>1.5625000000000007E-2</v>
      </c>
      <c r="D744" s="341">
        <f t="shared" si="1817"/>
        <v>39.196087987434957</v>
      </c>
      <c r="E744" s="342" t="str">
        <f>BD694</f>
        <v>-0.00391201256504783</v>
      </c>
      <c r="F744" s="291">
        <v>50</v>
      </c>
      <c r="G744" s="343">
        <f t="shared" si="1818"/>
        <v>1.6385376082809042E-16</v>
      </c>
      <c r="H744" s="343">
        <f t="shared" si="1819"/>
        <v>-3.0097349350832837E-16</v>
      </c>
      <c r="I744" s="343">
        <f t="shared" si="1820"/>
        <v>-2.8128779236180792E-16</v>
      </c>
      <c r="J744" s="343">
        <f t="shared" si="1821"/>
        <v>1.9122044152618639E-16</v>
      </c>
      <c r="K744" s="343">
        <f t="shared" si="1822"/>
        <v>3.5589830738862811E-16</v>
      </c>
      <c r="L744" s="343">
        <f t="shared" si="1823"/>
        <v>-5.2355810739302116E-17</v>
      </c>
      <c r="M744" s="343">
        <f t="shared" si="1824"/>
        <v>-3.763265313417195E-16</v>
      </c>
      <c r="N744" s="343">
        <f t="shared" si="1825"/>
        <v>-9.4479517626035885E-17</v>
      </c>
      <c r="O744" s="343">
        <f t="shared" si="1826"/>
        <v>3.394624523065364E-16</v>
      </c>
      <c r="P744" s="343">
        <f t="shared" si="1827"/>
        <v>2.2693119589176984E-16</v>
      </c>
      <c r="Q744" s="343">
        <f t="shared" si="1828"/>
        <v>-2.5091829214247547E-16</v>
      </c>
      <c r="R744" s="343">
        <f t="shared" si="1829"/>
        <v>-3.2483465671939348E-16</v>
      </c>
      <c r="S744" s="343">
        <f t="shared" si="1830"/>
        <v>1.2417409657970472E-16</v>
      </c>
      <c r="T744" s="343">
        <f t="shared" si="1831"/>
        <v>3.7328498569498741E-16</v>
      </c>
      <c r="U744" s="343">
        <f t="shared" si="1832"/>
        <v>2.1474479546335068E-17</v>
      </c>
      <c r="V744" s="343">
        <f t="shared" si="1833"/>
        <v>-3.6490605943533994E-16</v>
      </c>
      <c r="W744" s="343">
        <f t="shared" si="1834"/>
        <v>-1.6385376082809207E-16</v>
      </c>
      <c r="X744" s="343">
        <f t="shared" si="1835"/>
        <v>3.0097349350832945E-16</v>
      </c>
      <c r="Y744" s="343">
        <f t="shared" si="1836"/>
        <v>2.8128779236180807E-16</v>
      </c>
      <c r="Z744" s="343">
        <f t="shared" si="1837"/>
        <v>-1.9122044152618503E-16</v>
      </c>
      <c r="AA744" s="343">
        <f t="shared" si="1838"/>
        <v>-3.5589830738862727E-16</v>
      </c>
      <c r="AB744" s="343">
        <f t="shared" si="1839"/>
        <v>5.2355810739301931E-17</v>
      </c>
      <c r="AC744" s="343">
        <f t="shared" si="1840"/>
        <v>3.7632653134171955E-16</v>
      </c>
      <c r="AD744" s="343">
        <f t="shared" si="1841"/>
        <v>9.4479517626033469E-17</v>
      </c>
      <c r="AE744" s="343">
        <f t="shared" si="1842"/>
        <v>-3.3946245230653635E-16</v>
      </c>
      <c r="AF744" s="343">
        <f t="shared" si="1843"/>
        <v>-2.2693119589176998E-16</v>
      </c>
      <c r="AG744" s="343">
        <f t="shared" si="1844"/>
        <v>2.5091829214247335E-16</v>
      </c>
      <c r="AH744" s="343">
        <f t="shared" si="1845"/>
        <v>3.2483465671939634E-16</v>
      </c>
      <c r="AI744" s="343">
        <f t="shared" si="1846"/>
        <v>-1.241740965797096E-16</v>
      </c>
      <c r="AJ744" s="343">
        <f t="shared" si="1847"/>
        <v>-3.7328498569498667E-16</v>
      </c>
      <c r="AK744" s="343">
        <f t="shared" si="1848"/>
        <v>-2.1474479546335253E-17</v>
      </c>
      <c r="AL744" s="343">
        <f t="shared" si="1849"/>
        <v>3.6490605943533989E-16</v>
      </c>
      <c r="AM744" s="343">
        <f t="shared" si="1850"/>
        <v>1.6385376082809224E-16</v>
      </c>
      <c r="AN744" s="343">
        <f t="shared" si="1851"/>
        <v>-3.009734935083261E-16</v>
      </c>
      <c r="AO744" s="343">
        <f t="shared" si="1852"/>
        <v>-2.8128779236181172E-16</v>
      </c>
      <c r="AP744" s="343">
        <f t="shared" si="1853"/>
        <v>1.912204415261895E-16</v>
      </c>
      <c r="AQ744" s="343">
        <f t="shared" si="1854"/>
        <v>3.5589830738862737E-16</v>
      </c>
      <c r="AR744" s="343">
        <f t="shared" si="1855"/>
        <v>-5.2355810739301759E-17</v>
      </c>
      <c r="AS744" s="343">
        <f t="shared" si="1856"/>
        <v>-3.7632653134171955E-16</v>
      </c>
      <c r="AT744" s="343">
        <f t="shared" si="1857"/>
        <v>-9.4479517626038843E-17</v>
      </c>
      <c r="AU744" s="343">
        <f t="shared" si="1858"/>
        <v>3.3946245230653393E-16</v>
      </c>
      <c r="AV744" s="343">
        <f t="shared" si="1859"/>
        <v>2.2693119589176584E-16</v>
      </c>
      <c r="AW744" s="343">
        <f t="shared" si="1860"/>
        <v>-2.509182921424772E-16</v>
      </c>
      <c r="AX744" s="343">
        <f t="shared" si="1861"/>
        <v>-3.2483465671939368E-16</v>
      </c>
      <c r="AY744" s="343">
        <f t="shared" si="1862"/>
        <v>1.2417409657970437E-16</v>
      </c>
      <c r="AZ744" s="343">
        <f t="shared" si="1863"/>
        <v>3.7328498569498746E-16</v>
      </c>
      <c r="BA744" s="343">
        <f t="shared" si="1864"/>
        <v>2.1474479546340775E-17</v>
      </c>
      <c r="BB744" s="343">
        <f t="shared" si="1865"/>
        <v>-3.6490605943534117E-16</v>
      </c>
      <c r="BC744" s="343">
        <f t="shared" si="1866"/>
        <v>-1.6385376082808758E-16</v>
      </c>
      <c r="BD744" s="343">
        <f t="shared" si="1867"/>
        <v>3.0097349350832921E-16</v>
      </c>
      <c r="BE744" s="343">
        <f t="shared" si="1868"/>
        <v>2.8128779236180827E-16</v>
      </c>
      <c r="BF744" s="343">
        <f t="shared" si="1869"/>
        <v>-1.9122044152618476E-16</v>
      </c>
      <c r="BG744" s="343">
        <f t="shared" si="1870"/>
        <v>-3.5589830738862914E-16</v>
      </c>
      <c r="BH744" s="343">
        <f t="shared" si="1871"/>
        <v>5.2355810739296273E-17</v>
      </c>
      <c r="BI744" s="343">
        <f t="shared" si="1872"/>
        <v>3.7632653134171921E-16</v>
      </c>
      <c r="BJ744" s="343">
        <f t="shared" si="1873"/>
        <v>9.4479517626044205E-17</v>
      </c>
      <c r="BK744" s="343">
        <f t="shared" si="1874"/>
        <v>-3.3946245230653147E-16</v>
      </c>
      <c r="BL744" s="343">
        <f t="shared" si="1875"/>
        <v>-2.269311958917617E-16</v>
      </c>
      <c r="BM744" s="343">
        <f t="shared" si="1876"/>
        <v>2.5091829214248109E-16</v>
      </c>
      <c r="BN744" s="343">
        <f t="shared" si="1877"/>
        <v>3.2483465671939107E-16</v>
      </c>
      <c r="BO744" s="343">
        <f t="shared" si="1878"/>
        <v>-1.2417409657970925E-16</v>
      </c>
      <c r="BP744" s="343">
        <f t="shared" si="1879"/>
        <v>-3.7328498569498677E-16</v>
      </c>
      <c r="BQ744" s="343">
        <f t="shared" si="1880"/>
        <v>-2.147447954633561E-17</v>
      </c>
      <c r="BR744" s="343">
        <f t="shared" si="1881"/>
        <v>3.6490605943533979E-16</v>
      </c>
    </row>
    <row r="745" spans="2:70" s="336" customFormat="1">
      <c r="B745" s="340">
        <v>51</v>
      </c>
      <c r="C745" s="340">
        <f t="shared" si="1882"/>
        <v>1.5937500000000007E-2</v>
      </c>
      <c r="D745" s="341">
        <f t="shared" si="1817"/>
        <v>39.197148402486697</v>
      </c>
      <c r="E745" s="342" t="str">
        <f>BE694</f>
        <v>-0.00285159751330941</v>
      </c>
      <c r="F745" s="337">
        <v>51</v>
      </c>
    </row>
    <row r="746" spans="2:70">
      <c r="B746" s="340">
        <v>52</v>
      </c>
      <c r="C746" s="340">
        <f t="shared" si="1882"/>
        <v>1.6250000000000007E-2</v>
      </c>
      <c r="D746" s="341">
        <f t="shared" si="1817"/>
        <v>39.198236279981316</v>
      </c>
      <c r="E746" s="342" t="str">
        <f>BF694</f>
        <v>-0.00176372001868472</v>
      </c>
      <c r="F746" s="291">
        <v>52</v>
      </c>
      <c r="G746" s="343"/>
      <c r="H746" s="343"/>
      <c r="I746" s="343"/>
      <c r="J746" s="343"/>
      <c r="K746" s="343"/>
      <c r="L746" s="343"/>
      <c r="M746" s="343"/>
      <c r="N746" s="343"/>
      <c r="O746" s="343"/>
      <c r="P746" s="343"/>
      <c r="Q746" s="343"/>
      <c r="R746" s="343"/>
      <c r="S746" s="343"/>
      <c r="T746" s="343"/>
      <c r="U746" s="343"/>
      <c r="V746" s="343"/>
      <c r="W746" s="343"/>
      <c r="X746" s="343"/>
      <c r="Y746" s="343"/>
      <c r="Z746" s="343"/>
      <c r="AA746" s="343"/>
      <c r="AB746" s="343"/>
      <c r="AC746" s="343"/>
      <c r="AD746" s="343"/>
      <c r="AE746" s="343"/>
      <c r="AF746" s="343"/>
      <c r="AG746" s="343"/>
      <c r="AH746" s="343"/>
      <c r="AI746" s="343"/>
      <c r="AJ746" s="343"/>
      <c r="AK746" s="343"/>
      <c r="AL746" s="343"/>
      <c r="AM746" s="343"/>
      <c r="AN746" s="343"/>
      <c r="AO746" s="343"/>
      <c r="AP746" s="343"/>
      <c r="AQ746" s="343"/>
      <c r="AR746" s="343"/>
      <c r="AS746" s="343"/>
      <c r="AT746" s="343"/>
      <c r="AU746" s="343"/>
      <c r="AV746" s="343"/>
      <c r="AW746" s="343"/>
      <c r="AX746" s="343"/>
      <c r="AY746" s="343"/>
      <c r="AZ746" s="343"/>
      <c r="BA746" s="343"/>
      <c r="BB746" s="343"/>
      <c r="BC746" s="343"/>
      <c r="BD746" s="343"/>
      <c r="BE746" s="343"/>
      <c r="BF746" s="343"/>
      <c r="BG746" s="343"/>
      <c r="BH746" s="343"/>
      <c r="BI746" s="343"/>
      <c r="BJ746" s="343"/>
      <c r="BK746" s="343"/>
      <c r="BL746" s="343"/>
      <c r="BM746" s="343"/>
      <c r="BN746" s="343"/>
      <c r="BO746" s="343"/>
      <c r="BP746" s="343"/>
      <c r="BQ746" s="343"/>
      <c r="BR746" s="343"/>
    </row>
    <row r="747" spans="2:70">
      <c r="B747" s="340">
        <v>53</v>
      </c>
      <c r="C747" s="340">
        <f t="shared" si="1882"/>
        <v>1.6562500000000008E-2</v>
      </c>
      <c r="D747" s="341">
        <f t="shared" si="1817"/>
        <v>39.199341143063883</v>
      </c>
      <c r="E747" s="342" t="str">
        <f>BG694</f>
        <v>-0.000658856936121316</v>
      </c>
      <c r="F747" s="291">
        <v>53</v>
      </c>
      <c r="G747" s="343"/>
      <c r="H747" s="343"/>
      <c r="I747" s="343"/>
      <c r="J747" s="343"/>
      <c r="K747" s="343"/>
      <c r="L747" s="343"/>
      <c r="M747" s="343"/>
      <c r="N747" s="343"/>
      <c r="O747" s="343"/>
      <c r="P747" s="343"/>
      <c r="Q747" s="343"/>
      <c r="R747" s="343"/>
      <c r="S747" s="343"/>
      <c r="T747" s="343"/>
      <c r="U747" s="343"/>
      <c r="V747" s="343"/>
      <c r="W747" s="343"/>
      <c r="X747" s="343"/>
      <c r="Y747" s="343"/>
      <c r="Z747" s="343"/>
      <c r="AA747" s="343"/>
      <c r="AB747" s="343"/>
      <c r="AC747" s="343"/>
      <c r="AD747" s="343"/>
      <c r="AE747" s="343"/>
      <c r="AF747" s="343"/>
      <c r="AG747" s="343"/>
      <c r="AH747" s="343"/>
      <c r="AI747" s="343"/>
      <c r="AJ747" s="343"/>
      <c r="AK747" s="343"/>
      <c r="AL747" s="343"/>
      <c r="AM747" s="343"/>
      <c r="AN747" s="343"/>
      <c r="AO747" s="343"/>
      <c r="AP747" s="343"/>
      <c r="AQ747" s="343"/>
      <c r="AR747" s="343"/>
      <c r="AS747" s="343"/>
      <c r="AT747" s="343"/>
      <c r="AU747" s="343"/>
      <c r="AV747" s="343"/>
      <c r="AW747" s="343"/>
      <c r="AX747" s="343"/>
      <c r="AY747" s="343"/>
      <c r="AZ747" s="343"/>
      <c r="BA747" s="343"/>
      <c r="BB747" s="343"/>
      <c r="BC747" s="343"/>
      <c r="BD747" s="343"/>
      <c r="BE747" s="343"/>
      <c r="BF747" s="343"/>
      <c r="BG747" s="343"/>
      <c r="BH747" s="343"/>
      <c r="BI747" s="343"/>
      <c r="BJ747" s="343"/>
      <c r="BK747" s="343"/>
      <c r="BL747" s="343"/>
      <c r="BM747" s="343"/>
      <c r="BN747" s="343"/>
      <c r="BO747" s="343"/>
      <c r="BP747" s="343"/>
      <c r="BQ747" s="343"/>
      <c r="BR747" s="343"/>
    </row>
    <row r="748" spans="2:70">
      <c r="B748" s="340">
        <v>54</v>
      </c>
      <c r="C748" s="340">
        <f t="shared" si="1882"/>
        <v>1.6875000000000008E-2</v>
      </c>
      <c r="D748" s="341">
        <f t="shared" si="1817"/>
        <v>39.2004523512989</v>
      </c>
      <c r="E748" s="342" t="str">
        <f>BH694</f>
        <v>0.000452351298896233</v>
      </c>
      <c r="F748" s="291">
        <v>54</v>
      </c>
      <c r="G748" s="343"/>
      <c r="H748" s="343"/>
      <c r="I748" s="343"/>
      <c r="J748" s="343"/>
      <c r="K748" s="343"/>
      <c r="L748" s="343"/>
      <c r="M748" s="343"/>
      <c r="N748" s="343"/>
      <c r="O748" s="343"/>
      <c r="P748" s="343"/>
      <c r="Q748" s="343"/>
      <c r="R748" s="343"/>
      <c r="S748" s="343"/>
      <c r="T748" s="343"/>
      <c r="U748" s="343"/>
      <c r="V748" s="343"/>
      <c r="W748" s="343"/>
      <c r="X748" s="343"/>
      <c r="Y748" s="343"/>
      <c r="Z748" s="343"/>
      <c r="AA748" s="343"/>
      <c r="AB748" s="343"/>
      <c r="AC748" s="343"/>
      <c r="AD748" s="343"/>
      <c r="AE748" s="343"/>
      <c r="AF748" s="343"/>
      <c r="AG748" s="343"/>
      <c r="AH748" s="343"/>
      <c r="AI748" s="343"/>
      <c r="AJ748" s="343"/>
      <c r="AK748" s="343"/>
      <c r="AL748" s="343"/>
      <c r="AM748" s="343"/>
      <c r="AN748" s="343"/>
      <c r="AO748" s="343"/>
      <c r="AP748" s="343"/>
      <c r="AQ748" s="343"/>
      <c r="AR748" s="343"/>
      <c r="AS748" s="343"/>
      <c r="AT748" s="343"/>
      <c r="AU748" s="343"/>
      <c r="AV748" s="343"/>
      <c r="AW748" s="343"/>
      <c r="AX748" s="343"/>
      <c r="AY748" s="343"/>
      <c r="AZ748" s="343"/>
      <c r="BA748" s="343"/>
      <c r="BB748" s="343"/>
      <c r="BC748" s="343"/>
      <c r="BD748" s="343"/>
      <c r="BE748" s="343"/>
      <c r="BF748" s="343"/>
      <c r="BG748" s="343"/>
      <c r="BH748" s="343"/>
      <c r="BI748" s="343"/>
      <c r="BJ748" s="343"/>
      <c r="BK748" s="343"/>
      <c r="BL748" s="343"/>
      <c r="BM748" s="343"/>
      <c r="BN748" s="343"/>
      <c r="BO748" s="343"/>
      <c r="BP748" s="343"/>
      <c r="BQ748" s="343"/>
      <c r="BR748" s="343"/>
    </row>
    <row r="749" spans="2:70">
      <c r="B749" s="340">
        <v>55</v>
      </c>
      <c r="C749" s="340">
        <f t="shared" si="1882"/>
        <v>1.7187500000000008E-2</v>
      </c>
      <c r="D749" s="341">
        <f t="shared" si="1817"/>
        <v>39.201559203143631</v>
      </c>
      <c r="E749" s="342" t="str">
        <f>BI694</f>
        <v>0.00155920314363072</v>
      </c>
      <c r="F749" s="291">
        <v>55</v>
      </c>
      <c r="G749" s="343"/>
      <c r="H749" s="343"/>
      <c r="I749" s="343"/>
      <c r="J749" s="343"/>
      <c r="K749" s="343"/>
      <c r="L749" s="343"/>
      <c r="M749" s="343"/>
      <c r="N749" s="343"/>
      <c r="O749" s="343"/>
      <c r="P749" s="343"/>
      <c r="Q749" s="343"/>
      <c r="R749" s="343"/>
      <c r="S749" s="343"/>
      <c r="T749" s="343"/>
      <c r="U749" s="343"/>
      <c r="V749" s="343"/>
      <c r="W749" s="343"/>
      <c r="X749" s="343"/>
      <c r="Y749" s="343"/>
      <c r="Z749" s="343"/>
      <c r="AA749" s="343"/>
      <c r="AB749" s="343"/>
      <c r="AC749" s="343"/>
      <c r="AD749" s="343"/>
      <c r="AE749" s="343"/>
      <c r="AF749" s="343"/>
      <c r="AG749" s="343"/>
      <c r="AH749" s="343"/>
      <c r="AI749" s="343"/>
      <c r="AJ749" s="343"/>
      <c r="AK749" s="343"/>
      <c r="AL749" s="343"/>
      <c r="AM749" s="343"/>
      <c r="AN749" s="343"/>
      <c r="AO749" s="343"/>
      <c r="AP749" s="343"/>
      <c r="AQ749" s="343"/>
      <c r="AR749" s="343"/>
      <c r="AS749" s="343"/>
      <c r="AT749" s="343"/>
      <c r="AU749" s="343"/>
      <c r="AV749" s="343"/>
      <c r="AW749" s="343"/>
      <c r="AX749" s="343"/>
      <c r="AY749" s="343"/>
      <c r="AZ749" s="343"/>
      <c r="BA749" s="343"/>
      <c r="BB749" s="343"/>
      <c r="BC749" s="343"/>
      <c r="BD749" s="343"/>
      <c r="BE749" s="343"/>
      <c r="BF749" s="343"/>
      <c r="BG749" s="343"/>
      <c r="BH749" s="343"/>
      <c r="BI749" s="343"/>
      <c r="BJ749" s="343"/>
      <c r="BK749" s="343"/>
      <c r="BL749" s="343"/>
      <c r="BM749" s="343"/>
      <c r="BN749" s="343"/>
      <c r="BO749" s="343"/>
      <c r="BP749" s="343"/>
      <c r="BQ749" s="343"/>
      <c r="BR749" s="343"/>
    </row>
    <row r="750" spans="2:70">
      <c r="B750" s="340">
        <v>56</v>
      </c>
      <c r="C750" s="340">
        <f t="shared" si="1882"/>
        <v>1.7500000000000009E-2</v>
      </c>
      <c r="D750" s="341">
        <f t="shared" si="1817"/>
        <v>39.202651039009744</v>
      </c>
      <c r="E750" s="342" t="str">
        <f>BJ694</f>
        <v>0.00265103900974187</v>
      </c>
      <c r="F750" s="291">
        <v>56</v>
      </c>
      <c r="G750" s="343"/>
      <c r="H750" s="343"/>
      <c r="I750" s="343"/>
      <c r="J750" s="343"/>
      <c r="K750" s="343"/>
      <c r="L750" s="343"/>
      <c r="M750" s="343"/>
      <c r="N750" s="343"/>
      <c r="O750" s="343"/>
      <c r="P750" s="343"/>
      <c r="Q750" s="343"/>
      <c r="R750" s="343"/>
      <c r="S750" s="343"/>
      <c r="T750" s="343"/>
      <c r="U750" s="343"/>
      <c r="V750" s="343"/>
      <c r="W750" s="343"/>
      <c r="X750" s="343"/>
      <c r="Y750" s="343"/>
      <c r="Z750" s="343"/>
      <c r="AA750" s="343"/>
      <c r="AB750" s="343"/>
      <c r="AC750" s="343"/>
      <c r="AD750" s="343"/>
      <c r="AE750" s="343"/>
      <c r="AF750" s="343"/>
      <c r="AG750" s="343"/>
      <c r="AH750" s="343"/>
      <c r="AI750" s="343"/>
      <c r="AJ750" s="343"/>
      <c r="AK750" s="343"/>
      <c r="AL750" s="343"/>
      <c r="AM750" s="343"/>
      <c r="AN750" s="343"/>
      <c r="AO750" s="343"/>
      <c r="AP750" s="343"/>
      <c r="AQ750" s="343"/>
      <c r="AR750" s="343"/>
      <c r="AS750" s="343"/>
      <c r="AT750" s="343"/>
      <c r="AU750" s="343"/>
      <c r="AV750" s="343"/>
      <c r="AW750" s="343"/>
      <c r="AX750" s="343"/>
      <c r="AY750" s="343"/>
      <c r="AZ750" s="343"/>
      <c r="BA750" s="343"/>
      <c r="BB750" s="343"/>
      <c r="BC750" s="343"/>
      <c r="BD750" s="343"/>
      <c r="BE750" s="343"/>
      <c r="BF750" s="343"/>
      <c r="BG750" s="343"/>
      <c r="BH750" s="343"/>
      <c r="BI750" s="343"/>
      <c r="BJ750" s="343"/>
      <c r="BK750" s="343"/>
      <c r="BL750" s="343"/>
      <c r="BM750" s="343"/>
      <c r="BN750" s="343"/>
      <c r="BO750" s="343"/>
      <c r="BP750" s="343"/>
      <c r="BQ750" s="343"/>
      <c r="BR750" s="343"/>
    </row>
    <row r="751" spans="2:70">
      <c r="B751" s="340">
        <v>57</v>
      </c>
      <c r="C751" s="340">
        <f t="shared" si="1882"/>
        <v>1.7812500000000009E-2</v>
      </c>
      <c r="D751" s="341">
        <f t="shared" si="1817"/>
        <v>39.203717343920985</v>
      </c>
      <c r="E751" s="342" t="str">
        <f>BK694</f>
        <v>0.00371734392098224</v>
      </c>
      <c r="F751" s="291">
        <v>57</v>
      </c>
      <c r="G751" s="343"/>
      <c r="H751" s="343"/>
      <c r="I751" s="343"/>
      <c r="J751" s="343"/>
      <c r="K751" s="343"/>
      <c r="L751" s="343"/>
      <c r="M751" s="343"/>
      <c r="N751" s="343"/>
      <c r="O751" s="343"/>
      <c r="P751" s="343"/>
      <c r="Q751" s="343"/>
      <c r="R751" s="343"/>
      <c r="S751" s="343"/>
      <c r="T751" s="343"/>
      <c r="U751" s="343"/>
      <c r="V751" s="343"/>
      <c r="W751" s="343"/>
      <c r="X751" s="343"/>
      <c r="Y751" s="343"/>
      <c r="Z751" s="343"/>
      <c r="AA751" s="343"/>
      <c r="AB751" s="343"/>
      <c r="AC751" s="343"/>
      <c r="AD751" s="343"/>
      <c r="AE751" s="343"/>
      <c r="AF751" s="343"/>
      <c r="AG751" s="343"/>
      <c r="AH751" s="343"/>
      <c r="AI751" s="343"/>
      <c r="AJ751" s="343"/>
      <c r="AK751" s="343"/>
      <c r="AL751" s="343"/>
      <c r="AM751" s="343"/>
      <c r="AN751" s="343"/>
      <c r="AO751" s="343"/>
      <c r="AP751" s="343"/>
      <c r="AQ751" s="343"/>
      <c r="AR751" s="343"/>
      <c r="AS751" s="343"/>
      <c r="AT751" s="343"/>
      <c r="AU751" s="343"/>
      <c r="AV751" s="343"/>
      <c r="AW751" s="343"/>
      <c r="AX751" s="343"/>
      <c r="AY751" s="343"/>
      <c r="AZ751" s="343"/>
      <c r="BA751" s="343"/>
      <c r="BB751" s="343"/>
      <c r="BC751" s="343"/>
      <c r="BD751" s="343"/>
      <c r="BE751" s="343"/>
      <c r="BF751" s="343"/>
      <c r="BG751" s="343"/>
      <c r="BH751" s="343"/>
      <c r="BI751" s="343"/>
      <c r="BJ751" s="343"/>
      <c r="BK751" s="343"/>
      <c r="BL751" s="343"/>
      <c r="BM751" s="343"/>
      <c r="BN751" s="343"/>
      <c r="BO751" s="343"/>
      <c r="BP751" s="343"/>
      <c r="BQ751" s="343"/>
      <c r="BR751" s="343"/>
    </row>
    <row r="752" spans="2:70">
      <c r="B752" s="340">
        <v>58</v>
      </c>
      <c r="C752" s="340">
        <f t="shared" si="1882"/>
        <v>1.8125000000000009E-2</v>
      </c>
      <c r="D752" s="341">
        <f t="shared" si="1817"/>
        <v>39.204747848778162</v>
      </c>
      <c r="E752" s="342" t="str">
        <f>BL694</f>
        <v>0.00474784877816095</v>
      </c>
      <c r="F752" s="291">
        <v>58</v>
      </c>
      <c r="G752" s="343"/>
      <c r="H752" s="343"/>
      <c r="I752" s="343"/>
      <c r="J752" s="343"/>
      <c r="K752" s="343"/>
      <c r="L752" s="343"/>
      <c r="M752" s="343"/>
      <c r="N752" s="343"/>
      <c r="O752" s="343"/>
      <c r="P752" s="343"/>
      <c r="Q752" s="343"/>
      <c r="R752" s="343"/>
      <c r="S752" s="343"/>
      <c r="T752" s="343"/>
      <c r="U752" s="343"/>
      <c r="V752" s="343"/>
      <c r="W752" s="343"/>
      <c r="X752" s="343"/>
      <c r="Y752" s="343"/>
      <c r="Z752" s="343"/>
      <c r="AA752" s="343"/>
      <c r="AB752" s="343"/>
      <c r="AC752" s="343"/>
      <c r="AD752" s="343"/>
      <c r="AE752" s="343"/>
      <c r="AF752" s="343"/>
      <c r="AG752" s="343"/>
      <c r="AH752" s="343"/>
      <c r="AI752" s="343"/>
      <c r="AJ752" s="343"/>
      <c r="AK752" s="343"/>
      <c r="AL752" s="343"/>
      <c r="AM752" s="343"/>
      <c r="AN752" s="343"/>
      <c r="AO752" s="343"/>
      <c r="AP752" s="343"/>
      <c r="AQ752" s="343"/>
      <c r="AR752" s="343"/>
      <c r="AS752" s="343"/>
      <c r="AT752" s="343"/>
      <c r="AU752" s="343"/>
      <c r="AV752" s="343"/>
      <c r="AW752" s="343"/>
      <c r="AX752" s="343"/>
      <c r="AY752" s="343"/>
      <c r="AZ752" s="343"/>
      <c r="BA752" s="343"/>
      <c r="BB752" s="343"/>
      <c r="BC752" s="343"/>
      <c r="BD752" s="343"/>
      <c r="BE752" s="343"/>
      <c r="BF752" s="343"/>
      <c r="BG752" s="343"/>
      <c r="BH752" s="343"/>
      <c r="BI752" s="343"/>
      <c r="BJ752" s="343"/>
      <c r="BK752" s="343"/>
      <c r="BL752" s="343"/>
      <c r="BM752" s="343"/>
      <c r="BN752" s="343"/>
      <c r="BO752" s="343"/>
      <c r="BP752" s="343"/>
      <c r="BQ752" s="343"/>
      <c r="BR752" s="343"/>
    </row>
    <row r="753" spans="2:70">
      <c r="B753" s="340">
        <v>59</v>
      </c>
      <c r="C753" s="340">
        <f t="shared" si="1882"/>
        <v>1.8437500000000009E-2</v>
      </c>
      <c r="D753" s="341">
        <f t="shared" si="1817"/>
        <v>39.205732629256168</v>
      </c>
      <c r="E753" s="342" t="str">
        <f>BM694</f>
        <v>0.00573262925616678</v>
      </c>
      <c r="F753" s="291">
        <v>59</v>
      </c>
      <c r="G753" s="343"/>
      <c r="H753" s="343"/>
      <c r="I753" s="343"/>
      <c r="J753" s="343"/>
      <c r="K753" s="343"/>
      <c r="L753" s="343"/>
      <c r="M753" s="343"/>
      <c r="N753" s="343"/>
      <c r="O753" s="343"/>
      <c r="P753" s="343"/>
      <c r="Q753" s="343"/>
      <c r="R753" s="343"/>
      <c r="S753" s="343"/>
      <c r="T753" s="343"/>
      <c r="U753" s="343"/>
      <c r="V753" s="343"/>
      <c r="W753" s="343"/>
      <c r="X753" s="343"/>
      <c r="Y753" s="343"/>
      <c r="Z753" s="343"/>
      <c r="AA753" s="343"/>
      <c r="AB753" s="343"/>
      <c r="AC753" s="343"/>
      <c r="AD753" s="343"/>
      <c r="AE753" s="343"/>
      <c r="AF753" s="343"/>
      <c r="AG753" s="343"/>
      <c r="AH753" s="343"/>
      <c r="AI753" s="343"/>
      <c r="AJ753" s="343"/>
      <c r="AK753" s="343"/>
      <c r="AL753" s="343"/>
      <c r="AM753" s="343"/>
      <c r="AN753" s="343"/>
      <c r="AO753" s="343"/>
      <c r="AP753" s="343"/>
      <c r="AQ753" s="343"/>
      <c r="AR753" s="343"/>
      <c r="AS753" s="343"/>
      <c r="AT753" s="343"/>
      <c r="AU753" s="343"/>
      <c r="AV753" s="343"/>
      <c r="AW753" s="343"/>
      <c r="AX753" s="343"/>
      <c r="AY753" s="343"/>
      <c r="AZ753" s="343"/>
      <c r="BA753" s="343"/>
      <c r="BB753" s="343"/>
      <c r="BC753" s="343"/>
      <c r="BD753" s="343"/>
      <c r="BE753" s="343"/>
      <c r="BF753" s="343"/>
      <c r="BG753" s="343"/>
      <c r="BH753" s="343"/>
      <c r="BI753" s="343"/>
      <c r="BJ753" s="343"/>
      <c r="BK753" s="343"/>
      <c r="BL753" s="343"/>
      <c r="BM753" s="343"/>
      <c r="BN753" s="343"/>
      <c r="BO753" s="343"/>
      <c r="BP753" s="343"/>
      <c r="BQ753" s="343"/>
      <c r="BR753" s="343"/>
    </row>
    <row r="754" spans="2:70">
      <c r="B754" s="340">
        <v>60</v>
      </c>
      <c r="C754" s="340">
        <f t="shared" si="1882"/>
        <v>1.875000000000001E-2</v>
      </c>
      <c r="D754" s="341">
        <f t="shared" si="1817"/>
        <v>39.206662201380659</v>
      </c>
      <c r="E754" s="342" t="str">
        <f>BN694</f>
        <v>0.00666220138065899</v>
      </c>
      <c r="F754" s="291">
        <v>60</v>
      </c>
      <c r="G754" s="343"/>
      <c r="H754" s="343"/>
      <c r="I754" s="343"/>
      <c r="J754" s="343"/>
      <c r="K754" s="343"/>
      <c r="L754" s="343"/>
      <c r="M754" s="343"/>
      <c r="N754" s="343"/>
      <c r="O754" s="343"/>
      <c r="P754" s="343"/>
      <c r="Q754" s="343"/>
      <c r="R754" s="343"/>
      <c r="S754" s="343"/>
      <c r="T754" s="343"/>
      <c r="U754" s="343"/>
      <c r="V754" s="343"/>
      <c r="W754" s="343"/>
      <c r="X754" s="343"/>
      <c r="Y754" s="343"/>
      <c r="Z754" s="343"/>
      <c r="AA754" s="343"/>
      <c r="AB754" s="343"/>
      <c r="AC754" s="343"/>
      <c r="AD754" s="343"/>
      <c r="AE754" s="343"/>
      <c r="AF754" s="343"/>
      <c r="AG754" s="343"/>
      <c r="AH754" s="343"/>
      <c r="AI754" s="343"/>
      <c r="AJ754" s="343"/>
      <c r="AK754" s="343"/>
      <c r="AL754" s="343"/>
      <c r="AM754" s="343"/>
      <c r="AN754" s="343"/>
      <c r="AO754" s="343"/>
      <c r="AP754" s="343"/>
      <c r="AQ754" s="343"/>
      <c r="AR754" s="343"/>
      <c r="AS754" s="343"/>
      <c r="AT754" s="343"/>
      <c r="AU754" s="343"/>
      <c r="AV754" s="343"/>
      <c r="AW754" s="343"/>
      <c r="AX754" s="343"/>
      <c r="AY754" s="343"/>
      <c r="AZ754" s="343"/>
      <c r="BA754" s="343"/>
      <c r="BB754" s="343"/>
      <c r="BC754" s="343"/>
      <c r="BD754" s="343"/>
      <c r="BE754" s="343"/>
      <c r="BF754" s="343"/>
      <c r="BG754" s="343"/>
      <c r="BH754" s="343"/>
      <c r="BI754" s="343"/>
      <c r="BJ754" s="343"/>
      <c r="BK754" s="343"/>
      <c r="BL754" s="343"/>
      <c r="BM754" s="343"/>
      <c r="BN754" s="343"/>
      <c r="BO754" s="343"/>
      <c r="BP754" s="343"/>
      <c r="BQ754" s="343"/>
      <c r="BR754" s="343"/>
    </row>
    <row r="755" spans="2:70">
      <c r="B755" s="340">
        <v>61</v>
      </c>
      <c r="C755" s="340">
        <f t="shared" si="1882"/>
        <v>1.906250000000001E-2</v>
      </c>
      <c r="D755" s="341">
        <f t="shared" si="1817"/>
        <v>39.207527612863935</v>
      </c>
      <c r="E755" s="342" t="str">
        <f>BO694</f>
        <v>0.00752761286392818</v>
      </c>
      <c r="F755" s="291">
        <v>61</v>
      </c>
      <c r="G755" s="343"/>
      <c r="H755" s="343"/>
      <c r="I755" s="343"/>
      <c r="J755" s="343"/>
      <c r="K755" s="343"/>
      <c r="L755" s="343"/>
      <c r="M755" s="343"/>
      <c r="N755" s="343"/>
      <c r="O755" s="343"/>
      <c r="P755" s="343"/>
      <c r="Q755" s="343"/>
      <c r="R755" s="343"/>
      <c r="S755" s="343"/>
      <c r="T755" s="343"/>
      <c r="U755" s="343"/>
      <c r="V755" s="343"/>
      <c r="W755" s="343"/>
      <c r="X755" s="343"/>
      <c r="Y755" s="343"/>
      <c r="Z755" s="343"/>
      <c r="AA755" s="343"/>
      <c r="AB755" s="343"/>
      <c r="AC755" s="343"/>
      <c r="AD755" s="343"/>
      <c r="AE755" s="343"/>
      <c r="AF755" s="343"/>
      <c r="AG755" s="343"/>
      <c r="AH755" s="343"/>
      <c r="AI755" s="343"/>
      <c r="AJ755" s="343"/>
      <c r="AK755" s="343"/>
      <c r="AL755" s="343"/>
      <c r="AM755" s="343"/>
      <c r="AN755" s="343"/>
      <c r="AO755" s="343"/>
      <c r="AP755" s="343"/>
      <c r="AQ755" s="343"/>
      <c r="AR755" s="343"/>
      <c r="AS755" s="343"/>
      <c r="AT755" s="343"/>
      <c r="AU755" s="343"/>
      <c r="AV755" s="343"/>
      <c r="AW755" s="343"/>
      <c r="AX755" s="343"/>
      <c r="AY755" s="343"/>
      <c r="AZ755" s="343"/>
      <c r="BA755" s="343"/>
      <c r="BB755" s="343"/>
      <c r="BC755" s="343"/>
      <c r="BD755" s="343"/>
      <c r="BE755" s="343"/>
      <c r="BF755" s="343"/>
      <c r="BG755" s="343"/>
      <c r="BH755" s="343"/>
      <c r="BI755" s="343"/>
      <c r="BJ755" s="343"/>
      <c r="BK755" s="343"/>
      <c r="BL755" s="343"/>
      <c r="BM755" s="343"/>
      <c r="BN755" s="343"/>
      <c r="BO755" s="343"/>
      <c r="BP755" s="343"/>
      <c r="BQ755" s="343"/>
      <c r="BR755" s="343"/>
    </row>
    <row r="756" spans="2:70">
      <c r="B756" s="340">
        <v>62</v>
      </c>
      <c r="C756" s="340">
        <f t="shared" si="1882"/>
        <v>1.937500000000001E-2</v>
      </c>
      <c r="D756" s="341">
        <f t="shared" si="1817"/>
        <v>39.208320529320311</v>
      </c>
      <c r="E756" s="342" t="str">
        <f>BP694</f>
        <v>0.00832052932030481</v>
      </c>
      <c r="F756" s="291">
        <v>62</v>
      </c>
      <c r="G756" s="343"/>
      <c r="H756" s="343"/>
      <c r="I756" s="343"/>
      <c r="J756" s="343"/>
      <c r="K756" s="343"/>
      <c r="L756" s="343"/>
      <c r="M756" s="343"/>
      <c r="N756" s="343"/>
      <c r="O756" s="343"/>
      <c r="P756" s="343"/>
      <c r="Q756" s="343"/>
      <c r="R756" s="343"/>
      <c r="S756" s="343"/>
      <c r="T756" s="343"/>
      <c r="U756" s="343"/>
      <c r="V756" s="343"/>
      <c r="W756" s="343"/>
      <c r="X756" s="343"/>
      <c r="Y756" s="343"/>
      <c r="Z756" s="343"/>
      <c r="AA756" s="343"/>
      <c r="AB756" s="343"/>
      <c r="AC756" s="343"/>
      <c r="AD756" s="343"/>
      <c r="AE756" s="343"/>
      <c r="AF756" s="343"/>
      <c r="AG756" s="343"/>
      <c r="AH756" s="343"/>
      <c r="AI756" s="343"/>
      <c r="AJ756" s="343"/>
      <c r="AK756" s="343"/>
      <c r="AL756" s="343"/>
      <c r="AM756" s="343"/>
      <c r="AN756" s="343"/>
      <c r="AO756" s="343"/>
      <c r="AP756" s="343"/>
      <c r="AQ756" s="343"/>
      <c r="AR756" s="343"/>
      <c r="AS756" s="343"/>
      <c r="AT756" s="343"/>
      <c r="AU756" s="343"/>
      <c r="AV756" s="343"/>
      <c r="AW756" s="343"/>
      <c r="AX756" s="343"/>
      <c r="AY756" s="343"/>
      <c r="AZ756" s="343"/>
      <c r="BA756" s="343"/>
      <c r="BB756" s="343"/>
      <c r="BC756" s="343"/>
      <c r="BD756" s="343"/>
      <c r="BE756" s="343"/>
      <c r="BF756" s="343"/>
      <c r="BG756" s="343"/>
      <c r="BH756" s="343"/>
      <c r="BI756" s="343"/>
      <c r="BJ756" s="343"/>
      <c r="BK756" s="343"/>
      <c r="BL756" s="343"/>
      <c r="BM756" s="343"/>
      <c r="BN756" s="343"/>
      <c r="BO756" s="343"/>
      <c r="BP756" s="343"/>
      <c r="BQ756" s="343"/>
      <c r="BR756" s="343"/>
    </row>
    <row r="757" spans="2:70">
      <c r="B757" s="340">
        <v>63</v>
      </c>
      <c r="C757" s="340">
        <f t="shared" si="1882"/>
        <v>1.9687500000000011E-2</v>
      </c>
      <c r="D757" s="341">
        <f t="shared" si="1817"/>
        <v>39.20903331453087</v>
      </c>
      <c r="E757" s="342" t="str">
        <f>BQ694</f>
        <v>0.00903331453086459</v>
      </c>
      <c r="F757" s="291">
        <v>63</v>
      </c>
      <c r="G757" s="343"/>
      <c r="H757" s="343"/>
      <c r="I757" s="343"/>
      <c r="J757" s="343"/>
      <c r="K757" s="343"/>
      <c r="L757" s="343"/>
      <c r="M757" s="343"/>
      <c r="N757" s="343"/>
      <c r="O757" s="343"/>
      <c r="P757" s="343"/>
      <c r="Q757" s="343"/>
      <c r="R757" s="343"/>
      <c r="S757" s="343"/>
      <c r="T757" s="343"/>
      <c r="U757" s="343"/>
      <c r="V757" s="343"/>
      <c r="W757" s="343"/>
      <c r="X757" s="343"/>
      <c r="Y757" s="343"/>
      <c r="Z757" s="343"/>
      <c r="AA757" s="343"/>
      <c r="AB757" s="343"/>
      <c r="AC757" s="343"/>
      <c r="AD757" s="343"/>
      <c r="AE757" s="343"/>
      <c r="AF757" s="343"/>
      <c r="AG757" s="343"/>
      <c r="AH757" s="343"/>
      <c r="AI757" s="343"/>
      <c r="AJ757" s="343"/>
      <c r="AK757" s="343"/>
      <c r="AL757" s="343"/>
      <c r="AM757" s="343"/>
      <c r="AN757" s="343"/>
      <c r="AO757" s="343"/>
      <c r="AP757" s="343"/>
      <c r="AQ757" s="343"/>
      <c r="AR757" s="343"/>
      <c r="AS757" s="343"/>
      <c r="AT757" s="343"/>
      <c r="AU757" s="343"/>
      <c r="AV757" s="343"/>
      <c r="AW757" s="343"/>
      <c r="AX757" s="343"/>
      <c r="AY757" s="343"/>
      <c r="AZ757" s="343"/>
      <c r="BA757" s="343"/>
      <c r="BB757" s="343"/>
      <c r="BC757" s="343"/>
      <c r="BD757" s="343"/>
      <c r="BE757" s="343"/>
      <c r="BF757" s="343"/>
      <c r="BG757" s="343"/>
      <c r="BH757" s="343"/>
      <c r="BI757" s="343"/>
      <c r="BJ757" s="343"/>
      <c r="BK757" s="343"/>
      <c r="BL757" s="343"/>
      <c r="BM757" s="343"/>
      <c r="BN757" s="343"/>
      <c r="BO757" s="343"/>
      <c r="BP757" s="343"/>
      <c r="BQ757" s="343"/>
      <c r="BR757" s="343"/>
    </row>
    <row r="758" spans="2:70">
      <c r="B758" s="340">
        <v>64</v>
      </c>
      <c r="C758" s="340">
        <f t="shared" si="1882"/>
        <v>2.0000000000000011E-2</v>
      </c>
      <c r="D758" s="341">
        <f t="shared" si="1817"/>
        <v>39.209659103984379</v>
      </c>
      <c r="E758" s="342" t="str">
        <f>BR694</f>
        <v>0.00965910398437728</v>
      </c>
      <c r="F758" s="291">
        <v>64</v>
      </c>
      <c r="G758" s="343"/>
      <c r="H758" s="343"/>
      <c r="I758" s="343"/>
      <c r="J758" s="343"/>
      <c r="K758" s="343"/>
      <c r="L758" s="343"/>
      <c r="M758" s="343"/>
      <c r="N758" s="343"/>
      <c r="O758" s="343"/>
      <c r="P758" s="343"/>
      <c r="Q758" s="343"/>
      <c r="R758" s="343"/>
      <c r="S758" s="343"/>
      <c r="T758" s="343"/>
      <c r="U758" s="343"/>
      <c r="V758" s="343"/>
      <c r="W758" s="343"/>
      <c r="X758" s="343"/>
      <c r="Y758" s="343"/>
      <c r="Z758" s="343"/>
      <c r="AA758" s="343"/>
      <c r="AB758" s="343"/>
      <c r="AC758" s="343"/>
      <c r="AD758" s="343"/>
      <c r="AE758" s="343"/>
      <c r="AF758" s="343"/>
      <c r="AG758" s="343"/>
      <c r="AH758" s="343"/>
      <c r="AI758" s="343"/>
      <c r="AJ758" s="343"/>
      <c r="AK758" s="343"/>
      <c r="AL758" s="343"/>
      <c r="AM758" s="343"/>
      <c r="AN758" s="343"/>
      <c r="AO758" s="343"/>
      <c r="AP758" s="343"/>
      <c r="AQ758" s="343"/>
      <c r="AR758" s="343"/>
      <c r="AS758" s="343"/>
      <c r="AT758" s="343"/>
      <c r="AU758" s="343"/>
      <c r="AV758" s="343"/>
      <c r="AW758" s="343"/>
      <c r="AX758" s="343"/>
      <c r="AY758" s="343"/>
      <c r="AZ758" s="343"/>
      <c r="BA758" s="343"/>
      <c r="BB758" s="343"/>
      <c r="BC758" s="343"/>
      <c r="BD758" s="343"/>
      <c r="BE758" s="343"/>
      <c r="BF758" s="343"/>
      <c r="BG758" s="343"/>
      <c r="BH758" s="343"/>
      <c r="BI758" s="343"/>
      <c r="BJ758" s="343"/>
      <c r="BK758" s="343"/>
      <c r="BL758" s="343"/>
      <c r="BM758" s="343"/>
      <c r="BN758" s="343"/>
      <c r="BO758" s="343"/>
      <c r="BP758" s="343"/>
      <c r="BQ758" s="343"/>
      <c r="BR758" s="343"/>
    </row>
    <row r="759" spans="2:70" s="344" customFormat="1">
      <c r="E759" s="243"/>
    </row>
    <row r="762" spans="2:70">
      <c r="G762" s="222">
        <f>B675</f>
        <v>50</v>
      </c>
    </row>
  </sheetData>
  <mergeCells count="20">
    <mergeCell ref="R33:T33"/>
    <mergeCell ref="X33:Z33"/>
    <mergeCell ref="AA33:AC33"/>
    <mergeCell ref="Q32:T32"/>
    <mergeCell ref="U32:W32"/>
    <mergeCell ref="X32:Z32"/>
    <mergeCell ref="AA32:AC32"/>
    <mergeCell ref="U33:W33"/>
    <mergeCell ref="D3:N3"/>
    <mergeCell ref="B5:E5"/>
    <mergeCell ref="G5:J5"/>
    <mergeCell ref="A32:C32"/>
    <mergeCell ref="D32:D33"/>
    <mergeCell ref="E32:H32"/>
    <mergeCell ref="I32:L32"/>
    <mergeCell ref="M32:P32"/>
    <mergeCell ref="A33:A34"/>
    <mergeCell ref="F33:H33"/>
    <mergeCell ref="J33:L33"/>
    <mergeCell ref="N33:P33"/>
  </mergeCells>
  <phoneticPr fontId="6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A24" sqref="A24"/>
    </sheetView>
  </sheetViews>
  <sheetFormatPr defaultRowHeight="16.5"/>
  <cols>
    <col min="1" max="1" width="84" customWidth="1"/>
  </cols>
  <sheetData>
    <row r="2" spans="1:1" ht="17.25" thickBot="1">
      <c r="A2" s="305" t="s">
        <v>617</v>
      </c>
    </row>
    <row r="3" spans="1:1" ht="28.5" customHeight="1" thickBot="1">
      <c r="A3" s="304" t="s">
        <v>616</v>
      </c>
    </row>
    <row r="4" spans="1:1" ht="17.25" thickBot="1">
      <c r="A4" s="304" t="s">
        <v>618</v>
      </c>
    </row>
    <row r="5" spans="1:1" ht="17.25" thickBot="1">
      <c r="A5" s="304" t="s">
        <v>619</v>
      </c>
    </row>
    <row r="7" spans="1:1">
      <c r="A7" s="305" t="s">
        <v>620</v>
      </c>
    </row>
    <row r="8" spans="1:1">
      <c r="A8" s="306" t="s">
        <v>621</v>
      </c>
    </row>
    <row r="9" spans="1:1">
      <c r="A9" s="306" t="s">
        <v>622</v>
      </c>
    </row>
    <row r="10" spans="1:1">
      <c r="A10" s="306"/>
    </row>
    <row r="11" spans="1:1">
      <c r="A11" s="309" t="s">
        <v>625</v>
      </c>
    </row>
    <row r="12" spans="1:1">
      <c r="A12" s="308" t="s">
        <v>626</v>
      </c>
    </row>
    <row r="13" spans="1:1">
      <c r="A13" s="308" t="s">
        <v>627</v>
      </c>
    </row>
    <row r="14" spans="1:1">
      <c r="A14" s="308" t="s">
        <v>628</v>
      </c>
    </row>
    <row r="15" spans="1:1">
      <c r="A15" s="308" t="s">
        <v>629</v>
      </c>
    </row>
    <row r="16" spans="1:1">
      <c r="A16" s="308" t="s">
        <v>630</v>
      </c>
    </row>
    <row r="17" spans="1:1">
      <c r="A17" s="308" t="s">
        <v>631</v>
      </c>
    </row>
    <row r="18" spans="1:1">
      <c r="A18" s="308" t="s">
        <v>632</v>
      </c>
    </row>
    <row r="19" spans="1:1">
      <c r="A19" s="308"/>
    </row>
    <row r="20" spans="1:1">
      <c r="A20" s="307" t="s">
        <v>623</v>
      </c>
    </row>
    <row r="21" spans="1:1">
      <c r="A21" s="308" t="s">
        <v>624</v>
      </c>
    </row>
  </sheetData>
  <phoneticPr fontId="67" type="noConversion"/>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workbookViewId="0">
      <selection activeCell="F50" sqref="F50"/>
    </sheetView>
  </sheetViews>
  <sheetFormatPr defaultRowHeight="16.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honeticPr fontId="67"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234"/>
  <sheetViews>
    <sheetView tabSelected="1" topLeftCell="A153" zoomScaleNormal="100" zoomScaleSheetLayoutView="100" workbookViewId="0">
      <selection activeCell="D172" sqref="D172"/>
    </sheetView>
  </sheetViews>
  <sheetFormatPr defaultColWidth="9.125" defaultRowHeight="16.5"/>
  <cols>
    <col min="1" max="1" width="84.625" style="11" customWidth="1"/>
    <col min="2" max="2" width="18.375" style="11" customWidth="1"/>
    <col min="3" max="3" width="17.875" style="11" bestFit="1" customWidth="1"/>
    <col min="4" max="4" width="7.625" style="11" customWidth="1"/>
    <col min="5" max="5" width="117.875" style="11" customWidth="1"/>
    <col min="6" max="6" width="12" style="11" bestFit="1" customWidth="1"/>
    <col min="7" max="16384" width="9.125" style="11"/>
  </cols>
  <sheetData>
    <row r="1" spans="1:4" ht="28.5" thickBot="1">
      <c r="A1" s="365" t="s">
        <v>324</v>
      </c>
      <c r="B1" s="366"/>
      <c r="C1" s="366"/>
      <c r="D1" s="367"/>
    </row>
    <row r="2" spans="1:4" ht="17.25" thickBot="1">
      <c r="A2" s="90" t="s">
        <v>326</v>
      </c>
      <c r="B2" s="368" t="s">
        <v>325</v>
      </c>
      <c r="C2" s="368"/>
      <c r="D2" s="369"/>
    </row>
    <row r="3" spans="1:4" ht="17.25" thickBot="1">
      <c r="A3" s="370" t="s">
        <v>405</v>
      </c>
      <c r="B3" s="371"/>
      <c r="C3" s="371"/>
      <c r="D3" s="372"/>
    </row>
    <row r="4" spans="1:4">
      <c r="A4" s="1" t="s">
        <v>0</v>
      </c>
      <c r="B4" s="2" t="s">
        <v>1</v>
      </c>
      <c r="C4" s="373" t="s">
        <v>2</v>
      </c>
      <c r="D4" s="374"/>
    </row>
    <row r="5" spans="1:4">
      <c r="A5" s="375" t="s">
        <v>124</v>
      </c>
      <c r="B5" s="376"/>
      <c r="C5" s="376"/>
      <c r="D5" s="377"/>
    </row>
    <row r="6" spans="1:4" ht="18.75">
      <c r="A6" s="378" t="s">
        <v>3</v>
      </c>
      <c r="B6" s="379"/>
      <c r="C6" s="379"/>
      <c r="D6" s="380"/>
    </row>
    <row r="7" spans="1:4">
      <c r="A7" s="385" t="s">
        <v>377</v>
      </c>
      <c r="B7" s="386"/>
      <c r="C7" s="386"/>
      <c r="D7" s="387"/>
    </row>
    <row r="8" spans="1:4">
      <c r="A8" s="385"/>
      <c r="B8" s="386"/>
      <c r="C8" s="386"/>
      <c r="D8" s="387"/>
    </row>
    <row r="9" spans="1:4">
      <c r="A9" s="385"/>
      <c r="B9" s="386"/>
      <c r="C9" s="386"/>
      <c r="D9" s="387"/>
    </row>
    <row r="10" spans="1:4">
      <c r="A10" s="385"/>
      <c r="B10" s="386"/>
      <c r="C10" s="386"/>
      <c r="D10" s="387"/>
    </row>
    <row r="11" spans="1:4" ht="17.25" thickBot="1">
      <c r="A11" s="385"/>
      <c r="B11" s="386"/>
      <c r="C11" s="386"/>
      <c r="D11" s="387"/>
    </row>
    <row r="12" spans="1:4">
      <c r="A12" s="388" t="s">
        <v>4</v>
      </c>
      <c r="B12" s="389"/>
      <c r="C12" s="389"/>
      <c r="D12" s="390"/>
    </row>
    <row r="13" spans="1:4">
      <c r="A13" s="391"/>
      <c r="B13" s="392"/>
      <c r="C13" s="392"/>
      <c r="D13" s="393"/>
    </row>
    <row r="14" spans="1:4">
      <c r="A14" s="391"/>
      <c r="B14" s="392"/>
      <c r="C14" s="392"/>
      <c r="D14" s="393"/>
    </row>
    <row r="15" spans="1:4">
      <c r="A15" s="391"/>
      <c r="B15" s="392"/>
      <c r="C15" s="392"/>
      <c r="D15" s="393"/>
    </row>
    <row r="16" spans="1:4" ht="17.25" thickBot="1">
      <c r="A16" s="394"/>
      <c r="B16" s="395"/>
      <c r="C16" s="395"/>
      <c r="D16" s="396"/>
    </row>
    <row r="17" spans="1:5">
      <c r="A17" s="403" t="s">
        <v>6</v>
      </c>
      <c r="B17" s="404"/>
      <c r="C17" s="404"/>
      <c r="D17" s="405"/>
    </row>
    <row r="18" spans="1:5">
      <c r="A18" s="397" t="s">
        <v>5</v>
      </c>
      <c r="B18" s="398"/>
      <c r="C18" s="398"/>
      <c r="D18" s="399"/>
    </row>
    <row r="19" spans="1:5">
      <c r="A19" s="397"/>
      <c r="B19" s="398"/>
      <c r="C19" s="398"/>
      <c r="D19" s="399"/>
    </row>
    <row r="20" spans="1:5" ht="17.25" thickBot="1">
      <c r="A20" s="400"/>
      <c r="B20" s="401"/>
      <c r="C20" s="401"/>
      <c r="D20" s="402"/>
    </row>
    <row r="21" spans="1:5">
      <c r="A21" s="3"/>
      <c r="B21" s="3"/>
      <c r="C21" s="3"/>
      <c r="D21" s="3"/>
    </row>
    <row r="22" spans="1:5">
      <c r="A22" s="107" t="s">
        <v>317</v>
      </c>
      <c r="B22" s="108"/>
      <c r="C22" s="114" t="s">
        <v>385</v>
      </c>
      <c r="D22" s="108"/>
      <c r="E22" s="108" t="s">
        <v>331</v>
      </c>
    </row>
    <row r="23" spans="1:5" ht="17.25" thickBot="1">
      <c r="A23" s="381"/>
      <c r="B23" s="381"/>
      <c r="C23" s="381"/>
      <c r="D23" s="381"/>
    </row>
    <row r="24" spans="1:5">
      <c r="A24" s="382" t="s">
        <v>211</v>
      </c>
      <c r="B24" s="383"/>
      <c r="C24" s="383"/>
      <c r="D24" s="384"/>
      <c r="E24" s="141"/>
    </row>
    <row r="25" spans="1:5" ht="18">
      <c r="A25" s="22" t="s">
        <v>207</v>
      </c>
      <c r="B25" s="28" t="s">
        <v>14</v>
      </c>
      <c r="C25" s="31">
        <v>39.200000000000003</v>
      </c>
      <c r="D25" s="27" t="s">
        <v>7</v>
      </c>
      <c r="E25" s="27" t="s">
        <v>111</v>
      </c>
    </row>
    <row r="26" spans="1:5" ht="18">
      <c r="A26" s="22" t="s">
        <v>208</v>
      </c>
      <c r="B26" s="28" t="s">
        <v>18</v>
      </c>
      <c r="C26" s="31">
        <v>352.8</v>
      </c>
      <c r="D26" s="27" t="s">
        <v>8</v>
      </c>
      <c r="E26" s="27" t="s">
        <v>112</v>
      </c>
    </row>
    <row r="27" spans="1:5" ht="18">
      <c r="A27" s="22" t="s">
        <v>209</v>
      </c>
      <c r="B27" s="28" t="s">
        <v>15</v>
      </c>
      <c r="C27" s="28">
        <f>Pout/Vout</f>
        <v>9</v>
      </c>
      <c r="D27" s="27" t="s">
        <v>10</v>
      </c>
      <c r="E27" s="27"/>
    </row>
    <row r="28" spans="1:5" ht="18">
      <c r="A28" s="22" t="s">
        <v>210</v>
      </c>
      <c r="B28" s="28" t="s">
        <v>16</v>
      </c>
      <c r="C28" s="31">
        <v>392</v>
      </c>
      <c r="D28" s="27" t="s">
        <v>17</v>
      </c>
      <c r="E28" s="27" t="s">
        <v>113</v>
      </c>
    </row>
    <row r="29" spans="1:5" ht="17.25" thickBot="1">
      <c r="A29" s="29" t="s">
        <v>318</v>
      </c>
      <c r="B29" s="32" t="s">
        <v>9</v>
      </c>
      <c r="C29" s="100">
        <v>0.95</v>
      </c>
      <c r="D29" s="30"/>
      <c r="E29" s="145" t="s">
        <v>127</v>
      </c>
    </row>
    <row r="30" spans="1:5" ht="17.25" thickBot="1">
      <c r="A30" s="363"/>
      <c r="B30" s="364"/>
      <c r="C30" s="364"/>
      <c r="D30" s="364"/>
      <c r="E30" s="12"/>
    </row>
    <row r="31" spans="1:5" ht="15.75" customHeight="1">
      <c r="A31" s="418" t="s">
        <v>212</v>
      </c>
      <c r="B31" s="419"/>
      <c r="C31" s="419"/>
      <c r="D31" s="420"/>
      <c r="E31" s="141"/>
    </row>
    <row r="32" spans="1:5" ht="18">
      <c r="A32" s="33" t="s">
        <v>213</v>
      </c>
      <c r="B32" s="5" t="s">
        <v>128</v>
      </c>
      <c r="C32" s="92">
        <v>390</v>
      </c>
      <c r="D32" s="35" t="s">
        <v>7</v>
      </c>
      <c r="E32" s="27" t="s">
        <v>177</v>
      </c>
    </row>
    <row r="33" spans="1:5" ht="18">
      <c r="A33" s="22" t="s">
        <v>214</v>
      </c>
      <c r="B33" s="28" t="s">
        <v>12</v>
      </c>
      <c r="C33" s="91">
        <v>410</v>
      </c>
      <c r="D33" s="27" t="s">
        <v>7</v>
      </c>
      <c r="E33" s="27" t="s">
        <v>199</v>
      </c>
    </row>
    <row r="34" spans="1:5" ht="18.75" thickBot="1">
      <c r="A34" s="22" t="s">
        <v>215</v>
      </c>
      <c r="B34" s="28" t="s">
        <v>13</v>
      </c>
      <c r="C34" s="91">
        <v>365</v>
      </c>
      <c r="D34" s="27" t="s">
        <v>7</v>
      </c>
      <c r="E34" s="145" t="s">
        <v>200</v>
      </c>
    </row>
    <row r="35" spans="1:5" ht="17.25" thickBot="1">
      <c r="E35" s="12"/>
    </row>
    <row r="36" spans="1:5" ht="17.25" thickBot="1">
      <c r="A36" s="430" t="s">
        <v>216</v>
      </c>
      <c r="B36" s="431"/>
      <c r="C36" s="431"/>
      <c r="D36" s="432"/>
      <c r="E36" s="147"/>
    </row>
    <row r="37" spans="1:5" ht="18" customHeight="1" thickBot="1">
      <c r="A37" s="36" t="s">
        <v>217</v>
      </c>
      <c r="B37" s="37" t="s">
        <v>19</v>
      </c>
      <c r="C37" s="38">
        <v>100</v>
      </c>
      <c r="D37" s="39" t="s">
        <v>11</v>
      </c>
      <c r="E37" s="146" t="s">
        <v>178</v>
      </c>
    </row>
    <row r="38" spans="1:5">
      <c r="A38" s="360" t="s">
        <v>93</v>
      </c>
      <c r="B38" s="361"/>
      <c r="C38" s="361"/>
      <c r="D38" s="362"/>
      <c r="E38" s="142"/>
    </row>
    <row r="39" spans="1:5" ht="18">
      <c r="A39" s="104" t="s">
        <v>307</v>
      </c>
      <c r="B39" s="28" t="s">
        <v>308</v>
      </c>
      <c r="C39" s="106">
        <f>Vblk/2/Vout</f>
        <v>4.9744897959183669</v>
      </c>
      <c r="D39" s="105"/>
      <c r="E39" s="27"/>
    </row>
    <row r="40" spans="1:5" ht="18" customHeight="1">
      <c r="A40" s="22" t="s">
        <v>309</v>
      </c>
      <c r="B40" s="28" t="s">
        <v>20</v>
      </c>
      <c r="C40" s="115">
        <v>4</v>
      </c>
      <c r="D40" s="41"/>
      <c r="E40" s="27" t="s">
        <v>310</v>
      </c>
    </row>
    <row r="41" spans="1:5" ht="18" customHeight="1">
      <c r="A41" s="104" t="s">
        <v>311</v>
      </c>
      <c r="B41" s="28" t="s">
        <v>315</v>
      </c>
      <c r="C41" s="93">
        <f>Vblk/2/15</f>
        <v>13</v>
      </c>
      <c r="D41" s="41"/>
      <c r="E41" s="27"/>
    </row>
    <row r="42" spans="1:5" ht="18" customHeight="1">
      <c r="A42" s="22" t="s">
        <v>312</v>
      </c>
      <c r="B42" s="28" t="s">
        <v>314</v>
      </c>
      <c r="C42" s="115">
        <v>13</v>
      </c>
      <c r="D42" s="41"/>
      <c r="E42" s="27" t="s">
        <v>313</v>
      </c>
    </row>
    <row r="43" spans="1:5" ht="18" customHeight="1">
      <c r="A43" s="22" t="s">
        <v>218</v>
      </c>
      <c r="B43" s="28" t="s">
        <v>21</v>
      </c>
      <c r="C43" s="86">
        <f>(8*Nps^2*Vout)/(PI()^2*Iout*1.1)</f>
        <v>51.352441519575152</v>
      </c>
      <c r="D43" s="13" t="s">
        <v>22</v>
      </c>
      <c r="E43" s="27"/>
    </row>
    <row r="44" spans="1:5" ht="18.75" thickBot="1">
      <c r="A44" s="29" t="s">
        <v>219</v>
      </c>
      <c r="B44" s="43" t="s">
        <v>81</v>
      </c>
      <c r="C44" s="103">
        <f>(8*Nps^2*Vout)/(PI()^2*Iout)</f>
        <v>56.487685671532674</v>
      </c>
      <c r="D44" s="14" t="s">
        <v>22</v>
      </c>
      <c r="E44" s="145"/>
    </row>
    <row r="45" spans="1:5" ht="17.25" thickBot="1">
      <c r="A45" s="421" t="s">
        <v>220</v>
      </c>
      <c r="B45" s="422"/>
      <c r="C45" s="422"/>
      <c r="D45" s="423"/>
      <c r="E45" s="142"/>
    </row>
    <row r="46" spans="1:5" ht="18">
      <c r="A46" s="33" t="s">
        <v>221</v>
      </c>
      <c r="B46" s="34" t="s">
        <v>23</v>
      </c>
      <c r="C46" s="132">
        <f>Nps*(Vout+0.5)/(Vblk_max/2)</f>
        <v>0.77463414634146344</v>
      </c>
      <c r="D46" s="35"/>
      <c r="E46" s="104"/>
    </row>
    <row r="47" spans="1:5" ht="18" customHeight="1">
      <c r="A47" s="22" t="s">
        <v>222</v>
      </c>
      <c r="B47" s="28" t="s">
        <v>129</v>
      </c>
      <c r="C47" s="40">
        <f>1*Nps*(Vout+0.5+Vloss)/(Vblk_hu/2)</f>
        <v>0.89205479452054803</v>
      </c>
      <c r="D47" s="27"/>
      <c r="E47" s="104"/>
    </row>
    <row r="48" spans="1:5" ht="18.75" thickBot="1">
      <c r="A48" s="45" t="s">
        <v>223</v>
      </c>
      <c r="B48" s="46" t="s">
        <v>24</v>
      </c>
      <c r="C48" s="94">
        <v>1</v>
      </c>
      <c r="D48" s="47" t="s">
        <v>7</v>
      </c>
      <c r="E48" s="104" t="s">
        <v>201</v>
      </c>
    </row>
    <row r="49" spans="1:5" ht="18.75" thickBot="1">
      <c r="A49" s="424" t="s">
        <v>33</v>
      </c>
      <c r="B49" s="425"/>
      <c r="C49" s="425"/>
      <c r="D49" s="426"/>
      <c r="E49" s="142"/>
    </row>
    <row r="50" spans="1:5" ht="49.5" customHeight="1" thickBot="1">
      <c r="A50" s="409" t="s">
        <v>130</v>
      </c>
      <c r="B50" s="410"/>
      <c r="C50" s="410"/>
      <c r="D50" s="411"/>
      <c r="E50" s="27"/>
    </row>
    <row r="51" spans="1:5" ht="15.75" customHeight="1">
      <c r="A51" s="412" t="s">
        <v>131</v>
      </c>
      <c r="B51" s="413"/>
      <c r="C51" s="413"/>
      <c r="D51" s="414"/>
      <c r="E51" s="27"/>
    </row>
    <row r="52" spans="1:5" ht="15" customHeight="1">
      <c r="A52" s="427"/>
      <c r="B52" s="428"/>
      <c r="C52" s="428"/>
      <c r="D52" s="429"/>
      <c r="E52" s="27"/>
    </row>
    <row r="53" spans="1:5" ht="15" customHeight="1">
      <c r="A53" s="427"/>
      <c r="B53" s="428"/>
      <c r="C53" s="428"/>
      <c r="D53" s="429"/>
      <c r="E53" s="27"/>
    </row>
    <row r="54" spans="1:5" ht="15" customHeight="1">
      <c r="A54" s="427"/>
      <c r="B54" s="428"/>
      <c r="C54" s="428"/>
      <c r="D54" s="429"/>
      <c r="E54" s="27"/>
    </row>
    <row r="55" spans="1:5" ht="15" customHeight="1" thickBot="1">
      <c r="A55" s="22" t="s">
        <v>224</v>
      </c>
      <c r="B55" s="28" t="s">
        <v>79</v>
      </c>
      <c r="C55" s="154">
        <v>6</v>
      </c>
      <c r="D55" s="27"/>
      <c r="E55" s="145"/>
    </row>
    <row r="56" spans="1:5" ht="18">
      <c r="A56" s="22" t="s">
        <v>225</v>
      </c>
      <c r="B56" s="28" t="s">
        <v>80</v>
      </c>
      <c r="C56" s="154">
        <v>0.46</v>
      </c>
      <c r="D56" s="27"/>
      <c r="E56" s="150"/>
    </row>
    <row r="57" spans="1:5" ht="18">
      <c r="A57" s="22" t="s">
        <v>226</v>
      </c>
      <c r="B57" s="28" t="s">
        <v>35</v>
      </c>
      <c r="C57" s="48">
        <f>Ln_selected/(Ln_selected+1)</f>
        <v>0.8571428571428571</v>
      </c>
      <c r="D57" s="27"/>
      <c r="E57" s="151"/>
    </row>
    <row r="58" spans="1:5" ht="18.75" thickBot="1">
      <c r="A58" s="45" t="s">
        <v>227</v>
      </c>
      <c r="B58" s="46" t="s">
        <v>46</v>
      </c>
      <c r="C58" s="49">
        <f>350/fllc</f>
        <v>3.5</v>
      </c>
      <c r="D58" s="47"/>
      <c r="E58" s="151"/>
    </row>
    <row r="59" spans="1:5" ht="16.5" customHeight="1">
      <c r="A59" s="412" t="s">
        <v>132</v>
      </c>
      <c r="B59" s="413"/>
      <c r="C59" s="413"/>
      <c r="D59" s="414"/>
      <c r="E59" s="151"/>
    </row>
    <row r="60" spans="1:5" ht="37.5" customHeight="1" thickBot="1">
      <c r="A60" s="415"/>
      <c r="B60" s="416"/>
      <c r="C60" s="416"/>
      <c r="D60" s="417"/>
      <c r="E60" s="151"/>
    </row>
    <row r="61" spans="1:5">
      <c r="A61" s="24"/>
      <c r="B61" s="23"/>
      <c r="C61" s="25"/>
      <c r="D61" s="26"/>
      <c r="E61" s="151"/>
    </row>
    <row r="62" spans="1:5">
      <c r="A62" s="24"/>
      <c r="B62" s="23"/>
      <c r="C62" s="25"/>
      <c r="D62" s="26"/>
      <c r="E62" s="151"/>
    </row>
    <row r="63" spans="1:5">
      <c r="A63" s="24"/>
      <c r="B63" s="23"/>
      <c r="C63" s="25"/>
      <c r="D63" s="26"/>
      <c r="E63" s="151"/>
    </row>
    <row r="64" spans="1:5">
      <c r="A64" s="24"/>
      <c r="B64" s="23"/>
      <c r="C64" s="25"/>
      <c r="D64" s="26"/>
      <c r="E64" s="151"/>
    </row>
    <row r="65" spans="1:5">
      <c r="A65" s="24"/>
      <c r="B65" s="23"/>
      <c r="C65" s="25"/>
      <c r="D65" s="26"/>
      <c r="E65" s="151"/>
    </row>
    <row r="66" spans="1:5">
      <c r="A66" s="24"/>
      <c r="B66" s="23"/>
      <c r="C66" s="25"/>
      <c r="D66" s="26"/>
      <c r="E66" s="151"/>
    </row>
    <row r="67" spans="1:5">
      <c r="A67" s="24"/>
      <c r="B67" s="23"/>
      <c r="C67" s="25"/>
      <c r="D67" s="26"/>
      <c r="E67" s="151"/>
    </row>
    <row r="68" spans="1:5">
      <c r="A68" s="24"/>
      <c r="B68" s="23"/>
      <c r="C68" s="25"/>
      <c r="D68" s="26"/>
      <c r="E68" s="151"/>
    </row>
    <row r="69" spans="1:5">
      <c r="A69" s="24"/>
      <c r="B69" s="23"/>
      <c r="C69" s="25"/>
      <c r="D69" s="26"/>
      <c r="E69" s="151"/>
    </row>
    <row r="70" spans="1:5">
      <c r="A70" s="24"/>
      <c r="B70" s="23"/>
      <c r="C70" s="23"/>
      <c r="D70" s="26"/>
      <c r="E70" s="151"/>
    </row>
    <row r="71" spans="1:5">
      <c r="A71" s="24"/>
      <c r="B71" s="23"/>
      <c r="C71" s="23"/>
      <c r="D71" s="26"/>
      <c r="E71" s="151"/>
    </row>
    <row r="72" spans="1:5">
      <c r="A72" s="24"/>
      <c r="B72" s="23"/>
      <c r="C72" s="23"/>
      <c r="D72" s="26"/>
      <c r="E72" s="151"/>
    </row>
    <row r="73" spans="1:5">
      <c r="A73" s="24"/>
      <c r="B73" s="23"/>
      <c r="C73" s="23"/>
      <c r="D73" s="26"/>
      <c r="E73" s="151"/>
    </row>
    <row r="74" spans="1:5">
      <c r="A74" s="24"/>
      <c r="B74" s="23"/>
      <c r="C74" s="23"/>
      <c r="D74" s="26"/>
      <c r="E74" s="151"/>
    </row>
    <row r="75" spans="1:5">
      <c r="A75" s="24"/>
      <c r="B75" s="23"/>
      <c r="C75" s="23"/>
      <c r="D75" s="26"/>
      <c r="E75" s="151"/>
    </row>
    <row r="76" spans="1:5">
      <c r="A76" s="24"/>
      <c r="B76" s="23"/>
      <c r="C76" s="23"/>
      <c r="D76" s="26"/>
      <c r="E76" s="151"/>
    </row>
    <row r="77" spans="1:5">
      <c r="A77" s="24"/>
      <c r="B77" s="23"/>
      <c r="C77" s="23"/>
      <c r="D77" s="26"/>
      <c r="E77" s="151"/>
    </row>
    <row r="78" spans="1:5">
      <c r="A78" s="24"/>
      <c r="B78" s="23"/>
      <c r="C78" s="23"/>
      <c r="D78" s="26"/>
      <c r="E78" s="151"/>
    </row>
    <row r="79" spans="1:5">
      <c r="A79" s="24"/>
      <c r="B79" s="23"/>
      <c r="C79" s="23"/>
      <c r="D79" s="26"/>
      <c r="E79" s="151"/>
    </row>
    <row r="80" spans="1:5">
      <c r="A80" s="24"/>
      <c r="B80" s="23"/>
      <c r="C80" s="23"/>
      <c r="D80" s="26"/>
      <c r="E80" s="151"/>
    </row>
    <row r="81" spans="1:5">
      <c r="A81" s="24"/>
      <c r="B81" s="23"/>
      <c r="C81" s="23"/>
      <c r="D81" s="26"/>
      <c r="E81" s="151"/>
    </row>
    <row r="82" spans="1:5">
      <c r="A82" s="24"/>
      <c r="B82" s="23"/>
      <c r="C82" s="23"/>
      <c r="D82" s="26"/>
      <c r="E82" s="151"/>
    </row>
    <row r="83" spans="1:5">
      <c r="A83" s="24"/>
      <c r="B83" s="23"/>
      <c r="C83" s="23"/>
      <c r="D83" s="26"/>
      <c r="E83" s="151"/>
    </row>
    <row r="84" spans="1:5">
      <c r="A84" s="24"/>
      <c r="B84" s="23"/>
      <c r="C84" s="23"/>
      <c r="D84" s="26"/>
      <c r="E84" s="151"/>
    </row>
    <row r="85" spans="1:5">
      <c r="A85" s="24"/>
      <c r="B85" s="23"/>
      <c r="C85" s="23"/>
      <c r="D85" s="26"/>
      <c r="E85" s="151"/>
    </row>
    <row r="86" spans="1:5">
      <c r="A86" s="24"/>
      <c r="B86" s="23"/>
      <c r="C86" s="23"/>
      <c r="D86" s="26"/>
      <c r="E86" s="151"/>
    </row>
    <row r="87" spans="1:5">
      <c r="A87" s="24"/>
      <c r="B87" s="23"/>
      <c r="C87" s="23"/>
      <c r="D87" s="26"/>
      <c r="E87" s="151"/>
    </row>
    <row r="88" spans="1:5" ht="17.25" thickBot="1">
      <c r="A88" s="24"/>
      <c r="B88" s="23"/>
      <c r="C88" s="23"/>
      <c r="D88" s="26"/>
      <c r="E88" s="146"/>
    </row>
    <row r="89" spans="1:5">
      <c r="A89" s="360" t="s">
        <v>47</v>
      </c>
      <c r="B89" s="361"/>
      <c r="C89" s="361"/>
      <c r="D89" s="362"/>
      <c r="E89" s="142"/>
    </row>
    <row r="90" spans="1:5" ht="18">
      <c r="A90" s="302" t="s">
        <v>591</v>
      </c>
      <c r="B90" s="303"/>
      <c r="C90" s="314" t="s">
        <v>593</v>
      </c>
      <c r="D90" s="27"/>
      <c r="E90" s="27"/>
    </row>
    <row r="91" spans="1:5">
      <c r="A91" s="302" t="str">
        <f>IF(C90="Integrated leakage","Transformer Coupling Coefficient","")</f>
        <v/>
      </c>
      <c r="B91" s="303" t="str">
        <f>IF(C90="Integrated leakage","k","")</f>
        <v/>
      </c>
      <c r="C91" s="315">
        <v>0.9</v>
      </c>
      <c r="D91" s="27"/>
      <c r="E91" s="14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2" t="s">
        <v>228</v>
      </c>
      <c r="B92" s="28" t="s">
        <v>610</v>
      </c>
      <c r="C92" s="52">
        <f>(1/(2*PI()*fllc*1000*Re_fl*Qe_selected))/10^-6</f>
        <v>6.1250342018503851E-2</v>
      </c>
      <c r="D92" s="27" t="s">
        <v>198</v>
      </c>
      <c r="E92" s="27"/>
    </row>
    <row r="93" spans="1:5">
      <c r="A93" s="22" t="s">
        <v>229</v>
      </c>
      <c r="B93" s="28" t="s">
        <v>611</v>
      </c>
      <c r="C93" s="31">
        <v>0.06</v>
      </c>
      <c r="D93" s="27" t="s">
        <v>198</v>
      </c>
      <c r="E93" s="27" t="s">
        <v>319</v>
      </c>
    </row>
    <row r="94" spans="1:5">
      <c r="A94" s="22" t="str">
        <f>IF(C90="Integrated Leakage","Recommended Leakage Inductance Value","Recommended Resonant Inductor Value")</f>
        <v>Recommended Resonant Inductor Value</v>
      </c>
      <c r="B94" s="28" t="str">
        <f>IF(C90="Integrated Leakage",'tables and calculations'!P75,'tables and calculations'!P73)</f>
        <v>LR(recommended)</v>
      </c>
      <c r="C94" s="52">
        <f>IF($D93="uF",1/((2*PI()*fllc*kHz)^2*Cr*uF),1/((2*PI()*fllc*kHz)^2*Cr*picoF))*10^6</f>
        <v>42.21715985097407</v>
      </c>
      <c r="D94" s="27" t="s">
        <v>73</v>
      </c>
      <c r="E94" s="27"/>
    </row>
    <row r="95" spans="1:5">
      <c r="A95" s="22" t="str">
        <f>IF(C90="Integrated leakage","Actual Leakage Inductance Value Used","Actual Resonant Inductor Value Used")</f>
        <v>Actual Resonant Inductor Value Used</v>
      </c>
      <c r="B95" s="28" t="str">
        <f>IF(C90="Integrated Leakage",'tables and calculations'!P76,'tables and calculations'!P74)</f>
        <v>LR</v>
      </c>
      <c r="C95" s="31">
        <v>40</v>
      </c>
      <c r="D95" s="27" t="s">
        <v>73</v>
      </c>
      <c r="E95" s="27" t="str">
        <f>IF(C90="Integrated Leakage","Enter the actual value of the leakage inductance value used","Enter the actual value of the Resonant Inductor Value used")</f>
        <v>Enter the actual value of the Resonant Inductor Value used</v>
      </c>
    </row>
    <row r="96" spans="1:5">
      <c r="A96" s="22" t="str">
        <f>IF(C90="Integrated Leakage","Primary Inductance based on Coupling Coefficient","Recommended Transformer Magnetizing Inductance")</f>
        <v>Recommended Transformer Magnetizing Inductance</v>
      </c>
      <c r="B96" s="28" t="str">
        <f>IF(C90="Integrated Leakage",'tables and calculations'!P79,'tables and calculations'!P77)</f>
        <v>LM(recommended)</v>
      </c>
      <c r="C96" s="316">
        <f>IF(C90="Integrated Leakage",'Integrated Leakage'!G16,Ln_selected*Lr)</f>
        <v>240</v>
      </c>
      <c r="D96" s="27" t="s">
        <v>73</v>
      </c>
      <c r="E96" s="27"/>
    </row>
    <row r="97" spans="1:8">
      <c r="A97" s="22" t="s">
        <v>230</v>
      </c>
      <c r="B97" s="28" t="str">
        <f>IF(C90="Integrated Leakage","",'tables and calculations'!P78)</f>
        <v>LM</v>
      </c>
      <c r="C97" s="31">
        <v>240</v>
      </c>
      <c r="D97" s="27" t="s">
        <v>73</v>
      </c>
      <c r="E97" s="27"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8">
      <c r="A98" s="22" t="s">
        <v>231</v>
      </c>
      <c r="B98" s="28" t="s">
        <v>25</v>
      </c>
      <c r="C98" s="87">
        <f>IF($D92="uF",1/(2*PI()*SQRT(Lr*uH*Cr*uF)),1/(2*PI()*SQRT(Lr*uH*Cr*picoF)))/kHz</f>
        <v>102.73407401024998</v>
      </c>
      <c r="D98" s="27" t="s">
        <v>11</v>
      </c>
      <c r="E98" s="27"/>
    </row>
    <row r="99" spans="1:8" ht="18">
      <c r="A99" s="22" t="s">
        <v>232</v>
      </c>
      <c r="B99" s="28" t="s">
        <v>26</v>
      </c>
      <c r="C99" s="87">
        <f>IF(C90="Integrated Leakage",(1/(2*PI()*SQRT(((Lr*uH)+(Lm_rec*uH))*(Cr*uF))))/kHz,(1/(2*PI()*SQRT(((Lr*uH)+(Lm*uH))*(Cr*uF))))/kHz)</f>
        <v>38.829830143375084</v>
      </c>
      <c r="D99" s="27" t="s">
        <v>11</v>
      </c>
      <c r="E99" s="27"/>
    </row>
    <row r="100" spans="1:8" ht="18" customHeight="1">
      <c r="A100" s="22" t="s">
        <v>233</v>
      </c>
      <c r="B100" s="28" t="s">
        <v>32</v>
      </c>
      <c r="C100" s="101">
        <f>Lm/Lr</f>
        <v>6</v>
      </c>
      <c r="D100" s="27"/>
      <c r="E100" s="27"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8">
      <c r="A101" s="22" t="s">
        <v>234</v>
      </c>
      <c r="B101" s="28" t="s">
        <v>34</v>
      </c>
      <c r="C101" s="102">
        <f>IF(C90="Integrated Leakage",'Integrated Leakage'!G20,IF(D$92="uF",SQRT((Lr*uH)/(Cr*uF))/(Re_fl),SQRT((Lr*uH)/(Cr*picoF))/Re_fl))</f>
        <v>0.45708880914071875</v>
      </c>
      <c r="D101" s="41"/>
      <c r="E101" s="27" t="s">
        <v>399</v>
      </c>
      <c r="F101" s="15"/>
      <c r="G101" s="15"/>
      <c r="H101" s="15"/>
    </row>
    <row r="102" spans="1:8" ht="64.5" customHeight="1">
      <c r="A102" s="22" t="s">
        <v>404</v>
      </c>
      <c r="B102" s="28"/>
      <c r="C102" s="155" t="str">
        <f>IF(AND(ROUND(C100,2)=C55,ROUND(C101,2)=C56),"Yes",IF(AND(ROUND(C100,2)&lt;&gt;C55,ROUND(C101,2)=C56),"CAUTION. Update Cell C56 with new Ln",IF(AND(ROUND(C100,2)=C55,ROUND(C101,2)&lt;&gt;C56),"CAUTION. Update Cell C57 with new Qe","CAUTION. Update Cells C56 and C57 with new Ln and Qe")))</f>
        <v>Yes</v>
      </c>
      <c r="D102" s="41"/>
      <c r="E102" s="27"/>
      <c r="F102" s="15"/>
      <c r="G102" s="15"/>
      <c r="H102" s="15"/>
    </row>
    <row r="103" spans="1:8" ht="18">
      <c r="A103" s="22" t="s">
        <v>235</v>
      </c>
      <c r="B103" s="28" t="s">
        <v>84</v>
      </c>
      <c r="C103" s="31">
        <v>1.35</v>
      </c>
      <c r="D103" s="27"/>
      <c r="E103" s="27" t="s">
        <v>400</v>
      </c>
    </row>
    <row r="104" spans="1:8" ht="18">
      <c r="A104" s="22" t="s">
        <v>236</v>
      </c>
      <c r="B104" s="28" t="s">
        <v>85</v>
      </c>
      <c r="C104" s="31">
        <v>1.95</v>
      </c>
      <c r="D104" s="27"/>
      <c r="E104" s="27" t="s">
        <v>401</v>
      </c>
    </row>
    <row r="105" spans="1:8" ht="18">
      <c r="A105" s="22" t="s">
        <v>237</v>
      </c>
      <c r="B105" s="28" t="s">
        <v>86</v>
      </c>
      <c r="C105" s="86">
        <f>fn_Mgmin*f0</f>
        <v>200.33144431998747</v>
      </c>
      <c r="D105" s="27" t="s">
        <v>11</v>
      </c>
      <c r="E105" s="27"/>
    </row>
    <row r="106" spans="1:8" ht="18.75" thickBot="1">
      <c r="A106" s="22" t="s">
        <v>238</v>
      </c>
      <c r="B106" s="28" t="s">
        <v>87</v>
      </c>
      <c r="C106" s="86">
        <f>fn_Mgmax*f0</f>
        <v>138.69099991383749</v>
      </c>
      <c r="D106" s="27" t="s">
        <v>11</v>
      </c>
      <c r="E106" s="27"/>
    </row>
    <row r="107" spans="1:8">
      <c r="A107" s="433" t="s">
        <v>83</v>
      </c>
      <c r="B107" s="434"/>
      <c r="C107" s="434"/>
      <c r="D107" s="435"/>
      <c r="E107" s="142"/>
    </row>
    <row r="108" spans="1:8" ht="18">
      <c r="A108" s="22" t="s">
        <v>239</v>
      </c>
      <c r="B108" s="28" t="s">
        <v>82</v>
      </c>
      <c r="C108" s="42">
        <f>PI()*Iout*1.1/(2*SQRT(2)*Nps)</f>
        <v>2.749033817985489</v>
      </c>
      <c r="D108" s="27" t="s">
        <v>10</v>
      </c>
      <c r="E108" s="27"/>
    </row>
    <row r="109" spans="1:8" ht="18">
      <c r="A109" s="22" t="s">
        <v>240</v>
      </c>
      <c r="B109" s="28" t="s">
        <v>88</v>
      </c>
      <c r="C109" s="42">
        <f>(2*SQRT(2)*Nps*Vout)/(PI()*2*PI()*fsw_min*kHz*Lm*uH)</f>
        <v>0.67499691789024741</v>
      </c>
      <c r="D109" s="27" t="s">
        <v>10</v>
      </c>
      <c r="E109" s="27"/>
    </row>
    <row r="110" spans="1:8" ht="18.75" thickBot="1">
      <c r="A110" s="22" t="s">
        <v>241</v>
      </c>
      <c r="B110" s="28" t="s">
        <v>89</v>
      </c>
      <c r="C110" s="42">
        <f>SQRT(Im^2 +Ioe^2)</f>
        <v>2.8306903348104342</v>
      </c>
      <c r="D110" s="27" t="s">
        <v>10</v>
      </c>
      <c r="E110" s="145"/>
    </row>
    <row r="111" spans="1:8">
      <c r="A111" s="433" t="s">
        <v>90</v>
      </c>
      <c r="B111" s="434"/>
      <c r="C111" s="434"/>
      <c r="D111" s="435"/>
      <c r="E111" s="142"/>
    </row>
    <row r="112" spans="1:8" ht="18">
      <c r="A112" s="22" t="s">
        <v>242</v>
      </c>
      <c r="B112" s="28" t="s">
        <v>91</v>
      </c>
      <c r="C112" s="42">
        <f>Nps*Ioe</f>
        <v>10.996135271941956</v>
      </c>
      <c r="D112" s="27" t="s">
        <v>10</v>
      </c>
      <c r="E112" s="27"/>
    </row>
    <row r="113" spans="1:5" ht="18.75" thickBot="1">
      <c r="A113" s="29" t="s">
        <v>243</v>
      </c>
      <c r="B113" s="43" t="s">
        <v>92</v>
      </c>
      <c r="C113" s="44">
        <f>SQRT(2)*$C112/2</f>
        <v>7.7754418176347384</v>
      </c>
      <c r="D113" s="30" t="s">
        <v>10</v>
      </c>
      <c r="E113" s="145"/>
    </row>
    <row r="114" spans="1:5" ht="17.25" thickBot="1">
      <c r="A114" s="363"/>
      <c r="B114" s="364"/>
      <c r="C114" s="364"/>
      <c r="D114" s="364"/>
      <c r="E114" s="143"/>
    </row>
    <row r="115" spans="1:5">
      <c r="A115" s="360" t="s">
        <v>94</v>
      </c>
      <c r="B115" s="361"/>
      <c r="C115" s="361"/>
      <c r="D115" s="362"/>
      <c r="E115" s="142"/>
    </row>
    <row r="116" spans="1:5" ht="18">
      <c r="A116" s="22" t="s">
        <v>244</v>
      </c>
      <c r="B116" s="28" t="s">
        <v>133</v>
      </c>
      <c r="C116" s="81">
        <f>2*PI()*fsw_min*kHz*Lr*uH*Ir</f>
        <v>98.668948724919986</v>
      </c>
      <c r="D116" s="27" t="s">
        <v>7</v>
      </c>
      <c r="E116" s="27"/>
    </row>
    <row r="117" spans="1:5" ht="18">
      <c r="A117" s="22" t="s">
        <v>245</v>
      </c>
      <c r="B117" s="28" t="s">
        <v>74</v>
      </c>
      <c r="C117" s="81">
        <f>Lr</f>
        <v>40</v>
      </c>
      <c r="D117" s="27" t="str">
        <f>D95</f>
        <v>uH</v>
      </c>
      <c r="E117" s="27"/>
    </row>
    <row r="118" spans="1:5" ht="18.75" thickBot="1">
      <c r="A118" s="29" t="s">
        <v>246</v>
      </c>
      <c r="B118" s="43" t="s">
        <v>89</v>
      </c>
      <c r="C118" s="82">
        <f>Ir</f>
        <v>2.8306903348104342</v>
      </c>
      <c r="D118" s="30" t="str">
        <f>D113</f>
        <v>A</v>
      </c>
      <c r="E118" s="145"/>
    </row>
    <row r="119" spans="1:5" ht="17.25" thickBot="1">
      <c r="A119" s="50"/>
    </row>
    <row r="120" spans="1:5" s="51" customFormat="1">
      <c r="A120" s="360" t="s">
        <v>95</v>
      </c>
      <c r="B120" s="361"/>
      <c r="C120" s="361"/>
      <c r="D120" s="362"/>
      <c r="E120" s="142"/>
    </row>
    <row r="121" spans="1:5" ht="18">
      <c r="A121" s="22" t="s">
        <v>247</v>
      </c>
      <c r="B121" s="28" t="s">
        <v>134</v>
      </c>
      <c r="C121" s="85">
        <f>IF($D92="uF",Ir/(2*PI()*fsw_min*kHz*Cr*uF),Ir/(2*PI()*fsw_min*kHz*Cr*picoF))</f>
        <v>54.139340864153617</v>
      </c>
      <c r="D121" s="27" t="s">
        <v>7</v>
      </c>
      <c r="E121" s="27"/>
    </row>
    <row r="122" spans="1:5" ht="18">
      <c r="A122" s="22" t="s">
        <v>248</v>
      </c>
      <c r="B122" s="28" t="s">
        <v>135</v>
      </c>
      <c r="C122" s="85">
        <f>SQRT((Vblk_max/2)^2+Vcr^2)</f>
        <v>212.02846089429838</v>
      </c>
      <c r="D122" s="27" t="s">
        <v>7</v>
      </c>
      <c r="E122" s="27"/>
    </row>
    <row r="123" spans="1:5" ht="18">
      <c r="A123" s="22" t="s">
        <v>249</v>
      </c>
      <c r="B123" s="28" t="s">
        <v>136</v>
      </c>
      <c r="C123" s="85">
        <f>(Vblk_max/2)+(SQRT(2)*Vcr)</f>
        <v>281.56459010802598</v>
      </c>
      <c r="D123" s="27" t="s">
        <v>7</v>
      </c>
      <c r="E123" s="27"/>
    </row>
    <row r="124" spans="1:5" ht="18">
      <c r="A124" s="58" t="s">
        <v>250</v>
      </c>
      <c r="B124" s="58" t="s">
        <v>165</v>
      </c>
      <c r="C124" s="83">
        <f>Vblk_max/2-(Vcr*SQRT(2))</f>
        <v>128.43540989197402</v>
      </c>
      <c r="D124" s="27" t="s">
        <v>7</v>
      </c>
      <c r="E124" s="27"/>
    </row>
    <row r="125" spans="1:5" ht="18.75" thickBot="1">
      <c r="A125" s="22" t="s">
        <v>251</v>
      </c>
      <c r="B125" s="28" t="s">
        <v>89</v>
      </c>
      <c r="C125" s="81">
        <f>Ir</f>
        <v>2.8306903348104342</v>
      </c>
      <c r="D125" s="27" t="s">
        <v>10</v>
      </c>
      <c r="E125" s="145"/>
    </row>
    <row r="126" spans="1:5">
      <c r="A126" s="406" t="s">
        <v>96</v>
      </c>
      <c r="B126" s="407"/>
      <c r="C126" s="407"/>
      <c r="D126" s="408"/>
      <c r="E126" s="142"/>
    </row>
    <row r="127" spans="1:5" ht="18.75" thickBot="1">
      <c r="A127" s="29" t="s">
        <v>320</v>
      </c>
      <c r="B127" s="43" t="s">
        <v>137</v>
      </c>
      <c r="C127" s="82">
        <f>Cr/2</f>
        <v>0.03</v>
      </c>
      <c r="D127" s="30" t="str">
        <f>IF(D93="uF", "uF","pF")</f>
        <v>uF</v>
      </c>
      <c r="E127" s="29"/>
    </row>
    <row r="128" spans="1:5" ht="17.25" thickBot="1">
      <c r="A128" s="50"/>
      <c r="D128" s="144"/>
    </row>
    <row r="129" spans="1:5">
      <c r="A129" s="360" t="s">
        <v>97</v>
      </c>
      <c r="B129" s="361"/>
      <c r="C129" s="361"/>
      <c r="D129" s="362"/>
      <c r="E129" s="142"/>
    </row>
    <row r="130" spans="1:5" ht="18">
      <c r="A130" s="22" t="s">
        <v>252</v>
      </c>
      <c r="B130" s="28" t="s">
        <v>98</v>
      </c>
      <c r="C130" s="85">
        <f>Vblk_max*1.5</f>
        <v>615</v>
      </c>
      <c r="D130" s="27" t="s">
        <v>7</v>
      </c>
      <c r="E130" s="27"/>
    </row>
    <row r="131" spans="1:5" ht="18.75" thickBot="1">
      <c r="A131" s="29" t="s">
        <v>253</v>
      </c>
      <c r="B131" s="43" t="s">
        <v>99</v>
      </c>
      <c r="C131" s="82">
        <f>1.1*Ir</f>
        <v>3.1137593682914777</v>
      </c>
      <c r="D131" s="30" t="s">
        <v>10</v>
      </c>
      <c r="E131" s="145"/>
    </row>
    <row r="132" spans="1:5" ht="17.25" thickBot="1">
      <c r="A132" s="24"/>
      <c r="B132" s="23"/>
      <c r="C132" s="23"/>
      <c r="D132" s="23"/>
    </row>
    <row r="133" spans="1:5">
      <c r="A133" s="360" t="s">
        <v>321</v>
      </c>
      <c r="B133" s="361"/>
      <c r="C133" s="361"/>
      <c r="D133" s="362"/>
      <c r="E133" s="142"/>
    </row>
    <row r="134" spans="1:5" ht="18">
      <c r="A134" s="22" t="s">
        <v>254</v>
      </c>
      <c r="B134" s="28" t="s">
        <v>100</v>
      </c>
      <c r="C134" s="81">
        <f>(Vblk_max/Nps)*1.2</f>
        <v>123</v>
      </c>
      <c r="D134" s="27" t="s">
        <v>7</v>
      </c>
      <c r="E134" s="27"/>
    </row>
    <row r="135" spans="1:5" ht="18.75" thickBot="1">
      <c r="A135" s="29" t="s">
        <v>255</v>
      </c>
      <c r="B135" s="43" t="s">
        <v>101</v>
      </c>
      <c r="C135" s="82">
        <f>SQRT(2)*C112/PI()</f>
        <v>4.95</v>
      </c>
      <c r="D135" s="30" t="s">
        <v>10</v>
      </c>
      <c r="E135" s="145"/>
    </row>
    <row r="136" spans="1:5" ht="17.25" thickBot="1">
      <c r="A136" s="50"/>
      <c r="D136" s="144"/>
    </row>
    <row r="137" spans="1:5" ht="18">
      <c r="A137" s="360" t="s">
        <v>107</v>
      </c>
      <c r="B137" s="361"/>
      <c r="C137" s="361"/>
      <c r="D137" s="362"/>
      <c r="E137" s="142"/>
    </row>
    <row r="138" spans="1:5" ht="18">
      <c r="A138" s="22" t="s">
        <v>323</v>
      </c>
      <c r="B138" s="28" t="s">
        <v>104</v>
      </c>
      <c r="C138" s="81">
        <f>PI()*Iout/(2*SQRT(2))</f>
        <v>9.9964866108563228</v>
      </c>
      <c r="D138" s="27" t="s">
        <v>10</v>
      </c>
      <c r="E138" s="27"/>
    </row>
    <row r="139" spans="1:5" ht="18">
      <c r="A139" s="22" t="s">
        <v>256</v>
      </c>
      <c r="B139" s="28" t="s">
        <v>102</v>
      </c>
      <c r="C139" s="80">
        <f>MROUND(Vout*1.25,10)</f>
        <v>50</v>
      </c>
      <c r="D139" s="27" t="s">
        <v>7</v>
      </c>
      <c r="E139" s="27"/>
    </row>
    <row r="140" spans="1:5" ht="18">
      <c r="A140" s="22" t="s">
        <v>322</v>
      </c>
      <c r="B140" s="28" t="s">
        <v>103</v>
      </c>
      <c r="C140" s="81">
        <f>SQRT((PI()*Iout/(2*SQRT(2)))^2-Iout^2)</f>
        <v>4.3508326284781091</v>
      </c>
      <c r="D140" s="27" t="s">
        <v>10</v>
      </c>
      <c r="E140" s="27" t="s">
        <v>123</v>
      </c>
    </row>
    <row r="141" spans="1:5" ht="18.75" thickBot="1">
      <c r="A141" s="29" t="s">
        <v>257</v>
      </c>
      <c r="B141" s="43" t="s">
        <v>105</v>
      </c>
      <c r="C141" s="82">
        <f>Vout_pp*mV/((2*PI()*Iout)/4)/mOhm</f>
        <v>27.728327863121322</v>
      </c>
      <c r="D141" s="30" t="s">
        <v>106</v>
      </c>
      <c r="E141" s="145"/>
    </row>
    <row r="142" spans="1:5" ht="17.25" thickBot="1">
      <c r="A142" s="50"/>
      <c r="C142" s="53"/>
    </row>
    <row r="143" spans="1:5">
      <c r="A143" s="360" t="s">
        <v>138</v>
      </c>
      <c r="B143" s="361"/>
      <c r="C143" s="361"/>
      <c r="D143" s="362"/>
      <c r="E143" s="142"/>
    </row>
    <row r="144" spans="1:5" ht="18">
      <c r="A144" s="62" t="s">
        <v>258</v>
      </c>
      <c r="B144" s="54" t="s">
        <v>139</v>
      </c>
      <c r="C144" s="116">
        <f>IF($C$22="UCC256404",1,IF($C$22="UCC256404A",1,IF($C$22="UCC256404B",1,3)))</f>
        <v>3</v>
      </c>
      <c r="D144" s="63" t="s">
        <v>7</v>
      </c>
      <c r="E144" s="27"/>
    </row>
    <row r="145" spans="1:5" ht="18">
      <c r="A145" s="62" t="s">
        <v>259</v>
      </c>
      <c r="B145" s="54" t="s">
        <v>140</v>
      </c>
      <c r="C145" s="116">
        <f>IF($C$22="UCC256404", 0.9, IF($C$22="UCC256404A",0.9,IF($C$22="UCC256404B",0.9,2.2)))</f>
        <v>2.2000000000000002</v>
      </c>
      <c r="D145" s="63" t="s">
        <v>7</v>
      </c>
      <c r="E145" s="27"/>
    </row>
    <row r="146" spans="1:5" ht="18">
      <c r="A146" s="62" t="s">
        <v>260</v>
      </c>
      <c r="B146" s="55" t="s">
        <v>141</v>
      </c>
      <c r="C146" s="54">
        <f>Vblk_hu</f>
        <v>365</v>
      </c>
      <c r="D146" s="63" t="s">
        <v>7</v>
      </c>
      <c r="E146" s="27"/>
    </row>
    <row r="147" spans="1:5" ht="18">
      <c r="A147" s="62" t="s">
        <v>262</v>
      </c>
      <c r="B147" s="54" t="s">
        <v>142</v>
      </c>
      <c r="C147" s="54">
        <f>Vblk</f>
        <v>390</v>
      </c>
      <c r="D147" s="63" t="s">
        <v>7</v>
      </c>
      <c r="E147" s="27"/>
    </row>
    <row r="148" spans="1:5" ht="18">
      <c r="A148" s="62" t="s">
        <v>263</v>
      </c>
      <c r="B148" s="54" t="s">
        <v>144</v>
      </c>
      <c r="C148" s="61">
        <f>C146/C144</f>
        <v>121.66666666666667</v>
      </c>
      <c r="D148" s="63"/>
      <c r="E148" s="27"/>
    </row>
    <row r="149" spans="1:5" ht="18">
      <c r="A149" s="62" t="s">
        <v>264</v>
      </c>
      <c r="B149" s="54" t="s">
        <v>145</v>
      </c>
      <c r="C149" s="99">
        <v>10</v>
      </c>
      <c r="D149" s="63" t="s">
        <v>330</v>
      </c>
      <c r="E149" s="27" t="s">
        <v>180</v>
      </c>
    </row>
    <row r="150" spans="1:5" ht="18">
      <c r="A150" s="62" t="s">
        <v>265</v>
      </c>
      <c r="B150" s="54" t="s">
        <v>146</v>
      </c>
      <c r="C150" s="54">
        <f>C147^2/C149/10^3</f>
        <v>15.21</v>
      </c>
      <c r="D150" s="64" t="s">
        <v>147</v>
      </c>
      <c r="E150" s="27"/>
    </row>
    <row r="151" spans="1:5" ht="18">
      <c r="A151" s="62" t="s">
        <v>403</v>
      </c>
      <c r="B151" s="54" t="s">
        <v>191</v>
      </c>
      <c r="C151" s="84">
        <f>C150/C148*1000</f>
        <v>125.01369863013697</v>
      </c>
      <c r="D151" s="64" t="s">
        <v>148</v>
      </c>
      <c r="E151" s="27"/>
    </row>
    <row r="152" spans="1:5" ht="18">
      <c r="A152" s="62" t="s">
        <v>268</v>
      </c>
      <c r="B152" s="54" t="s">
        <v>191</v>
      </c>
      <c r="C152" s="99">
        <v>125</v>
      </c>
      <c r="D152" s="64" t="s">
        <v>148</v>
      </c>
      <c r="E152" s="27" t="s">
        <v>181</v>
      </c>
    </row>
    <row r="153" spans="1:5" ht="18">
      <c r="A153" s="62" t="s">
        <v>266</v>
      </c>
      <c r="B153" s="54" t="s">
        <v>190</v>
      </c>
      <c r="C153" s="84">
        <f>C150-C151/1000</f>
        <v>15.084986301369863</v>
      </c>
      <c r="D153" s="64" t="s">
        <v>147</v>
      </c>
      <c r="E153" s="27"/>
    </row>
    <row r="154" spans="1:5" ht="18">
      <c r="A154" s="62" t="s">
        <v>267</v>
      </c>
      <c r="B154" s="54" t="s">
        <v>190</v>
      </c>
      <c r="C154" s="99">
        <v>14.97</v>
      </c>
      <c r="D154" s="64" t="s">
        <v>147</v>
      </c>
      <c r="E154" s="27" t="s">
        <v>202</v>
      </c>
    </row>
    <row r="155" spans="1:5" ht="18">
      <c r="A155" s="62" t="s">
        <v>261</v>
      </c>
      <c r="B155" s="55" t="s">
        <v>141</v>
      </c>
      <c r="C155" s="61">
        <f>$C144*($C154*1000+$C152)/$C152</f>
        <v>362.28</v>
      </c>
      <c r="D155" s="63" t="s">
        <v>7</v>
      </c>
      <c r="E155" s="27"/>
    </row>
    <row r="156" spans="1:5" ht="18">
      <c r="A156" s="62" t="s">
        <v>328</v>
      </c>
      <c r="B156" s="54" t="s">
        <v>143</v>
      </c>
      <c r="C156" s="61">
        <f>$C145*($C154*1000+$C152)/$C152</f>
        <v>265.67200000000003</v>
      </c>
      <c r="D156" s="63" t="s">
        <v>7</v>
      </c>
      <c r="E156" s="27"/>
    </row>
    <row r="157" spans="1:5" ht="18">
      <c r="A157" s="171" t="s">
        <v>522</v>
      </c>
      <c r="B157" s="54" t="s">
        <v>524</v>
      </c>
      <c r="C157" s="172" t="str">
        <f>IF($C$22="UCC256402A",'tables and calculations'!B340,"Not Applicable")</f>
        <v>Not Applicable</v>
      </c>
      <c r="D157" s="173" t="s">
        <v>7</v>
      </c>
      <c r="E157" s="174" t="s">
        <v>533</v>
      </c>
    </row>
    <row r="158" spans="1:5" ht="18">
      <c r="A158" s="171" t="s">
        <v>523</v>
      </c>
      <c r="B158" s="54" t="s">
        <v>525</v>
      </c>
      <c r="C158" s="172" t="str">
        <f>IF($C$22="UCC256402A",'tables and calculations'!B341,"Not Applicable")</f>
        <v>Not Applicable</v>
      </c>
      <c r="D158" s="173" t="s">
        <v>7</v>
      </c>
      <c r="E158" s="174" t="s">
        <v>533</v>
      </c>
    </row>
    <row r="159" spans="1:5" ht="18.75" thickBot="1">
      <c r="A159" s="29" t="s">
        <v>329</v>
      </c>
      <c r="B159" s="129" t="s">
        <v>145</v>
      </c>
      <c r="C159" s="82">
        <f>1000*(C147^2)/(C152*1000+C154*1000000)</f>
        <v>10.076184166942696</v>
      </c>
      <c r="D159" s="30" t="s">
        <v>330</v>
      </c>
      <c r="E159" s="145"/>
    </row>
    <row r="160" spans="1:5" ht="17.25" thickBot="1"/>
    <row r="161" spans="1:5">
      <c r="A161" s="357" t="s">
        <v>149</v>
      </c>
      <c r="B161" s="358"/>
      <c r="C161" s="358"/>
      <c r="D161" s="359"/>
      <c r="E161" s="142"/>
    </row>
    <row r="162" spans="1:5" ht="18">
      <c r="A162" s="67" t="s">
        <v>269</v>
      </c>
      <c r="B162" s="58" t="s">
        <v>158</v>
      </c>
      <c r="C162" s="77">
        <f>Ir/0.707</f>
        <v>4.0038052826173045</v>
      </c>
      <c r="D162" s="68" t="s">
        <v>10</v>
      </c>
      <c r="E162" s="27"/>
    </row>
    <row r="163" spans="1:5" ht="18">
      <c r="A163" s="67" t="s">
        <v>270</v>
      </c>
      <c r="B163" s="58" t="s">
        <v>505</v>
      </c>
      <c r="C163" s="65">
        <f>C123-C124</f>
        <v>153.12918021605196</v>
      </c>
      <c r="D163" s="68" t="s">
        <v>7</v>
      </c>
      <c r="E163" s="27"/>
    </row>
    <row r="164" spans="1:5" ht="18">
      <c r="A164" s="67" t="s">
        <v>271</v>
      </c>
      <c r="B164" s="58" t="s">
        <v>160</v>
      </c>
      <c r="C164" s="110">
        <v>3.02</v>
      </c>
      <c r="D164" s="68" t="s">
        <v>7</v>
      </c>
      <c r="E164" s="27"/>
    </row>
    <row r="165" spans="1:5" ht="18">
      <c r="A165" s="67" t="s">
        <v>366</v>
      </c>
      <c r="B165" s="58" t="s">
        <v>159</v>
      </c>
      <c r="C165" s="95">
        <v>5.25</v>
      </c>
      <c r="D165" s="68" t="s">
        <v>7</v>
      </c>
      <c r="E165" s="27" t="s">
        <v>387</v>
      </c>
    </row>
    <row r="166" spans="1:5" ht="18">
      <c r="A166" s="67" t="s">
        <v>369</v>
      </c>
      <c r="B166" s="58" t="s">
        <v>367</v>
      </c>
      <c r="C166" s="95">
        <v>2</v>
      </c>
      <c r="D166" s="68" t="s">
        <v>7</v>
      </c>
      <c r="E166" s="27" t="s">
        <v>378</v>
      </c>
    </row>
    <row r="167" spans="1:5" ht="18">
      <c r="A167" s="67" t="s">
        <v>274</v>
      </c>
      <c r="B167" s="58" t="s">
        <v>163</v>
      </c>
      <c r="C167" s="111">
        <v>2</v>
      </c>
      <c r="D167" s="68" t="s">
        <v>153</v>
      </c>
      <c r="E167" s="27"/>
    </row>
    <row r="168" spans="1:5" ht="18">
      <c r="A168" s="67" t="s">
        <v>368</v>
      </c>
      <c r="B168" s="58" t="s">
        <v>164</v>
      </c>
      <c r="C168" s="110">
        <f>C163/(C165-C166)</f>
        <v>47.116670835708298</v>
      </c>
      <c r="D168" s="68"/>
      <c r="E168" s="27"/>
    </row>
    <row r="169" spans="1:5" ht="18">
      <c r="A169" s="67" t="s">
        <v>277</v>
      </c>
      <c r="B169" s="58" t="s">
        <v>189</v>
      </c>
      <c r="C169" s="127">
        <f>(1/C166)*(C167/1000)/(2*fsw_min*kHz)*1000000000000</f>
        <v>3605.1366008654318</v>
      </c>
      <c r="D169" s="68" t="s">
        <v>70</v>
      </c>
      <c r="E169" s="27"/>
    </row>
    <row r="170" spans="1:5" ht="18">
      <c r="A170" s="67" t="s">
        <v>278</v>
      </c>
      <c r="B170" s="58" t="s">
        <v>189</v>
      </c>
      <c r="C170" s="98">
        <v>10000</v>
      </c>
      <c r="D170" s="68" t="s">
        <v>70</v>
      </c>
      <c r="E170" s="27" t="s">
        <v>373</v>
      </c>
    </row>
    <row r="171" spans="1:5" ht="18">
      <c r="A171" s="67" t="s">
        <v>275</v>
      </c>
      <c r="B171" s="58" t="s">
        <v>188</v>
      </c>
      <c r="C171" s="127">
        <f>C170/(C168-1)</f>
        <v>216.84132481343309</v>
      </c>
      <c r="D171" s="68" t="s">
        <v>70</v>
      </c>
      <c r="E171" s="27"/>
    </row>
    <row r="172" spans="1:5" ht="18">
      <c r="A172" s="67" t="s">
        <v>276</v>
      </c>
      <c r="B172" s="58" t="s">
        <v>188</v>
      </c>
      <c r="C172" s="98">
        <v>68</v>
      </c>
      <c r="D172" s="68" t="s">
        <v>70</v>
      </c>
      <c r="E172" s="27" t="s">
        <v>374</v>
      </c>
    </row>
    <row r="173" spans="1:5" ht="18">
      <c r="A173" s="67" t="s">
        <v>371</v>
      </c>
      <c r="B173" s="58" t="s">
        <v>164</v>
      </c>
      <c r="C173" s="112">
        <f>C170/C172+1</f>
        <v>148.05882352941177</v>
      </c>
      <c r="D173" s="68"/>
      <c r="E173" s="27"/>
    </row>
    <row r="174" spans="1:5" ht="18">
      <c r="A174" s="67" t="s">
        <v>370</v>
      </c>
      <c r="B174" s="58" t="s">
        <v>159</v>
      </c>
      <c r="C174" s="110">
        <f>(1/C170)*(C167/1000)/(2*fsw_min*kHz)*1000000000000+C163/C173</f>
        <v>1.7552728758635445</v>
      </c>
      <c r="D174" s="68" t="s">
        <v>7</v>
      </c>
      <c r="E174" s="27"/>
    </row>
    <row r="175" spans="1:5" ht="18">
      <c r="A175" s="67" t="s">
        <v>272</v>
      </c>
      <c r="B175" s="58" t="s">
        <v>161</v>
      </c>
      <c r="C175" s="77">
        <f>C164+C174/2</f>
        <v>3.8976364379317721</v>
      </c>
      <c r="D175" s="68" t="s">
        <v>7</v>
      </c>
      <c r="E175" s="27"/>
    </row>
    <row r="176" spans="1:5" ht="18.75" thickBot="1">
      <c r="A176" s="69" t="s">
        <v>273</v>
      </c>
      <c r="B176" s="70" t="s">
        <v>162</v>
      </c>
      <c r="C176" s="78">
        <f>C164-C174/2</f>
        <v>2.142363562068228</v>
      </c>
      <c r="D176" s="71" t="s">
        <v>7</v>
      </c>
      <c r="E176" s="145"/>
    </row>
    <row r="177" spans="1:5" ht="17.25" thickBot="1">
      <c r="A177" s="137"/>
      <c r="B177" s="56"/>
      <c r="C177" s="138"/>
      <c r="D177" s="56"/>
    </row>
    <row r="178" spans="1:5">
      <c r="A178" s="357" t="s">
        <v>151</v>
      </c>
      <c r="B178" s="358"/>
      <c r="C178" s="358"/>
      <c r="D178" s="359"/>
      <c r="E178" s="142"/>
    </row>
    <row r="179" spans="1:5" ht="18">
      <c r="A179" s="67" t="s">
        <v>284</v>
      </c>
      <c r="B179" s="58" t="s">
        <v>169</v>
      </c>
      <c r="C179" s="95">
        <v>130</v>
      </c>
      <c r="D179" s="68" t="s">
        <v>157</v>
      </c>
      <c r="E179" s="27" t="s">
        <v>203</v>
      </c>
    </row>
    <row r="180" spans="1:5" ht="31.5">
      <c r="A180" s="136" t="s">
        <v>389</v>
      </c>
      <c r="B180" s="58" t="s">
        <v>388</v>
      </c>
      <c r="C180" s="95">
        <v>0</v>
      </c>
      <c r="D180" s="68" t="s">
        <v>7</v>
      </c>
      <c r="E180" s="27" t="s">
        <v>390</v>
      </c>
    </row>
    <row r="181" spans="1:5" ht="18">
      <c r="A181" s="67" t="s">
        <v>285</v>
      </c>
      <c r="B181" s="58" t="s">
        <v>170</v>
      </c>
      <c r="C181" s="113">
        <v>-4</v>
      </c>
      <c r="D181" s="68" t="s">
        <v>7</v>
      </c>
      <c r="E181" s="27"/>
    </row>
    <row r="182" spans="1:5" ht="18">
      <c r="A182" s="67" t="s">
        <v>286</v>
      </c>
      <c r="B182" s="58" t="s">
        <v>171</v>
      </c>
      <c r="C182" s="77">
        <f>C181/C179*100</f>
        <v>-3.0769230769230771</v>
      </c>
      <c r="D182" s="68" t="s">
        <v>7</v>
      </c>
      <c r="E182" s="27"/>
    </row>
    <row r="183" spans="1:5" ht="18">
      <c r="A183" s="67" t="s">
        <v>287</v>
      </c>
      <c r="B183" s="58" t="s">
        <v>172</v>
      </c>
      <c r="C183" s="66">
        <f>(Vout+C180)*Nps/C42</f>
        <v>12.061538461538463</v>
      </c>
      <c r="D183" s="68" t="s">
        <v>7</v>
      </c>
      <c r="E183" s="27"/>
    </row>
    <row r="184" spans="1:5" ht="18">
      <c r="A184" s="67" t="s">
        <v>288</v>
      </c>
      <c r="B184" s="58" t="s">
        <v>204</v>
      </c>
      <c r="C184" s="65">
        <f>-C183*C179/(100*C181)</f>
        <v>3.9200000000000004</v>
      </c>
      <c r="D184" s="68"/>
      <c r="E184" s="27"/>
    </row>
    <row r="185" spans="1:5" ht="34.5">
      <c r="A185" s="117" t="s">
        <v>383</v>
      </c>
      <c r="B185" s="118" t="s">
        <v>334</v>
      </c>
      <c r="C185" s="131" t="s">
        <v>340</v>
      </c>
      <c r="D185" s="68"/>
      <c r="E185" s="148" t="s">
        <v>410</v>
      </c>
    </row>
    <row r="186" spans="1:5" ht="18">
      <c r="A186" s="117" t="s">
        <v>381</v>
      </c>
      <c r="B186" s="118" t="s">
        <v>334</v>
      </c>
      <c r="C186" s="158">
        <f>IF(C185="Option 1",0.95,IF(C185="Option 2",1,IF(C185="Option 3",0.9,IF(C185="Option 4",0.8,IF(C185="Option 5",0.6,IF(C185="Option 6",0.6,IF(C185="Option 7","Burst Disabled","")))))))</f>
        <v>0.6</v>
      </c>
      <c r="D186" s="68"/>
      <c r="E186" s="27"/>
    </row>
    <row r="187" spans="1:5" ht="18">
      <c r="A187" s="67" t="s">
        <v>346</v>
      </c>
      <c r="B187" s="58" t="s">
        <v>343</v>
      </c>
      <c r="C187" s="65">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4.5910000000000002</v>
      </c>
      <c r="D187" s="68" t="s">
        <v>179</v>
      </c>
      <c r="E187" s="27"/>
    </row>
    <row r="188" spans="1:5" ht="18">
      <c r="A188" s="67" t="s">
        <v>344</v>
      </c>
      <c r="B188" s="58" t="s">
        <v>173</v>
      </c>
      <c r="C188" s="120">
        <f>C187*(1+(1/(C184-1)))</f>
        <v>6.163260273972603</v>
      </c>
      <c r="D188" s="68" t="s">
        <v>179</v>
      </c>
      <c r="E188" s="27"/>
    </row>
    <row r="189" spans="1:5" ht="18">
      <c r="A189" s="67" t="s">
        <v>289</v>
      </c>
      <c r="B189" s="58" t="s">
        <v>173</v>
      </c>
      <c r="C189" s="135">
        <v>5.6</v>
      </c>
      <c r="D189" s="68" t="s">
        <v>179</v>
      </c>
      <c r="E189" s="27" t="s">
        <v>183</v>
      </c>
    </row>
    <row r="190" spans="1:5" ht="18">
      <c r="A190" s="67" t="s">
        <v>290</v>
      </c>
      <c r="B190" s="58" t="s">
        <v>174</v>
      </c>
      <c r="C190" s="122">
        <f>C189*(C184-1)</f>
        <v>16.352</v>
      </c>
      <c r="D190" s="68" t="s">
        <v>179</v>
      </c>
      <c r="E190" s="27"/>
    </row>
    <row r="191" spans="1:5" ht="18">
      <c r="A191" s="11" t="s">
        <v>291</v>
      </c>
      <c r="B191" s="58" t="s">
        <v>174</v>
      </c>
      <c r="C191" s="133">
        <v>27</v>
      </c>
      <c r="D191" s="68" t="s">
        <v>179</v>
      </c>
      <c r="E191" s="27" t="s">
        <v>372</v>
      </c>
    </row>
    <row r="192" spans="1:5" ht="18">
      <c r="A192" s="121" t="s">
        <v>345</v>
      </c>
      <c r="B192" s="58" t="s">
        <v>343</v>
      </c>
      <c r="C192" s="134">
        <f>1/((1/C189)+(1/C191))</f>
        <v>4.6380368098159508</v>
      </c>
      <c r="D192" s="68" t="s">
        <v>179</v>
      </c>
      <c r="E192" s="27"/>
    </row>
    <row r="193" spans="1:6" ht="115.5" customHeight="1">
      <c r="A193" s="117" t="s">
        <v>384</v>
      </c>
      <c r="B193" s="118" t="s">
        <v>334</v>
      </c>
      <c r="C193" s="153"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6</v>
      </c>
      <c r="D193" s="68"/>
      <c r="E193" s="27"/>
    </row>
    <row r="194" spans="1:6" ht="18">
      <c r="A194" s="117" t="s">
        <v>382</v>
      </c>
      <c r="B194" s="118" t="s">
        <v>334</v>
      </c>
      <c r="C194" s="124">
        <f>IF(C193="Option 1",0.95,IF(C193="Option 2",1,IF(C193="Option 3",0.9,IF(C193="Option 4",0.8,IF(C193="Option 5",0.6,IF(C193="Option 6",0.6,IF(C193="Option 7","Burst Disabled",IF(C193="Option 8",0.4,"Error"))))))))</f>
        <v>0.6</v>
      </c>
      <c r="D194" s="68"/>
      <c r="E194" s="27"/>
    </row>
    <row r="195" spans="1:6" ht="18">
      <c r="A195" s="67" t="s">
        <v>347</v>
      </c>
      <c r="B195" s="58" t="s">
        <v>169</v>
      </c>
      <c r="C195" s="66">
        <f>-C181*(C191+C189)/C189/(Vout+C180)*C42/Nps*100</f>
        <v>193.05758017492712</v>
      </c>
      <c r="D195" s="68" t="s">
        <v>157</v>
      </c>
      <c r="E195" s="27"/>
    </row>
    <row r="196" spans="1:6">
      <c r="A196" s="67" t="s">
        <v>292</v>
      </c>
      <c r="B196" s="58"/>
      <c r="C196" s="79">
        <f>1/(50*f0*10^3)/2/3.14/(C189*C191/(C189+C191))*10^9</f>
        <v>6.6837723605671684</v>
      </c>
      <c r="D196" s="68" t="s">
        <v>70</v>
      </c>
      <c r="E196" s="27"/>
    </row>
    <row r="197" spans="1:6" ht="17.25" thickBot="1">
      <c r="A197" s="74" t="s">
        <v>293</v>
      </c>
      <c r="B197" s="75"/>
      <c r="C197" s="96">
        <v>6.8</v>
      </c>
      <c r="D197" s="76" t="s">
        <v>70</v>
      </c>
      <c r="E197" s="145" t="s">
        <v>185</v>
      </c>
    </row>
    <row r="198" spans="1:6" ht="17.25" thickBot="1">
      <c r="A198" s="50"/>
      <c r="C198" s="53"/>
    </row>
    <row r="199" spans="1:6">
      <c r="A199" s="357" t="s">
        <v>332</v>
      </c>
      <c r="B199" s="358"/>
      <c r="C199" s="358"/>
      <c r="D199" s="359"/>
      <c r="E199" s="142"/>
    </row>
    <row r="200" spans="1:6" ht="18">
      <c r="A200" s="67" t="s">
        <v>279</v>
      </c>
      <c r="B200" s="58" t="s">
        <v>166</v>
      </c>
      <c r="C200" s="112">
        <v>37.5</v>
      </c>
      <c r="D200" s="68" t="s">
        <v>152</v>
      </c>
      <c r="E200" s="27"/>
    </row>
    <row r="201" spans="1:6" ht="18">
      <c r="A201" s="72" t="s">
        <v>280</v>
      </c>
      <c r="B201" s="59" t="s">
        <v>167</v>
      </c>
      <c r="C201" s="97">
        <v>19</v>
      </c>
      <c r="D201" s="73" t="s">
        <v>154</v>
      </c>
      <c r="E201" s="27" t="s">
        <v>182</v>
      </c>
    </row>
    <row r="202" spans="1:6" ht="18">
      <c r="A202" s="72" t="s">
        <v>282</v>
      </c>
      <c r="B202" s="59" t="s">
        <v>168</v>
      </c>
      <c r="C202" s="160">
        <f>1000000000*(C200/1000000)*((C201/1000)-(0.00078)-(0.000265))/(C174-C206)</f>
        <v>496.80954440336069</v>
      </c>
      <c r="D202" s="73" t="s">
        <v>156</v>
      </c>
      <c r="E202" s="27"/>
    </row>
    <row r="203" spans="1:6" ht="16.5" customHeight="1">
      <c r="A203" s="72" t="s">
        <v>283</v>
      </c>
      <c r="B203" s="59" t="s">
        <v>168</v>
      </c>
      <c r="C203" s="157">
        <v>150</v>
      </c>
      <c r="D203" s="73" t="s">
        <v>156</v>
      </c>
      <c r="E203" s="27" t="s">
        <v>509</v>
      </c>
      <c r="F203"/>
    </row>
    <row r="204" spans="1:6" ht="18">
      <c r="A204" s="72" t="s">
        <v>391</v>
      </c>
      <c r="B204" s="59" t="s">
        <v>380</v>
      </c>
      <c r="C204" s="161">
        <v>0.5</v>
      </c>
      <c r="D204" s="73" t="s">
        <v>7</v>
      </c>
      <c r="E204" s="27" t="s">
        <v>508</v>
      </c>
    </row>
    <row r="205" spans="1:6" ht="34.5" customHeight="1">
      <c r="A205" s="72" t="s">
        <v>507</v>
      </c>
      <c r="B205" s="59" t="s">
        <v>510</v>
      </c>
      <c r="C205" s="170">
        <f>'tables and calculations'!B259</f>
        <v>4.4496956677407808E-2</v>
      </c>
      <c r="D205" s="73" t="s">
        <v>7</v>
      </c>
      <c r="E205" s="27"/>
    </row>
    <row r="206" spans="1:6" ht="34.5">
      <c r="A206" s="72" t="s">
        <v>348</v>
      </c>
      <c r="B206" s="59" t="s">
        <v>349</v>
      </c>
      <c r="C206" s="156">
        <v>0.4</v>
      </c>
      <c r="D206" s="73" t="s">
        <v>7</v>
      </c>
      <c r="E206" s="148" t="s">
        <v>511</v>
      </c>
    </row>
    <row r="207" spans="1:6" ht="18">
      <c r="A207" s="72" t="s">
        <v>350</v>
      </c>
      <c r="B207" s="59" t="s">
        <v>351</v>
      </c>
      <c r="C207" s="125">
        <f>'tables and calculations'!B263/1000</f>
        <v>207.13333333333327</v>
      </c>
      <c r="D207" s="64" t="s">
        <v>148</v>
      </c>
      <c r="E207" s="355"/>
      <c r="F207"/>
    </row>
    <row r="208" spans="1:6" ht="18">
      <c r="A208" s="72" t="s">
        <v>353</v>
      </c>
      <c r="B208" s="59" t="s">
        <v>352</v>
      </c>
      <c r="C208" s="125">
        <f>'tables and calculations'!B264/1000</f>
        <v>85.863997099464171</v>
      </c>
      <c r="D208" s="64" t="s">
        <v>148</v>
      </c>
      <c r="E208" s="356"/>
    </row>
    <row r="209" spans="1:7" ht="18">
      <c r="A209" s="72" t="s">
        <v>354</v>
      </c>
      <c r="B209" s="59" t="s">
        <v>351</v>
      </c>
      <c r="C209" s="130">
        <v>200</v>
      </c>
      <c r="D209" s="64" t="s">
        <v>148</v>
      </c>
      <c r="E209" s="27" t="s">
        <v>375</v>
      </c>
    </row>
    <row r="210" spans="1:7" ht="18">
      <c r="A210" s="72" t="s">
        <v>355</v>
      </c>
      <c r="B210" s="59" t="s">
        <v>352</v>
      </c>
      <c r="C210" s="130">
        <v>82</v>
      </c>
      <c r="D210" s="64" t="s">
        <v>148</v>
      </c>
      <c r="E210" s="27" t="s">
        <v>376</v>
      </c>
    </row>
    <row r="211" spans="1:7" ht="18">
      <c r="A211" s="72" t="s">
        <v>364</v>
      </c>
      <c r="B211" s="59" t="s">
        <v>349</v>
      </c>
      <c r="C211" s="126">
        <f>IF(C193="Option 5",0,IF(AND('tables and calculations'!B271&lt;0,'tables and calculations'!B274=0),0,'tables and calculations'!B271))</f>
        <v>0.39974398176220072</v>
      </c>
      <c r="D211" s="73" t="s">
        <v>7</v>
      </c>
      <c r="E211" s="27"/>
    </row>
    <row r="212" spans="1:7" ht="18">
      <c r="A212" s="72" t="s">
        <v>512</v>
      </c>
      <c r="B212" s="59" t="s">
        <v>513</v>
      </c>
      <c r="C212" s="126">
        <f>'tables and calculations'!$B$273</f>
        <v>5.9609929078014181</v>
      </c>
      <c r="D212" s="73" t="s">
        <v>7</v>
      </c>
      <c r="E212" s="27" t="s">
        <v>514</v>
      </c>
    </row>
    <row r="213" spans="1:7" ht="18">
      <c r="A213" s="72" t="str">
        <f>IF($C$194="Burst Disabled","ZCS Disabled Threshold","Actual Burst Mode Exit Threshold")</f>
        <v>Actual Burst Mode Exit Threshold</v>
      </c>
      <c r="B213" s="59" t="s">
        <v>380</v>
      </c>
      <c r="C213" s="126">
        <f>IF('tables and calculations'!B272&lt;0.2,0.2,'tables and calculations'!B272)</f>
        <v>0.48170731707317077</v>
      </c>
      <c r="D213" s="73" t="s">
        <v>7</v>
      </c>
      <c r="E213" s="27"/>
      <c r="G213"/>
    </row>
    <row r="214" spans="1:7" ht="18">
      <c r="A214" s="72" t="str">
        <f>IF($C$194="Burst Disabled","Max Switching Frequency Clamp Threshold","Actual Burst Mode Entry Threshold")</f>
        <v>Actual Burst Mode Entry Threshold</v>
      </c>
      <c r="B214" s="59" t="s">
        <v>386</v>
      </c>
      <c r="C214" s="152">
        <f>IF($C$194="burst disabled",IF(C213*0.4&lt;0.2,0.2,C213*0.4),IF($C$194="Error","Error",IF($C$194*$C$213&lt;0.2,0.2,$C$213*$C$194)))</f>
        <v>0.28902439024390247</v>
      </c>
      <c r="D214" s="68" t="s">
        <v>7</v>
      </c>
      <c r="E214" s="27"/>
    </row>
    <row r="215" spans="1:7" ht="18">
      <c r="A215" s="72" t="s">
        <v>534</v>
      </c>
      <c r="B215" s="59" t="s">
        <v>535</v>
      </c>
      <c r="C215" s="175">
        <f>IF($C$22="UCC256403",40,IF($C$22="UCC256404",40,IF($C$22="UCC256404B",40,16)))</f>
        <v>40</v>
      </c>
      <c r="D215" s="73"/>
      <c r="E215" s="174" t="s">
        <v>536</v>
      </c>
    </row>
    <row r="216" spans="1:7" ht="18.75" thickBot="1">
      <c r="A216" s="69" t="s">
        <v>281</v>
      </c>
      <c r="B216" s="70" t="s">
        <v>167</v>
      </c>
      <c r="C216" s="128">
        <f>C203*0.000001*(C174-C211)/(C200*0.000001)</f>
        <v>5.4221155764053748</v>
      </c>
      <c r="D216" s="71" t="s">
        <v>154</v>
      </c>
      <c r="E216" s="145"/>
    </row>
    <row r="217" spans="1:7" ht="17.25" thickBot="1">
      <c r="A217" s="57"/>
      <c r="B217" s="56"/>
      <c r="C217" s="56"/>
      <c r="D217" s="56"/>
    </row>
    <row r="218" spans="1:7">
      <c r="A218" s="360" t="s">
        <v>150</v>
      </c>
      <c r="B218" s="361"/>
      <c r="C218" s="361"/>
      <c r="D218" s="362"/>
      <c r="E218" s="142"/>
    </row>
    <row r="219" spans="1:7">
      <c r="A219" s="67" t="s">
        <v>294</v>
      </c>
      <c r="B219" s="58"/>
      <c r="C219" s="113">
        <v>0.43</v>
      </c>
      <c r="D219" s="68" t="s">
        <v>7</v>
      </c>
      <c r="E219" s="27"/>
    </row>
    <row r="220" spans="1:7">
      <c r="A220" s="67" t="s">
        <v>295</v>
      </c>
      <c r="B220" s="58"/>
      <c r="C220" s="113">
        <v>0.6</v>
      </c>
      <c r="D220" s="68" t="s">
        <v>7</v>
      </c>
      <c r="E220" s="27"/>
    </row>
    <row r="221" spans="1:7">
      <c r="A221" s="67" t="s">
        <v>296</v>
      </c>
      <c r="B221" s="58"/>
      <c r="C221" s="113">
        <v>4</v>
      </c>
      <c r="D221" s="68" t="s">
        <v>7</v>
      </c>
      <c r="E221" s="27"/>
    </row>
    <row r="222" spans="1:7">
      <c r="A222" s="67" t="s">
        <v>297</v>
      </c>
      <c r="B222" s="58"/>
      <c r="C222" s="95">
        <v>130</v>
      </c>
      <c r="D222" s="68" t="s">
        <v>157</v>
      </c>
      <c r="E222" s="27" t="s">
        <v>206</v>
      </c>
    </row>
    <row r="223" spans="1:7">
      <c r="A223" s="67" t="s">
        <v>298</v>
      </c>
      <c r="B223" s="58"/>
      <c r="C223" s="66">
        <f>C222/C219*C220</f>
        <v>181.3953488372093</v>
      </c>
      <c r="D223" s="68" t="s">
        <v>157</v>
      </c>
      <c r="E223" s="27"/>
    </row>
    <row r="224" spans="1:7">
      <c r="A224" s="67" t="s">
        <v>299</v>
      </c>
      <c r="B224" s="58"/>
      <c r="C224" s="77">
        <f>C219/C222*100</f>
        <v>0.33076923076923076</v>
      </c>
      <c r="D224" s="68" t="s">
        <v>7</v>
      </c>
      <c r="E224" s="27"/>
    </row>
    <row r="225" spans="1:5" ht="18">
      <c r="A225" s="67" t="s">
        <v>300</v>
      </c>
      <c r="B225" s="58" t="s">
        <v>205</v>
      </c>
      <c r="C225" s="77">
        <f>C224/(Pout/eff/Vblk)</f>
        <v>0.34736394557823125</v>
      </c>
      <c r="D225" s="68"/>
      <c r="E225" s="27"/>
    </row>
    <row r="226" spans="1:5" ht="18">
      <c r="A226" s="67" t="s">
        <v>301</v>
      </c>
      <c r="B226" s="58" t="s">
        <v>175</v>
      </c>
      <c r="C226" s="95">
        <v>180</v>
      </c>
      <c r="D226" s="68" t="s">
        <v>70</v>
      </c>
      <c r="E226" s="149" t="s">
        <v>402</v>
      </c>
    </row>
    <row r="227" spans="1:5" ht="18">
      <c r="A227" s="67" t="s">
        <v>302</v>
      </c>
      <c r="B227" s="58" t="s">
        <v>176</v>
      </c>
      <c r="C227" s="109">
        <f>Cr*10^-6/(C226*10^-12)*C225</f>
        <v>115.78798185941041</v>
      </c>
      <c r="D227" s="68" t="s">
        <v>155</v>
      </c>
      <c r="E227" s="27"/>
    </row>
    <row r="228" spans="1:5" ht="18">
      <c r="A228" s="67" t="s">
        <v>303</v>
      </c>
      <c r="B228" s="58" t="s">
        <v>176</v>
      </c>
      <c r="C228" s="95">
        <v>110</v>
      </c>
      <c r="D228" s="68" t="s">
        <v>155</v>
      </c>
      <c r="E228" s="27" t="s">
        <v>184</v>
      </c>
    </row>
    <row r="229" spans="1:5" ht="18">
      <c r="A229" s="67" t="s">
        <v>304</v>
      </c>
      <c r="B229" s="58"/>
      <c r="C229" s="77">
        <f>C162*C228*C226*10^-12/(Cr*10^-6)</f>
        <v>1.3212557432637104</v>
      </c>
      <c r="D229" s="68" t="s">
        <v>7</v>
      </c>
      <c r="E229" s="27"/>
    </row>
    <row r="230" spans="1:5">
      <c r="A230" s="67" t="s">
        <v>305</v>
      </c>
      <c r="B230" s="58"/>
      <c r="C230" s="77">
        <f>C221*Cr*10^-6/(C228*C226*10^-12)</f>
        <v>12.121212121212121</v>
      </c>
      <c r="D230" s="68" t="s">
        <v>10</v>
      </c>
      <c r="E230" s="27"/>
    </row>
    <row r="231" spans="1:5" ht="17.25" thickBot="1">
      <c r="A231" s="69" t="s">
        <v>306</v>
      </c>
      <c r="B231" s="70"/>
      <c r="C231" s="78">
        <f>C230*Nps</f>
        <v>48.484848484848484</v>
      </c>
      <c r="D231" s="71" t="s">
        <v>10</v>
      </c>
      <c r="E231" s="145"/>
    </row>
    <row r="232" spans="1:5">
      <c r="A232" s="56"/>
      <c r="B232" s="56"/>
      <c r="C232" s="56"/>
      <c r="D232" s="56"/>
    </row>
    <row r="233" spans="1:5">
      <c r="A233" s="56"/>
      <c r="B233" s="56"/>
      <c r="C233" s="56"/>
      <c r="D233" s="56"/>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A30:D30"/>
    <mergeCell ref="A126:D126"/>
    <mergeCell ref="A38:D38"/>
    <mergeCell ref="A50:D50"/>
    <mergeCell ref="A59:D60"/>
    <mergeCell ref="A31:D31"/>
    <mergeCell ref="A45:D45"/>
    <mergeCell ref="A49:D49"/>
    <mergeCell ref="A51:D54"/>
    <mergeCell ref="A36:D36"/>
    <mergeCell ref="A89:D89"/>
    <mergeCell ref="A107:D107"/>
    <mergeCell ref="A111:D111"/>
    <mergeCell ref="A6:D6"/>
    <mergeCell ref="A23:D23"/>
    <mergeCell ref="A24:D24"/>
    <mergeCell ref="A7:D11"/>
    <mergeCell ref="A12:D16"/>
    <mergeCell ref="A18:D20"/>
    <mergeCell ref="A17:D17"/>
    <mergeCell ref="A1:D1"/>
    <mergeCell ref="B2:D2"/>
    <mergeCell ref="A3:D3"/>
    <mergeCell ref="C4:D4"/>
    <mergeCell ref="A5:D5"/>
    <mergeCell ref="A133:D133"/>
    <mergeCell ref="A137:D137"/>
    <mergeCell ref="A129:D129"/>
    <mergeCell ref="A115:D115"/>
    <mergeCell ref="A114:D114"/>
    <mergeCell ref="A120:D120"/>
    <mergeCell ref="E207:E208"/>
    <mergeCell ref="A178:D178"/>
    <mergeCell ref="A218:D218"/>
    <mergeCell ref="A143:D143"/>
    <mergeCell ref="A161:D161"/>
    <mergeCell ref="A199:D199"/>
  </mergeCells>
  <phoneticPr fontId="67" type="noConversion"/>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25" right="0.25" top="0.75" bottom="0.75" header="0.3" footer="0.3"/>
  <pageSetup scale="38" fitToHeight="0" orientation="portrait" r:id="rId1"/>
  <colBreaks count="1" manualBreakCount="1">
    <brk id="5" min="20" max="233" man="1"/>
  </colBreaks>
  <drawing r:id="rId2"/>
  <legacyDrawing r:id="rId3"/>
  <oleObjects>
    <mc:AlternateContent xmlns:mc="http://schemas.openxmlformats.org/markup-compatibility/2006">
      <mc:Choice Requires="x14">
        <oleObject progId="Equation.DSMT4" shapeId="2051" r:id="rId4">
          <objectPr defaultSize="0" r:id="rId5">
            <anchor moveWithCells="1">
              <from>
                <xdr:col>4</xdr:col>
                <xdr:colOff>9525</xdr:colOff>
                <xdr:row>204</xdr:row>
                <xdr:rowOff>9525</xdr:rowOff>
              </from>
              <to>
                <xdr:col>4</xdr:col>
                <xdr:colOff>2324100</xdr:colOff>
                <xdr:row>204</xdr:row>
                <xdr:rowOff>428625</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6.5"/>
  <cols>
    <col min="1" max="1" width="37.875" bestFit="1" customWidth="1"/>
    <col min="2" max="2" width="38.875" bestFit="1" customWidth="1"/>
    <col min="3" max="3" width="10.125" bestFit="1" customWidth="1"/>
    <col min="4" max="4" width="8.75" bestFit="1" customWidth="1"/>
    <col min="5" max="5" width="12.75" customWidth="1"/>
    <col min="6" max="6" width="17.375" bestFit="1" customWidth="1"/>
    <col min="7" max="7" width="10.125" bestFit="1" customWidth="1"/>
    <col min="8" max="8" width="10.625" bestFit="1" customWidth="1"/>
    <col min="9" max="10" width="12.75" customWidth="1"/>
    <col min="11" max="11" width="51.25" customWidth="1"/>
    <col min="12" max="12" width="53" customWidth="1"/>
    <col min="13" max="13" width="52.375" customWidth="1"/>
    <col min="14" max="14" width="53" bestFit="1" customWidth="1"/>
    <col min="15" max="15" width="46.625" bestFit="1" customWidth="1"/>
    <col min="16" max="16" width="39" bestFit="1" customWidth="1"/>
    <col min="17" max="17" width="43.25" bestFit="1" customWidth="1"/>
    <col min="18" max="65" width="12.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439</v>
      </c>
      <c r="S60" s="119">
        <f>Compensation!C16</f>
        <v>0.81435897435897442</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440</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114</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45</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29</v>
      </c>
      <c r="B65" s="20" t="s">
        <v>27</v>
      </c>
      <c r="C65" s="20" t="s">
        <v>28</v>
      </c>
      <c r="D65" s="20" t="s">
        <v>36</v>
      </c>
      <c r="E65" s="20" t="s">
        <v>37</v>
      </c>
      <c r="F65" s="20" t="s">
        <v>125</v>
      </c>
      <c r="G65" s="20" t="s">
        <v>38</v>
      </c>
      <c r="H65" s="20" t="s">
        <v>39</v>
      </c>
      <c r="I65" s="20" t="s">
        <v>40</v>
      </c>
      <c r="K65" s="20" t="s">
        <v>41</v>
      </c>
      <c r="M65" s="20" t="s">
        <v>42</v>
      </c>
      <c r="O65" s="20" t="s">
        <v>43</v>
      </c>
      <c r="S65" s="20" t="s">
        <v>44</v>
      </c>
      <c r="U65" s="21" t="s">
        <v>30</v>
      </c>
      <c r="V65" s="21" t="s">
        <v>31</v>
      </c>
      <c r="X65" s="20" t="s">
        <v>29</v>
      </c>
      <c r="Y65" s="20" t="s">
        <v>27</v>
      </c>
      <c r="Z65" s="20" t="s">
        <v>28</v>
      </c>
      <c r="AA65" s="20" t="s">
        <v>36</v>
      </c>
      <c r="AB65" s="20" t="s">
        <v>37</v>
      </c>
      <c r="AC65" s="20" t="s">
        <v>125</v>
      </c>
      <c r="AD65" s="20" t="s">
        <v>38</v>
      </c>
      <c r="AE65" s="20" t="s">
        <v>39</v>
      </c>
      <c r="AF65" s="20" t="s">
        <v>40</v>
      </c>
      <c r="AH65" s="20" t="s">
        <v>41</v>
      </c>
      <c r="AI65" s="20" t="s">
        <v>42</v>
      </c>
      <c r="AK65" s="20" t="s">
        <v>43</v>
      </c>
      <c r="AO65" s="20" t="s">
        <v>44</v>
      </c>
      <c r="AP65" s="20" t="s">
        <v>28</v>
      </c>
    </row>
    <row r="66" spans="1:44" s="20" customFormat="1">
      <c r="A66" s="20">
        <f t="shared" ref="A66:A141" si="0">Qe_selected</f>
        <v>0.46</v>
      </c>
      <c r="B66" s="20">
        <f t="shared" ref="B66:B141" si="1">Ln_selected</f>
        <v>6</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0.89205479452054803</v>
      </c>
      <c r="V66" s="20">
        <f t="shared" ref="V66:V141" si="5">Mg_min</f>
        <v>0.77463414634146344</v>
      </c>
      <c r="X66" s="20">
        <v>1E-3</v>
      </c>
      <c r="Y66" s="20">
        <f t="shared" ref="Y66:Y141" si="6">Ln_selected</f>
        <v>6</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0.81435897435897442</v>
      </c>
    </row>
    <row r="67" spans="1:44" s="20" customFormat="1">
      <c r="A67" s="20">
        <f t="shared" si="0"/>
        <v>0.46</v>
      </c>
      <c r="B67" s="20">
        <f t="shared" si="1"/>
        <v>6</v>
      </c>
      <c r="C67" s="20">
        <f>C66+0.05</f>
        <v>0.05</v>
      </c>
      <c r="D67" s="20">
        <f t="shared" ref="D67:D134" si="7">C67^2</f>
        <v>2.5000000000000005E-3</v>
      </c>
      <c r="E67" s="20">
        <f t="shared" ref="E67:E134" si="8">B67*D67</f>
        <v>1.5000000000000003E-2</v>
      </c>
      <c r="F67" s="20">
        <f t="shared" ref="F67:F134" si="9">C67^2-1</f>
        <v>-0.99750000000000005</v>
      </c>
      <c r="G67" s="20">
        <f>1</f>
        <v>1</v>
      </c>
      <c r="H67" s="20">
        <f t="shared" ref="H67:H134" si="10">C67*B67*A67</f>
        <v>0.13800000000000004</v>
      </c>
      <c r="I67" s="20" t="str">
        <f t="shared" ref="I67:I134" si="11">COMPLEX(G67,H67,"j")</f>
        <v>1+0.138j</v>
      </c>
      <c r="K67" s="20" t="str">
        <f t="shared" ref="K67:K134" si="12">IMPRODUCT(I67,F67)</f>
        <v>-0.9975-0.137655j</v>
      </c>
      <c r="M67" s="20" t="str">
        <f t="shared" si="2"/>
        <v>-0.9825-0.137655j</v>
      </c>
      <c r="O67" s="20" t="str">
        <f t="shared" si="3"/>
        <v>-0.014973251615294+0.00209785542097027j</v>
      </c>
      <c r="S67" s="20">
        <f t="shared" ref="S67:S134" si="13">IMABS(O67)</f>
        <v>1.5119499373398536E-2</v>
      </c>
      <c r="U67" s="20">
        <f t="shared" si="4"/>
        <v>0.89205479452054803</v>
      </c>
      <c r="V67" s="20">
        <f t="shared" si="5"/>
        <v>0.77463414634146344</v>
      </c>
      <c r="X67" s="20">
        <f>X66</f>
        <v>1E-3</v>
      </c>
      <c r="Y67" s="20">
        <f t="shared" si="6"/>
        <v>6</v>
      </c>
      <c r="Z67" s="20">
        <f>Z66+0.05</f>
        <v>0.05</v>
      </c>
      <c r="AA67" s="20">
        <f t="shared" ref="AA67:AA134" si="14">Z67^2</f>
        <v>2.5000000000000005E-3</v>
      </c>
      <c r="AB67" s="20">
        <f t="shared" ref="AB67:AB134" si="15">Y67*AA67</f>
        <v>1.5000000000000003E-2</v>
      </c>
      <c r="AC67" s="20">
        <f t="shared" ref="AC67:AC134" si="16">Z67^2-1</f>
        <v>-0.99750000000000005</v>
      </c>
      <c r="AD67" s="20">
        <v>1</v>
      </c>
      <c r="AE67" s="20">
        <f t="shared" ref="AE67:AE134" si="17">Z67*Y67*X67</f>
        <v>3.0000000000000003E-4</v>
      </c>
      <c r="AF67" s="20" t="str">
        <f t="shared" ref="AF67:AF134" si="18">COMPLEX(AD67,AE67,"j")</f>
        <v>1+0.0003j</v>
      </c>
      <c r="AH67" s="20" t="str">
        <f t="shared" ref="AH67:AH134" si="19">IMPRODUCT(AF67,AC67)</f>
        <v>-0.9975-0.00029925j</v>
      </c>
      <c r="AI67" s="20" t="str">
        <f t="shared" ref="AI67:AI134" si="20">IMSUM(AH67,AB67)</f>
        <v>-0.9825-0.00029925j</v>
      </c>
      <c r="AK67" s="20" t="str">
        <f t="shared" ref="AK67:AK134" si="21">IMDIV(AB67,AI67)</f>
        <v>-0.0152671741561975+4.65007823536093E-06j</v>
      </c>
      <c r="AO67" s="20">
        <f t="shared" ref="AO67:AO134" si="22">IMABS(AK67)</f>
        <v>1.5267174864358253E-2</v>
      </c>
      <c r="AP67" s="20">
        <v>1</v>
      </c>
      <c r="AR67" s="20">
        <f>Compensation!$C$16</f>
        <v>0.81435897435897442</v>
      </c>
    </row>
    <row r="68" spans="1:44" s="20" customFormat="1">
      <c r="A68" s="20">
        <f t="shared" si="0"/>
        <v>0.46</v>
      </c>
      <c r="B68" s="20">
        <f t="shared" si="1"/>
        <v>6</v>
      </c>
      <c r="C68" s="20">
        <f t="shared" ref="C68:C135" si="23">C67+0.05</f>
        <v>0.1</v>
      </c>
      <c r="D68" s="20">
        <f t="shared" si="7"/>
        <v>1.0000000000000002E-2</v>
      </c>
      <c r="E68" s="20">
        <f t="shared" si="8"/>
        <v>6.0000000000000012E-2</v>
      </c>
      <c r="F68" s="20">
        <f t="shared" si="9"/>
        <v>-0.99</v>
      </c>
      <c r="G68" s="20">
        <f>1</f>
        <v>1</v>
      </c>
      <c r="H68" s="20">
        <f t="shared" si="10"/>
        <v>0.27600000000000008</v>
      </c>
      <c r="I68" s="20" t="str">
        <f t="shared" si="11"/>
        <v>1+0.276j</v>
      </c>
      <c r="K68" s="20" t="str">
        <f t="shared" si="12"/>
        <v>-0.99-0.27324j</v>
      </c>
      <c r="M68" s="20" t="str">
        <f t="shared" si="2"/>
        <v>-0.93-0.27324j</v>
      </c>
      <c r="O68" s="20" t="str">
        <f t="shared" si="3"/>
        <v>-0.0593894952994862+0.0174490168770232j</v>
      </c>
      <c r="S68" s="20">
        <f t="shared" si="13"/>
        <v>6.1899760434934913E-2</v>
      </c>
      <c r="U68" s="20">
        <f t="shared" si="4"/>
        <v>0.89205479452054803</v>
      </c>
      <c r="V68" s="20">
        <f t="shared" si="5"/>
        <v>0.77463414634146344</v>
      </c>
      <c r="X68" s="20">
        <f t="shared" ref="X68:X135" si="24">X67</f>
        <v>1E-3</v>
      </c>
      <c r="Y68" s="20">
        <f t="shared" si="6"/>
        <v>6</v>
      </c>
      <c r="Z68" s="20">
        <f t="shared" ref="Z68:Z135" si="25">Z67+0.05</f>
        <v>0.1</v>
      </c>
      <c r="AA68" s="20">
        <f t="shared" si="14"/>
        <v>1.0000000000000002E-2</v>
      </c>
      <c r="AB68" s="20">
        <f t="shared" si="15"/>
        <v>6.0000000000000012E-2</v>
      </c>
      <c r="AC68" s="20">
        <f t="shared" si="16"/>
        <v>-0.99</v>
      </c>
      <c r="AD68" s="20">
        <v>1</v>
      </c>
      <c r="AE68" s="20">
        <f t="shared" si="17"/>
        <v>6.0000000000000006E-4</v>
      </c>
      <c r="AF68" s="20" t="str">
        <f t="shared" si="18"/>
        <v>1+0.0006j</v>
      </c>
      <c r="AH68" s="20" t="str">
        <f t="shared" si="19"/>
        <v>-0.99-0.000594j</v>
      </c>
      <c r="AI68" s="20" t="str">
        <f t="shared" si="20"/>
        <v>-0.93-0.000594j</v>
      </c>
      <c r="AK68" s="20" t="str">
        <f t="shared" si="21"/>
        <v>-0.0645161027129106+0.0000412070591521171j</v>
      </c>
      <c r="AO68" s="20">
        <f t="shared" si="22"/>
        <v>6.4516115872582977E-2</v>
      </c>
      <c r="AP68" s="20">
        <v>2</v>
      </c>
      <c r="AR68" s="20">
        <f>Compensation!$C$16</f>
        <v>0.81435897435897442</v>
      </c>
    </row>
    <row r="69" spans="1:44" s="20" customFormat="1">
      <c r="A69" s="20">
        <f t="shared" si="0"/>
        <v>0.46</v>
      </c>
      <c r="B69" s="20">
        <f t="shared" si="1"/>
        <v>6</v>
      </c>
      <c r="C69" s="20">
        <f t="shared" si="23"/>
        <v>0.15000000000000002</v>
      </c>
      <c r="D69" s="20">
        <f t="shared" si="7"/>
        <v>2.2500000000000006E-2</v>
      </c>
      <c r="E69" s="20">
        <f t="shared" si="8"/>
        <v>0.13500000000000004</v>
      </c>
      <c r="F69" s="20">
        <f t="shared" si="9"/>
        <v>-0.97750000000000004</v>
      </c>
      <c r="G69" s="20">
        <f>1</f>
        <v>1</v>
      </c>
      <c r="H69" s="20">
        <f t="shared" si="10"/>
        <v>0.41400000000000009</v>
      </c>
      <c r="I69" s="20" t="str">
        <f t="shared" si="11"/>
        <v>1+0.414j</v>
      </c>
      <c r="K69" s="20" t="str">
        <f t="shared" si="12"/>
        <v>-0.9775-0.404685j</v>
      </c>
      <c r="M69" s="20" t="str">
        <f t="shared" si="2"/>
        <v>-0.8425-0.404685j</v>
      </c>
      <c r="O69" s="20" t="str">
        <f t="shared" si="3"/>
        <v>-0.130197571890012+0.062538877602741j</v>
      </c>
      <c r="S69" s="20">
        <f t="shared" si="13"/>
        <v>0.14443863381334462</v>
      </c>
      <c r="U69" s="20">
        <f t="shared" si="4"/>
        <v>0.89205479452054803</v>
      </c>
      <c r="V69" s="20">
        <f t="shared" si="5"/>
        <v>0.77463414634146344</v>
      </c>
      <c r="X69" s="20">
        <f t="shared" si="24"/>
        <v>1E-3</v>
      </c>
      <c r="Y69" s="20">
        <f t="shared" si="6"/>
        <v>6</v>
      </c>
      <c r="Z69" s="20">
        <f t="shared" si="25"/>
        <v>0.15000000000000002</v>
      </c>
      <c r="AA69" s="20">
        <f t="shared" si="14"/>
        <v>2.2500000000000006E-2</v>
      </c>
      <c r="AB69" s="20">
        <f t="shared" si="15"/>
        <v>0.13500000000000004</v>
      </c>
      <c r="AC69" s="20">
        <f t="shared" si="16"/>
        <v>-0.97750000000000004</v>
      </c>
      <c r="AD69" s="20">
        <v>1</v>
      </c>
      <c r="AE69" s="20">
        <f t="shared" si="17"/>
        <v>9.0000000000000019E-4</v>
      </c>
      <c r="AF69" s="20" t="str">
        <f t="shared" si="18"/>
        <v>1+0.0009j</v>
      </c>
      <c r="AH69" s="20" t="str">
        <f t="shared" si="19"/>
        <v>-0.9775-0.00087975j</v>
      </c>
      <c r="AI69" s="20" t="str">
        <f t="shared" si="20"/>
        <v>-0.8425-0.00087975j</v>
      </c>
      <c r="AK69" s="20" t="str">
        <f t="shared" si="21"/>
        <v>-0.160237214004238+0.000167321886077423j</v>
      </c>
      <c r="AO69" s="20">
        <f t="shared" si="22"/>
        <v>0.16023730136411285</v>
      </c>
      <c r="AP69" s="20">
        <v>3</v>
      </c>
      <c r="AR69" s="20">
        <f>Compensation!$C$16</f>
        <v>0.81435897435897442</v>
      </c>
    </row>
    <row r="70" spans="1:44" s="20" customFormat="1">
      <c r="A70" s="20">
        <f t="shared" si="0"/>
        <v>0.46</v>
      </c>
      <c r="B70" s="20">
        <f t="shared" si="1"/>
        <v>6</v>
      </c>
      <c r="C70" s="20">
        <f t="shared" si="23"/>
        <v>0.2</v>
      </c>
      <c r="D70" s="20">
        <f t="shared" si="7"/>
        <v>4.0000000000000008E-2</v>
      </c>
      <c r="E70" s="20">
        <f t="shared" si="8"/>
        <v>0.24000000000000005</v>
      </c>
      <c r="F70" s="20">
        <f t="shared" si="9"/>
        <v>-0.96</v>
      </c>
      <c r="G70" s="20">
        <f>1</f>
        <v>1</v>
      </c>
      <c r="H70" s="20">
        <f t="shared" si="10"/>
        <v>0.55200000000000016</v>
      </c>
      <c r="I70" s="20" t="str">
        <f t="shared" si="11"/>
        <v>1+0.552j</v>
      </c>
      <c r="K70" s="20" t="str">
        <f t="shared" si="12"/>
        <v>-0.96-0.52992j</v>
      </c>
      <c r="M70" s="20" t="str">
        <f t="shared" si="2"/>
        <v>-0.72-0.52992j</v>
      </c>
      <c r="O70" s="20" t="str">
        <f t="shared" si="3"/>
        <v>-0.216212102342701+0.159132107324228j</v>
      </c>
      <c r="P70" s="303" t="s">
        <v>595</v>
      </c>
      <c r="S70" s="20">
        <f t="shared" si="13"/>
        <v>0.26845986810117489</v>
      </c>
      <c r="U70" s="20">
        <f t="shared" si="4"/>
        <v>0.89205479452054803</v>
      </c>
      <c r="V70" s="20">
        <f t="shared" si="5"/>
        <v>0.77463414634146344</v>
      </c>
      <c r="X70" s="20">
        <f t="shared" si="24"/>
        <v>1E-3</v>
      </c>
      <c r="Y70" s="20">
        <f t="shared" si="6"/>
        <v>6</v>
      </c>
      <c r="Z70" s="20">
        <f t="shared" si="25"/>
        <v>0.2</v>
      </c>
      <c r="AA70" s="20">
        <f t="shared" si="14"/>
        <v>4.0000000000000008E-2</v>
      </c>
      <c r="AB70" s="20">
        <f t="shared" si="15"/>
        <v>0.24000000000000005</v>
      </c>
      <c r="AC70" s="20">
        <f t="shared" si="16"/>
        <v>-0.96</v>
      </c>
      <c r="AD70" s="20">
        <v>1</v>
      </c>
      <c r="AE70" s="20">
        <f t="shared" si="17"/>
        <v>1.2000000000000001E-3</v>
      </c>
      <c r="AF70" s="20" t="str">
        <f t="shared" si="18"/>
        <v>1+0.0012j</v>
      </c>
      <c r="AH70" s="20" t="str">
        <f t="shared" si="19"/>
        <v>-0.96-0.001152j</v>
      </c>
      <c r="AI70" s="20" t="str">
        <f t="shared" si="20"/>
        <v>-0.72-0.001152j</v>
      </c>
      <c r="AK70" s="20" t="str">
        <f t="shared" si="21"/>
        <v>-0.333332480002185+0.000533331968003495j</v>
      </c>
      <c r="AO70" s="20">
        <f t="shared" si="22"/>
        <v>0.33333290666748638</v>
      </c>
      <c r="AP70" s="20">
        <v>4</v>
      </c>
      <c r="AR70" s="20">
        <f>Compensation!$C$16</f>
        <v>0.81435897435897442</v>
      </c>
    </row>
    <row r="71" spans="1:44" s="20" customFormat="1" ht="18">
      <c r="A71" s="20">
        <f t="shared" si="0"/>
        <v>0.46</v>
      </c>
      <c r="B71" s="20">
        <f t="shared" si="1"/>
        <v>6</v>
      </c>
      <c r="C71" s="20">
        <f t="shared" si="23"/>
        <v>0.25</v>
      </c>
      <c r="D71" s="20">
        <f t="shared" si="7"/>
        <v>6.25E-2</v>
      </c>
      <c r="E71" s="20">
        <f t="shared" si="8"/>
        <v>0.375</v>
      </c>
      <c r="F71" s="20">
        <f t="shared" si="9"/>
        <v>-0.9375</v>
      </c>
      <c r="G71" s="20">
        <f>1</f>
        <v>1</v>
      </c>
      <c r="H71" s="20">
        <f t="shared" si="10"/>
        <v>0.69000000000000006</v>
      </c>
      <c r="I71" s="20" t="str">
        <f t="shared" si="11"/>
        <v>1+0.69j</v>
      </c>
      <c r="K71" s="20" t="str">
        <f t="shared" si="12"/>
        <v>-0.9375-0.646875j</v>
      </c>
      <c r="M71" s="20" t="str">
        <f t="shared" si="2"/>
        <v>-0.5625-0.646875j</v>
      </c>
      <c r="O71" s="20" t="str">
        <f t="shared" si="3"/>
        <v>-0.287047003946896+0.330104054538931j</v>
      </c>
      <c r="P71" s="28" t="s">
        <v>75</v>
      </c>
      <c r="S71" s="20">
        <f t="shared" si="13"/>
        <v>0.43745247661652442</v>
      </c>
      <c r="U71" s="20">
        <f t="shared" si="4"/>
        <v>0.89205479452054803</v>
      </c>
      <c r="V71" s="20">
        <f t="shared" si="5"/>
        <v>0.77463414634146344</v>
      </c>
      <c r="X71" s="20">
        <f t="shared" si="24"/>
        <v>1E-3</v>
      </c>
      <c r="Y71" s="20">
        <f t="shared" si="6"/>
        <v>6</v>
      </c>
      <c r="Z71" s="20">
        <f t="shared" si="25"/>
        <v>0.25</v>
      </c>
      <c r="AA71" s="20">
        <f t="shared" si="14"/>
        <v>6.25E-2</v>
      </c>
      <c r="AB71" s="20">
        <f t="shared" si="15"/>
        <v>0.375</v>
      </c>
      <c r="AC71" s="20">
        <f t="shared" si="16"/>
        <v>-0.9375</v>
      </c>
      <c r="AD71" s="20">
        <v>1</v>
      </c>
      <c r="AE71" s="20">
        <f t="shared" si="17"/>
        <v>1.5E-3</v>
      </c>
      <c r="AF71" s="20" t="str">
        <f t="shared" si="18"/>
        <v>1+0.0015j</v>
      </c>
      <c r="AH71" s="20" t="str">
        <f t="shared" si="19"/>
        <v>-0.9375-0.00140625j</v>
      </c>
      <c r="AI71" s="20" t="str">
        <f t="shared" si="20"/>
        <v>-0.5625-0.00140625j</v>
      </c>
      <c r="AK71" s="20" t="str">
        <f t="shared" si="21"/>
        <v>-0.666662500026042+0.0016666562500651j</v>
      </c>
      <c r="AO71" s="20">
        <f t="shared" si="22"/>
        <v>0.6666645833430993</v>
      </c>
      <c r="AP71" s="20">
        <v>5</v>
      </c>
      <c r="AR71" s="20">
        <f>Compensation!$C$16</f>
        <v>0.81435897435897442</v>
      </c>
    </row>
    <row r="72" spans="1:44" s="20" customFormat="1" ht="18">
      <c r="A72" s="20">
        <f t="shared" si="0"/>
        <v>0.46</v>
      </c>
      <c r="B72" s="20">
        <f t="shared" si="1"/>
        <v>6</v>
      </c>
      <c r="C72" s="20">
        <f t="shared" si="23"/>
        <v>0.3</v>
      </c>
      <c r="D72" s="20">
        <f t="shared" si="7"/>
        <v>0.09</v>
      </c>
      <c r="E72" s="20">
        <f t="shared" si="8"/>
        <v>0.54</v>
      </c>
      <c r="F72" s="20">
        <f t="shared" si="9"/>
        <v>-0.91</v>
      </c>
      <c r="G72" s="20">
        <f>1</f>
        <v>1</v>
      </c>
      <c r="H72" s="20">
        <f t="shared" si="10"/>
        <v>0.82799999999999996</v>
      </c>
      <c r="I72" s="20" t="str">
        <f t="shared" si="11"/>
        <v>1+0.828j</v>
      </c>
      <c r="K72" s="20" t="str">
        <f t="shared" si="12"/>
        <v>-0.91-0.75348j</v>
      </c>
      <c r="M72" s="20" t="str">
        <f t="shared" si="2"/>
        <v>-0.37-0.75348j</v>
      </c>
      <c r="O72" s="20" t="str">
        <f t="shared" si="3"/>
        <v>-0.283552221153503+0.577434939445246j</v>
      </c>
      <c r="P72" s="28" t="s">
        <v>72</v>
      </c>
      <c r="S72" s="20">
        <f t="shared" si="13"/>
        <v>0.64329850879138528</v>
      </c>
      <c r="U72" s="20">
        <f t="shared" si="4"/>
        <v>0.89205479452054803</v>
      </c>
      <c r="V72" s="20">
        <f t="shared" si="5"/>
        <v>0.77463414634146344</v>
      </c>
      <c r="X72" s="20">
        <f t="shared" si="24"/>
        <v>1E-3</v>
      </c>
      <c r="Y72" s="20">
        <f t="shared" si="6"/>
        <v>6</v>
      </c>
      <c r="Z72" s="20">
        <f t="shared" si="25"/>
        <v>0.3</v>
      </c>
      <c r="AA72" s="20">
        <f t="shared" si="14"/>
        <v>0.09</v>
      </c>
      <c r="AB72" s="20">
        <f t="shared" si="15"/>
        <v>0.54</v>
      </c>
      <c r="AC72" s="20">
        <f t="shared" si="16"/>
        <v>-0.91</v>
      </c>
      <c r="AD72" s="20">
        <v>1</v>
      </c>
      <c r="AE72" s="20">
        <f t="shared" si="17"/>
        <v>1.8E-3</v>
      </c>
      <c r="AF72" s="20" t="str">
        <f t="shared" si="18"/>
        <v>1+0.0018j</v>
      </c>
      <c r="AH72" s="20" t="str">
        <f t="shared" si="19"/>
        <v>-0.91-0.001638j</v>
      </c>
      <c r="AI72" s="20" t="str">
        <f t="shared" si="20"/>
        <v>-0.37-0.001638j</v>
      </c>
      <c r="AK72" s="20" t="str">
        <f t="shared" si="21"/>
        <v>-1.45943085670414+0.00646093984670643j</v>
      </c>
      <c r="AO72" s="20">
        <f t="shared" si="22"/>
        <v>1.4594451580117298</v>
      </c>
      <c r="AP72" s="20">
        <v>6</v>
      </c>
      <c r="AR72" s="20">
        <f>Compensation!$C$16</f>
        <v>0.81435897435897442</v>
      </c>
    </row>
    <row r="73" spans="1:44" s="20" customFormat="1" ht="18">
      <c r="A73" s="20">
        <f t="shared" si="0"/>
        <v>0.46</v>
      </c>
      <c r="B73" s="20">
        <f t="shared" si="1"/>
        <v>6</v>
      </c>
      <c r="C73" s="20">
        <f t="shared" si="23"/>
        <v>0.35</v>
      </c>
      <c r="D73" s="20">
        <f t="shared" si="7"/>
        <v>0.12249999999999998</v>
      </c>
      <c r="E73" s="20">
        <f t="shared" si="8"/>
        <v>0.73499999999999988</v>
      </c>
      <c r="F73" s="20">
        <f t="shared" si="9"/>
        <v>-0.87750000000000006</v>
      </c>
      <c r="G73" s="20">
        <f>1</f>
        <v>1</v>
      </c>
      <c r="H73" s="20">
        <f t="shared" si="10"/>
        <v>0.96599999999999986</v>
      </c>
      <c r="I73" s="20" t="str">
        <f t="shared" si="11"/>
        <v>1+0.966j</v>
      </c>
      <c r="K73" s="20" t="str">
        <f t="shared" si="12"/>
        <v>-0.8775-0.847665j</v>
      </c>
      <c r="M73" s="20" t="str">
        <f t="shared" si="2"/>
        <v>-0.1425-0.847665j</v>
      </c>
      <c r="O73" s="20" t="str">
        <f t="shared" si="3"/>
        <v>-0.141758957033838+0.843256886414654j</v>
      </c>
      <c r="P73" s="28" t="s">
        <v>76</v>
      </c>
      <c r="S73" s="20">
        <f t="shared" si="13"/>
        <v>0.85508933941726717</v>
      </c>
      <c r="U73" s="20">
        <f t="shared" si="4"/>
        <v>0.89205479452054803</v>
      </c>
      <c r="V73" s="20">
        <f t="shared" si="5"/>
        <v>0.77463414634146344</v>
      </c>
      <c r="X73" s="20">
        <f t="shared" si="24"/>
        <v>1E-3</v>
      </c>
      <c r="Y73" s="20">
        <f t="shared" si="6"/>
        <v>6</v>
      </c>
      <c r="Z73" s="20">
        <f t="shared" si="25"/>
        <v>0.35</v>
      </c>
      <c r="AA73" s="20">
        <f t="shared" si="14"/>
        <v>0.12249999999999998</v>
      </c>
      <c r="AB73" s="20">
        <f t="shared" si="15"/>
        <v>0.73499999999999988</v>
      </c>
      <c r="AC73" s="20">
        <f t="shared" si="16"/>
        <v>-0.87750000000000006</v>
      </c>
      <c r="AD73" s="20">
        <v>1</v>
      </c>
      <c r="AE73" s="20">
        <f t="shared" si="17"/>
        <v>2.0999999999999999E-3</v>
      </c>
      <c r="AF73" s="20" t="str">
        <f t="shared" si="18"/>
        <v>1+0.0021j</v>
      </c>
      <c r="AH73" s="20" t="str">
        <f t="shared" si="19"/>
        <v>-0.8775-0.00184275j</v>
      </c>
      <c r="AI73" s="20" t="str">
        <f t="shared" si="20"/>
        <v>-0.1425-0.00184275j</v>
      </c>
      <c r="AK73" s="20" t="str">
        <f t="shared" si="21"/>
        <v>-5.15703234832202+0.066688570946459j</v>
      </c>
      <c r="AO73" s="20">
        <f t="shared" si="22"/>
        <v>5.1574635245568734</v>
      </c>
      <c r="AP73" s="20">
        <v>7</v>
      </c>
      <c r="AR73" s="20">
        <f>Compensation!$C$16</f>
        <v>0.81435897435897442</v>
      </c>
    </row>
    <row r="74" spans="1:44" s="20" customFormat="1" ht="18">
      <c r="A74" s="20">
        <f t="shared" si="0"/>
        <v>0.46</v>
      </c>
      <c r="B74" s="20">
        <f t="shared" si="1"/>
        <v>6</v>
      </c>
      <c r="C74" s="20">
        <f t="shared" si="23"/>
        <v>0.39999999999999997</v>
      </c>
      <c r="D74" s="20">
        <f t="shared" si="7"/>
        <v>0.15999999999999998</v>
      </c>
      <c r="E74" s="20">
        <f t="shared" si="8"/>
        <v>0.95999999999999985</v>
      </c>
      <c r="F74" s="20">
        <f t="shared" si="9"/>
        <v>-0.84000000000000008</v>
      </c>
      <c r="G74" s="20">
        <f>1</f>
        <v>1</v>
      </c>
      <c r="H74" s="20">
        <f t="shared" si="10"/>
        <v>1.1040000000000001</v>
      </c>
      <c r="I74" s="20" t="str">
        <f t="shared" si="11"/>
        <v>1+1.104j</v>
      </c>
      <c r="K74" s="20" t="str">
        <f t="shared" si="12"/>
        <v>-0.84-0.92736j</v>
      </c>
      <c r="M74" s="20" t="str">
        <f t="shared" si="2"/>
        <v>0.12-0.92736j</v>
      </c>
      <c r="O74" s="20" t="str">
        <f t="shared" si="3"/>
        <v>0.131748000855835+1.01814855061389j</v>
      </c>
      <c r="P74" s="28" t="s">
        <v>74</v>
      </c>
      <c r="S74" s="20">
        <f t="shared" si="13"/>
        <v>1.0266372323497108</v>
      </c>
      <c r="U74" s="20">
        <f t="shared" si="4"/>
        <v>0.89205479452054803</v>
      </c>
      <c r="V74" s="20">
        <f t="shared" si="5"/>
        <v>0.77463414634146344</v>
      </c>
      <c r="X74" s="20">
        <f t="shared" si="24"/>
        <v>1E-3</v>
      </c>
      <c r="Y74" s="20">
        <f t="shared" si="6"/>
        <v>6</v>
      </c>
      <c r="Z74" s="20">
        <f t="shared" si="25"/>
        <v>0.39999999999999997</v>
      </c>
      <c r="AA74" s="20">
        <f t="shared" si="14"/>
        <v>0.15999999999999998</v>
      </c>
      <c r="AB74" s="20">
        <f t="shared" si="15"/>
        <v>0.95999999999999985</v>
      </c>
      <c r="AC74" s="20">
        <f t="shared" si="16"/>
        <v>-0.84000000000000008</v>
      </c>
      <c r="AD74" s="20">
        <v>1</v>
      </c>
      <c r="AE74" s="20">
        <f t="shared" si="17"/>
        <v>2.3999999999999998E-3</v>
      </c>
      <c r="AF74" s="20" t="str">
        <f t="shared" si="18"/>
        <v>1+0.0024j</v>
      </c>
      <c r="AH74" s="20" t="str">
        <f t="shared" si="19"/>
        <v>-0.84-0.002016j</v>
      </c>
      <c r="AI74" s="20" t="str">
        <f t="shared" si="20"/>
        <v>0.12-0.002016j</v>
      </c>
      <c r="AK74" s="20" t="str">
        <f t="shared" si="21"/>
        <v>7.99774271709553+0.134362077647205j</v>
      </c>
      <c r="AO74" s="20">
        <f t="shared" si="22"/>
        <v>7.9988712789220617</v>
      </c>
      <c r="AP74" s="20">
        <v>8</v>
      </c>
      <c r="AR74" s="20">
        <f>Compensation!$C$16</f>
        <v>0.81435897435897442</v>
      </c>
    </row>
    <row r="75" spans="1:44" s="20" customFormat="1" ht="18">
      <c r="P75" s="28" t="s">
        <v>608</v>
      </c>
    </row>
    <row r="76" spans="1:44" s="20" customFormat="1" ht="18">
      <c r="P76" s="28" t="s">
        <v>609</v>
      </c>
    </row>
    <row r="77" spans="1:44" s="20" customFormat="1" ht="18">
      <c r="A77" s="20">
        <f t="shared" si="0"/>
        <v>0.46</v>
      </c>
      <c r="B77" s="20">
        <f t="shared" si="1"/>
        <v>6</v>
      </c>
      <c r="C77" s="20">
        <f>C74+0.05</f>
        <v>0.44999999999999996</v>
      </c>
      <c r="D77" s="20">
        <f t="shared" si="7"/>
        <v>0.20249999999999996</v>
      </c>
      <c r="E77" s="20">
        <f t="shared" si="8"/>
        <v>1.2149999999999999</v>
      </c>
      <c r="F77" s="20">
        <f t="shared" si="9"/>
        <v>-0.7975000000000001</v>
      </c>
      <c r="G77" s="20">
        <f>1</f>
        <v>1</v>
      </c>
      <c r="H77" s="20">
        <f t="shared" si="10"/>
        <v>1.242</v>
      </c>
      <c r="I77" s="20" t="str">
        <f t="shared" si="11"/>
        <v>1+1.242j</v>
      </c>
      <c r="K77" s="20" t="str">
        <f t="shared" si="12"/>
        <v>-0.7975-0.990495j</v>
      </c>
      <c r="M77" s="20" t="str">
        <f t="shared" si="2"/>
        <v>0.4175-0.990495j</v>
      </c>
      <c r="O77" s="20" t="str">
        <f t="shared" si="3"/>
        <v>0.439041358264178+1.04160064707515j</v>
      </c>
      <c r="P77" s="28" t="s">
        <v>77</v>
      </c>
      <c r="S77" s="20">
        <f t="shared" si="13"/>
        <v>1.1303491594431454</v>
      </c>
      <c r="U77" s="20">
        <f t="shared" si="4"/>
        <v>0.89205479452054803</v>
      </c>
      <c r="V77" s="20">
        <f t="shared" si="5"/>
        <v>0.77463414634146344</v>
      </c>
      <c r="X77" s="20">
        <f>X74</f>
        <v>1E-3</v>
      </c>
      <c r="Y77" s="20">
        <f t="shared" si="6"/>
        <v>6</v>
      </c>
      <c r="Z77" s="20">
        <f>Z74+0.05</f>
        <v>0.44999999999999996</v>
      </c>
      <c r="AA77" s="20">
        <f t="shared" si="14"/>
        <v>0.20249999999999996</v>
      </c>
      <c r="AB77" s="20">
        <f t="shared" si="15"/>
        <v>1.2149999999999999</v>
      </c>
      <c r="AC77" s="20">
        <f t="shared" si="16"/>
        <v>-0.7975000000000001</v>
      </c>
      <c r="AD77" s="20">
        <v>1</v>
      </c>
      <c r="AE77" s="20">
        <f t="shared" si="17"/>
        <v>2.6999999999999997E-3</v>
      </c>
      <c r="AF77" s="20" t="str">
        <f t="shared" si="18"/>
        <v>1+0.0027j</v>
      </c>
      <c r="AH77" s="20" t="str">
        <f t="shared" si="19"/>
        <v>-0.7975-0.00215325j</v>
      </c>
      <c r="AI77" s="20" t="str">
        <f t="shared" si="20"/>
        <v>0.4175-0.00215325j</v>
      </c>
      <c r="AK77" s="20" t="str">
        <f t="shared" si="21"/>
        <v>2.91010223301236+0.0150088087023566j</v>
      </c>
      <c r="AO77" s="20">
        <f t="shared" si="22"/>
        <v>2.9101409366080859</v>
      </c>
      <c r="AP77" s="20">
        <v>9</v>
      </c>
      <c r="AR77" s="20">
        <f>Compensation!$C$16</f>
        <v>0.81435897435897442</v>
      </c>
    </row>
    <row r="78" spans="1:44" s="20" customFormat="1" ht="18">
      <c r="A78" s="20">
        <f t="shared" si="0"/>
        <v>0.46</v>
      </c>
      <c r="B78" s="20">
        <f t="shared" si="1"/>
        <v>6</v>
      </c>
      <c r="C78" s="20">
        <f t="shared" si="23"/>
        <v>0.49999999999999994</v>
      </c>
      <c r="D78" s="20">
        <f t="shared" si="7"/>
        <v>0.24999999999999994</v>
      </c>
      <c r="E78" s="20">
        <f t="shared" si="8"/>
        <v>1.4999999999999996</v>
      </c>
      <c r="F78" s="20">
        <f t="shared" si="9"/>
        <v>-0.75</v>
      </c>
      <c r="G78" s="20">
        <f>1</f>
        <v>1</v>
      </c>
      <c r="H78" s="20">
        <f t="shared" si="10"/>
        <v>1.38</v>
      </c>
      <c r="I78" s="20" t="str">
        <f t="shared" si="11"/>
        <v>1+1.38j</v>
      </c>
      <c r="K78" s="20" t="str">
        <f t="shared" si="12"/>
        <v>-0.75-1.035j</v>
      </c>
      <c r="M78" s="20" t="str">
        <f t="shared" si="2"/>
        <v>0.75-1.035j</v>
      </c>
      <c r="O78" s="20" t="str">
        <f t="shared" si="3"/>
        <v>0.688610384244594+0.95028233025754j</v>
      </c>
      <c r="P78" s="28" t="s">
        <v>78</v>
      </c>
      <c r="S78" s="20">
        <f t="shared" si="13"/>
        <v>1.1735504967785528</v>
      </c>
      <c r="U78" s="20">
        <f t="shared" si="4"/>
        <v>0.89205479452054803</v>
      </c>
      <c r="V78" s="20">
        <f t="shared" si="5"/>
        <v>0.77463414634146344</v>
      </c>
      <c r="X78" s="20">
        <f t="shared" si="24"/>
        <v>1E-3</v>
      </c>
      <c r="Y78" s="20">
        <f t="shared" si="6"/>
        <v>6</v>
      </c>
      <c r="Z78" s="20">
        <f t="shared" si="25"/>
        <v>0.49999999999999994</v>
      </c>
      <c r="AA78" s="20">
        <f t="shared" si="14"/>
        <v>0.24999999999999994</v>
      </c>
      <c r="AB78" s="20">
        <f t="shared" si="15"/>
        <v>1.4999999999999996</v>
      </c>
      <c r="AC78" s="20">
        <f t="shared" si="16"/>
        <v>-0.75</v>
      </c>
      <c r="AD78" s="20">
        <v>1</v>
      </c>
      <c r="AE78" s="20">
        <f t="shared" si="17"/>
        <v>2.9999999999999996E-3</v>
      </c>
      <c r="AF78" s="20" t="str">
        <f t="shared" si="18"/>
        <v>1+0.003j</v>
      </c>
      <c r="AH78" s="20" t="str">
        <f t="shared" si="19"/>
        <v>-0.75-0.00225j</v>
      </c>
      <c r="AI78" s="20" t="str">
        <f t="shared" si="20"/>
        <v>0.75-0.00225j</v>
      </c>
      <c r="AK78" s="20" t="str">
        <f t="shared" si="21"/>
        <v>1.999982000162+0.00599994600048599j</v>
      </c>
      <c r="AO78" s="20">
        <f t="shared" si="22"/>
        <v>1.9999910000607508</v>
      </c>
      <c r="AP78" s="20">
        <v>10</v>
      </c>
      <c r="AR78" s="20">
        <f>Compensation!$C$16</f>
        <v>0.81435897435897442</v>
      </c>
    </row>
    <row r="79" spans="1:44" s="20" customFormat="1" ht="18">
      <c r="P79" s="28" t="s">
        <v>596</v>
      </c>
    </row>
    <row r="80" spans="1:44" s="20" customFormat="1">
      <c r="P80" s="28"/>
    </row>
    <row r="81" spans="1:44" s="20" customFormat="1" ht="18">
      <c r="A81" s="20">
        <f t="shared" si="0"/>
        <v>0.46</v>
      </c>
      <c r="B81" s="20">
        <f t="shared" si="1"/>
        <v>6</v>
      </c>
      <c r="C81" s="20">
        <f>C78+0.05</f>
        <v>0.54999999999999993</v>
      </c>
      <c r="D81" s="20">
        <f t="shared" si="7"/>
        <v>0.30249999999999994</v>
      </c>
      <c r="E81" s="20">
        <f t="shared" si="8"/>
        <v>1.8149999999999995</v>
      </c>
      <c r="F81" s="20">
        <f t="shared" si="9"/>
        <v>-0.69750000000000001</v>
      </c>
      <c r="G81" s="20">
        <f>1</f>
        <v>1</v>
      </c>
      <c r="H81" s="20">
        <f t="shared" si="10"/>
        <v>1.518</v>
      </c>
      <c r="I81" s="20" t="str">
        <f t="shared" si="11"/>
        <v>1+1.518j</v>
      </c>
      <c r="K81" s="20" t="str">
        <f t="shared" si="12"/>
        <v>-0.6975-1.058805j</v>
      </c>
      <c r="M81" s="20" t="str">
        <f t="shared" si="2"/>
        <v>1.1175-1.058805j</v>
      </c>
      <c r="O81" s="20" t="str">
        <f t="shared" si="3"/>
        <v>0.855852362636852+0.810900009683858j</v>
      </c>
      <c r="P81" s="28" t="s">
        <v>25</v>
      </c>
      <c r="S81" s="20">
        <f t="shared" si="13"/>
        <v>1.1790004632468822</v>
      </c>
      <c r="U81" s="20">
        <f t="shared" si="4"/>
        <v>0.89205479452054803</v>
      </c>
      <c r="V81" s="20">
        <f t="shared" si="5"/>
        <v>0.77463414634146344</v>
      </c>
      <c r="X81" s="20">
        <f>X78</f>
        <v>1E-3</v>
      </c>
      <c r="Y81" s="20">
        <f t="shared" si="6"/>
        <v>6</v>
      </c>
      <c r="Z81" s="20">
        <f>Z78+0.05</f>
        <v>0.54999999999999993</v>
      </c>
      <c r="AA81" s="20">
        <f t="shared" si="14"/>
        <v>0.30249999999999994</v>
      </c>
      <c r="AB81" s="20">
        <f t="shared" si="15"/>
        <v>1.8149999999999995</v>
      </c>
      <c r="AC81" s="20">
        <f t="shared" si="16"/>
        <v>-0.69750000000000001</v>
      </c>
      <c r="AD81" s="20">
        <v>1</v>
      </c>
      <c r="AE81" s="20">
        <f t="shared" si="17"/>
        <v>3.3E-3</v>
      </c>
      <c r="AF81" s="20" t="str">
        <f t="shared" si="18"/>
        <v>1+0.0033j</v>
      </c>
      <c r="AH81" s="20" t="str">
        <f t="shared" si="19"/>
        <v>-0.6975-0.00230175j</v>
      </c>
      <c r="AI81" s="20" t="str">
        <f t="shared" si="20"/>
        <v>1.1175-0.00230175j</v>
      </c>
      <c r="AK81" s="20" t="str">
        <f t="shared" si="21"/>
        <v>1.62415418336107+0.00334532160317794j</v>
      </c>
      <c r="AO81" s="20">
        <f t="shared" si="22"/>
        <v>1.6241576285896306</v>
      </c>
      <c r="AP81" s="20">
        <v>11</v>
      </c>
      <c r="AR81" s="20">
        <f>Compensation!$C$16</f>
        <v>0.81435897435897442</v>
      </c>
    </row>
    <row r="82" spans="1:44" s="20" customFormat="1" ht="18">
      <c r="A82" s="20">
        <f t="shared" si="0"/>
        <v>0.46</v>
      </c>
      <c r="B82" s="20">
        <f t="shared" si="1"/>
        <v>6</v>
      </c>
      <c r="C82" s="20">
        <f t="shared" si="23"/>
        <v>0.6</v>
      </c>
      <c r="D82" s="20">
        <f t="shared" si="7"/>
        <v>0.36</v>
      </c>
      <c r="E82" s="20">
        <f t="shared" si="8"/>
        <v>2.16</v>
      </c>
      <c r="F82" s="20">
        <f t="shared" si="9"/>
        <v>-0.64</v>
      </c>
      <c r="G82" s="20">
        <f>1</f>
        <v>1</v>
      </c>
      <c r="H82" s="20">
        <f t="shared" si="10"/>
        <v>1.6559999999999999</v>
      </c>
      <c r="I82" s="20" t="str">
        <f t="shared" si="11"/>
        <v>1+1.656j</v>
      </c>
      <c r="K82" s="20" t="str">
        <f t="shared" si="12"/>
        <v>-0.64-1.05984j</v>
      </c>
      <c r="M82" s="20" t="str">
        <f t="shared" si="2"/>
        <v>1.52-1.05984j</v>
      </c>
      <c r="O82" s="20" t="str">
        <f t="shared" si="3"/>
        <v>0.956180638320994+0.666709531393502j</v>
      </c>
      <c r="P82" s="28" t="s">
        <v>26</v>
      </c>
      <c r="S82" s="20">
        <f t="shared" si="13"/>
        <v>1.1656684830391899</v>
      </c>
      <c r="U82" s="20">
        <f t="shared" si="4"/>
        <v>0.89205479452054803</v>
      </c>
      <c r="V82" s="20">
        <f t="shared" si="5"/>
        <v>0.77463414634146344</v>
      </c>
      <c r="X82" s="20">
        <f t="shared" si="24"/>
        <v>1E-3</v>
      </c>
      <c r="Y82" s="20">
        <f t="shared" si="6"/>
        <v>6</v>
      </c>
      <c r="Z82" s="20">
        <f t="shared" si="25"/>
        <v>0.6</v>
      </c>
      <c r="AA82" s="20">
        <f t="shared" si="14"/>
        <v>0.36</v>
      </c>
      <c r="AB82" s="20">
        <f t="shared" si="15"/>
        <v>2.16</v>
      </c>
      <c r="AC82" s="20">
        <f t="shared" si="16"/>
        <v>-0.64</v>
      </c>
      <c r="AD82" s="20">
        <v>1</v>
      </c>
      <c r="AE82" s="20">
        <f t="shared" si="17"/>
        <v>3.5999999999999999E-3</v>
      </c>
      <c r="AF82" s="20" t="str">
        <f t="shared" si="18"/>
        <v>1+0.0036j</v>
      </c>
      <c r="AH82" s="20" t="str">
        <f t="shared" si="19"/>
        <v>-0.64-0.002304j</v>
      </c>
      <c r="AI82" s="20" t="str">
        <f t="shared" si="20"/>
        <v>1.52-0.002304j</v>
      </c>
      <c r="AK82" s="20" t="str">
        <f t="shared" si="21"/>
        <v>1.42104936655073+0.00215401167140321j</v>
      </c>
      <c r="AO82" s="20">
        <f t="shared" si="22"/>
        <v>1.4210509990639011</v>
      </c>
      <c r="AP82" s="20">
        <v>12</v>
      </c>
      <c r="AR82" s="20">
        <f>Compensation!$C$16</f>
        <v>0.81435897435897442</v>
      </c>
    </row>
    <row r="83" spans="1:44" s="20" customFormat="1" ht="18">
      <c r="A83" s="20">
        <f t="shared" si="0"/>
        <v>0.46</v>
      </c>
      <c r="B83" s="20">
        <f t="shared" si="1"/>
        <v>6</v>
      </c>
      <c r="C83" s="20">
        <f t="shared" si="23"/>
        <v>0.65</v>
      </c>
      <c r="D83" s="20">
        <f t="shared" si="7"/>
        <v>0.42250000000000004</v>
      </c>
      <c r="E83" s="20">
        <f t="shared" si="8"/>
        <v>2.5350000000000001</v>
      </c>
      <c r="F83" s="20">
        <f t="shared" si="9"/>
        <v>-0.5774999999999999</v>
      </c>
      <c r="G83" s="20">
        <f>1</f>
        <v>1</v>
      </c>
      <c r="H83" s="20">
        <f t="shared" si="10"/>
        <v>1.7940000000000003</v>
      </c>
      <c r="I83" s="20" t="str">
        <f t="shared" si="11"/>
        <v>1+1.794j</v>
      </c>
      <c r="K83" s="20" t="str">
        <f t="shared" si="12"/>
        <v>-0.5775-1.036035j</v>
      </c>
      <c r="M83" s="20" t="str">
        <f t="shared" si="2"/>
        <v>1.9575-1.036035j</v>
      </c>
      <c r="O83" s="20" t="str">
        <f t="shared" si="3"/>
        <v>1.01163826600224+0.535424087314244j</v>
      </c>
      <c r="P83" s="28" t="s">
        <v>32</v>
      </c>
      <c r="S83" s="20">
        <f t="shared" si="13"/>
        <v>1.1445920384644959</v>
      </c>
      <c r="U83" s="20">
        <f t="shared" si="4"/>
        <v>0.89205479452054803</v>
      </c>
      <c r="V83" s="20">
        <f t="shared" si="5"/>
        <v>0.77463414634146344</v>
      </c>
      <c r="X83" s="20">
        <f t="shared" si="24"/>
        <v>1E-3</v>
      </c>
      <c r="Y83" s="20">
        <f t="shared" si="6"/>
        <v>6</v>
      </c>
      <c r="Z83" s="20">
        <f t="shared" si="25"/>
        <v>0.65</v>
      </c>
      <c r="AA83" s="20">
        <f t="shared" si="14"/>
        <v>0.42250000000000004</v>
      </c>
      <c r="AB83" s="20">
        <f t="shared" si="15"/>
        <v>2.5350000000000001</v>
      </c>
      <c r="AC83" s="20">
        <f t="shared" si="16"/>
        <v>-0.5774999999999999</v>
      </c>
      <c r="AD83" s="20">
        <v>1</v>
      </c>
      <c r="AE83" s="20">
        <f t="shared" si="17"/>
        <v>3.9000000000000003E-3</v>
      </c>
      <c r="AF83" s="20" t="str">
        <f t="shared" si="18"/>
        <v>1+0.0039j</v>
      </c>
      <c r="AH83" s="20" t="str">
        <f t="shared" si="19"/>
        <v>-0.5775-0.00225225j</v>
      </c>
      <c r="AI83" s="20" t="str">
        <f t="shared" si="20"/>
        <v>1.9575-0.00225225j</v>
      </c>
      <c r="AK83" s="20" t="str">
        <f t="shared" si="21"/>
        <v>1.29501744271532+0.00149001432202073j</v>
      </c>
      <c r="AO83" s="20">
        <f t="shared" si="22"/>
        <v>1.2950182999014366</v>
      </c>
      <c r="AP83" s="20">
        <v>13</v>
      </c>
      <c r="AR83" s="20">
        <f>Compensation!$C$16</f>
        <v>0.81435897435897442</v>
      </c>
    </row>
    <row r="84" spans="1:44" s="20" customFormat="1" ht="18">
      <c r="A84" s="20">
        <f t="shared" si="0"/>
        <v>0.46</v>
      </c>
      <c r="B84" s="20">
        <f t="shared" si="1"/>
        <v>6</v>
      </c>
      <c r="C84" s="20">
        <f t="shared" si="23"/>
        <v>0.70000000000000007</v>
      </c>
      <c r="D84" s="20">
        <f t="shared" si="7"/>
        <v>0.4900000000000001</v>
      </c>
      <c r="E84" s="20">
        <f t="shared" si="8"/>
        <v>2.9400000000000004</v>
      </c>
      <c r="F84" s="20">
        <f t="shared" si="9"/>
        <v>-0.5099999999999999</v>
      </c>
      <c r="G84" s="20">
        <f>1</f>
        <v>1</v>
      </c>
      <c r="H84" s="20">
        <f t="shared" si="10"/>
        <v>1.9320000000000002</v>
      </c>
      <c r="I84" s="20" t="str">
        <f t="shared" si="11"/>
        <v>1+1.932j</v>
      </c>
      <c r="K84" s="20" t="str">
        <f t="shared" si="12"/>
        <v>-0.51-0.98532j</v>
      </c>
      <c r="M84" s="20" t="str">
        <f t="shared" si="2"/>
        <v>2.43-0.98532j</v>
      </c>
      <c r="O84" s="20" t="str">
        <f t="shared" si="3"/>
        <v>1.03904218198368+0.421312363272494j</v>
      </c>
      <c r="P84" s="28" t="s">
        <v>34</v>
      </c>
      <c r="S84" s="20">
        <f t="shared" si="13"/>
        <v>1.1212104010343733</v>
      </c>
      <c r="U84" s="20">
        <f t="shared" si="4"/>
        <v>0.89205479452054803</v>
      </c>
      <c r="V84" s="20">
        <f t="shared" si="5"/>
        <v>0.77463414634146344</v>
      </c>
      <c r="X84" s="20">
        <f t="shared" si="24"/>
        <v>1E-3</v>
      </c>
      <c r="Y84" s="20">
        <f t="shared" si="6"/>
        <v>6</v>
      </c>
      <c r="Z84" s="20">
        <f t="shared" si="25"/>
        <v>0.70000000000000007</v>
      </c>
      <c r="AA84" s="20">
        <f t="shared" si="14"/>
        <v>0.4900000000000001</v>
      </c>
      <c r="AB84" s="20">
        <f t="shared" si="15"/>
        <v>2.9400000000000004</v>
      </c>
      <c r="AC84" s="20">
        <f t="shared" si="16"/>
        <v>-0.5099999999999999</v>
      </c>
      <c r="AD84" s="20">
        <v>1</v>
      </c>
      <c r="AE84" s="20">
        <f t="shared" si="17"/>
        <v>4.2000000000000006E-3</v>
      </c>
      <c r="AF84" s="20" t="str">
        <f t="shared" si="18"/>
        <v>1+0.0042j</v>
      </c>
      <c r="AH84" s="20" t="str">
        <f t="shared" si="19"/>
        <v>-0.51-0.002142j</v>
      </c>
      <c r="AI84" s="20" t="str">
        <f t="shared" si="20"/>
        <v>2.43-0.002142j</v>
      </c>
      <c r="AK84" s="20" t="str">
        <f t="shared" si="21"/>
        <v>1.20987560312492+0.00106648293905085j</v>
      </c>
      <c r="AO84" s="20">
        <f t="shared" si="22"/>
        <v>1.2098760731673095</v>
      </c>
      <c r="AP84" s="20">
        <v>14</v>
      </c>
      <c r="AR84" s="20">
        <f>Compensation!$C$16</f>
        <v>0.81435897435897442</v>
      </c>
    </row>
    <row r="85" spans="1:44" s="20" customFormat="1">
      <c r="A85" s="20">
        <f t="shared" si="0"/>
        <v>0.46</v>
      </c>
      <c r="B85" s="20">
        <f t="shared" si="1"/>
        <v>6</v>
      </c>
      <c r="C85" s="20">
        <f t="shared" si="23"/>
        <v>0.75000000000000011</v>
      </c>
      <c r="D85" s="20">
        <f t="shared" si="7"/>
        <v>0.56250000000000022</v>
      </c>
      <c r="E85" s="20">
        <f t="shared" si="8"/>
        <v>3.3750000000000013</v>
      </c>
      <c r="F85" s="20">
        <f t="shared" si="9"/>
        <v>-0.43749999999999978</v>
      </c>
      <c r="G85" s="20">
        <f>1</f>
        <v>1</v>
      </c>
      <c r="H85" s="20">
        <f t="shared" si="10"/>
        <v>2.0700000000000003</v>
      </c>
      <c r="I85" s="20" t="str">
        <f t="shared" si="11"/>
        <v>1+2.07j</v>
      </c>
      <c r="K85" s="20" t="str">
        <f t="shared" si="12"/>
        <v>-0.4375-0.905624999999999j</v>
      </c>
      <c r="M85" s="20" t="str">
        <f t="shared" si="2"/>
        <v>2.9375-0.905624999999999j</v>
      </c>
      <c r="O85" s="20" t="str">
        <f t="shared" si="3"/>
        <v>1.04921118789847+0.323469576864868j</v>
      </c>
      <c r="S85" s="20">
        <f t="shared" si="13"/>
        <v>1.0979420221343454</v>
      </c>
      <c r="U85" s="20">
        <f t="shared" si="4"/>
        <v>0.89205479452054803</v>
      </c>
      <c r="V85" s="20">
        <f t="shared" si="5"/>
        <v>0.77463414634146344</v>
      </c>
      <c r="X85" s="20">
        <f t="shared" si="24"/>
        <v>1E-3</v>
      </c>
      <c r="Y85" s="20">
        <f t="shared" si="6"/>
        <v>6</v>
      </c>
      <c r="Z85" s="20">
        <f t="shared" si="25"/>
        <v>0.75000000000000011</v>
      </c>
      <c r="AA85" s="20">
        <f t="shared" si="14"/>
        <v>0.56250000000000022</v>
      </c>
      <c r="AB85" s="20">
        <f t="shared" si="15"/>
        <v>3.3750000000000013</v>
      </c>
      <c r="AC85" s="20">
        <f t="shared" si="16"/>
        <v>-0.43749999999999978</v>
      </c>
      <c r="AD85" s="20">
        <v>1</v>
      </c>
      <c r="AE85" s="20">
        <f t="shared" si="17"/>
        <v>4.5000000000000014E-3</v>
      </c>
      <c r="AF85" s="20" t="str">
        <f t="shared" si="18"/>
        <v>1+0.0045j</v>
      </c>
      <c r="AH85" s="20" t="str">
        <f t="shared" si="19"/>
        <v>-0.4375-0.00196875j</v>
      </c>
      <c r="AI85" s="20" t="str">
        <f t="shared" si="20"/>
        <v>2.9375-0.00196875j</v>
      </c>
      <c r="AK85" s="20" t="str">
        <f t="shared" si="21"/>
        <v>1.14893565412793+0.000770031342660209j</v>
      </c>
      <c r="AO85" s="20">
        <f t="shared" si="22"/>
        <v>1.1489359121703191</v>
      </c>
      <c r="AP85" s="20">
        <v>15</v>
      </c>
      <c r="AR85" s="20">
        <f>Compensation!$C$16</f>
        <v>0.81435897435897442</v>
      </c>
    </row>
    <row r="86" spans="1:44" s="20" customFormat="1">
      <c r="A86" s="20">
        <f t="shared" si="0"/>
        <v>0.46</v>
      </c>
      <c r="B86" s="20">
        <f t="shared" si="1"/>
        <v>6</v>
      </c>
      <c r="C86" s="20">
        <f t="shared" si="23"/>
        <v>0.80000000000000016</v>
      </c>
      <c r="D86" s="20">
        <f t="shared" si="7"/>
        <v>0.64000000000000024</v>
      </c>
      <c r="E86" s="20">
        <f t="shared" si="8"/>
        <v>3.8400000000000016</v>
      </c>
      <c r="F86" s="20">
        <f t="shared" si="9"/>
        <v>-0.35999999999999976</v>
      </c>
      <c r="G86" s="20">
        <f>1</f>
        <v>1</v>
      </c>
      <c r="H86" s="20">
        <f t="shared" si="10"/>
        <v>2.2080000000000006</v>
      </c>
      <c r="I86" s="20" t="str">
        <f t="shared" si="11"/>
        <v>1+2.208j</v>
      </c>
      <c r="K86" s="20" t="str">
        <f t="shared" si="12"/>
        <v>-0.36-0.79488j</v>
      </c>
      <c r="M86" s="20" t="str">
        <f t="shared" si="2"/>
        <v>3.48-0.79488j</v>
      </c>
      <c r="O86" s="20" t="str">
        <f t="shared" si="3"/>
        <v>1.04873288115347+0.239545055336571j</v>
      </c>
      <c r="S86" s="20">
        <f t="shared" si="13"/>
        <v>1.0757427617923625</v>
      </c>
      <c r="U86" s="20">
        <f t="shared" si="4"/>
        <v>0.89205479452054803</v>
      </c>
      <c r="V86" s="20">
        <f t="shared" si="5"/>
        <v>0.77463414634146344</v>
      </c>
      <c r="X86" s="20">
        <f t="shared" si="24"/>
        <v>1E-3</v>
      </c>
      <c r="Y86" s="20">
        <f t="shared" si="6"/>
        <v>6</v>
      </c>
      <c r="Z86" s="20">
        <f t="shared" si="25"/>
        <v>0.80000000000000016</v>
      </c>
      <c r="AA86" s="20">
        <f t="shared" si="14"/>
        <v>0.64000000000000024</v>
      </c>
      <c r="AB86" s="20">
        <f t="shared" si="15"/>
        <v>3.8400000000000016</v>
      </c>
      <c r="AC86" s="20">
        <f t="shared" si="16"/>
        <v>-0.35999999999999976</v>
      </c>
      <c r="AD86" s="20">
        <v>1</v>
      </c>
      <c r="AE86" s="20">
        <f t="shared" si="17"/>
        <v>4.8000000000000004E-3</v>
      </c>
      <c r="AF86" s="20" t="str">
        <f t="shared" si="18"/>
        <v>1+0.0048j</v>
      </c>
      <c r="AH86" s="20" t="str">
        <f t="shared" si="19"/>
        <v>-0.36-0.001728j</v>
      </c>
      <c r="AI86" s="20" t="str">
        <f t="shared" si="20"/>
        <v>3.48-0.001728j</v>
      </c>
      <c r="AK86" s="20" t="str">
        <f t="shared" si="21"/>
        <v>1.10344800379194+0.000547919008779447j</v>
      </c>
      <c r="AO86" s="20">
        <f t="shared" si="22"/>
        <v>1.1034481398269957</v>
      </c>
      <c r="AP86" s="20">
        <v>16</v>
      </c>
      <c r="AR86" s="20">
        <f>Compensation!$C$16</f>
        <v>0.81435897435897442</v>
      </c>
    </row>
    <row r="87" spans="1:44" s="20" customFormat="1">
      <c r="A87" s="20">
        <f t="shared" si="0"/>
        <v>0.46</v>
      </c>
      <c r="B87" s="20">
        <f t="shared" si="1"/>
        <v>6</v>
      </c>
      <c r="C87" s="20">
        <f t="shared" si="23"/>
        <v>0.8500000000000002</v>
      </c>
      <c r="D87" s="20">
        <f t="shared" si="7"/>
        <v>0.72250000000000036</v>
      </c>
      <c r="E87" s="20">
        <f t="shared" si="8"/>
        <v>4.3350000000000026</v>
      </c>
      <c r="F87" s="20">
        <f t="shared" si="9"/>
        <v>-0.27749999999999964</v>
      </c>
      <c r="G87" s="20">
        <f>1</f>
        <v>1</v>
      </c>
      <c r="H87" s="20">
        <f t="shared" si="10"/>
        <v>2.346000000000001</v>
      </c>
      <c r="I87" s="20" t="str">
        <f t="shared" si="11"/>
        <v>1+2.346j</v>
      </c>
      <c r="K87" s="20" t="str">
        <f t="shared" si="12"/>
        <v>-0.2775-0.651014999999999j</v>
      </c>
      <c r="M87" s="20" t="str">
        <f t="shared" si="2"/>
        <v>4.0575-0.651014999999999j</v>
      </c>
      <c r="O87" s="20" t="str">
        <f t="shared" si="3"/>
        <v>1.04157816358655+0.167118424686949j</v>
      </c>
      <c r="S87" s="20">
        <f t="shared" si="13"/>
        <v>1.0548998240260434</v>
      </c>
      <c r="U87" s="20">
        <f t="shared" si="4"/>
        <v>0.89205479452054803</v>
      </c>
      <c r="V87" s="20">
        <f t="shared" si="5"/>
        <v>0.77463414634146344</v>
      </c>
      <c r="X87" s="20">
        <f t="shared" si="24"/>
        <v>1E-3</v>
      </c>
      <c r="Y87" s="20">
        <f t="shared" si="6"/>
        <v>6</v>
      </c>
      <c r="Z87" s="20">
        <f t="shared" si="25"/>
        <v>0.8500000000000002</v>
      </c>
      <c r="AA87" s="20">
        <f t="shared" si="14"/>
        <v>0.72250000000000036</v>
      </c>
      <c r="AB87" s="20">
        <f t="shared" si="15"/>
        <v>4.3350000000000026</v>
      </c>
      <c r="AC87" s="20">
        <f t="shared" si="16"/>
        <v>-0.27749999999999964</v>
      </c>
      <c r="AD87" s="20">
        <v>1</v>
      </c>
      <c r="AE87" s="20">
        <f t="shared" si="17"/>
        <v>5.1000000000000012E-3</v>
      </c>
      <c r="AF87" s="20" t="str">
        <f t="shared" si="18"/>
        <v>1+0.0051j</v>
      </c>
      <c r="AH87" s="20" t="str">
        <f t="shared" si="19"/>
        <v>-0.2775-0.00141525j</v>
      </c>
      <c r="AI87" s="20" t="str">
        <f t="shared" si="20"/>
        <v>4.0575-0.00141525j</v>
      </c>
      <c r="AK87" s="20" t="str">
        <f t="shared" si="21"/>
        <v>1.06839173693215+0.000372653457965058j</v>
      </c>
      <c r="AO87" s="20">
        <f t="shared" si="22"/>
        <v>1.0683918019226357</v>
      </c>
      <c r="AP87" s="20">
        <v>17</v>
      </c>
      <c r="AR87" s="20">
        <f>Compensation!$C$16</f>
        <v>0.81435897435897442</v>
      </c>
    </row>
    <row r="88" spans="1:44" s="20" customFormat="1">
      <c r="A88" s="20">
        <f t="shared" si="0"/>
        <v>0.46</v>
      </c>
      <c r="B88" s="20">
        <f t="shared" si="1"/>
        <v>6</v>
      </c>
      <c r="C88" s="20">
        <f t="shared" si="23"/>
        <v>0.90000000000000024</v>
      </c>
      <c r="D88" s="20">
        <f t="shared" si="7"/>
        <v>0.81000000000000039</v>
      </c>
      <c r="E88" s="20">
        <f t="shared" si="8"/>
        <v>4.8600000000000021</v>
      </c>
      <c r="F88" s="20">
        <f t="shared" si="9"/>
        <v>-0.18999999999999961</v>
      </c>
      <c r="G88" s="20">
        <f>1</f>
        <v>1</v>
      </c>
      <c r="H88" s="20">
        <f t="shared" si="10"/>
        <v>2.4840000000000009</v>
      </c>
      <c r="I88" s="20" t="str">
        <f t="shared" si="11"/>
        <v>1+2.484j</v>
      </c>
      <c r="K88" s="20" t="str">
        <f t="shared" si="12"/>
        <v>-0.19-0.471959999999999j</v>
      </c>
      <c r="M88" s="20" t="str">
        <f t="shared" si="2"/>
        <v>4.67-0.471959999999999j</v>
      </c>
      <c r="O88" s="20" t="str">
        <f t="shared" si="3"/>
        <v>1.03016359971981+0.1041104951871j</v>
      </c>
      <c r="S88" s="20">
        <f t="shared" si="13"/>
        <v>1.0354110475534728</v>
      </c>
      <c r="U88" s="20">
        <f t="shared" si="4"/>
        <v>0.89205479452054803</v>
      </c>
      <c r="V88" s="20">
        <f t="shared" si="5"/>
        <v>0.77463414634146344</v>
      </c>
      <c r="X88" s="20">
        <f t="shared" si="24"/>
        <v>1E-3</v>
      </c>
      <c r="Y88" s="20">
        <f t="shared" si="6"/>
        <v>6</v>
      </c>
      <c r="Z88" s="20">
        <f t="shared" si="25"/>
        <v>0.90000000000000024</v>
      </c>
      <c r="AA88" s="20">
        <f t="shared" si="14"/>
        <v>0.81000000000000039</v>
      </c>
      <c r="AB88" s="20">
        <f t="shared" si="15"/>
        <v>4.8600000000000021</v>
      </c>
      <c r="AC88" s="20">
        <f t="shared" si="16"/>
        <v>-0.18999999999999961</v>
      </c>
      <c r="AD88" s="20">
        <v>1</v>
      </c>
      <c r="AE88" s="20">
        <f t="shared" si="17"/>
        <v>5.4000000000000012E-3</v>
      </c>
      <c r="AF88" s="20" t="str">
        <f t="shared" si="18"/>
        <v>1+0.0054j</v>
      </c>
      <c r="AH88" s="20" t="str">
        <f t="shared" si="19"/>
        <v>-0.19-0.001026j</v>
      </c>
      <c r="AI88" s="20" t="str">
        <f t="shared" si="20"/>
        <v>4.67-0.001026j</v>
      </c>
      <c r="AK88" s="20" t="str">
        <f t="shared" si="21"/>
        <v>1.04068517460742+0.000228638755706041j</v>
      </c>
      <c r="AO88" s="20">
        <f t="shared" si="22"/>
        <v>1.0406851997234114</v>
      </c>
      <c r="AP88" s="20">
        <v>18</v>
      </c>
      <c r="AR88" s="20">
        <f>Compensation!$C$16</f>
        <v>0.81435897435897442</v>
      </c>
    </row>
    <row r="89" spans="1:44" s="20" customFormat="1">
      <c r="A89" s="20">
        <f t="shared" si="0"/>
        <v>0.46</v>
      </c>
      <c r="B89" s="20">
        <f t="shared" si="1"/>
        <v>6</v>
      </c>
      <c r="C89" s="20">
        <f t="shared" si="23"/>
        <v>0.95000000000000029</v>
      </c>
      <c r="D89" s="20">
        <f t="shared" si="7"/>
        <v>0.90250000000000052</v>
      </c>
      <c r="E89" s="20">
        <f t="shared" si="8"/>
        <v>5.4150000000000027</v>
      </c>
      <c r="F89" s="20">
        <f t="shared" si="9"/>
        <v>-9.7499999999999476E-2</v>
      </c>
      <c r="G89" s="20">
        <f>1</f>
        <v>1</v>
      </c>
      <c r="H89" s="20">
        <f t="shared" si="10"/>
        <v>2.6220000000000012</v>
      </c>
      <c r="I89" s="20" t="str">
        <f t="shared" si="11"/>
        <v>1+2.622j</v>
      </c>
      <c r="K89" s="20" t="str">
        <f t="shared" si="12"/>
        <v>-0.0974999999999995-0.255644999999999j</v>
      </c>
      <c r="M89" s="20" t="str">
        <f t="shared" si="2"/>
        <v>5.3175-0.255644999999999j</v>
      </c>
      <c r="O89" s="20" t="str">
        <f t="shared" si="3"/>
        <v>1.01598741456335+0.0488447771689794j</v>
      </c>
      <c r="S89" s="20">
        <f t="shared" si="13"/>
        <v>1.0171608716460772</v>
      </c>
      <c r="U89" s="20">
        <f t="shared" si="4"/>
        <v>0.89205479452054803</v>
      </c>
      <c r="V89" s="20">
        <f t="shared" si="5"/>
        <v>0.77463414634146344</v>
      </c>
      <c r="X89" s="20">
        <f t="shared" si="24"/>
        <v>1E-3</v>
      </c>
      <c r="Y89" s="20">
        <f t="shared" si="6"/>
        <v>6</v>
      </c>
      <c r="Z89" s="20">
        <f t="shared" si="25"/>
        <v>0.95000000000000029</v>
      </c>
      <c r="AA89" s="20">
        <f t="shared" si="14"/>
        <v>0.90250000000000052</v>
      </c>
      <c r="AB89" s="20">
        <f t="shared" si="15"/>
        <v>5.4150000000000027</v>
      </c>
      <c r="AC89" s="20">
        <f t="shared" si="16"/>
        <v>-9.7499999999999476E-2</v>
      </c>
      <c r="AD89" s="20">
        <v>1</v>
      </c>
      <c r="AE89" s="20">
        <f t="shared" si="17"/>
        <v>5.7000000000000019E-3</v>
      </c>
      <c r="AF89" s="20" t="str">
        <f t="shared" si="18"/>
        <v>1+0.0057j</v>
      </c>
      <c r="AH89" s="20" t="str">
        <f t="shared" si="19"/>
        <v>-0.0974999999999995-0.000555749999999997j</v>
      </c>
      <c r="AI89" s="20" t="str">
        <f t="shared" si="20"/>
        <v>5.3175-0.000555749999999997j</v>
      </c>
      <c r="AK89" s="20" t="str">
        <f t="shared" si="21"/>
        <v>1.01833567293873+0.000106429722658335j</v>
      </c>
      <c r="AO89" s="20">
        <f t="shared" si="22"/>
        <v>1.0183356785003961</v>
      </c>
      <c r="AP89" s="20">
        <v>19</v>
      </c>
      <c r="AR89" s="20">
        <f>Compensation!$C$16</f>
        <v>0.81435897435897442</v>
      </c>
    </row>
    <row r="90" spans="1:44" s="20" customFormat="1">
      <c r="A90" s="20">
        <f t="shared" si="0"/>
        <v>0.46</v>
      </c>
      <c r="B90" s="20">
        <f t="shared" si="1"/>
        <v>6</v>
      </c>
      <c r="C90" s="20">
        <f t="shared" si="23"/>
        <v>1.0000000000000002</v>
      </c>
      <c r="D90" s="20">
        <f t="shared" si="7"/>
        <v>1.0000000000000004</v>
      </c>
      <c r="E90" s="20">
        <f t="shared" si="8"/>
        <v>6.0000000000000027</v>
      </c>
      <c r="F90" s="20">
        <f t="shared" si="9"/>
        <v>0</v>
      </c>
      <c r="G90" s="20">
        <f>1</f>
        <v>1</v>
      </c>
      <c r="H90" s="20">
        <f t="shared" si="10"/>
        <v>2.7600000000000011</v>
      </c>
      <c r="I90" s="20" t="str">
        <f t="shared" si="11"/>
        <v>1+2.76j</v>
      </c>
      <c r="K90" s="20" t="str">
        <f t="shared" si="12"/>
        <v>0</v>
      </c>
      <c r="M90" s="20" t="str">
        <f t="shared" si="2"/>
        <v>6</v>
      </c>
      <c r="O90" s="20" t="str">
        <f t="shared" si="3"/>
        <v>1</v>
      </c>
      <c r="S90" s="20">
        <f t="shared" si="13"/>
        <v>1</v>
      </c>
      <c r="U90" s="20">
        <f t="shared" si="4"/>
        <v>0.89205479452054803</v>
      </c>
      <c r="V90" s="20">
        <f t="shared" si="5"/>
        <v>0.77463414634146344</v>
      </c>
      <c r="X90" s="20">
        <f t="shared" si="24"/>
        <v>1E-3</v>
      </c>
      <c r="Y90" s="20">
        <f t="shared" si="6"/>
        <v>6</v>
      </c>
      <c r="Z90" s="20">
        <f t="shared" si="25"/>
        <v>1.0000000000000002</v>
      </c>
      <c r="AA90" s="20">
        <f t="shared" si="14"/>
        <v>1.0000000000000004</v>
      </c>
      <c r="AB90" s="20">
        <f t="shared" si="15"/>
        <v>6.0000000000000027</v>
      </c>
      <c r="AC90" s="20">
        <f t="shared" si="16"/>
        <v>0</v>
      </c>
      <c r="AD90" s="20">
        <v>1</v>
      </c>
      <c r="AE90" s="20">
        <f t="shared" si="17"/>
        <v>6.0000000000000019E-3</v>
      </c>
      <c r="AF90" s="20" t="str">
        <f t="shared" si="18"/>
        <v>1+0.006j</v>
      </c>
      <c r="AH90" s="20" t="str">
        <f t="shared" si="19"/>
        <v>0</v>
      </c>
      <c r="AI90" s="20" t="str">
        <f t="shared" si="20"/>
        <v>6</v>
      </c>
      <c r="AK90" s="20" t="str">
        <f t="shared" si="21"/>
        <v>1</v>
      </c>
      <c r="AO90" s="20">
        <f t="shared" si="22"/>
        <v>1</v>
      </c>
      <c r="AP90" s="20">
        <v>20</v>
      </c>
      <c r="AR90" s="20">
        <f>Compensation!$C$16</f>
        <v>0.81435897435897442</v>
      </c>
    </row>
    <row r="91" spans="1:44" s="20" customFormat="1">
      <c r="A91" s="20">
        <f t="shared" si="0"/>
        <v>0.46</v>
      </c>
      <c r="B91" s="20">
        <f t="shared" si="1"/>
        <v>6</v>
      </c>
      <c r="C91" s="20">
        <f t="shared" si="23"/>
        <v>1.0500000000000003</v>
      </c>
      <c r="D91" s="20">
        <f t="shared" si="7"/>
        <v>1.1025000000000005</v>
      </c>
      <c r="E91" s="20">
        <f t="shared" si="8"/>
        <v>6.6150000000000029</v>
      </c>
      <c r="F91" s="20">
        <f t="shared" si="9"/>
        <v>0.10250000000000048</v>
      </c>
      <c r="G91" s="20">
        <f>1</f>
        <v>1</v>
      </c>
      <c r="H91" s="20">
        <f t="shared" si="10"/>
        <v>2.898000000000001</v>
      </c>
      <c r="I91" s="20" t="str">
        <f t="shared" si="11"/>
        <v>1+2.898j</v>
      </c>
      <c r="K91" s="20" t="str">
        <f t="shared" si="12"/>
        <v>0.1025+0.297045000000001j</v>
      </c>
      <c r="M91" s="20" t="str">
        <f t="shared" si="2"/>
        <v>6.7175+0.297045000000001j</v>
      </c>
      <c r="O91" s="20" t="str">
        <f t="shared" si="3"/>
        <v>0.982819570460802-0.0434598644298519j</v>
      </c>
      <c r="S91" s="20">
        <f t="shared" si="13"/>
        <v>0.98377998957948753</v>
      </c>
      <c r="U91" s="20">
        <f t="shared" si="4"/>
        <v>0.89205479452054803</v>
      </c>
      <c r="V91" s="20">
        <f t="shared" si="5"/>
        <v>0.77463414634146344</v>
      </c>
      <c r="X91" s="20">
        <f t="shared" si="24"/>
        <v>1E-3</v>
      </c>
      <c r="Y91" s="20">
        <f t="shared" si="6"/>
        <v>6</v>
      </c>
      <c r="Z91" s="20">
        <f t="shared" si="25"/>
        <v>1.0500000000000003</v>
      </c>
      <c r="AA91" s="20">
        <f t="shared" si="14"/>
        <v>1.1025000000000005</v>
      </c>
      <c r="AB91" s="20">
        <f t="shared" si="15"/>
        <v>6.6150000000000029</v>
      </c>
      <c r="AC91" s="20">
        <f t="shared" si="16"/>
        <v>0.10250000000000048</v>
      </c>
      <c r="AD91" s="20">
        <v>1</v>
      </c>
      <c r="AE91" s="20">
        <f t="shared" si="17"/>
        <v>6.3000000000000018E-3</v>
      </c>
      <c r="AF91" s="20" t="str">
        <f t="shared" si="18"/>
        <v>1+0.0063j</v>
      </c>
      <c r="AH91" s="20" t="str">
        <f t="shared" si="19"/>
        <v>0.1025+0.000645750000000003j</v>
      </c>
      <c r="AI91" s="20" t="str">
        <f t="shared" si="20"/>
        <v>6.7175+0.000645750000000003j</v>
      </c>
      <c r="AK91" s="20" t="str">
        <f t="shared" si="21"/>
        <v>0.984741338127512-0.0000946627047407285j</v>
      </c>
      <c r="AO91" s="20">
        <f t="shared" si="22"/>
        <v>0.98474134267745184</v>
      </c>
      <c r="AP91" s="20">
        <v>21</v>
      </c>
      <c r="AR91" s="20">
        <f>Compensation!$C$16</f>
        <v>0.81435897435897442</v>
      </c>
    </row>
    <row r="92" spans="1:44" s="20" customFormat="1">
      <c r="A92" s="20">
        <f t="shared" si="0"/>
        <v>0.46</v>
      </c>
      <c r="B92" s="20">
        <f t="shared" si="1"/>
        <v>6</v>
      </c>
      <c r="C92" s="20">
        <f t="shared" si="23"/>
        <v>1.1000000000000003</v>
      </c>
      <c r="D92" s="20">
        <f t="shared" si="7"/>
        <v>1.2100000000000006</v>
      </c>
      <c r="E92" s="20">
        <f t="shared" si="8"/>
        <v>7.2600000000000033</v>
      </c>
      <c r="F92" s="20">
        <f t="shared" si="9"/>
        <v>0.21000000000000063</v>
      </c>
      <c r="G92" s="20">
        <f>1</f>
        <v>1</v>
      </c>
      <c r="H92" s="20">
        <f t="shared" si="10"/>
        <v>3.0360000000000009</v>
      </c>
      <c r="I92" s="20" t="str">
        <f t="shared" si="11"/>
        <v>1+3.036j</v>
      </c>
      <c r="K92" s="20" t="str">
        <f t="shared" si="12"/>
        <v>0.210000000000001+0.637560000000002j</v>
      </c>
      <c r="M92" s="20" t="str">
        <f t="shared" si="2"/>
        <v>7.47+0.637560000000002j</v>
      </c>
      <c r="O92" s="20" t="str">
        <f t="shared" si="3"/>
        <v>0.964859015722922-0.0823501357515807j</v>
      </c>
      <c r="S92" s="20">
        <f t="shared" si="13"/>
        <v>0.96836690622930188</v>
      </c>
      <c r="U92" s="20">
        <f t="shared" si="4"/>
        <v>0.89205479452054803</v>
      </c>
      <c r="V92" s="20">
        <f t="shared" si="5"/>
        <v>0.77463414634146344</v>
      </c>
      <c r="X92" s="20">
        <f t="shared" si="24"/>
        <v>1E-3</v>
      </c>
      <c r="Y92" s="20">
        <f t="shared" si="6"/>
        <v>6</v>
      </c>
      <c r="Z92" s="20">
        <f t="shared" si="25"/>
        <v>1.1000000000000003</v>
      </c>
      <c r="AA92" s="20">
        <f t="shared" si="14"/>
        <v>1.2100000000000006</v>
      </c>
      <c r="AB92" s="20">
        <f t="shared" si="15"/>
        <v>7.2600000000000033</v>
      </c>
      <c r="AC92" s="20">
        <f t="shared" si="16"/>
        <v>0.21000000000000063</v>
      </c>
      <c r="AD92" s="20">
        <v>1</v>
      </c>
      <c r="AE92" s="20">
        <f t="shared" si="17"/>
        <v>6.6000000000000017E-3</v>
      </c>
      <c r="AF92" s="20" t="str">
        <f t="shared" si="18"/>
        <v>1+0.0066j</v>
      </c>
      <c r="AH92" s="20" t="str">
        <f t="shared" si="19"/>
        <v>0.210000000000001+0.001386j</v>
      </c>
      <c r="AI92" s="20" t="str">
        <f t="shared" si="20"/>
        <v>7.47+0.001386j</v>
      </c>
      <c r="AK92" s="20" t="str">
        <f t="shared" si="21"/>
        <v>0.971887516742705-0.000180326117564309j</v>
      </c>
      <c r="AO92" s="20">
        <f t="shared" si="22"/>
        <v>0.97188753347175427</v>
      </c>
      <c r="AP92" s="20">
        <v>22</v>
      </c>
      <c r="AR92" s="20">
        <f>Compensation!$C$16</f>
        <v>0.81435897435897442</v>
      </c>
    </row>
    <row r="93" spans="1:44" s="20" customFormat="1">
      <c r="A93" s="20">
        <f t="shared" si="0"/>
        <v>0.46</v>
      </c>
      <c r="B93" s="20">
        <f t="shared" si="1"/>
        <v>6</v>
      </c>
      <c r="C93" s="20">
        <f t="shared" si="23"/>
        <v>1.1500000000000004</v>
      </c>
      <c r="D93" s="20">
        <f t="shared" si="7"/>
        <v>1.3225000000000009</v>
      </c>
      <c r="E93" s="20">
        <f t="shared" si="8"/>
        <v>7.9350000000000058</v>
      </c>
      <c r="F93" s="20">
        <f t="shared" si="9"/>
        <v>0.3225000000000009</v>
      </c>
      <c r="G93" s="20">
        <f>1</f>
        <v>1</v>
      </c>
      <c r="H93" s="20">
        <f t="shared" si="10"/>
        <v>3.1740000000000013</v>
      </c>
      <c r="I93" s="20" t="str">
        <f t="shared" si="11"/>
        <v>1+3.174j</v>
      </c>
      <c r="K93" s="20" t="str">
        <f t="shared" si="12"/>
        <v>0.322500000000001+1.023615j</v>
      </c>
      <c r="M93" s="20" t="str">
        <f t="shared" si="2"/>
        <v>8.25750000000001+1.023615j</v>
      </c>
      <c r="O93" s="20" t="str">
        <f t="shared" si="3"/>
        <v>0.946401675703187-0.117317705270956j</v>
      </c>
      <c r="S93" s="20">
        <f t="shared" si="13"/>
        <v>0.95364541405275127</v>
      </c>
      <c r="U93" s="20">
        <f t="shared" si="4"/>
        <v>0.89205479452054803</v>
      </c>
      <c r="V93" s="20">
        <f t="shared" si="5"/>
        <v>0.77463414634146344</v>
      </c>
      <c r="X93" s="20">
        <f t="shared" si="24"/>
        <v>1E-3</v>
      </c>
      <c r="Y93" s="20">
        <f t="shared" si="6"/>
        <v>6</v>
      </c>
      <c r="Z93" s="20">
        <f t="shared" si="25"/>
        <v>1.1500000000000004</v>
      </c>
      <c r="AA93" s="20">
        <f t="shared" si="14"/>
        <v>1.3225000000000009</v>
      </c>
      <c r="AB93" s="20">
        <f t="shared" si="15"/>
        <v>7.9350000000000058</v>
      </c>
      <c r="AC93" s="20">
        <f t="shared" si="16"/>
        <v>0.3225000000000009</v>
      </c>
      <c r="AD93" s="20">
        <v>1</v>
      </c>
      <c r="AE93" s="20">
        <f t="shared" si="17"/>
        <v>6.9000000000000025E-3</v>
      </c>
      <c r="AF93" s="20" t="str">
        <f t="shared" si="18"/>
        <v>1+0.0069j</v>
      </c>
      <c r="AH93" s="20" t="str">
        <f t="shared" si="19"/>
        <v>0.322500000000001+0.00222525000000001j</v>
      </c>
      <c r="AI93" s="20" t="str">
        <f t="shared" si="20"/>
        <v>8.25750000000001+0.00222525000000001j</v>
      </c>
      <c r="AK93" s="20" t="str">
        <f t="shared" si="21"/>
        <v>0.960944526037512-0.000258957530313652j</v>
      </c>
      <c r="AO93" s="20">
        <f t="shared" si="22"/>
        <v>0.96094456092974545</v>
      </c>
      <c r="AP93" s="20">
        <v>23</v>
      </c>
      <c r="AR93" s="20">
        <f>Compensation!$C$16</f>
        <v>0.81435897435897442</v>
      </c>
    </row>
    <row r="94" spans="1:44" s="20" customFormat="1">
      <c r="A94" s="20">
        <f t="shared" si="0"/>
        <v>0.46</v>
      </c>
      <c r="B94" s="20">
        <f t="shared" si="1"/>
        <v>6</v>
      </c>
      <c r="C94" s="20">
        <f t="shared" si="23"/>
        <v>1.2000000000000004</v>
      </c>
      <c r="D94" s="20">
        <f t="shared" si="7"/>
        <v>1.4400000000000011</v>
      </c>
      <c r="E94" s="20">
        <f t="shared" si="8"/>
        <v>8.6400000000000059</v>
      </c>
      <c r="F94" s="20">
        <f t="shared" si="9"/>
        <v>0.44000000000000106</v>
      </c>
      <c r="G94" s="20">
        <f>1</f>
        <v>1</v>
      </c>
      <c r="H94" s="20">
        <f t="shared" si="10"/>
        <v>3.3120000000000016</v>
      </c>
      <c r="I94" s="20" t="str">
        <f t="shared" si="11"/>
        <v>1+3.312j</v>
      </c>
      <c r="K94" s="20" t="str">
        <f t="shared" si="12"/>
        <v>0.440000000000001+1.45728j</v>
      </c>
      <c r="M94" s="20" t="str">
        <f t="shared" si="2"/>
        <v>9.08000000000001+1.45728j</v>
      </c>
      <c r="O94" s="20" t="str">
        <f t="shared" si="3"/>
        <v>0.927647389197161-0.148881276137581j</v>
      </c>
      <c r="S94" s="20">
        <f t="shared" si="13"/>
        <v>0.93951866030891795</v>
      </c>
      <c r="U94" s="20">
        <f t="shared" si="4"/>
        <v>0.89205479452054803</v>
      </c>
      <c r="V94" s="20">
        <f t="shared" si="5"/>
        <v>0.77463414634146344</v>
      </c>
      <c r="X94" s="20">
        <f t="shared" si="24"/>
        <v>1E-3</v>
      </c>
      <c r="Y94" s="20">
        <f t="shared" si="6"/>
        <v>6</v>
      </c>
      <c r="Z94" s="20">
        <f t="shared" si="25"/>
        <v>1.2000000000000004</v>
      </c>
      <c r="AA94" s="20">
        <f t="shared" si="14"/>
        <v>1.4400000000000011</v>
      </c>
      <c r="AB94" s="20">
        <f t="shared" si="15"/>
        <v>8.6400000000000059</v>
      </c>
      <c r="AC94" s="20">
        <f t="shared" si="16"/>
        <v>0.44000000000000106</v>
      </c>
      <c r="AD94" s="20">
        <v>1</v>
      </c>
      <c r="AE94" s="20">
        <f t="shared" si="17"/>
        <v>7.2000000000000033E-3</v>
      </c>
      <c r="AF94" s="20" t="str">
        <f t="shared" si="18"/>
        <v>1+0.0072j</v>
      </c>
      <c r="AH94" s="20" t="str">
        <f t="shared" si="19"/>
        <v>0.440000000000001+0.00316800000000001j</v>
      </c>
      <c r="AI94" s="20" t="str">
        <f t="shared" si="20"/>
        <v>9.08000000000001+0.00316800000000001j</v>
      </c>
      <c r="AK94" s="20" t="str">
        <f t="shared" si="21"/>
        <v>0.951541734388815-0.000331991653584116j</v>
      </c>
      <c r="AO94" s="20">
        <f t="shared" si="22"/>
        <v>0.95154179230453773</v>
      </c>
      <c r="AP94" s="20">
        <v>24</v>
      </c>
      <c r="AR94" s="20">
        <f>Compensation!$C$16</f>
        <v>0.81435897435897442</v>
      </c>
    </row>
    <row r="95" spans="1:44" s="20" customFormat="1">
      <c r="A95" s="20">
        <f t="shared" si="0"/>
        <v>0.46</v>
      </c>
      <c r="B95" s="20">
        <f t="shared" si="1"/>
        <v>6</v>
      </c>
      <c r="C95" s="20">
        <f t="shared" si="23"/>
        <v>1.2500000000000004</v>
      </c>
      <c r="D95" s="20">
        <f t="shared" si="7"/>
        <v>1.5625000000000011</v>
      </c>
      <c r="E95" s="20">
        <f t="shared" si="8"/>
        <v>9.3750000000000071</v>
      </c>
      <c r="F95" s="20">
        <f t="shared" si="9"/>
        <v>0.56250000000000111</v>
      </c>
      <c r="G95" s="20">
        <f>1</f>
        <v>1</v>
      </c>
      <c r="H95" s="20">
        <f t="shared" si="10"/>
        <v>3.4500000000000015</v>
      </c>
      <c r="I95" s="20" t="str">
        <f t="shared" si="11"/>
        <v>1+3.45j</v>
      </c>
      <c r="K95" s="20" t="str">
        <f t="shared" si="12"/>
        <v>0.562500000000001+1.940625j</v>
      </c>
      <c r="M95" s="20" t="str">
        <f t="shared" si="2"/>
        <v>9.93750000000001+1.940625j</v>
      </c>
      <c r="O95" s="20" t="str">
        <f t="shared" si="3"/>
        <v>0.908740973673088-0.177461680707858j</v>
      </c>
      <c r="S95" s="20">
        <f t="shared" si="13"/>
        <v>0.92590647764877942</v>
      </c>
      <c r="U95" s="20">
        <f t="shared" si="4"/>
        <v>0.89205479452054803</v>
      </c>
      <c r="V95" s="20">
        <f t="shared" si="5"/>
        <v>0.77463414634146344</v>
      </c>
      <c r="X95" s="20">
        <f t="shared" si="24"/>
        <v>1E-3</v>
      </c>
      <c r="Y95" s="20">
        <f t="shared" si="6"/>
        <v>6</v>
      </c>
      <c r="Z95" s="20">
        <f t="shared" si="25"/>
        <v>1.2500000000000004</v>
      </c>
      <c r="AA95" s="20">
        <f t="shared" si="14"/>
        <v>1.5625000000000011</v>
      </c>
      <c r="AB95" s="20">
        <f t="shared" si="15"/>
        <v>9.3750000000000071</v>
      </c>
      <c r="AC95" s="20">
        <f t="shared" si="16"/>
        <v>0.56250000000000111</v>
      </c>
      <c r="AD95" s="20">
        <v>1</v>
      </c>
      <c r="AE95" s="20">
        <f t="shared" si="17"/>
        <v>7.5000000000000032E-3</v>
      </c>
      <c r="AF95" s="20" t="str">
        <f t="shared" si="18"/>
        <v>1+0.0075j</v>
      </c>
      <c r="AH95" s="20" t="str">
        <f t="shared" si="19"/>
        <v>0.562500000000001+0.00421875000000001j</v>
      </c>
      <c r="AI95" s="20" t="str">
        <f t="shared" si="20"/>
        <v>9.93750000000001+0.00421875000000001j</v>
      </c>
      <c r="AK95" s="20" t="str">
        <f t="shared" si="21"/>
        <v>0.94339605639222-0.000400498325826886j</v>
      </c>
      <c r="AO95" s="20">
        <f t="shared" si="22"/>
        <v>0.94339614140365335</v>
      </c>
      <c r="AP95" s="20">
        <v>25</v>
      </c>
      <c r="AR95" s="20">
        <f>Compensation!$C$16</f>
        <v>0.81435897435897442</v>
      </c>
    </row>
    <row r="96" spans="1:44" s="20" customFormat="1">
      <c r="A96" s="20">
        <f t="shared" si="0"/>
        <v>0.46</v>
      </c>
      <c r="B96" s="20">
        <f t="shared" si="1"/>
        <v>6</v>
      </c>
      <c r="C96" s="20">
        <f t="shared" si="23"/>
        <v>1.3000000000000005</v>
      </c>
      <c r="D96" s="20">
        <f t="shared" si="7"/>
        <v>1.6900000000000013</v>
      </c>
      <c r="E96" s="20">
        <f t="shared" si="8"/>
        <v>10.140000000000008</v>
      </c>
      <c r="F96" s="20">
        <f t="shared" si="9"/>
        <v>0.69000000000000128</v>
      </c>
      <c r="G96" s="20">
        <f>1</f>
        <v>1</v>
      </c>
      <c r="H96" s="20">
        <f t="shared" si="10"/>
        <v>3.5880000000000014</v>
      </c>
      <c r="I96" s="20" t="str">
        <f t="shared" si="11"/>
        <v>1+3.588j</v>
      </c>
      <c r="K96" s="20" t="str">
        <f t="shared" si="12"/>
        <v>0.690000000000001+2.47572j</v>
      </c>
      <c r="M96" s="20" t="str">
        <f t="shared" si="2"/>
        <v>10.83+2.47572j</v>
      </c>
      <c r="O96" s="20" t="str">
        <f t="shared" si="3"/>
        <v>0.889790146878168-0.203404548700759j</v>
      </c>
      <c r="S96" s="20">
        <f t="shared" si="13"/>
        <v>0.91274307223535323</v>
      </c>
      <c r="U96" s="20">
        <f t="shared" si="4"/>
        <v>0.89205479452054803</v>
      </c>
      <c r="V96" s="20">
        <f t="shared" si="5"/>
        <v>0.77463414634146344</v>
      </c>
      <c r="X96" s="20">
        <f t="shared" si="24"/>
        <v>1E-3</v>
      </c>
      <c r="Y96" s="20">
        <f t="shared" si="6"/>
        <v>6</v>
      </c>
      <c r="Z96" s="20">
        <f t="shared" si="25"/>
        <v>1.3000000000000005</v>
      </c>
      <c r="AA96" s="20">
        <f t="shared" si="14"/>
        <v>1.6900000000000013</v>
      </c>
      <c r="AB96" s="20">
        <f t="shared" si="15"/>
        <v>10.140000000000008</v>
      </c>
      <c r="AC96" s="20">
        <f t="shared" si="16"/>
        <v>0.69000000000000128</v>
      </c>
      <c r="AD96" s="20">
        <v>1</v>
      </c>
      <c r="AE96" s="20">
        <f t="shared" si="17"/>
        <v>7.8000000000000022E-3</v>
      </c>
      <c r="AF96" s="20" t="str">
        <f t="shared" si="18"/>
        <v>1+0.0078j</v>
      </c>
      <c r="AH96" s="20" t="str">
        <f t="shared" si="19"/>
        <v>0.690000000000001+0.00538200000000001j</v>
      </c>
      <c r="AI96" s="20" t="str">
        <f t="shared" si="20"/>
        <v>10.83+0.00538200000000001j</v>
      </c>
      <c r="AK96" s="20" t="str">
        <f t="shared" si="21"/>
        <v>0.936287857414957-0.000465290974017295j</v>
      </c>
      <c r="AO96" s="20">
        <f t="shared" si="22"/>
        <v>0.9362879730288014</v>
      </c>
      <c r="AP96" s="20">
        <v>26</v>
      </c>
      <c r="AR96" s="20">
        <f>Compensation!$C$16</f>
        <v>0.81435897435897442</v>
      </c>
    </row>
    <row r="97" spans="1:44" s="20" customFormat="1">
      <c r="A97" s="20">
        <f t="shared" si="0"/>
        <v>0.46</v>
      </c>
      <c r="B97" s="20">
        <f t="shared" si="1"/>
        <v>6</v>
      </c>
      <c r="C97" s="20">
        <f t="shared" si="23"/>
        <v>1.3500000000000005</v>
      </c>
      <c r="D97" s="20">
        <f t="shared" si="7"/>
        <v>1.8225000000000013</v>
      </c>
      <c r="E97" s="20">
        <f t="shared" si="8"/>
        <v>10.935000000000008</v>
      </c>
      <c r="F97" s="20">
        <f t="shared" si="9"/>
        <v>0.82250000000000134</v>
      </c>
      <c r="G97" s="20">
        <f>1</f>
        <v>1</v>
      </c>
      <c r="H97" s="20">
        <f t="shared" si="10"/>
        <v>3.7260000000000018</v>
      </c>
      <c r="I97" s="20" t="str">
        <f t="shared" si="11"/>
        <v>1+3.726j</v>
      </c>
      <c r="K97" s="20" t="str">
        <f t="shared" si="12"/>
        <v>0.822500000000001+3.064635j</v>
      </c>
      <c r="M97" s="20" t="str">
        <f t="shared" si="2"/>
        <v>11.7575+3.064635j</v>
      </c>
      <c r="O97" s="20" t="str">
        <f t="shared" si="3"/>
        <v>0.870876997099622-0.22699724652404j</v>
      </c>
      <c r="S97" s="20">
        <f t="shared" si="13"/>
        <v>0.89997471853755462</v>
      </c>
      <c r="U97" s="20">
        <f t="shared" si="4"/>
        <v>0.89205479452054803</v>
      </c>
      <c r="V97" s="20">
        <f t="shared" si="5"/>
        <v>0.77463414634146344</v>
      </c>
      <c r="X97" s="20">
        <f t="shared" si="24"/>
        <v>1E-3</v>
      </c>
      <c r="Y97" s="20">
        <f t="shared" si="6"/>
        <v>6</v>
      </c>
      <c r="Z97" s="20">
        <f t="shared" si="25"/>
        <v>1.3500000000000005</v>
      </c>
      <c r="AA97" s="20">
        <f t="shared" si="14"/>
        <v>1.8225000000000013</v>
      </c>
      <c r="AB97" s="20">
        <f t="shared" si="15"/>
        <v>10.935000000000008</v>
      </c>
      <c r="AC97" s="20">
        <f t="shared" si="16"/>
        <v>0.82250000000000134</v>
      </c>
      <c r="AD97" s="20">
        <v>1</v>
      </c>
      <c r="AE97" s="20">
        <f t="shared" si="17"/>
        <v>8.100000000000003E-3</v>
      </c>
      <c r="AF97" s="20" t="str">
        <f t="shared" si="18"/>
        <v>1+0.0081j</v>
      </c>
      <c r="AH97" s="20" t="str">
        <f t="shared" si="19"/>
        <v>0.822500000000001+0.00666225000000001j</v>
      </c>
      <c r="AI97" s="20" t="str">
        <f t="shared" si="20"/>
        <v>11.7575+0.00666225000000001j</v>
      </c>
      <c r="AK97" s="20" t="str">
        <f t="shared" si="21"/>
        <v>0.930044353731871-0.000526998766374669j</v>
      </c>
      <c r="AO97" s="20">
        <f t="shared" si="22"/>
        <v>0.93004450304070585</v>
      </c>
      <c r="AP97" s="20">
        <v>27</v>
      </c>
      <c r="AR97" s="20">
        <f>Compensation!$C$16</f>
        <v>0.81435897435897442</v>
      </c>
    </row>
    <row r="98" spans="1:44" s="20" customFormat="1">
      <c r="A98" s="20">
        <f t="shared" si="0"/>
        <v>0.46</v>
      </c>
      <c r="B98" s="20">
        <f t="shared" si="1"/>
        <v>6</v>
      </c>
      <c r="C98" s="20">
        <f t="shared" si="23"/>
        <v>1.4000000000000006</v>
      </c>
      <c r="D98" s="20">
        <f t="shared" si="7"/>
        <v>1.9600000000000015</v>
      </c>
      <c r="E98" s="20">
        <f t="shared" si="8"/>
        <v>11.760000000000009</v>
      </c>
      <c r="F98" s="20">
        <f t="shared" si="9"/>
        <v>0.96000000000000152</v>
      </c>
      <c r="G98" s="20">
        <f>1</f>
        <v>1</v>
      </c>
      <c r="H98" s="20">
        <f t="shared" si="10"/>
        <v>3.8640000000000021</v>
      </c>
      <c r="I98" s="20" t="str">
        <f t="shared" si="11"/>
        <v>1+3.864j</v>
      </c>
      <c r="K98" s="20" t="str">
        <f t="shared" si="12"/>
        <v>0.960000000000002+3.70944000000001j</v>
      </c>
      <c r="M98" s="20" t="str">
        <f t="shared" si="2"/>
        <v>12.72+3.70944000000001j</v>
      </c>
      <c r="O98" s="20" t="str">
        <f t="shared" si="3"/>
        <v>0.852065448117578-0.248481576718968j</v>
      </c>
      <c r="S98" s="20">
        <f t="shared" si="13"/>
        <v>0.88755767240475891</v>
      </c>
      <c r="U98" s="20">
        <f t="shared" si="4"/>
        <v>0.89205479452054803</v>
      </c>
      <c r="V98" s="20">
        <f t="shared" si="5"/>
        <v>0.77463414634146344</v>
      </c>
      <c r="X98" s="20">
        <f t="shared" si="24"/>
        <v>1E-3</v>
      </c>
      <c r="Y98" s="20">
        <f t="shared" si="6"/>
        <v>6</v>
      </c>
      <c r="Z98" s="20">
        <f t="shared" si="25"/>
        <v>1.4000000000000006</v>
      </c>
      <c r="AA98" s="20">
        <f t="shared" si="14"/>
        <v>1.9600000000000015</v>
      </c>
      <c r="AB98" s="20">
        <f t="shared" si="15"/>
        <v>11.760000000000009</v>
      </c>
      <c r="AC98" s="20">
        <f t="shared" si="16"/>
        <v>0.96000000000000152</v>
      </c>
      <c r="AD98" s="20">
        <v>1</v>
      </c>
      <c r="AE98" s="20">
        <f t="shared" si="17"/>
        <v>8.4000000000000047E-3</v>
      </c>
      <c r="AF98" s="20" t="str">
        <f t="shared" si="18"/>
        <v>1+0.0084j</v>
      </c>
      <c r="AH98" s="20" t="str">
        <f t="shared" si="19"/>
        <v>0.960000000000002+0.00806400000000001j</v>
      </c>
      <c r="AI98" s="20" t="str">
        <f t="shared" si="20"/>
        <v>12.72+0.00806400000000001j</v>
      </c>
      <c r="AK98" s="20" t="str">
        <f t="shared" si="21"/>
        <v>0.924527930311481-0.000586115819971053j</v>
      </c>
      <c r="AO98" s="20">
        <f t="shared" si="22"/>
        <v>0.92452811609911845</v>
      </c>
      <c r="AP98" s="20">
        <v>28</v>
      </c>
      <c r="AR98" s="20">
        <f>Compensation!$C$16</f>
        <v>0.81435897435897442</v>
      </c>
    </row>
    <row r="99" spans="1:44" s="20" customFormat="1">
      <c r="A99" s="20">
        <f t="shared" si="0"/>
        <v>0.46</v>
      </c>
      <c r="B99" s="20">
        <f t="shared" si="1"/>
        <v>6</v>
      </c>
      <c r="C99" s="20">
        <f t="shared" si="23"/>
        <v>1.4500000000000006</v>
      </c>
      <c r="D99" s="20">
        <f t="shared" si="7"/>
        <v>2.1025000000000018</v>
      </c>
      <c r="E99" s="20">
        <f t="shared" si="8"/>
        <v>12.615000000000011</v>
      </c>
      <c r="F99" s="20">
        <f t="shared" si="9"/>
        <v>1.1025000000000018</v>
      </c>
      <c r="G99" s="20">
        <f>1</f>
        <v>1</v>
      </c>
      <c r="H99" s="20">
        <f t="shared" si="10"/>
        <v>4.0020000000000016</v>
      </c>
      <c r="I99" s="20" t="str">
        <f t="shared" si="11"/>
        <v>1+4.002j</v>
      </c>
      <c r="K99" s="20" t="str">
        <f t="shared" si="12"/>
        <v>1.1025+4.41220500000001j</v>
      </c>
      <c r="M99" s="20" t="str">
        <f t="shared" si="2"/>
        <v>13.7175+4.41220500000001j</v>
      </c>
      <c r="O99" s="20" t="str">
        <f t="shared" si="3"/>
        <v>0.833406199908838-0.268063349901132j</v>
      </c>
      <c r="S99" s="20">
        <f t="shared" si="13"/>
        <v>0.87545636876243405</v>
      </c>
      <c r="U99" s="20">
        <f t="shared" si="4"/>
        <v>0.89205479452054803</v>
      </c>
      <c r="V99" s="20">
        <f t="shared" si="5"/>
        <v>0.77463414634146344</v>
      </c>
      <c r="X99" s="20">
        <f t="shared" si="24"/>
        <v>1E-3</v>
      </c>
      <c r="Y99" s="20">
        <f t="shared" si="6"/>
        <v>6</v>
      </c>
      <c r="Z99" s="20">
        <f t="shared" si="25"/>
        <v>1.4500000000000006</v>
      </c>
      <c r="AA99" s="20">
        <f t="shared" si="14"/>
        <v>2.1025000000000018</v>
      </c>
      <c r="AB99" s="20">
        <f t="shared" si="15"/>
        <v>12.615000000000011</v>
      </c>
      <c r="AC99" s="20">
        <f t="shared" si="16"/>
        <v>1.1025000000000018</v>
      </c>
      <c r="AD99" s="20">
        <v>1</v>
      </c>
      <c r="AE99" s="20">
        <f t="shared" si="17"/>
        <v>8.7000000000000029E-3</v>
      </c>
      <c r="AF99" s="20" t="str">
        <f t="shared" si="18"/>
        <v>1+0.0087j</v>
      </c>
      <c r="AH99" s="20" t="str">
        <f t="shared" si="19"/>
        <v>1.1025+0.00959175000000002j</v>
      </c>
      <c r="AI99" s="20" t="str">
        <f t="shared" si="20"/>
        <v>13.7175+0.00959175000000002j</v>
      </c>
      <c r="AK99" s="20" t="str">
        <f t="shared" si="21"/>
        <v>0.919627762505134-0.000643035508730354j</v>
      </c>
      <c r="AO99" s="20">
        <f t="shared" si="22"/>
        <v>0.91962798732143025</v>
      </c>
      <c r="AP99" s="20">
        <v>29</v>
      </c>
      <c r="AR99" s="20">
        <f>Compensation!$C$16</f>
        <v>0.81435897435897442</v>
      </c>
    </row>
    <row r="100" spans="1:44" s="20" customFormat="1">
      <c r="A100" s="20">
        <f t="shared" si="0"/>
        <v>0.46</v>
      </c>
      <c r="B100" s="20">
        <f t="shared" si="1"/>
        <v>6</v>
      </c>
      <c r="C100" s="20">
        <f t="shared" si="23"/>
        <v>1.5000000000000007</v>
      </c>
      <c r="D100" s="20">
        <f t="shared" si="7"/>
        <v>2.2500000000000018</v>
      </c>
      <c r="E100" s="20">
        <f t="shared" si="8"/>
        <v>13.500000000000011</v>
      </c>
      <c r="F100" s="20">
        <f t="shared" si="9"/>
        <v>1.2500000000000018</v>
      </c>
      <c r="G100" s="20">
        <f>1</f>
        <v>1</v>
      </c>
      <c r="H100" s="20">
        <f t="shared" si="10"/>
        <v>4.1400000000000015</v>
      </c>
      <c r="I100" s="20" t="str">
        <f t="shared" si="11"/>
        <v>1+4.14j</v>
      </c>
      <c r="K100" s="20" t="str">
        <f t="shared" si="12"/>
        <v>1.25+5.17500000000001j</v>
      </c>
      <c r="M100" s="20" t="str">
        <f t="shared" si="2"/>
        <v>14.75+5.17500000000001j</v>
      </c>
      <c r="O100" s="20" t="str">
        <f t="shared" si="3"/>
        <v>0.814940056119852-0.285919646808152j</v>
      </c>
      <c r="S100" s="20">
        <f t="shared" si="13"/>
        <v>0.86364190466855306</v>
      </c>
      <c r="U100" s="20">
        <f t="shared" si="4"/>
        <v>0.89205479452054803</v>
      </c>
      <c r="V100" s="20">
        <f t="shared" si="5"/>
        <v>0.77463414634146344</v>
      </c>
      <c r="X100" s="20">
        <f t="shared" si="24"/>
        <v>1E-3</v>
      </c>
      <c r="Y100" s="20">
        <f t="shared" si="6"/>
        <v>6</v>
      </c>
      <c r="Z100" s="20">
        <f t="shared" si="25"/>
        <v>1.5000000000000007</v>
      </c>
      <c r="AA100" s="20">
        <f t="shared" si="14"/>
        <v>2.2500000000000018</v>
      </c>
      <c r="AB100" s="20">
        <f t="shared" si="15"/>
        <v>13.500000000000011</v>
      </c>
      <c r="AC100" s="20">
        <f t="shared" si="16"/>
        <v>1.2500000000000018</v>
      </c>
      <c r="AD100" s="20">
        <v>1</v>
      </c>
      <c r="AE100" s="20">
        <f t="shared" si="17"/>
        <v>9.0000000000000045E-3</v>
      </c>
      <c r="AF100" s="20" t="str">
        <f t="shared" si="18"/>
        <v>1+0.009j</v>
      </c>
      <c r="AH100" s="20" t="str">
        <f t="shared" si="19"/>
        <v>1.25+0.01125j</v>
      </c>
      <c r="AI100" s="20" t="str">
        <f t="shared" si="20"/>
        <v>14.75+0.01125j</v>
      </c>
      <c r="AK100" s="20" t="str">
        <f t="shared" si="21"/>
        <v>0.915253704858159-0.000698074859637579j</v>
      </c>
      <c r="AO100" s="20">
        <f t="shared" si="22"/>
        <v>0.91525397107310913</v>
      </c>
      <c r="AP100" s="20">
        <v>30</v>
      </c>
      <c r="AR100" s="20">
        <f>Compensation!$C$16</f>
        <v>0.81435897435897442</v>
      </c>
    </row>
    <row r="101" spans="1:44" s="20" customFormat="1">
      <c r="A101" s="20">
        <f t="shared" si="0"/>
        <v>0.46</v>
      </c>
      <c r="B101" s="20">
        <f t="shared" si="1"/>
        <v>6</v>
      </c>
      <c r="C101" s="20">
        <f t="shared" si="23"/>
        <v>1.5500000000000007</v>
      </c>
      <c r="D101" s="20">
        <f t="shared" si="7"/>
        <v>2.4025000000000021</v>
      </c>
      <c r="E101" s="20">
        <f t="shared" si="8"/>
        <v>14.415000000000013</v>
      </c>
      <c r="F101" s="20">
        <f t="shared" si="9"/>
        <v>1.4025000000000021</v>
      </c>
      <c r="G101" s="20">
        <f>1</f>
        <v>1</v>
      </c>
      <c r="H101" s="20">
        <f t="shared" si="10"/>
        <v>4.2780000000000022</v>
      </c>
      <c r="I101" s="20" t="str">
        <f t="shared" si="11"/>
        <v>1+4.278j</v>
      </c>
      <c r="K101" s="20" t="str">
        <f t="shared" si="12"/>
        <v>1.4025+5.99989500000001j</v>
      </c>
      <c r="M101" s="20" t="str">
        <f t="shared" si="2"/>
        <v>15.8175+5.99989500000001j</v>
      </c>
      <c r="O101" s="20" t="str">
        <f t="shared" si="3"/>
        <v>0.796700207007295-0.302204367853456j</v>
      </c>
      <c r="S101" s="20">
        <f t="shared" si="13"/>
        <v>0.8520907814283486</v>
      </c>
      <c r="U101" s="20">
        <f t="shared" si="4"/>
        <v>0.89205479452054803</v>
      </c>
      <c r="V101" s="20">
        <f t="shared" si="5"/>
        <v>0.77463414634146344</v>
      </c>
      <c r="X101" s="20">
        <f t="shared" si="24"/>
        <v>1E-3</v>
      </c>
      <c r="Y101" s="20">
        <f t="shared" si="6"/>
        <v>6</v>
      </c>
      <c r="Z101" s="20">
        <f t="shared" si="25"/>
        <v>1.5500000000000007</v>
      </c>
      <c r="AA101" s="20">
        <f t="shared" si="14"/>
        <v>2.4025000000000021</v>
      </c>
      <c r="AB101" s="20">
        <f t="shared" si="15"/>
        <v>14.415000000000013</v>
      </c>
      <c r="AC101" s="20">
        <f t="shared" si="16"/>
        <v>1.4025000000000021</v>
      </c>
      <c r="AD101" s="20">
        <v>1</v>
      </c>
      <c r="AE101" s="20">
        <f t="shared" si="17"/>
        <v>9.3000000000000044E-3</v>
      </c>
      <c r="AF101" s="20" t="str">
        <f t="shared" si="18"/>
        <v>1+0.0093j</v>
      </c>
      <c r="AH101" s="20" t="str">
        <f t="shared" si="19"/>
        <v>1.4025+0.01304325j</v>
      </c>
      <c r="AI101" s="20" t="str">
        <f t="shared" si="20"/>
        <v>15.8175+0.01304325j</v>
      </c>
      <c r="AK101" s="20" t="str">
        <f t="shared" si="21"/>
        <v>0.911331765329491-0.000751492211040549j</v>
      </c>
      <c r="AO101" s="20">
        <f t="shared" si="22"/>
        <v>0.91133207517299086</v>
      </c>
      <c r="AP101" s="20">
        <v>31</v>
      </c>
      <c r="AR101" s="20">
        <f>Compensation!$C$16</f>
        <v>0.81435897435897442</v>
      </c>
    </row>
    <row r="102" spans="1:44" s="20" customFormat="1">
      <c r="A102" s="20">
        <f t="shared" si="0"/>
        <v>0.46</v>
      </c>
      <c r="B102" s="20">
        <f t="shared" si="1"/>
        <v>6</v>
      </c>
      <c r="C102" s="20">
        <f t="shared" si="23"/>
        <v>1.6000000000000008</v>
      </c>
      <c r="D102" s="20">
        <f t="shared" si="7"/>
        <v>2.5600000000000023</v>
      </c>
      <c r="E102" s="20">
        <f t="shared" si="8"/>
        <v>15.360000000000014</v>
      </c>
      <c r="F102" s="20">
        <f t="shared" si="9"/>
        <v>1.5600000000000023</v>
      </c>
      <c r="G102" s="20">
        <f>1</f>
        <v>1</v>
      </c>
      <c r="H102" s="20">
        <f t="shared" si="10"/>
        <v>4.4160000000000021</v>
      </c>
      <c r="I102" s="20" t="str">
        <f t="shared" si="11"/>
        <v>1+4.416j</v>
      </c>
      <c r="K102" s="20" t="str">
        <f t="shared" si="12"/>
        <v>1.56+6.88896000000001j</v>
      </c>
      <c r="M102" s="20" t="str">
        <f t="shared" ref="M102:M133" si="26">IMSUM(K102,E102)</f>
        <v>16.92+6.88896000000001j</v>
      </c>
      <c r="O102" s="20" t="str">
        <f t="shared" ref="O102:O133" si="27">IMDIV(E102,M102)</f>
        <v>0.778713827696825-0.317052506527797j</v>
      </c>
      <c r="S102" s="20">
        <f t="shared" si="13"/>
        <v>0.84078387076691663</v>
      </c>
      <c r="U102" s="20">
        <f t="shared" si="4"/>
        <v>0.89205479452054803</v>
      </c>
      <c r="V102" s="20">
        <f t="shared" si="5"/>
        <v>0.77463414634146344</v>
      </c>
      <c r="X102" s="20">
        <f t="shared" si="24"/>
        <v>1E-3</v>
      </c>
      <c r="Y102" s="20">
        <f t="shared" si="6"/>
        <v>6</v>
      </c>
      <c r="Z102" s="20">
        <f t="shared" si="25"/>
        <v>1.6000000000000008</v>
      </c>
      <c r="AA102" s="20">
        <f t="shared" si="14"/>
        <v>2.5600000000000023</v>
      </c>
      <c r="AB102" s="20">
        <f t="shared" si="15"/>
        <v>15.360000000000014</v>
      </c>
      <c r="AC102" s="20">
        <f t="shared" si="16"/>
        <v>1.5600000000000023</v>
      </c>
      <c r="AD102" s="20">
        <v>1</v>
      </c>
      <c r="AE102" s="20">
        <f t="shared" si="17"/>
        <v>9.6000000000000044E-3</v>
      </c>
      <c r="AF102" s="20" t="str">
        <f t="shared" si="18"/>
        <v>1+0.0096j</v>
      </c>
      <c r="AH102" s="20" t="str">
        <f t="shared" si="19"/>
        <v>1.56+0.014976j</v>
      </c>
      <c r="AI102" s="20" t="str">
        <f t="shared" si="20"/>
        <v>16.92+0.014976j</v>
      </c>
      <c r="AK102" s="20" t="str">
        <f t="shared" si="21"/>
        <v>0.907800707256561-0.000803500200465381j</v>
      </c>
      <c r="AO102" s="20">
        <f t="shared" si="22"/>
        <v>0.90780106284806938</v>
      </c>
      <c r="AP102" s="20">
        <v>32</v>
      </c>
      <c r="AR102" s="20">
        <f>Compensation!$C$16</f>
        <v>0.81435897435897442</v>
      </c>
    </row>
    <row r="103" spans="1:44" s="20" customFormat="1">
      <c r="A103" s="20">
        <f t="shared" si="0"/>
        <v>0.46</v>
      </c>
      <c r="B103" s="20">
        <f t="shared" si="1"/>
        <v>6</v>
      </c>
      <c r="C103" s="20">
        <f t="shared" si="23"/>
        <v>1.6500000000000008</v>
      </c>
      <c r="D103" s="20">
        <f t="shared" si="7"/>
        <v>2.7225000000000028</v>
      </c>
      <c r="E103" s="20">
        <f t="shared" si="8"/>
        <v>16.335000000000015</v>
      </c>
      <c r="F103" s="20">
        <f t="shared" si="9"/>
        <v>1.7225000000000028</v>
      </c>
      <c r="G103" s="20">
        <f>1</f>
        <v>1</v>
      </c>
      <c r="H103" s="20">
        <f t="shared" si="10"/>
        <v>4.5540000000000029</v>
      </c>
      <c r="I103" s="20" t="str">
        <f t="shared" si="11"/>
        <v>1+4.554j</v>
      </c>
      <c r="K103" s="20" t="str">
        <f t="shared" si="12"/>
        <v>1.7225+7.84426500000001j</v>
      </c>
      <c r="M103" s="20" t="str">
        <f t="shared" si="26"/>
        <v>18.0575+7.84426500000001j</v>
      </c>
      <c r="O103" s="20" t="str">
        <f t="shared" si="27"/>
        <v>0.761003222278382-0.330583466227636j</v>
      </c>
      <c r="S103" s="20">
        <f t="shared" si="13"/>
        <v>0.82970556974215803</v>
      </c>
      <c r="U103" s="20">
        <f t="shared" si="4"/>
        <v>0.89205479452054803</v>
      </c>
      <c r="V103" s="20">
        <f t="shared" si="5"/>
        <v>0.77463414634146344</v>
      </c>
      <c r="X103" s="20">
        <f t="shared" si="24"/>
        <v>1E-3</v>
      </c>
      <c r="Y103" s="20">
        <f t="shared" si="6"/>
        <v>6</v>
      </c>
      <c r="Z103" s="20">
        <f t="shared" si="25"/>
        <v>1.6500000000000008</v>
      </c>
      <c r="AA103" s="20">
        <f t="shared" si="14"/>
        <v>2.7225000000000028</v>
      </c>
      <c r="AB103" s="20">
        <f t="shared" si="15"/>
        <v>16.335000000000015</v>
      </c>
      <c r="AC103" s="20">
        <f t="shared" si="16"/>
        <v>1.7225000000000028</v>
      </c>
      <c r="AD103" s="20">
        <v>1</v>
      </c>
      <c r="AE103" s="20">
        <f t="shared" si="17"/>
        <v>9.900000000000006E-3</v>
      </c>
      <c r="AF103" s="20" t="str">
        <f t="shared" si="18"/>
        <v>1+0.00990000000000001j</v>
      </c>
      <c r="AH103" s="20" t="str">
        <f t="shared" si="19"/>
        <v>1.7225+0.01705275j</v>
      </c>
      <c r="AI103" s="20" t="str">
        <f t="shared" si="20"/>
        <v>18.0575+0.01705275j</v>
      </c>
      <c r="AK103" s="20" t="str">
        <f t="shared" si="21"/>
        <v>0.904609465997741-0.000854275457360818j</v>
      </c>
      <c r="AO103" s="20">
        <f t="shared" si="22"/>
        <v>0.90460986936871013</v>
      </c>
      <c r="AP103" s="20">
        <v>33</v>
      </c>
      <c r="AR103" s="20">
        <f>Compensation!$C$16</f>
        <v>0.81435897435897442</v>
      </c>
    </row>
    <row r="104" spans="1:44" s="20" customFormat="1">
      <c r="A104" s="20">
        <f t="shared" si="0"/>
        <v>0.46</v>
      </c>
      <c r="B104" s="20">
        <f t="shared" si="1"/>
        <v>6</v>
      </c>
      <c r="C104" s="20">
        <f t="shared" si="23"/>
        <v>1.7000000000000008</v>
      </c>
      <c r="D104" s="20">
        <f t="shared" si="7"/>
        <v>2.8900000000000028</v>
      </c>
      <c r="E104" s="20">
        <f t="shared" si="8"/>
        <v>17.340000000000018</v>
      </c>
      <c r="F104" s="20">
        <f t="shared" si="9"/>
        <v>1.8900000000000028</v>
      </c>
      <c r="G104" s="20">
        <f>1</f>
        <v>1</v>
      </c>
      <c r="H104" s="20">
        <f t="shared" si="10"/>
        <v>4.6920000000000019</v>
      </c>
      <c r="I104" s="20" t="str">
        <f t="shared" si="11"/>
        <v>1+4.692j</v>
      </c>
      <c r="K104" s="20" t="str">
        <f t="shared" si="12"/>
        <v>1.89+8.86788000000001j</v>
      </c>
      <c r="M104" s="20" t="str">
        <f t="shared" si="26"/>
        <v>19.23+8.86788000000001j</v>
      </c>
      <c r="O104" s="20" t="str">
        <f t="shared" si="27"/>
        <v>0.743586663048699-0.342903655617073j</v>
      </c>
      <c r="S104" s="20">
        <f t="shared" si="13"/>
        <v>0.81884311226232565</v>
      </c>
      <c r="U104" s="20">
        <f t="shared" si="4"/>
        <v>0.89205479452054803</v>
      </c>
      <c r="V104" s="20">
        <f t="shared" si="5"/>
        <v>0.77463414634146344</v>
      </c>
      <c r="X104" s="20">
        <f t="shared" si="24"/>
        <v>1E-3</v>
      </c>
      <c r="Y104" s="20">
        <f t="shared" si="6"/>
        <v>6</v>
      </c>
      <c r="Z104" s="20">
        <f t="shared" si="25"/>
        <v>1.7000000000000008</v>
      </c>
      <c r="AA104" s="20">
        <f t="shared" si="14"/>
        <v>2.8900000000000028</v>
      </c>
      <c r="AB104" s="20">
        <f t="shared" si="15"/>
        <v>17.340000000000018</v>
      </c>
      <c r="AC104" s="20">
        <f t="shared" si="16"/>
        <v>1.8900000000000028</v>
      </c>
      <c r="AD104" s="20">
        <v>1</v>
      </c>
      <c r="AE104" s="20">
        <f t="shared" si="17"/>
        <v>1.0200000000000004E-2</v>
      </c>
      <c r="AF104" s="20" t="str">
        <f t="shared" si="18"/>
        <v>1+0.0102j</v>
      </c>
      <c r="AH104" s="20" t="str">
        <f t="shared" si="19"/>
        <v>1.89+0.019278j</v>
      </c>
      <c r="AI104" s="20" t="str">
        <f t="shared" si="20"/>
        <v>19.23+0.019278j</v>
      </c>
      <c r="AK104" s="20" t="str">
        <f t="shared" si="21"/>
        <v>0.901715162420424-0.000903965933496668j</v>
      </c>
      <c r="AO104" s="20">
        <f t="shared" si="22"/>
        <v>0.9017156155314715</v>
      </c>
      <c r="AP104" s="20">
        <v>34</v>
      </c>
      <c r="AR104" s="20">
        <f>Compensation!$C$16</f>
        <v>0.81435897435897442</v>
      </c>
    </row>
    <row r="105" spans="1:44" s="20" customFormat="1">
      <c r="A105" s="20">
        <f t="shared" si="0"/>
        <v>0.46</v>
      </c>
      <c r="B105" s="20">
        <f t="shared" si="1"/>
        <v>6</v>
      </c>
      <c r="C105" s="20">
        <f t="shared" si="23"/>
        <v>1.7500000000000009</v>
      </c>
      <c r="D105" s="20">
        <f t="shared" si="7"/>
        <v>3.0625000000000031</v>
      </c>
      <c r="E105" s="20">
        <f t="shared" si="8"/>
        <v>18.375000000000018</v>
      </c>
      <c r="F105" s="20">
        <f t="shared" si="9"/>
        <v>2.0625000000000031</v>
      </c>
      <c r="G105" s="20">
        <f>1</f>
        <v>1</v>
      </c>
      <c r="H105" s="20">
        <f t="shared" si="10"/>
        <v>4.8300000000000027</v>
      </c>
      <c r="I105" s="20" t="str">
        <f t="shared" si="11"/>
        <v>1+4.83j</v>
      </c>
      <c r="K105" s="20" t="str">
        <f t="shared" si="12"/>
        <v>2.0625+9.96187500000002j</v>
      </c>
      <c r="M105" s="20" t="str">
        <f t="shared" si="26"/>
        <v>20.4375+9.96187500000002j</v>
      </c>
      <c r="O105" s="20" t="str">
        <f t="shared" si="27"/>
        <v>0.726479022571374-0.354108536414837j</v>
      </c>
      <c r="S105" s="20">
        <f t="shared" si="13"/>
        <v>0.80818600940508545</v>
      </c>
      <c r="U105" s="20">
        <f t="shared" si="4"/>
        <v>0.89205479452054803</v>
      </c>
      <c r="V105" s="20">
        <f t="shared" si="5"/>
        <v>0.77463414634146344</v>
      </c>
      <c r="X105" s="20">
        <f t="shared" si="24"/>
        <v>1E-3</v>
      </c>
      <c r="Y105" s="20">
        <f t="shared" si="6"/>
        <v>6</v>
      </c>
      <c r="Z105" s="20">
        <f t="shared" si="25"/>
        <v>1.7500000000000009</v>
      </c>
      <c r="AA105" s="20">
        <f t="shared" si="14"/>
        <v>3.0625000000000031</v>
      </c>
      <c r="AB105" s="20">
        <f t="shared" si="15"/>
        <v>18.375000000000018</v>
      </c>
      <c r="AC105" s="20">
        <f t="shared" si="16"/>
        <v>2.0625000000000031</v>
      </c>
      <c r="AD105" s="20">
        <v>1</v>
      </c>
      <c r="AE105" s="20">
        <f t="shared" si="17"/>
        <v>1.0500000000000006E-2</v>
      </c>
      <c r="AF105" s="20" t="str">
        <f t="shared" si="18"/>
        <v>1+0.0105j</v>
      </c>
      <c r="AH105" s="20" t="str">
        <f t="shared" si="19"/>
        <v>2.0625+0.02165625j</v>
      </c>
      <c r="AI105" s="20" t="str">
        <f t="shared" si="20"/>
        <v>20.4375+0.02165625j</v>
      </c>
      <c r="AK105" s="20" t="str">
        <f t="shared" si="21"/>
        <v>0.899081559298648-0.000952696514669668j</v>
      </c>
      <c r="AO105" s="20">
        <f t="shared" si="22"/>
        <v>0.89908206405285229</v>
      </c>
      <c r="AP105" s="20">
        <v>35</v>
      </c>
      <c r="AR105" s="20">
        <f>Compensation!$C$16</f>
        <v>0.81435897435897442</v>
      </c>
    </row>
    <row r="106" spans="1:44" s="20" customFormat="1">
      <c r="A106" s="20">
        <f t="shared" si="0"/>
        <v>0.46</v>
      </c>
      <c r="B106" s="20">
        <f t="shared" si="1"/>
        <v>6</v>
      </c>
      <c r="C106" s="20">
        <f t="shared" si="23"/>
        <v>1.8000000000000009</v>
      </c>
      <c r="D106" s="20">
        <f t="shared" si="7"/>
        <v>3.2400000000000033</v>
      </c>
      <c r="E106" s="20">
        <f t="shared" si="8"/>
        <v>19.440000000000019</v>
      </c>
      <c r="F106" s="20">
        <f t="shared" si="9"/>
        <v>2.2400000000000033</v>
      </c>
      <c r="G106" s="20">
        <f>1</f>
        <v>1</v>
      </c>
      <c r="H106" s="20">
        <f t="shared" si="10"/>
        <v>4.9680000000000026</v>
      </c>
      <c r="I106" s="20" t="str">
        <f t="shared" si="11"/>
        <v>1+4.968j</v>
      </c>
      <c r="K106" s="20" t="str">
        <f t="shared" si="12"/>
        <v>2.24+11.12832j</v>
      </c>
      <c r="M106" s="20" t="str">
        <f t="shared" si="26"/>
        <v>21.68+11.12832j</v>
      </c>
      <c r="O106" s="20" t="str">
        <f t="shared" si="27"/>
        <v>0.709692263009211-0.364284252965437j</v>
      </c>
      <c r="S106" s="20">
        <f t="shared" si="13"/>
        <v>0.79772559513514518</v>
      </c>
      <c r="U106" s="20">
        <f t="shared" si="4"/>
        <v>0.89205479452054803</v>
      </c>
      <c r="V106" s="20">
        <f t="shared" si="5"/>
        <v>0.77463414634146344</v>
      </c>
      <c r="X106" s="20">
        <f t="shared" si="24"/>
        <v>1E-3</v>
      </c>
      <c r="Y106" s="20">
        <f t="shared" si="6"/>
        <v>6</v>
      </c>
      <c r="Z106" s="20">
        <f t="shared" si="25"/>
        <v>1.8000000000000009</v>
      </c>
      <c r="AA106" s="20">
        <f t="shared" si="14"/>
        <v>3.2400000000000033</v>
      </c>
      <c r="AB106" s="20">
        <f t="shared" si="15"/>
        <v>19.440000000000019</v>
      </c>
      <c r="AC106" s="20">
        <f t="shared" si="16"/>
        <v>2.2400000000000033</v>
      </c>
      <c r="AD106" s="20">
        <v>1</v>
      </c>
      <c r="AE106" s="20">
        <f t="shared" si="17"/>
        <v>1.0800000000000006E-2</v>
      </c>
      <c r="AF106" s="20" t="str">
        <f t="shared" si="18"/>
        <v>1+0.0108j</v>
      </c>
      <c r="AH106" s="20" t="str">
        <f t="shared" si="19"/>
        <v>2.24+0.024192j</v>
      </c>
      <c r="AI106" s="20" t="str">
        <f t="shared" si="20"/>
        <v>21.68+0.024192j</v>
      </c>
      <c r="AK106" s="20" t="str">
        <f t="shared" si="21"/>
        <v>0.896677850282711-0.00100057336503872j</v>
      </c>
      <c r="AO106" s="20">
        <f t="shared" si="22"/>
        <v>0.8966784085360161</v>
      </c>
      <c r="AP106" s="20">
        <v>36</v>
      </c>
      <c r="AR106" s="20">
        <f>Compensation!$C$16</f>
        <v>0.81435897435897442</v>
      </c>
    </row>
    <row r="107" spans="1:44" s="20" customFormat="1">
      <c r="A107" s="20">
        <f t="shared" si="0"/>
        <v>0.46</v>
      </c>
      <c r="B107" s="20">
        <f t="shared" si="1"/>
        <v>6</v>
      </c>
      <c r="C107" s="20">
        <f t="shared" si="23"/>
        <v>1.850000000000001</v>
      </c>
      <c r="D107" s="20">
        <f t="shared" si="7"/>
        <v>3.4225000000000034</v>
      </c>
      <c r="E107" s="20">
        <f t="shared" si="8"/>
        <v>20.535000000000021</v>
      </c>
      <c r="F107" s="20">
        <f t="shared" si="9"/>
        <v>2.4225000000000034</v>
      </c>
      <c r="G107" s="20">
        <f>1</f>
        <v>1</v>
      </c>
      <c r="H107" s="20">
        <f t="shared" si="10"/>
        <v>5.1060000000000025</v>
      </c>
      <c r="I107" s="20" t="str">
        <f t="shared" si="11"/>
        <v>1+5.106j</v>
      </c>
      <c r="K107" s="20" t="str">
        <f t="shared" si="12"/>
        <v>2.4225+12.369285j</v>
      </c>
      <c r="M107" s="20" t="str">
        <f t="shared" si="26"/>
        <v>22.9575+12.369285j</v>
      </c>
      <c r="O107" s="20" t="str">
        <f t="shared" si="27"/>
        <v>0.693235825600925-0.373508940392819j</v>
      </c>
      <c r="S107" s="20">
        <f t="shared" si="13"/>
        <v>0.78745465802797965</v>
      </c>
      <c r="U107" s="20">
        <f t="shared" si="4"/>
        <v>0.89205479452054803</v>
      </c>
      <c r="V107" s="20">
        <f t="shared" si="5"/>
        <v>0.77463414634146344</v>
      </c>
      <c r="X107" s="20">
        <f t="shared" si="24"/>
        <v>1E-3</v>
      </c>
      <c r="Y107" s="20">
        <f t="shared" si="6"/>
        <v>6</v>
      </c>
      <c r="Z107" s="20">
        <f t="shared" si="25"/>
        <v>1.850000000000001</v>
      </c>
      <c r="AA107" s="20">
        <f t="shared" si="14"/>
        <v>3.4225000000000034</v>
      </c>
      <c r="AB107" s="20">
        <f t="shared" si="15"/>
        <v>20.535000000000021</v>
      </c>
      <c r="AC107" s="20">
        <f t="shared" si="16"/>
        <v>2.4225000000000034</v>
      </c>
      <c r="AD107" s="20">
        <v>1</v>
      </c>
      <c r="AE107" s="20">
        <f t="shared" si="17"/>
        <v>1.1100000000000006E-2</v>
      </c>
      <c r="AF107" s="20" t="str">
        <f t="shared" si="18"/>
        <v>1+0.0111j</v>
      </c>
      <c r="AH107" s="20" t="str">
        <f t="shared" si="19"/>
        <v>2.4225+0.02688975j</v>
      </c>
      <c r="AI107" s="20" t="str">
        <f t="shared" si="20"/>
        <v>22.9575+0.02688975j</v>
      </c>
      <c r="AK107" s="20" t="str">
        <f t="shared" si="21"/>
        <v>0.894477701315464-0.00104768732522912j</v>
      </c>
      <c r="AO107" s="20">
        <f t="shared" si="22"/>
        <v>0.8944783148848986</v>
      </c>
      <c r="AP107" s="20">
        <v>37</v>
      </c>
      <c r="AR107" s="20">
        <f>Compensation!$C$16</f>
        <v>0.81435897435897442</v>
      </c>
    </row>
    <row r="108" spans="1:44" s="20" customFormat="1">
      <c r="A108" s="20">
        <f t="shared" si="0"/>
        <v>0.46</v>
      </c>
      <c r="B108" s="20">
        <f t="shared" si="1"/>
        <v>6</v>
      </c>
      <c r="C108" s="20">
        <f t="shared" si="23"/>
        <v>1.900000000000001</v>
      </c>
      <c r="D108" s="20">
        <f t="shared" si="7"/>
        <v>3.6100000000000039</v>
      </c>
      <c r="E108" s="20">
        <f t="shared" si="8"/>
        <v>21.660000000000025</v>
      </c>
      <c r="F108" s="20">
        <f t="shared" si="9"/>
        <v>2.6100000000000039</v>
      </c>
      <c r="G108" s="20">
        <f>1</f>
        <v>1</v>
      </c>
      <c r="H108" s="20">
        <f t="shared" si="10"/>
        <v>5.2440000000000024</v>
      </c>
      <c r="I108" s="20" t="str">
        <f t="shared" si="11"/>
        <v>1+5.244j</v>
      </c>
      <c r="K108" s="20" t="str">
        <f t="shared" si="12"/>
        <v>2.61+13.68684j</v>
      </c>
      <c r="M108" s="20" t="str">
        <f t="shared" si="26"/>
        <v>24.27+13.68684j</v>
      </c>
      <c r="O108" s="20" t="str">
        <f t="shared" si="27"/>
        <v>0.677116949005927-0.381853784191689j</v>
      </c>
      <c r="S108" s="20">
        <f t="shared" si="13"/>
        <v>0.7773671430750132</v>
      </c>
      <c r="U108" s="20">
        <f t="shared" si="4"/>
        <v>0.89205479452054803</v>
      </c>
      <c r="V108" s="20">
        <f t="shared" si="5"/>
        <v>0.77463414634146344</v>
      </c>
      <c r="X108" s="20">
        <f t="shared" si="24"/>
        <v>1E-3</v>
      </c>
      <c r="Y108" s="20">
        <f t="shared" si="6"/>
        <v>6</v>
      </c>
      <c r="Z108" s="20">
        <f t="shared" si="25"/>
        <v>1.900000000000001</v>
      </c>
      <c r="AA108" s="20">
        <f t="shared" si="14"/>
        <v>3.6100000000000039</v>
      </c>
      <c r="AB108" s="20">
        <f t="shared" si="15"/>
        <v>21.660000000000025</v>
      </c>
      <c r="AC108" s="20">
        <f t="shared" si="16"/>
        <v>2.6100000000000039</v>
      </c>
      <c r="AD108" s="20">
        <v>1</v>
      </c>
      <c r="AE108" s="20">
        <f t="shared" si="17"/>
        <v>1.1400000000000006E-2</v>
      </c>
      <c r="AF108" s="20" t="str">
        <f t="shared" si="18"/>
        <v>1+0.0114j</v>
      </c>
      <c r="AH108" s="20" t="str">
        <f t="shared" si="19"/>
        <v>2.61+0.029754j</v>
      </c>
      <c r="AI108" s="20" t="str">
        <f t="shared" si="20"/>
        <v>24.27+0.029754j</v>
      </c>
      <c r="AK108" s="20" t="str">
        <f t="shared" si="21"/>
        <v>0.892458485605885-0.00109411659582684j</v>
      </c>
      <c r="AO108" s="20">
        <f t="shared" si="22"/>
        <v>0.89245915627611483</v>
      </c>
      <c r="AP108" s="20">
        <v>38</v>
      </c>
      <c r="AR108" s="20">
        <f>Compensation!$C$16</f>
        <v>0.81435897435897442</v>
      </c>
    </row>
    <row r="109" spans="1:44" s="20" customFormat="1">
      <c r="A109" s="20">
        <f t="shared" si="0"/>
        <v>0.46</v>
      </c>
      <c r="B109" s="20">
        <f t="shared" si="1"/>
        <v>6</v>
      </c>
      <c r="C109" s="20">
        <f t="shared" si="23"/>
        <v>1.9500000000000011</v>
      </c>
      <c r="D109" s="20">
        <f t="shared" si="7"/>
        <v>3.8025000000000042</v>
      </c>
      <c r="E109" s="20">
        <f t="shared" si="8"/>
        <v>22.815000000000026</v>
      </c>
      <c r="F109" s="20">
        <f t="shared" si="9"/>
        <v>2.8025000000000042</v>
      </c>
      <c r="G109" s="20">
        <f>1</f>
        <v>1</v>
      </c>
      <c r="H109" s="20">
        <f t="shared" si="10"/>
        <v>5.3820000000000032</v>
      </c>
      <c r="I109" s="20" t="str">
        <f t="shared" si="11"/>
        <v>1+5.382j</v>
      </c>
      <c r="K109" s="20" t="str">
        <f t="shared" si="12"/>
        <v>2.8025+15.083055j</v>
      </c>
      <c r="M109" s="20" t="str">
        <f t="shared" si="26"/>
        <v>25.6175+15.083055j</v>
      </c>
      <c r="O109" s="20" t="str">
        <f t="shared" si="27"/>
        <v>0.661340935895658-0.389383886400534j</v>
      </c>
      <c r="S109" s="20">
        <f t="shared" si="13"/>
        <v>0.76745791055909307</v>
      </c>
      <c r="U109" s="20">
        <f t="shared" si="4"/>
        <v>0.89205479452054803</v>
      </c>
      <c r="V109" s="20">
        <f t="shared" si="5"/>
        <v>0.77463414634146344</v>
      </c>
      <c r="X109" s="20">
        <f t="shared" si="24"/>
        <v>1E-3</v>
      </c>
      <c r="Y109" s="20">
        <f t="shared" si="6"/>
        <v>6</v>
      </c>
      <c r="Z109" s="20">
        <f t="shared" si="25"/>
        <v>1.9500000000000011</v>
      </c>
      <c r="AA109" s="20">
        <f t="shared" si="14"/>
        <v>3.8025000000000042</v>
      </c>
      <c r="AB109" s="20">
        <f t="shared" si="15"/>
        <v>22.815000000000026</v>
      </c>
      <c r="AC109" s="20">
        <f t="shared" si="16"/>
        <v>2.8025000000000042</v>
      </c>
      <c r="AD109" s="20">
        <v>1</v>
      </c>
      <c r="AE109" s="20">
        <f t="shared" si="17"/>
        <v>1.1700000000000007E-2</v>
      </c>
      <c r="AF109" s="20" t="str">
        <f t="shared" si="18"/>
        <v>1+0.0117j</v>
      </c>
      <c r="AH109" s="20" t="str">
        <f t="shared" si="19"/>
        <v>2.8025+0.03278925j</v>
      </c>
      <c r="AI109" s="20" t="str">
        <f t="shared" si="20"/>
        <v>25.6175+0.03278925j</v>
      </c>
      <c r="AK109" s="20" t="str">
        <f t="shared" si="21"/>
        <v>0.89060066839415-0.00113992887542277j</v>
      </c>
      <c r="AO109" s="20">
        <f t="shared" si="22"/>
        <v>0.89060139792274506</v>
      </c>
      <c r="AP109" s="20">
        <v>39</v>
      </c>
      <c r="AR109" s="20">
        <f>Compensation!$C$16</f>
        <v>0.81435897435897442</v>
      </c>
    </row>
    <row r="110" spans="1:44" s="20" customFormat="1">
      <c r="A110" s="20">
        <f t="shared" si="0"/>
        <v>0.46</v>
      </c>
      <c r="B110" s="20">
        <f t="shared" si="1"/>
        <v>6</v>
      </c>
      <c r="C110" s="20">
        <f t="shared" si="23"/>
        <v>2.0000000000000009</v>
      </c>
      <c r="D110" s="20">
        <f t="shared" si="7"/>
        <v>4.0000000000000036</v>
      </c>
      <c r="E110" s="20">
        <f t="shared" si="8"/>
        <v>24.000000000000021</v>
      </c>
      <c r="F110" s="20">
        <f t="shared" si="9"/>
        <v>3.0000000000000036</v>
      </c>
      <c r="G110" s="20">
        <f>1</f>
        <v>1</v>
      </c>
      <c r="H110" s="20">
        <f t="shared" si="10"/>
        <v>5.5200000000000031</v>
      </c>
      <c r="I110" s="20" t="str">
        <f t="shared" si="11"/>
        <v>1+5.52j</v>
      </c>
      <c r="K110" s="20" t="str">
        <f t="shared" si="12"/>
        <v>3+16.56j</v>
      </c>
      <c r="M110" s="20" t="str">
        <f t="shared" si="26"/>
        <v>27+16.56j</v>
      </c>
      <c r="O110" s="20" t="str">
        <f t="shared" si="27"/>
        <v>0.645911380958533-0.396158980321234j</v>
      </c>
      <c r="S110" s="20">
        <f t="shared" si="13"/>
        <v>0.7577225413968619</v>
      </c>
      <c r="U110" s="20">
        <f t="shared" si="4"/>
        <v>0.89205479452054803</v>
      </c>
      <c r="V110" s="20">
        <f t="shared" si="5"/>
        <v>0.77463414634146344</v>
      </c>
      <c r="X110" s="20">
        <f t="shared" si="24"/>
        <v>1E-3</v>
      </c>
      <c r="Y110" s="20">
        <f t="shared" si="6"/>
        <v>6</v>
      </c>
      <c r="Z110" s="20">
        <f t="shared" si="25"/>
        <v>2.0000000000000009</v>
      </c>
      <c r="AA110" s="20">
        <f t="shared" si="14"/>
        <v>4.0000000000000036</v>
      </c>
      <c r="AB110" s="20">
        <f t="shared" si="15"/>
        <v>24.000000000000021</v>
      </c>
      <c r="AC110" s="20">
        <f t="shared" si="16"/>
        <v>3.0000000000000036</v>
      </c>
      <c r="AD110" s="20">
        <v>1</v>
      </c>
      <c r="AE110" s="20">
        <f t="shared" si="17"/>
        <v>1.2000000000000005E-2</v>
      </c>
      <c r="AF110" s="20" t="str">
        <f t="shared" si="18"/>
        <v>1+0.012j</v>
      </c>
      <c r="AH110" s="20" t="str">
        <f t="shared" si="19"/>
        <v>3+0.036j</v>
      </c>
      <c r="AI110" s="20" t="str">
        <f t="shared" si="20"/>
        <v>27+0.036j</v>
      </c>
      <c r="AK110" s="20" t="str">
        <f t="shared" si="21"/>
        <v>0.888887308644785-0.00118518307819305j</v>
      </c>
      <c r="AO110" s="20">
        <f t="shared" si="22"/>
        <v>0.88888809876648611</v>
      </c>
      <c r="AP110" s="20">
        <v>40</v>
      </c>
      <c r="AR110" s="20">
        <f>Compensation!$C$16</f>
        <v>0.81435897435897442</v>
      </c>
    </row>
    <row r="111" spans="1:44" s="20" customFormat="1">
      <c r="A111" s="20">
        <f t="shared" si="0"/>
        <v>0.46</v>
      </c>
      <c r="B111" s="20">
        <f t="shared" si="1"/>
        <v>6</v>
      </c>
      <c r="C111" s="20">
        <f t="shared" si="23"/>
        <v>2.0500000000000007</v>
      </c>
      <c r="D111" s="20">
        <f t="shared" si="7"/>
        <v>4.2025000000000032</v>
      </c>
      <c r="E111" s="20">
        <f t="shared" si="8"/>
        <v>25.215000000000018</v>
      </c>
      <c r="F111" s="20">
        <f t="shared" si="9"/>
        <v>3.2025000000000032</v>
      </c>
      <c r="G111" s="20">
        <f>1</f>
        <v>1</v>
      </c>
      <c r="H111" s="20">
        <f t="shared" si="10"/>
        <v>5.6580000000000021</v>
      </c>
      <c r="I111" s="20" t="str">
        <f t="shared" si="11"/>
        <v>1+5.658j</v>
      </c>
      <c r="K111" s="20" t="str">
        <f t="shared" si="12"/>
        <v>3.2025+18.119745j</v>
      </c>
      <c r="M111" s="20" t="str">
        <f t="shared" si="26"/>
        <v>28.4175+18.119745j</v>
      </c>
      <c r="O111" s="20" t="str">
        <f t="shared" si="27"/>
        <v>0.630830369336274-0.402234025886482j</v>
      </c>
      <c r="S111" s="20">
        <f t="shared" si="13"/>
        <v>0.74815718031559852</v>
      </c>
      <c r="U111" s="20">
        <f t="shared" si="4"/>
        <v>0.89205479452054803</v>
      </c>
      <c r="V111" s="20">
        <f t="shared" si="5"/>
        <v>0.77463414634146344</v>
      </c>
      <c r="X111" s="20">
        <f t="shared" si="24"/>
        <v>1E-3</v>
      </c>
      <c r="Y111" s="20">
        <f t="shared" si="6"/>
        <v>6</v>
      </c>
      <c r="Z111" s="20">
        <f t="shared" si="25"/>
        <v>2.0500000000000007</v>
      </c>
      <c r="AA111" s="20">
        <f t="shared" si="14"/>
        <v>4.2025000000000032</v>
      </c>
      <c r="AB111" s="20">
        <f t="shared" si="15"/>
        <v>25.215000000000018</v>
      </c>
      <c r="AC111" s="20">
        <f t="shared" si="16"/>
        <v>3.2025000000000032</v>
      </c>
      <c r="AD111" s="20">
        <v>1</v>
      </c>
      <c r="AE111" s="20">
        <f t="shared" si="17"/>
        <v>1.2300000000000005E-2</v>
      </c>
      <c r="AF111" s="20" t="str">
        <f t="shared" si="18"/>
        <v>1+0.0123j</v>
      </c>
      <c r="AH111" s="20" t="str">
        <f t="shared" si="19"/>
        <v>3.2025+0.03939075j</v>
      </c>
      <c r="AI111" s="20" t="str">
        <f t="shared" si="20"/>
        <v>28.4175+0.03939075j</v>
      </c>
      <c r="AK111" s="20" t="str">
        <f t="shared" si="21"/>
        <v>0.887303652752928-0.00122993072436623j</v>
      </c>
      <c r="AO111" s="20">
        <f t="shared" si="22"/>
        <v>0.88730450518312776</v>
      </c>
      <c r="AP111" s="20">
        <v>41</v>
      </c>
      <c r="AR111" s="20">
        <f>Compensation!$C$16</f>
        <v>0.81435897435897442</v>
      </c>
    </row>
    <row r="112" spans="1:44" s="20" customFormat="1">
      <c r="A112" s="20">
        <f t="shared" si="0"/>
        <v>0.46</v>
      </c>
      <c r="B112" s="20">
        <f t="shared" si="1"/>
        <v>6</v>
      </c>
      <c r="C112" s="20">
        <f t="shared" si="23"/>
        <v>2.1000000000000005</v>
      </c>
      <c r="D112" s="20">
        <f t="shared" si="7"/>
        <v>4.4100000000000019</v>
      </c>
      <c r="E112" s="20">
        <f t="shared" si="8"/>
        <v>26.460000000000012</v>
      </c>
      <c r="F112" s="20">
        <f t="shared" si="9"/>
        <v>3.4100000000000019</v>
      </c>
      <c r="G112" s="20">
        <f>1</f>
        <v>1</v>
      </c>
      <c r="H112" s="20">
        <f t="shared" si="10"/>
        <v>5.796000000000002</v>
      </c>
      <c r="I112" s="20" t="str">
        <f t="shared" si="11"/>
        <v>1+5.796j</v>
      </c>
      <c r="K112" s="20" t="str">
        <f t="shared" si="12"/>
        <v>3.41+19.76436j</v>
      </c>
      <c r="M112" s="20" t="str">
        <f t="shared" si="26"/>
        <v>29.87+19.76436j</v>
      </c>
      <c r="O112" s="20" t="str">
        <f t="shared" si="27"/>
        <v>0.616098651727004-0.407659710353101j</v>
      </c>
      <c r="S112" s="20">
        <f t="shared" si="13"/>
        <v>0.73875840983707675</v>
      </c>
      <c r="U112" s="20">
        <f t="shared" si="4"/>
        <v>0.89205479452054803</v>
      </c>
      <c r="V112" s="20">
        <f t="shared" si="5"/>
        <v>0.77463414634146344</v>
      </c>
      <c r="X112" s="20">
        <f t="shared" si="24"/>
        <v>1E-3</v>
      </c>
      <c r="Y112" s="20">
        <f t="shared" si="6"/>
        <v>6</v>
      </c>
      <c r="Z112" s="20">
        <f t="shared" si="25"/>
        <v>2.1000000000000005</v>
      </c>
      <c r="AA112" s="20">
        <f t="shared" si="14"/>
        <v>4.4100000000000019</v>
      </c>
      <c r="AB112" s="20">
        <f t="shared" si="15"/>
        <v>26.460000000000012</v>
      </c>
      <c r="AC112" s="20">
        <f t="shared" si="16"/>
        <v>3.4100000000000019</v>
      </c>
      <c r="AD112" s="20">
        <v>1</v>
      </c>
      <c r="AE112" s="20">
        <f t="shared" si="17"/>
        <v>1.2600000000000004E-2</v>
      </c>
      <c r="AF112" s="20" t="str">
        <f t="shared" si="18"/>
        <v>1+0.0126j</v>
      </c>
      <c r="AH112" s="20" t="str">
        <f t="shared" si="19"/>
        <v>3.41+0.042966j</v>
      </c>
      <c r="AI112" s="20" t="str">
        <f t="shared" si="20"/>
        <v>29.87+0.042966j</v>
      </c>
      <c r="AK112" s="20" t="str">
        <f t="shared" si="21"/>
        <v>0.885836801204861-0.0012742170740063j</v>
      </c>
      <c r="AO112" s="20">
        <f t="shared" si="22"/>
        <v>0.88583771764246522</v>
      </c>
      <c r="AP112" s="20">
        <v>42</v>
      </c>
      <c r="AR112" s="20">
        <f>Compensation!$C$16</f>
        <v>0.81435897435897442</v>
      </c>
    </row>
    <row r="113" spans="1:44" s="20" customFormat="1">
      <c r="A113" s="20">
        <f t="shared" si="0"/>
        <v>0.46</v>
      </c>
      <c r="B113" s="20">
        <f t="shared" si="1"/>
        <v>6</v>
      </c>
      <c r="C113" s="20">
        <f t="shared" si="23"/>
        <v>2.1500000000000004</v>
      </c>
      <c r="D113" s="20">
        <f t="shared" si="7"/>
        <v>4.6225000000000014</v>
      </c>
      <c r="E113" s="20">
        <f t="shared" si="8"/>
        <v>27.735000000000007</v>
      </c>
      <c r="F113" s="20">
        <f t="shared" si="9"/>
        <v>3.6225000000000014</v>
      </c>
      <c r="G113" s="20">
        <f>1</f>
        <v>1</v>
      </c>
      <c r="H113" s="20">
        <f t="shared" si="10"/>
        <v>5.9340000000000011</v>
      </c>
      <c r="I113" s="20" t="str">
        <f t="shared" si="11"/>
        <v>1+5.934j</v>
      </c>
      <c r="K113" s="20" t="str">
        <f t="shared" si="12"/>
        <v>3.6225+21.495915j</v>
      </c>
      <c r="M113" s="20" t="str">
        <f t="shared" si="26"/>
        <v>31.3575+21.495915j</v>
      </c>
      <c r="O113" s="20" t="str">
        <f t="shared" si="27"/>
        <v>0.601715800519535-0.412482873383556j</v>
      </c>
      <c r="S113" s="20">
        <f t="shared" si="13"/>
        <v>0.72952314934456985</v>
      </c>
      <c r="U113" s="20">
        <f t="shared" si="4"/>
        <v>0.89205479452054803</v>
      </c>
      <c r="V113" s="20">
        <f t="shared" si="5"/>
        <v>0.77463414634146344</v>
      </c>
      <c r="X113" s="20">
        <f t="shared" si="24"/>
        <v>1E-3</v>
      </c>
      <c r="Y113" s="20">
        <f t="shared" si="6"/>
        <v>6</v>
      </c>
      <c r="Z113" s="20">
        <f t="shared" si="25"/>
        <v>2.1500000000000004</v>
      </c>
      <c r="AA113" s="20">
        <f t="shared" si="14"/>
        <v>4.6225000000000014</v>
      </c>
      <c r="AB113" s="20">
        <f t="shared" si="15"/>
        <v>27.735000000000007</v>
      </c>
      <c r="AC113" s="20">
        <f t="shared" si="16"/>
        <v>3.6225000000000014</v>
      </c>
      <c r="AD113" s="20">
        <v>1</v>
      </c>
      <c r="AE113" s="20">
        <f t="shared" si="17"/>
        <v>1.2900000000000002E-2</v>
      </c>
      <c r="AF113" s="20" t="str">
        <f t="shared" si="18"/>
        <v>1+0.0129j</v>
      </c>
      <c r="AH113" s="20" t="str">
        <f t="shared" si="19"/>
        <v>3.6225+0.04673025j</v>
      </c>
      <c r="AI113" s="20" t="str">
        <f t="shared" si="20"/>
        <v>31.3575+0.04673025j</v>
      </c>
      <c r="AK113" s="20" t="str">
        <f t="shared" si="21"/>
        <v>0.88447543349106-0.00131808205775j</v>
      </c>
      <c r="AO113" s="20">
        <f t="shared" si="22"/>
        <v>0.88447641562085155</v>
      </c>
      <c r="AP113" s="20">
        <v>43</v>
      </c>
      <c r="AR113" s="20">
        <f>Compensation!$C$16</f>
        <v>0.81435897435897442</v>
      </c>
    </row>
    <row r="114" spans="1:44" s="20" customFormat="1">
      <c r="A114" s="20">
        <f t="shared" si="0"/>
        <v>0.46</v>
      </c>
      <c r="B114" s="20">
        <f t="shared" si="1"/>
        <v>6</v>
      </c>
      <c r="C114" s="20">
        <f t="shared" si="23"/>
        <v>2.2000000000000002</v>
      </c>
      <c r="D114" s="20">
        <f t="shared" si="7"/>
        <v>4.8400000000000007</v>
      </c>
      <c r="E114" s="20">
        <f t="shared" si="8"/>
        <v>29.040000000000006</v>
      </c>
      <c r="F114" s="20">
        <f t="shared" si="9"/>
        <v>3.8400000000000007</v>
      </c>
      <c r="G114" s="20">
        <f>1</f>
        <v>1</v>
      </c>
      <c r="H114" s="20">
        <f t="shared" si="10"/>
        <v>6.072000000000001</v>
      </c>
      <c r="I114" s="20" t="str">
        <f t="shared" si="11"/>
        <v>1+6.072j</v>
      </c>
      <c r="K114" s="20" t="str">
        <f t="shared" si="12"/>
        <v>3.84+23.31648j</v>
      </c>
      <c r="M114" s="20" t="str">
        <f t="shared" si="26"/>
        <v>32.88+23.31648j</v>
      </c>
      <c r="O114" s="20" t="str">
        <f t="shared" si="27"/>
        <v>0.587680350062834-0.416746871308792j</v>
      </c>
      <c r="S114" s="20">
        <f t="shared" si="13"/>
        <v>0.72044857456701383</v>
      </c>
      <c r="U114" s="20">
        <f t="shared" si="4"/>
        <v>0.89205479452054803</v>
      </c>
      <c r="V114" s="20">
        <f t="shared" si="5"/>
        <v>0.77463414634146344</v>
      </c>
      <c r="X114" s="20">
        <f t="shared" si="24"/>
        <v>1E-3</v>
      </c>
      <c r="Y114" s="20">
        <f t="shared" si="6"/>
        <v>6</v>
      </c>
      <c r="Z114" s="20">
        <f t="shared" si="25"/>
        <v>2.2000000000000002</v>
      </c>
      <c r="AA114" s="20">
        <f t="shared" si="14"/>
        <v>4.8400000000000007</v>
      </c>
      <c r="AB114" s="20">
        <f t="shared" si="15"/>
        <v>29.040000000000006</v>
      </c>
      <c r="AC114" s="20">
        <f t="shared" si="16"/>
        <v>3.8400000000000007</v>
      </c>
      <c r="AD114" s="20">
        <v>1</v>
      </c>
      <c r="AE114" s="20">
        <f t="shared" si="17"/>
        <v>1.3200000000000002E-2</v>
      </c>
      <c r="AF114" s="20" t="str">
        <f t="shared" si="18"/>
        <v>1+0.0132j</v>
      </c>
      <c r="AH114" s="20" t="str">
        <f t="shared" si="19"/>
        <v>3.84+0.050688j</v>
      </c>
      <c r="AI114" s="20" t="str">
        <f t="shared" si="20"/>
        <v>32.88+0.050688j</v>
      </c>
      <c r="AK114" s="20" t="str">
        <f t="shared" si="21"/>
        <v>0.883209579841658-0.0013615610457121j</v>
      </c>
      <c r="AO114" s="20">
        <f t="shared" si="22"/>
        <v>0.88321062933626382</v>
      </c>
      <c r="AP114" s="20">
        <v>44</v>
      </c>
      <c r="AR114" s="20">
        <f>Compensation!$C$16</f>
        <v>0.81435897435897442</v>
      </c>
    </row>
    <row r="115" spans="1:44" s="20" customFormat="1">
      <c r="A115" s="20">
        <f t="shared" si="0"/>
        <v>0.46</v>
      </c>
      <c r="B115" s="20">
        <f t="shared" si="1"/>
        <v>6</v>
      </c>
      <c r="C115" s="20">
        <f t="shared" si="23"/>
        <v>2.25</v>
      </c>
      <c r="D115" s="20">
        <f t="shared" si="7"/>
        <v>5.0625</v>
      </c>
      <c r="E115" s="20">
        <f t="shared" si="8"/>
        <v>30.375</v>
      </c>
      <c r="F115" s="20">
        <f t="shared" si="9"/>
        <v>4.0625</v>
      </c>
      <c r="G115" s="20">
        <f>1</f>
        <v>1</v>
      </c>
      <c r="H115" s="20">
        <f t="shared" si="10"/>
        <v>6.21</v>
      </c>
      <c r="I115" s="20" t="str">
        <f t="shared" si="11"/>
        <v>1+6.21j</v>
      </c>
      <c r="K115" s="20" t="str">
        <f t="shared" si="12"/>
        <v>4.0625+25.228125j</v>
      </c>
      <c r="M115" s="20" t="str">
        <f t="shared" si="26"/>
        <v>34.4375+25.228125j</v>
      </c>
      <c r="O115" s="20" t="str">
        <f t="shared" si="27"/>
        <v>0.573989923324452-0.420491892105109j</v>
      </c>
      <c r="S115" s="20">
        <f t="shared" si="13"/>
        <v>0.71153205367301953</v>
      </c>
      <c r="U115" s="20">
        <f t="shared" si="4"/>
        <v>0.89205479452054803</v>
      </c>
      <c r="V115" s="20">
        <f t="shared" si="5"/>
        <v>0.77463414634146344</v>
      </c>
      <c r="X115" s="20">
        <f t="shared" si="24"/>
        <v>1E-3</v>
      </c>
      <c r="Y115" s="20">
        <f t="shared" si="6"/>
        <v>6</v>
      </c>
      <c r="Z115" s="20">
        <f t="shared" si="25"/>
        <v>2.25</v>
      </c>
      <c r="AA115" s="20">
        <f t="shared" si="14"/>
        <v>5.0625</v>
      </c>
      <c r="AB115" s="20">
        <f t="shared" si="15"/>
        <v>30.375</v>
      </c>
      <c r="AC115" s="20">
        <f t="shared" si="16"/>
        <v>4.0625</v>
      </c>
      <c r="AD115" s="20">
        <v>1</v>
      </c>
      <c r="AE115" s="20">
        <f t="shared" si="17"/>
        <v>1.35E-2</v>
      </c>
      <c r="AF115" s="20" t="str">
        <f t="shared" si="18"/>
        <v>1+0.0135j</v>
      </c>
      <c r="AH115" s="20" t="str">
        <f t="shared" si="19"/>
        <v>4.0625+0.05484375j</v>
      </c>
      <c r="AI115" s="20" t="str">
        <f t="shared" si="20"/>
        <v>34.4375+0.05484375j</v>
      </c>
      <c r="AK115" s="20" t="str">
        <f t="shared" si="21"/>
        <v>0.882030430832097-0.0014046854864885j</v>
      </c>
      <c r="AO115" s="20">
        <f t="shared" si="22"/>
        <v>0.88203154935363315</v>
      </c>
      <c r="AP115" s="20">
        <v>45</v>
      </c>
      <c r="AR115" s="20">
        <f>Compensation!$C$16</f>
        <v>0.81435897435897442</v>
      </c>
    </row>
    <row r="116" spans="1:44" s="20" customFormat="1">
      <c r="A116" s="20">
        <f t="shared" si="0"/>
        <v>0.46</v>
      </c>
      <c r="B116" s="20">
        <f t="shared" si="1"/>
        <v>6</v>
      </c>
      <c r="C116" s="20">
        <f t="shared" si="23"/>
        <v>2.2999999999999998</v>
      </c>
      <c r="D116" s="20">
        <f t="shared" si="7"/>
        <v>5.2899999999999991</v>
      </c>
      <c r="E116" s="20">
        <f t="shared" si="8"/>
        <v>31.739999999999995</v>
      </c>
      <c r="F116" s="20">
        <f t="shared" si="9"/>
        <v>4.2899999999999991</v>
      </c>
      <c r="G116" s="20">
        <f>1</f>
        <v>1</v>
      </c>
      <c r="H116" s="20">
        <f t="shared" si="10"/>
        <v>6.3479999999999999</v>
      </c>
      <c r="I116" s="20" t="str">
        <f t="shared" si="11"/>
        <v>1+6.348j</v>
      </c>
      <c r="K116" s="20" t="str">
        <f t="shared" si="12"/>
        <v>4.29+27.23292j</v>
      </c>
      <c r="M116" s="20" t="str">
        <f t="shared" si="26"/>
        <v>36.03+27.23292j</v>
      </c>
      <c r="O116" s="20" t="str">
        <f t="shared" si="27"/>
        <v>0.560641346617592-0.423755230117379j</v>
      </c>
      <c r="S116" s="20">
        <f t="shared" si="13"/>
        <v>0.70277109686513128</v>
      </c>
      <c r="U116" s="20">
        <f t="shared" si="4"/>
        <v>0.89205479452054803</v>
      </c>
      <c r="V116" s="20">
        <f t="shared" si="5"/>
        <v>0.77463414634146344</v>
      </c>
      <c r="X116" s="20">
        <f t="shared" si="24"/>
        <v>1E-3</v>
      </c>
      <c r="Y116" s="20">
        <f t="shared" si="6"/>
        <v>6</v>
      </c>
      <c r="Z116" s="20">
        <f t="shared" si="25"/>
        <v>2.2999999999999998</v>
      </c>
      <c r="AA116" s="20">
        <f t="shared" si="14"/>
        <v>5.2899999999999991</v>
      </c>
      <c r="AB116" s="20">
        <f t="shared" si="15"/>
        <v>31.739999999999995</v>
      </c>
      <c r="AC116" s="20">
        <f t="shared" si="16"/>
        <v>4.2899999999999991</v>
      </c>
      <c r="AD116" s="20">
        <v>1</v>
      </c>
      <c r="AE116" s="20">
        <f t="shared" si="17"/>
        <v>1.38E-2</v>
      </c>
      <c r="AF116" s="20" t="str">
        <f t="shared" si="18"/>
        <v>1+0.0138j</v>
      </c>
      <c r="AH116" s="20" t="str">
        <f t="shared" si="19"/>
        <v>4.29+0.059202j</v>
      </c>
      <c r="AI116" s="20" t="str">
        <f t="shared" si="20"/>
        <v>36.03+0.059202j</v>
      </c>
      <c r="AK116" s="20" t="str">
        <f t="shared" si="21"/>
        <v>0.880930177798649-0.00144748344118889j</v>
      </c>
      <c r="AO116" s="20">
        <f t="shared" si="22"/>
        <v>0.88093136700010399</v>
      </c>
      <c r="AP116" s="20">
        <v>46</v>
      </c>
      <c r="AR116" s="20">
        <f>Compensation!$C$16</f>
        <v>0.81435897435897442</v>
      </c>
    </row>
    <row r="117" spans="1:44" s="20" customFormat="1">
      <c r="A117" s="20">
        <f t="shared" si="0"/>
        <v>0.46</v>
      </c>
      <c r="B117" s="20">
        <f t="shared" si="1"/>
        <v>6</v>
      </c>
      <c r="C117" s="20">
        <f t="shared" si="23"/>
        <v>2.3499999999999996</v>
      </c>
      <c r="D117" s="20">
        <f t="shared" si="7"/>
        <v>5.5224999999999982</v>
      </c>
      <c r="E117" s="20">
        <f t="shared" si="8"/>
        <v>33.134999999999991</v>
      </c>
      <c r="F117" s="20">
        <f t="shared" si="9"/>
        <v>4.5224999999999982</v>
      </c>
      <c r="G117" s="20">
        <f>1</f>
        <v>1</v>
      </c>
      <c r="H117" s="20">
        <f t="shared" si="10"/>
        <v>6.4859999999999989</v>
      </c>
      <c r="I117" s="20" t="str">
        <f t="shared" si="11"/>
        <v>1+6.486j</v>
      </c>
      <c r="K117" s="20" t="str">
        <f t="shared" si="12"/>
        <v>4.5225+29.332935j</v>
      </c>
      <c r="M117" s="20" t="str">
        <f t="shared" si="26"/>
        <v>37.6575+29.332935j</v>
      </c>
      <c r="O117" s="20" t="str">
        <f t="shared" si="27"/>
        <v>0.547630753688222-0.426571527635601j</v>
      </c>
      <c r="S117" s="20">
        <f t="shared" si="13"/>
        <v>0.69416331693233435</v>
      </c>
      <c r="U117" s="20">
        <f t="shared" si="4"/>
        <v>0.89205479452054803</v>
      </c>
      <c r="V117" s="20">
        <f t="shared" si="5"/>
        <v>0.77463414634146344</v>
      </c>
      <c r="X117" s="20">
        <f t="shared" si="24"/>
        <v>1E-3</v>
      </c>
      <c r="Y117" s="20">
        <f t="shared" si="6"/>
        <v>6</v>
      </c>
      <c r="Z117" s="20">
        <f t="shared" si="25"/>
        <v>2.3499999999999996</v>
      </c>
      <c r="AA117" s="20">
        <f t="shared" si="14"/>
        <v>5.5224999999999982</v>
      </c>
      <c r="AB117" s="20">
        <f t="shared" si="15"/>
        <v>33.134999999999991</v>
      </c>
      <c r="AC117" s="20">
        <f t="shared" si="16"/>
        <v>4.5224999999999982</v>
      </c>
      <c r="AD117" s="20">
        <v>1</v>
      </c>
      <c r="AE117" s="20">
        <f t="shared" si="17"/>
        <v>1.4099999999999998E-2</v>
      </c>
      <c r="AF117" s="20" t="str">
        <f t="shared" si="18"/>
        <v>1+0.0141j</v>
      </c>
      <c r="AH117" s="20" t="str">
        <f t="shared" si="19"/>
        <v>4.5225+0.06376725j</v>
      </c>
      <c r="AI117" s="20" t="str">
        <f t="shared" si="20"/>
        <v>37.6575+0.06376725j</v>
      </c>
      <c r="AK117" s="20" t="str">
        <f t="shared" si="21"/>
        <v>0.879901878459026-0.00148998003210958j</v>
      </c>
      <c r="AO117" s="20">
        <f t="shared" si="22"/>
        <v>0.87990313998542968</v>
      </c>
      <c r="AP117" s="20">
        <v>47</v>
      </c>
      <c r="AR117" s="20">
        <f>Compensation!$C$16</f>
        <v>0.81435897435897442</v>
      </c>
    </row>
    <row r="118" spans="1:44" s="20" customFormat="1">
      <c r="A118" s="20">
        <f t="shared" si="0"/>
        <v>0.46</v>
      </c>
      <c r="B118" s="20">
        <f t="shared" si="1"/>
        <v>6</v>
      </c>
      <c r="C118" s="20">
        <f t="shared" si="23"/>
        <v>2.3999999999999995</v>
      </c>
      <c r="D118" s="20">
        <f t="shared" si="7"/>
        <v>5.7599999999999971</v>
      </c>
      <c r="E118" s="20">
        <f t="shared" si="8"/>
        <v>34.559999999999981</v>
      </c>
      <c r="F118" s="20">
        <f t="shared" si="9"/>
        <v>4.7599999999999971</v>
      </c>
      <c r="G118" s="20">
        <f>1</f>
        <v>1</v>
      </c>
      <c r="H118" s="20">
        <f t="shared" si="10"/>
        <v>6.6239999999999988</v>
      </c>
      <c r="I118" s="20" t="str">
        <f t="shared" si="11"/>
        <v>1+6.624j</v>
      </c>
      <c r="K118" s="20" t="str">
        <f t="shared" si="12"/>
        <v>4.76+31.53024j</v>
      </c>
      <c r="M118" s="20" t="str">
        <f t="shared" si="26"/>
        <v>39.32+31.53024j</v>
      </c>
      <c r="O118" s="20" t="str">
        <f t="shared" si="27"/>
        <v>0.534953680190168-0.428972988944029j</v>
      </c>
      <c r="S118" s="20">
        <f t="shared" si="13"/>
        <v>0.6857063986813734</v>
      </c>
      <c r="U118" s="20">
        <f t="shared" si="4"/>
        <v>0.89205479452054803</v>
      </c>
      <c r="V118" s="20">
        <f t="shared" si="5"/>
        <v>0.77463414634146344</v>
      </c>
      <c r="X118" s="20">
        <f t="shared" si="24"/>
        <v>1E-3</v>
      </c>
      <c r="Y118" s="20">
        <f t="shared" si="6"/>
        <v>6</v>
      </c>
      <c r="Z118" s="20">
        <f t="shared" si="25"/>
        <v>2.3999999999999995</v>
      </c>
      <c r="AA118" s="20">
        <f t="shared" si="14"/>
        <v>5.7599999999999971</v>
      </c>
      <c r="AB118" s="20">
        <f t="shared" si="15"/>
        <v>34.559999999999981</v>
      </c>
      <c r="AC118" s="20">
        <f t="shared" si="16"/>
        <v>4.7599999999999971</v>
      </c>
      <c r="AD118" s="20">
        <v>1</v>
      </c>
      <c r="AE118" s="20">
        <f t="shared" si="17"/>
        <v>1.4399999999999998E-2</v>
      </c>
      <c r="AF118" s="20" t="str">
        <f t="shared" si="18"/>
        <v>1+0.0144j</v>
      </c>
      <c r="AH118" s="20" t="str">
        <f t="shared" si="19"/>
        <v>4.76+0.068544j</v>
      </c>
      <c r="AI118" s="20" t="str">
        <f t="shared" si="20"/>
        <v>39.32+0.068544j</v>
      </c>
      <c r="AK118" s="20" t="str">
        <f t="shared" si="21"/>
        <v>0.878939343261254-0.00153219782157933j</v>
      </c>
      <c r="AO118" s="20">
        <f t="shared" si="22"/>
        <v>0.87894067875067028</v>
      </c>
      <c r="AP118" s="20">
        <v>48</v>
      </c>
      <c r="AR118" s="20">
        <f>Compensation!$C$16</f>
        <v>0.81435897435897442</v>
      </c>
    </row>
    <row r="119" spans="1:44" s="20" customFormat="1">
      <c r="A119" s="20">
        <f t="shared" si="0"/>
        <v>0.46</v>
      </c>
      <c r="B119" s="20">
        <f t="shared" si="1"/>
        <v>6</v>
      </c>
      <c r="C119" s="20">
        <f t="shared" si="23"/>
        <v>2.4499999999999993</v>
      </c>
      <c r="D119" s="20">
        <f t="shared" si="7"/>
        <v>6.0024999999999968</v>
      </c>
      <c r="E119" s="20">
        <f t="shared" si="8"/>
        <v>36.014999999999979</v>
      </c>
      <c r="F119" s="20">
        <f t="shared" si="9"/>
        <v>5.0024999999999968</v>
      </c>
      <c r="G119" s="20">
        <f>1</f>
        <v>1</v>
      </c>
      <c r="H119" s="20">
        <f t="shared" si="10"/>
        <v>6.7619999999999987</v>
      </c>
      <c r="I119" s="20" t="str">
        <f t="shared" si="11"/>
        <v>1+6.762j</v>
      </c>
      <c r="K119" s="20" t="str">
        <f t="shared" si="12"/>
        <v>5.0025+33.826905j</v>
      </c>
      <c r="M119" s="20" t="str">
        <f t="shared" si="26"/>
        <v>41.0175+33.826905j</v>
      </c>
      <c r="O119" s="20" t="str">
        <f t="shared" si="27"/>
        <v>0.522605149396295-0.430989571308326j</v>
      </c>
      <c r="S119" s="20">
        <f t="shared" si="13"/>
        <v>0.67739807554499176</v>
      </c>
      <c r="U119" s="20">
        <f t="shared" si="4"/>
        <v>0.89205479452054803</v>
      </c>
      <c r="V119" s="20">
        <f t="shared" si="5"/>
        <v>0.77463414634146344</v>
      </c>
      <c r="X119" s="20">
        <f t="shared" si="24"/>
        <v>1E-3</v>
      </c>
      <c r="Y119" s="20">
        <f t="shared" si="6"/>
        <v>6</v>
      </c>
      <c r="Z119" s="20">
        <f t="shared" si="25"/>
        <v>2.4499999999999993</v>
      </c>
      <c r="AA119" s="20">
        <f t="shared" si="14"/>
        <v>6.0024999999999968</v>
      </c>
      <c r="AB119" s="20">
        <f t="shared" si="15"/>
        <v>36.014999999999979</v>
      </c>
      <c r="AC119" s="20">
        <f t="shared" si="16"/>
        <v>5.0024999999999968</v>
      </c>
      <c r="AD119" s="20">
        <v>1</v>
      </c>
      <c r="AE119" s="20">
        <f t="shared" si="17"/>
        <v>1.4699999999999996E-2</v>
      </c>
      <c r="AF119" s="20" t="str">
        <f t="shared" si="18"/>
        <v>1+0.0147j</v>
      </c>
      <c r="AH119" s="20" t="str">
        <f t="shared" si="19"/>
        <v>5.0025+0.07353675j</v>
      </c>
      <c r="AI119" s="20" t="str">
        <f t="shared" si="20"/>
        <v>41.0175+0.07353675j</v>
      </c>
      <c r="AK119" s="20" t="str">
        <f t="shared" si="21"/>
        <v>0.878037038863909-0.00157415713336199j</v>
      </c>
      <c r="AO119" s="20">
        <f t="shared" si="22"/>
        <v>0.87803844994828228</v>
      </c>
      <c r="AP119" s="20">
        <v>49</v>
      </c>
      <c r="AR119" s="20">
        <f>Compensation!$C$16</f>
        <v>0.81435897435897442</v>
      </c>
    </row>
    <row r="120" spans="1:44" s="20" customFormat="1">
      <c r="A120" s="20">
        <f t="shared" si="0"/>
        <v>0.46</v>
      </c>
      <c r="B120" s="20">
        <f t="shared" si="1"/>
        <v>6</v>
      </c>
      <c r="C120" s="20">
        <f t="shared" si="23"/>
        <v>2.4999999999999991</v>
      </c>
      <c r="D120" s="20">
        <f t="shared" si="7"/>
        <v>6.2499999999999956</v>
      </c>
      <c r="E120" s="20">
        <f t="shared" si="8"/>
        <v>37.499999999999972</v>
      </c>
      <c r="F120" s="20">
        <f t="shared" si="9"/>
        <v>5.2499999999999956</v>
      </c>
      <c r="G120" s="20">
        <f>1</f>
        <v>1</v>
      </c>
      <c r="H120" s="20">
        <f t="shared" si="10"/>
        <v>6.8999999999999977</v>
      </c>
      <c r="I120" s="20" t="str">
        <f t="shared" si="11"/>
        <v>1+6.9j</v>
      </c>
      <c r="K120" s="20" t="str">
        <f t="shared" si="12"/>
        <v>5.25+36.225j</v>
      </c>
      <c r="M120" s="20" t="str">
        <f t="shared" si="26"/>
        <v>42.75+36.225j</v>
      </c>
      <c r="O120" s="20" t="str">
        <f t="shared" si="27"/>
        <v>0.510579749869667-0.432649156468508j</v>
      </c>
      <c r="S120" s="20">
        <f t="shared" si="13"/>
        <v>0.6692361119738558</v>
      </c>
      <c r="U120" s="20">
        <f t="shared" si="4"/>
        <v>0.89205479452054803</v>
      </c>
      <c r="V120" s="20">
        <f t="shared" si="5"/>
        <v>0.77463414634146344</v>
      </c>
      <c r="X120" s="20">
        <f t="shared" si="24"/>
        <v>1E-3</v>
      </c>
      <c r="Y120" s="20">
        <f t="shared" si="6"/>
        <v>6</v>
      </c>
      <c r="Z120" s="20">
        <f t="shared" si="25"/>
        <v>2.4999999999999991</v>
      </c>
      <c r="AA120" s="20">
        <f t="shared" si="14"/>
        <v>6.2499999999999956</v>
      </c>
      <c r="AB120" s="20">
        <f t="shared" si="15"/>
        <v>37.499999999999972</v>
      </c>
      <c r="AC120" s="20">
        <f t="shared" si="16"/>
        <v>5.2499999999999956</v>
      </c>
      <c r="AD120" s="20">
        <v>1</v>
      </c>
      <c r="AE120" s="20">
        <f t="shared" si="17"/>
        <v>1.4999999999999994E-2</v>
      </c>
      <c r="AF120" s="20" t="str">
        <f t="shared" si="18"/>
        <v>1+0.015j</v>
      </c>
      <c r="AH120" s="20" t="str">
        <f t="shared" si="19"/>
        <v>5.25+0.0787499999999999j</v>
      </c>
      <c r="AI120" s="20" t="str">
        <f t="shared" si="20"/>
        <v>42.75+0.0787499999999999j</v>
      </c>
      <c r="AK120" s="20" t="str">
        <f t="shared" si="21"/>
        <v>0.877190005841854-0.00161587632655078j</v>
      </c>
      <c r="AO120" s="20">
        <f t="shared" si="22"/>
        <v>0.87719149414773434</v>
      </c>
      <c r="AP120" s="20">
        <v>50</v>
      </c>
      <c r="AR120" s="20">
        <f>Compensation!$C$16</f>
        <v>0.81435897435897442</v>
      </c>
    </row>
    <row r="121" spans="1:44" s="20" customFormat="1">
      <c r="A121" s="20">
        <f t="shared" si="0"/>
        <v>0.46</v>
      </c>
      <c r="B121" s="20">
        <f t="shared" si="1"/>
        <v>6</v>
      </c>
      <c r="C121" s="20">
        <f t="shared" si="23"/>
        <v>2.5499999999999989</v>
      </c>
      <c r="D121" s="20">
        <f t="shared" si="7"/>
        <v>6.5024999999999942</v>
      </c>
      <c r="E121" s="20">
        <f t="shared" si="8"/>
        <v>39.014999999999965</v>
      </c>
      <c r="F121" s="20">
        <f t="shared" si="9"/>
        <v>5.5024999999999942</v>
      </c>
      <c r="G121" s="20">
        <f>1</f>
        <v>1</v>
      </c>
      <c r="H121" s="20">
        <f t="shared" si="10"/>
        <v>7.0379999999999976</v>
      </c>
      <c r="I121" s="20" t="str">
        <f t="shared" si="11"/>
        <v>1+7.038j</v>
      </c>
      <c r="K121" s="20" t="str">
        <f t="shared" si="12"/>
        <v>5.50249999999999+38.726595j</v>
      </c>
      <c r="M121" s="20" t="str">
        <f t="shared" si="26"/>
        <v>44.5175+38.726595j</v>
      </c>
      <c r="O121" s="20" t="str">
        <f t="shared" si="27"/>
        <v>0.498871705731153-0.433977705504792j</v>
      </c>
      <c r="S121" s="20">
        <f t="shared" si="13"/>
        <v>0.66121829047169745</v>
      </c>
      <c r="U121" s="20">
        <f t="shared" si="4"/>
        <v>0.89205479452054803</v>
      </c>
      <c r="V121" s="20">
        <f t="shared" si="5"/>
        <v>0.77463414634146344</v>
      </c>
      <c r="X121" s="20">
        <f t="shared" si="24"/>
        <v>1E-3</v>
      </c>
      <c r="Y121" s="20">
        <f t="shared" si="6"/>
        <v>6</v>
      </c>
      <c r="Z121" s="20">
        <f t="shared" si="25"/>
        <v>2.5499999999999989</v>
      </c>
      <c r="AA121" s="20">
        <f t="shared" si="14"/>
        <v>6.5024999999999942</v>
      </c>
      <c r="AB121" s="20">
        <f t="shared" si="15"/>
        <v>39.014999999999965</v>
      </c>
      <c r="AC121" s="20">
        <f t="shared" si="16"/>
        <v>5.5024999999999942</v>
      </c>
      <c r="AD121" s="20">
        <v>1</v>
      </c>
      <c r="AE121" s="20">
        <f t="shared" si="17"/>
        <v>1.5299999999999994E-2</v>
      </c>
      <c r="AF121" s="20" t="str">
        <f t="shared" si="18"/>
        <v>1+0.0153j</v>
      </c>
      <c r="AH121" s="20" t="str">
        <f t="shared" si="19"/>
        <v>5.50249999999999+0.0841882499999999j</v>
      </c>
      <c r="AI121" s="20" t="str">
        <f t="shared" si="20"/>
        <v>44.5175+0.0841882499999999j</v>
      </c>
      <c r="AK121" s="20" t="str">
        <f t="shared" si="21"/>
        <v>0.876393788257408-0.00165737202997162j</v>
      </c>
      <c r="AO121" s="20">
        <f t="shared" si="22"/>
        <v>0.87639535540657454</v>
      </c>
      <c r="AP121" s="20">
        <v>51</v>
      </c>
      <c r="AR121" s="20">
        <f>Compensation!$C$16</f>
        <v>0.81435897435897442</v>
      </c>
    </row>
    <row r="122" spans="1:44" s="20" customFormat="1">
      <c r="A122" s="20">
        <f t="shared" si="0"/>
        <v>0.46</v>
      </c>
      <c r="B122" s="20">
        <f t="shared" si="1"/>
        <v>6</v>
      </c>
      <c r="C122" s="20">
        <f t="shared" si="23"/>
        <v>2.5999999999999988</v>
      </c>
      <c r="D122" s="20">
        <f t="shared" si="7"/>
        <v>6.7599999999999936</v>
      </c>
      <c r="E122" s="20">
        <f t="shared" si="8"/>
        <v>40.55999999999996</v>
      </c>
      <c r="F122" s="20">
        <f t="shared" si="9"/>
        <v>5.7599999999999936</v>
      </c>
      <c r="G122" s="20">
        <f>1</f>
        <v>1</v>
      </c>
      <c r="H122" s="20">
        <f t="shared" si="10"/>
        <v>7.1759999999999966</v>
      </c>
      <c r="I122" s="20" t="str">
        <f t="shared" si="11"/>
        <v>1+7.176j</v>
      </c>
      <c r="K122" s="20" t="str">
        <f t="shared" si="12"/>
        <v>5.75999999999999+41.33376j</v>
      </c>
      <c r="M122" s="20" t="str">
        <f t="shared" si="26"/>
        <v>46.32+41.33376j</v>
      </c>
      <c r="O122" s="20" t="str">
        <f t="shared" si="27"/>
        <v>0.487474940096559-0.434999399394765j</v>
      </c>
      <c r="S122" s="20">
        <f t="shared" si="13"/>
        <v>0.65334240234041907</v>
      </c>
      <c r="U122" s="20">
        <f t="shared" si="4"/>
        <v>0.89205479452054803</v>
      </c>
      <c r="V122" s="20">
        <f t="shared" si="5"/>
        <v>0.77463414634146344</v>
      </c>
      <c r="X122" s="20">
        <f t="shared" si="24"/>
        <v>1E-3</v>
      </c>
      <c r="Y122" s="20">
        <f t="shared" si="6"/>
        <v>6</v>
      </c>
      <c r="Z122" s="20">
        <f t="shared" si="25"/>
        <v>2.5999999999999988</v>
      </c>
      <c r="AA122" s="20">
        <f t="shared" si="14"/>
        <v>6.7599999999999936</v>
      </c>
      <c r="AB122" s="20">
        <f t="shared" si="15"/>
        <v>40.55999999999996</v>
      </c>
      <c r="AC122" s="20">
        <f t="shared" si="16"/>
        <v>5.7599999999999936</v>
      </c>
      <c r="AD122" s="20">
        <v>1</v>
      </c>
      <c r="AE122" s="20">
        <f t="shared" si="17"/>
        <v>1.5599999999999992E-2</v>
      </c>
      <c r="AF122" s="20" t="str">
        <f t="shared" si="18"/>
        <v>1+0.0156j</v>
      </c>
      <c r="AH122" s="20" t="str">
        <f t="shared" si="19"/>
        <v>5.75999999999999+0.0898559999999999j</v>
      </c>
      <c r="AI122" s="20" t="str">
        <f t="shared" si="20"/>
        <v>46.32+0.0898559999999999j</v>
      </c>
      <c r="AK122" s="20" t="str">
        <f t="shared" si="21"/>
        <v>0.875644373170682-0.00169865934360157j</v>
      </c>
      <c r="AO122" s="20">
        <f t="shared" si="22"/>
        <v>0.87564602078068188</v>
      </c>
      <c r="AP122" s="20">
        <v>52</v>
      </c>
      <c r="AR122" s="20">
        <f>Compensation!$C$16</f>
        <v>0.81435897435897442</v>
      </c>
    </row>
    <row r="123" spans="1:44" s="20" customFormat="1">
      <c r="A123" s="20">
        <f t="shared" si="0"/>
        <v>0.46</v>
      </c>
      <c r="B123" s="20">
        <f t="shared" si="1"/>
        <v>6</v>
      </c>
      <c r="C123" s="20">
        <f t="shared" si="23"/>
        <v>2.6499999999999986</v>
      </c>
      <c r="D123" s="20">
        <f t="shared" si="7"/>
        <v>7.0224999999999929</v>
      </c>
      <c r="E123" s="20">
        <f t="shared" si="8"/>
        <v>42.134999999999955</v>
      </c>
      <c r="F123" s="20">
        <f t="shared" si="9"/>
        <v>6.0224999999999929</v>
      </c>
      <c r="G123" s="20">
        <f>1</f>
        <v>1</v>
      </c>
      <c r="H123" s="20">
        <f t="shared" si="10"/>
        <v>7.3139999999999965</v>
      </c>
      <c r="I123" s="20" t="str">
        <f t="shared" si="11"/>
        <v>1+7.314j</v>
      </c>
      <c r="K123" s="20" t="str">
        <f t="shared" si="12"/>
        <v>6.02249999999999+44.0485649999999j</v>
      </c>
      <c r="M123" s="20" t="str">
        <f t="shared" si="26"/>
        <v>48.1574999999999+44.0485649999999j</v>
      </c>
      <c r="O123" s="20" t="str">
        <f t="shared" si="27"/>
        <v>0.476383132208567-0.435736767149304j</v>
      </c>
      <c r="S123" s="20">
        <f t="shared" si="13"/>
        <v>0.64560624137207023</v>
      </c>
      <c r="U123" s="20">
        <f t="shared" si="4"/>
        <v>0.89205479452054803</v>
      </c>
      <c r="V123" s="20">
        <f t="shared" si="5"/>
        <v>0.77463414634146344</v>
      </c>
      <c r="X123" s="20">
        <f t="shared" si="24"/>
        <v>1E-3</v>
      </c>
      <c r="Y123" s="20">
        <f t="shared" si="6"/>
        <v>6</v>
      </c>
      <c r="Z123" s="20">
        <f t="shared" si="25"/>
        <v>2.6499999999999986</v>
      </c>
      <c r="AA123" s="20">
        <f t="shared" si="14"/>
        <v>7.0224999999999929</v>
      </c>
      <c r="AB123" s="20">
        <f t="shared" si="15"/>
        <v>42.134999999999955</v>
      </c>
      <c r="AC123" s="20">
        <f t="shared" si="16"/>
        <v>6.0224999999999929</v>
      </c>
      <c r="AD123" s="20">
        <v>1</v>
      </c>
      <c r="AE123" s="20">
        <f t="shared" si="17"/>
        <v>1.5899999999999991E-2</v>
      </c>
      <c r="AF123" s="20" t="str">
        <f t="shared" si="18"/>
        <v>1+0.0159j</v>
      </c>
      <c r="AH123" s="20" t="str">
        <f t="shared" si="19"/>
        <v>6.02249999999999+0.0957577499999999j</v>
      </c>
      <c r="AI123" s="20" t="str">
        <f t="shared" si="20"/>
        <v>48.1574999999999+0.0957577499999999j</v>
      </c>
      <c r="AK123" s="20" t="str">
        <f t="shared" si="21"/>
        <v>0.874938138509304-0.00173975201231043j</v>
      </c>
      <c r="AO123" s="20">
        <f t="shared" si="22"/>
        <v>0.87493986819391789</v>
      </c>
      <c r="AP123" s="20">
        <v>53</v>
      </c>
      <c r="AR123" s="20">
        <f>Compensation!$C$16</f>
        <v>0.81435897435897442</v>
      </c>
    </row>
    <row r="124" spans="1:44" s="20" customFormat="1">
      <c r="A124" s="20">
        <f t="shared" si="0"/>
        <v>0.46</v>
      </c>
      <c r="B124" s="20">
        <f t="shared" si="1"/>
        <v>6</v>
      </c>
      <c r="C124" s="20">
        <f t="shared" si="23"/>
        <v>2.6999999999999984</v>
      </c>
      <c r="D124" s="20">
        <f t="shared" si="7"/>
        <v>7.2899999999999912</v>
      </c>
      <c r="E124" s="20">
        <f t="shared" si="8"/>
        <v>43.739999999999945</v>
      </c>
      <c r="F124" s="20">
        <f t="shared" si="9"/>
        <v>6.2899999999999912</v>
      </c>
      <c r="G124" s="20">
        <f>1</f>
        <v>1</v>
      </c>
      <c r="H124" s="20">
        <f t="shared" si="10"/>
        <v>7.4519999999999955</v>
      </c>
      <c r="I124" s="20" t="str">
        <f t="shared" si="11"/>
        <v>1+7.452j</v>
      </c>
      <c r="K124" s="20" t="str">
        <f t="shared" si="12"/>
        <v>6.28999999999999+46.8730799999999j</v>
      </c>
      <c r="M124" s="20" t="str">
        <f t="shared" si="26"/>
        <v>50.0299999999999+46.8730799999999j</v>
      </c>
      <c r="O124" s="20" t="str">
        <f t="shared" si="27"/>
        <v>0.465589768750832-0.43621080307494j</v>
      </c>
      <c r="S124" s="20">
        <f t="shared" si="13"/>
        <v>0.63800759986440392</v>
      </c>
      <c r="U124" s="20">
        <f t="shared" si="4"/>
        <v>0.89205479452054803</v>
      </c>
      <c r="V124" s="20">
        <f t="shared" si="5"/>
        <v>0.77463414634146344</v>
      </c>
      <c r="X124" s="20">
        <f t="shared" si="24"/>
        <v>1E-3</v>
      </c>
      <c r="Y124" s="20">
        <f t="shared" si="6"/>
        <v>6</v>
      </c>
      <c r="Z124" s="20">
        <f t="shared" si="25"/>
        <v>2.6999999999999984</v>
      </c>
      <c r="AA124" s="20">
        <f t="shared" si="14"/>
        <v>7.2899999999999912</v>
      </c>
      <c r="AB124" s="20">
        <f t="shared" si="15"/>
        <v>43.739999999999945</v>
      </c>
      <c r="AC124" s="20">
        <f t="shared" si="16"/>
        <v>6.2899999999999912</v>
      </c>
      <c r="AD124" s="20">
        <v>1</v>
      </c>
      <c r="AE124" s="20">
        <f t="shared" si="17"/>
        <v>1.6199999999999989E-2</v>
      </c>
      <c r="AF124" s="20" t="str">
        <f t="shared" si="18"/>
        <v>1+0.0162j</v>
      </c>
      <c r="AH124" s="20" t="str">
        <f t="shared" si="19"/>
        <v>6.28999999999999+0.101898j</v>
      </c>
      <c r="AI124" s="20" t="str">
        <f t="shared" si="20"/>
        <v>50.0299999999999+0.101898j</v>
      </c>
      <c r="AK124" s="20" t="str">
        <f t="shared" si="21"/>
        <v>0.874271807996099-0.00178066257627797j</v>
      </c>
      <c r="AO124" s="20">
        <f t="shared" si="22"/>
        <v>0.8742736213657476</v>
      </c>
      <c r="AP124" s="20">
        <v>54</v>
      </c>
      <c r="AR124" s="20">
        <f>Compensation!$C$16</f>
        <v>0.81435897435897442</v>
      </c>
    </row>
    <row r="125" spans="1:44" s="20" customFormat="1">
      <c r="A125" s="20">
        <f t="shared" si="0"/>
        <v>0.46</v>
      </c>
      <c r="B125" s="20">
        <f t="shared" si="1"/>
        <v>6</v>
      </c>
      <c r="C125" s="20">
        <f t="shared" si="23"/>
        <v>2.7499999999999982</v>
      </c>
      <c r="D125" s="20">
        <f t="shared" si="7"/>
        <v>7.5624999999999902</v>
      </c>
      <c r="E125" s="20">
        <f t="shared" si="8"/>
        <v>45.374999999999943</v>
      </c>
      <c r="F125" s="20">
        <f t="shared" si="9"/>
        <v>6.5624999999999902</v>
      </c>
      <c r="G125" s="20">
        <f>1</f>
        <v>1</v>
      </c>
      <c r="H125" s="20">
        <f t="shared" si="10"/>
        <v>7.5899999999999954</v>
      </c>
      <c r="I125" s="20" t="str">
        <f t="shared" si="11"/>
        <v>1+7.59j</v>
      </c>
      <c r="K125" s="20" t="str">
        <f t="shared" si="12"/>
        <v>6.56249999999999+49.8093749999999j</v>
      </c>
      <c r="M125" s="20" t="str">
        <f t="shared" si="26"/>
        <v>51.9374999999999+49.8093749999999j</v>
      </c>
      <c r="O125" s="20" t="str">
        <f t="shared" si="27"/>
        <v>0.455088189799895-0.436441074441668j</v>
      </c>
      <c r="S125" s="20">
        <f t="shared" si="13"/>
        <v>0.63054426645172412</v>
      </c>
      <c r="U125" s="20">
        <f t="shared" si="4"/>
        <v>0.89205479452054803</v>
      </c>
      <c r="V125" s="20">
        <f t="shared" si="5"/>
        <v>0.77463414634146344</v>
      </c>
      <c r="X125" s="20">
        <f t="shared" si="24"/>
        <v>1E-3</v>
      </c>
      <c r="Y125" s="20">
        <f t="shared" si="6"/>
        <v>6</v>
      </c>
      <c r="Z125" s="20">
        <f t="shared" si="25"/>
        <v>2.7499999999999982</v>
      </c>
      <c r="AA125" s="20">
        <f t="shared" si="14"/>
        <v>7.5624999999999902</v>
      </c>
      <c r="AB125" s="20">
        <f t="shared" si="15"/>
        <v>45.374999999999943</v>
      </c>
      <c r="AC125" s="20">
        <f t="shared" si="16"/>
        <v>6.5624999999999902</v>
      </c>
      <c r="AD125" s="20">
        <v>1</v>
      </c>
      <c r="AE125" s="20">
        <f t="shared" si="17"/>
        <v>1.649999999999999E-2</v>
      </c>
      <c r="AF125" s="20" t="str">
        <f t="shared" si="18"/>
        <v>1+0.0165j</v>
      </c>
      <c r="AH125" s="20" t="str">
        <f t="shared" si="19"/>
        <v>6.56249999999999+0.10828125j</v>
      </c>
      <c r="AI125" s="20" t="str">
        <f t="shared" si="20"/>
        <v>51.9374999999999+0.10828125j</v>
      </c>
      <c r="AK125" s="20" t="str">
        <f t="shared" si="21"/>
        <v>0.873642412057962-0.00182140250167319j</v>
      </c>
      <c r="AO125" s="20">
        <f t="shared" si="22"/>
        <v>0.87364431072005899</v>
      </c>
      <c r="AP125" s="20">
        <v>55</v>
      </c>
      <c r="AR125" s="20">
        <f>Compensation!$C$16</f>
        <v>0.81435897435897442</v>
      </c>
    </row>
    <row r="126" spans="1:44" s="20" customFormat="1">
      <c r="A126" s="20">
        <f t="shared" si="0"/>
        <v>0.46</v>
      </c>
      <c r="B126" s="20">
        <f t="shared" si="1"/>
        <v>6</v>
      </c>
      <c r="C126" s="20">
        <f t="shared" si="23"/>
        <v>2.799999999999998</v>
      </c>
      <c r="D126" s="20">
        <f t="shared" si="7"/>
        <v>7.8399999999999892</v>
      </c>
      <c r="E126" s="20">
        <f t="shared" si="8"/>
        <v>47.039999999999935</v>
      </c>
      <c r="F126" s="20">
        <f t="shared" si="9"/>
        <v>6.8399999999999892</v>
      </c>
      <c r="G126" s="20">
        <f>1</f>
        <v>1</v>
      </c>
      <c r="H126" s="20">
        <f t="shared" si="10"/>
        <v>7.7279999999999953</v>
      </c>
      <c r="I126" s="20" t="str">
        <f t="shared" si="11"/>
        <v>1+7.728j</v>
      </c>
      <c r="K126" s="20" t="str">
        <f t="shared" si="12"/>
        <v>6.83999999999999+52.8595199999999j</v>
      </c>
      <c r="M126" s="20" t="str">
        <f t="shared" si="26"/>
        <v>53.8799999999999+52.8595199999999j</v>
      </c>
      <c r="O126" s="20" t="str">
        <f t="shared" si="27"/>
        <v>0.444871629842707-0.43644582062181j</v>
      </c>
      <c r="S126" s="20">
        <f t="shared" si="13"/>
        <v>0.62321402533732473</v>
      </c>
      <c r="U126" s="20">
        <f t="shared" si="4"/>
        <v>0.89205479452054803</v>
      </c>
      <c r="V126" s="20">
        <f t="shared" si="5"/>
        <v>0.77463414634146344</v>
      </c>
      <c r="X126" s="20">
        <f t="shared" si="24"/>
        <v>1E-3</v>
      </c>
      <c r="Y126" s="20">
        <f t="shared" si="6"/>
        <v>6</v>
      </c>
      <c r="Z126" s="20">
        <f t="shared" si="25"/>
        <v>2.799999999999998</v>
      </c>
      <c r="AA126" s="20">
        <f t="shared" si="14"/>
        <v>7.8399999999999892</v>
      </c>
      <c r="AB126" s="20">
        <f t="shared" si="15"/>
        <v>47.039999999999935</v>
      </c>
      <c r="AC126" s="20">
        <f t="shared" si="16"/>
        <v>6.8399999999999892</v>
      </c>
      <c r="AD126" s="20">
        <v>1</v>
      </c>
      <c r="AE126" s="20">
        <f t="shared" si="17"/>
        <v>1.6799999999999992E-2</v>
      </c>
      <c r="AF126" s="20" t="str">
        <f t="shared" si="18"/>
        <v>1+0.0168j</v>
      </c>
      <c r="AH126" s="20" t="str">
        <f t="shared" si="19"/>
        <v>6.83999999999999+0.114912j</v>
      </c>
      <c r="AI126" s="20" t="str">
        <f t="shared" si="20"/>
        <v>53.8799999999999+0.114912j</v>
      </c>
      <c r="AK126" s="20" t="str">
        <f t="shared" si="21"/>
        <v>0.87304725382128-0.00186198229456405j</v>
      </c>
      <c r="AO126" s="20">
        <f t="shared" si="22"/>
        <v>0.87304923938054246</v>
      </c>
      <c r="AP126" s="20">
        <v>56</v>
      </c>
      <c r="AR126" s="20">
        <f>Compensation!$C$16</f>
        <v>0.81435897435897442</v>
      </c>
    </row>
    <row r="127" spans="1:44" s="20" customFormat="1">
      <c r="A127" s="20">
        <f t="shared" si="0"/>
        <v>0.46</v>
      </c>
      <c r="B127" s="20">
        <f t="shared" si="1"/>
        <v>6</v>
      </c>
      <c r="C127" s="20">
        <f t="shared" si="23"/>
        <v>2.8499999999999979</v>
      </c>
      <c r="D127" s="20">
        <f t="shared" si="7"/>
        <v>8.1224999999999881</v>
      </c>
      <c r="E127" s="20">
        <f t="shared" si="8"/>
        <v>48.734999999999928</v>
      </c>
      <c r="F127" s="20">
        <f t="shared" si="9"/>
        <v>7.1224999999999881</v>
      </c>
      <c r="G127" s="20">
        <f>1</f>
        <v>1</v>
      </c>
      <c r="H127" s="20">
        <f t="shared" si="10"/>
        <v>7.8659999999999943</v>
      </c>
      <c r="I127" s="20" t="str">
        <f t="shared" si="11"/>
        <v>1+7.86599999999999j</v>
      </c>
      <c r="K127" s="20" t="str">
        <f t="shared" si="12"/>
        <v>7.12249999999999+56.0255849999998j</v>
      </c>
      <c r="M127" s="20" t="str">
        <f t="shared" si="26"/>
        <v>55.8574999999999+56.0255849999998j</v>
      </c>
      <c r="O127" s="20" t="str">
        <f t="shared" si="27"/>
        <v>0.43493325426211-0.436242044595415j</v>
      </c>
      <c r="S127" s="20">
        <f t="shared" si="13"/>
        <v>0.61601465659172205</v>
      </c>
      <c r="U127" s="20">
        <f t="shared" si="4"/>
        <v>0.89205479452054803</v>
      </c>
      <c r="V127" s="20">
        <f t="shared" si="5"/>
        <v>0.77463414634146344</v>
      </c>
      <c r="X127" s="20">
        <f t="shared" si="24"/>
        <v>1E-3</v>
      </c>
      <c r="Y127" s="20">
        <f t="shared" si="6"/>
        <v>6</v>
      </c>
      <c r="Z127" s="20">
        <f t="shared" si="25"/>
        <v>2.8499999999999979</v>
      </c>
      <c r="AA127" s="20">
        <f t="shared" si="14"/>
        <v>8.1224999999999881</v>
      </c>
      <c r="AB127" s="20">
        <f t="shared" si="15"/>
        <v>48.734999999999928</v>
      </c>
      <c r="AC127" s="20">
        <f t="shared" si="16"/>
        <v>7.1224999999999881</v>
      </c>
      <c r="AD127" s="20">
        <v>1</v>
      </c>
      <c r="AE127" s="20">
        <f t="shared" si="17"/>
        <v>1.7099999999999987E-2</v>
      </c>
      <c r="AF127" s="20" t="str">
        <f t="shared" si="18"/>
        <v>1+0.0171j</v>
      </c>
      <c r="AH127" s="20" t="str">
        <f t="shared" si="19"/>
        <v>7.12249999999999+0.12179475j</v>
      </c>
      <c r="AI127" s="20" t="str">
        <f t="shared" si="20"/>
        <v>55.8574999999999+0.12179475j</v>
      </c>
      <c r="AK127" s="20" t="str">
        <f t="shared" si="21"/>
        <v>0.872483879447786-0.00190241160052586j</v>
      </c>
      <c r="AO127" s="20">
        <f t="shared" si="22"/>
        <v>0.87248595350650593</v>
      </c>
      <c r="AP127" s="20">
        <v>57</v>
      </c>
      <c r="AR127" s="20">
        <f>Compensation!$C$16</f>
        <v>0.81435897435897442</v>
      </c>
    </row>
    <row r="128" spans="1:44" s="20" customFormat="1">
      <c r="A128" s="20">
        <f t="shared" si="0"/>
        <v>0.46</v>
      </c>
      <c r="B128" s="20">
        <f t="shared" si="1"/>
        <v>6</v>
      </c>
      <c r="C128" s="20">
        <f t="shared" si="23"/>
        <v>2.8999999999999977</v>
      </c>
      <c r="D128" s="20">
        <f t="shared" si="7"/>
        <v>8.4099999999999859</v>
      </c>
      <c r="E128" s="20">
        <f t="shared" si="8"/>
        <v>50.459999999999916</v>
      </c>
      <c r="F128" s="20">
        <f t="shared" si="9"/>
        <v>7.4099999999999859</v>
      </c>
      <c r="G128" s="20">
        <f>1</f>
        <v>1</v>
      </c>
      <c r="H128" s="20">
        <f t="shared" si="10"/>
        <v>8.0039999999999925</v>
      </c>
      <c r="I128" s="20" t="str">
        <f t="shared" si="11"/>
        <v>1+8.00399999999999j</v>
      </c>
      <c r="K128" s="20" t="str">
        <f t="shared" si="12"/>
        <v>7.40999999999999+59.3096399999998j</v>
      </c>
      <c r="M128" s="20" t="str">
        <f t="shared" si="26"/>
        <v>57.8699999999999+59.3096399999998j</v>
      </c>
      <c r="O128" s="20" t="str">
        <f t="shared" si="27"/>
        <v>0.425266191668604-0.435845597581404j</v>
      </c>
      <c r="S128" s="20">
        <f t="shared" si="13"/>
        <v>0.60894393724497253</v>
      </c>
      <c r="U128" s="20">
        <f t="shared" si="4"/>
        <v>0.89205479452054803</v>
      </c>
      <c r="V128" s="20">
        <f t="shared" si="5"/>
        <v>0.77463414634146344</v>
      </c>
      <c r="X128" s="20">
        <f t="shared" si="24"/>
        <v>1E-3</v>
      </c>
      <c r="Y128" s="20">
        <f t="shared" si="6"/>
        <v>6</v>
      </c>
      <c r="Z128" s="20">
        <f t="shared" si="25"/>
        <v>2.8999999999999977</v>
      </c>
      <c r="AA128" s="20">
        <f t="shared" si="14"/>
        <v>8.4099999999999859</v>
      </c>
      <c r="AB128" s="20">
        <f t="shared" si="15"/>
        <v>50.459999999999916</v>
      </c>
      <c r="AC128" s="20">
        <f t="shared" si="16"/>
        <v>7.4099999999999859</v>
      </c>
      <c r="AD128" s="20">
        <v>1</v>
      </c>
      <c r="AE128" s="20">
        <f t="shared" si="17"/>
        <v>1.7399999999999985E-2</v>
      </c>
      <c r="AF128" s="20" t="str">
        <f t="shared" si="18"/>
        <v>1+0.0174j</v>
      </c>
      <c r="AH128" s="20" t="str">
        <f t="shared" si="19"/>
        <v>7.40999999999999+0.128934j</v>
      </c>
      <c r="AI128" s="20" t="str">
        <f t="shared" si="20"/>
        <v>57.8699999999999+0.128934j</v>
      </c>
      <c r="AK128" s="20" t="str">
        <f t="shared" si="21"/>
        <v>0.871950052186098-0.00194269929200903j</v>
      </c>
      <c r="AO128" s="20">
        <f t="shared" si="22"/>
        <v>0.87195221634438103</v>
      </c>
      <c r="AP128" s="20">
        <v>58</v>
      </c>
      <c r="AR128" s="20">
        <f>Compensation!$C$16</f>
        <v>0.81435897435897442</v>
      </c>
    </row>
    <row r="129" spans="1:83" s="20" customFormat="1">
      <c r="A129" s="20">
        <f t="shared" si="0"/>
        <v>0.46</v>
      </c>
      <c r="B129" s="20">
        <f t="shared" si="1"/>
        <v>6</v>
      </c>
      <c r="C129" s="20">
        <f t="shared" si="23"/>
        <v>2.9499999999999975</v>
      </c>
      <c r="D129" s="20">
        <f t="shared" si="7"/>
        <v>8.7024999999999846</v>
      </c>
      <c r="E129" s="20">
        <f t="shared" si="8"/>
        <v>52.214999999999904</v>
      </c>
      <c r="F129" s="20">
        <f t="shared" si="9"/>
        <v>7.7024999999999846</v>
      </c>
      <c r="G129" s="20">
        <f>1</f>
        <v>1</v>
      </c>
      <c r="H129" s="20">
        <f t="shared" si="10"/>
        <v>8.1419999999999941</v>
      </c>
      <c r="I129" s="20" t="str">
        <f t="shared" si="11"/>
        <v>1+8.14199999999999j</v>
      </c>
      <c r="K129" s="20" t="str">
        <f t="shared" si="12"/>
        <v>7.70249999999998+62.7137549999998j</v>
      </c>
      <c r="M129" s="20" t="str">
        <f t="shared" si="26"/>
        <v>59.9174999999999+62.7137549999998j</v>
      </c>
      <c r="O129" s="20" t="str">
        <f t="shared" si="27"/>
        <v>0.415863562433707-0.435271257443896j</v>
      </c>
      <c r="S129" s="20">
        <f t="shared" si="13"/>
        <v>0.60199964295408359</v>
      </c>
      <c r="U129" s="20">
        <f t="shared" si="4"/>
        <v>0.89205479452054803</v>
      </c>
      <c r="V129" s="20">
        <f t="shared" si="5"/>
        <v>0.77463414634146344</v>
      </c>
      <c r="X129" s="20">
        <f t="shared" si="24"/>
        <v>1E-3</v>
      </c>
      <c r="Y129" s="20">
        <f t="shared" si="6"/>
        <v>6</v>
      </c>
      <c r="Z129" s="20">
        <f t="shared" si="25"/>
        <v>2.9499999999999975</v>
      </c>
      <c r="AA129" s="20">
        <f t="shared" si="14"/>
        <v>8.7024999999999846</v>
      </c>
      <c r="AB129" s="20">
        <f t="shared" si="15"/>
        <v>52.214999999999904</v>
      </c>
      <c r="AC129" s="20">
        <f t="shared" si="16"/>
        <v>7.7024999999999846</v>
      </c>
      <c r="AD129" s="20">
        <v>1</v>
      </c>
      <c r="AE129" s="20">
        <f t="shared" si="17"/>
        <v>1.7699999999999987E-2</v>
      </c>
      <c r="AF129" s="20" t="str">
        <f t="shared" si="18"/>
        <v>1+0.0177j</v>
      </c>
      <c r="AH129" s="20" t="str">
        <f t="shared" si="19"/>
        <v>7.70249999999998+0.13633425j</v>
      </c>
      <c r="AI129" s="20" t="str">
        <f t="shared" si="20"/>
        <v>59.9174999999999+0.13633425j</v>
      </c>
      <c r="AK129" s="20" t="str">
        <f t="shared" si="21"/>
        <v>0.871443729614037-0.00198285354519352j</v>
      </c>
      <c r="AO129" s="20">
        <f t="shared" si="22"/>
        <v>0.87144598547001439</v>
      </c>
      <c r="AP129" s="20">
        <v>59</v>
      </c>
      <c r="AR129" s="20">
        <f>Compensation!$C$16</f>
        <v>0.81435897435897442</v>
      </c>
    </row>
    <row r="130" spans="1:83" s="20" customFormat="1">
      <c r="A130" s="20">
        <f t="shared" si="0"/>
        <v>0.46</v>
      </c>
      <c r="B130" s="20">
        <f t="shared" si="1"/>
        <v>6</v>
      </c>
      <c r="C130" s="20">
        <f t="shared" si="23"/>
        <v>2.9999999999999973</v>
      </c>
      <c r="D130" s="20">
        <f t="shared" si="7"/>
        <v>8.999999999999984</v>
      </c>
      <c r="E130" s="20">
        <f t="shared" si="8"/>
        <v>53.999999999999901</v>
      </c>
      <c r="F130" s="20">
        <f t="shared" si="9"/>
        <v>7.999999999999984</v>
      </c>
      <c r="G130" s="20">
        <f>1</f>
        <v>1</v>
      </c>
      <c r="H130" s="20">
        <f t="shared" si="10"/>
        <v>8.279999999999994</v>
      </c>
      <c r="I130" s="20" t="str">
        <f t="shared" si="11"/>
        <v>1+8.27999999999999j</v>
      </c>
      <c r="K130" s="20" t="str">
        <f t="shared" si="12"/>
        <v>7.99999999999998+66.2399999999998j</v>
      </c>
      <c r="M130" s="20" t="str">
        <f t="shared" si="26"/>
        <v>61.9999999999999+66.2399999999998j</v>
      </c>
      <c r="O130" s="20" t="str">
        <f t="shared" si="27"/>
        <v>0.406718503757943-0.434532801434293j</v>
      </c>
      <c r="S130" s="20">
        <f t="shared" si="13"/>
        <v>0.59517955006992185</v>
      </c>
      <c r="U130" s="20">
        <f t="shared" si="4"/>
        <v>0.89205479452054803</v>
      </c>
      <c r="V130" s="20">
        <f t="shared" si="5"/>
        <v>0.77463414634146344</v>
      </c>
      <c r="X130" s="20">
        <f t="shared" si="24"/>
        <v>1E-3</v>
      </c>
      <c r="Y130" s="20">
        <f t="shared" si="6"/>
        <v>6</v>
      </c>
      <c r="Z130" s="20">
        <f t="shared" si="25"/>
        <v>2.9999999999999973</v>
      </c>
      <c r="AA130" s="20">
        <f t="shared" si="14"/>
        <v>8.999999999999984</v>
      </c>
      <c r="AB130" s="20">
        <f t="shared" si="15"/>
        <v>53.999999999999901</v>
      </c>
      <c r="AC130" s="20">
        <f t="shared" si="16"/>
        <v>7.999999999999984</v>
      </c>
      <c r="AD130" s="20">
        <v>1</v>
      </c>
      <c r="AE130" s="20">
        <f t="shared" si="17"/>
        <v>1.7999999999999985E-2</v>
      </c>
      <c r="AF130" s="20" t="str">
        <f t="shared" si="18"/>
        <v>1+0.018j</v>
      </c>
      <c r="AH130" s="20" t="str">
        <f t="shared" si="19"/>
        <v>7.99999999999998+0.144j</v>
      </c>
      <c r="AI130" s="20" t="str">
        <f t="shared" si="20"/>
        <v>61.9999999999999+0.144j</v>
      </c>
      <c r="AK130" s="20" t="str">
        <f t="shared" si="21"/>
        <v>0.870963043629117-0.00202288190778376j</v>
      </c>
      <c r="AO130" s="20">
        <f t="shared" si="22"/>
        <v>0.87096539277913221</v>
      </c>
      <c r="AP130" s="20">
        <v>60</v>
      </c>
      <c r="AR130" s="20">
        <f>Compensation!$C$16</f>
        <v>0.81435897435897442</v>
      </c>
    </row>
    <row r="131" spans="1:83" s="20" customFormat="1">
      <c r="A131" s="20">
        <f t="shared" si="0"/>
        <v>0.46</v>
      </c>
      <c r="B131" s="20">
        <f t="shared" si="1"/>
        <v>6</v>
      </c>
      <c r="C131" s="20">
        <f t="shared" si="23"/>
        <v>3.0499999999999972</v>
      </c>
      <c r="D131" s="20">
        <f t="shared" si="7"/>
        <v>9.3024999999999824</v>
      </c>
      <c r="E131" s="20">
        <f t="shared" si="8"/>
        <v>55.814999999999898</v>
      </c>
      <c r="F131" s="20">
        <f t="shared" si="9"/>
        <v>8.3024999999999824</v>
      </c>
      <c r="G131" s="20">
        <f>1</f>
        <v>1</v>
      </c>
      <c r="H131" s="20">
        <f t="shared" si="10"/>
        <v>8.4179999999999922</v>
      </c>
      <c r="I131" s="20" t="str">
        <f t="shared" si="11"/>
        <v>1+8.41799999999999j</v>
      </c>
      <c r="K131" s="20" t="str">
        <f t="shared" si="12"/>
        <v>8.30249999999998+69.8904449999998j</v>
      </c>
      <c r="M131" s="20" t="str">
        <f t="shared" si="26"/>
        <v>64.1174999999999+69.8904449999998j</v>
      </c>
      <c r="O131" s="20" t="str">
        <f t="shared" si="27"/>
        <v>0.397824191584825-0.433643073757221j</v>
      </c>
      <c r="S131" s="20">
        <f t="shared" si="13"/>
        <v>0.58848143796362018</v>
      </c>
      <c r="U131" s="20">
        <f t="shared" si="4"/>
        <v>0.89205479452054803</v>
      </c>
      <c r="V131" s="20">
        <f t="shared" si="5"/>
        <v>0.77463414634146344</v>
      </c>
      <c r="X131" s="20">
        <f t="shared" si="24"/>
        <v>1E-3</v>
      </c>
      <c r="Y131" s="20">
        <f t="shared" si="6"/>
        <v>6</v>
      </c>
      <c r="Z131" s="20">
        <f t="shared" si="25"/>
        <v>3.0499999999999972</v>
      </c>
      <c r="AA131" s="20">
        <f t="shared" si="14"/>
        <v>9.3024999999999824</v>
      </c>
      <c r="AB131" s="20">
        <f t="shared" si="15"/>
        <v>55.814999999999898</v>
      </c>
      <c r="AC131" s="20">
        <f t="shared" si="16"/>
        <v>8.3024999999999824</v>
      </c>
      <c r="AD131" s="20">
        <v>1</v>
      </c>
      <c r="AE131" s="20">
        <f t="shared" si="17"/>
        <v>1.8299999999999983E-2</v>
      </c>
      <c r="AF131" s="20" t="str">
        <f t="shared" si="18"/>
        <v>1+0.0183j</v>
      </c>
      <c r="AH131" s="20" t="str">
        <f t="shared" si="19"/>
        <v>8.30249999999998+0.15193575j</v>
      </c>
      <c r="AI131" s="20" t="str">
        <f t="shared" si="20"/>
        <v>64.1174999999999+0.15193575j</v>
      </c>
      <c r="AK131" s="20" t="str">
        <f t="shared" si="21"/>
        <v>0.87050628281277-0.00206279135897174j</v>
      </c>
      <c r="AO131" s="20">
        <f t="shared" si="22"/>
        <v>0.87050872685154446</v>
      </c>
      <c r="AP131" s="20">
        <v>61</v>
      </c>
      <c r="AR131" s="20">
        <f>Compensation!$C$16</f>
        <v>0.81435897435897442</v>
      </c>
    </row>
    <row r="132" spans="1:83" s="20" customFormat="1">
      <c r="A132" s="20">
        <f t="shared" si="0"/>
        <v>0.46</v>
      </c>
      <c r="B132" s="20">
        <f t="shared" si="1"/>
        <v>6</v>
      </c>
      <c r="C132" s="20">
        <f t="shared" si="23"/>
        <v>3.099999999999997</v>
      </c>
      <c r="D132" s="20">
        <f t="shared" si="7"/>
        <v>9.6099999999999817</v>
      </c>
      <c r="E132" s="20">
        <f t="shared" si="8"/>
        <v>57.65999999999989</v>
      </c>
      <c r="F132" s="20">
        <f t="shared" si="9"/>
        <v>8.6099999999999817</v>
      </c>
      <c r="G132" s="20">
        <f>1</f>
        <v>1</v>
      </c>
      <c r="H132" s="20">
        <f t="shared" si="10"/>
        <v>8.5559999999999921</v>
      </c>
      <c r="I132" s="20" t="str">
        <f t="shared" si="11"/>
        <v>1+8.55599999999999j</v>
      </c>
      <c r="K132" s="20" t="str">
        <f t="shared" si="12"/>
        <v>8.60999999999998+73.6671599999998j</v>
      </c>
      <c r="M132" s="20" t="str">
        <f t="shared" si="26"/>
        <v>66.2699999999999+73.6671599999998j</v>
      </c>
      <c r="O132" s="20" t="str">
        <f t="shared" si="27"/>
        <v>0.389173859651139-0.432614048388984j</v>
      </c>
      <c r="S132" s="20">
        <f t="shared" si="13"/>
        <v>0.58190309150172992</v>
      </c>
      <c r="U132" s="20">
        <f t="shared" si="4"/>
        <v>0.89205479452054803</v>
      </c>
      <c r="V132" s="20">
        <f t="shared" si="5"/>
        <v>0.77463414634146344</v>
      </c>
      <c r="X132" s="20">
        <f t="shared" si="24"/>
        <v>1E-3</v>
      </c>
      <c r="Y132" s="20">
        <f t="shared" si="6"/>
        <v>6</v>
      </c>
      <c r="Z132" s="20">
        <f t="shared" si="25"/>
        <v>3.099999999999997</v>
      </c>
      <c r="AA132" s="20">
        <f t="shared" si="14"/>
        <v>9.6099999999999817</v>
      </c>
      <c r="AB132" s="20">
        <f t="shared" si="15"/>
        <v>57.65999999999989</v>
      </c>
      <c r="AC132" s="20">
        <f t="shared" si="16"/>
        <v>8.6099999999999817</v>
      </c>
      <c r="AD132" s="20">
        <v>1</v>
      </c>
      <c r="AE132" s="20">
        <f t="shared" si="17"/>
        <v>1.8599999999999981E-2</v>
      </c>
      <c r="AF132" s="20" t="str">
        <f t="shared" si="18"/>
        <v>1+0.0186j</v>
      </c>
      <c r="AH132" s="20" t="str">
        <f t="shared" si="19"/>
        <v>8.60999999999998+0.160146j</v>
      </c>
      <c r="AI132" s="20" t="str">
        <f t="shared" si="20"/>
        <v>66.2699999999999+0.160146j</v>
      </c>
      <c r="AK132" s="20" t="str">
        <f t="shared" si="21"/>
        <v>0.870071876850522-0.00210258836260908j</v>
      </c>
      <c r="AO132" s="20">
        <f t="shared" si="22"/>
        <v>0.87007441737130309</v>
      </c>
      <c r="AP132" s="20">
        <v>62</v>
      </c>
      <c r="AR132" s="20">
        <f>Compensation!$C$16</f>
        <v>0.81435897435897442</v>
      </c>
    </row>
    <row r="133" spans="1:83" s="20" customFormat="1">
      <c r="A133" s="20">
        <f t="shared" si="0"/>
        <v>0.46</v>
      </c>
      <c r="B133" s="20">
        <f t="shared" si="1"/>
        <v>6</v>
      </c>
      <c r="C133" s="20">
        <f t="shared" si="23"/>
        <v>3.1499999999999968</v>
      </c>
      <c r="D133" s="20">
        <f t="shared" si="7"/>
        <v>9.9224999999999799</v>
      </c>
      <c r="E133" s="20">
        <f t="shared" si="8"/>
        <v>59.534999999999883</v>
      </c>
      <c r="F133" s="20">
        <f t="shared" si="9"/>
        <v>8.9224999999999799</v>
      </c>
      <c r="G133" s="20">
        <f>1</f>
        <v>1</v>
      </c>
      <c r="H133" s="20">
        <f t="shared" si="10"/>
        <v>8.693999999999992</v>
      </c>
      <c r="I133" s="20" t="str">
        <f t="shared" si="11"/>
        <v>1+8.69399999999999j</v>
      </c>
      <c r="K133" s="20" t="str">
        <f t="shared" si="12"/>
        <v>8.92249999999998+77.5722149999997j</v>
      </c>
      <c r="M133" s="20" t="str">
        <f t="shared" si="26"/>
        <v>68.4574999999999+77.5722149999997j</v>
      </c>
      <c r="O133" s="20" t="str">
        <f t="shared" si="27"/>
        <v>0.380760815943494-0.431456887527942j</v>
      </c>
      <c r="S133" s="20">
        <f t="shared" si="13"/>
        <v>0.57544230358329973</v>
      </c>
      <c r="U133" s="20">
        <f t="shared" si="4"/>
        <v>0.89205479452054803</v>
      </c>
      <c r="V133" s="20">
        <f t="shared" si="5"/>
        <v>0.77463414634146344</v>
      </c>
      <c r="X133" s="20">
        <f t="shared" si="24"/>
        <v>1E-3</v>
      </c>
      <c r="Y133" s="20">
        <f t="shared" si="6"/>
        <v>6</v>
      </c>
      <c r="Z133" s="20">
        <f t="shared" si="25"/>
        <v>3.1499999999999968</v>
      </c>
      <c r="AA133" s="20">
        <f t="shared" si="14"/>
        <v>9.9224999999999799</v>
      </c>
      <c r="AB133" s="20">
        <f t="shared" si="15"/>
        <v>59.534999999999883</v>
      </c>
      <c r="AC133" s="20">
        <f t="shared" si="16"/>
        <v>8.9224999999999799</v>
      </c>
      <c r="AD133" s="20">
        <v>1</v>
      </c>
      <c r="AE133" s="20">
        <f t="shared" si="17"/>
        <v>1.8899999999999983E-2</v>
      </c>
      <c r="AF133" s="20" t="str">
        <f t="shared" si="18"/>
        <v>1+0.0189j</v>
      </c>
      <c r="AH133" s="20" t="str">
        <f t="shared" si="19"/>
        <v>8.92249999999998+0.16863525j</v>
      </c>
      <c r="AI133" s="20" t="str">
        <f t="shared" si="20"/>
        <v>68.4574999999999+0.16863525j</v>
      </c>
      <c r="AK133" s="20" t="str">
        <f t="shared" si="21"/>
        <v>0.869658382737606-0.00214227891447324j</v>
      </c>
      <c r="AO133" s="20">
        <f t="shared" si="22"/>
        <v>0.86966102133229806</v>
      </c>
      <c r="AP133" s="20">
        <v>63</v>
      </c>
      <c r="AR133" s="20">
        <f>Compensation!$C$16</f>
        <v>0.81435897435897442</v>
      </c>
    </row>
    <row r="134" spans="1:83" s="20" customFormat="1">
      <c r="A134" s="20">
        <f t="shared" si="0"/>
        <v>0.46</v>
      </c>
      <c r="B134" s="20">
        <f t="shared" si="1"/>
        <v>6</v>
      </c>
      <c r="C134" s="20">
        <f t="shared" si="23"/>
        <v>3.1999999999999966</v>
      </c>
      <c r="D134" s="20">
        <f t="shared" si="7"/>
        <v>10.239999999999979</v>
      </c>
      <c r="E134" s="20">
        <f t="shared" si="8"/>
        <v>61.43999999999987</v>
      </c>
      <c r="F134" s="20">
        <f t="shared" si="9"/>
        <v>9.2399999999999789</v>
      </c>
      <c r="G134" s="20">
        <f>1</f>
        <v>1</v>
      </c>
      <c r="H134" s="20">
        <f t="shared" si="10"/>
        <v>8.8319999999999919</v>
      </c>
      <c r="I134" s="20" t="str">
        <f t="shared" si="11"/>
        <v>1+8.83199999999999j</v>
      </c>
      <c r="K134" s="20" t="str">
        <f t="shared" si="12"/>
        <v>9.23999999999998+81.6076799999997j</v>
      </c>
      <c r="M134" s="20" t="str">
        <f t="shared" ref="M134:M141" si="28">IMSUM(K134,E134)</f>
        <v>70.6799999999999+81.6076799999997j</v>
      </c>
      <c r="O134" s="20" t="str">
        <f t="shared" ref="O134:O141" si="29">IMDIV(E134,M134)</f>
        <v>0.372578456811374-0.430181996015229j</v>
      </c>
      <c r="S134" s="20">
        <f t="shared" si="13"/>
        <v>0.56909687767162398</v>
      </c>
      <c r="U134" s="20">
        <f t="shared" si="4"/>
        <v>0.89205479452054803</v>
      </c>
      <c r="V134" s="20">
        <f t="shared" si="5"/>
        <v>0.77463414634146344</v>
      </c>
      <c r="X134" s="20">
        <f t="shared" si="24"/>
        <v>1E-3</v>
      </c>
      <c r="Y134" s="20">
        <f t="shared" si="6"/>
        <v>6</v>
      </c>
      <c r="Z134" s="20">
        <f t="shared" si="25"/>
        <v>3.1999999999999966</v>
      </c>
      <c r="AA134" s="20">
        <f t="shared" si="14"/>
        <v>10.239999999999979</v>
      </c>
      <c r="AB134" s="20">
        <f t="shared" si="15"/>
        <v>61.43999999999987</v>
      </c>
      <c r="AC134" s="20">
        <f t="shared" si="16"/>
        <v>9.2399999999999789</v>
      </c>
      <c r="AD134" s="20">
        <v>1</v>
      </c>
      <c r="AE134" s="20">
        <f t="shared" si="17"/>
        <v>1.9199999999999981E-2</v>
      </c>
      <c r="AF134" s="20" t="str">
        <f t="shared" si="18"/>
        <v>1+0.0192j</v>
      </c>
      <c r="AH134" s="20" t="str">
        <f t="shared" si="19"/>
        <v>9.23999999999998+0.177408j</v>
      </c>
      <c r="AI134" s="20" t="str">
        <f t="shared" si="20"/>
        <v>70.6799999999999+0.177408j</v>
      </c>
      <c r="AK134" s="20" t="str">
        <f t="shared" si="21"/>
        <v>0.869264472539023-0.00218186858438318j</v>
      </c>
      <c r="AO134" s="20">
        <f t="shared" si="22"/>
        <v>0.86926721079830527</v>
      </c>
      <c r="AP134" s="20">
        <v>64</v>
      </c>
      <c r="AR134" s="20">
        <f>Compensation!$C$16</f>
        <v>0.81435897435897442</v>
      </c>
    </row>
    <row r="135" spans="1:83" s="20" customFormat="1">
      <c r="A135" s="20">
        <f t="shared" si="0"/>
        <v>0.46</v>
      </c>
      <c r="B135" s="20">
        <f t="shared" si="1"/>
        <v>6</v>
      </c>
      <c r="C135" s="20">
        <f t="shared" si="23"/>
        <v>3.2499999999999964</v>
      </c>
      <c r="D135" s="20">
        <f t="shared" ref="D135:D141" si="30">C135^2</f>
        <v>10.562499999999977</v>
      </c>
      <c r="E135" s="20">
        <f t="shared" ref="E135:E141" si="31">B135*D135</f>
        <v>63.374999999999858</v>
      </c>
      <c r="F135" s="20">
        <f t="shared" ref="F135:F141" si="32">C135^2-1</f>
        <v>9.5624999999999769</v>
      </c>
      <c r="G135" s="20">
        <f>1</f>
        <v>1</v>
      </c>
      <c r="H135" s="20">
        <f t="shared" ref="H135:H141" si="33">C135*B135*A135</f>
        <v>8.96999999999999</v>
      </c>
      <c r="I135" s="20" t="str">
        <f t="shared" ref="I135:I141" si="34">COMPLEX(G135,H135,"j")</f>
        <v>1+8.96999999999999j</v>
      </c>
      <c r="K135" s="20" t="str">
        <f t="shared" ref="K135:K141" si="35">IMPRODUCT(I135,F135)</f>
        <v>9.56249999999998+85.7756249999997j</v>
      </c>
      <c r="M135" s="20" t="str">
        <f t="shared" si="28"/>
        <v>72.9374999999998+85.7756249999997j</v>
      </c>
      <c r="O135" s="20" t="str">
        <f t="shared" si="29"/>
        <v>0.364620278968102-0.42879907202966j</v>
      </c>
      <c r="S135" s="20">
        <f t="shared" ref="S135:S141" si="36">IMABS(O135)</f>
        <v>0.5628646302693695</v>
      </c>
      <c r="U135" s="20">
        <f t="shared" si="4"/>
        <v>0.89205479452054803</v>
      </c>
      <c r="V135" s="20">
        <f t="shared" si="5"/>
        <v>0.77463414634146344</v>
      </c>
      <c r="X135" s="20">
        <f t="shared" si="24"/>
        <v>1E-3</v>
      </c>
      <c r="Y135" s="20">
        <f t="shared" si="6"/>
        <v>6</v>
      </c>
      <c r="Z135" s="20">
        <f t="shared" si="25"/>
        <v>3.2499999999999964</v>
      </c>
      <c r="AA135" s="20">
        <f t="shared" ref="AA135:AA141" si="37">Z135^2</f>
        <v>10.562499999999977</v>
      </c>
      <c r="AB135" s="20">
        <f t="shared" ref="AB135:AB141" si="38">Y135*AA135</f>
        <v>63.374999999999858</v>
      </c>
      <c r="AC135" s="20">
        <f t="shared" ref="AC135:AC141" si="39">Z135^2-1</f>
        <v>9.5624999999999769</v>
      </c>
      <c r="AD135" s="20">
        <v>1</v>
      </c>
      <c r="AE135" s="20">
        <f t="shared" ref="AE135:AE141" si="40">Z135*Y135*X135</f>
        <v>1.9499999999999979E-2</v>
      </c>
      <c r="AF135" s="20" t="str">
        <f t="shared" ref="AF135:AF141" si="41">COMPLEX(AD135,AE135,"j")</f>
        <v>1+0.0195j</v>
      </c>
      <c r="AH135" s="20" t="str">
        <f t="shared" ref="AH135:AH141" si="42">IMPRODUCT(AF135,AC135)</f>
        <v>9.56249999999998+0.18646875j</v>
      </c>
      <c r="AI135" s="20" t="str">
        <f t="shared" ref="AI135:AI141" si="43">IMSUM(AH135,AB135)</f>
        <v>72.9374999999998+0.18646875j</v>
      </c>
      <c r="AK135" s="20" t="str">
        <f t="shared" ref="AK135:AK141" si="44">IMDIV(AB135,AI135)</f>
        <v>0.868888922506273-0.00222136255381103j</v>
      </c>
      <c r="AO135" s="20">
        <f t="shared" ref="AO135:AO141" si="45">IMABS(AK135)</f>
        <v>0.86889176201970497</v>
      </c>
      <c r="AP135" s="20">
        <v>65</v>
      </c>
      <c r="AR135" s="20">
        <f>Compensation!$C$16</f>
        <v>0.81435897435897442</v>
      </c>
    </row>
    <row r="136" spans="1:83" s="20" customFormat="1">
      <c r="A136" s="20">
        <f t="shared" si="0"/>
        <v>0.46</v>
      </c>
      <c r="B136" s="20">
        <f t="shared" si="1"/>
        <v>6</v>
      </c>
      <c r="C136" s="20">
        <f t="shared" ref="C136:C141" si="46">C135+0.05</f>
        <v>3.2999999999999963</v>
      </c>
      <c r="D136" s="20">
        <f t="shared" si="30"/>
        <v>10.889999999999976</v>
      </c>
      <c r="E136" s="20">
        <f t="shared" si="31"/>
        <v>65.339999999999861</v>
      </c>
      <c r="F136" s="20">
        <f t="shared" si="32"/>
        <v>9.8899999999999757</v>
      </c>
      <c r="G136" s="20">
        <f>1</f>
        <v>1</v>
      </c>
      <c r="H136" s="20">
        <f t="shared" si="33"/>
        <v>9.1079999999999899</v>
      </c>
      <c r="I136" s="20" t="str">
        <f t="shared" si="34"/>
        <v>1+9.10799999999999j</v>
      </c>
      <c r="K136" s="20" t="str">
        <f t="shared" si="35"/>
        <v>9.88999999999998+90.0781199999997j</v>
      </c>
      <c r="M136" s="20" t="str">
        <f t="shared" si="28"/>
        <v>75.2299999999998+90.0781199999997j</v>
      </c>
      <c r="O136" s="20" t="str">
        <f t="shared" si="29"/>
        <v>0.356879889593021-0.427317154331342j</v>
      </c>
      <c r="S136" s="20">
        <f t="shared" si="36"/>
        <v>0.55674339329871059</v>
      </c>
      <c r="U136" s="20">
        <f t="shared" si="4"/>
        <v>0.89205479452054803</v>
      </c>
      <c r="V136" s="20">
        <f t="shared" si="5"/>
        <v>0.77463414634146344</v>
      </c>
      <c r="X136" s="20">
        <f t="shared" ref="X136:X141" si="47">X135</f>
        <v>1E-3</v>
      </c>
      <c r="Y136" s="20">
        <f t="shared" si="6"/>
        <v>6</v>
      </c>
      <c r="Z136" s="20">
        <f t="shared" ref="Z136:Z141" si="48">Z135+0.05</f>
        <v>3.2999999999999963</v>
      </c>
      <c r="AA136" s="20">
        <f t="shared" si="37"/>
        <v>10.889999999999976</v>
      </c>
      <c r="AB136" s="20">
        <f t="shared" si="38"/>
        <v>65.339999999999861</v>
      </c>
      <c r="AC136" s="20">
        <f t="shared" si="39"/>
        <v>9.8899999999999757</v>
      </c>
      <c r="AD136" s="20">
        <v>1</v>
      </c>
      <c r="AE136" s="20">
        <f t="shared" si="40"/>
        <v>1.9799999999999977E-2</v>
      </c>
      <c r="AF136" s="20" t="str">
        <f t="shared" si="41"/>
        <v>1+0.0198j</v>
      </c>
      <c r="AH136" s="20" t="str">
        <f t="shared" si="42"/>
        <v>9.88999999999998+0.195822j</v>
      </c>
      <c r="AI136" s="20" t="str">
        <f t="shared" si="43"/>
        <v>75.2299999999998+0.195822j</v>
      </c>
      <c r="AK136" s="20" t="str">
        <f t="shared" si="44"/>
        <v>0.868530603380952-0.00226076564954493j</v>
      </c>
      <c r="AO136" s="20">
        <f t="shared" si="45"/>
        <v>0.86853354573706754</v>
      </c>
      <c r="AP136" s="20">
        <v>66</v>
      </c>
      <c r="AR136" s="20">
        <f>Compensation!$C$16</f>
        <v>0.81435897435897442</v>
      </c>
    </row>
    <row r="137" spans="1:83" s="20" customFormat="1">
      <c r="A137" s="20">
        <f t="shared" si="0"/>
        <v>0.46</v>
      </c>
      <c r="B137" s="20">
        <f t="shared" si="1"/>
        <v>6</v>
      </c>
      <c r="C137" s="20">
        <f t="shared" si="46"/>
        <v>3.3499999999999961</v>
      </c>
      <c r="D137" s="20">
        <f t="shared" si="30"/>
        <v>11.222499999999973</v>
      </c>
      <c r="E137" s="20">
        <f t="shared" si="31"/>
        <v>67.334999999999837</v>
      </c>
      <c r="F137" s="20">
        <f t="shared" si="32"/>
        <v>10.222499999999973</v>
      </c>
      <c r="G137" s="20">
        <f>1</f>
        <v>1</v>
      </c>
      <c r="H137" s="20">
        <f t="shared" si="33"/>
        <v>9.2459999999999898</v>
      </c>
      <c r="I137" s="20" t="str">
        <f t="shared" si="34"/>
        <v>1+9.24599999999999j</v>
      </c>
      <c r="K137" s="20" t="str">
        <f t="shared" si="35"/>
        <v>10.2225+94.5172349999996j</v>
      </c>
      <c r="M137" s="20" t="str">
        <f t="shared" si="28"/>
        <v>77.5574999999998+94.5172349999996j</v>
      </c>
      <c r="O137" s="20" t="str">
        <f t="shared" si="29"/>
        <v>0.349351014731077-0.425744666303395j</v>
      </c>
      <c r="S137" s="20">
        <f t="shared" si="36"/>
        <v>0.55073101635864163</v>
      </c>
      <c r="U137" s="20">
        <f t="shared" si="4"/>
        <v>0.89205479452054803</v>
      </c>
      <c r="V137" s="20">
        <f t="shared" si="5"/>
        <v>0.77463414634146344</v>
      </c>
      <c r="X137" s="20">
        <f t="shared" si="47"/>
        <v>1E-3</v>
      </c>
      <c r="Y137" s="20">
        <f t="shared" si="6"/>
        <v>6</v>
      </c>
      <c r="Z137" s="20">
        <f t="shared" si="48"/>
        <v>3.3499999999999961</v>
      </c>
      <c r="AA137" s="20">
        <f t="shared" si="37"/>
        <v>11.222499999999973</v>
      </c>
      <c r="AB137" s="20">
        <f t="shared" si="38"/>
        <v>67.334999999999837</v>
      </c>
      <c r="AC137" s="20">
        <f t="shared" si="39"/>
        <v>10.222499999999973</v>
      </c>
      <c r="AD137" s="20">
        <v>1</v>
      </c>
      <c r="AE137" s="20">
        <f t="shared" si="40"/>
        <v>2.0099999999999976E-2</v>
      </c>
      <c r="AF137" s="20" t="str">
        <f t="shared" si="41"/>
        <v>1+0.0201j</v>
      </c>
      <c r="AH137" s="20" t="str">
        <f t="shared" si="42"/>
        <v>10.2225+0.205472249999999j</v>
      </c>
      <c r="AI137" s="20" t="str">
        <f t="shared" si="43"/>
        <v>77.5574999999998+0.205472249999999j</v>
      </c>
      <c r="AK137" s="20" t="str">
        <f t="shared" si="44"/>
        <v>0.868188471739025-0.00230008237388104j</v>
      </c>
      <c r="AO137" s="20">
        <f t="shared" si="45"/>
        <v>0.86819151852541754</v>
      </c>
      <c r="AP137" s="20">
        <v>67</v>
      </c>
      <c r="AR137" s="20">
        <f>Compensation!$C$16</f>
        <v>0.81435897435897442</v>
      </c>
    </row>
    <row r="138" spans="1:83" s="20" customFormat="1">
      <c r="A138" s="20">
        <f t="shared" si="0"/>
        <v>0.46</v>
      </c>
      <c r="B138" s="20">
        <f t="shared" si="1"/>
        <v>6</v>
      </c>
      <c r="C138" s="20">
        <f t="shared" si="46"/>
        <v>3.3999999999999959</v>
      </c>
      <c r="D138" s="20">
        <f t="shared" si="30"/>
        <v>11.559999999999972</v>
      </c>
      <c r="E138" s="20">
        <f t="shared" si="31"/>
        <v>69.359999999999829</v>
      </c>
      <c r="F138" s="20">
        <f t="shared" si="32"/>
        <v>10.559999999999972</v>
      </c>
      <c r="G138" s="20">
        <f>1</f>
        <v>1</v>
      </c>
      <c r="H138" s="20">
        <f t="shared" si="33"/>
        <v>9.3839999999999897</v>
      </c>
      <c r="I138" s="20" t="str">
        <f t="shared" si="34"/>
        <v>1+9.38399999999999j</v>
      </c>
      <c r="K138" s="20" t="str">
        <f t="shared" si="35"/>
        <v>10.56+99.0950399999996j</v>
      </c>
      <c r="M138" s="20" t="str">
        <f t="shared" si="28"/>
        <v>79.9199999999998+99.0950399999996j</v>
      </c>
      <c r="O138" s="20" t="str">
        <f t="shared" si="29"/>
        <v>0.342027506169733-0.424089457019393j</v>
      </c>
      <c r="S138" s="20">
        <f t="shared" si="36"/>
        <v>0.54482536884004429</v>
      </c>
      <c r="U138" s="20">
        <f t="shared" si="4"/>
        <v>0.89205479452054803</v>
      </c>
      <c r="V138" s="20">
        <f t="shared" si="5"/>
        <v>0.77463414634146344</v>
      </c>
      <c r="X138" s="20">
        <f t="shared" si="47"/>
        <v>1E-3</v>
      </c>
      <c r="Y138" s="20">
        <f t="shared" si="6"/>
        <v>6</v>
      </c>
      <c r="Z138" s="20">
        <f t="shared" si="48"/>
        <v>3.3999999999999959</v>
      </c>
      <c r="AA138" s="20">
        <f t="shared" si="37"/>
        <v>11.559999999999972</v>
      </c>
      <c r="AB138" s="20">
        <f t="shared" si="38"/>
        <v>69.359999999999829</v>
      </c>
      <c r="AC138" s="20">
        <f t="shared" si="39"/>
        <v>10.559999999999972</v>
      </c>
      <c r="AD138" s="20">
        <v>1</v>
      </c>
      <c r="AE138" s="20">
        <f t="shared" si="40"/>
        <v>2.0399999999999977E-2</v>
      </c>
      <c r="AF138" s="20" t="str">
        <f t="shared" si="41"/>
        <v>1+0.0204j</v>
      </c>
      <c r="AH138" s="20" t="str">
        <f t="shared" si="42"/>
        <v>10.56+0.215423999999999j</v>
      </c>
      <c r="AI138" s="20" t="str">
        <f t="shared" si="43"/>
        <v>79.9199999999998+0.215423999999999j</v>
      </c>
      <c r="AK138" s="20" t="str">
        <f t="shared" si="44"/>
        <v>0.867861562249616-0.00233931693175752j</v>
      </c>
      <c r="AO138" s="20">
        <f t="shared" si="45"/>
        <v>0.86786471505301521</v>
      </c>
      <c r="AP138" s="20">
        <v>68</v>
      </c>
      <c r="AR138" s="20">
        <f>Compensation!$C$16</f>
        <v>0.81435897435897442</v>
      </c>
    </row>
    <row r="139" spans="1:83" s="20" customFormat="1">
      <c r="A139" s="20">
        <f t="shared" si="0"/>
        <v>0.46</v>
      </c>
      <c r="B139" s="20">
        <f t="shared" si="1"/>
        <v>6</v>
      </c>
      <c r="C139" s="20">
        <f t="shared" si="46"/>
        <v>3.4499999999999957</v>
      </c>
      <c r="D139" s="20">
        <f t="shared" si="30"/>
        <v>11.902499999999971</v>
      </c>
      <c r="E139" s="20">
        <f t="shared" si="31"/>
        <v>71.414999999999822</v>
      </c>
      <c r="F139" s="20">
        <f t="shared" si="32"/>
        <v>10.902499999999971</v>
      </c>
      <c r="G139" s="20">
        <f>1</f>
        <v>1</v>
      </c>
      <c r="H139" s="20">
        <f t="shared" si="33"/>
        <v>9.5219999999999878</v>
      </c>
      <c r="I139" s="20" t="str">
        <f t="shared" si="34"/>
        <v>1+9.52199999999999j</v>
      </c>
      <c r="K139" s="20" t="str">
        <f t="shared" si="35"/>
        <v>10.9025+103.813605j</v>
      </c>
      <c r="M139" s="20" t="str">
        <f t="shared" si="28"/>
        <v>82.3174999999998+103.813605j</v>
      </c>
      <c r="O139" s="20" t="str">
        <f t="shared" si="29"/>
        <v>0.334903346957829-0.422358839545152j</v>
      </c>
      <c r="S139" s="20">
        <f t="shared" si="36"/>
        <v>0.53902434188585913</v>
      </c>
      <c r="U139" s="20">
        <f t="shared" si="4"/>
        <v>0.89205479452054803</v>
      </c>
      <c r="V139" s="20">
        <f t="shared" si="5"/>
        <v>0.77463414634146344</v>
      </c>
      <c r="X139" s="20">
        <f t="shared" si="47"/>
        <v>1E-3</v>
      </c>
      <c r="Y139" s="20">
        <f t="shared" si="6"/>
        <v>6</v>
      </c>
      <c r="Z139" s="20">
        <f t="shared" si="48"/>
        <v>3.4499999999999957</v>
      </c>
      <c r="AA139" s="20">
        <f t="shared" si="37"/>
        <v>11.902499999999971</v>
      </c>
      <c r="AB139" s="20">
        <f t="shared" si="38"/>
        <v>71.414999999999822</v>
      </c>
      <c r="AC139" s="20">
        <f t="shared" si="39"/>
        <v>10.902499999999971</v>
      </c>
      <c r="AD139" s="20">
        <v>1</v>
      </c>
      <c r="AE139" s="20">
        <f t="shared" si="40"/>
        <v>2.0699999999999975E-2</v>
      </c>
      <c r="AF139" s="20" t="str">
        <f t="shared" si="41"/>
        <v>1+0.0207j</v>
      </c>
      <c r="AH139" s="20" t="str">
        <f t="shared" si="42"/>
        <v>10.9025+0.225681749999999j</v>
      </c>
      <c r="AI139" s="20" t="str">
        <f t="shared" si="43"/>
        <v>82.3174999999998+0.225681749999999j</v>
      </c>
      <c r="AK139" s="20" t="str">
        <f t="shared" si="44"/>
        <v>0.867548980739131-0.00237847325518782j</v>
      </c>
      <c r="AO139" s="20">
        <f t="shared" si="45"/>
        <v>0.8675522411454718</v>
      </c>
      <c r="AP139" s="20">
        <v>69</v>
      </c>
      <c r="AR139" s="20">
        <f>Compensation!$C$16</f>
        <v>0.81435897435897442</v>
      </c>
    </row>
    <row r="140" spans="1:83" s="20" customFormat="1">
      <c r="A140" s="20">
        <f t="shared" si="0"/>
        <v>0.46</v>
      </c>
      <c r="B140" s="20">
        <f t="shared" si="1"/>
        <v>6</v>
      </c>
      <c r="C140" s="20">
        <f t="shared" si="46"/>
        <v>3.4999999999999956</v>
      </c>
      <c r="D140" s="20">
        <f t="shared" si="30"/>
        <v>12.249999999999968</v>
      </c>
      <c r="E140" s="20">
        <f t="shared" si="31"/>
        <v>73.499999999999801</v>
      </c>
      <c r="F140" s="20">
        <f t="shared" si="32"/>
        <v>11.249999999999968</v>
      </c>
      <c r="G140" s="20">
        <f>1</f>
        <v>1</v>
      </c>
      <c r="H140" s="20">
        <f t="shared" si="33"/>
        <v>9.6599999999999877</v>
      </c>
      <c r="I140" s="20" t="str">
        <f t="shared" si="34"/>
        <v>1+9.65999999999999j</v>
      </c>
      <c r="K140" s="20" t="str">
        <f t="shared" si="35"/>
        <v>11.25+108.675j</v>
      </c>
      <c r="M140" s="20" t="str">
        <f t="shared" si="28"/>
        <v>84.7499999999998+108.675j</v>
      </c>
      <c r="O140" s="20" t="str">
        <f t="shared" si="29"/>
        <v>0.327972655716671-0.420559626666777j</v>
      </c>
      <c r="S140" s="20">
        <f t="shared" si="36"/>
        <v>0.53332585018911738</v>
      </c>
      <c r="U140" s="20">
        <f t="shared" si="4"/>
        <v>0.89205479452054803</v>
      </c>
      <c r="V140" s="20">
        <f t="shared" si="5"/>
        <v>0.77463414634146344</v>
      </c>
      <c r="X140" s="20">
        <f t="shared" si="47"/>
        <v>1E-3</v>
      </c>
      <c r="Y140" s="20">
        <f t="shared" si="6"/>
        <v>6</v>
      </c>
      <c r="Z140" s="20">
        <f t="shared" si="48"/>
        <v>3.4999999999999956</v>
      </c>
      <c r="AA140" s="20">
        <f t="shared" si="37"/>
        <v>12.249999999999968</v>
      </c>
      <c r="AB140" s="20">
        <f t="shared" si="38"/>
        <v>73.499999999999801</v>
      </c>
      <c r="AC140" s="20">
        <f t="shared" si="39"/>
        <v>11.249999999999968</v>
      </c>
      <c r="AD140" s="20">
        <v>1</v>
      </c>
      <c r="AE140" s="20">
        <f t="shared" si="40"/>
        <v>2.0999999999999974E-2</v>
      </c>
      <c r="AF140" s="20" t="str">
        <f t="shared" si="41"/>
        <v>1+0.021j</v>
      </c>
      <c r="AH140" s="20" t="str">
        <f t="shared" si="42"/>
        <v>11.25+0.236249999999999j</v>
      </c>
      <c r="AI140" s="20" t="str">
        <f t="shared" si="43"/>
        <v>84.7499999999998+0.236249999999999j</v>
      </c>
      <c r="AK140" s="20" t="str">
        <f t="shared" si="44"/>
        <v>0.86724989796608-0.00241755502530367j</v>
      </c>
      <c r="AO140" s="20">
        <f t="shared" si="45"/>
        <v>0.86725326756056476</v>
      </c>
      <c r="AP140" s="20">
        <v>70</v>
      </c>
      <c r="AR140" s="20">
        <f>Compensation!$C$16</f>
        <v>0.81435897435897442</v>
      </c>
    </row>
    <row r="141" spans="1:83" s="20" customFormat="1">
      <c r="A141" s="20">
        <f t="shared" si="0"/>
        <v>0.46</v>
      </c>
      <c r="B141" s="20">
        <f t="shared" si="1"/>
        <v>6</v>
      </c>
      <c r="C141" s="20">
        <f t="shared" si="46"/>
        <v>3.5499999999999954</v>
      </c>
      <c r="D141" s="20">
        <f t="shared" si="30"/>
        <v>12.602499999999967</v>
      </c>
      <c r="E141" s="20">
        <f t="shared" si="31"/>
        <v>75.61499999999981</v>
      </c>
      <c r="F141" s="20">
        <f t="shared" si="32"/>
        <v>11.602499999999967</v>
      </c>
      <c r="G141" s="20">
        <f>1</f>
        <v>1</v>
      </c>
      <c r="H141" s="20">
        <f t="shared" si="33"/>
        <v>9.7979999999999876</v>
      </c>
      <c r="I141" s="20" t="str">
        <f t="shared" si="34"/>
        <v>1+9.79799999999999j</v>
      </c>
      <c r="K141" s="20" t="str">
        <f t="shared" si="35"/>
        <v>11.6025+113.681295j</v>
      </c>
      <c r="M141" s="20" t="str">
        <f t="shared" si="28"/>
        <v>87.2174999999998+113.681295j</v>
      </c>
      <c r="O141" s="20" t="str">
        <f t="shared" si="29"/>
        <v>0.321229689880189-0.418698164221955j</v>
      </c>
      <c r="S141" s="20">
        <f t="shared" si="36"/>
        <v>0.52772783362577869</v>
      </c>
      <c r="U141" s="20">
        <f t="shared" si="4"/>
        <v>0.89205479452054803</v>
      </c>
      <c r="V141" s="20">
        <f t="shared" si="5"/>
        <v>0.77463414634146344</v>
      </c>
      <c r="X141" s="20">
        <f t="shared" si="47"/>
        <v>1E-3</v>
      </c>
      <c r="Y141" s="20">
        <f t="shared" si="6"/>
        <v>6</v>
      </c>
      <c r="Z141" s="20">
        <f t="shared" si="48"/>
        <v>3.5499999999999954</v>
      </c>
      <c r="AA141" s="20">
        <f t="shared" si="37"/>
        <v>12.602499999999967</v>
      </c>
      <c r="AB141" s="20">
        <f t="shared" si="38"/>
        <v>75.61499999999981</v>
      </c>
      <c r="AC141" s="20">
        <f t="shared" si="39"/>
        <v>11.602499999999967</v>
      </c>
      <c r="AD141" s="20">
        <v>1</v>
      </c>
      <c r="AE141" s="20">
        <f t="shared" si="40"/>
        <v>2.1299999999999972E-2</v>
      </c>
      <c r="AF141" s="20" t="str">
        <f t="shared" si="41"/>
        <v>1+0.0213j</v>
      </c>
      <c r="AH141" s="20" t="str">
        <f t="shared" si="42"/>
        <v>11.6025+0.247133249999999j</v>
      </c>
      <c r="AI141" s="20" t="str">
        <f t="shared" si="43"/>
        <v>87.2174999999998+0.247133249999999j</v>
      </c>
      <c r="AK141" s="20" t="str">
        <f t="shared" si="44"/>
        <v>0.866963544024268-0.00245656569227776j</v>
      </c>
      <c r="AO141" s="20">
        <f t="shared" si="45"/>
        <v>0.8669670243914237</v>
      </c>
      <c r="AP141" s="20">
        <v>71</v>
      </c>
      <c r="AR141" s="20">
        <f>Compensation!$C$16</f>
        <v>0.81435897435897442</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115</v>
      </c>
      <c r="CC179" s="18"/>
      <c r="CD179" s="18"/>
      <c r="CE179" s="18"/>
    </row>
    <row r="180" spans="1:83">
      <c r="CC180" s="18"/>
      <c r="CD180" s="18"/>
      <c r="CE180" s="18"/>
    </row>
    <row r="181" spans="1:83">
      <c r="A181" t="s">
        <v>48</v>
      </c>
      <c r="J181" t="s">
        <v>69</v>
      </c>
      <c r="CC181" s="18"/>
      <c r="CD181" s="18"/>
      <c r="CE181" s="18"/>
    </row>
    <row r="182" spans="1:83" ht="18.75">
      <c r="A182" s="8" t="s">
        <v>49</v>
      </c>
      <c r="B182" s="9">
        <f>10^-3</f>
        <v>1E-3</v>
      </c>
      <c r="E182" s="437" t="s">
        <v>66</v>
      </c>
      <c r="F182" s="437"/>
      <c r="G182" s="437"/>
      <c r="J182" s="10" t="s">
        <v>71</v>
      </c>
      <c r="K182" s="7">
        <f>(1/(2*PI()*fllc*kHz*Re_fl*Qe_selected))/picoF</f>
        <v>61250.342018503849</v>
      </c>
      <c r="L182" s="7"/>
      <c r="M182" s="10" t="s">
        <v>70</v>
      </c>
      <c r="CC182" s="18"/>
      <c r="CD182" s="18"/>
      <c r="CE182" s="18"/>
    </row>
    <row r="183" spans="1:83" ht="18.75">
      <c r="A183" s="8" t="s">
        <v>50</v>
      </c>
      <c r="B183" s="9">
        <f>(10^-6)</f>
        <v>9.9999999999999995E-7</v>
      </c>
      <c r="E183" s="437" t="s">
        <v>67</v>
      </c>
      <c r="F183" s="437"/>
      <c r="G183" s="437"/>
      <c r="J183" s="10" t="s">
        <v>119</v>
      </c>
      <c r="K183" s="10">
        <f>(IF(Cr_initial&lt;10000,K184*10^INT(LOG(Cr_initial)),K185*10^INT(LOG(Cr_initial))))*10^-6</f>
        <v>6.7999999999999991E-2</v>
      </c>
      <c r="L183" s="10"/>
      <c r="M183" s="10" t="str">
        <f>IF(Cr_initial&lt;10000,"pF","uF")</f>
        <v>uF</v>
      </c>
      <c r="CC183" s="18"/>
      <c r="CD183" s="18"/>
      <c r="CE183" s="18"/>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5.6</v>
      </c>
      <c r="L184" s="10"/>
      <c r="M184" s="10"/>
      <c r="CC184" s="18"/>
      <c r="CD184" s="18"/>
      <c r="CE184" s="18"/>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6.8</v>
      </c>
      <c r="L185" s="10"/>
      <c r="M185" s="10"/>
      <c r="CC185" s="18"/>
      <c r="CD185" s="18"/>
      <c r="CE185" s="18"/>
    </row>
    <row r="186" spans="1:83">
      <c r="A186" s="8" t="s">
        <v>53</v>
      </c>
      <c r="B186" s="9">
        <f>10^-3</f>
        <v>1E-3</v>
      </c>
      <c r="E186" s="10">
        <v>1.5</v>
      </c>
      <c r="F186" s="10">
        <v>1.8</v>
      </c>
      <c r="G186" s="10"/>
      <c r="CC186" s="18"/>
      <c r="CD186" s="18"/>
      <c r="CE186" s="18"/>
    </row>
    <row r="187" spans="1:83">
      <c r="A187" s="8" t="s">
        <v>54</v>
      </c>
      <c r="B187" s="9">
        <f>10^-3</f>
        <v>1E-3</v>
      </c>
      <c r="E187" s="10">
        <v>1.8</v>
      </c>
      <c r="F187" s="10">
        <v>2.2000000000000002</v>
      </c>
      <c r="G187" s="10"/>
      <c r="CC187" s="18"/>
      <c r="CD187" s="18"/>
      <c r="CE187" s="18"/>
    </row>
    <row r="188" spans="1:83">
      <c r="A188" s="8" t="s">
        <v>55</v>
      </c>
      <c r="B188" s="9">
        <f>10^-6</f>
        <v>9.9999999999999995E-7</v>
      </c>
      <c r="E188" s="10">
        <v>2.2000000000000002</v>
      </c>
      <c r="F188" s="10">
        <v>2.7</v>
      </c>
      <c r="G188" s="10"/>
      <c r="J188" t="s">
        <v>108</v>
      </c>
      <c r="CC188" s="18"/>
      <c r="CD188" s="18"/>
      <c r="CE188" s="18"/>
    </row>
    <row r="189" spans="1:83">
      <c r="A189" s="8" t="s">
        <v>56</v>
      </c>
      <c r="B189" s="9">
        <f>10^-6</f>
        <v>9.9999999999999995E-7</v>
      </c>
      <c r="E189" s="10">
        <v>2.7</v>
      </c>
      <c r="F189" s="10">
        <v>3.3</v>
      </c>
      <c r="G189" s="10"/>
      <c r="J189" t="s">
        <v>109</v>
      </c>
      <c r="K189" t="e">
        <f>1/(2*PI()*10*kHz*Rcs_LLC*mOhm)/picoF</f>
        <v>#REF!</v>
      </c>
      <c r="M189" s="10" t="s">
        <v>70</v>
      </c>
      <c r="CC189" s="18"/>
      <c r="CD189" s="18"/>
      <c r="CE189" s="18"/>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8"/>
      <c r="CD190" s="18"/>
      <c r="CE190" s="18"/>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60</v>
      </c>
      <c r="B193" s="9">
        <f>10^6</f>
        <v>1000000</v>
      </c>
      <c r="E193" s="10">
        <v>5.6</v>
      </c>
      <c r="F193" s="10">
        <v>6.8</v>
      </c>
      <c r="G193" s="10"/>
      <c r="CC193" s="18"/>
      <c r="CD193" s="18"/>
      <c r="CE193" s="18"/>
    </row>
    <row r="194" spans="1:83">
      <c r="A194" s="8" t="s">
        <v>61</v>
      </c>
      <c r="B194" s="9">
        <f>10^-6</f>
        <v>9.9999999999999995E-7</v>
      </c>
      <c r="E194" s="10">
        <v>6.8</v>
      </c>
      <c r="F194" s="10">
        <v>8.1999999999999993</v>
      </c>
      <c r="G194" s="10"/>
      <c r="CC194" s="18"/>
      <c r="CD194" s="18"/>
      <c r="CE194" s="18"/>
    </row>
    <row r="195" spans="1:83">
      <c r="A195" s="8" t="s">
        <v>62</v>
      </c>
      <c r="B195" s="9">
        <f>10^3</f>
        <v>1000</v>
      </c>
      <c r="E195" s="10">
        <v>8.1999999999999993</v>
      </c>
      <c r="F195" s="10">
        <v>10</v>
      </c>
      <c r="G195" s="10"/>
      <c r="J195" t="s">
        <v>116</v>
      </c>
      <c r="CC195" s="18"/>
      <c r="CD195" s="18"/>
      <c r="CE195" s="18"/>
    </row>
    <row r="196" spans="1:83">
      <c r="A196" s="8" t="s">
        <v>63</v>
      </c>
      <c r="B196" s="9">
        <f>10^-9</f>
        <v>1.0000000000000001E-9</v>
      </c>
      <c r="E196" s="437" t="s">
        <v>68</v>
      </c>
      <c r="F196" s="437"/>
      <c r="G196" s="437"/>
      <c r="J196" t="s">
        <v>117</v>
      </c>
      <c r="K196" t="e">
        <f>Ihfr_pfc/(8*f_pfc*kHz*deltaVin)/picoF</f>
        <v>#REF!</v>
      </c>
      <c r="M196" t="s">
        <v>70</v>
      </c>
      <c r="CC196" s="18"/>
      <c r="CD196" s="18"/>
      <c r="CE196" s="18"/>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8"/>
      <c r="CD197" s="18"/>
      <c r="CE197" s="18"/>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120</v>
      </c>
      <c r="CC202" s="18"/>
      <c r="CD202" s="18"/>
      <c r="CE202" s="18"/>
    </row>
    <row r="203" spans="1:83">
      <c r="E203" s="10">
        <v>6.8</v>
      </c>
      <c r="F203" s="10">
        <v>10</v>
      </c>
      <c r="J203" t="s">
        <v>121</v>
      </c>
      <c r="K203" t="e">
        <f>((2*Pout*tH*ms)/(Vblk_min^2-Vblk_hu^2))/picoF</f>
        <v>#REF!</v>
      </c>
      <c r="M203" t="s">
        <v>70</v>
      </c>
      <c r="CC203" s="18"/>
      <c r="CD203" s="18"/>
      <c r="CE203" s="18"/>
    </row>
    <row r="204" spans="1:83">
      <c r="J204" t="s">
        <v>122</v>
      </c>
      <c r="K204" t="e">
        <f>(IF(Cblk_initial&lt;10000,K205*10^INT(LOG(Cblk_initial)),K206*10^INT(LOG(Cblk_initial))))*10^-6</f>
        <v>#REF!</v>
      </c>
      <c r="M204" t="e">
        <f>IF(Cblk_initial&lt;10000,"pF","uF")</f>
        <v>#REF!</v>
      </c>
      <c r="CC204" s="18"/>
      <c r="CD204" s="18"/>
      <c r="CE204" s="18"/>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c r="A209" t="s">
        <v>316</v>
      </c>
      <c r="CC209" s="18"/>
      <c r="CD209" s="18"/>
      <c r="CE209" s="18"/>
    </row>
    <row r="210" spans="1:83">
      <c r="A210" t="s">
        <v>419</v>
      </c>
      <c r="CC210" s="18"/>
      <c r="CD210" s="18"/>
      <c r="CE210" s="18"/>
    </row>
    <row r="211" spans="1:83">
      <c r="A211" t="s">
        <v>520</v>
      </c>
      <c r="CC211" s="18"/>
      <c r="CD211" s="18"/>
      <c r="CE211" s="18"/>
    </row>
    <row r="212" spans="1:83">
      <c r="A212" t="s">
        <v>385</v>
      </c>
      <c r="CC212" s="18"/>
      <c r="CD212" s="18"/>
      <c r="CE212" s="18"/>
    </row>
    <row r="213" spans="1:83">
      <c r="A213" t="s">
        <v>551</v>
      </c>
      <c r="CC213" s="18"/>
      <c r="CD213" s="18"/>
      <c r="CE213" s="18"/>
    </row>
    <row r="214" spans="1:83">
      <c r="A214" t="s">
        <v>327</v>
      </c>
      <c r="CC214" s="18"/>
      <c r="CD214" s="18"/>
      <c r="CE214" s="18"/>
    </row>
    <row r="215" spans="1:83">
      <c r="A215" t="s">
        <v>521</v>
      </c>
      <c r="CC215" s="18"/>
      <c r="CD215" s="18"/>
      <c r="CE215" s="18"/>
    </row>
    <row r="216" spans="1:83">
      <c r="A216" t="s">
        <v>550</v>
      </c>
      <c r="CC216" s="18"/>
      <c r="CD216" s="18"/>
      <c r="CE216" s="18"/>
    </row>
    <row r="217" spans="1:83">
      <c r="CC217" s="18"/>
      <c r="CD217" s="18"/>
      <c r="CE217" s="18"/>
    </row>
    <row r="218" spans="1:83">
      <c r="CC218" s="18"/>
      <c r="CD218" s="18"/>
      <c r="CE218" s="18"/>
    </row>
    <row r="219" spans="1:83">
      <c r="A219" t="s">
        <v>593</v>
      </c>
      <c r="CC219" s="18"/>
      <c r="CD219" s="18"/>
      <c r="CE219" s="18"/>
    </row>
    <row r="220" spans="1:83">
      <c r="A220" t="s">
        <v>592</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333</v>
      </c>
      <c r="B225" s="438" t="s">
        <v>151</v>
      </c>
      <c r="C225" s="438"/>
      <c r="D225" s="438"/>
      <c r="CC225" s="18"/>
      <c r="CD225" s="18"/>
      <c r="CE225" s="18"/>
    </row>
    <row r="226" spans="1:83">
      <c r="A226" t="s">
        <v>335</v>
      </c>
      <c r="B226" s="54">
        <v>24730</v>
      </c>
      <c r="C226" s="167">
        <v>28000</v>
      </c>
      <c r="D226" s="88">
        <f>(B226+C226)/2000</f>
        <v>26.364999999999998</v>
      </c>
      <c r="CC226" s="18"/>
      <c r="CD226" s="18"/>
      <c r="CE226" s="18"/>
    </row>
    <row r="227" spans="1:83">
      <c r="A227" t="s">
        <v>336</v>
      </c>
      <c r="B227" s="54">
        <v>17125</v>
      </c>
      <c r="C227" s="54">
        <v>19976</v>
      </c>
      <c r="D227" s="88">
        <f t="shared" ref="D227:D233" si="49">(B227+C227)/2000</f>
        <v>18.5505</v>
      </c>
      <c r="CC227" s="18"/>
      <c r="CD227" s="18"/>
      <c r="CE227" s="18"/>
    </row>
    <row r="228" spans="1:83">
      <c r="A228" t="s">
        <v>337</v>
      </c>
      <c r="B228" s="54">
        <v>12562</v>
      </c>
      <c r="C228" s="54">
        <v>13624</v>
      </c>
      <c r="D228" s="88">
        <f t="shared" si="49"/>
        <v>13.093</v>
      </c>
      <c r="CC228" s="18"/>
      <c r="CD228" s="18"/>
      <c r="CE228" s="18"/>
    </row>
    <row r="229" spans="1:83">
      <c r="A229" t="s">
        <v>338</v>
      </c>
      <c r="B229" s="54">
        <v>9018</v>
      </c>
      <c r="C229" s="54">
        <v>9813</v>
      </c>
      <c r="D229" s="88">
        <f t="shared" si="49"/>
        <v>9.4154999999999998</v>
      </c>
      <c r="CC229" s="18"/>
      <c r="CD229" s="18"/>
      <c r="CE229" s="18"/>
    </row>
    <row r="230" spans="1:83">
      <c r="A230" t="s">
        <v>339</v>
      </c>
      <c r="B230" s="54">
        <v>6478</v>
      </c>
      <c r="C230" s="54">
        <v>6849</v>
      </c>
      <c r="D230" s="88">
        <f t="shared" si="49"/>
        <v>6.6635</v>
      </c>
      <c r="CC230" s="18"/>
      <c r="CD230" s="18"/>
      <c r="CE230" s="18"/>
    </row>
    <row r="231" spans="1:83">
      <c r="A231" t="s">
        <v>340</v>
      </c>
      <c r="B231" s="54">
        <v>4450</v>
      </c>
      <c r="C231" s="54">
        <v>4732</v>
      </c>
      <c r="D231" s="88">
        <f t="shared" si="49"/>
        <v>4.5910000000000002</v>
      </c>
      <c r="CC231" s="18"/>
      <c r="CD231" s="18"/>
      <c r="CE231" s="18"/>
    </row>
    <row r="232" spans="1:83">
      <c r="A232" t="s">
        <v>341</v>
      </c>
      <c r="B232" s="54">
        <v>2422</v>
      </c>
      <c r="C232" s="54">
        <v>3038</v>
      </c>
      <c r="D232" s="88">
        <f t="shared" si="49"/>
        <v>2.73</v>
      </c>
      <c r="CC232" s="18"/>
      <c r="CD232" s="18"/>
      <c r="CE232" s="18"/>
    </row>
    <row r="233" spans="1:83">
      <c r="A233" t="s">
        <v>342</v>
      </c>
      <c r="B233" s="54">
        <v>0</v>
      </c>
      <c r="C233" s="54">
        <v>1344</v>
      </c>
      <c r="D233" s="88">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c r="A247" s="123" t="s">
        <v>412</v>
      </c>
      <c r="B247" t="s">
        <v>506</v>
      </c>
      <c r="CC247" s="18"/>
      <c r="CD247" s="18"/>
      <c r="CE247" s="18"/>
    </row>
    <row r="248" spans="1:83">
      <c r="CC248" s="18"/>
      <c r="CD248" s="18"/>
      <c r="CE248" s="18"/>
    </row>
    <row r="249" spans="1:83">
      <c r="A249" s="139" t="s">
        <v>392</v>
      </c>
      <c r="B249" s="119" t="e">
        <f>('DESIGN INPUTS AND CALCULATIONS'!#REF!*PI()/('DESIGN INPUTS AND CALCULATIONS'!C29))*'DESIGN INPUTS AND CALCULATIONS'!C27/(2*SQRT(2)*'DESIGN INPUTS AND CALCULATIONS'!C40)</f>
        <v>#REF!</v>
      </c>
      <c r="CC249" s="18"/>
      <c r="CD249" s="18"/>
      <c r="CE249" s="18"/>
    </row>
    <row r="250" spans="1:83">
      <c r="A250" s="139" t="s">
        <v>393</v>
      </c>
      <c r="B250" t="e">
        <f>(2*SQRT(2)/PI())*'DESIGN INPUTS AND CALCULATIONS'!C25*'DESIGN INPUTS AND CALCULATIONS'!C40/(2*PI()*'DESIGN INPUTS AND CALCULATIONS'!C97*0.000001*'DESIGN INPUTS AND CALCULATIONS'!#REF!*1000)</f>
        <v>#REF!</v>
      </c>
      <c r="CC250" s="18"/>
      <c r="CD250" s="18"/>
      <c r="CE250" s="18"/>
    </row>
    <row r="251" spans="1:83">
      <c r="A251" s="139" t="s">
        <v>394</v>
      </c>
      <c r="B251" t="e">
        <f>SQRT(B249*B249+B250*B250)</f>
        <v>#REF!</v>
      </c>
      <c r="CC251" s="18"/>
      <c r="CD251" s="18"/>
      <c r="CE251" s="18"/>
    </row>
    <row r="252" spans="1:83">
      <c r="A252" s="139" t="s">
        <v>395</v>
      </c>
      <c r="B252" t="e">
        <f>B251/(2*PI()*'DESIGN INPUTS AND CALCULATIONS'!C92*0.000001*'DESIGN INPUTS AND CALCULATIONS'!#REF!*1000)</f>
        <v>#REF!</v>
      </c>
      <c r="CC252" s="18"/>
      <c r="CD252" s="18"/>
      <c r="CE252" s="18"/>
    </row>
    <row r="253" spans="1:83">
      <c r="A253" s="139" t="s">
        <v>396</v>
      </c>
      <c r="B253" t="e">
        <f>'DESIGN INPUTS AND CALCULATIONS'!C32/2+SQRT(2)*B252</f>
        <v>#REF!</v>
      </c>
      <c r="CC253" s="18"/>
      <c r="CD253" s="18"/>
      <c r="CE253" s="18"/>
    </row>
    <row r="254" spans="1:83">
      <c r="A254" s="139" t="s">
        <v>397</v>
      </c>
      <c r="B254" t="e">
        <f>'DESIGN INPUTS AND CALCULATIONS'!C32/2-SQRT(2)*B252</f>
        <v>#REF!</v>
      </c>
      <c r="CC254" s="18"/>
      <c r="CD254" s="18"/>
      <c r="CE254" s="18"/>
    </row>
    <row r="255" spans="1:83">
      <c r="A255" s="139" t="s">
        <v>398</v>
      </c>
      <c r="B255" t="e">
        <f>B253-B254</f>
        <v>#REF!</v>
      </c>
      <c r="CC255" s="18"/>
      <c r="CD255" s="18"/>
      <c r="CE255" s="18"/>
    </row>
    <row r="256" spans="1:83">
      <c r="A256" s="140" t="s">
        <v>411</v>
      </c>
      <c r="B256" t="e">
        <f>B255/'DESIGN INPUTS AND CALCULATIONS'!C173+(1/('DESIGN INPUTS AND CALCULATIONS'!C170*0.000000000001))*'DESIGN INPUTS AND CALCULATIONS'!C167*0.001/(2*'DESIGN INPUTS AND CALCULATIONS'!#REF!*1000)</f>
        <v>#REF!</v>
      </c>
      <c r="CC256" s="18"/>
      <c r="CD256" s="18"/>
      <c r="CE256" s="18"/>
    </row>
    <row r="257" spans="1:83">
      <c r="CC257" s="18"/>
      <c r="CD257" s="18"/>
      <c r="CE257" s="18"/>
    </row>
    <row r="258" spans="1:83">
      <c r="A258" s="123" t="s">
        <v>356</v>
      </c>
      <c r="B258" s="54" t="s">
        <v>332</v>
      </c>
      <c r="CC258" s="18"/>
      <c r="CD258" s="18"/>
      <c r="CE258" s="18"/>
    </row>
    <row r="259" spans="1:83">
      <c r="A259" s="123" t="s">
        <v>409</v>
      </c>
      <c r="B259" s="54">
        <f>(26*B260/(19))*(1200+0.000776/('DESIGN INPUTS AND CALCULATIONS'!C203/1000000000))</f>
        <v>4.4496956677407808E-2</v>
      </c>
      <c r="CC259" s="18"/>
      <c r="CD259" s="18"/>
      <c r="CE259" s="18"/>
    </row>
    <row r="260" spans="1:83">
      <c r="A260" s="123" t="s">
        <v>361</v>
      </c>
      <c r="B260" s="168">
        <f>'DESIGN INPUTS AND CALCULATIONS'!C204/(98000)</f>
        <v>5.1020408163265306E-6</v>
      </c>
      <c r="CC260" s="18"/>
      <c r="CD260" s="18"/>
      <c r="CE260" s="18"/>
    </row>
    <row r="261" spans="1:83" ht="14.45" customHeight="1">
      <c r="A261" s="123" t="s">
        <v>360</v>
      </c>
      <c r="B261" s="54">
        <f>3.5/(1-((B260/'DESIGN INPUTS AND CALCULATIONS'!C206)*(1200+(0.000776)/('DESIGN INPUTS AND CALCULATIONS'!C203/1000000000))))</f>
        <v>3.809700111069974</v>
      </c>
      <c r="CC261" s="18"/>
      <c r="CD261" s="18"/>
      <c r="CE261" s="18"/>
    </row>
    <row r="262" spans="1:83">
      <c r="A262" s="123" t="s">
        <v>357</v>
      </c>
      <c r="B262" s="169">
        <f>(B261-3.5)/B260</f>
        <v>60701.221769714895</v>
      </c>
      <c r="CC262" s="18"/>
      <c r="CD262" s="18"/>
      <c r="CE262" s="18"/>
    </row>
    <row r="263" spans="1:83">
      <c r="A263" s="123" t="s">
        <v>407</v>
      </c>
      <c r="B263" s="54">
        <f>B262*13/B261</f>
        <v>207133.33333333326</v>
      </c>
      <c r="CC263" s="18"/>
      <c r="CD263" s="18"/>
      <c r="CE263" s="18"/>
    </row>
    <row r="264" spans="1:83">
      <c r="A264" s="123" t="s">
        <v>408</v>
      </c>
      <c r="B264" s="54">
        <f>B262*B263/(B263-B262)</f>
        <v>85863.997099464177</v>
      </c>
      <c r="CC264" s="18"/>
      <c r="CD264" s="18"/>
      <c r="CE264" s="18"/>
    </row>
    <row r="265" spans="1:83">
      <c r="A265" s="123" t="s">
        <v>358</v>
      </c>
      <c r="B265" s="54">
        <f>'DESIGN INPUTS AND CALCULATIONS'!C209*1000</f>
        <v>200000</v>
      </c>
      <c r="CC265" s="18"/>
      <c r="CD265" s="18"/>
      <c r="CE265" s="18"/>
    </row>
    <row r="266" spans="1:83">
      <c r="A266" s="123" t="s">
        <v>359</v>
      </c>
      <c r="B266" s="54">
        <f>'DESIGN INPUTS AND CALCULATIONS'!C210*1000</f>
        <v>82000</v>
      </c>
      <c r="CC266" s="18"/>
      <c r="CD266" s="18"/>
      <c r="CE266" s="18"/>
    </row>
    <row r="267" spans="1:83">
      <c r="A267" t="s">
        <v>357</v>
      </c>
      <c r="B267" s="54">
        <f>B265*B266/(B265+B266)</f>
        <v>58156.028368794323</v>
      </c>
      <c r="CC267" s="18"/>
      <c r="CD267" s="18"/>
      <c r="CE267" s="18"/>
    </row>
    <row r="268" spans="1:83">
      <c r="A268" s="123" t="s">
        <v>360</v>
      </c>
      <c r="B268" s="54">
        <f>13*B266/(B265+B266)</f>
        <v>3.7801418439716312</v>
      </c>
      <c r="CC268" s="18"/>
      <c r="CD268" s="18"/>
      <c r="CE268" s="18"/>
    </row>
    <row r="269" spans="1:83">
      <c r="A269" s="123" t="s">
        <v>361</v>
      </c>
      <c r="B269" s="54">
        <f>(B268-3.5)/B267</f>
        <v>4.8170731707317076E-6</v>
      </c>
      <c r="CC269" s="18"/>
      <c r="CD269" s="18"/>
      <c r="CE269" s="18"/>
    </row>
    <row r="270" spans="1:83">
      <c r="A270" s="123" t="s">
        <v>406</v>
      </c>
      <c r="B270" s="54">
        <f>(-0.000776)/(B267*'DESIGN INPUTS AND CALCULATIONS'!C203/1000000000)</f>
        <v>-8.8956097560975611E-2</v>
      </c>
      <c r="CC270" s="18"/>
      <c r="CD270" s="18"/>
      <c r="CE270" s="18"/>
    </row>
    <row r="271" spans="1:83">
      <c r="A271" s="123" t="s">
        <v>362</v>
      </c>
      <c r="B271" s="54">
        <f>(1200*13/B265)+B268*(1-EXP(B270))</f>
        <v>0.39974398176220072</v>
      </c>
      <c r="CC271" s="18"/>
      <c r="CD271" s="18"/>
      <c r="CE271" s="18"/>
    </row>
    <row r="272" spans="1:83">
      <c r="A272" s="123" t="s">
        <v>363</v>
      </c>
      <c r="B272" s="54">
        <f>B269*100000</f>
        <v>0.48170731707317077</v>
      </c>
      <c r="CC272" s="18"/>
      <c r="CD272" s="18"/>
      <c r="CE272" s="18"/>
    </row>
    <row r="273" spans="1:83">
      <c r="A273" s="123" t="s">
        <v>365</v>
      </c>
      <c r="B273" s="54">
        <f>B268+'DESIGN INPUTS AND CALCULATIONS'!C200*0.000001*'tables and calculations'!B267</f>
        <v>5.9609929078014181</v>
      </c>
      <c r="CC273" s="18"/>
      <c r="CD273" s="18"/>
      <c r="CE273" s="18"/>
    </row>
    <row r="274" spans="1:83">
      <c r="A274" s="123" t="s">
        <v>379</v>
      </c>
      <c r="B274" s="54">
        <v>0</v>
      </c>
      <c r="CC274" s="18"/>
      <c r="CD274" s="18"/>
      <c r="CE274" s="18"/>
    </row>
    <row r="275" spans="1:83">
      <c r="CC275" s="18"/>
      <c r="CD275" s="18"/>
      <c r="CE275" s="18"/>
    </row>
    <row r="276" spans="1:83">
      <c r="A276" s="123" t="s">
        <v>413</v>
      </c>
      <c r="CC276" s="18"/>
      <c r="CD276" s="18"/>
      <c r="CE276" s="18"/>
    </row>
    <row r="277" spans="1:83">
      <c r="A277" s="123" t="s">
        <v>414</v>
      </c>
      <c r="B277" s="119" t="e">
        <f>'DESIGN INPUTS AND CALCULATIONS'!#REF!*1000</f>
        <v>#REF!</v>
      </c>
      <c r="CC277" s="18"/>
      <c r="CD277" s="18"/>
      <c r="CE277" s="18"/>
    </row>
    <row r="278" spans="1:83">
      <c r="A278" s="123" t="s">
        <v>415</v>
      </c>
      <c r="B278" s="159">
        <f>'DESIGN INPUTS AND CALCULATIONS'!C167/1000</f>
        <v>2E-3</v>
      </c>
      <c r="CC278" s="18"/>
      <c r="CD278" s="18"/>
      <c r="CE278" s="18"/>
    </row>
    <row r="279" spans="1:83">
      <c r="A279" s="123" t="s">
        <v>417</v>
      </c>
      <c r="B279" s="159">
        <f>'DESIGN INPUTS AND CALCULATIONS'!C170</f>
        <v>10000</v>
      </c>
      <c r="CC279" s="18"/>
      <c r="CD279" s="18"/>
      <c r="CE279" s="18"/>
    </row>
    <row r="280" spans="1:83">
      <c r="A280" s="123" t="s">
        <v>416</v>
      </c>
      <c r="B280" t="e">
        <f>B278/(2*B277*B279/(1000000000000))</f>
        <v>#REF!</v>
      </c>
      <c r="CC280" s="18"/>
      <c r="CD280" s="18"/>
      <c r="CE280" s="18"/>
    </row>
    <row r="281" spans="1:83">
      <c r="A281" s="123" t="s">
        <v>418</v>
      </c>
      <c r="B281" t="e">
        <f>B280/0.4</f>
        <v>#REF!</v>
      </c>
      <c r="CC281" s="18"/>
      <c r="CD281" s="18"/>
      <c r="CE281" s="18"/>
    </row>
    <row r="282" spans="1:83">
      <c r="CC282" s="18"/>
      <c r="CD282" s="18"/>
      <c r="CE282" s="18"/>
    </row>
    <row r="283" spans="1:83">
      <c r="K283" s="436" t="s">
        <v>542</v>
      </c>
      <c r="L283" s="436"/>
      <c r="CC283" s="18"/>
      <c r="CD283" s="18"/>
      <c r="CE283" s="18"/>
    </row>
    <row r="284" spans="1:83">
      <c r="A284" s="123" t="s">
        <v>448</v>
      </c>
      <c r="D284" t="s">
        <v>454</v>
      </c>
      <c r="E284" s="163" t="s">
        <v>455</v>
      </c>
      <c r="F284" t="s">
        <v>456</v>
      </c>
      <c r="G284" t="s">
        <v>457</v>
      </c>
      <c r="H284" t="s">
        <v>458</v>
      </c>
      <c r="I284" t="s">
        <v>459</v>
      </c>
      <c r="K284" t="s">
        <v>515</v>
      </c>
      <c r="L284" t="s">
        <v>502</v>
      </c>
      <c r="M284" t="s">
        <v>458</v>
      </c>
      <c r="N284" t="s">
        <v>459</v>
      </c>
      <c r="P284" t="s">
        <v>504</v>
      </c>
      <c r="Q284" t="s">
        <v>458</v>
      </c>
      <c r="R284" t="s">
        <v>459</v>
      </c>
      <c r="CC284" s="18"/>
      <c r="CD284" s="18"/>
      <c r="CE284" s="18"/>
    </row>
    <row r="285" spans="1:83">
      <c r="A285" s="123" t="s">
        <v>28</v>
      </c>
      <c r="B285">
        <f>Compensation!C21</f>
        <v>0.8</v>
      </c>
      <c r="D285" s="18">
        <v>10</v>
      </c>
      <c r="E285" s="18">
        <f>2*PI()*D285</f>
        <v>62.831853071795862</v>
      </c>
      <c r="F285" t="str">
        <f>COMPLEX(0,E285)</f>
        <v>62.8318530717959i</v>
      </c>
      <c r="G285" t="str">
        <f>IMPRODUCT($B$293,IMDIV(IMSUM(1,IMPRODUCT($B$294,F285)),IMSUM(1,IMPRODUCT($B$295,F285))))</f>
        <v>6.86519948286492-0.857720508471303i</v>
      </c>
      <c r="H285">
        <f>20*LOG10(IMABS(G285))</f>
        <v>16.800330195454116</v>
      </c>
      <c r="I285">
        <f>IMARGUMENT(G285)*180/PI()</f>
        <v>-7.1214875357440546</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-2.59133912650691-179.756606902839i</v>
      </c>
      <c r="Q285">
        <f>20*LOG10(IMABS(P285))</f>
        <v>45.094599673600683</v>
      </c>
      <c r="R285">
        <f>IMARGUMENT(P285)*180/PI()+180</f>
        <v>89.174091489189522</v>
      </c>
      <c r="CC285" s="18"/>
      <c r="CD285" s="18"/>
      <c r="CE285" s="18"/>
    </row>
    <row r="286" spans="1:83">
      <c r="A286" s="123" t="s">
        <v>27</v>
      </c>
      <c r="B286" s="119">
        <f>Compensation!C13</f>
        <v>6</v>
      </c>
      <c r="D286" s="18">
        <f>D285+10</f>
        <v>20</v>
      </c>
      <c r="E286" s="18">
        <f t="shared" ref="E286:E321" si="50">2*PI()*D286</f>
        <v>125.66370614359172</v>
      </c>
      <c r="F286" t="str">
        <f t="shared" ref="F286:F321" si="51">COMPLEX(0,E286)</f>
        <v>125.663706143592i</v>
      </c>
      <c r="G286" t="str">
        <f t="shared" ref="G286:G321" si="52">IMPRODUCT($B$293,IMDIV(IMSUM(1,IMPRODUCT($B$294,F286)),IMSUM(1,IMPRODUCT($B$295,F286))))</f>
        <v>6.56260827448491-1.6398310697711i</v>
      </c>
      <c r="H286">
        <f t="shared" ref="H286:H321" si="53">20*LOG10(IMABS(G286))</f>
        <v>16.604563402123837</v>
      </c>
      <c r="I286">
        <f t="shared" ref="I286:I321" si="54">IMARGUMENT(G286)*180/PI()</f>
        <v>-14.029497060850929</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-2.50592573176014-89.5327427321704i</v>
      </c>
      <c r="Q286">
        <f t="shared" ref="Q286:Q321" si="60">20*LOG10(IMABS(P286))</f>
        <v>39.043038621390053</v>
      </c>
      <c r="R286">
        <f t="shared" ref="R286:R321" si="61">IMARGUMENT(P286)*180/PI()+180</f>
        <v>88.396770956340234</v>
      </c>
      <c r="CC286" s="18"/>
      <c r="CD286" s="18"/>
      <c r="CE286" s="18"/>
    </row>
    <row r="287" spans="1:83">
      <c r="A287" s="123" t="s">
        <v>29</v>
      </c>
      <c r="B287" s="119">
        <f>Compensation!C14</f>
        <v>0.45708880914071875</v>
      </c>
      <c r="D287" s="18">
        <f t="shared" ref="D287:D294" si="62">D286+10</f>
        <v>30</v>
      </c>
      <c r="E287" s="18">
        <f t="shared" si="50"/>
        <v>188.49555921538757</v>
      </c>
      <c r="F287" t="str">
        <f t="shared" si="51"/>
        <v>188.495559215388i</v>
      </c>
      <c r="G287" t="str">
        <f t="shared" si="52"/>
        <v>6.11350890691775-2.29141861701465i</v>
      </c>
      <c r="H287">
        <f t="shared" si="53"/>
        <v>16.296704077231578</v>
      </c>
      <c r="I287">
        <f t="shared" si="54"/>
        <v>-20.546618428923086</v>
      </c>
      <c r="K287" t="str">
        <f t="shared" si="55"/>
        <v>0.219224098582163-3.55582405227236i</v>
      </c>
      <c r="L287" t="str">
        <f t="shared" si="56"/>
        <v>2.84903546250306-8.63951921027488i</v>
      </c>
      <c r="M287">
        <f t="shared" si="57"/>
        <v>19.178115359983487</v>
      </c>
      <c r="N287">
        <f t="shared" si="58"/>
        <v>108.25089287889847</v>
      </c>
      <c r="P287" t="str">
        <f t="shared" si="59"/>
        <v>-2.37915148434258-59.3461105428169i</v>
      </c>
      <c r="Q287">
        <f t="shared" si="60"/>
        <v>35.474819437215061</v>
      </c>
      <c r="R287">
        <f t="shared" si="61"/>
        <v>87.704274449975372</v>
      </c>
      <c r="CC287" s="18"/>
      <c r="CD287" s="18"/>
      <c r="CE287" s="18"/>
    </row>
    <row r="288" spans="1:83">
      <c r="A288" s="123" t="s">
        <v>10</v>
      </c>
      <c r="B288">
        <f>B286*B285*B285</f>
        <v>3.8400000000000007</v>
      </c>
      <c r="D288" s="18">
        <f t="shared" si="62"/>
        <v>40</v>
      </c>
      <c r="E288" s="18">
        <f t="shared" si="50"/>
        <v>251.32741228718345</v>
      </c>
      <c r="F288" t="str">
        <f t="shared" si="51"/>
        <v>251.327412287183i</v>
      </c>
      <c r="G288" t="str">
        <f t="shared" si="52"/>
        <v>5.57900515272067-2.78810668112365i</v>
      </c>
      <c r="H288">
        <f t="shared" si="53"/>
        <v>15.899366209673939</v>
      </c>
      <c r="I288">
        <f t="shared" si="54"/>
        <v>-26.553581474835685</v>
      </c>
      <c r="K288" t="str">
        <f t="shared" si="55"/>
        <v>0.219223952743723-2.66698630763934i</v>
      </c>
      <c r="L288" t="str">
        <f t="shared" si="56"/>
        <v>2.84872314042739-6.49949997817158i</v>
      </c>
      <c r="M288">
        <f t="shared" si="57"/>
        <v>17.020747129924246</v>
      </c>
      <c r="N288">
        <f t="shared" si="58"/>
        <v>113.66778219292165</v>
      </c>
      <c r="P288" t="str">
        <f t="shared" si="59"/>
        <v>-2.22825823398418-44.2032878888243i</v>
      </c>
      <c r="Q288">
        <f t="shared" si="60"/>
        <v>32.920113339598188</v>
      </c>
      <c r="R288">
        <f t="shared" si="61"/>
        <v>87.114200718085968</v>
      </c>
      <c r="CC288" s="18"/>
      <c r="CD288" s="18"/>
      <c r="CE288" s="18"/>
    </row>
    <row r="289" spans="1:83">
      <c r="A289" s="123" t="s">
        <v>449</v>
      </c>
      <c r="B289">
        <f>((B286+1)*B285^2-1)^2+((B285^2-1)*B285*B287*B286)^2</f>
        <v>12.73426217292999</v>
      </c>
      <c r="D289" s="18">
        <f t="shared" si="62"/>
        <v>50</v>
      </c>
      <c r="E289" s="18">
        <f t="shared" si="50"/>
        <v>314.15926535897933</v>
      </c>
      <c r="F289" t="str">
        <f t="shared" si="51"/>
        <v>314.159265358979i</v>
      </c>
      <c r="G289" t="str">
        <f t="shared" si="52"/>
        <v>5.01524213221245-3.132957784027i</v>
      </c>
      <c r="H289">
        <f t="shared" si="53"/>
        <v>15.436717637279463</v>
      </c>
      <c r="I289">
        <f t="shared" si="54"/>
        <v>-31.992495380453331</v>
      </c>
      <c r="K289" t="str">
        <f t="shared" si="55"/>
        <v>0.219223765237442-2.13371069345968i</v>
      </c>
      <c r="L289" t="str">
        <f t="shared" si="56"/>
        <v>2.84832168252446-5.22002295325671i</v>
      </c>
      <c r="M289">
        <f t="shared" si="57"/>
        <v>15.485316129608563</v>
      </c>
      <c r="N289">
        <f t="shared" si="58"/>
        <v>118.61922648173332</v>
      </c>
      <c r="P289" t="str">
        <f t="shared" si="59"/>
        <v>-2.06908863591429-35.103350632967i</v>
      </c>
      <c r="Q289">
        <f t="shared" si="60"/>
        <v>30.922033766888024</v>
      </c>
      <c r="R289">
        <f t="shared" si="61"/>
        <v>86.626731101280001</v>
      </c>
      <c r="CC289" s="18"/>
      <c r="CD289" s="18"/>
      <c r="CE289" s="18"/>
    </row>
    <row r="290" spans="1:83">
      <c r="A290" s="123" t="s">
        <v>450</v>
      </c>
      <c r="B290" s="18">
        <f>2*((B286+1)*B285^2-1)*(B286+1)+((B285^2-1)*B287*B286)^2+2*(B285*B287*B286)^2*(B285^2-1)</f>
        <v>46.228883684480962</v>
      </c>
      <c r="D290" s="18">
        <f t="shared" si="62"/>
        <v>60</v>
      </c>
      <c r="E290" s="18">
        <f t="shared" si="50"/>
        <v>376.99111843077515</v>
      </c>
      <c r="F290" t="str">
        <f t="shared" si="51"/>
        <v>376.991118430775i</v>
      </c>
      <c r="G290" t="str">
        <f t="shared" si="52"/>
        <v>4.46391889918291-3.34626383184195i</v>
      </c>
      <c r="H290">
        <f t="shared" si="53"/>
        <v>14.930961541523452</v>
      </c>
      <c r="I290">
        <f t="shared" si="54"/>
        <v>-36.856132901041214</v>
      </c>
      <c r="K290" t="str">
        <f t="shared" si="55"/>
        <v>0.219223536063534-1.77821614439113i</v>
      </c>
      <c r="L290" t="str">
        <f t="shared" si="56"/>
        <v>2.84783116301989-4.37081388172365i</v>
      </c>
      <c r="M290">
        <f t="shared" si="57"/>
        <v>14.347948751037887</v>
      </c>
      <c r="N290">
        <f t="shared" si="58"/>
        <v>123.08650653961962</v>
      </c>
      <c r="P290" t="str">
        <f t="shared" si="59"/>
        <v>-1.91340905783803-29.0405531114431i</v>
      </c>
      <c r="Q290">
        <f t="shared" si="60"/>
        <v>29.278910292561346</v>
      </c>
      <c r="R290">
        <f t="shared" si="61"/>
        <v>86.230373638578413</v>
      </c>
      <c r="CC290" s="18"/>
      <c r="CD290" s="18"/>
      <c r="CE290" s="18"/>
    </row>
    <row r="291" spans="1:83">
      <c r="A291" s="123" t="s">
        <v>452</v>
      </c>
      <c r="B291" s="18">
        <f>0.001*Compensation!C3/Compensation!C6*B285/Compensation!C15*(B286/SQRT(B289)-0.5*B288/(B289*SQRT(B289))*B290)</f>
        <v>-2.0640628530793349E-4</v>
      </c>
      <c r="D291" s="18">
        <f t="shared" si="62"/>
        <v>70</v>
      </c>
      <c r="E291" s="18">
        <f t="shared" si="50"/>
        <v>439.82297150257102</v>
      </c>
      <c r="F291" t="str">
        <f t="shared" si="51"/>
        <v>439.822971502571i</v>
      </c>
      <c r="G291" t="str">
        <f t="shared" si="52"/>
        <v>3.95066185844084-3.4550992939599i</v>
      </c>
      <c r="H291">
        <f t="shared" si="53"/>
        <v>14.400497179688003</v>
      </c>
      <c r="I291">
        <f t="shared" si="54"/>
        <v>-41.171713253565208</v>
      </c>
      <c r="K291" t="str">
        <f t="shared" si="55"/>
        <v>0.219223265222262-1.52431077526494i</v>
      </c>
      <c r="L291" t="str">
        <f t="shared" si="56"/>
        <v>2.84725167256408-3.76746891444346i</v>
      </c>
      <c r="M291">
        <f t="shared" si="57"/>
        <v>13.483177964221227</v>
      </c>
      <c r="N291">
        <f t="shared" si="58"/>
        <v>127.0800393884755</v>
      </c>
      <c r="P291" t="str">
        <f t="shared" si="59"/>
        <v>-1.76845060212867-24.7215329867556i</v>
      </c>
      <c r="Q291">
        <f t="shared" si="60"/>
        <v>27.883675143909233</v>
      </c>
      <c r="R291">
        <f t="shared" si="61"/>
        <v>85.908326134910297</v>
      </c>
      <c r="CC291" s="18"/>
      <c r="CD291" s="18"/>
      <c r="CE291" s="18"/>
    </row>
    <row r="292" spans="1:83">
      <c r="A292" s="123" t="s">
        <v>453</v>
      </c>
      <c r="B292">
        <f>(1-Compensation!C4/(2*1000*Compensation!C22*B291))</f>
        <v>2.1553901364557042</v>
      </c>
      <c r="D292" s="18">
        <f t="shared" si="62"/>
        <v>80</v>
      </c>
      <c r="E292" s="18">
        <f t="shared" si="50"/>
        <v>502.6548245743669</v>
      </c>
      <c r="F292" t="str">
        <f t="shared" si="51"/>
        <v>502.654824574367i</v>
      </c>
      <c r="G292" t="str">
        <f t="shared" si="52"/>
        <v>3.48792540382292-3.48618001075594i</v>
      </c>
      <c r="H292">
        <f t="shared" si="53"/>
        <v>13.859470465603989</v>
      </c>
      <c r="I292">
        <f t="shared" si="54"/>
        <v>-44.985660719433298</v>
      </c>
      <c r="K292" t="str">
        <f t="shared" si="55"/>
        <v>0.219222952713933-1.3338986434775i</v>
      </c>
      <c r="L292" t="str">
        <f t="shared" si="56"/>
        <v>2.84658331819015-3.31778560537341i</v>
      </c>
      <c r="M292">
        <f t="shared" si="57"/>
        <v>12.812774565120455</v>
      </c>
      <c r="N292">
        <f t="shared" si="58"/>
        <v>130.6288302739153</v>
      </c>
      <c r="P292" t="str">
        <f t="shared" si="59"/>
        <v>-1.63772758781261-21.4958905602457i</v>
      </c>
      <c r="Q292">
        <f t="shared" si="60"/>
        <v>26.672245030724429</v>
      </c>
      <c r="R292">
        <f t="shared" si="61"/>
        <v>85.643169554482</v>
      </c>
      <c r="CC292" s="18"/>
      <c r="CD292" s="18"/>
      <c r="CE292" s="18"/>
    </row>
    <row r="293" spans="1:83">
      <c r="A293" t="s">
        <v>460</v>
      </c>
      <c r="B293">
        <f>Compensation!C12*0.000001*(Compensation!C17*0.000000000001+Compensation!C18*0.000000000001)*Compensation!C22*1000*Compensation!C9*Compensation!C3*Compensation!C7/(2*Compensation!C18*0.000000000001*Compensation!C4*B292)</f>
        <v>6.9723608949241767</v>
      </c>
      <c r="D293" s="18">
        <f t="shared" si="62"/>
        <v>90</v>
      </c>
      <c r="E293" s="18">
        <f t="shared" si="50"/>
        <v>565.48667764616278</v>
      </c>
      <c r="F293" t="str">
        <f t="shared" si="51"/>
        <v>565.486677646163i</v>
      </c>
      <c r="G293" t="str">
        <f t="shared" si="52"/>
        <v>3.0791769152669-3.46234057207659i</v>
      </c>
      <c r="H293">
        <f t="shared" si="53"/>
        <v>13.318145006189626</v>
      </c>
      <c r="I293">
        <f t="shared" si="54"/>
        <v>-48.352219856599376</v>
      </c>
      <c r="K293" t="str">
        <f t="shared" si="55"/>
        <v>0.219222598538902-1.18581533645409i</v>
      </c>
      <c r="L293" t="str">
        <f t="shared" si="56"/>
        <v>2.84582622326473-2.97053991123944i</v>
      </c>
      <c r="M293">
        <f t="shared" si="57"/>
        <v>12.284731009735738</v>
      </c>
      <c r="N293">
        <f t="shared" si="58"/>
        <v>133.77166033924178</v>
      </c>
      <c r="P293" t="str">
        <f t="shared" si="59"/>
        <v>-1.52221844411916-19.0000375144564i</v>
      </c>
      <c r="Q293">
        <f t="shared" si="60"/>
        <v>25.602876015925347</v>
      </c>
      <c r="R293">
        <f t="shared" si="61"/>
        <v>85.419440482642401</v>
      </c>
      <c r="CC293" s="18"/>
      <c r="CD293" s="18"/>
      <c r="CE293" s="18"/>
    </row>
    <row r="294" spans="1:83">
      <c r="A294" s="163" t="s">
        <v>462</v>
      </c>
      <c r="B294" s="164">
        <f>Compensation!C19*0.001*Compensation!C20*0.001</f>
        <v>0</v>
      </c>
      <c r="D294" s="18">
        <f t="shared" si="62"/>
        <v>100</v>
      </c>
      <c r="E294" s="18">
        <f t="shared" si="50"/>
        <v>628.31853071795865</v>
      </c>
      <c r="F294" t="str">
        <f t="shared" si="51"/>
        <v>628.318530717959i</v>
      </c>
      <c r="G294" t="str">
        <f t="shared" si="52"/>
        <v>2.72258238193974-3.40152496780451i</v>
      </c>
      <c r="H294">
        <f t="shared" si="53"/>
        <v>12.783608882810334</v>
      </c>
      <c r="I294">
        <f t="shared" si="54"/>
        <v>-51.32620143529666</v>
      </c>
      <c r="K294" t="str">
        <f t="shared" si="55"/>
        <v>0.219222202697576-1.0673622066345i</v>
      </c>
      <c r="L294" t="str">
        <f t="shared" si="56"/>
        <v>2.84498052743112-2.69499699159954i</v>
      </c>
      <c r="M294">
        <f t="shared" si="57"/>
        <v>11.863042063213925</v>
      </c>
      <c r="N294">
        <f t="shared" si="58"/>
        <v>136.55078698273596</v>
      </c>
      <c r="P294" t="str">
        <f t="shared" si="59"/>
        <v>-1.42140569413828-17.0146236256841i</v>
      </c>
      <c r="Q294">
        <f t="shared" si="60"/>
        <v>24.646650946024256</v>
      </c>
      <c r="R294">
        <f t="shared" si="61"/>
        <v>85.224585547439304</v>
      </c>
      <c r="CC294" s="18"/>
      <c r="CD294" s="18"/>
      <c r="CE294" s="18"/>
    </row>
    <row r="295" spans="1:83">
      <c r="A295" s="163" t="s">
        <v>461</v>
      </c>
      <c r="B295">
        <f>Compensation!C19*0.001*(Compensation!C7/(2*B292)+Compensation!C20*0.001)</f>
        <v>1.9884412544052426E-3</v>
      </c>
      <c r="D295" s="18">
        <f>D294+100</f>
        <v>200</v>
      </c>
      <c r="E295" s="18">
        <f t="shared" si="50"/>
        <v>1256.6370614359173</v>
      </c>
      <c r="F295" t="str">
        <f t="shared" si="51"/>
        <v>1256.63706143592i</v>
      </c>
      <c r="G295" t="str">
        <f t="shared" si="52"/>
        <v>0.962535195523942-2.40513383299912i</v>
      </c>
      <c r="H295">
        <f t="shared" si="53"/>
        <v>8.2679647708638235</v>
      </c>
      <c r="I295">
        <f t="shared" si="54"/>
        <v>-68.188699562008139</v>
      </c>
      <c r="K295" t="str">
        <f t="shared" si="55"/>
        <v>0.219215952760852-0.534694787000647i</v>
      </c>
      <c r="L295" t="str">
        <f t="shared" si="56"/>
        <v>2.83169272781126-1.51649142039382i</v>
      </c>
      <c r="M295">
        <f t="shared" si="57"/>
        <v>10.136052015236057</v>
      </c>
      <c r="N295">
        <f t="shared" si="58"/>
        <v>151.82906421372809</v>
      </c>
      <c r="P295" t="str">
        <f t="shared" si="59"/>
        <v>-0.921760909214532-8.27027635015558i</v>
      </c>
      <c r="Q295">
        <f t="shared" si="60"/>
        <v>18.404016786099884</v>
      </c>
      <c r="R295">
        <f t="shared" si="61"/>
        <v>83.640364651719963</v>
      </c>
      <c r="CC295" s="18"/>
      <c r="CD295" s="18"/>
      <c r="CE295" s="18"/>
    </row>
    <row r="296" spans="1:83">
      <c r="D296" s="18">
        <f t="shared" ref="D296:D303" si="63">D295+100</f>
        <v>300</v>
      </c>
      <c r="E296" s="18">
        <f t="shared" si="50"/>
        <v>1884.9555921538758</v>
      </c>
      <c r="F296" t="str">
        <f t="shared" si="51"/>
        <v>1884.95559215388i</v>
      </c>
      <c r="G296" t="str">
        <f t="shared" si="52"/>
        <v>0.463328143356745-1.73661108479474i</v>
      </c>
      <c r="H296">
        <f t="shared" si="53"/>
        <v>5.0926853925227729</v>
      </c>
      <c r="I296">
        <f t="shared" si="54"/>
        <v>-75.061441381054124</v>
      </c>
      <c r="K296" t="str">
        <f t="shared" si="55"/>
        <v>0.219205536991531-0.357589420912823i</v>
      </c>
      <c r="L296" t="str">
        <f t="shared" si="56"/>
        <v>2.8098159003716-1.19647658104894i</v>
      </c>
      <c r="M296">
        <f t="shared" si="57"/>
        <v>9.6972435704895243</v>
      </c>
      <c r="N296">
        <f t="shared" si="58"/>
        <v>156.93471174114572</v>
      </c>
      <c r="P296" t="str">
        <f t="shared" si="59"/>
        <v>-0.775947709053467-5.43391871168506i</v>
      </c>
      <c r="Q296">
        <f t="shared" si="60"/>
        <v>14.789928963012288</v>
      </c>
      <c r="R296">
        <f t="shared" si="61"/>
        <v>81.873270360091595</v>
      </c>
      <c r="CC296" s="18"/>
      <c r="CD296" s="18"/>
      <c r="CE296" s="18"/>
    </row>
    <row r="297" spans="1:83">
      <c r="A297" t="s">
        <v>547</v>
      </c>
      <c r="D297" s="18">
        <f t="shared" si="63"/>
        <v>400</v>
      </c>
      <c r="E297" s="18">
        <f t="shared" si="50"/>
        <v>2513.2741228718346</v>
      </c>
      <c r="F297" t="str">
        <f t="shared" si="51"/>
        <v>2513.27412287183i</v>
      </c>
      <c r="G297" t="str">
        <f t="shared" si="52"/>
        <v>0.268425975686462-1.34145826309838i</v>
      </c>
      <c r="H297">
        <f t="shared" si="53"/>
        <v>2.7220439882335681</v>
      </c>
      <c r="I297">
        <f t="shared" si="54"/>
        <v>-78.684551143597119</v>
      </c>
      <c r="K297" t="str">
        <f t="shared" si="55"/>
        <v>0.219190956577209-0.269374471902931i</v>
      </c>
      <c r="L297" t="str">
        <f t="shared" si="56"/>
        <v>2.77974152649593-1.08859219507271i</v>
      </c>
      <c r="M297">
        <f t="shared" si="57"/>
        <v>9.4997497906869324</v>
      </c>
      <c r="N297">
        <f t="shared" si="58"/>
        <v>158.61387735098006</v>
      </c>
      <c r="P297" t="str">
        <f t="shared" si="59"/>
        <v>-0.714146163818845-4.02111366208273i</v>
      </c>
      <c r="Q297">
        <f t="shared" si="60"/>
        <v>12.2217937789205</v>
      </c>
      <c r="R297">
        <f t="shared" si="61"/>
        <v>79.929326207382942</v>
      </c>
      <c r="CC297" s="18"/>
      <c r="CD297" s="18"/>
      <c r="CE297" s="18"/>
    </row>
    <row r="298" spans="1:83">
      <c r="A298" t="s">
        <v>465</v>
      </c>
      <c r="D298" s="18">
        <f t="shared" si="63"/>
        <v>500</v>
      </c>
      <c r="E298" s="18">
        <f t="shared" si="50"/>
        <v>3141.5926535897929</v>
      </c>
      <c r="F298" t="str">
        <f t="shared" si="51"/>
        <v>3141.59265358979i</v>
      </c>
      <c r="G298" t="str">
        <f t="shared" si="52"/>
        <v>0.17420704486447-1.08824918688365i</v>
      </c>
      <c r="H298">
        <f t="shared" si="53"/>
        <v>0.84445572171267846</v>
      </c>
      <c r="I298">
        <f t="shared" si="54"/>
        <v>-80.905247980533971</v>
      </c>
      <c r="K298" t="str">
        <f t="shared" si="55"/>
        <v>0.219172213180043-0.216715581889345i</v>
      </c>
      <c r="L298" t="str">
        <f t="shared" si="56"/>
        <v>2.74199321987132-1.06289326832187i</v>
      </c>
      <c r="M298">
        <f t="shared" si="57"/>
        <v>9.3692918552918805</v>
      </c>
      <c r="N298">
        <f t="shared" si="58"/>
        <v>158.81191249478729</v>
      </c>
      <c r="P298" t="str">
        <f t="shared" si="59"/>
        <v>-0.679018199123185-3.16913538724614i</v>
      </c>
      <c r="Q298">
        <f t="shared" si="60"/>
        <v>10.21374757700457</v>
      </c>
      <c r="R298">
        <f t="shared" si="61"/>
        <v>77.906664514253336</v>
      </c>
      <c r="CC298" s="18"/>
      <c r="CD298" s="18"/>
      <c r="CE298" s="18"/>
    </row>
    <row r="299" spans="1:83">
      <c r="A299" t="s">
        <v>466</v>
      </c>
      <c r="D299" s="18">
        <f t="shared" si="63"/>
        <v>600</v>
      </c>
      <c r="E299" s="18">
        <f t="shared" si="50"/>
        <v>3769.9111843077517</v>
      </c>
      <c r="F299" t="str">
        <f t="shared" si="51"/>
        <v>3769.91118430775i</v>
      </c>
      <c r="G299" t="str">
        <f t="shared" si="52"/>
        <v>0.121907809892186-0.913851044955039i</v>
      </c>
      <c r="H299">
        <f t="shared" si="53"/>
        <v>-0.70588612437172793</v>
      </c>
      <c r="I299">
        <f t="shared" si="54"/>
        <v>-82.401598706961593</v>
      </c>
      <c r="K299" t="str">
        <f t="shared" si="55"/>
        <v>0.219149308936283-0.181834605880466i</v>
      </c>
      <c r="L299" t="str">
        <f t="shared" si="56"/>
        <v>2.69720466966642-1.0755976327651i</v>
      </c>
      <c r="M299">
        <f t="shared" si="57"/>
        <v>9.2592149662955716</v>
      </c>
      <c r="N299">
        <f t="shared" si="58"/>
        <v>158.25875873976256</v>
      </c>
      <c r="P299" t="str">
        <f t="shared" si="59"/>
        <v>-0.654125706543543-2.59596705756788i</v>
      </c>
      <c r="Q299">
        <f t="shared" si="60"/>
        <v>8.5533288419238378</v>
      </c>
      <c r="R299">
        <f t="shared" si="61"/>
        <v>75.857160032800948</v>
      </c>
      <c r="CC299" s="18"/>
      <c r="CD299" s="18"/>
      <c r="CE299" s="18"/>
    </row>
    <row r="300" spans="1:83">
      <c r="D300" s="18">
        <f t="shared" si="63"/>
        <v>700</v>
      </c>
      <c r="E300" s="18">
        <f t="shared" si="50"/>
        <v>4398.22971502571</v>
      </c>
      <c r="F300" t="str">
        <f t="shared" si="51"/>
        <v>4398.22971502571i</v>
      </c>
      <c r="G300" t="str">
        <f t="shared" si="52"/>
        <v>0.0899823251184077-0.78695134923083i</v>
      </c>
      <c r="H300">
        <f t="shared" si="53"/>
        <v>-2.0246293052986983</v>
      </c>
      <c r="I300">
        <f t="shared" si="54"/>
        <v>-83.476962166319453</v>
      </c>
      <c r="K300" t="str">
        <f t="shared" si="55"/>
        <v>0.21912224645566-0.157112316938613i</v>
      </c>
      <c r="L300" t="str">
        <f t="shared" si="56"/>
        <v>2.64609436696012-1.10763301157003i</v>
      </c>
      <c r="M300">
        <f t="shared" si="57"/>
        <v>9.1532944990761642</v>
      </c>
      <c r="N300">
        <f t="shared" si="58"/>
        <v>157.28622141126607</v>
      </c>
      <c r="P300" t="str">
        <f t="shared" si="59"/>
        <v>-0.63355156928585-2.18201492603034i</v>
      </c>
      <c r="Q300">
        <f t="shared" si="60"/>
        <v>7.1286651937774632</v>
      </c>
      <c r="R300">
        <f t="shared" si="61"/>
        <v>73.809259244946603</v>
      </c>
      <c r="CC300" s="18"/>
      <c r="CD300" s="18"/>
      <c r="CE300" s="18"/>
    </row>
    <row r="301" spans="1:83">
      <c r="A301" t="s">
        <v>500</v>
      </c>
      <c r="B301">
        <f>Compensation!C27*1000</f>
        <v>16900</v>
      </c>
      <c r="D301" s="18">
        <f t="shared" si="63"/>
        <v>800</v>
      </c>
      <c r="E301" s="18">
        <f t="shared" si="50"/>
        <v>5026.5482457436692</v>
      </c>
      <c r="F301" t="str">
        <f t="shared" si="51"/>
        <v>5026.54824574367i</v>
      </c>
      <c r="G301" t="str">
        <f t="shared" si="52"/>
        <v>0.0691017327268455-0.69067153522518i</v>
      </c>
      <c r="H301">
        <f t="shared" si="53"/>
        <v>-3.171312041032631</v>
      </c>
      <c r="I301">
        <f t="shared" si="54"/>
        <v>-84.286566704220519</v>
      </c>
      <c r="K301" t="str">
        <f t="shared" si="55"/>
        <v>0.219091028820639-0.138739082426451i</v>
      </c>
      <c r="L301" t="str">
        <f t="shared" si="56"/>
        <v>2.58943888877042-1.14927837667587i</v>
      </c>
      <c r="M301">
        <f t="shared" si="57"/>
        <v>9.0450102469828906</v>
      </c>
      <c r="N301">
        <f t="shared" si="58"/>
        <v>156.06677317087733</v>
      </c>
      <c r="P301" t="str">
        <f t="shared" si="59"/>
        <v>-0.614839146815513-1.86786885989265i</v>
      </c>
      <c r="Q301">
        <f t="shared" si="60"/>
        <v>5.8736982059502649</v>
      </c>
      <c r="R301">
        <f t="shared" si="61"/>
        <v>71.780206466656807</v>
      </c>
      <c r="CC301" s="18"/>
      <c r="CD301" s="18"/>
      <c r="CE301" s="18"/>
    </row>
    <row r="302" spans="1:83">
      <c r="A302" t="s">
        <v>486</v>
      </c>
      <c r="B302">
        <f>Compensation!C26*1000</f>
        <v>147000</v>
      </c>
      <c r="D302" s="18">
        <f t="shared" si="63"/>
        <v>900</v>
      </c>
      <c r="E302" s="18">
        <f t="shared" si="50"/>
        <v>5654.8667764616275</v>
      </c>
      <c r="F302" t="str">
        <f t="shared" si="51"/>
        <v>5654.86677646163i</v>
      </c>
      <c r="G302" t="str">
        <f t="shared" si="52"/>
        <v>0.0547127048862912-0.615209918587737i</v>
      </c>
      <c r="H302">
        <f t="shared" si="53"/>
        <v>-4.1853195559823098</v>
      </c>
      <c r="I302">
        <f t="shared" si="54"/>
        <v>-84.917862295260633</v>
      </c>
      <c r="K302" t="str">
        <f t="shared" si="55"/>
        <v>0.219055659585553-0.124598422760642i</v>
      </c>
      <c r="L302" t="str">
        <f t="shared" si="56"/>
        <v>2.52804643017069-1.19504369937244i</v>
      </c>
      <c r="M302">
        <f t="shared" si="57"/>
        <v>8.9315944440189199</v>
      </c>
      <c r="N302">
        <f t="shared" si="58"/>
        <v>154.69922888290938</v>
      </c>
      <c r="P302" t="str">
        <f t="shared" si="59"/>
        <v>-0.596886478726936-1.62066331174132i</v>
      </c>
      <c r="Q302">
        <f t="shared" si="60"/>
        <v>4.7462748880366341</v>
      </c>
      <c r="R302">
        <f t="shared" si="61"/>
        <v>69.78136658764879</v>
      </c>
      <c r="CC302" s="18"/>
      <c r="CD302" s="18"/>
      <c r="CE302" s="18"/>
    </row>
    <row r="303" spans="1:83">
      <c r="A303" t="s">
        <v>487</v>
      </c>
      <c r="B303">
        <f>Compensation!C28*1000</f>
        <v>33200</v>
      </c>
      <c r="D303" s="18">
        <f t="shared" si="63"/>
        <v>1000</v>
      </c>
      <c r="E303" s="18">
        <f t="shared" si="50"/>
        <v>6283.1853071795858</v>
      </c>
      <c r="F303" t="str">
        <f t="shared" si="51"/>
        <v>6283.18530717959i</v>
      </c>
      <c r="G303" t="str">
        <f t="shared" si="52"/>
        <v>0.044383464308647-0.554515679690698i</v>
      </c>
      <c r="H303">
        <f t="shared" si="53"/>
        <v>-5.0939894389639706</v>
      </c>
      <c r="I303">
        <f t="shared" si="54"/>
        <v>-85.423798481792375</v>
      </c>
      <c r="K303" t="str">
        <f t="shared" si="55"/>
        <v>0.219016142775582-0.113420434917639i</v>
      </c>
      <c r="L303" t="str">
        <f t="shared" si="56"/>
        <v>2.46273203959018-1.24161751340808i</v>
      </c>
      <c r="M303">
        <f t="shared" si="57"/>
        <v>8.8119418449228757</v>
      </c>
      <c r="N303">
        <f t="shared" si="58"/>
        <v>153.24446483308176</v>
      </c>
      <c r="P303" t="str">
        <f t="shared" si="59"/>
        <v>-0.579191799782444-1.42073081742075i</v>
      </c>
      <c r="Q303">
        <f t="shared" si="60"/>
        <v>3.7179524059589242</v>
      </c>
      <c r="R303">
        <f t="shared" si="61"/>
        <v>67.820666351289447</v>
      </c>
      <c r="CC303" s="18"/>
      <c r="CD303" s="18"/>
      <c r="CE303" s="18"/>
    </row>
    <row r="304" spans="1:83">
      <c r="A304" t="s">
        <v>488</v>
      </c>
      <c r="B304">
        <f>Compensation!C29*0.000000001</f>
        <v>1E-8</v>
      </c>
      <c r="D304" s="18">
        <f>D303+1000</f>
        <v>2000</v>
      </c>
      <c r="E304" s="18">
        <f t="shared" si="50"/>
        <v>12566.370614359172</v>
      </c>
      <c r="F304" t="str">
        <f t="shared" si="51"/>
        <v>12566.3706143592i</v>
      </c>
      <c r="G304" t="str">
        <f t="shared" si="52"/>
        <v>0.0111490943277097-0.278587880210206i</v>
      </c>
      <c r="H304">
        <f t="shared" si="53"/>
        <v>-11.093805516990283</v>
      </c>
      <c r="I304">
        <f t="shared" si="54"/>
        <v>-87.708244361598716</v>
      </c>
      <c r="K304" t="str">
        <f t="shared" si="55"/>
        <v>0.218394077568986-0.0667995572021568i</v>
      </c>
      <c r="L304" t="str">
        <f t="shared" si="56"/>
        <v>1.74526510622165-1.53239910460691i</v>
      </c>
      <c r="M304">
        <f t="shared" si="57"/>
        <v>7.3192682785752972</v>
      </c>
      <c r="N304">
        <f t="shared" si="58"/>
        <v>138.71582286872169</v>
      </c>
      <c r="P304" t="str">
        <f t="shared" si="59"/>
        <v>-0.407449692892331-0.50329456851209i</v>
      </c>
      <c r="Q304">
        <f t="shared" si="60"/>
        <v>-3.7745372384149856</v>
      </c>
      <c r="R304">
        <f t="shared" si="61"/>
        <v>51.007578507122986</v>
      </c>
      <c r="CC304" s="18"/>
      <c r="CD304" s="18"/>
      <c r="CE304" s="18"/>
    </row>
    <row r="305" spans="1:83">
      <c r="A305" t="s">
        <v>489</v>
      </c>
      <c r="B305">
        <f>Compensation!C30*0.000000000001</f>
        <v>1.5E-10</v>
      </c>
      <c r="D305" s="18">
        <f t="shared" ref="D305:D312" si="64">D304+1000</f>
        <v>3000</v>
      </c>
      <c r="E305" s="18">
        <f t="shared" si="50"/>
        <v>18849.555921538758</v>
      </c>
      <c r="F305" t="str">
        <f t="shared" si="51"/>
        <v>18849.5559215388i</v>
      </c>
      <c r="G305" t="str">
        <f t="shared" si="52"/>
        <v>0.0049595588903259-0.185890390387979i</v>
      </c>
      <c r="H305">
        <f t="shared" si="53"/>
        <v>-14.611770900668855</v>
      </c>
      <c r="I305">
        <f t="shared" si="54"/>
        <v>-88.47171014854996</v>
      </c>
      <c r="K305" t="str">
        <f t="shared" si="55"/>
        <v>0.217365117821916-0.0556589076420397i</v>
      </c>
      <c r="L305" t="str">
        <f t="shared" si="56"/>
        <v>1.16738713776188-1.51000359825444i</v>
      </c>
      <c r="M305">
        <f t="shared" si="57"/>
        <v>5.6144767845776471</v>
      </c>
      <c r="N305">
        <f t="shared" si="58"/>
        <v>127.70768924341787</v>
      </c>
      <c r="P305" t="str">
        <f t="shared" si="59"/>
        <v>-0.274905433109232-0.224495002542608i</v>
      </c>
      <c r="Q305">
        <f t="shared" si="60"/>
        <v>-8.9972941160912061</v>
      </c>
      <c r="R305">
        <f t="shared" si="61"/>
        <v>39.235979094867872</v>
      </c>
      <c r="CC305" s="18"/>
      <c r="CD305" s="18"/>
      <c r="CE305" s="18"/>
    </row>
    <row r="306" spans="1:83">
      <c r="A306" t="s">
        <v>490</v>
      </c>
      <c r="B306">
        <f>Compensation!C31*1000</f>
        <v>1210</v>
      </c>
      <c r="D306" s="18">
        <f t="shared" si="64"/>
        <v>4000</v>
      </c>
      <c r="E306" s="18">
        <f t="shared" si="50"/>
        <v>25132.741228718343</v>
      </c>
      <c r="F306" t="str">
        <f t="shared" si="51"/>
        <v>25132.7412287183i</v>
      </c>
      <c r="G306" t="str">
        <f t="shared" si="52"/>
        <v>0.00279062032017559-0.139461193280431i</v>
      </c>
      <c r="H306">
        <f t="shared" si="53"/>
        <v>-17.109193892892257</v>
      </c>
      <c r="I306">
        <f t="shared" si="54"/>
        <v>-88.853663676516973</v>
      </c>
      <c r="K306" t="str">
        <f t="shared" si="55"/>
        <v>0.21594075646524-0.0532951126052341i</v>
      </c>
      <c r="L306" t="str">
        <f t="shared" si="56"/>
        <v>0.790291754783991-1.37037445672277i</v>
      </c>
      <c r="M306">
        <f t="shared" si="57"/>
        <v>3.9837186639635074</v>
      </c>
      <c r="N306">
        <f t="shared" si="58"/>
        <v>119.97194864589653</v>
      </c>
      <c r="P306" t="str">
        <f t="shared" si="59"/>
        <v>-0.188908652745812-0.114039225967041i</v>
      </c>
      <c r="Q306">
        <f t="shared" si="60"/>
        <v>-13.125475228928769</v>
      </c>
      <c r="R306">
        <f t="shared" si="61"/>
        <v>31.118284969379545</v>
      </c>
      <c r="CC306" s="18"/>
      <c r="CD306" s="18"/>
      <c r="CE306" s="18"/>
    </row>
    <row r="307" spans="1:83">
      <c r="A307" t="s">
        <v>491</v>
      </c>
      <c r="B307">
        <f>Compensation!C32*0.000000001</f>
        <v>4.7000000000000007E-9</v>
      </c>
      <c r="D307" s="18">
        <f t="shared" si="64"/>
        <v>5000</v>
      </c>
      <c r="E307" s="18">
        <f t="shared" si="50"/>
        <v>31415.926535897932</v>
      </c>
      <c r="F307" t="str">
        <f t="shared" si="51"/>
        <v>31415.9265358979i</v>
      </c>
      <c r="G307" t="str">
        <f t="shared" si="52"/>
        <v>0.00178625438011487-0.111585032524929i</v>
      </c>
      <c r="H307">
        <f t="shared" si="53"/>
        <v>-19.046768348100905</v>
      </c>
      <c r="I307">
        <f t="shared" si="54"/>
        <v>-89.082886889286726</v>
      </c>
      <c r="K307" t="str">
        <f t="shared" si="55"/>
        <v>0.21413663499512-0.0543405829619523i</v>
      </c>
      <c r="L307" t="str">
        <f t="shared" si="56"/>
        <v>0.552028282564975-1.21542236067912i</v>
      </c>
      <c r="M307">
        <f t="shared" si="57"/>
        <v>2.5090446797014527</v>
      </c>
      <c r="N307">
        <f t="shared" si="58"/>
        <v>114.42690188579456</v>
      </c>
      <c r="P307" t="str">
        <f t="shared" si="59"/>
        <v>-0.134636880710227-0.0637691473801461i</v>
      </c>
      <c r="Q307">
        <f t="shared" si="60"/>
        <v>-16.53772366839943</v>
      </c>
      <c r="R307">
        <f t="shared" si="61"/>
        <v>25.344014996507809</v>
      </c>
      <c r="CC307" s="18"/>
      <c r="CD307" s="18"/>
      <c r="CE307" s="18"/>
    </row>
    <row r="308" spans="1:83">
      <c r="A308" t="s">
        <v>492</v>
      </c>
      <c r="B308" s="119">
        <f>Compensation!C33</f>
        <v>0</v>
      </c>
      <c r="D308" s="18">
        <f t="shared" si="64"/>
        <v>6000</v>
      </c>
      <c r="E308" s="18">
        <f t="shared" si="50"/>
        <v>37699.111843077517</v>
      </c>
      <c r="F308" t="str">
        <f t="shared" si="51"/>
        <v>37699.1118430775i</v>
      </c>
      <c r="G308" t="str">
        <f t="shared" si="52"/>
        <v>0.00124055154163962-0.0929948067847793i</v>
      </c>
      <c r="H308">
        <f t="shared" si="53"/>
        <v>-20.63005328782172</v>
      </c>
      <c r="I308">
        <f t="shared" si="54"/>
        <v>-89.235719130543174</v>
      </c>
      <c r="K308" t="str">
        <f t="shared" si="55"/>
        <v>0.211972122581602-0.0569859691598898i</v>
      </c>
      <c r="L308" t="str">
        <f t="shared" si="56"/>
        <v>0.398113287004894-1.07595217066396i</v>
      </c>
      <c r="M308">
        <f t="shared" si="57"/>
        <v>1.1931108435030997</v>
      </c>
      <c r="N308">
        <f t="shared" si="58"/>
        <v>110.30498818097944</v>
      </c>
      <c r="P308" t="str">
        <f t="shared" si="59"/>
        <v>-0.0995640841686177-0.0383572423275212i</v>
      </c>
      <c r="Q308">
        <f t="shared" si="60"/>
        <v>-19.436942444318621</v>
      </c>
      <c r="R308">
        <f t="shared" si="61"/>
        <v>21.069269050436276</v>
      </c>
      <c r="CC308" s="18"/>
      <c r="CD308" s="18"/>
      <c r="CE308" s="18"/>
    </row>
    <row r="309" spans="1:83">
      <c r="A309" t="s">
        <v>493</v>
      </c>
      <c r="B309">
        <f>Compensation!C34*1000</f>
        <v>9090</v>
      </c>
      <c r="D309" s="18">
        <f t="shared" si="64"/>
        <v>7000</v>
      </c>
      <c r="E309" s="18">
        <f t="shared" si="50"/>
        <v>43982.297150257102</v>
      </c>
      <c r="F309" t="str">
        <f t="shared" si="51"/>
        <v>43982.2971502571i</v>
      </c>
      <c r="G309" t="str">
        <f t="shared" si="52"/>
        <v>0.000911468647734452-0.079713597217271i</v>
      </c>
      <c r="H309">
        <f t="shared" si="53"/>
        <v>-21.968784069611289</v>
      </c>
      <c r="I309">
        <f t="shared" si="54"/>
        <v>-89.34489180352945</v>
      </c>
      <c r="K309" t="str">
        <f t="shared" si="55"/>
        <v>0.20946981197312-0.060440897519404i</v>
      </c>
      <c r="L309" t="str">
        <f t="shared" si="56"/>
        <v>0.295111546010777-0.957511831976837i</v>
      </c>
      <c r="M309">
        <f t="shared" si="57"/>
        <v>1.6989907730162512E-2</v>
      </c>
      <c r="N309">
        <f t="shared" si="58"/>
        <v>107.12964773869331</v>
      </c>
      <c r="P309" t="str">
        <f t="shared" si="59"/>
        <v>-0.0760577275831996-0.0243971449275509i</v>
      </c>
      <c r="Q309">
        <f t="shared" si="60"/>
        <v>-21.951794161881125</v>
      </c>
      <c r="R309">
        <f t="shared" si="61"/>
        <v>17.784755935163872</v>
      </c>
      <c r="CC309" s="18"/>
      <c r="CD309" s="18"/>
      <c r="CE309" s="18"/>
    </row>
    <row r="310" spans="1:83">
      <c r="A310" t="s">
        <v>476</v>
      </c>
      <c r="B310" s="119">
        <f>Compensation!C35</f>
        <v>0.22</v>
      </c>
      <c r="D310" s="18">
        <f t="shared" si="64"/>
        <v>8000</v>
      </c>
      <c r="E310" s="18">
        <f t="shared" si="50"/>
        <v>50265.482457436687</v>
      </c>
      <c r="F310" t="str">
        <f t="shared" si="51"/>
        <v>50265.4824574367i</v>
      </c>
      <c r="G310" t="str">
        <f t="shared" si="52"/>
        <v>0.000697864565223925-0.0697515346753686i</v>
      </c>
      <c r="H310">
        <f t="shared" si="53"/>
        <v>-23.128489944076968</v>
      </c>
      <c r="I310">
        <f t="shared" si="54"/>
        <v>-89.426774473605292</v>
      </c>
      <c r="K310" t="str">
        <f t="shared" si="55"/>
        <v>0.206654955860219-0.0642993957317733i</v>
      </c>
      <c r="L310" t="str">
        <f t="shared" si="56"/>
        <v>0.223697384123109-0.858386158269275i</v>
      </c>
      <c r="M310">
        <f t="shared" si="57"/>
        <v>-1.0409849334058674</v>
      </c>
      <c r="N310">
        <f t="shared" si="58"/>
        <v>104.60653415210405</v>
      </c>
      <c r="P310" t="str">
        <f t="shared" si="59"/>
        <v>-0.059717641405663-0.0162022731285871i</v>
      </c>
      <c r="Q310">
        <f t="shared" si="60"/>
        <v>-24.169474877482834</v>
      </c>
      <c r="R310">
        <f t="shared" si="61"/>
        <v>15.179759678498726</v>
      </c>
      <c r="CC310" s="18"/>
      <c r="CD310" s="18"/>
      <c r="CE310" s="18"/>
    </row>
    <row r="311" spans="1:83">
      <c r="A311" t="s">
        <v>497</v>
      </c>
      <c r="B311" s="119">
        <f>Compensation!C36*1000</f>
        <v>16000</v>
      </c>
      <c r="D311" s="18">
        <f t="shared" si="64"/>
        <v>9000</v>
      </c>
      <c r="E311" s="18">
        <f t="shared" si="50"/>
        <v>56548.667764616279</v>
      </c>
      <c r="F311" t="str">
        <f t="shared" si="51"/>
        <v>56548.6677646163i</v>
      </c>
      <c r="G311" t="str">
        <f t="shared" si="52"/>
        <v>0.000551410745895714-0.0620026666193766i</v>
      </c>
      <c r="H311">
        <f t="shared" si="53"/>
        <v>-24.151449161682418</v>
      </c>
      <c r="I311">
        <f t="shared" si="54"/>
        <v>-89.490462630814818</v>
      </c>
      <c r="K311" t="str">
        <f t="shared" si="55"/>
        <v>0.203554868633623-0.0683284927526649i</v>
      </c>
      <c r="L311" t="str">
        <f t="shared" si="56"/>
        <v>0.172588047307123-0.775347998817558i</v>
      </c>
      <c r="M311">
        <f t="shared" si="57"/>
        <v>-2.0000426144435997</v>
      </c>
      <c r="N311">
        <f t="shared" si="58"/>
        <v>102.54912152985401</v>
      </c>
      <c r="P311" t="str">
        <f t="shared" si="59"/>
        <v>-0.0479784765807875-0.0111284543780295i</v>
      </c>
      <c r="Q311">
        <f t="shared" si="60"/>
        <v>-26.151491776126026</v>
      </c>
      <c r="R311">
        <f t="shared" si="61"/>
        <v>13.058658899039244</v>
      </c>
      <c r="CC311" s="18"/>
      <c r="CD311" s="18"/>
      <c r="CE311" s="18"/>
    </row>
    <row r="312" spans="1:83">
      <c r="A312" t="s">
        <v>503</v>
      </c>
      <c r="B312" s="18">
        <v>100000</v>
      </c>
      <c r="D312" s="18">
        <f t="shared" si="64"/>
        <v>10000</v>
      </c>
      <c r="E312" s="18">
        <f t="shared" si="50"/>
        <v>62831.853071795864</v>
      </c>
      <c r="F312" t="str">
        <f t="shared" si="51"/>
        <v>62831.8530717959i</v>
      </c>
      <c r="G312" t="str">
        <f t="shared" si="52"/>
        <v>0.000446649415615929-0.0558032384676801i</v>
      </c>
      <c r="H312">
        <f t="shared" si="53"/>
        <v>-25.066533714477824</v>
      </c>
      <c r="I312">
        <f t="shared" si="54"/>
        <v>-89.541414070766322</v>
      </c>
      <c r="K312" t="str">
        <f t="shared" si="55"/>
        <v>0.200198318076047-0.0723836914125539i</v>
      </c>
      <c r="L312" t="str">
        <f t="shared" si="56"/>
        <v>0.134996754916761-0.705317068704762i</v>
      </c>
      <c r="M312">
        <f t="shared" si="57"/>
        <v>-2.8760599191675285</v>
      </c>
      <c r="N312">
        <f t="shared" si="58"/>
        <v>100.83529338934207</v>
      </c>
      <c r="P312" t="str">
        <f t="shared" si="59"/>
        <v>-0.0392986803585633-0.0078482855635439i</v>
      </c>
      <c r="Q312">
        <f t="shared" si="60"/>
        <v>-27.942593633645355</v>
      </c>
      <c r="R312">
        <f t="shared" si="61"/>
        <v>11.293879318575762</v>
      </c>
      <c r="CC312" s="18"/>
      <c r="CD312" s="18"/>
      <c r="CE312" s="18"/>
    </row>
    <row r="313" spans="1:83">
      <c r="D313" s="18">
        <f>D312+10000</f>
        <v>20000</v>
      </c>
      <c r="E313" s="18">
        <f t="shared" si="50"/>
        <v>125663.70614359173</v>
      </c>
      <c r="F313" t="str">
        <f t="shared" si="51"/>
        <v>125663.706143592i</v>
      </c>
      <c r="G313" t="str">
        <f t="shared" si="52"/>
        <v>0.00011166771897926-0.0279029598314752i</v>
      </c>
      <c r="H313">
        <f t="shared" si="53"/>
        <v>-31.086924965971882</v>
      </c>
      <c r="I313">
        <f t="shared" si="54"/>
        <v>-89.770703363119296</v>
      </c>
      <c r="K313" t="str">
        <f t="shared" si="55"/>
        <v>0.158841786002943-0.103268431611915i</v>
      </c>
      <c r="L313" t="str">
        <f t="shared" si="56"/>
        <v>0.0134273826029202-0.355393014316317i</v>
      </c>
      <c r="M313">
        <f t="shared" si="57"/>
        <v>-8.9796272868207527</v>
      </c>
      <c r="N313">
        <f t="shared" si="58"/>
        <v>92.163707700254577</v>
      </c>
      <c r="P313" t="str">
        <f t="shared" si="59"/>
        <v>-0.00991501759766795-0.000414349644660998i</v>
      </c>
      <c r="Q313">
        <f t="shared" si="60"/>
        <v>-40.06655225279264</v>
      </c>
      <c r="R313">
        <f t="shared" si="61"/>
        <v>2.3930043371352951</v>
      </c>
      <c r="CC313" s="18"/>
      <c r="CD313" s="18"/>
      <c r="CE313" s="18"/>
    </row>
    <row r="314" spans="1:83">
      <c r="D314" s="18">
        <f t="shared" ref="D314:D321" si="65">D313+10000</f>
        <v>30000</v>
      </c>
      <c r="E314" s="18">
        <f t="shared" si="50"/>
        <v>188495.55921538759</v>
      </c>
      <c r="F314" t="str">
        <f t="shared" si="51"/>
        <v>188495.559215388i</v>
      </c>
      <c r="G314" t="str">
        <f t="shared" si="52"/>
        <v>0.000049630538919243-0.0186021387362891i</v>
      </c>
      <c r="H314">
        <f t="shared" si="53"/>
        <v>-34.608711504913934</v>
      </c>
      <c r="I314">
        <f t="shared" si="54"/>
        <v>-89.84713512203146</v>
      </c>
      <c r="K314" t="str">
        <f t="shared" si="55"/>
        <v>0.118159797187301-0.112833979234188i</v>
      </c>
      <c r="L314" t="str">
        <f t="shared" si="56"/>
        <v>-0.00365541939365712-0.230021143127179i</v>
      </c>
      <c r="M314">
        <f t="shared" si="57"/>
        <v>-12.763548200830597</v>
      </c>
      <c r="N314">
        <f t="shared" si="58"/>
        <v>89.089551193388758</v>
      </c>
      <c r="P314" t="str">
        <f t="shared" si="59"/>
        <v>-0.00427906663716608+0.0000565825454039093i</v>
      </c>
      <c r="Q314">
        <f t="shared" si="60"/>
        <v>-47.372259705744526</v>
      </c>
      <c r="R314">
        <f t="shared" si="61"/>
        <v>359.2424160713573</v>
      </c>
      <c r="CC314" s="18"/>
      <c r="CD314" s="18"/>
      <c r="CE314" s="18"/>
    </row>
    <row r="315" spans="1:83">
      <c r="A315" s="54" t="s">
        <v>494</v>
      </c>
      <c r="B315" s="18">
        <f>B310*B312/B309</f>
        <v>2.4202420242024201</v>
      </c>
      <c r="D315" s="18">
        <f t="shared" si="65"/>
        <v>40000</v>
      </c>
      <c r="E315" s="18">
        <f t="shared" si="50"/>
        <v>251327.41228718346</v>
      </c>
      <c r="F315" t="str">
        <f t="shared" si="51"/>
        <v>251327.412287183i</v>
      </c>
      <c r="G315" t="str">
        <f t="shared" si="52"/>
        <v>0.0000279172650821593-0.0139516475005066i</v>
      </c>
      <c r="H315">
        <f t="shared" si="53"/>
        <v>-37.107472712238547</v>
      </c>
      <c r="I315">
        <f t="shared" si="54"/>
        <v>-89.885351222510124</v>
      </c>
      <c r="K315" t="str">
        <f t="shared" si="55"/>
        <v>0.0869741033834978-0.109915683634803i</v>
      </c>
      <c r="L315" t="str">
        <f t="shared" si="56"/>
        <v>-0.00624820964168893-0.167875909109795i</v>
      </c>
      <c r="M315">
        <f t="shared" si="57"/>
        <v>-15.494220461016281</v>
      </c>
      <c r="N315">
        <f t="shared" si="58"/>
        <v>87.868479914236275</v>
      </c>
      <c r="P315" t="str">
        <f t="shared" si="59"/>
        <v>-0.0023423199406518+0.000082486182174584i</v>
      </c>
      <c r="Q315">
        <f t="shared" si="60"/>
        <v>-52.601693173254837</v>
      </c>
      <c r="R315">
        <f t="shared" si="61"/>
        <v>357.98312869172617</v>
      </c>
      <c r="CC315" s="18"/>
      <c r="CD315" s="18"/>
      <c r="CE315" s="18"/>
    </row>
    <row r="316" spans="1:83">
      <c r="A316" s="54">
        <f>B303*B304*B302*B305</f>
        <v>7.3206000000000005E-9</v>
      </c>
      <c r="D316" s="18">
        <f t="shared" si="65"/>
        <v>50000</v>
      </c>
      <c r="E316" s="18">
        <f t="shared" si="50"/>
        <v>314159.26535897929</v>
      </c>
      <c r="F316" t="str">
        <f t="shared" si="51"/>
        <v>314159.265358979i</v>
      </c>
      <c r="G316" t="str">
        <f t="shared" si="52"/>
        <v>0.0000178670754068365-0.0111613340887595i</v>
      </c>
      <c r="H316">
        <f t="shared" si="53"/>
        <v>-39.045666712316049</v>
      </c>
      <c r="I316">
        <f t="shared" si="54"/>
        <v>-89.908280933938997</v>
      </c>
      <c r="K316" t="str">
        <f t="shared" si="55"/>
        <v>0.0649382178103279-0.102228638940344i</v>
      </c>
      <c r="L316" t="str">
        <f t="shared" si="56"/>
        <v>-0.00590025456098929-0.131566820645976i</v>
      </c>
      <c r="M316">
        <f t="shared" si="57"/>
        <v>-17.608346772905609</v>
      </c>
      <c r="N316">
        <f t="shared" si="58"/>
        <v>87.432230071271448</v>
      </c>
      <c r="P316" t="str">
        <f t="shared" si="59"/>
        <v>-0.0014685666605188+0.0000635039980584091i</v>
      </c>
      <c r="Q316">
        <f t="shared" si="60"/>
        <v>-56.654013485221661</v>
      </c>
      <c r="R316">
        <f t="shared" si="61"/>
        <v>357.52394913733247</v>
      </c>
      <c r="CC316" s="18"/>
      <c r="CD316" s="18"/>
      <c r="CE316" s="18"/>
    </row>
    <row r="317" spans="1:83">
      <c r="A317" s="54">
        <f>B303*B304+B302*B304+B302*B305</f>
        <v>1.82405E-3</v>
      </c>
      <c r="D317" s="18">
        <f t="shared" si="65"/>
        <v>60000</v>
      </c>
      <c r="E317" s="18">
        <f t="shared" si="50"/>
        <v>376991.11843077518</v>
      </c>
      <c r="F317" t="str">
        <f t="shared" si="51"/>
        <v>376991.118430775i</v>
      </c>
      <c r="G317" t="str">
        <f t="shared" si="52"/>
        <v>0.0000124077009700229-0.00930111902344324i</v>
      </c>
      <c r="H317">
        <f t="shared" si="53"/>
        <v>-40.629288232725486</v>
      </c>
      <c r="I317">
        <f t="shared" si="54"/>
        <v>-89.923567425000158</v>
      </c>
      <c r="K317" t="str">
        <f t="shared" si="55"/>
        <v>0.0495838762068556-0.0934916541188807i</v>
      </c>
      <c r="L317" t="str">
        <f t="shared" si="56"/>
        <v>-0.00501860110923326-0.108024427390227i</v>
      </c>
      <c r="M317">
        <f t="shared" si="57"/>
        <v>-19.320197058079362</v>
      </c>
      <c r="N317">
        <f t="shared" si="58"/>
        <v>87.340064064548869</v>
      </c>
      <c r="P317" t="str">
        <f t="shared" si="59"/>
        <v>-0.00100481032589765+0.0000453382714556469i</v>
      </c>
      <c r="Q317">
        <f t="shared" si="60"/>
        <v>-59.94948529080488</v>
      </c>
      <c r="R317">
        <f t="shared" si="61"/>
        <v>357.41649663954871</v>
      </c>
      <c r="CC317" s="18"/>
      <c r="CD317" s="18"/>
      <c r="CE317" s="18"/>
    </row>
    <row r="318" spans="1:83">
      <c r="A318" s="54">
        <v>1</v>
      </c>
      <c r="D318" s="18">
        <f t="shared" si="65"/>
        <v>70000</v>
      </c>
      <c r="E318" s="18">
        <f t="shared" si="50"/>
        <v>439822.97150257102</v>
      </c>
      <c r="F318" t="str">
        <f t="shared" si="51"/>
        <v>439822.971502571i</v>
      </c>
      <c r="G318" t="str">
        <f t="shared" si="52"/>
        <v>0.0000091158662410052-0.00797239149836028i</v>
      </c>
      <c r="H318">
        <f t="shared" si="53"/>
        <v>-41.968221974916261</v>
      </c>
      <c r="I318">
        <f t="shared" si="54"/>
        <v>-89.934486353975601</v>
      </c>
      <c r="K318" t="str">
        <f t="shared" si="55"/>
        <v>0.0387544961570726-0.0851540701570526i</v>
      </c>
      <c r="L318" t="str">
        <f t="shared" si="56"/>
        <v>-0.00416478900960367-0.0916078417581582i</v>
      </c>
      <c r="M318">
        <f t="shared" si="57"/>
        <v>-20.752379776315138</v>
      </c>
      <c r="N318">
        <f t="shared" si="58"/>
        <v>87.396940842662019</v>
      </c>
      <c r="P318" t="str">
        <f t="shared" si="59"/>
        <v>-0.000730371544475408+0.0000323682436605341i</v>
      </c>
      <c r="Q318">
        <f t="shared" si="60"/>
        <v>-62.720601751231385</v>
      </c>
      <c r="R318">
        <f t="shared" si="61"/>
        <v>357.46245448868643</v>
      </c>
      <c r="CC318" s="18"/>
      <c r="CD318" s="18"/>
      <c r="CE318" s="18"/>
    </row>
    <row r="319" spans="1:83">
      <c r="A319" s="54"/>
      <c r="D319" s="18">
        <f t="shared" si="65"/>
        <v>80000</v>
      </c>
      <c r="E319" s="18">
        <f t="shared" si="50"/>
        <v>502654.82457436691</v>
      </c>
      <c r="F319" t="str">
        <f t="shared" si="51"/>
        <v>502654.824574367i</v>
      </c>
      <c r="G319" t="str">
        <f t="shared" si="52"/>
        <v>6.97933722943848E-06-0.00697584469866394i</v>
      </c>
      <c r="H319">
        <f t="shared" si="53"/>
        <v>-43.128059583667053</v>
      </c>
      <c r="I319">
        <f t="shared" si="54"/>
        <v>-89.942675553873343</v>
      </c>
      <c r="K319" t="str">
        <f t="shared" si="55"/>
        <v>0.0309539199715364-0.0776727701293295i</v>
      </c>
      <c r="L319" t="str">
        <f t="shared" si="56"/>
        <v>-0.00345218753202618-0.0795332325089407i</v>
      </c>
      <c r="M319">
        <f t="shared" si="57"/>
        <v>-21.980852709457604</v>
      </c>
      <c r="N319">
        <f t="shared" si="58"/>
        <v>87.514602501472609</v>
      </c>
      <c r="P319" t="str">
        <f t="shared" si="59"/>
        <v>-0.000554835572346066+0.0000235268348434513i</v>
      </c>
      <c r="Q319">
        <f t="shared" si="60"/>
        <v>-65.108912293124646</v>
      </c>
      <c r="R319">
        <f t="shared" si="61"/>
        <v>357.5719269475992</v>
      </c>
      <c r="CC319" s="18"/>
      <c r="CD319" s="18"/>
      <c r="CE319" s="18"/>
    </row>
    <row r="320" spans="1:83">
      <c r="A320" s="54">
        <f>B302*B303*B304*B305</f>
        <v>7.3206000000000005E-9</v>
      </c>
      <c r="D320" s="18">
        <f t="shared" si="65"/>
        <v>90000</v>
      </c>
      <c r="E320" s="18">
        <f t="shared" si="50"/>
        <v>565486.6776461628</v>
      </c>
      <c r="F320" t="str">
        <f t="shared" si="51"/>
        <v>565486.677646163i</v>
      </c>
      <c r="G320" t="str">
        <f t="shared" si="52"/>
        <v>5.51453921635841E-06-0.00620075214595136i</v>
      </c>
      <c r="H320">
        <f t="shared" si="53"/>
        <v>-44.151109120220383</v>
      </c>
      <c r="I320">
        <f t="shared" si="54"/>
        <v>-89.949044933207986</v>
      </c>
      <c r="K320" t="str">
        <f t="shared" si="55"/>
        <v>0.0252043242550911-0.0711147575797923i</v>
      </c>
      <c r="L320" t="str">
        <f t="shared" si="56"/>
        <v>-0.00288116002336776-0.0702863242492569i</v>
      </c>
      <c r="M320">
        <f t="shared" si="57"/>
        <v>-23.055291934875282</v>
      </c>
      <c r="N320">
        <f t="shared" si="58"/>
        <v>87.652659423938488</v>
      </c>
      <c r="P320" t="str">
        <f t="shared" si="59"/>
        <v>-0.00043584396418955+0.0000174777625062807i</v>
      </c>
      <c r="Q320">
        <f t="shared" si="60"/>
        <v>-67.206401055095668</v>
      </c>
      <c r="R320">
        <f t="shared" si="61"/>
        <v>357.7036144907305</v>
      </c>
      <c r="CC320" s="18"/>
      <c r="CD320" s="18"/>
      <c r="CE320" s="18"/>
    </row>
    <row r="321" spans="1:83">
      <c r="A321" s="54">
        <f>B302*(B304+B305)</f>
        <v>1.49205E-3</v>
      </c>
      <c r="D321" s="18">
        <f t="shared" si="65"/>
        <v>100000</v>
      </c>
      <c r="E321" s="18">
        <f t="shared" si="50"/>
        <v>628318.53071795858</v>
      </c>
      <c r="F321" t="str">
        <f t="shared" si="51"/>
        <v>628318.530717959i</v>
      </c>
      <c r="G321" t="str">
        <f t="shared" si="52"/>
        <v>4.46677743648946E-06-0.0055806777699853i</v>
      </c>
      <c r="H321">
        <f t="shared" si="53"/>
        <v>-45.066258278803474</v>
      </c>
      <c r="I321">
        <f t="shared" si="54"/>
        <v>-89.954140437590041</v>
      </c>
      <c r="K321" t="str">
        <f t="shared" si="55"/>
        <v>0.0208714262992654-0.0654087961983113i</v>
      </c>
      <c r="L321" t="str">
        <f t="shared" si="56"/>
        <v>-0.00242745715552676-0.0629790977278091i</v>
      </c>
      <c r="M321">
        <f t="shared" si="57"/>
        <v>-24.00962409626683</v>
      </c>
      <c r="N321">
        <f t="shared" si="58"/>
        <v>87.792692479755402</v>
      </c>
      <c r="P321" t="str">
        <f t="shared" si="59"/>
        <v>-0.000351476893574166+0.0000132655425727389i</v>
      </c>
      <c r="Q321">
        <f t="shared" si="60"/>
        <v>-69.075882375070307</v>
      </c>
      <c r="R321">
        <f t="shared" si="61"/>
        <v>357.83855204216536</v>
      </c>
      <c r="CC321" s="18"/>
      <c r="CD321" s="18"/>
      <c r="CE321" s="18"/>
    </row>
    <row r="322" spans="1:83">
      <c r="A322" s="54">
        <v>0</v>
      </c>
      <c r="D322" s="18"/>
      <c r="E322" s="18"/>
      <c r="K322" s="436" t="s">
        <v>543</v>
      </c>
      <c r="L322" s="436"/>
      <c r="M322" s="436"/>
      <c r="N322" s="436"/>
      <c r="CC322" s="18"/>
      <c r="CD322" s="18"/>
      <c r="CE322" s="18"/>
    </row>
    <row r="323" spans="1:83">
      <c r="D323" s="18"/>
      <c r="E323" s="18"/>
      <c r="K323" t="s">
        <v>515</v>
      </c>
      <c r="L323" t="s">
        <v>517</v>
      </c>
      <c r="M323" t="s">
        <v>497</v>
      </c>
      <c r="N323" t="s">
        <v>519</v>
      </c>
      <c r="O323" t="s">
        <v>458</v>
      </c>
      <c r="P323" t="s">
        <v>459</v>
      </c>
      <c r="Q323" t="s">
        <v>518</v>
      </c>
      <c r="R323" t="s">
        <v>458</v>
      </c>
      <c r="S323" t="s">
        <v>459</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-2.10880928309652-179.76373542342i</v>
      </c>
      <c r="R324">
        <f>20*LOG10(IMABS(Q324))</f>
        <v>45.094639299299537</v>
      </c>
      <c r="S324">
        <f>IMARGUMENT(Q324)*180/PI()+180</f>
        <v>89.327893752603742</v>
      </c>
      <c r="CC324" s="18"/>
      <c r="CD324" s="18"/>
      <c r="CE324" s="18"/>
    </row>
    <row r="325" spans="1:83">
      <c r="A325" t="s">
        <v>501</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-2.02525842365735-89.5465398807712i</v>
      </c>
      <c r="R325">
        <f t="shared" ref="R325:R360" si="73">20*LOG10(IMABS(Q325))</f>
        <v>39.043197121955259</v>
      </c>
      <c r="S325">
        <f t="shared" ref="S325:S360" si="74">IMARGUMENT(Q325)*180/PI()+180</f>
        <v>88.704372263725588</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-1.90125265988207-59.3657823728184i</v>
      </c>
      <c r="R326">
        <f t="shared" si="73"/>
        <v>35.47517605512477</v>
      </c>
      <c r="S326">
        <f t="shared" si="74"/>
        <v>88.165668362803842</v>
      </c>
      <c r="CC326" s="18"/>
      <c r="CD326" s="18"/>
      <c r="CE326" s="18"/>
    </row>
    <row r="327" spans="1:83">
      <c r="A327" t="s">
        <v>516</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-1.75366231937586-44.227892064251i</v>
      </c>
      <c r="R327">
        <f t="shared" si="73"/>
        <v>32.920747306182726</v>
      </c>
      <c r="S327">
        <f t="shared" si="74"/>
        <v>87.729377579460191</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-1.59798868138169-35.1319632595886i</v>
      </c>
      <c r="R328">
        <f t="shared" si="73"/>
        <v>30.923024297873706</v>
      </c>
      <c r="S328">
        <f t="shared" si="74"/>
        <v>87.395678037007116</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-1.44574456788689-29.0723734928247i</v>
      </c>
      <c r="R329">
        <f t="shared" si="73"/>
        <v>29.280336583617128</v>
      </c>
      <c r="S329">
        <f t="shared" si="74"/>
        <v>87.153074558600721</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-1.30400525555318-24.7559248629795i</v>
      </c>
      <c r="R330">
        <f t="shared" si="73"/>
        <v>27.885616366196984</v>
      </c>
      <c r="S330">
        <f t="shared" si="74"/>
        <v>86.984761735093315</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-1.17620932163241-21.5323799277532i</v>
      </c>
      <c r="R331">
        <f t="shared" si="73"/>
        <v>26.674780326454059</v>
      </c>
      <c r="S331">
        <f t="shared" si="74"/>
        <v>86.873317318758623</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-1.06331409245675-19.0382890281636i</v>
      </c>
      <c r="R332">
        <f t="shared" si="73"/>
        <v>25.60608449391481</v>
      </c>
      <c r="S332">
        <f t="shared" si="74"/>
        <v>86.803274685514012</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-0.964813218267183-17.0544108642397i</v>
      </c>
      <c r="R333">
        <f t="shared" si="73"/>
        <v>24.650611677266081</v>
      </c>
      <c r="S333">
        <f t="shared" si="74"/>
        <v>86.762077256830182</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-0.478128373880611-8.32293362706922i</v>
      </c>
      <c r="R334">
        <f t="shared" si="73"/>
        <v>18.41983747925417</v>
      </c>
      <c r="S334">
        <f t="shared" si="74"/>
        <v>86.712137463519184</v>
      </c>
      <c r="CC334" s="18"/>
      <c r="CD334" s="18"/>
      <c r="CE334" s="18"/>
    </row>
    <row r="335" spans="1:83">
      <c r="A335" t="s">
        <v>526</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-0.339069087024924-5.50108975018079i</v>
      </c>
      <c r="R335">
        <f t="shared" si="73"/>
        <v>14.825442562051034</v>
      </c>
      <c r="S335">
        <f t="shared" si="74"/>
        <v>86.472938532891561</v>
      </c>
      <c r="CC335" s="18"/>
      <c r="CD335" s="18"/>
      <c r="CE335" s="18"/>
    </row>
    <row r="336" spans="1:83">
      <c r="A336" t="s">
        <v>531</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-0.283564617624036-4.10394912586349i</v>
      </c>
      <c r="R336">
        <f t="shared" si="73"/>
        <v>12.28472409676513</v>
      </c>
      <c r="S336">
        <f t="shared" si="74"/>
        <v>86.047398837874226</v>
      </c>
      <c r="CC336" s="18"/>
      <c r="CD336" s="18"/>
      <c r="CE336" s="18"/>
    </row>
    <row r="337" spans="1:83">
      <c r="A337" t="s">
        <v>532</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-0.25542583304912-3.26784003221863i</v>
      </c>
      <c r="R337">
        <f t="shared" si="73"/>
        <v>10.311668417464745</v>
      </c>
      <c r="S337">
        <f t="shared" si="74"/>
        <v>85.530648113926858</v>
      </c>
      <c r="CC337" s="18"/>
      <c r="CD337" s="18"/>
      <c r="CE337" s="18"/>
    </row>
    <row r="338" spans="1:83">
      <c r="A338" t="s">
        <v>527</v>
      </c>
      <c r="B338" s="119">
        <f>'DESIGN INPUTS AND CALCULATIONS'!C152*1000</f>
        <v>125000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-0.238464090439663-2.71023336780347i</v>
      </c>
      <c r="R338">
        <f t="shared" si="73"/>
        <v>8.6936257702691435</v>
      </c>
      <c r="S338">
        <f t="shared" si="74"/>
        <v>84.971690984661095</v>
      </c>
      <c r="CC338" s="18"/>
      <c r="CD338" s="18"/>
      <c r="CE338" s="18"/>
    </row>
    <row r="339" spans="1:83">
      <c r="A339" t="s">
        <v>528</v>
      </c>
      <c r="B339" s="119">
        <f>'DESIGN INPUTS AND CALCULATIONS'!C154*1000000</f>
        <v>14970000</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-0.22677102429831-2.31123748650015i</v>
      </c>
      <c r="R339">
        <f t="shared" si="73"/>
        <v>7.3185005421209297</v>
      </c>
      <c r="S339">
        <f t="shared" si="74"/>
        <v>84.396262720369151</v>
      </c>
      <c r="CC339" s="18"/>
      <c r="CD339" s="18"/>
      <c r="CE339" s="18"/>
    </row>
    <row r="340" spans="1:83">
      <c r="A340" t="s">
        <v>529</v>
      </c>
      <c r="B340">
        <f>B336*(B338+B339)/B338</f>
        <v>483.04</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-0.217814581621173-2.01125442375887i</v>
      </c>
      <c r="R340">
        <f t="shared" si="73"/>
        <v>6.1199797865585808</v>
      </c>
      <c r="S340">
        <f t="shared" si="74"/>
        <v>83.819077847218509</v>
      </c>
      <c r="CC340" s="18"/>
      <c r="CD340" s="18"/>
      <c r="CE340" s="18"/>
    </row>
    <row r="341" spans="1:83">
      <c r="A341" t="s">
        <v>530</v>
      </c>
      <c r="B341">
        <f>B337*(B338+B339)/B338</f>
        <v>458.88799999999998</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-0.210382974444533-1.77729648523414i</v>
      </c>
      <c r="R341">
        <f t="shared" si="73"/>
        <v>5.0556287642562205</v>
      </c>
      <c r="S341">
        <f t="shared" si="74"/>
        <v>83.249171077806679</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-0.203850544961775-1.58961892391676i</v>
      </c>
      <c r="R342">
        <f t="shared" si="73"/>
        <v>4.0966999433305338</v>
      </c>
      <c r="S342">
        <f t="shared" si="74"/>
        <v>82.692352289115021</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-0.154170826804729-0.740143889993694i</v>
      </c>
      <c r="R343">
        <f t="shared" si="73"/>
        <v>-2.4292174368164914</v>
      </c>
      <c r="S343">
        <f t="shared" si="74"/>
        <v>78.23362648058847</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-0.119633523927027-0.462523729535153i</v>
      </c>
      <c r="R344">
        <f t="shared" si="73"/>
        <v>-6.4160751746978084</v>
      </c>
      <c r="S344">
        <f t="shared" si="74"/>
        <v>75.498054667050994</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-0.097322380900747-0.329969572391317i</v>
      </c>
      <c r="R345">
        <f t="shared" si="73"/>
        <v>-9.2682599661520388</v>
      </c>
      <c r="S345">
        <f t="shared" si="74"/>
        <v>73.566918815927252</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-0.0829814838160314-0.253705305794951i</v>
      </c>
      <c r="R346">
        <f t="shared" si="73"/>
        <v>-11.472010583044526</v>
      </c>
      <c r="S346">
        <f t="shared" si="74"/>
        <v>71.888205789489703</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-0.0733695311713123-0.204333040702421i</v>
      </c>
      <c r="R347">
        <f t="shared" si="73"/>
        <v>-13.266557549125569</v>
      </c>
      <c r="S347">
        <f t="shared" si="74"/>
        <v>70.248392149338812</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-0.0665559715957633-0.169690498835581i</v>
      </c>
      <c r="R348">
        <f t="shared" si="73"/>
        <v>-14.785407258542371</v>
      </c>
      <c r="S348">
        <f t="shared" si="74"/>
        <v>68.583905759587537</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-0.0614420419478674-0.14395250587747i</v>
      </c>
      <c r="R349">
        <f t="shared" si="73"/>
        <v>-16.108791472417249</v>
      </c>
      <c r="S349">
        <f t="shared" si="74"/>
        <v>66.886162637729498</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-0.057395582052097-0.124012566151657i</v>
      </c>
      <c r="R350">
        <f t="shared" si="73"/>
        <v>-17.287773113526303</v>
      </c>
      <c r="S350">
        <f t="shared" si="74"/>
        <v>65.16432386855135</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-0.0540433129216629-0.108071675713076i</v>
      </c>
      <c r="R351">
        <f t="shared" si="73"/>
        <v>-18.356421836793416</v>
      </c>
      <c r="S351">
        <f t="shared" si="74"/>
        <v>63.431778498555019</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-0.0336235303440459-0.0367021304985407i</v>
      </c>
      <c r="R352">
        <f t="shared" si="73"/>
        <v>-26.059708802784456</v>
      </c>
      <c r="S352">
        <f t="shared" si="74"/>
        <v>47.506599246502248</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-0.0216794252067659-0.0157504146722532i</v>
      </c>
      <c r="R353">
        <f t="shared" si="73"/>
        <v>-31.438313787369431</v>
      </c>
      <c r="S353">
        <f t="shared" si="74"/>
        <v>35.998945300675473</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-0.0144470320126111-0.00776683012921404i</v>
      </c>
      <c r="R354">
        <f t="shared" si="73"/>
        <v>-35.701825254561982</v>
      </c>
      <c r="S354">
        <f t="shared" si="74"/>
        <v>28.262799997997149</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-0.0100725734054129-0.00427521989289792i</v>
      </c>
      <c r="R355">
        <f t="shared" si="73"/>
        <v>-39.217816375846397</v>
      </c>
      <c r="S355">
        <f t="shared" si="74"/>
        <v>22.998390860574602</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-0.00733503114145941-0.00256666194944548i</v>
      </c>
      <c r="R356">
        <f t="shared" si="73"/>
        <v>-42.190318391612543</v>
      </c>
      <c r="S356">
        <f t="shared" si="74"/>
        <v>19.285878139686417</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-0.00554488925516515-0.00164929544818331i</v>
      </c>
      <c r="R357">
        <f t="shared" si="73"/>
        <v>-44.753965523933637</v>
      </c>
      <c r="S357">
        <f t="shared" si="74"/>
        <v>16.564807293769746</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-0.00432360470330395-0.00111812799055384i</v>
      </c>
      <c r="R358">
        <f t="shared" si="73"/>
        <v>-47.001927901166631</v>
      </c>
      <c r="S358">
        <f t="shared" si="74"/>
        <v>14.49959987207572</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-0.0034586270216418-0.000791165039220722i</v>
      </c>
      <c r="R359">
        <f t="shared" si="73"/>
        <v>-49.000417824353804</v>
      </c>
      <c r="S359">
        <f t="shared" si="74"/>
        <v>12.884789243659299</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-0.00282599543270286-0.000579590936662979i</v>
      </c>
      <c r="R360">
        <f t="shared" si="73"/>
        <v>-50.797631122241391</v>
      </c>
      <c r="S360">
        <f t="shared" si="74"/>
        <v>11.590221360789172</v>
      </c>
      <c r="CC360" s="18"/>
      <c r="CD360" s="18"/>
      <c r="CE360" s="18"/>
    </row>
    <row r="361" spans="4:83">
      <c r="D361" s="18"/>
      <c r="E361" s="18"/>
      <c r="CC361" s="18"/>
      <c r="CD361" s="18"/>
      <c r="CE361" s="18"/>
    </row>
    <row r="362" spans="4:83">
      <c r="D362" s="18"/>
      <c r="E362" s="18"/>
      <c r="K362" t="s">
        <v>544</v>
      </c>
      <c r="L362" t="s">
        <v>545</v>
      </c>
      <c r="M362" t="s">
        <v>458</v>
      </c>
      <c r="N362" t="s">
        <v>459</v>
      </c>
      <c r="O362" t="s">
        <v>546</v>
      </c>
      <c r="P362" t="s">
        <v>458</v>
      </c>
      <c r="Q362" t="s">
        <v>459</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-19.1983753123418-177.615500004618i</v>
      </c>
      <c r="P363">
        <f>20*LOG10(IMABS(O363))</f>
        <v>45.04006326242677</v>
      </c>
      <c r="Q363">
        <f>IMARGUMENT(O363)*180/PI()+180</f>
        <v>83.83087724993166</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-18.3568775110582-85.4394615803618i</v>
      </c>
      <c r="P364">
        <f t="shared" ref="P364:P399" si="80">20*LOG10(IMABS(O364))</f>
        <v>38.829157701302385</v>
      </c>
      <c r="Q364">
        <f t="shared" ref="Q364:Q399" si="81">IMARGUMENT(O364)*180/PI()+180</f>
        <v>77.874200634044954</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str">
        <f t="shared" si="79"/>
        <v>-17.1079436565018-53.6268034160621i</v>
      </c>
      <c r="P365">
        <f t="shared" si="80"/>
        <v>35.008558744684152</v>
      </c>
      <c r="Q365">
        <f t="shared" si="81"/>
        <v>72.306353828994645</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str">
        <f t="shared" si="79"/>
        <v>-15.6215006530182-37.2450143712523i</v>
      </c>
      <c r="P366">
        <f t="shared" si="80"/>
        <v>32.125131707444559</v>
      </c>
      <c r="Q366">
        <f t="shared" si="81"/>
        <v>67.245591273397324</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str">
        <f t="shared" si="79"/>
        <v>-14.0536856118773-27.2855175326632i</v>
      </c>
      <c r="P367">
        <f t="shared" si="80"/>
        <v>29.740534598221679</v>
      </c>
      <c r="Q367">
        <f t="shared" si="81"/>
        <v>62.748803999951107</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str">
        <f t="shared" si="79"/>
        <v>-12.5204617695937-20.6918619699845i</v>
      </c>
      <c r="P368">
        <f t="shared" si="80"/>
        <v>27.670928440506046</v>
      </c>
      <c r="Q368">
        <f t="shared" si="81"/>
        <v>58.822240403001061</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str">
        <f t="shared" si="79"/>
        <v>-11.0930950336977-16.1030319263406i</v>
      </c>
      <c r="P369">
        <f t="shared" si="80"/>
        <v>25.824774444615429</v>
      </c>
      <c r="Q369">
        <f t="shared" si="81"/>
        <v>55.437728080009634</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str">
        <f t="shared" si="79"/>
        <v>-9.80622052940421-12.8018704201178i</v>
      </c>
      <c r="P370">
        <f t="shared" si="80"/>
        <v>24.150566031367372</v>
      </c>
      <c r="Q370">
        <f t="shared" si="81"/>
        <v>52.547919640178065</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str">
        <f t="shared" si="79"/>
        <v>-8.66948089232428-10.3677302538094i</v>
      </c>
      <c r="P371">
        <f t="shared" si="80"/>
        <v>22.616190335066072</v>
      </c>
      <c r="Q371">
        <f t="shared" si="81"/>
        <v>50.097681538332949</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str">
        <f t="shared" si="79"/>
        <v>-7.67777582420906-8.53642287174524i</v>
      </c>
      <c r="P372">
        <f t="shared" si="80"/>
        <v>21.199772122656565</v>
      </c>
      <c r="Q372">
        <f t="shared" si="81"/>
        <v>48.031351780921284</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str">
        <f t="shared" si="79"/>
        <v>-2.78266928048513-2.30311497199541i</v>
      </c>
      <c r="P373">
        <f t="shared" si="80"/>
        <v>11.155301980001674</v>
      </c>
      <c r="Q373">
        <f t="shared" si="81"/>
        <v>39.613330898276672</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str">
        <f t="shared" si="79"/>
        <v>-1.3935851559739-1.15813588710056i</v>
      </c>
      <c r="P374">
        <f t="shared" si="80"/>
        <v>5.1631828080471287</v>
      </c>
      <c r="Q374">
        <f t="shared" si="81"/>
        <v>39.728201593151965</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str">
        <f t="shared" si="79"/>
        <v>-0.850455527157393-0.753048575294448i</v>
      </c>
      <c r="P375">
        <f t="shared" si="80"/>
        <v>1.1070980151108802</v>
      </c>
      <c r="Q375">
        <f t="shared" si="81"/>
        <v>41.523764711788886</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str">
        <f t="shared" si="79"/>
        <v>-0.587036968246724-0.553369444795582i</v>
      </c>
      <c r="P376">
        <f t="shared" si="80"/>
        <v>-1.8653234003721204</v>
      </c>
      <c r="Q376">
        <f t="shared" si="81"/>
        <v>43.308982790077607</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str">
        <f t="shared" si="79"/>
        <v>-0.439934155867131-0.434694049861357i</v>
      </c>
      <c r="P377">
        <f t="shared" si="80"/>
        <v>-4.1736744953155371</v>
      </c>
      <c r="Q377">
        <f t="shared" si="81"/>
        <v>44.656731438425965</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str">
        <f t="shared" si="79"/>
        <v>-0.349255406292527-0.355552189115661i</v>
      </c>
      <c r="P378">
        <f t="shared" si="80"/>
        <v>-6.04854181626642</v>
      </c>
      <c r="Q378">
        <f t="shared" si="81"/>
        <v>45.511869458131201</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str">
        <f t="shared" si="79"/>
        <v>-0.289086373436338-0.298614837393719i</v>
      </c>
      <c r="P379">
        <f t="shared" si="80"/>
        <v>-7.6260267891613687</v>
      </c>
      <c r="Q379">
        <f t="shared" si="81"/>
        <v>45.928861352094941</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str">
        <f t="shared" si="79"/>
        <v>-0.246794422430866-0.255439159184862i</v>
      </c>
      <c r="P380">
        <f t="shared" si="80"/>
        <v>-8.990898485053517</v>
      </c>
      <c r="Q380">
        <f t="shared" si="81"/>
        <v>45.986110930200965</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str">
        <f t="shared" si="79"/>
        <v>-0.215647111254893-0.221432331695376i</v>
      </c>
      <c r="P381">
        <f t="shared" si="80"/>
        <v>-10.198331547604766</v>
      </c>
      <c r="Q381">
        <f t="shared" si="81"/>
        <v>45.75832749645491</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str">
        <f t="shared" si="79"/>
        <v>-0.0966161621057432-0.0731725575960076i</v>
      </c>
      <c r="P382">
        <f t="shared" si="80"/>
        <v>-18.330105494089999</v>
      </c>
      <c r="Q382">
        <f t="shared" si="81"/>
        <v>37.138583286105131</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115.96281443661864</v>
      </c>
      <c r="O383" t="str">
        <f t="shared" si="79"/>
        <v>-0.057970277016024-0.0301659775881422i</v>
      </c>
      <c r="P383">
        <f t="shared" si="80"/>
        <v>-23.695172851645609</v>
      </c>
      <c r="Q383">
        <f t="shared" si="81"/>
        <v>27.491104288068698</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str">
        <f t="shared" si="79"/>
        <v>-0.0379492908833167-0.013635796353234i</v>
      </c>
      <c r="P384">
        <f t="shared" si="80"/>
        <v>-27.888571247386746</v>
      </c>
      <c r="Q384">
        <f t="shared" si="81"/>
        <v>19.764186787944368</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str">
        <f t="shared" si="79"/>
        <v>-0.0263135371176051-0.00639875016810828i</v>
      </c>
      <c r="P385">
        <f t="shared" si="80"/>
        <v>-31.346909307647319</v>
      </c>
      <c r="Q385">
        <f t="shared" si="81"/>
        <v>13.667524537102508</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str">
        <f t="shared" si="79"/>
        <v>-0.0190796387341846-0.00292430979321099i</v>
      </c>
      <c r="P386">
        <f t="shared" si="80"/>
        <v>-34.287755636438298</v>
      </c>
      <c r="Q386">
        <f t="shared" si="81"/>
        <v>8.713833990575381</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str">
        <f t="shared" si="79"/>
        <v>-0.0143347329857254-0.00114089012883031i</v>
      </c>
      <c r="P387">
        <f t="shared" si="80"/>
        <v>-36.844784473894634</v>
      </c>
      <c r="Q387">
        <f t="shared" si="81"/>
        <v>4.5505338583108994</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str">
        <f t="shared" si="79"/>
        <v>-0.0110810200626289-0.000183129961351458i</v>
      </c>
      <c r="P388">
        <f t="shared" si="80"/>
        <v>-39.107219177270238</v>
      </c>
      <c r="Q388">
        <f t="shared" si="81"/>
        <v>0.9468098359460555</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str">
        <f t="shared" si="79"/>
        <v>-0.00876582540216927+0.000344056007455696i</v>
      </c>
      <c r="P389">
        <f t="shared" si="80"/>
        <v>-41.137458350499841</v>
      </c>
      <c r="Q389">
        <f t="shared" si="81"/>
        <v>357.75231165041083</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str">
        <f t="shared" si="79"/>
        <v>-0.00706680253501829+0.000634769035209008i</v>
      </c>
      <c r="P390">
        <f t="shared" si="80"/>
        <v>-42.980641015311022</v>
      </c>
      <c r="Q390">
        <f t="shared" si="81"/>
        <v>354.86723409321576</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str">
        <f t="shared" si="79"/>
        <v>-0.00145806725366717+0.000696833657890829i</v>
      </c>
      <c r="P391">
        <f t="shared" si="80"/>
        <v>-55.831037730076275</v>
      </c>
      <c r="Q391">
        <f t="shared" si="81"/>
        <v>334.45611861188394</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str">
        <f t="shared" si="79"/>
        <v>-0.000485704788975702+0.000388769024954422i</v>
      </c>
      <c r="P392">
        <f t="shared" si="80"/>
        <v>-64.122323707690697</v>
      </c>
      <c r="Q392">
        <f t="shared" si="81"/>
        <v>321.32543532353725</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str">
        <f t="shared" si="79"/>
        <v>-0.000201636171965562+0.000223067762941625i</v>
      </c>
      <c r="P393">
        <f t="shared" si="80"/>
        <v>-70.437529198209845</v>
      </c>
      <c r="Q393">
        <f t="shared" si="81"/>
        <v>312.11116638766134</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str">
        <f t="shared" si="79"/>
        <v>-0.0000964703942221524+0.000135586616990108i</v>
      </c>
      <c r="P394">
        <f t="shared" si="80"/>
        <v>-75.576728461229607</v>
      </c>
      <c r="Q394">
        <f t="shared" si="81"/>
        <v>305.43199582331732</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str">
        <f t="shared" si="79"/>
        <v>-0.0000511873667876245+0.0000870857843420351i</v>
      </c>
      <c r="P395">
        <f t="shared" si="80"/>
        <v>-79.912261301505993</v>
      </c>
      <c r="Q395">
        <f t="shared" si="81"/>
        <v>300.44620195858244</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str">
        <f t="shared" si="79"/>
        <v>-0.0000294053595218477+0.0000586707820676378i</v>
      </c>
      <c r="P396">
        <f t="shared" si="80"/>
        <v>-83.65831598130174</v>
      </c>
      <c r="Q396">
        <f t="shared" si="81"/>
        <v>296.61968806823592</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str">
        <f t="shared" si="79"/>
        <v>-0.0000179866475280309+0.0000411529459004995i</v>
      </c>
      <c r="P397">
        <f t="shared" si="80"/>
        <v>-86.952759195934902</v>
      </c>
      <c r="Q397">
        <f t="shared" si="81"/>
        <v>293.60861293125265</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str">
        <f t="shared" si="79"/>
        <v>-0.0000115739821317934+0.0000298597766236743i</v>
      </c>
      <c r="P398">
        <f t="shared" si="80"/>
        <v>-89.890375193803536</v>
      </c>
      <c r="Q398">
        <f t="shared" si="81"/>
        <v>291.18688592848127</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str">
        <f t="shared" si="79"/>
        <v>-7.76427417322106E-06+0.0000222934043220435i</v>
      </c>
      <c r="P399">
        <f t="shared" si="80"/>
        <v>-92.539266756001552</v>
      </c>
      <c r="Q399">
        <f t="shared" si="81"/>
        <v>289.20203860422276</v>
      </c>
      <c r="CC399" s="18"/>
      <c r="CD399" s="18"/>
      <c r="CE399" s="18"/>
    </row>
    <row r="400" spans="4:83">
      <c r="D400" s="18"/>
      <c r="E400" s="18"/>
      <c r="CC400" s="18"/>
      <c r="CD400" s="18"/>
      <c r="CE400" s="18"/>
    </row>
    <row r="401" spans="4:83" ht="320.10000000000002" customHeight="1">
      <c r="D401" s="18"/>
      <c r="E401" s="18"/>
      <c r="CC401" s="18"/>
      <c r="CD401" s="18"/>
      <c r="CE401" s="18"/>
    </row>
    <row r="402" spans="4:83">
      <c r="D402" s="18"/>
      <c r="E402" s="18"/>
      <c r="K402" t="s">
        <v>544</v>
      </c>
      <c r="L402" t="s">
        <v>542</v>
      </c>
      <c r="M402" t="s">
        <v>543</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honeticPr fontId="67"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6.5"/>
  <cols>
    <col min="1" max="1" width="40.625" customWidth="1"/>
    <col min="2" max="2" width="16.875" customWidth="1"/>
    <col min="3" max="3" width="25" customWidth="1"/>
    <col min="4" max="4" width="5.625" customWidth="1"/>
    <col min="5" max="5" width="34.875" customWidth="1"/>
  </cols>
  <sheetData>
    <row r="1" spans="1:22" ht="17.25" thickBot="1"/>
    <row r="2" spans="1:22">
      <c r="A2" s="382" t="s">
        <v>420</v>
      </c>
      <c r="B2" s="383"/>
      <c r="C2" s="383"/>
      <c r="D2" s="384"/>
      <c r="E2" s="141"/>
      <c r="F2" s="16"/>
      <c r="G2" s="16"/>
      <c r="H2" s="16"/>
      <c r="I2" s="16"/>
      <c r="J2" s="16"/>
      <c r="K2" s="16"/>
      <c r="L2" s="16"/>
      <c r="M2" s="16"/>
      <c r="N2" s="16"/>
      <c r="O2" s="16"/>
      <c r="P2" s="16"/>
      <c r="Q2" s="16"/>
      <c r="R2" s="16"/>
      <c r="S2" s="16"/>
      <c r="T2" s="16"/>
      <c r="U2" s="16"/>
      <c r="V2" s="16"/>
    </row>
    <row r="3" spans="1:22" ht="18">
      <c r="A3" s="22" t="s">
        <v>213</v>
      </c>
      <c r="B3" s="5" t="s">
        <v>128</v>
      </c>
      <c r="C3" s="28">
        <f>'DESIGN INPUTS AND CALCULATIONS'!C32</f>
        <v>390</v>
      </c>
      <c r="D3" s="27" t="s">
        <v>7</v>
      </c>
      <c r="E3" s="27"/>
      <c r="F3" s="16"/>
      <c r="G3" s="16"/>
      <c r="H3" s="16"/>
      <c r="I3" s="16"/>
      <c r="J3" s="16"/>
      <c r="K3" s="16"/>
      <c r="L3" s="16"/>
      <c r="M3" s="16"/>
      <c r="N3" s="16"/>
      <c r="O3" s="16"/>
      <c r="P3" s="16"/>
      <c r="Q3" s="16"/>
      <c r="R3" s="16"/>
      <c r="S3" s="16"/>
      <c r="T3" s="16"/>
      <c r="U3" s="16"/>
      <c r="V3" s="16"/>
    </row>
    <row r="4" spans="1:22" ht="18">
      <c r="A4" s="22" t="s">
        <v>207</v>
      </c>
      <c r="B4" s="28" t="s">
        <v>14</v>
      </c>
      <c r="C4" s="28">
        <f>'DESIGN INPUTS AND CALCULATIONS'!C25</f>
        <v>39.200000000000003</v>
      </c>
      <c r="D4" s="27" t="s">
        <v>7</v>
      </c>
      <c r="E4" s="27"/>
      <c r="F4" s="16"/>
      <c r="G4" s="16"/>
      <c r="H4" s="16"/>
      <c r="I4" s="16"/>
      <c r="J4" s="16"/>
      <c r="K4" s="16"/>
      <c r="L4" s="16"/>
      <c r="M4" s="16"/>
      <c r="N4" s="16"/>
      <c r="O4" s="16"/>
      <c r="P4" s="16"/>
      <c r="Q4" s="16"/>
      <c r="R4" s="16"/>
      <c r="S4" s="16"/>
      <c r="T4" s="16"/>
      <c r="U4" s="16"/>
      <c r="V4" s="16"/>
    </row>
    <row r="5" spans="1:22" ht="18">
      <c r="A5" s="22" t="s">
        <v>425</v>
      </c>
      <c r="B5" s="28" t="s">
        <v>18</v>
      </c>
      <c r="C5" s="28">
        <f>'DESIGN INPUTS AND CALCULATIONS'!C26</f>
        <v>352.8</v>
      </c>
      <c r="D5" s="27" t="s">
        <v>8</v>
      </c>
      <c r="E5" s="27"/>
      <c r="F5" s="16"/>
      <c r="G5" s="16"/>
      <c r="H5" s="16"/>
      <c r="I5" s="16"/>
      <c r="J5" s="16"/>
      <c r="K5" s="16"/>
      <c r="L5" s="16"/>
      <c r="M5" s="16"/>
      <c r="N5" s="16"/>
      <c r="O5" s="16"/>
      <c r="P5" s="16"/>
      <c r="Q5" s="16"/>
      <c r="R5" s="16"/>
      <c r="S5" s="16"/>
      <c r="T5" s="16"/>
      <c r="U5" s="16"/>
      <c r="V5" s="16"/>
    </row>
    <row r="6" spans="1:22" ht="18">
      <c r="A6" s="22" t="s">
        <v>424</v>
      </c>
      <c r="B6" s="28" t="s">
        <v>20</v>
      </c>
      <c r="C6" s="162">
        <f>'DESIGN INPUTS AND CALCULATIONS'!C40</f>
        <v>4</v>
      </c>
      <c r="D6" s="27"/>
      <c r="E6" s="27"/>
      <c r="F6" s="16"/>
      <c r="G6" s="16"/>
      <c r="H6" s="16"/>
      <c r="I6" s="16"/>
      <c r="J6" s="16"/>
      <c r="K6" s="16"/>
      <c r="L6" s="16"/>
      <c r="M6" s="16"/>
      <c r="N6" s="16"/>
      <c r="O6" s="16"/>
      <c r="P6" s="16"/>
      <c r="Q6" s="16"/>
      <c r="R6" s="16"/>
      <c r="S6" s="16"/>
      <c r="T6" s="16"/>
      <c r="U6" s="16"/>
      <c r="V6" s="16"/>
    </row>
    <row r="7" spans="1:22" ht="18">
      <c r="A7" s="22" t="s">
        <v>429</v>
      </c>
      <c r="B7" s="28" t="s">
        <v>431</v>
      </c>
      <c r="C7" s="162">
        <f>C4*C4/C5</f>
        <v>4.3555555555555561</v>
      </c>
      <c r="D7" s="13" t="s">
        <v>155</v>
      </c>
      <c r="E7" s="27"/>
      <c r="F7" s="16"/>
      <c r="G7" s="16"/>
      <c r="H7" s="16"/>
      <c r="I7" s="16"/>
      <c r="J7" s="16"/>
      <c r="K7" s="16"/>
      <c r="L7" s="16"/>
      <c r="M7" s="16"/>
      <c r="N7" s="16"/>
      <c r="O7" s="16"/>
      <c r="P7" s="16"/>
      <c r="Q7" s="16"/>
      <c r="R7" s="16"/>
      <c r="S7" s="16"/>
      <c r="T7" s="16"/>
      <c r="U7" s="16"/>
      <c r="V7" s="16"/>
    </row>
    <row r="8" spans="1:22">
      <c r="A8" s="22" t="s">
        <v>430</v>
      </c>
      <c r="B8" s="28" t="s">
        <v>432</v>
      </c>
      <c r="C8" s="162">
        <f>'DESIGN INPUTS AND CALCULATIONS'!C44</f>
        <v>56.487685671532674</v>
      </c>
      <c r="D8" s="13" t="s">
        <v>155</v>
      </c>
      <c r="E8" s="27"/>
      <c r="F8" s="16"/>
      <c r="G8" s="16"/>
      <c r="H8" s="16"/>
      <c r="I8" s="16"/>
      <c r="J8" s="16"/>
      <c r="K8" s="16"/>
      <c r="L8" s="16"/>
      <c r="M8" s="16"/>
      <c r="N8" s="16"/>
      <c r="O8" s="16"/>
      <c r="P8" s="16"/>
      <c r="Q8" s="16"/>
      <c r="R8" s="16"/>
      <c r="S8" s="16"/>
      <c r="T8" s="16"/>
      <c r="U8" s="16"/>
      <c r="V8" s="16"/>
    </row>
    <row r="9" spans="1:22">
      <c r="A9" s="22" t="s">
        <v>428</v>
      </c>
      <c r="B9" s="28" t="s">
        <v>436</v>
      </c>
      <c r="C9" s="162">
        <f>'DESIGN INPUTS AND CALCULATIONS'!C29</f>
        <v>0.95</v>
      </c>
      <c r="D9" s="13"/>
      <c r="E9" s="27"/>
      <c r="F9" s="16"/>
      <c r="G9" s="16"/>
      <c r="H9" s="16"/>
      <c r="I9" s="16"/>
      <c r="J9" s="16"/>
      <c r="K9" s="16"/>
      <c r="L9" s="16"/>
      <c r="M9" s="16"/>
      <c r="N9" s="16"/>
      <c r="O9" s="16"/>
      <c r="P9" s="16"/>
      <c r="Q9" s="16"/>
      <c r="R9" s="16"/>
      <c r="S9" s="16"/>
      <c r="T9" s="16"/>
      <c r="U9" s="16"/>
      <c r="V9" s="16"/>
    </row>
    <row r="10" spans="1:22" ht="18">
      <c r="A10" s="22" t="s">
        <v>421</v>
      </c>
      <c r="B10" s="28" t="s">
        <v>78</v>
      </c>
      <c r="C10" s="162">
        <f>'DESIGN INPUTS AND CALCULATIONS'!C97</f>
        <v>240</v>
      </c>
      <c r="D10" s="27" t="s">
        <v>73</v>
      </c>
      <c r="E10" s="27"/>
      <c r="F10" s="16"/>
      <c r="G10" s="16"/>
      <c r="H10" s="16"/>
      <c r="I10" s="16"/>
      <c r="J10" s="16"/>
      <c r="K10" s="16"/>
      <c r="L10" s="16"/>
      <c r="M10" s="16"/>
      <c r="N10" s="16"/>
      <c r="O10" s="16"/>
      <c r="P10" s="16"/>
      <c r="Q10" s="16"/>
      <c r="R10" s="16"/>
      <c r="S10" s="16"/>
      <c r="T10" s="16"/>
      <c r="U10" s="16"/>
      <c r="V10" s="16"/>
    </row>
    <row r="11" spans="1:22" ht="18">
      <c r="A11" s="22" t="s">
        <v>422</v>
      </c>
      <c r="B11" s="28" t="s">
        <v>74</v>
      </c>
      <c r="C11" s="162">
        <f>'DESIGN INPUTS AND CALCULATIONS'!C95</f>
        <v>40</v>
      </c>
      <c r="D11" s="27" t="s">
        <v>73</v>
      </c>
      <c r="E11" s="27"/>
      <c r="F11" s="16"/>
      <c r="G11" s="16"/>
      <c r="H11" s="16"/>
      <c r="I11" s="16"/>
      <c r="J11" s="16"/>
      <c r="K11" s="16"/>
      <c r="L11" s="16"/>
      <c r="M11" s="16"/>
      <c r="N11" s="16"/>
      <c r="O11" s="16"/>
      <c r="P11" s="16"/>
      <c r="Q11" s="16"/>
      <c r="R11" s="16"/>
      <c r="S11" s="16"/>
      <c r="T11" s="16"/>
      <c r="U11" s="16"/>
      <c r="V11" s="16"/>
    </row>
    <row r="12" spans="1:22" ht="18">
      <c r="A12" s="22" t="s">
        <v>423</v>
      </c>
      <c r="B12" s="28" t="s">
        <v>72</v>
      </c>
      <c r="C12" s="162">
        <f>'DESIGN INPUTS AND CALCULATIONS'!C93</f>
        <v>0.06</v>
      </c>
      <c r="D12" s="27" t="s">
        <v>198</v>
      </c>
      <c r="E12" s="27"/>
      <c r="F12" s="16"/>
      <c r="G12" s="16"/>
      <c r="H12" s="16"/>
      <c r="I12" s="16"/>
      <c r="J12" s="16"/>
      <c r="K12" s="16"/>
      <c r="L12" s="16"/>
      <c r="M12" s="16"/>
      <c r="N12" s="16"/>
      <c r="O12" s="16"/>
      <c r="P12" s="16"/>
      <c r="Q12" s="16"/>
      <c r="R12" s="16"/>
      <c r="S12" s="16"/>
      <c r="T12" s="16"/>
      <c r="U12" s="16"/>
      <c r="V12" s="16"/>
    </row>
    <row r="13" spans="1:22" ht="18">
      <c r="A13" s="22" t="s">
        <v>233</v>
      </c>
      <c r="B13" s="28" t="s">
        <v>32</v>
      </c>
      <c r="C13" s="162">
        <f>'DESIGN INPUTS AND CALCULATIONS'!C100</f>
        <v>6</v>
      </c>
      <c r="D13" s="27"/>
      <c r="E13" s="27"/>
      <c r="F13" s="16"/>
      <c r="G13" s="16"/>
      <c r="H13" s="16"/>
      <c r="I13" s="16"/>
      <c r="J13" s="16"/>
      <c r="K13" s="16"/>
      <c r="L13" s="16"/>
      <c r="M13" s="16"/>
      <c r="N13" s="16"/>
      <c r="O13" s="16"/>
      <c r="P13" s="16"/>
      <c r="Q13" s="16"/>
      <c r="R13" s="16"/>
      <c r="S13" s="16"/>
      <c r="T13" s="16"/>
      <c r="U13" s="16"/>
      <c r="V13" s="16"/>
    </row>
    <row r="14" spans="1:22" ht="18">
      <c r="A14" s="22" t="s">
        <v>234</v>
      </c>
      <c r="B14" s="28" t="s">
        <v>34</v>
      </c>
      <c r="C14" s="162">
        <f>'DESIGN INPUTS AND CALCULATIONS'!C101</f>
        <v>0.45708880914071875</v>
      </c>
      <c r="D14" s="27"/>
      <c r="E14" s="27"/>
      <c r="F14" s="16"/>
      <c r="G14" s="16"/>
      <c r="H14" s="16"/>
      <c r="I14" s="16"/>
      <c r="J14" s="16"/>
      <c r="K14" s="16"/>
      <c r="L14" s="16"/>
      <c r="M14" s="16"/>
      <c r="N14" s="16"/>
      <c r="O14" s="16"/>
      <c r="P14" s="16"/>
      <c r="Q14" s="16"/>
      <c r="R14" s="16"/>
      <c r="S14" s="16"/>
      <c r="T14" s="16"/>
      <c r="U14" s="16"/>
      <c r="V14" s="16"/>
    </row>
    <row r="15" spans="1:22" ht="18">
      <c r="A15" s="22" t="s">
        <v>231</v>
      </c>
      <c r="B15" s="28" t="s">
        <v>25</v>
      </c>
      <c r="C15" s="162">
        <f>'DESIGN INPUTS AND CALCULATIONS'!C98</f>
        <v>102.73407401024998</v>
      </c>
      <c r="D15" s="27" t="s">
        <v>11</v>
      </c>
      <c r="E15" s="27"/>
      <c r="F15" s="16"/>
      <c r="G15" s="16"/>
      <c r="H15" s="16"/>
      <c r="I15" s="16"/>
      <c r="J15" s="16"/>
      <c r="K15" s="16"/>
      <c r="L15" s="16"/>
      <c r="M15" s="16"/>
      <c r="N15" s="16"/>
      <c r="O15" s="16"/>
      <c r="P15" s="16"/>
      <c r="Q15" s="16"/>
      <c r="R15" s="16"/>
      <c r="S15" s="16"/>
      <c r="T15" s="16"/>
      <c r="U15" s="16"/>
      <c r="V15" s="16"/>
    </row>
    <row r="16" spans="1:22" ht="18">
      <c r="A16" s="22" t="s">
        <v>437</v>
      </c>
      <c r="B16" s="34" t="s">
        <v>438</v>
      </c>
      <c r="C16" s="162">
        <f>C6*(C4+0.5)/(C3/2)</f>
        <v>0.81435897435897442</v>
      </c>
      <c r="D16" s="27"/>
      <c r="E16" s="27"/>
      <c r="F16" s="16"/>
      <c r="G16" s="16"/>
      <c r="H16" s="16"/>
      <c r="I16" s="16"/>
      <c r="J16" s="16"/>
      <c r="K16" s="16"/>
      <c r="L16" s="16"/>
      <c r="M16" s="16"/>
      <c r="N16" s="16"/>
      <c r="O16" s="16"/>
      <c r="P16" s="16"/>
      <c r="Q16" s="16"/>
      <c r="R16" s="16"/>
      <c r="S16" s="16"/>
      <c r="T16" s="16"/>
      <c r="U16" s="16"/>
      <c r="V16" s="16"/>
    </row>
    <row r="17" spans="1:22" ht="18">
      <c r="A17" s="67" t="s">
        <v>278</v>
      </c>
      <c r="B17" s="58" t="s">
        <v>189</v>
      </c>
      <c r="C17" s="162">
        <f>'DESIGN INPUTS AND CALCULATIONS'!C170</f>
        <v>10000</v>
      </c>
      <c r="D17" s="68" t="s">
        <v>70</v>
      </c>
      <c r="E17" s="27"/>
      <c r="F17" s="16"/>
      <c r="G17" s="16"/>
      <c r="H17" s="16"/>
      <c r="I17" s="16"/>
      <c r="J17" s="16"/>
      <c r="K17" s="16"/>
      <c r="L17" s="16"/>
      <c r="M17" s="16"/>
      <c r="N17" s="16"/>
      <c r="O17" s="16"/>
      <c r="P17" s="16"/>
      <c r="Q17" s="16"/>
      <c r="R17" s="16"/>
      <c r="S17" s="16"/>
      <c r="T17" s="16"/>
      <c r="U17" s="16"/>
      <c r="V17" s="16"/>
    </row>
    <row r="18" spans="1:22" ht="18">
      <c r="A18" s="67" t="s">
        <v>276</v>
      </c>
      <c r="B18" s="58" t="s">
        <v>188</v>
      </c>
      <c r="C18" s="162">
        <f>'DESIGN INPUTS AND CALCULATIONS'!C172</f>
        <v>68</v>
      </c>
      <c r="D18" s="68" t="s">
        <v>70</v>
      </c>
      <c r="E18" s="27"/>
      <c r="F18" s="16"/>
      <c r="G18" s="16"/>
      <c r="H18" s="16"/>
      <c r="I18" s="16"/>
      <c r="J18" s="16"/>
      <c r="K18" s="16"/>
      <c r="L18" s="16"/>
      <c r="M18" s="16"/>
      <c r="N18" s="16"/>
      <c r="O18" s="16"/>
      <c r="P18" s="16"/>
      <c r="Q18" s="16"/>
      <c r="R18" s="16"/>
      <c r="S18" s="16"/>
      <c r="T18" s="16"/>
      <c r="U18" s="16"/>
      <c r="V18" s="16"/>
    </row>
    <row r="19" spans="1:22" ht="18">
      <c r="A19" s="22" t="s">
        <v>426</v>
      </c>
      <c r="B19" s="28" t="s">
        <v>433</v>
      </c>
      <c r="C19" s="31">
        <v>1.968</v>
      </c>
      <c r="D19" s="27" t="s">
        <v>446</v>
      </c>
      <c r="E19" s="148" t="s">
        <v>445</v>
      </c>
      <c r="F19" s="16"/>
      <c r="G19" s="16"/>
      <c r="H19" s="16"/>
      <c r="I19" s="16"/>
      <c r="J19" s="16"/>
      <c r="K19" s="16"/>
      <c r="L19" s="16"/>
      <c r="M19" s="16"/>
      <c r="N19" s="16"/>
      <c r="O19" s="16"/>
      <c r="P19" s="16"/>
      <c r="Q19" s="16"/>
      <c r="R19" s="16"/>
      <c r="S19" s="16"/>
      <c r="T19" s="16"/>
      <c r="U19" s="16"/>
      <c r="V19" s="16"/>
    </row>
    <row r="20" spans="1:22" ht="33">
      <c r="A20" s="22" t="s">
        <v>427</v>
      </c>
      <c r="B20" s="28" t="s">
        <v>434</v>
      </c>
      <c r="C20" s="31">
        <v>0</v>
      </c>
      <c r="D20" s="27" t="s">
        <v>435</v>
      </c>
      <c r="E20" s="148" t="s">
        <v>447</v>
      </c>
      <c r="F20" s="16"/>
      <c r="G20" s="16"/>
      <c r="H20" s="16"/>
      <c r="I20" s="16"/>
      <c r="J20" s="16"/>
      <c r="K20" s="16"/>
      <c r="L20" s="16"/>
      <c r="M20" s="16"/>
      <c r="N20" s="16"/>
      <c r="O20" s="16"/>
      <c r="P20" s="16"/>
      <c r="Q20" s="16"/>
      <c r="R20" s="16"/>
      <c r="S20" s="16"/>
      <c r="T20" s="16"/>
      <c r="U20" s="16"/>
      <c r="V20" s="16"/>
    </row>
    <row r="21" spans="1:22" ht="52.5">
      <c r="A21" s="22" t="s">
        <v>441</v>
      </c>
      <c r="B21" s="28" t="s">
        <v>442</v>
      </c>
      <c r="C21" s="31">
        <v>0.8</v>
      </c>
      <c r="D21" s="27"/>
      <c r="E21" s="148" t="s">
        <v>451</v>
      </c>
    </row>
    <row r="22" spans="1:22" ht="18">
      <c r="A22" s="22" t="s">
        <v>443</v>
      </c>
      <c r="B22" s="28" t="s">
        <v>444</v>
      </c>
      <c r="C22" s="86">
        <f>$C$21*$C$15</f>
        <v>82.18725920819999</v>
      </c>
      <c r="D22" s="27" t="s">
        <v>11</v>
      </c>
      <c r="E22" s="27"/>
    </row>
    <row r="23" spans="1:22" ht="17.25" thickBot="1">
      <c r="A23" s="16"/>
      <c r="B23" s="16"/>
      <c r="C23" s="16"/>
      <c r="D23" s="16"/>
      <c r="E23" s="16"/>
      <c r="F23" s="16"/>
      <c r="G23" s="16"/>
      <c r="H23" s="16"/>
      <c r="I23" s="16"/>
      <c r="J23" s="16"/>
      <c r="K23" s="16"/>
      <c r="L23" s="16"/>
      <c r="M23" s="16"/>
      <c r="N23" s="16"/>
      <c r="O23" s="16"/>
      <c r="P23" s="16"/>
      <c r="Q23" s="16"/>
      <c r="R23" s="16"/>
      <c r="S23" s="16"/>
      <c r="T23" s="16"/>
      <c r="U23" s="16"/>
      <c r="V23" s="16"/>
    </row>
    <row r="24" spans="1:22">
      <c r="A24" s="382" t="s">
        <v>463</v>
      </c>
      <c r="B24" s="383"/>
      <c r="C24" s="383"/>
      <c r="D24" s="384"/>
      <c r="E24" s="141"/>
      <c r="F24" s="16"/>
      <c r="G24" s="16"/>
      <c r="H24" s="16"/>
      <c r="I24" s="16"/>
      <c r="J24" s="16"/>
      <c r="K24" s="16"/>
      <c r="L24" s="16"/>
      <c r="M24" s="16"/>
      <c r="N24" s="16"/>
      <c r="O24" s="16"/>
      <c r="P24" s="16"/>
      <c r="Q24" s="16"/>
      <c r="R24" s="16"/>
      <c r="S24" s="16"/>
      <c r="T24" s="16"/>
      <c r="U24" s="16"/>
      <c r="V24" s="16"/>
    </row>
    <row r="25" spans="1:22" ht="18.600000000000001" customHeight="1">
      <c r="A25" s="22" t="s">
        <v>464</v>
      </c>
      <c r="B25" s="5"/>
      <c r="C25" s="165" t="s">
        <v>465</v>
      </c>
      <c r="D25" s="27"/>
      <c r="E25" s="27"/>
      <c r="F25" s="16"/>
      <c r="G25" s="16"/>
      <c r="H25" s="16"/>
      <c r="I25" s="16"/>
      <c r="J25" s="16"/>
      <c r="K25" s="16"/>
      <c r="L25" s="16"/>
      <c r="M25" s="16"/>
      <c r="N25" s="16"/>
      <c r="O25" s="16"/>
      <c r="P25" s="16"/>
      <c r="Q25" s="16"/>
      <c r="R25" s="16"/>
      <c r="S25" s="16"/>
      <c r="T25" s="16"/>
      <c r="U25" s="16"/>
      <c r="V25" s="16"/>
    </row>
    <row r="26" spans="1:22" ht="18">
      <c r="A26" s="22" t="s">
        <v>467</v>
      </c>
      <c r="B26" s="28" t="s">
        <v>475</v>
      </c>
      <c r="C26" s="165">
        <v>147</v>
      </c>
      <c r="D26" s="27" t="s">
        <v>483</v>
      </c>
      <c r="E26" s="27"/>
      <c r="F26" s="16"/>
      <c r="G26" s="16"/>
      <c r="H26" s="16"/>
      <c r="I26" s="16"/>
      <c r="J26" s="16"/>
      <c r="K26" s="16"/>
      <c r="L26" s="16"/>
      <c r="M26" s="16"/>
      <c r="N26" s="16"/>
      <c r="O26" s="16"/>
      <c r="P26" s="16"/>
      <c r="Q26" s="16"/>
      <c r="R26" s="16"/>
      <c r="S26" s="16"/>
      <c r="T26" s="16"/>
      <c r="U26" s="16"/>
      <c r="V26" s="16"/>
    </row>
    <row r="27" spans="1:22" ht="18" hidden="1">
      <c r="A27" s="22" t="s">
        <v>498</v>
      </c>
      <c r="B27" s="28" t="s">
        <v>499</v>
      </c>
      <c r="C27" s="165">
        <v>16.899999999999999</v>
      </c>
      <c r="D27" s="27" t="s">
        <v>483</v>
      </c>
      <c r="E27" s="27"/>
      <c r="F27" s="16"/>
      <c r="G27" s="16"/>
      <c r="H27" s="16"/>
      <c r="I27" s="16"/>
      <c r="J27" s="16"/>
      <c r="K27" s="16"/>
      <c r="L27" s="16"/>
      <c r="M27" s="16"/>
      <c r="N27" s="16"/>
      <c r="O27" s="16"/>
      <c r="P27" s="16"/>
      <c r="Q27" s="16"/>
      <c r="R27" s="16"/>
      <c r="S27" s="16"/>
      <c r="T27" s="16"/>
      <c r="U27" s="16"/>
      <c r="V27" s="16"/>
    </row>
    <row r="28" spans="1:22" ht="18">
      <c r="A28" s="22" t="s">
        <v>468</v>
      </c>
      <c r="B28" s="28" t="s">
        <v>477</v>
      </c>
      <c r="C28" s="165">
        <v>33.200000000000003</v>
      </c>
      <c r="D28" s="27" t="s">
        <v>483</v>
      </c>
      <c r="E28" s="27"/>
      <c r="F28" s="16"/>
      <c r="G28" s="16"/>
      <c r="H28" s="16"/>
      <c r="I28" s="16"/>
      <c r="J28" s="16"/>
      <c r="K28" s="16"/>
      <c r="L28" s="16"/>
      <c r="M28" s="16"/>
      <c r="N28" s="16"/>
      <c r="O28" s="16"/>
      <c r="P28" s="16"/>
      <c r="Q28" s="16"/>
      <c r="R28" s="16"/>
      <c r="S28" s="16"/>
      <c r="T28" s="16"/>
      <c r="U28" s="16"/>
      <c r="V28" s="16"/>
    </row>
    <row r="29" spans="1:22" ht="18">
      <c r="A29" s="22" t="s">
        <v>469</v>
      </c>
      <c r="B29" s="28" t="s">
        <v>478</v>
      </c>
      <c r="C29" s="166">
        <v>10</v>
      </c>
      <c r="D29" s="27" t="s">
        <v>156</v>
      </c>
      <c r="E29" s="27"/>
      <c r="F29" s="16"/>
      <c r="G29" s="16"/>
      <c r="H29" s="16"/>
      <c r="I29" s="16"/>
      <c r="J29" s="16"/>
      <c r="K29" s="16"/>
      <c r="L29" s="16"/>
      <c r="M29" s="16"/>
      <c r="N29" s="16"/>
      <c r="O29" s="16"/>
      <c r="P29" s="16"/>
      <c r="Q29" s="16"/>
      <c r="R29" s="16"/>
      <c r="S29" s="16"/>
      <c r="T29" s="16"/>
      <c r="U29" s="16"/>
      <c r="V29" s="16"/>
    </row>
    <row r="30" spans="1:22" ht="18">
      <c r="A30" s="22" t="s">
        <v>470</v>
      </c>
      <c r="B30" s="28" t="s">
        <v>479</v>
      </c>
      <c r="C30" s="166">
        <v>150</v>
      </c>
      <c r="D30" s="13" t="s">
        <v>70</v>
      </c>
      <c r="E30" s="27"/>
      <c r="F30" s="16"/>
      <c r="G30" s="16"/>
      <c r="H30" s="16"/>
      <c r="I30" s="16"/>
      <c r="J30" s="16"/>
      <c r="K30" s="16"/>
      <c r="L30" s="16"/>
      <c r="M30" s="16"/>
      <c r="N30" s="16"/>
      <c r="O30" s="16"/>
      <c r="P30" s="16"/>
      <c r="Q30" s="16"/>
      <c r="R30" s="16"/>
      <c r="S30" s="16"/>
      <c r="T30" s="16"/>
      <c r="U30" s="16"/>
      <c r="V30" s="16"/>
    </row>
    <row r="31" spans="1:22" ht="18">
      <c r="A31" s="22" t="s">
        <v>471</v>
      </c>
      <c r="B31" s="28" t="s">
        <v>480</v>
      </c>
      <c r="C31" s="166">
        <v>1.21</v>
      </c>
      <c r="D31" s="27" t="s">
        <v>483</v>
      </c>
      <c r="E31" s="27"/>
      <c r="F31" s="16"/>
      <c r="G31" s="16"/>
      <c r="H31" s="16"/>
      <c r="I31" s="16"/>
      <c r="J31" s="16"/>
      <c r="K31" s="16"/>
      <c r="L31" s="16"/>
      <c r="M31" s="16"/>
      <c r="N31" s="16"/>
      <c r="O31" s="16"/>
      <c r="P31" s="16"/>
      <c r="Q31" s="16"/>
      <c r="R31" s="16"/>
      <c r="S31" s="16"/>
      <c r="T31" s="16"/>
      <c r="U31" s="16"/>
      <c r="V31" s="16"/>
    </row>
    <row r="32" spans="1:22" ht="18">
      <c r="A32" s="22" t="s">
        <v>472</v>
      </c>
      <c r="B32" s="28" t="s">
        <v>481</v>
      </c>
      <c r="C32" s="166">
        <v>4.7</v>
      </c>
      <c r="D32" s="13" t="s">
        <v>156</v>
      </c>
      <c r="E32" s="27"/>
      <c r="F32" s="16"/>
      <c r="G32" s="16"/>
      <c r="H32" s="16"/>
      <c r="I32" s="16"/>
      <c r="J32" s="16"/>
      <c r="K32" s="16"/>
      <c r="L32" s="16"/>
      <c r="M32" s="16"/>
      <c r="N32" s="16"/>
      <c r="O32" s="16"/>
      <c r="P32" s="16"/>
      <c r="Q32" s="16"/>
      <c r="R32" s="16"/>
      <c r="S32" s="16"/>
      <c r="T32" s="16"/>
      <c r="U32" s="16"/>
      <c r="V32" s="16"/>
    </row>
    <row r="33" spans="1:22" ht="18" hidden="1">
      <c r="A33" s="22" t="s">
        <v>484</v>
      </c>
      <c r="B33" s="28" t="s">
        <v>485</v>
      </c>
      <c r="C33" s="166"/>
      <c r="D33" s="13" t="s">
        <v>7</v>
      </c>
      <c r="E33" s="27"/>
      <c r="F33" s="16"/>
      <c r="G33" s="16"/>
      <c r="H33" s="16"/>
      <c r="I33" s="16"/>
      <c r="J33" s="16"/>
      <c r="K33" s="16"/>
      <c r="L33" s="16"/>
      <c r="M33" s="16"/>
      <c r="N33" s="16"/>
      <c r="O33" s="16"/>
      <c r="P33" s="16"/>
      <c r="Q33" s="16"/>
      <c r="R33" s="16"/>
      <c r="S33" s="16"/>
      <c r="T33" s="16"/>
      <c r="U33" s="16"/>
      <c r="V33" s="16"/>
    </row>
    <row r="34" spans="1:22" ht="18">
      <c r="A34" s="22" t="s">
        <v>473</v>
      </c>
      <c r="B34" s="28" t="s">
        <v>482</v>
      </c>
      <c r="C34" s="166">
        <v>9.09</v>
      </c>
      <c r="D34" s="27" t="s">
        <v>483</v>
      </c>
      <c r="E34" s="27"/>
      <c r="F34" s="16"/>
      <c r="G34" s="16"/>
      <c r="H34" s="16"/>
      <c r="I34" s="16"/>
      <c r="J34" s="16"/>
      <c r="K34" s="16"/>
      <c r="L34" s="16"/>
      <c r="M34" s="16"/>
      <c r="N34" s="16"/>
      <c r="O34" s="16"/>
      <c r="P34" s="16"/>
      <c r="Q34" s="16"/>
      <c r="R34" s="16"/>
      <c r="S34" s="16"/>
      <c r="T34" s="16"/>
      <c r="U34" s="16"/>
      <c r="V34" s="16"/>
    </row>
    <row r="35" spans="1:22">
      <c r="A35" s="22" t="s">
        <v>474</v>
      </c>
      <c r="B35" s="28" t="s">
        <v>476</v>
      </c>
      <c r="C35" s="166">
        <v>0.22</v>
      </c>
      <c r="D35" s="13"/>
      <c r="E35" s="27"/>
      <c r="F35" s="16"/>
      <c r="G35" s="16"/>
      <c r="H35" s="16"/>
      <c r="I35" s="16"/>
      <c r="J35" s="16"/>
      <c r="K35" s="16"/>
      <c r="L35" s="16"/>
      <c r="M35" s="16"/>
      <c r="N35" s="16"/>
      <c r="O35" s="16"/>
      <c r="P35" s="16"/>
      <c r="Q35" s="16"/>
      <c r="R35" s="16"/>
      <c r="S35" s="16"/>
      <c r="T35" s="16"/>
      <c r="U35" s="16"/>
      <c r="V35" s="16"/>
    </row>
    <row r="36" spans="1:22" ht="18">
      <c r="A36" s="22" t="s">
        <v>495</v>
      </c>
      <c r="B36" s="28" t="s">
        <v>496</v>
      </c>
      <c r="C36" s="166">
        <v>16</v>
      </c>
      <c r="D36" s="13" t="s">
        <v>11</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phoneticPr fontId="67" type="noConversion"/>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6.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honeticPr fontId="67"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6.5"/>
  <sheetData>
    <row r="5" spans="2:2">
      <c r="B5" t="s">
        <v>548</v>
      </c>
    </row>
  </sheetData>
  <phoneticPr fontId="67"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6.5"/>
  <cols>
    <col min="2" max="2" width="10.125" bestFit="1" customWidth="1"/>
    <col min="3" max="3" width="12" bestFit="1" customWidth="1"/>
    <col min="6" max="6" width="16.875" bestFit="1" customWidth="1"/>
    <col min="7" max="7" width="12" bestFit="1" customWidth="1"/>
    <col min="8" max="8" width="26.625" bestFit="1" customWidth="1"/>
    <col min="9" max="9" width="17.375" customWidth="1"/>
    <col min="10" max="10" width="25.875" bestFit="1" customWidth="1"/>
    <col min="11" max="12" width="17.375" customWidth="1"/>
  </cols>
  <sheetData>
    <row r="15" spans="6:8">
      <c r="F15" t="s">
        <v>601</v>
      </c>
      <c r="G15">
        <f>C19/(2*PI()*fllc*1000)*1000000</f>
        <v>41.355354232850011</v>
      </c>
      <c r="H15" t="s">
        <v>73</v>
      </c>
    </row>
    <row r="16" spans="6:8" ht="49.5">
      <c r="F16" s="123" t="s">
        <v>602</v>
      </c>
      <c r="G16">
        <f>Lr/(1-(C17^2))</f>
        <v>210.52631578947376</v>
      </c>
      <c r="H16" t="s">
        <v>73</v>
      </c>
    </row>
    <row r="17" spans="2:52">
      <c r="B17" t="s">
        <v>595</v>
      </c>
      <c r="C17">
        <f>'DESIGN INPUTS AND CALCULATIONS'!C91</f>
        <v>0.9</v>
      </c>
      <c r="F17" t="s">
        <v>604</v>
      </c>
      <c r="G17">
        <f>G15*(1-C17)/(1-C17^2)</f>
        <v>21.76597591202632</v>
      </c>
      <c r="H17" t="s">
        <v>73</v>
      </c>
    </row>
    <row r="18" spans="2:52">
      <c r="B18" t="s">
        <v>600</v>
      </c>
      <c r="C18">
        <f>1/C17</f>
        <v>1.1111111111111112</v>
      </c>
    </row>
    <row r="19" spans="2:52">
      <c r="B19" t="s">
        <v>594</v>
      </c>
      <c r="C19">
        <f>Qe_selected*Re_fl</f>
        <v>25.984335408905032</v>
      </c>
      <c r="F19" t="s">
        <v>612</v>
      </c>
      <c r="G19">
        <f>SQRT(Lr/Cr)</f>
        <v>25.819888974716115</v>
      </c>
      <c r="L19" t="str">
        <f>'DESIGN INPUTS AND CALCULATIONS'!C90</f>
        <v>Discrete Inductor</v>
      </c>
    </row>
    <row r="20" spans="2:52">
      <c r="F20" t="s">
        <v>613</v>
      </c>
      <c r="G20">
        <f>G19/Re_fl</f>
        <v>0.45708880914071881</v>
      </c>
    </row>
    <row r="21" spans="2:52">
      <c r="B21" t="s">
        <v>114</v>
      </c>
    </row>
    <row r="22" spans="2:52">
      <c r="B22" t="s">
        <v>597</v>
      </c>
    </row>
    <row r="23" spans="2:52">
      <c r="B23" s="20" t="s">
        <v>29</v>
      </c>
      <c r="C23" s="20" t="s">
        <v>27</v>
      </c>
      <c r="D23" s="20" t="s">
        <v>598</v>
      </c>
      <c r="E23" s="20" t="s">
        <v>599</v>
      </c>
      <c r="F23" s="20"/>
      <c r="G23" s="20"/>
      <c r="H23" s="20" t="s">
        <v>606</v>
      </c>
      <c r="I23" s="20" t="s">
        <v>603</v>
      </c>
      <c r="J23" s="20" t="s">
        <v>607</v>
      </c>
      <c r="K23" s="20" t="s">
        <v>605</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0.46</v>
      </c>
      <c r="C24" s="20">
        <f t="shared" ref="C24:C95" si="1">Ln_selected</f>
        <v>6</v>
      </c>
      <c r="D24" s="20">
        <v>0</v>
      </c>
      <c r="E24" s="20">
        <f>D24^2</f>
        <v>0</v>
      </c>
      <c r="F24" s="20" t="e">
        <f>($C$18*(1-(1-($C$17^2))/(E24)))^2</f>
        <v>#DIV/0!</v>
      </c>
      <c r="G24" s="20" t="e">
        <f>((B24/$C$17)*(D24-(1/D24)))^2</f>
        <v>#DIV/0!</v>
      </c>
      <c r="H24" s="20" t="e">
        <f>SQRT(F24+G24)</f>
        <v>#DIV/0!</v>
      </c>
      <c r="I24" s="20" t="e">
        <f>1/(H24)</f>
        <v>#DIV/0!</v>
      </c>
      <c r="J24" s="20" t="e">
        <f>SQRT(F24)</f>
        <v>#DIV/0!</v>
      </c>
      <c r="K24" s="20" t="e">
        <f>1/J24</f>
        <v>#DIV/0!</v>
      </c>
      <c r="L24" s="20">
        <f>IF('DESIGN INPUTS AND CALCULATIONS'!$C$90="Integrated Leakage",'Integrated Leakage'!I24,'tables and calculations'!$S66)</f>
        <v>0</v>
      </c>
      <c r="M24" s="20">
        <f>IF('DESIGN INPUTS AND CALCULATIONS'!$C$90="Integrated Leakage",'Integrated Leakage'!K24,'tables and calculations'!$AO66)</f>
        <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0.46</v>
      </c>
      <c r="C25" s="20">
        <f t="shared" si="1"/>
        <v>6</v>
      </c>
      <c r="D25" s="20">
        <f>D24+0.05</f>
        <v>0.05</v>
      </c>
      <c r="E25" s="20">
        <f t="shared" ref="E25:E88" si="2">D25^2</f>
        <v>2.5000000000000005E-3</v>
      </c>
      <c r="F25" s="20">
        <f t="shared" ref="F25:F88" si="3">($C$18*(1-(1-($C$17^2))/(E25)))^2</f>
        <v>6944.4444444444362</v>
      </c>
      <c r="G25" s="20">
        <f t="shared" ref="G25:G88" si="4">((B25/$C$17)*(D25-(1/D25)))^2</f>
        <v>103.97201111111109</v>
      </c>
      <c r="H25" s="20">
        <f t="shared" ref="H25:H88" si="5">SQRT(F25+G25)</f>
        <v>83.954847719208843</v>
      </c>
      <c r="I25" s="20">
        <f t="shared" ref="I25:I88" si="6">1/(H25)</f>
        <v>1.1911164479084635E-2</v>
      </c>
      <c r="J25" s="20">
        <f t="shared" ref="J25:J88" si="7">SQRT(F25)</f>
        <v>83.333333333333286</v>
      </c>
      <c r="K25" s="20">
        <f t="shared" ref="K25:K88" si="8">1/J25</f>
        <v>1.2000000000000007E-2</v>
      </c>
      <c r="L25" s="20">
        <f>IF('DESIGN INPUTS AND CALCULATIONS'!$C$90="Integrated Leakage",'Integrated Leakage'!I25,'tables and calculations'!$S67)</f>
        <v>1.5119499373398536E-2</v>
      </c>
      <c r="M25" s="20">
        <f>IF('DESIGN INPUTS AND CALCULATIONS'!$C$90="Integrated Leakage",'Integrated Leakage'!K25,'tables and calculations'!$AO67)</f>
        <v>1.5267174864358253E-2</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0.46</v>
      </c>
      <c r="C26" s="20">
        <f t="shared" si="1"/>
        <v>6</v>
      </c>
      <c r="D26" s="20">
        <f t="shared" ref="D26:D89" si="9">D25+0.05</f>
        <v>0.1</v>
      </c>
      <c r="E26" s="20">
        <f t="shared" si="2"/>
        <v>1.0000000000000002E-2</v>
      </c>
      <c r="F26" s="20">
        <f t="shared" si="3"/>
        <v>399.99999999999955</v>
      </c>
      <c r="G26" s="20">
        <f t="shared" si="4"/>
        <v>25.603599999999997</v>
      </c>
      <c r="H26" s="20">
        <f t="shared" si="5"/>
        <v>20.630162384237298</v>
      </c>
      <c r="I26" s="20">
        <f t="shared" si="6"/>
        <v>4.8472715889239001E-2</v>
      </c>
      <c r="J26" s="20">
        <f t="shared" si="7"/>
        <v>19.999999999999989</v>
      </c>
      <c r="K26" s="20">
        <f t="shared" si="8"/>
        <v>5.0000000000000024E-2</v>
      </c>
      <c r="L26" s="20">
        <f>IF('DESIGN INPUTS AND CALCULATIONS'!$C$90="Integrated Leakage",'Integrated Leakage'!I26,'tables and calculations'!$S68)</f>
        <v>6.1899760434934913E-2</v>
      </c>
      <c r="M26" s="20">
        <f>IF('DESIGN INPUTS AND CALCULATIONS'!$C$90="Integrated Leakage",'Integrated Leakage'!K26,'tables and calculations'!$AO68)</f>
        <v>6.4516115872582977E-2</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0.46</v>
      </c>
      <c r="C27" s="20">
        <f t="shared" si="1"/>
        <v>6</v>
      </c>
      <c r="D27" s="20">
        <f t="shared" si="9"/>
        <v>0.15000000000000002</v>
      </c>
      <c r="E27" s="20">
        <f t="shared" si="2"/>
        <v>2.2500000000000006E-2</v>
      </c>
      <c r="F27" s="20">
        <f t="shared" si="3"/>
        <v>68.419448254839111</v>
      </c>
      <c r="G27" s="20">
        <f t="shared" si="4"/>
        <v>11.093833882030173</v>
      </c>
      <c r="H27" s="20">
        <f t="shared" si="5"/>
        <v>8.9170220442067585</v>
      </c>
      <c r="I27" s="20">
        <f t="shared" si="6"/>
        <v>0.11214506312112163</v>
      </c>
      <c r="J27" s="20">
        <f t="shared" si="7"/>
        <v>8.271604938271599</v>
      </c>
      <c r="K27" s="20">
        <f t="shared" si="8"/>
        <v>0.12089552238805978</v>
      </c>
      <c r="L27" s="20">
        <f>IF('DESIGN INPUTS AND CALCULATIONS'!$C$90="Integrated Leakage",'Integrated Leakage'!I27,'tables and calculations'!$S69)</f>
        <v>0.14443863381334462</v>
      </c>
      <c r="M27" s="20">
        <f>IF('DESIGN INPUTS AND CALCULATIONS'!$C$90="Integrated Leakage",'Integrated Leakage'!K27,'tables and calculations'!$AO69)</f>
        <v>0.16023730136411285</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0.46</v>
      </c>
      <c r="C28" s="20">
        <f t="shared" si="1"/>
        <v>6</v>
      </c>
      <c r="D28" s="20">
        <f t="shared" si="9"/>
        <v>0.2</v>
      </c>
      <c r="E28" s="20">
        <f t="shared" si="2"/>
        <v>4.0000000000000008E-2</v>
      </c>
      <c r="F28" s="20">
        <f t="shared" si="3"/>
        <v>17.361111111111093</v>
      </c>
      <c r="G28" s="20">
        <f t="shared" si="4"/>
        <v>6.0188444444444436</v>
      </c>
      <c r="H28" s="20">
        <f t="shared" si="5"/>
        <v>4.8352823656489328</v>
      </c>
      <c r="I28" s="20">
        <f t="shared" si="6"/>
        <v>0.20681315471961939</v>
      </c>
      <c r="J28" s="20">
        <f t="shared" si="7"/>
        <v>4.1666666666666643</v>
      </c>
      <c r="K28" s="20">
        <f t="shared" si="8"/>
        <v>0.24000000000000013</v>
      </c>
      <c r="L28" s="20">
        <f>IF('DESIGN INPUTS AND CALCULATIONS'!$C$90="Integrated Leakage",'Integrated Leakage'!I28,'tables and calculations'!$S70)</f>
        <v>0.26845986810117489</v>
      </c>
      <c r="M28" s="20">
        <f>IF('DESIGN INPUTS AND CALCULATIONS'!$C$90="Integrated Leakage",'Integrated Leakage'!K28,'tables and calculations'!$AO70)</f>
        <v>0.33333290666748638</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0.46</v>
      </c>
      <c r="C29" s="20">
        <f t="shared" si="1"/>
        <v>6</v>
      </c>
      <c r="D29" s="20">
        <f t="shared" si="9"/>
        <v>0.25</v>
      </c>
      <c r="E29" s="20">
        <f t="shared" si="2"/>
        <v>6.25E-2</v>
      </c>
      <c r="F29" s="20">
        <f t="shared" si="3"/>
        <v>5.1377777777777736</v>
      </c>
      <c r="G29" s="20">
        <f t="shared" si="4"/>
        <v>3.6736111111111107</v>
      </c>
      <c r="H29" s="20">
        <f t="shared" si="5"/>
        <v>2.9683983709887873</v>
      </c>
      <c r="I29" s="20">
        <f t="shared" si="6"/>
        <v>0.33688200673243712</v>
      </c>
      <c r="J29" s="20">
        <f t="shared" si="7"/>
        <v>2.2666666666666657</v>
      </c>
      <c r="K29" s="20">
        <f t="shared" si="8"/>
        <v>0.4411764705882355</v>
      </c>
      <c r="L29" s="20">
        <f>IF('DESIGN INPUTS AND CALCULATIONS'!$C$90="Integrated Leakage",'Integrated Leakage'!I29,'tables and calculations'!$S71)</f>
        <v>0.43745247661652442</v>
      </c>
      <c r="M29" s="20">
        <f>IF('DESIGN INPUTS AND CALCULATIONS'!$C$90="Integrated Leakage",'Integrated Leakage'!K29,'tables and calculations'!$AO71)</f>
        <v>0.6666645833430993</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0.46</v>
      </c>
      <c r="C30" s="20">
        <f t="shared" si="1"/>
        <v>6</v>
      </c>
      <c r="D30" s="20">
        <f t="shared" si="9"/>
        <v>0.3</v>
      </c>
      <c r="E30" s="20">
        <f t="shared" si="2"/>
        <v>0.09</v>
      </c>
      <c r="F30" s="20">
        <f t="shared" si="3"/>
        <v>1.5241579027587251</v>
      </c>
      <c r="G30" s="20">
        <f t="shared" si="4"/>
        <v>2.4036482853223595</v>
      </c>
      <c r="H30" s="20">
        <f t="shared" si="5"/>
        <v>1.9818693670575476</v>
      </c>
      <c r="I30" s="20">
        <f t="shared" si="6"/>
        <v>0.50457412411832436</v>
      </c>
      <c r="J30" s="20">
        <f t="shared" si="7"/>
        <v>1.2345679012345676</v>
      </c>
      <c r="K30" s="20">
        <f t="shared" si="8"/>
        <v>0.81000000000000016</v>
      </c>
      <c r="L30" s="20">
        <f>IF('DESIGN INPUTS AND CALCULATIONS'!$C$90="Integrated Leakage",'Integrated Leakage'!I30,'tables and calculations'!$S72)</f>
        <v>0.64329850879138528</v>
      </c>
      <c r="M30" s="20">
        <f>IF('DESIGN INPUTS AND CALCULATIONS'!$C$90="Integrated Leakage",'Integrated Leakage'!K30,'tables and calculations'!$AO72)</f>
        <v>1.4594451580117298</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0.46</v>
      </c>
      <c r="C31" s="20">
        <f t="shared" si="1"/>
        <v>6</v>
      </c>
      <c r="D31" s="20">
        <f t="shared" si="9"/>
        <v>0.35</v>
      </c>
      <c r="E31" s="20">
        <f t="shared" si="2"/>
        <v>0.12249999999999998</v>
      </c>
      <c r="F31" s="20">
        <f t="shared" si="3"/>
        <v>0.37484381507705083</v>
      </c>
      <c r="G31" s="20">
        <f t="shared" si="4"/>
        <v>1.6420591836734693</v>
      </c>
      <c r="H31" s="20">
        <f t="shared" si="5"/>
        <v>1.4201771011921436</v>
      </c>
      <c r="I31" s="20">
        <f t="shared" si="6"/>
        <v>0.70413753267854196</v>
      </c>
      <c r="J31" s="20">
        <f t="shared" si="7"/>
        <v>0.61224489795918335</v>
      </c>
      <c r="K31" s="20">
        <f t="shared" si="8"/>
        <v>1.6333333333333342</v>
      </c>
      <c r="L31" s="20">
        <f>IF('DESIGN INPUTS AND CALCULATIONS'!$C$90="Integrated Leakage",'Integrated Leakage'!I31,'tables and calculations'!$S73)</f>
        <v>0.85508933941726717</v>
      </c>
      <c r="M31" s="20">
        <f>IF('DESIGN INPUTS AND CALCULATIONS'!$C$90="Integrated Leakage",'Integrated Leakage'!K31,'tables and calculations'!$AO73)</f>
        <v>5.1574635245568734</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0.46</v>
      </c>
      <c r="C32" s="20">
        <f t="shared" si="1"/>
        <v>6</v>
      </c>
      <c r="D32" s="20">
        <f t="shared" si="9"/>
        <v>0.39999999999999997</v>
      </c>
      <c r="E32" s="20">
        <f t="shared" si="2"/>
        <v>0.15999999999999998</v>
      </c>
      <c r="F32" s="20">
        <f t="shared" si="3"/>
        <v>4.3402777777777679E-2</v>
      </c>
      <c r="G32" s="20">
        <f t="shared" si="4"/>
        <v>1.1520444444444442</v>
      </c>
      <c r="H32" s="20">
        <f t="shared" si="5"/>
        <v>1.0933650910021875</v>
      </c>
      <c r="I32" s="20">
        <f t="shared" si="6"/>
        <v>0.91460758005671439</v>
      </c>
      <c r="J32" s="20">
        <f t="shared" si="7"/>
        <v>0.20833333333333309</v>
      </c>
      <c r="K32" s="20">
        <f t="shared" si="8"/>
        <v>4.8000000000000052</v>
      </c>
      <c r="L32" s="20">
        <f>IF('DESIGN INPUTS AND CALCULATIONS'!$C$90="Integrated Leakage",'Integrated Leakage'!I32,'tables and calculations'!$S74)</f>
        <v>1.0266372323497108</v>
      </c>
      <c r="M32" s="20">
        <f>IF('DESIGN INPUTS AND CALCULATIONS'!$C$90="Integrated Leakage",'Integrated Leakage'!K32,'tables and calculations'!$AO74)</f>
        <v>7.9988712789220617</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0.46</v>
      </c>
      <c r="C33" s="20">
        <f t="shared" si="1"/>
        <v>6</v>
      </c>
      <c r="D33" s="20">
        <f t="shared" si="9"/>
        <v>0.44999999999999996</v>
      </c>
      <c r="E33" s="20">
        <f t="shared" si="2"/>
        <v>0.20249999999999996</v>
      </c>
      <c r="F33" s="20">
        <f t="shared" si="3"/>
        <v>4.7041910578973101E-3</v>
      </c>
      <c r="G33" s="20">
        <f t="shared" si="4"/>
        <v>0.82047811309251628</v>
      </c>
      <c r="H33" s="20">
        <f t="shared" si="5"/>
        <v>0.90839545581779169</v>
      </c>
      <c r="I33" s="20">
        <f t="shared" si="6"/>
        <v>1.1008421426984578</v>
      </c>
      <c r="J33" s="20">
        <f t="shared" si="7"/>
        <v>6.8587105624142719E-2</v>
      </c>
      <c r="K33" s="20">
        <f t="shared" si="8"/>
        <v>14.579999999999988</v>
      </c>
      <c r="L33" s="20">
        <f>IF('DESIGN INPUTS AND CALCULATIONS'!$C$90="Integrated Leakage",'Integrated Leakage'!I33,'tables and calculations'!$S77)</f>
        <v>1.1303491594431454</v>
      </c>
      <c r="M33" s="20">
        <f>IF('DESIGN INPUTS AND CALCULATIONS'!$C$90="Integrated Leakage",'Integrated Leakage'!K33,'tables and calculations'!$AO77)</f>
        <v>2.9101409366080859</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0.46</v>
      </c>
      <c r="C34" s="20">
        <f t="shared" si="1"/>
        <v>6</v>
      </c>
      <c r="D34" s="20">
        <f t="shared" si="9"/>
        <v>0.49999999999999994</v>
      </c>
      <c r="E34" s="20">
        <f t="shared" si="2"/>
        <v>0.24999999999999994</v>
      </c>
      <c r="F34" s="20">
        <f t="shared" si="3"/>
        <v>7.1111111111111111E-2</v>
      </c>
      <c r="G34" s="20">
        <f t="shared" si="4"/>
        <v>0.58777777777777773</v>
      </c>
      <c r="H34" s="20">
        <f t="shared" si="5"/>
        <v>0.81171971079239469</v>
      </c>
      <c r="I34" s="20">
        <f t="shared" si="6"/>
        <v>1.2319523435297728</v>
      </c>
      <c r="J34" s="20">
        <f t="shared" si="7"/>
        <v>0.26666666666666666</v>
      </c>
      <c r="K34" s="20">
        <f t="shared" si="8"/>
        <v>3.75</v>
      </c>
      <c r="L34" s="20">
        <f>IF('DESIGN INPUTS AND CALCULATIONS'!$C$90="Integrated Leakage",'Integrated Leakage'!I34,'tables and calculations'!$S78)</f>
        <v>1.1735504967785528</v>
      </c>
      <c r="M34" s="20">
        <f>IF('DESIGN INPUTS AND CALCULATIONS'!$C$90="Integrated Leakage",'Integrated Leakage'!K34,'tables and calculations'!$AO78)</f>
        <v>1.9999910000607508</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0.46</v>
      </c>
      <c r="C35" s="20">
        <f t="shared" si="1"/>
        <v>6</v>
      </c>
      <c r="D35" s="20">
        <f t="shared" si="9"/>
        <v>0.54999999999999993</v>
      </c>
      <c r="E35" s="20">
        <f t="shared" si="2"/>
        <v>0.30249999999999994</v>
      </c>
      <c r="F35" s="20">
        <f t="shared" si="3"/>
        <v>0.17075336384126777</v>
      </c>
      <c r="G35" s="20">
        <f t="shared" si="4"/>
        <v>0.42013966942148778</v>
      </c>
      <c r="H35" s="20">
        <f t="shared" si="5"/>
        <v>0.76869567012098849</v>
      </c>
      <c r="I35" s="20">
        <f t="shared" si="6"/>
        <v>1.3009049470027656</v>
      </c>
      <c r="J35" s="20">
        <f t="shared" si="7"/>
        <v>0.41322314049586789</v>
      </c>
      <c r="K35" s="20">
        <f t="shared" si="8"/>
        <v>2.4199999999999995</v>
      </c>
      <c r="L35" s="20">
        <f>IF('DESIGN INPUTS AND CALCULATIONS'!$C$90="Integrated Leakage",'Integrated Leakage'!I35,'tables and calculations'!$S81)</f>
        <v>1.1790004632468822</v>
      </c>
      <c r="M35" s="20">
        <f>IF('DESIGN INPUTS AND CALCULATIONS'!$C$90="Integrated Leakage",'Integrated Leakage'!K35,'tables and calculations'!$AO81)</f>
        <v>1.6241576285896306</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0.46</v>
      </c>
      <c r="C36" s="20">
        <f t="shared" si="1"/>
        <v>6</v>
      </c>
      <c r="D36" s="20">
        <f t="shared" si="9"/>
        <v>0.6</v>
      </c>
      <c r="E36" s="20">
        <f t="shared" si="2"/>
        <v>0.36</v>
      </c>
      <c r="F36" s="20">
        <f t="shared" si="3"/>
        <v>0.27530102118579497</v>
      </c>
      <c r="G36" s="20">
        <f t="shared" si="4"/>
        <v>0.29722688614540471</v>
      </c>
      <c r="H36" s="20">
        <f t="shared" si="5"/>
        <v>0.75665573897988758</v>
      </c>
      <c r="I36" s="20">
        <f t="shared" si="6"/>
        <v>1.3216049895401383</v>
      </c>
      <c r="J36" s="20">
        <f t="shared" si="7"/>
        <v>0.52469135802469147</v>
      </c>
      <c r="K36" s="20">
        <f t="shared" si="8"/>
        <v>1.9058823529411761</v>
      </c>
      <c r="L36" s="20">
        <f>IF('DESIGN INPUTS AND CALCULATIONS'!$C$90="Integrated Leakage",'Integrated Leakage'!I36,'tables and calculations'!$S82)</f>
        <v>1.1656684830391899</v>
      </c>
      <c r="M36" s="20">
        <f>IF('DESIGN INPUTS AND CALCULATIONS'!$C$90="Integrated Leakage",'Integrated Leakage'!K36,'tables and calculations'!$AO82)</f>
        <v>1.4210509990639011</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0.46</v>
      </c>
      <c r="C37" s="20">
        <f t="shared" si="1"/>
        <v>6</v>
      </c>
      <c r="D37" s="20">
        <f t="shared" si="9"/>
        <v>0.65</v>
      </c>
      <c r="E37" s="20">
        <f t="shared" si="2"/>
        <v>0.42250000000000004</v>
      </c>
      <c r="F37" s="20">
        <f t="shared" si="3"/>
        <v>0.37385868064065636</v>
      </c>
      <c r="G37" s="20">
        <f t="shared" si="4"/>
        <v>0.20620913872452323</v>
      </c>
      <c r="H37" s="20">
        <f t="shared" si="5"/>
        <v>0.76162183487947588</v>
      </c>
      <c r="I37" s="20">
        <f t="shared" si="6"/>
        <v>1.3129875670623947</v>
      </c>
      <c r="J37" s="20">
        <f t="shared" si="7"/>
        <v>0.61143984220907321</v>
      </c>
      <c r="K37" s="20">
        <f t="shared" si="8"/>
        <v>1.6354838709677413</v>
      </c>
      <c r="L37" s="20">
        <f>IF('DESIGN INPUTS AND CALCULATIONS'!$C$90="Integrated Leakage",'Integrated Leakage'!I37,'tables and calculations'!$S83)</f>
        <v>1.1445920384644959</v>
      </c>
      <c r="M37" s="20">
        <f>IF('DESIGN INPUTS AND CALCULATIONS'!$C$90="Integrated Leakage",'Integrated Leakage'!K37,'tables and calculations'!$AO83)</f>
        <v>1.2950182999014366</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0.46</v>
      </c>
      <c r="C38" s="20">
        <f t="shared" si="1"/>
        <v>6</v>
      </c>
      <c r="D38" s="20">
        <f t="shared" si="9"/>
        <v>0.70000000000000007</v>
      </c>
      <c r="E38" s="20">
        <f t="shared" si="2"/>
        <v>0.4900000000000001</v>
      </c>
      <c r="F38" s="20">
        <f t="shared" si="3"/>
        <v>0.46277014207043404</v>
      </c>
      <c r="G38" s="20">
        <f t="shared" si="4"/>
        <v>0.13866757369614499</v>
      </c>
      <c r="H38" s="20">
        <f t="shared" si="5"/>
        <v>0.77552415550167042</v>
      </c>
      <c r="I38" s="20">
        <f t="shared" si="6"/>
        <v>1.2894504870104539</v>
      </c>
      <c r="J38" s="20">
        <f t="shared" si="7"/>
        <v>0.68027210884353773</v>
      </c>
      <c r="K38" s="20">
        <f t="shared" si="8"/>
        <v>1.4699999999999993</v>
      </c>
      <c r="L38" s="20">
        <f>IF('DESIGN INPUTS AND CALCULATIONS'!$C$90="Integrated Leakage",'Integrated Leakage'!I38,'tables and calculations'!$S84)</f>
        <v>1.1212104010343733</v>
      </c>
      <c r="M38" s="20">
        <f>IF('DESIGN INPUTS AND CALCULATIONS'!$C$90="Integrated Leakage",'Integrated Leakage'!K38,'tables and calculations'!$AO84)</f>
        <v>1.2098760731673095</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0.46</v>
      </c>
      <c r="C39" s="20">
        <f t="shared" si="1"/>
        <v>6</v>
      </c>
      <c r="D39" s="20">
        <f t="shared" si="9"/>
        <v>0.75000000000000011</v>
      </c>
      <c r="E39" s="20">
        <f t="shared" si="2"/>
        <v>0.56250000000000022</v>
      </c>
      <c r="F39" s="20">
        <f t="shared" si="3"/>
        <v>0.54140527358634405</v>
      </c>
      <c r="G39" s="20">
        <f t="shared" si="4"/>
        <v>8.8892318244169974E-2</v>
      </c>
      <c r="H39" s="20">
        <f t="shared" si="5"/>
        <v>0.79391283641878096</v>
      </c>
      <c r="I39" s="20">
        <f t="shared" si="6"/>
        <v>1.2595841182148491</v>
      </c>
      <c r="J39" s="20">
        <f t="shared" si="7"/>
        <v>0.73580246913580283</v>
      </c>
      <c r="K39" s="20">
        <f t="shared" si="8"/>
        <v>1.3590604026845632</v>
      </c>
      <c r="L39" s="20">
        <f>IF('DESIGN INPUTS AND CALCULATIONS'!$C$90="Integrated Leakage",'Integrated Leakage'!I39,'tables and calculations'!$S85)</f>
        <v>1.0979420221343454</v>
      </c>
      <c r="M39" s="20">
        <f>IF('DESIGN INPUTS AND CALCULATIONS'!$C$90="Integrated Leakage",'Integrated Leakage'!K39,'tables and calculations'!$AO85)</f>
        <v>1.1489359121703191</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0.46</v>
      </c>
      <c r="C40" s="20">
        <f t="shared" si="1"/>
        <v>6</v>
      </c>
      <c r="D40" s="20">
        <f t="shared" si="9"/>
        <v>0.80000000000000016</v>
      </c>
      <c r="E40" s="20">
        <f t="shared" si="2"/>
        <v>0.64000000000000024</v>
      </c>
      <c r="F40" s="20">
        <f t="shared" si="3"/>
        <v>0.61035156250000056</v>
      </c>
      <c r="G40" s="20">
        <f t="shared" si="4"/>
        <v>5.2899999999999905E-2</v>
      </c>
      <c r="H40" s="20">
        <f t="shared" si="5"/>
        <v>0.81440258011624722</v>
      </c>
      <c r="I40" s="20">
        <f t="shared" si="6"/>
        <v>1.227893948785453</v>
      </c>
      <c r="J40" s="20">
        <f t="shared" si="7"/>
        <v>0.78125000000000033</v>
      </c>
      <c r="K40" s="20">
        <f t="shared" si="8"/>
        <v>1.2799999999999994</v>
      </c>
      <c r="L40" s="20">
        <f>IF('DESIGN INPUTS AND CALCULATIONS'!$C$90="Integrated Leakage",'Integrated Leakage'!I40,'tables and calculations'!$S86)</f>
        <v>1.0757427617923625</v>
      </c>
      <c r="M40" s="20">
        <f>IF('DESIGN INPUTS AND CALCULATIONS'!$C$90="Integrated Leakage",'Integrated Leakage'!K40,'tables and calculations'!$AO86)</f>
        <v>1.1034481398269957</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0.46</v>
      </c>
      <c r="C41" s="20">
        <f t="shared" si="1"/>
        <v>6</v>
      </c>
      <c r="D41" s="20">
        <f t="shared" si="9"/>
        <v>0.8500000000000002</v>
      </c>
      <c r="E41" s="20">
        <f t="shared" si="2"/>
        <v>0.72250000000000036</v>
      </c>
      <c r="F41" s="20">
        <f t="shared" si="3"/>
        <v>0.67062309013435129</v>
      </c>
      <c r="G41" s="20">
        <f t="shared" si="4"/>
        <v>2.784317570165314E-2</v>
      </c>
      <c r="H41" s="20">
        <f t="shared" si="5"/>
        <v>0.83574294243864511</v>
      </c>
      <c r="I41" s="20">
        <f t="shared" si="6"/>
        <v>1.1965401671021751</v>
      </c>
      <c r="J41" s="20">
        <f t="shared" si="7"/>
        <v>0.81891580161476385</v>
      </c>
      <c r="K41" s="20">
        <f t="shared" si="8"/>
        <v>1.2211267605633798</v>
      </c>
      <c r="L41" s="20">
        <f>IF('DESIGN INPUTS AND CALCULATIONS'!$C$90="Integrated Leakage",'Integrated Leakage'!I41,'tables and calculations'!$S87)</f>
        <v>1.0548998240260434</v>
      </c>
      <c r="M41" s="20">
        <f>IF('DESIGN INPUTS AND CALCULATIONS'!$C$90="Integrated Leakage",'Integrated Leakage'!K41,'tables and calculations'!$AO87)</f>
        <v>1.0683918019226357</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0.46</v>
      </c>
      <c r="C42" s="20">
        <f t="shared" si="1"/>
        <v>6</v>
      </c>
      <c r="D42" s="20">
        <f t="shared" si="9"/>
        <v>0.90000000000000024</v>
      </c>
      <c r="E42" s="20">
        <f t="shared" si="2"/>
        <v>0.81000000000000039</v>
      </c>
      <c r="F42" s="20">
        <f t="shared" si="3"/>
        <v>0.72331641706228955</v>
      </c>
      <c r="G42" s="20">
        <f t="shared" si="4"/>
        <v>1.1642676421277174E-2</v>
      </c>
      <c r="H42" s="20">
        <f t="shared" si="5"/>
        <v>0.85729755247729866</v>
      </c>
      <c r="I42" s="20">
        <f t="shared" si="6"/>
        <v>1.1664561471222445</v>
      </c>
      <c r="J42" s="20">
        <f t="shared" si="7"/>
        <v>0.85048010973936927</v>
      </c>
      <c r="K42" s="20">
        <f t="shared" si="8"/>
        <v>1.1758064516129028</v>
      </c>
      <c r="L42" s="20">
        <f>IF('DESIGN INPUTS AND CALCULATIONS'!$C$90="Integrated Leakage",'Integrated Leakage'!I42,'tables and calculations'!$S88)</f>
        <v>1.0354110475534728</v>
      </c>
      <c r="M42" s="20">
        <f>IF('DESIGN INPUTS AND CALCULATIONS'!$C$90="Integrated Leakage",'Integrated Leakage'!K42,'tables and calculations'!$AO88)</f>
        <v>1.0406851997234114</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0.46</v>
      </c>
      <c r="C43" s="20">
        <f t="shared" si="1"/>
        <v>6</v>
      </c>
      <c r="D43" s="20">
        <f t="shared" si="9"/>
        <v>0.95000000000000029</v>
      </c>
      <c r="E43" s="20">
        <f t="shared" si="2"/>
        <v>0.90250000000000052</v>
      </c>
      <c r="F43" s="20">
        <f t="shared" si="3"/>
        <v>0.76946752847029909</v>
      </c>
      <c r="G43" s="20">
        <f t="shared" si="4"/>
        <v>2.7516466605108951E-3</v>
      </c>
      <c r="H43" s="20">
        <f t="shared" si="5"/>
        <v>0.87876002135441389</v>
      </c>
      <c r="I43" s="20">
        <f t="shared" si="6"/>
        <v>1.1379671078558189</v>
      </c>
      <c r="J43" s="20">
        <f t="shared" si="7"/>
        <v>0.87719298245614064</v>
      </c>
      <c r="K43" s="20">
        <f t="shared" si="8"/>
        <v>1.1399999999999997</v>
      </c>
      <c r="L43" s="20">
        <f>IF('DESIGN INPUTS AND CALCULATIONS'!$C$90="Integrated Leakage",'Integrated Leakage'!I43,'tables and calculations'!$S89)</f>
        <v>1.0171608716460772</v>
      </c>
      <c r="M43" s="20">
        <f>IF('DESIGN INPUTS AND CALCULATIONS'!$C$90="Integrated Leakage",'Integrated Leakage'!K43,'tables and calculations'!$AO89)</f>
        <v>1.0183356785003961</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0.46</v>
      </c>
      <c r="C44" s="20">
        <f t="shared" si="1"/>
        <v>6</v>
      </c>
      <c r="D44" s="20">
        <f t="shared" si="9"/>
        <v>1.0000000000000002</v>
      </c>
      <c r="E44" s="20">
        <f t="shared" si="2"/>
        <v>1.0000000000000004</v>
      </c>
      <c r="F44" s="20">
        <f t="shared" si="3"/>
        <v>0.81000000000000039</v>
      </c>
      <c r="G44" s="20">
        <f t="shared" si="4"/>
        <v>5.1519434427396931E-32</v>
      </c>
      <c r="H44" s="20">
        <f t="shared" si="5"/>
        <v>0.90000000000000024</v>
      </c>
      <c r="I44" s="20">
        <f t="shared" si="6"/>
        <v>1.1111111111111107</v>
      </c>
      <c r="J44" s="20">
        <f t="shared" si="7"/>
        <v>0.90000000000000024</v>
      </c>
      <c r="K44" s="20">
        <f t="shared" si="8"/>
        <v>1.1111111111111107</v>
      </c>
      <c r="L44" s="20">
        <f>IF('DESIGN INPUTS AND CALCULATIONS'!$C$90="Integrated Leakage",'Integrated Leakage'!I44,'tables and calculations'!$S90)</f>
        <v>1</v>
      </c>
      <c r="M44" s="20">
        <f>IF('DESIGN INPUTS AND CALCULATIONS'!$C$90="Integrated Leakage",'Integrated Leakage'!K44,'tables and calculations'!$AO90)</f>
        <v>1</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0.46</v>
      </c>
      <c r="C45" s="20">
        <f t="shared" si="1"/>
        <v>6</v>
      </c>
      <c r="D45" s="20">
        <f t="shared" si="9"/>
        <v>1.0500000000000003</v>
      </c>
      <c r="E45" s="20">
        <f t="shared" si="2"/>
        <v>1.1025000000000005</v>
      </c>
      <c r="F45" s="20">
        <f t="shared" si="3"/>
        <v>0.84571402163694853</v>
      </c>
      <c r="G45" s="20">
        <f t="shared" si="4"/>
        <v>2.489429187312812E-3</v>
      </c>
      <c r="H45" s="20">
        <f t="shared" si="5"/>
        <v>0.92097961477128321</v>
      </c>
      <c r="I45" s="20">
        <f t="shared" si="6"/>
        <v>1.085800362962801</v>
      </c>
      <c r="J45" s="20">
        <f t="shared" si="7"/>
        <v>0.91962711010330078</v>
      </c>
      <c r="K45" s="20">
        <f t="shared" si="8"/>
        <v>1.0873972602739723</v>
      </c>
      <c r="L45" s="20">
        <f>IF('DESIGN INPUTS AND CALCULATIONS'!$C$90="Integrated Leakage",'Integrated Leakage'!I45,'tables and calculations'!$S91)</f>
        <v>0.98377998957948753</v>
      </c>
      <c r="M45" s="20">
        <f>IF('DESIGN INPUTS AND CALCULATIONS'!$C$90="Integrated Leakage",'Integrated Leakage'!K45,'tables and calculations'!$AO91)</f>
        <v>0.98474134267745184</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0.46</v>
      </c>
      <c r="C46" s="20">
        <f t="shared" si="1"/>
        <v>6</v>
      </c>
      <c r="D46" s="20">
        <f t="shared" si="9"/>
        <v>1.1000000000000003</v>
      </c>
      <c r="E46" s="20">
        <f t="shared" si="2"/>
        <v>1.2100000000000006</v>
      </c>
      <c r="F46" s="20">
        <f t="shared" si="3"/>
        <v>0.8772928382244688</v>
      </c>
      <c r="G46" s="20">
        <f t="shared" si="4"/>
        <v>9.5210284664830665E-3</v>
      </c>
      <c r="H46" s="20">
        <f t="shared" si="5"/>
        <v>0.9417079519102256</v>
      </c>
      <c r="I46" s="20">
        <f t="shared" si="6"/>
        <v>1.0619003460377825</v>
      </c>
      <c r="J46" s="20">
        <f t="shared" si="7"/>
        <v>0.93663911845730041</v>
      </c>
      <c r="K46" s="20">
        <f t="shared" si="8"/>
        <v>1.0676470588235292</v>
      </c>
      <c r="L46" s="20">
        <f>IF('DESIGN INPUTS AND CALCULATIONS'!$C$90="Integrated Leakage",'Integrated Leakage'!I46,'tables and calculations'!$S92)</f>
        <v>0.96836690622930188</v>
      </c>
      <c r="M46" s="20">
        <f>IF('DESIGN INPUTS AND CALCULATIONS'!$C$90="Integrated Leakage",'Integrated Leakage'!K46,'tables and calculations'!$AO92)</f>
        <v>0.97188753347175427</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0.46</v>
      </c>
      <c r="C47" s="20">
        <f t="shared" si="1"/>
        <v>6</v>
      </c>
      <c r="D47" s="20">
        <f t="shared" si="9"/>
        <v>1.1500000000000004</v>
      </c>
      <c r="E47" s="20">
        <f t="shared" si="2"/>
        <v>1.3225000000000009</v>
      </c>
      <c r="F47" s="20">
        <f t="shared" si="3"/>
        <v>0.90531567727546924</v>
      </c>
      <c r="G47" s="20">
        <f t="shared" si="4"/>
        <v>2.0544444444444525E-2</v>
      </c>
      <c r="H47" s="20">
        <f t="shared" si="5"/>
        <v>0.96221625517339593</v>
      </c>
      <c r="I47" s="20">
        <f t="shared" si="6"/>
        <v>1.0392674148076986</v>
      </c>
      <c r="J47" s="20">
        <f t="shared" si="7"/>
        <v>0.95148078134845648</v>
      </c>
      <c r="K47" s="20">
        <f t="shared" si="8"/>
        <v>1.0509933774834435</v>
      </c>
      <c r="L47" s="20">
        <f>IF('DESIGN INPUTS AND CALCULATIONS'!$C$90="Integrated Leakage",'Integrated Leakage'!I47,'tables and calculations'!$S93)</f>
        <v>0.95364541405275127</v>
      </c>
      <c r="M47" s="20">
        <f>IF('DESIGN INPUTS AND CALCULATIONS'!$C$90="Integrated Leakage",'Integrated Leakage'!K47,'tables and calculations'!$AO93)</f>
        <v>0.96094456092974545</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0.46</v>
      </c>
      <c r="C48" s="20">
        <f t="shared" si="1"/>
        <v>6</v>
      </c>
      <c r="D48" s="20">
        <f t="shared" si="9"/>
        <v>1.2000000000000004</v>
      </c>
      <c r="E48" s="20">
        <f t="shared" si="2"/>
        <v>1.4400000000000011</v>
      </c>
      <c r="F48" s="20">
        <f t="shared" si="3"/>
        <v>0.93027215744551173</v>
      </c>
      <c r="G48" s="20">
        <f t="shared" si="4"/>
        <v>3.5121536351166105E-2</v>
      </c>
      <c r="H48" s="20">
        <f t="shared" si="5"/>
        <v>0.98254449965214186</v>
      </c>
      <c r="I48" s="20">
        <f t="shared" si="6"/>
        <v>1.0177656079231405</v>
      </c>
      <c r="J48" s="20">
        <f t="shared" si="7"/>
        <v>0.96450617283950635</v>
      </c>
      <c r="K48" s="20">
        <f t="shared" si="8"/>
        <v>1.0367999999999997</v>
      </c>
      <c r="L48" s="20">
        <f>IF('DESIGN INPUTS AND CALCULATIONS'!$C$90="Integrated Leakage",'Integrated Leakage'!I48,'tables and calculations'!$S94)</f>
        <v>0.93951866030891795</v>
      </c>
      <c r="M48" s="20">
        <f>IF('DESIGN INPUTS AND CALCULATIONS'!$C$90="Integrated Leakage",'Integrated Leakage'!K48,'tables and calculations'!$AO94)</f>
        <v>0.95154179230453773</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0.46</v>
      </c>
      <c r="C49" s="20">
        <f t="shared" si="1"/>
        <v>6</v>
      </c>
      <c r="D49" s="20">
        <f t="shared" si="9"/>
        <v>1.2500000000000004</v>
      </c>
      <c r="E49" s="20">
        <f t="shared" si="2"/>
        <v>1.5625000000000011</v>
      </c>
      <c r="F49" s="20">
        <f t="shared" si="3"/>
        <v>0.9525760000000002</v>
      </c>
      <c r="G49" s="20">
        <f t="shared" si="4"/>
        <v>5.2900000000000155E-2</v>
      </c>
      <c r="H49" s="20">
        <f t="shared" si="5"/>
        <v>1.002734261905915</v>
      </c>
      <c r="I49" s="20">
        <f t="shared" si="6"/>
        <v>0.99727319389613966</v>
      </c>
      <c r="J49" s="20">
        <f t="shared" si="7"/>
        <v>0.97600000000000009</v>
      </c>
      <c r="K49" s="20">
        <f t="shared" si="8"/>
        <v>1.0245901639344261</v>
      </c>
      <c r="L49" s="20">
        <f>IF('DESIGN INPUTS AND CALCULATIONS'!$C$90="Integrated Leakage",'Integrated Leakage'!I49,'tables and calculations'!$S95)</f>
        <v>0.92590647764877942</v>
      </c>
      <c r="M49" s="20">
        <f>IF('DESIGN INPUTS AND CALCULATIONS'!$C$90="Integrated Leakage",'Integrated Leakage'!K49,'tables and calculations'!$AO95)</f>
        <v>0.94339614140365335</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0.46</v>
      </c>
      <c r="C50" s="20">
        <f t="shared" si="1"/>
        <v>6</v>
      </c>
      <c r="D50" s="20">
        <f t="shared" si="9"/>
        <v>1.3000000000000005</v>
      </c>
      <c r="E50" s="20">
        <f t="shared" si="2"/>
        <v>1.6900000000000013</v>
      </c>
      <c r="F50" s="20">
        <f t="shared" si="3"/>
        <v>0.97257721290493282</v>
      </c>
      <c r="G50" s="20">
        <f t="shared" si="4"/>
        <v>7.3593951347797726E-2</v>
      </c>
      <c r="H50" s="20">
        <f t="shared" si="5"/>
        <v>1.0228250897649755</v>
      </c>
      <c r="I50" s="20">
        <f t="shared" si="6"/>
        <v>0.97768426880277226</v>
      </c>
      <c r="J50" s="20">
        <f t="shared" si="7"/>
        <v>0.98619329388560173</v>
      </c>
      <c r="K50" s="20">
        <f t="shared" si="8"/>
        <v>1.0139999999999998</v>
      </c>
      <c r="L50" s="20">
        <f>IF('DESIGN INPUTS AND CALCULATIONS'!$C$90="Integrated Leakage",'Integrated Leakage'!I50,'tables and calculations'!$S96)</f>
        <v>0.91274307223535323</v>
      </c>
      <c r="M50" s="20">
        <f>IF('DESIGN INPUTS AND CALCULATIONS'!$C$90="Integrated Leakage",'Integrated Leakage'!K50,'tables and calculations'!$AO96)</f>
        <v>0.9362879730288014</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0.46</v>
      </c>
      <c r="C51" s="20">
        <f t="shared" si="1"/>
        <v>6</v>
      </c>
      <c r="D51" s="20">
        <f t="shared" si="9"/>
        <v>1.3500000000000005</v>
      </c>
      <c r="E51" s="20">
        <f t="shared" si="2"/>
        <v>1.8225000000000013</v>
      </c>
      <c r="F51" s="20">
        <f t="shared" si="3"/>
        <v>0.99057254558366981</v>
      </c>
      <c r="G51" s="20">
        <f t="shared" si="4"/>
        <v>9.6969447408085052E-2</v>
      </c>
      <c r="H51" s="20">
        <f t="shared" si="5"/>
        <v>1.0428528146348146</v>
      </c>
      <c r="I51" s="20">
        <f t="shared" si="6"/>
        <v>0.95890808939340033</v>
      </c>
      <c r="J51" s="20">
        <f t="shared" si="7"/>
        <v>0.99527511050144812</v>
      </c>
      <c r="K51" s="20">
        <f t="shared" si="8"/>
        <v>1.0047473200612556</v>
      </c>
      <c r="L51" s="20">
        <f>IF('DESIGN INPUTS AND CALCULATIONS'!$C$90="Integrated Leakage",'Integrated Leakage'!I51,'tables and calculations'!$S97)</f>
        <v>0.89997471853755462</v>
      </c>
      <c r="M51" s="20">
        <f>IF('DESIGN INPUTS AND CALCULATIONS'!$C$90="Integrated Leakage",'Integrated Leakage'!K51,'tables and calculations'!$AO97)</f>
        <v>0.93004450304070585</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0.46</v>
      </c>
      <c r="C52" s="20">
        <f t="shared" si="1"/>
        <v>6</v>
      </c>
      <c r="D52" s="20">
        <f t="shared" si="9"/>
        <v>1.4000000000000006</v>
      </c>
      <c r="E52" s="20">
        <f t="shared" si="2"/>
        <v>1.9600000000000015</v>
      </c>
      <c r="F52" s="20">
        <f t="shared" si="3"/>
        <v>1.0068142903419874</v>
      </c>
      <c r="G52" s="20">
        <f t="shared" si="4"/>
        <v>0.12283356009070323</v>
      </c>
      <c r="H52" s="20">
        <f t="shared" si="5"/>
        <v>1.0628489311434108</v>
      </c>
      <c r="I52" s="20">
        <f t="shared" si="6"/>
        <v>0.94086748426627476</v>
      </c>
      <c r="J52" s="20">
        <f t="shared" si="7"/>
        <v>1.0034013605442178</v>
      </c>
      <c r="K52" s="20">
        <f t="shared" si="8"/>
        <v>0.99661016949152526</v>
      </c>
      <c r="L52" s="20">
        <f>IF('DESIGN INPUTS AND CALCULATIONS'!$C$90="Integrated Leakage",'Integrated Leakage'!I52,'tables and calculations'!$S98)</f>
        <v>0.88755767240475891</v>
      </c>
      <c r="M52" s="20">
        <f>IF('DESIGN INPUTS AND CALCULATIONS'!$C$90="Integrated Leakage",'Integrated Leakage'!K52,'tables and calculations'!$AO98)</f>
        <v>0.92452811609911845</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0.46</v>
      </c>
      <c r="C53" s="20">
        <f t="shared" si="1"/>
        <v>6</v>
      </c>
      <c r="D53" s="20">
        <f t="shared" si="9"/>
        <v>1.4500000000000006</v>
      </c>
      <c r="E53" s="20">
        <f t="shared" si="2"/>
        <v>2.1025000000000018</v>
      </c>
      <c r="F53" s="20">
        <f t="shared" si="3"/>
        <v>1.0215176146397262</v>
      </c>
      <c r="G53" s="20">
        <f t="shared" si="4"/>
        <v>0.15102604042806214</v>
      </c>
      <c r="H53" s="20">
        <f t="shared" si="5"/>
        <v>1.082840549235107</v>
      </c>
      <c r="I53" s="20">
        <f t="shared" si="6"/>
        <v>0.92349700120334099</v>
      </c>
      <c r="J53" s="20">
        <f t="shared" si="7"/>
        <v>1.0107015457788349</v>
      </c>
      <c r="K53" s="20">
        <f t="shared" si="8"/>
        <v>0.98941176470588221</v>
      </c>
      <c r="L53" s="20">
        <f>IF('DESIGN INPUTS AND CALCULATIONS'!$C$90="Integrated Leakage",'Integrated Leakage'!I53,'tables and calculations'!$S99)</f>
        <v>0.87545636876243405</v>
      </c>
      <c r="M53" s="20">
        <f>IF('DESIGN INPUTS AND CALCULATIONS'!$C$90="Integrated Leakage",'Integrated Leakage'!K53,'tables and calculations'!$AO99)</f>
        <v>0.91962798732143025</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0.46</v>
      </c>
      <c r="C54" s="20">
        <f t="shared" si="1"/>
        <v>6</v>
      </c>
      <c r="D54" s="20">
        <f t="shared" si="9"/>
        <v>1.5000000000000007</v>
      </c>
      <c r="E54" s="20">
        <f t="shared" si="2"/>
        <v>2.2500000000000018</v>
      </c>
      <c r="F54" s="20">
        <f t="shared" si="3"/>
        <v>1.034866636183509</v>
      </c>
      <c r="G54" s="20">
        <f t="shared" si="4"/>
        <v>0.18141289437585773</v>
      </c>
      <c r="H54" s="20">
        <f t="shared" si="5"/>
        <v>1.1028506383728336</v>
      </c>
      <c r="I54" s="20">
        <f t="shared" si="6"/>
        <v>0.90674109911693812</v>
      </c>
      <c r="J54" s="20">
        <f t="shared" si="7"/>
        <v>1.0172839506172842</v>
      </c>
      <c r="K54" s="20">
        <f t="shared" si="8"/>
        <v>0.98300970873786386</v>
      </c>
      <c r="L54" s="20">
        <f>IF('DESIGN INPUTS AND CALCULATIONS'!$C$90="Integrated Leakage",'Integrated Leakage'!I54,'tables and calculations'!$S100)</f>
        <v>0.86364190466855306</v>
      </c>
      <c r="M54" s="20">
        <f>IF('DESIGN INPUTS AND CALCULATIONS'!$C$90="Integrated Leakage",'Integrated Leakage'!K54,'tables and calculations'!$AO100)</f>
        <v>0.91525397107310913</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0.46</v>
      </c>
      <c r="C55" s="20">
        <f t="shared" si="1"/>
        <v>6</v>
      </c>
      <c r="D55" s="20">
        <f t="shared" si="9"/>
        <v>1.5500000000000007</v>
      </c>
      <c r="E55" s="20">
        <f t="shared" si="2"/>
        <v>2.4025000000000021</v>
      </c>
      <c r="F55" s="20">
        <f t="shared" si="3"/>
        <v>1.0470194445437024</v>
      </c>
      <c r="G55" s="20">
        <f t="shared" si="4"/>
        <v>0.21388138513122951</v>
      </c>
      <c r="H55" s="20">
        <f t="shared" si="5"/>
        <v>1.1228984057673836</v>
      </c>
      <c r="I55" s="20">
        <f t="shared" si="6"/>
        <v>0.89055251558274728</v>
      </c>
      <c r="J55" s="20">
        <f t="shared" si="7"/>
        <v>1.023239680887964</v>
      </c>
      <c r="K55" s="20">
        <f t="shared" si="8"/>
        <v>0.97728813559322025</v>
      </c>
      <c r="L55" s="20">
        <f>IF('DESIGN INPUTS AND CALCULATIONS'!$C$90="Integrated Leakage",'Integrated Leakage'!I55,'tables and calculations'!$S101)</f>
        <v>0.8520907814283486</v>
      </c>
      <c r="M55" s="20">
        <f>IF('DESIGN INPUTS AND CALCULATIONS'!$C$90="Integrated Leakage",'Integrated Leakage'!K55,'tables and calculations'!$AO101)</f>
        <v>0.91133207517299086</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0.46</v>
      </c>
      <c r="C56" s="20">
        <f t="shared" si="1"/>
        <v>6</v>
      </c>
      <c r="D56" s="20">
        <f t="shared" si="9"/>
        <v>1.6000000000000008</v>
      </c>
      <c r="E56" s="20">
        <f t="shared" si="2"/>
        <v>2.5600000000000023</v>
      </c>
      <c r="F56" s="20">
        <f t="shared" si="3"/>
        <v>1.0581122504340281</v>
      </c>
      <c r="G56" s="20">
        <f t="shared" si="4"/>
        <v>0.24833611111111162</v>
      </c>
      <c r="H56" s="20">
        <f t="shared" si="5"/>
        <v>1.1429997207108755</v>
      </c>
      <c r="I56" s="20">
        <f t="shared" si="6"/>
        <v>0.87489085244750675</v>
      </c>
      <c r="J56" s="20">
        <f t="shared" si="7"/>
        <v>1.0286458333333335</v>
      </c>
      <c r="K56" s="20">
        <f t="shared" si="8"/>
        <v>0.97215189873417707</v>
      </c>
      <c r="L56" s="20">
        <f>IF('DESIGN INPUTS AND CALCULATIONS'!$C$90="Integrated Leakage",'Integrated Leakage'!I56,'tables and calculations'!$S102)</f>
        <v>0.84078387076691663</v>
      </c>
      <c r="M56" s="20">
        <f>IF('DESIGN INPUTS AND CALCULATIONS'!$C$90="Integrated Leakage",'Integrated Leakage'!K56,'tables and calculations'!$AO102)</f>
        <v>0.90780106284806938</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0.46</v>
      </c>
      <c r="C57" s="20">
        <f t="shared" si="1"/>
        <v>6</v>
      </c>
      <c r="D57" s="20">
        <f t="shared" si="9"/>
        <v>1.6500000000000008</v>
      </c>
      <c r="E57" s="20">
        <f t="shared" si="2"/>
        <v>2.7225000000000028</v>
      </c>
      <c r="F57" s="20">
        <f t="shared" si="3"/>
        <v>1.0682628173731432</v>
      </c>
      <c r="G57" s="20">
        <f t="shared" si="4"/>
        <v>0.28469590291240182</v>
      </c>
      <c r="H57" s="20">
        <f t="shared" si="5"/>
        <v>1.1631675374964456</v>
      </c>
      <c r="I57" s="20">
        <f t="shared" si="6"/>
        <v>0.85972137956356587</v>
      </c>
      <c r="J57" s="20">
        <f t="shared" si="7"/>
        <v>1.033568003264973</v>
      </c>
      <c r="K57" s="20">
        <f t="shared" si="8"/>
        <v>0.96752221125370186</v>
      </c>
      <c r="L57" s="20">
        <f>IF('DESIGN INPUTS AND CALCULATIONS'!$C$90="Integrated Leakage",'Integrated Leakage'!I57,'tables and calculations'!$S103)</f>
        <v>0.82970556974215803</v>
      </c>
      <c r="M57" s="20">
        <f>IF('DESIGN INPUTS AND CALCULATIONS'!$C$90="Integrated Leakage",'Integrated Leakage'!K57,'tables and calculations'!$AO103)</f>
        <v>0.90460986936871013</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0.46</v>
      </c>
      <c r="C58" s="20">
        <f t="shared" si="1"/>
        <v>6</v>
      </c>
      <c r="D58" s="20">
        <f t="shared" si="9"/>
        <v>1.7000000000000008</v>
      </c>
      <c r="E58" s="20">
        <f t="shared" si="2"/>
        <v>2.8900000000000028</v>
      </c>
      <c r="F58" s="20">
        <f t="shared" si="3"/>
        <v>1.0775733049173264</v>
      </c>
      <c r="G58" s="20">
        <f t="shared" si="4"/>
        <v>0.32289134948096948</v>
      </c>
      <c r="H58" s="20">
        <f t="shared" si="5"/>
        <v>1.183412292651338</v>
      </c>
      <c r="I58" s="20">
        <f t="shared" si="6"/>
        <v>0.84501403797283714</v>
      </c>
      <c r="J58" s="20">
        <f t="shared" si="7"/>
        <v>1.0380622837370244</v>
      </c>
      <c r="K58" s="20">
        <f t="shared" si="8"/>
        <v>0.96333333333333315</v>
      </c>
      <c r="L58" s="20">
        <f>IF('DESIGN INPUTS AND CALCULATIONS'!$C$90="Integrated Leakage",'Integrated Leakage'!I58,'tables and calculations'!$S104)</f>
        <v>0.81884311226232565</v>
      </c>
      <c r="M58" s="20">
        <f>IF('DESIGN INPUTS AND CALCULATIONS'!$C$90="Integrated Leakage",'Integrated Leakage'!K58,'tables and calculations'!$AO104)</f>
        <v>0.9017156155314715</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0.46</v>
      </c>
      <c r="C59" s="20">
        <f t="shared" si="1"/>
        <v>6</v>
      </c>
      <c r="D59" s="20">
        <f t="shared" si="9"/>
        <v>1.7500000000000009</v>
      </c>
      <c r="E59" s="20">
        <f t="shared" si="2"/>
        <v>3.0625000000000031</v>
      </c>
      <c r="F59" s="20">
        <f t="shared" si="3"/>
        <v>1.0861326299227176</v>
      </c>
      <c r="G59" s="20">
        <f t="shared" si="4"/>
        <v>0.36286281179138385</v>
      </c>
      <c r="H59" s="20">
        <f t="shared" si="5"/>
        <v>1.2037422654846432</v>
      </c>
      <c r="I59" s="20">
        <f t="shared" si="6"/>
        <v>0.83074261714768838</v>
      </c>
      <c r="J59" s="20">
        <f t="shared" si="7"/>
        <v>1.0421768707482995</v>
      </c>
      <c r="K59" s="20">
        <f t="shared" si="8"/>
        <v>0.95953002610966043</v>
      </c>
      <c r="L59" s="20">
        <f>IF('DESIGN INPUTS AND CALCULATIONS'!$C$90="Integrated Leakage",'Integrated Leakage'!I59,'tables and calculations'!$S105)</f>
        <v>0.80818600940508545</v>
      </c>
      <c r="M59" s="20">
        <f>IF('DESIGN INPUTS AND CALCULATIONS'!$C$90="Integrated Leakage",'Integrated Leakage'!K59,'tables and calculations'!$AO105)</f>
        <v>0.89908206405285229</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0.46</v>
      </c>
      <c r="C60" s="20">
        <f t="shared" si="1"/>
        <v>6</v>
      </c>
      <c r="D60" s="20">
        <f t="shared" si="9"/>
        <v>1.8000000000000009</v>
      </c>
      <c r="E60" s="20">
        <f t="shared" si="2"/>
        <v>3.2400000000000033</v>
      </c>
      <c r="F60" s="20">
        <f t="shared" si="3"/>
        <v>1.0940184329022415</v>
      </c>
      <c r="G60" s="20">
        <f t="shared" si="4"/>
        <v>0.40455881725346832</v>
      </c>
      <c r="H60" s="20">
        <f t="shared" si="5"/>
        <v>1.2241638984040126</v>
      </c>
      <c r="I60" s="20">
        <f t="shared" si="6"/>
        <v>0.81688408006782154</v>
      </c>
      <c r="J60" s="20">
        <f t="shared" si="7"/>
        <v>1.0459533607681757</v>
      </c>
      <c r="K60" s="20">
        <f t="shared" si="8"/>
        <v>0.95606557377049173</v>
      </c>
      <c r="L60" s="20">
        <f>IF('DESIGN INPUTS AND CALCULATIONS'!$C$90="Integrated Leakage",'Integrated Leakage'!I60,'tables and calculations'!$S106)</f>
        <v>0.79772559513514518</v>
      </c>
      <c r="M60" s="20">
        <f>IF('DESIGN INPUTS AND CALCULATIONS'!$C$90="Integrated Leakage",'Integrated Leakage'!K60,'tables and calculations'!$AO106)</f>
        <v>0.8966784085360161</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0.46</v>
      </c>
      <c r="C61" s="20">
        <f t="shared" si="1"/>
        <v>6</v>
      </c>
      <c r="D61" s="20">
        <f t="shared" si="9"/>
        <v>1.850000000000001</v>
      </c>
      <c r="E61" s="20">
        <f t="shared" si="2"/>
        <v>3.4225000000000034</v>
      </c>
      <c r="F61" s="20">
        <f t="shared" si="3"/>
        <v>1.1012987203933446</v>
      </c>
      <c r="G61" s="20">
        <f t="shared" si="4"/>
        <v>0.44793475367259217</v>
      </c>
      <c r="H61" s="20">
        <f t="shared" si="5"/>
        <v>1.2446820775065159</v>
      </c>
      <c r="I61" s="20">
        <f t="shared" si="6"/>
        <v>0.80341801177318306</v>
      </c>
      <c r="J61" s="20">
        <f t="shared" si="7"/>
        <v>1.049427806184563</v>
      </c>
      <c r="K61" s="20">
        <f t="shared" si="8"/>
        <v>0.95290023201856144</v>
      </c>
      <c r="L61" s="20">
        <f>IF('DESIGN INPUTS AND CALCULATIONS'!$C$90="Integrated Leakage",'Integrated Leakage'!I61,'tables and calculations'!$S107)</f>
        <v>0.78745465802797965</v>
      </c>
      <c r="M61" s="20">
        <f>IF('DESIGN INPUTS AND CALCULATIONS'!$C$90="Integrated Leakage",'Integrated Leakage'!K61,'tables and calculations'!$AO107)</f>
        <v>0.8944783148848986</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0.46</v>
      </c>
      <c r="C62" s="20">
        <f t="shared" si="1"/>
        <v>6</v>
      </c>
      <c r="D62" s="20">
        <f t="shared" si="9"/>
        <v>1.900000000000001</v>
      </c>
      <c r="E62" s="20">
        <f t="shared" si="2"/>
        <v>3.6100000000000039</v>
      </c>
      <c r="F62" s="20">
        <f t="shared" si="3"/>
        <v>1.1080332409972302</v>
      </c>
      <c r="G62" s="20">
        <f t="shared" si="4"/>
        <v>0.49295180055401749</v>
      </c>
      <c r="H62" s="20">
        <f t="shared" si="5"/>
        <v>1.2653003760179824</v>
      </c>
      <c r="I62" s="20">
        <f t="shared" si="6"/>
        <v>0.7903261699384716</v>
      </c>
      <c r="J62" s="20">
        <f t="shared" si="7"/>
        <v>1.0526315789473686</v>
      </c>
      <c r="K62" s="20">
        <f t="shared" si="8"/>
        <v>0.94999999999999984</v>
      </c>
      <c r="L62" s="20">
        <f>IF('DESIGN INPUTS AND CALCULATIONS'!$C$90="Integrated Leakage",'Integrated Leakage'!I62,'tables and calculations'!$S108)</f>
        <v>0.7773671430750132</v>
      </c>
      <c r="M62" s="20">
        <f>IF('DESIGN INPUTS AND CALCULATIONS'!$C$90="Integrated Leakage",'Integrated Leakage'!K62,'tables and calculations'!$AO108)</f>
        <v>0.89245915627611483</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0.46</v>
      </c>
      <c r="C63" s="20">
        <f t="shared" si="1"/>
        <v>6</v>
      </c>
      <c r="D63" s="20">
        <f t="shared" si="9"/>
        <v>1.9500000000000011</v>
      </c>
      <c r="E63" s="20">
        <f t="shared" si="2"/>
        <v>3.8025000000000042</v>
      </c>
      <c r="F63" s="20">
        <f t="shared" si="3"/>
        <v>1.1142746419620424</v>
      </c>
      <c r="G63" s="20">
        <f t="shared" si="4"/>
        <v>0.53957604970738959</v>
      </c>
      <c r="H63" s="20">
        <f t="shared" si="5"/>
        <v>1.2860212640813651</v>
      </c>
      <c r="I63" s="20">
        <f t="shared" si="6"/>
        <v>0.77759211914300908</v>
      </c>
      <c r="J63" s="20">
        <f t="shared" si="7"/>
        <v>1.055592081233107</v>
      </c>
      <c r="K63" s="20">
        <f t="shared" si="8"/>
        <v>0.94733564013840821</v>
      </c>
      <c r="L63" s="20">
        <f>IF('DESIGN INPUTS AND CALCULATIONS'!$C$90="Integrated Leakage",'Integrated Leakage'!I63,'tables and calculations'!$S109)</f>
        <v>0.76745791055909307</v>
      </c>
      <c r="M63" s="20">
        <f>IF('DESIGN INPUTS AND CALCULATIONS'!$C$90="Integrated Leakage",'Integrated Leakage'!K63,'tables and calculations'!$AO109)</f>
        <v>0.89060139792274506</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0.46</v>
      </c>
      <c r="C64" s="20">
        <f t="shared" si="1"/>
        <v>6</v>
      </c>
      <c r="D64" s="20">
        <f t="shared" si="9"/>
        <v>2.0000000000000009</v>
      </c>
      <c r="E64" s="20">
        <f t="shared" si="2"/>
        <v>4.0000000000000036</v>
      </c>
      <c r="F64" s="20">
        <f t="shared" si="3"/>
        <v>1.1200694444444446</v>
      </c>
      <c r="G64" s="20">
        <f t="shared" si="4"/>
        <v>0.58777777777777851</v>
      </c>
      <c r="H64" s="20">
        <f t="shared" si="5"/>
        <v>1.306846288674465</v>
      </c>
      <c r="I64" s="20">
        <f t="shared" si="6"/>
        <v>0.76520093347343909</v>
      </c>
      <c r="J64" s="20">
        <f t="shared" si="7"/>
        <v>1.0583333333333333</v>
      </c>
      <c r="K64" s="20">
        <f t="shared" si="8"/>
        <v>0.94488188976377951</v>
      </c>
      <c r="L64" s="20">
        <f>IF('DESIGN INPUTS AND CALCULATIONS'!$C$90="Integrated Leakage",'Integrated Leakage'!I64,'tables and calculations'!$S110)</f>
        <v>0.7577225413968619</v>
      </c>
      <c r="M64" s="20">
        <f>IF('DESIGN INPUTS AND CALCULATIONS'!$C$90="Integrated Leakage",'Integrated Leakage'!K64,'tables and calculations'!$AO110)</f>
        <v>0.88888809876648611</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0.46</v>
      </c>
      <c r="C65" s="20">
        <f t="shared" si="1"/>
        <v>6</v>
      </c>
      <c r="D65" s="20">
        <f t="shared" si="9"/>
        <v>2.0500000000000007</v>
      </c>
      <c r="E65" s="20">
        <f t="shared" si="2"/>
        <v>4.2025000000000032</v>
      </c>
      <c r="F65" s="20">
        <f t="shared" si="3"/>
        <v>1.1254588685234801</v>
      </c>
      <c r="G65" s="20">
        <f t="shared" si="4"/>
        <v>0.6375308414303662</v>
      </c>
      <c r="H65" s="20">
        <f t="shared" si="5"/>
        <v>1.3277762273643274</v>
      </c>
      <c r="I65" s="20">
        <f t="shared" si="6"/>
        <v>0.75313895473563919</v>
      </c>
      <c r="J65" s="20">
        <f t="shared" si="7"/>
        <v>1.0608764624231608</v>
      </c>
      <c r="K65" s="20">
        <f t="shared" si="8"/>
        <v>0.94261682242990652</v>
      </c>
      <c r="L65" s="20">
        <f>IF('DESIGN INPUTS AND CALCULATIONS'!$C$90="Integrated Leakage",'Integrated Leakage'!I65,'tables and calculations'!$S111)</f>
        <v>0.74815718031559852</v>
      </c>
      <c r="M65" s="20">
        <f>IF('DESIGN INPUTS AND CALCULATIONS'!$C$90="Integrated Leakage",'Integrated Leakage'!K65,'tables and calculations'!$AO111)</f>
        <v>0.88730450518312776</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0.46</v>
      </c>
      <c r="C66" s="20">
        <f t="shared" si="1"/>
        <v>6</v>
      </c>
      <c r="D66" s="20">
        <f t="shared" si="9"/>
        <v>2.1000000000000005</v>
      </c>
      <c r="E66" s="20">
        <f t="shared" si="2"/>
        <v>4.4100000000000019</v>
      </c>
      <c r="F66" s="20">
        <f t="shared" si="3"/>
        <v>1.1304795333397957</v>
      </c>
      <c r="G66" s="20">
        <f t="shared" si="4"/>
        <v>0.68881217211164347</v>
      </c>
      <c r="H66" s="20">
        <f t="shared" si="5"/>
        <v>1.348811219352597</v>
      </c>
      <c r="I66" s="20">
        <f t="shared" si="6"/>
        <v>0.74139359582134889</v>
      </c>
      <c r="J66" s="20">
        <f t="shared" si="7"/>
        <v>1.0632401108591585</v>
      </c>
      <c r="K66" s="20">
        <f t="shared" si="8"/>
        <v>0.94052132701421798</v>
      </c>
      <c r="L66" s="20">
        <f>IF('DESIGN INPUTS AND CALCULATIONS'!$C$90="Integrated Leakage",'Integrated Leakage'!I66,'tables and calculations'!$S112)</f>
        <v>0.73875840983707675</v>
      </c>
      <c r="M66" s="20">
        <f>IF('DESIGN INPUTS AND CALCULATIONS'!$C$90="Integrated Leakage",'Integrated Leakage'!K66,'tables and calculations'!$AO112)</f>
        <v>0.88583771764246522</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0.46</v>
      </c>
      <c r="C67" s="20">
        <f t="shared" si="1"/>
        <v>6</v>
      </c>
      <c r="D67" s="20">
        <f t="shared" si="9"/>
        <v>2.1500000000000004</v>
      </c>
      <c r="E67" s="20">
        <f t="shared" si="2"/>
        <v>4.6225000000000014</v>
      </c>
      <c r="F67" s="20">
        <f t="shared" si="3"/>
        <v>1.1351640531285681</v>
      </c>
      <c r="G67" s="20">
        <f t="shared" si="4"/>
        <v>0.74160135208220679</v>
      </c>
      <c r="H67" s="20">
        <f t="shared" si="5"/>
        <v>1.369950876933467</v>
      </c>
      <c r="I67" s="20">
        <f t="shared" si="6"/>
        <v>0.72995318068515391</v>
      </c>
      <c r="J67" s="20">
        <f t="shared" si="7"/>
        <v>1.0654407787993512</v>
      </c>
      <c r="K67" s="20">
        <f t="shared" si="8"/>
        <v>0.93857868020304558</v>
      </c>
      <c r="L67" s="20">
        <f>IF('DESIGN INPUTS AND CALCULATIONS'!$C$90="Integrated Leakage",'Integrated Leakage'!I67,'tables and calculations'!$S113)</f>
        <v>0.72952314934456985</v>
      </c>
      <c r="M67" s="20">
        <f>IF('DESIGN INPUTS AND CALCULATIONS'!$C$90="Integrated Leakage",'Integrated Leakage'!K67,'tables and calculations'!$AO113)</f>
        <v>0.88447641562085155</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0.46</v>
      </c>
      <c r="C68" s="20">
        <f t="shared" si="1"/>
        <v>6</v>
      </c>
      <c r="D68" s="20">
        <f t="shared" si="9"/>
        <v>2.2000000000000002</v>
      </c>
      <c r="E68" s="20">
        <f t="shared" si="2"/>
        <v>4.8400000000000007</v>
      </c>
      <c r="F68" s="20">
        <f t="shared" si="3"/>
        <v>1.1395415461906826</v>
      </c>
      <c r="G68" s="20">
        <f t="shared" si="4"/>
        <v>0.79588025711662069</v>
      </c>
      <c r="H68" s="20">
        <f t="shared" si="5"/>
        <v>1.3911943801307218</v>
      </c>
      <c r="I68" s="20">
        <f t="shared" si="6"/>
        <v>0.71880681397378576</v>
      </c>
      <c r="J68" s="20">
        <f t="shared" si="7"/>
        <v>1.0674931129476586</v>
      </c>
      <c r="K68" s="20">
        <f t="shared" si="8"/>
        <v>0.93677419354838698</v>
      </c>
      <c r="L68" s="20">
        <f>IF('DESIGN INPUTS AND CALCULATIONS'!$C$90="Integrated Leakage",'Integrated Leakage'!I68,'tables and calculations'!$S114)</f>
        <v>0.72044857456701383</v>
      </c>
      <c r="M68" s="20">
        <f>IF('DESIGN INPUTS AND CALCULATIONS'!$C$90="Integrated Leakage",'Integrated Leakage'!K68,'tables and calculations'!$AO114)</f>
        <v>0.88321062933626382</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0.46</v>
      </c>
      <c r="C69" s="20">
        <f t="shared" si="1"/>
        <v>6</v>
      </c>
      <c r="D69" s="20">
        <f t="shared" si="9"/>
        <v>2.25</v>
      </c>
      <c r="E69" s="20">
        <f t="shared" si="2"/>
        <v>5.0625</v>
      </c>
      <c r="F69" s="20">
        <f t="shared" si="3"/>
        <v>1.1436380708300642</v>
      </c>
      <c r="G69" s="20">
        <f t="shared" si="4"/>
        <v>0.85163275415333028</v>
      </c>
      <c r="H69" s="20">
        <f t="shared" si="5"/>
        <v>1.4125405569339928</v>
      </c>
      <c r="I69" s="20">
        <f t="shared" si="6"/>
        <v>0.70794427465542098</v>
      </c>
      <c r="J69" s="20">
        <f t="shared" si="7"/>
        <v>1.0694101508916325</v>
      </c>
      <c r="K69" s="20">
        <f t="shared" si="8"/>
        <v>0.93509492047203679</v>
      </c>
      <c r="L69" s="20">
        <f>IF('DESIGN INPUTS AND CALCULATIONS'!$C$90="Integrated Leakage",'Integrated Leakage'!I69,'tables and calculations'!$S115)</f>
        <v>0.71153205367301953</v>
      </c>
      <c r="M69" s="20">
        <f>IF('DESIGN INPUTS AND CALCULATIONS'!$C$90="Integrated Leakage",'Integrated Leakage'!K69,'tables and calculations'!$AO115)</f>
        <v>0.88203154935363315</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0.46</v>
      </c>
      <c r="C70" s="20">
        <f t="shared" si="1"/>
        <v>6</v>
      </c>
      <c r="D70" s="20">
        <f t="shared" si="9"/>
        <v>2.2999999999999998</v>
      </c>
      <c r="E70" s="20">
        <f t="shared" si="2"/>
        <v>5.2899999999999991</v>
      </c>
      <c r="F70" s="20">
        <f t="shared" si="3"/>
        <v>1.1474769998360179</v>
      </c>
      <c r="G70" s="20">
        <f t="shared" si="4"/>
        <v>0.90884444444444412</v>
      </c>
      <c r="H70" s="20">
        <f t="shared" si="5"/>
        <v>1.433987951232667</v>
      </c>
      <c r="I70" s="20">
        <f t="shared" si="6"/>
        <v>0.69735592906508903</v>
      </c>
      <c r="J70" s="20">
        <f t="shared" si="7"/>
        <v>1.0712035286704473</v>
      </c>
      <c r="K70" s="20">
        <f t="shared" si="8"/>
        <v>0.93352941176470594</v>
      </c>
      <c r="L70" s="20">
        <f>IF('DESIGN INPUTS AND CALCULATIONS'!$C$90="Integrated Leakage",'Integrated Leakage'!I70,'tables and calculations'!$S116)</f>
        <v>0.70277109686513128</v>
      </c>
      <c r="M70" s="20">
        <f>IF('DESIGN INPUTS AND CALCULATIONS'!$C$90="Integrated Leakage",'Integrated Leakage'!K70,'tables and calculations'!$AO116)</f>
        <v>0.88093136700010399</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0.46</v>
      </c>
      <c r="C71" s="20">
        <f t="shared" si="1"/>
        <v>6</v>
      </c>
      <c r="D71" s="20">
        <f t="shared" si="9"/>
        <v>2.3499999999999996</v>
      </c>
      <c r="E71" s="20">
        <f t="shared" si="2"/>
        <v>5.5224999999999982</v>
      </c>
      <c r="F71" s="20">
        <f t="shared" si="3"/>
        <v>1.1510793430964033</v>
      </c>
      <c r="G71" s="20">
        <f t="shared" si="4"/>
        <v>0.96750244454504242</v>
      </c>
      <c r="H71" s="20">
        <f t="shared" si="5"/>
        <v>1.4555348802558616</v>
      </c>
      <c r="I71" s="20">
        <f t="shared" si="6"/>
        <v>0.68703265965307181</v>
      </c>
      <c r="J71" s="20">
        <f t="shared" si="7"/>
        <v>1.072883657763694</v>
      </c>
      <c r="K71" s="20">
        <f t="shared" si="8"/>
        <v>0.93206751054852321</v>
      </c>
      <c r="L71" s="20">
        <f>IF('DESIGN INPUTS AND CALCULATIONS'!$C$90="Integrated Leakage",'Integrated Leakage'!I71,'tables and calculations'!$S117)</f>
        <v>0.69416331693233435</v>
      </c>
      <c r="M71" s="20">
        <f>IF('DESIGN INPUTS AND CALCULATIONS'!$C$90="Integrated Leakage",'Integrated Leakage'!K71,'tables and calculations'!$AO117)</f>
        <v>0.87990313998542968</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0.46</v>
      </c>
      <c r="C72" s="20">
        <f t="shared" si="1"/>
        <v>6</v>
      </c>
      <c r="D72" s="20">
        <f t="shared" si="9"/>
        <v>2.3999999999999995</v>
      </c>
      <c r="E72" s="20">
        <f t="shared" si="2"/>
        <v>5.7599999999999971</v>
      </c>
      <c r="F72" s="20">
        <f t="shared" si="3"/>
        <v>1.1544640263012498</v>
      </c>
      <c r="G72" s="20">
        <f t="shared" si="4"/>
        <v>1.0275951989026055</v>
      </c>
      <c r="H72" s="20">
        <f t="shared" si="5"/>
        <v>1.4771794830703056</v>
      </c>
      <c r="I72" s="20">
        <f t="shared" si="6"/>
        <v>0.67696580643098847</v>
      </c>
      <c r="J72" s="20">
        <f t="shared" si="7"/>
        <v>1.0744598765432098</v>
      </c>
      <c r="K72" s="20">
        <f t="shared" si="8"/>
        <v>0.93070017953321371</v>
      </c>
      <c r="L72" s="20">
        <f>IF('DESIGN INPUTS AND CALCULATIONS'!$C$90="Integrated Leakage",'Integrated Leakage'!I72,'tables and calculations'!$S118)</f>
        <v>0.6857063986813734</v>
      </c>
      <c r="M72" s="20">
        <f>IF('DESIGN INPUTS AND CALCULATIONS'!$C$90="Integrated Leakage",'Integrated Leakage'!K72,'tables and calculations'!$AO118)</f>
        <v>0.87894067875067028</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0.46</v>
      </c>
      <c r="C73" s="20">
        <f t="shared" si="1"/>
        <v>6</v>
      </c>
      <c r="D73" s="20">
        <f t="shared" si="9"/>
        <v>2.4499999999999993</v>
      </c>
      <c r="E73" s="20">
        <f t="shared" si="2"/>
        <v>6.0024999999999968</v>
      </c>
      <c r="F73" s="20">
        <f t="shared" si="3"/>
        <v>1.1576481323659069</v>
      </c>
      <c r="G73" s="20">
        <f t="shared" si="4"/>
        <v>1.0891123189411811</v>
      </c>
      <c r="H73" s="20">
        <f t="shared" si="5"/>
        <v>1.4989197614639309</v>
      </c>
      <c r="I73" s="20">
        <f t="shared" si="6"/>
        <v>0.66714711868455367</v>
      </c>
      <c r="J73" s="20">
        <f t="shared" si="7"/>
        <v>1.0759405803137583</v>
      </c>
      <c r="K73" s="20">
        <f t="shared" si="8"/>
        <v>0.92941935483870952</v>
      </c>
      <c r="L73" s="20">
        <f>IF('DESIGN INPUTS AND CALCULATIONS'!$C$90="Integrated Leakage",'Integrated Leakage'!I73,'tables and calculations'!$S119)</f>
        <v>0.67739807554499176</v>
      </c>
      <c r="M73" s="20">
        <f>IF('DESIGN INPUTS AND CALCULATIONS'!$C$90="Integrated Leakage",'Integrated Leakage'!K73,'tables and calculations'!$AO119)</f>
        <v>0.87803844994828228</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0.46</v>
      </c>
      <c r="C74" s="20">
        <f t="shared" si="1"/>
        <v>6</v>
      </c>
      <c r="D74" s="20">
        <f t="shared" si="9"/>
        <v>2.4999999999999991</v>
      </c>
      <c r="E74" s="20">
        <f t="shared" si="2"/>
        <v>6.2499999999999956</v>
      </c>
      <c r="F74" s="20">
        <f t="shared" si="3"/>
        <v>1.1606471111111114</v>
      </c>
      <c r="G74" s="20">
        <f t="shared" si="4"/>
        <v>1.1520444444444429</v>
      </c>
      <c r="H74" s="20">
        <f t="shared" si="5"/>
        <v>1.5207536143490024</v>
      </c>
      <c r="I74" s="20">
        <f t="shared" si="6"/>
        <v>0.65756871498745417</v>
      </c>
      <c r="J74" s="20">
        <f t="shared" si="7"/>
        <v>1.0773333333333335</v>
      </c>
      <c r="K74" s="20">
        <f t="shared" si="8"/>
        <v>0.92821782178217804</v>
      </c>
      <c r="L74" s="20">
        <f>IF('DESIGN INPUTS AND CALCULATIONS'!$C$90="Integrated Leakage",'Integrated Leakage'!I74,'tables and calculations'!$S120)</f>
        <v>0.6692361119738558</v>
      </c>
      <c r="M74" s="20">
        <f>IF('DESIGN INPUTS AND CALCULATIONS'!$C$90="Integrated Leakage",'Integrated Leakage'!K74,'tables and calculations'!$AO120)</f>
        <v>0.87719149414773434</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0.46</v>
      </c>
      <c r="C75" s="20">
        <f t="shared" si="1"/>
        <v>6</v>
      </c>
      <c r="D75" s="20">
        <f t="shared" si="9"/>
        <v>2.5499999999999989</v>
      </c>
      <c r="E75" s="20">
        <f t="shared" si="2"/>
        <v>6.5024999999999942</v>
      </c>
      <c r="F75" s="20">
        <f t="shared" si="3"/>
        <v>1.1634749618390705</v>
      </c>
      <c r="G75" s="20">
        <f t="shared" si="4"/>
        <v>1.2163831237748046</v>
      </c>
      <c r="H75" s="20">
        <f t="shared" si="5"/>
        <v>1.5426788666517328</v>
      </c>
      <c r="I75" s="20">
        <f t="shared" si="6"/>
        <v>0.64822304992770396</v>
      </c>
      <c r="J75" s="20">
        <f t="shared" si="7"/>
        <v>1.0786449656115169</v>
      </c>
      <c r="K75" s="20">
        <f t="shared" si="8"/>
        <v>0.92708910891089114</v>
      </c>
      <c r="L75" s="20">
        <f>IF('DESIGN INPUTS AND CALCULATIONS'!$C$90="Integrated Leakage",'Integrated Leakage'!I75,'tables and calculations'!$S121)</f>
        <v>0.66121829047169745</v>
      </c>
      <c r="M75" s="20">
        <f>IF('DESIGN INPUTS AND CALCULATIONS'!$C$90="Integrated Leakage",'Integrated Leakage'!K75,'tables and calculations'!$AO121)</f>
        <v>0.87639535540657454</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0.46</v>
      </c>
      <c r="C76" s="20">
        <f t="shared" si="1"/>
        <v>6</v>
      </c>
      <c r="D76" s="20">
        <f t="shared" si="9"/>
        <v>2.5999999999999988</v>
      </c>
      <c r="E76" s="20">
        <f t="shared" si="2"/>
        <v>6.7599999999999936</v>
      </c>
      <c r="F76" s="20">
        <f t="shared" si="3"/>
        <v>1.1661443927033368</v>
      </c>
      <c r="G76" s="20">
        <f t="shared" si="4"/>
        <v>1.2821207100591694</v>
      </c>
      <c r="H76" s="20">
        <f t="shared" si="5"/>
        <v>1.5646932935123439</v>
      </c>
      <c r="I76" s="20">
        <f t="shared" si="6"/>
        <v>0.6391028862629371</v>
      </c>
      <c r="J76" s="20">
        <f t="shared" si="7"/>
        <v>1.0798816568047338</v>
      </c>
      <c r="K76" s="20">
        <f t="shared" si="8"/>
        <v>0.92602739726027394</v>
      </c>
      <c r="L76" s="20">
        <f>IF('DESIGN INPUTS AND CALCULATIONS'!$C$90="Integrated Leakage",'Integrated Leakage'!I76,'tables and calculations'!$S122)</f>
        <v>0.65334240234041907</v>
      </c>
      <c r="M76" s="20">
        <f>IF('DESIGN INPUTS AND CALCULATIONS'!$C$90="Integrated Leakage",'Integrated Leakage'!K76,'tables and calculations'!$AO122)</f>
        <v>0.87564602078068188</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0.46</v>
      </c>
      <c r="C77" s="20">
        <f t="shared" si="1"/>
        <v>6</v>
      </c>
      <c r="D77" s="20">
        <f t="shared" si="9"/>
        <v>2.6499999999999986</v>
      </c>
      <c r="E77" s="20">
        <f t="shared" si="2"/>
        <v>7.0224999999999929</v>
      </c>
      <c r="F77" s="20">
        <f t="shared" si="3"/>
        <v>1.1686669601567312</v>
      </c>
      <c r="G77" s="20">
        <f t="shared" si="4"/>
        <v>1.3492502709544694</v>
      </c>
      <c r="H77" s="20">
        <f t="shared" si="5"/>
        <v>1.5867946404973772</v>
      </c>
      <c r="I77" s="20">
        <f t="shared" si="6"/>
        <v>0.63020127146796534</v>
      </c>
      <c r="J77" s="20">
        <f t="shared" si="7"/>
        <v>1.0810490091372968</v>
      </c>
      <c r="K77" s="20">
        <f t="shared" si="8"/>
        <v>0.92502744237102086</v>
      </c>
      <c r="L77" s="20">
        <f>IF('DESIGN INPUTS AND CALCULATIONS'!$C$90="Integrated Leakage",'Integrated Leakage'!I77,'tables and calculations'!$S123)</f>
        <v>0.64560624137207023</v>
      </c>
      <c r="M77" s="20">
        <f>IF('DESIGN INPUTS AND CALCULATIONS'!$C$90="Integrated Leakage",'Integrated Leakage'!K77,'tables and calculations'!$AO123)</f>
        <v>0.87493986819391789</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0.46</v>
      </c>
      <c r="C78" s="20">
        <f t="shared" si="1"/>
        <v>6</v>
      </c>
      <c r="D78" s="20">
        <f t="shared" si="9"/>
        <v>2.6999999999999984</v>
      </c>
      <c r="E78" s="20">
        <f t="shared" si="2"/>
        <v>7.2899999999999912</v>
      </c>
      <c r="F78" s="20">
        <f t="shared" si="3"/>
        <v>1.1710531912523605</v>
      </c>
      <c r="G78" s="20">
        <f t="shared" si="4"/>
        <v>1.4177655100001669</v>
      </c>
      <c r="H78" s="20">
        <f t="shared" si="5"/>
        <v>1.6089806404219187</v>
      </c>
      <c r="I78" s="20">
        <f t="shared" si="6"/>
        <v>0.62151151783763703</v>
      </c>
      <c r="J78" s="20">
        <f t="shared" si="7"/>
        <v>1.0821521109586953</v>
      </c>
      <c r="K78" s="20">
        <f t="shared" si="8"/>
        <v>0.92408450704225353</v>
      </c>
      <c r="L78" s="20">
        <f>IF('DESIGN INPUTS AND CALCULATIONS'!$C$90="Integrated Leakage",'Integrated Leakage'!I78,'tables and calculations'!$S124)</f>
        <v>0.63800759986440392</v>
      </c>
      <c r="M78" s="20">
        <f>IF('DESIGN INPUTS AND CALCULATIONS'!$C$90="Integrated Leakage",'Integrated Leakage'!K78,'tables and calculations'!$AO124)</f>
        <v>0.8742736213657476</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0.46</v>
      </c>
      <c r="C79" s="20">
        <f t="shared" si="1"/>
        <v>6</v>
      </c>
      <c r="D79" s="20">
        <f t="shared" si="9"/>
        <v>2.7499999999999982</v>
      </c>
      <c r="E79" s="20">
        <f t="shared" si="2"/>
        <v>7.5624999999999902</v>
      </c>
      <c r="F79" s="20">
        <f t="shared" si="3"/>
        <v>1.1733126911489045</v>
      </c>
      <c r="G79" s="20">
        <f t="shared" si="4"/>
        <v>1.4876606978879681</v>
      </c>
      <c r="H79" s="20">
        <f t="shared" si="5"/>
        <v>1.6312490272907054</v>
      </c>
      <c r="I79" s="20">
        <f t="shared" si="6"/>
        <v>0.61302718546957313</v>
      </c>
      <c r="J79" s="20">
        <f t="shared" si="7"/>
        <v>1.0831955922865013</v>
      </c>
      <c r="K79" s="20">
        <f t="shared" si="8"/>
        <v>0.92319430315361151</v>
      </c>
      <c r="L79" s="20">
        <f>IF('DESIGN INPUTS AND CALCULATIONS'!$C$90="Integrated Leakage",'Integrated Leakage'!I79,'tables and calculations'!$S125)</f>
        <v>0.63054426645172412</v>
      </c>
      <c r="M79" s="20">
        <f>IF('DESIGN INPUTS AND CALCULATIONS'!$C$90="Integrated Leakage",'Integrated Leakage'!K79,'tables and calculations'!$AO125)</f>
        <v>0.87364431072005899</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0.46</v>
      </c>
      <c r="C80" s="20">
        <f t="shared" si="1"/>
        <v>6</v>
      </c>
      <c r="D80" s="20">
        <f t="shared" si="9"/>
        <v>2.799999999999998</v>
      </c>
      <c r="E80" s="20">
        <f t="shared" si="2"/>
        <v>7.8399999999999892</v>
      </c>
      <c r="F80" s="20">
        <f t="shared" si="3"/>
        <v>1.1754542378175759</v>
      </c>
      <c r="G80" s="20">
        <f t="shared" si="4"/>
        <v>1.5589306122448949</v>
      </c>
      <c r="H80" s="20">
        <f t="shared" si="5"/>
        <v>1.6535975477916236</v>
      </c>
      <c r="I80" s="20">
        <f t="shared" si="6"/>
        <v>0.6047420675819809</v>
      </c>
      <c r="J80" s="20">
        <f t="shared" si="7"/>
        <v>1.0841836734693877</v>
      </c>
      <c r="K80" s="20">
        <f t="shared" si="8"/>
        <v>0.9223529411764706</v>
      </c>
      <c r="L80" s="20">
        <f>IF('DESIGN INPUTS AND CALCULATIONS'!$C$90="Integrated Leakage",'Integrated Leakage'!I80,'tables and calculations'!$S126)</f>
        <v>0.62321402533732473</v>
      </c>
      <c r="M80" s="20">
        <f>IF('DESIGN INPUTS AND CALCULATIONS'!$C$90="Integrated Leakage",'Integrated Leakage'!K80,'tables and calculations'!$AO126)</f>
        <v>0.87304923938054246</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0.46</v>
      </c>
      <c r="C81" s="20">
        <f t="shared" si="1"/>
        <v>6</v>
      </c>
      <c r="D81" s="20">
        <f t="shared" si="9"/>
        <v>2.8499999999999979</v>
      </c>
      <c r="E81" s="20">
        <f t="shared" si="2"/>
        <v>8.1224999999999881</v>
      </c>
      <c r="F81" s="20">
        <f t="shared" si="3"/>
        <v>1.1774858656520251</v>
      </c>
      <c r="G81" s="20">
        <f t="shared" si="4"/>
        <v>1.6315704847455406</v>
      </c>
      <c r="H81" s="20">
        <f t="shared" si="5"/>
        <v>1.6760239707109101</v>
      </c>
      <c r="I81" s="20">
        <f t="shared" si="6"/>
        <v>0.59665017772737183</v>
      </c>
      <c r="J81" s="20">
        <f t="shared" si="7"/>
        <v>1.0851202079272255</v>
      </c>
      <c r="K81" s="20">
        <f t="shared" si="8"/>
        <v>0.92155688622754484</v>
      </c>
      <c r="L81" s="20">
        <f>IF('DESIGN INPUTS AND CALCULATIONS'!$C$90="Integrated Leakage",'Integrated Leakage'!I81,'tables and calculations'!$S127)</f>
        <v>0.61601465659172205</v>
      </c>
      <c r="M81" s="20">
        <f>IF('DESIGN INPUTS AND CALCULATIONS'!$C$90="Integrated Leakage",'Integrated Leakage'!K81,'tables and calculations'!$AO127)</f>
        <v>0.87248595350650593</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0.46</v>
      </c>
      <c r="C82" s="20">
        <f t="shared" si="1"/>
        <v>6</v>
      </c>
      <c r="D82" s="20">
        <f t="shared" si="9"/>
        <v>2.8999999999999977</v>
      </c>
      <c r="E82" s="20">
        <f t="shared" si="2"/>
        <v>8.4099999999999859</v>
      </c>
      <c r="F82" s="20">
        <f t="shared" si="3"/>
        <v>1.1794149394339422</v>
      </c>
      <c r="G82" s="20">
        <f t="shared" si="4"/>
        <v>1.7055759545514564</v>
      </c>
      <c r="H82" s="20">
        <f t="shared" si="5"/>
        <v>1.6985260945847722</v>
      </c>
      <c r="I82" s="20">
        <f t="shared" si="6"/>
        <v>0.58874573854837575</v>
      </c>
      <c r="J82" s="20">
        <f t="shared" si="7"/>
        <v>1.0860087197780421</v>
      </c>
      <c r="K82" s="20">
        <f t="shared" si="8"/>
        <v>0.92080291970802908</v>
      </c>
      <c r="L82" s="20">
        <f>IF('DESIGN INPUTS AND CALCULATIONS'!$C$90="Integrated Leakage",'Integrated Leakage'!I82,'tables and calculations'!$S128)</f>
        <v>0.60894393724497253</v>
      </c>
      <c r="M82" s="20">
        <f>IF('DESIGN INPUTS AND CALCULATIONS'!$C$90="Integrated Leakage",'Integrated Leakage'!K82,'tables and calculations'!$AO128)</f>
        <v>0.87195221634438103</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0.46</v>
      </c>
      <c r="C83" s="20">
        <f t="shared" si="1"/>
        <v>6</v>
      </c>
      <c r="D83" s="20">
        <f t="shared" si="9"/>
        <v>2.9499999999999975</v>
      </c>
      <c r="E83" s="20">
        <f t="shared" si="2"/>
        <v>8.7024999999999846</v>
      </c>
      <c r="F83" s="20">
        <f t="shared" si="3"/>
        <v>1.1812482198979721</v>
      </c>
      <c r="G83" s="20">
        <f t="shared" si="4"/>
        <v>1.7809430272271651</v>
      </c>
      <c r="H83" s="20">
        <f t="shared" si="5"/>
        <v>1.7211017538556914</v>
      </c>
      <c r="I83" s="20">
        <f t="shared" si="6"/>
        <v>0.5810231717908334</v>
      </c>
      <c r="J83" s="20">
        <f t="shared" si="7"/>
        <v>1.086852437039165</v>
      </c>
      <c r="K83" s="20">
        <f t="shared" si="8"/>
        <v>0.92008810572687227</v>
      </c>
      <c r="L83" s="20">
        <f>IF('DESIGN INPUTS AND CALCULATIONS'!$C$90="Integrated Leakage",'Integrated Leakage'!I83,'tables and calculations'!$S129)</f>
        <v>0.60199964295408359</v>
      </c>
      <c r="M83" s="20">
        <f>IF('DESIGN INPUTS AND CALCULATIONS'!$C$90="Integrated Leakage",'Integrated Leakage'!K83,'tables and calculations'!$AO129)</f>
        <v>0.87144598547001439</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0.46</v>
      </c>
      <c r="C84" s="20">
        <f t="shared" si="1"/>
        <v>6</v>
      </c>
      <c r="D84" s="20">
        <f t="shared" si="9"/>
        <v>2.9999999999999973</v>
      </c>
      <c r="E84" s="20">
        <f t="shared" si="2"/>
        <v>8.999999999999984</v>
      </c>
      <c r="F84" s="20">
        <f t="shared" si="3"/>
        <v>1.1829919219631155</v>
      </c>
      <c r="G84" s="20">
        <f t="shared" si="4"/>
        <v>1.8576680384087749</v>
      </c>
      <c r="H84" s="20">
        <f t="shared" si="5"/>
        <v>1.7437488237621526</v>
      </c>
      <c r="I84" s="20">
        <f t="shared" si="6"/>
        <v>0.57347708934506503</v>
      </c>
      <c r="J84" s="20">
        <f t="shared" si="7"/>
        <v>1.0876543209876544</v>
      </c>
      <c r="K84" s="20">
        <f t="shared" si="8"/>
        <v>0.91940976163450616</v>
      </c>
      <c r="L84" s="20">
        <f>IF('DESIGN INPUTS AND CALCULATIONS'!$C$90="Integrated Leakage",'Integrated Leakage'!I84,'tables and calculations'!$S130)</f>
        <v>0.59517955006992185</v>
      </c>
      <c r="M84" s="20">
        <f>IF('DESIGN INPUTS AND CALCULATIONS'!$C$90="Integrated Leakage",'Integrated Leakage'!K84,'tables and calculations'!$AO130)</f>
        <v>0.87096539277913221</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0.46</v>
      </c>
      <c r="C85" s="20">
        <f t="shared" si="1"/>
        <v>6</v>
      </c>
      <c r="D85" s="20">
        <f t="shared" si="9"/>
        <v>3.0499999999999972</v>
      </c>
      <c r="E85" s="20">
        <f t="shared" si="2"/>
        <v>9.3024999999999824</v>
      </c>
      <c r="F85" s="20">
        <f t="shared" si="3"/>
        <v>1.184651766548525</v>
      </c>
      <c r="G85" s="20">
        <f t="shared" si="4"/>
        <v>1.9357476216070901</v>
      </c>
      <c r="H85" s="20">
        <f t="shared" si="5"/>
        <v>1.7664652241568797</v>
      </c>
      <c r="I85" s="20">
        <f t="shared" si="6"/>
        <v>0.56610228513119598</v>
      </c>
      <c r="J85" s="20">
        <f t="shared" si="7"/>
        <v>1.0884170921795215</v>
      </c>
      <c r="K85" s="20">
        <f t="shared" si="8"/>
        <v>0.91876543209876549</v>
      </c>
      <c r="L85" s="20">
        <f>IF('DESIGN INPUTS AND CALCULATIONS'!$C$90="Integrated Leakage",'Integrated Leakage'!I85,'tables and calculations'!$S131)</f>
        <v>0.58848143796362018</v>
      </c>
      <c r="M85" s="20">
        <f>IF('DESIGN INPUTS AND CALCULATIONS'!$C$90="Integrated Leakage",'Integrated Leakage'!K85,'tables and calculations'!$AO131)</f>
        <v>0.87050872685154446</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0.46</v>
      </c>
      <c r="C86" s="20">
        <f t="shared" si="1"/>
        <v>6</v>
      </c>
      <c r="D86" s="20">
        <f t="shared" si="9"/>
        <v>3.099999999999997</v>
      </c>
      <c r="E86" s="20">
        <f t="shared" si="2"/>
        <v>9.6099999999999817</v>
      </c>
      <c r="F86" s="20">
        <f t="shared" si="3"/>
        <v>1.1862330267650778</v>
      </c>
      <c r="G86" s="20">
        <f t="shared" si="4"/>
        <v>2.0151786796161359</v>
      </c>
      <c r="H86" s="20">
        <f t="shared" si="5"/>
        <v>1.789248922420023</v>
      </c>
      <c r="I86" s="20">
        <f t="shared" si="6"/>
        <v>0.55889372768069878</v>
      </c>
      <c r="J86" s="20">
        <f t="shared" si="7"/>
        <v>1.0891432535553245</v>
      </c>
      <c r="K86" s="20">
        <f t="shared" si="8"/>
        <v>0.91815286624203807</v>
      </c>
      <c r="L86" s="20">
        <f>IF('DESIGN INPUTS AND CALCULATIONS'!$C$90="Integrated Leakage",'Integrated Leakage'!I86,'tables and calculations'!$S132)</f>
        <v>0.58190309150172992</v>
      </c>
      <c r="M86" s="20">
        <f>IF('DESIGN INPUTS AND CALCULATIONS'!$C$90="Integrated Leakage",'Integrated Leakage'!K86,'tables and calculations'!$AO132)</f>
        <v>0.87007441737130309</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0.46</v>
      </c>
      <c r="C87" s="20">
        <f t="shared" si="1"/>
        <v>6</v>
      </c>
      <c r="D87" s="20">
        <f t="shared" si="9"/>
        <v>3.1499999999999968</v>
      </c>
      <c r="E87" s="20">
        <f t="shared" si="2"/>
        <v>9.9224999999999799</v>
      </c>
      <c r="F87" s="20">
        <f t="shared" si="3"/>
        <v>1.1877405691664908</v>
      </c>
      <c r="G87" s="20">
        <f t="shared" si="4"/>
        <v>2.0959583590729332</v>
      </c>
      <c r="H87" s="20">
        <f t="shared" si="5"/>
        <v>1.8120979356092828</v>
      </c>
      <c r="I87" s="20">
        <f t="shared" si="6"/>
        <v>0.55184655329556975</v>
      </c>
      <c r="J87" s="20">
        <f t="shared" si="7"/>
        <v>1.0898351109991322</v>
      </c>
      <c r="K87" s="20">
        <f t="shared" si="8"/>
        <v>0.91756999743128687</v>
      </c>
      <c r="L87" s="20">
        <f>IF('DESIGN INPUTS AND CALCULATIONS'!$C$90="Integrated Leakage",'Integrated Leakage'!I87,'tables and calculations'!$S133)</f>
        <v>0.57544230358329973</v>
      </c>
      <c r="M87" s="20">
        <f>IF('DESIGN INPUTS AND CALCULATIONS'!$C$90="Integrated Leakage",'Integrated Leakage'!K87,'tables and calculations'!$AO133)</f>
        <v>0.86966102133229806</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0.46</v>
      </c>
      <c r="C88" s="20">
        <f t="shared" si="1"/>
        <v>6</v>
      </c>
      <c r="D88" s="20">
        <f t="shared" si="9"/>
        <v>3.1999999999999966</v>
      </c>
      <c r="E88" s="20">
        <f t="shared" si="2"/>
        <v>10.239999999999979</v>
      </c>
      <c r="F88" s="20">
        <f t="shared" si="3"/>
        <v>1.189178890652127</v>
      </c>
      <c r="G88" s="20">
        <f t="shared" si="4"/>
        <v>2.1780840277777718</v>
      </c>
      <c r="H88" s="20">
        <f t="shared" si="5"/>
        <v>1.8350103319681605</v>
      </c>
      <c r="I88" s="20">
        <f t="shared" si="6"/>
        <v>0.54495605969010485</v>
      </c>
      <c r="J88" s="20">
        <f t="shared" si="7"/>
        <v>1.0904947916666667</v>
      </c>
      <c r="K88" s="20">
        <f t="shared" si="8"/>
        <v>0.91701492537313423</v>
      </c>
      <c r="L88" s="20">
        <f>IF('DESIGN INPUTS AND CALCULATIONS'!$C$90="Integrated Leakage",'Integrated Leakage'!I88,'tables and calculations'!$S134)</f>
        <v>0.56909687767162398</v>
      </c>
      <c r="M88" s="20">
        <f>IF('DESIGN INPUTS AND CALCULATIONS'!$C$90="Integrated Leakage",'Integrated Leakage'!K88,'tables and calculations'!$AO134)</f>
        <v>0.86926721079830527</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0.46</v>
      </c>
      <c r="C89" s="20">
        <f t="shared" si="1"/>
        <v>6</v>
      </c>
      <c r="D89" s="20">
        <f t="shared" si="9"/>
        <v>3.2499999999999964</v>
      </c>
      <c r="E89" s="20">
        <f t="shared" ref="E89:E95" si="10">D89^2</f>
        <v>10.562499999999977</v>
      </c>
      <c r="F89" s="20">
        <f t="shared" ref="F89:F95" si="11">($C$18*(1-(1-($C$17^2))/(E89)))^2</f>
        <v>1.1905521515353101</v>
      </c>
      <c r="G89" s="20">
        <f t="shared" ref="G89:G95" si="12">((B89/$C$17)*(D89-(1/D89)))^2</f>
        <v>2.2615532544378638</v>
      </c>
      <c r="H89" s="20">
        <f t="shared" ref="H89:H95" si="13">SQRT(F89+G89)</f>
        <v>1.857984231895732</v>
      </c>
      <c r="I89" s="20">
        <f t="shared" ref="I89:I95" si="14">1/(H89)</f>
        <v>0.53821770003918901</v>
      </c>
      <c r="J89" s="20">
        <f t="shared" ref="J89:J95" si="15">SQRT(F89)</f>
        <v>1.0911242603550295</v>
      </c>
      <c r="K89" s="20">
        <f t="shared" ref="K89:K95" si="16">1/J89</f>
        <v>0.91648590021691978</v>
      </c>
      <c r="L89" s="20">
        <f>IF('DESIGN INPUTS AND CALCULATIONS'!$C$90="Integrated Leakage",'Integrated Leakage'!I89,'tables and calculations'!$S135)</f>
        <v>0.5628646302693695</v>
      </c>
      <c r="M89" s="20">
        <f>IF('DESIGN INPUTS AND CALCULATIONS'!$C$90="Integrated Leakage",'Integrated Leakage'!K89,'tables and calculations'!$AO135)</f>
        <v>0.86889176201970497</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0.46</v>
      </c>
      <c r="C90" s="20">
        <f t="shared" si="1"/>
        <v>6</v>
      </c>
      <c r="D90" s="20">
        <f t="shared" ref="D90:D95" si="17">D89+0.05</f>
        <v>3.2999999999999963</v>
      </c>
      <c r="E90" s="20">
        <f t="shared" si="10"/>
        <v>10.889999999999976</v>
      </c>
      <c r="F90" s="20">
        <f t="shared" si="11"/>
        <v>1.1918642052240049</v>
      </c>
      <c r="G90" s="20">
        <f t="shared" si="12"/>
        <v>2.3463637905429087</v>
      </c>
      <c r="H90" s="20">
        <f t="shared" si="13"/>
        <v>1.8810178084661808</v>
      </c>
      <c r="I90" s="20">
        <f t="shared" si="14"/>
        <v>0.5316270773722338</v>
      </c>
      <c r="J90" s="20">
        <f t="shared" si="15"/>
        <v>1.0917253341495767</v>
      </c>
      <c r="K90" s="20">
        <f t="shared" si="16"/>
        <v>0.91598130841121483</v>
      </c>
      <c r="L90" s="20">
        <f>IF('DESIGN INPUTS AND CALCULATIONS'!$C$90="Integrated Leakage",'Integrated Leakage'!I90,'tables and calculations'!$S136)</f>
        <v>0.55674339329871059</v>
      </c>
      <c r="M90" s="20">
        <f>IF('DESIGN INPUTS AND CALCULATIONS'!$C$90="Integrated Leakage",'Integrated Leakage'!K90,'tables and calculations'!$AO136)</f>
        <v>0.86853354573706754</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0.46</v>
      </c>
      <c r="C91" s="20">
        <f t="shared" si="1"/>
        <v>6</v>
      </c>
      <c r="D91" s="20">
        <f t="shared" si="17"/>
        <v>3.3499999999999961</v>
      </c>
      <c r="E91" s="20">
        <f t="shared" si="10"/>
        <v>11.222499999999973</v>
      </c>
      <c r="F91" s="20">
        <f t="shared" si="11"/>
        <v>1.1931186249031891</v>
      </c>
      <c r="G91" s="20">
        <f t="shared" si="12"/>
        <v>2.4325135541199403</v>
      </c>
      <c r="H91" s="20">
        <f t="shared" si="13"/>
        <v>1.9041092875733601</v>
      </c>
      <c r="I91" s="20">
        <f t="shared" si="14"/>
        <v>0.52517993926410733</v>
      </c>
      <c r="J91" s="20">
        <f t="shared" si="15"/>
        <v>1.0922996955520903</v>
      </c>
      <c r="K91" s="20">
        <f t="shared" si="16"/>
        <v>0.91549966009517336</v>
      </c>
      <c r="L91" s="20">
        <f>IF('DESIGN INPUTS AND CALCULATIONS'!$C$90="Integrated Leakage",'Integrated Leakage'!I91,'tables and calculations'!$S137)</f>
        <v>0.55073101635864163</v>
      </c>
      <c r="M91" s="20">
        <f>IF('DESIGN INPUTS AND CALCULATIONS'!$C$90="Integrated Leakage",'Integrated Leakage'!K91,'tables and calculations'!$AO137)</f>
        <v>0.86819151852541754</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0.46</v>
      </c>
      <c r="C92" s="20">
        <f t="shared" si="1"/>
        <v>6</v>
      </c>
      <c r="D92" s="20">
        <f t="shared" si="17"/>
        <v>3.3999999999999959</v>
      </c>
      <c r="E92" s="20">
        <f t="shared" si="10"/>
        <v>11.559999999999972</v>
      </c>
      <c r="F92" s="20">
        <f t="shared" si="11"/>
        <v>1.1943187275588705</v>
      </c>
      <c r="G92" s="20">
        <f t="shared" si="12"/>
        <v>2.520000615148013</v>
      </c>
      <c r="H92" s="20">
        <f t="shared" si="13"/>
        <v>1.92725694776459</v>
      </c>
      <c r="I92" s="20">
        <f t="shared" si="14"/>
        <v>0.51887217278416975</v>
      </c>
      <c r="J92" s="20">
        <f t="shared" si="15"/>
        <v>1.0928489042675893</v>
      </c>
      <c r="K92" s="20">
        <f t="shared" si="16"/>
        <v>0.91503957783641166</v>
      </c>
      <c r="L92" s="20">
        <f>IF('DESIGN INPUTS AND CALCULATIONS'!$C$90="Integrated Leakage",'Integrated Leakage'!I92,'tables and calculations'!$S138)</f>
        <v>0.54482536884004429</v>
      </c>
      <c r="M92" s="20">
        <f>IF('DESIGN INPUTS AND CALCULATIONS'!$C$90="Integrated Leakage",'Integrated Leakage'!K92,'tables and calculations'!$AO138)</f>
        <v>0.86786471505301521</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0.46</v>
      </c>
      <c r="C93" s="20">
        <f t="shared" si="1"/>
        <v>6</v>
      </c>
      <c r="D93" s="20">
        <f t="shared" si="17"/>
        <v>3.4499999999999957</v>
      </c>
      <c r="E93" s="20">
        <f t="shared" si="10"/>
        <v>11.902499999999971</v>
      </c>
      <c r="F93" s="20">
        <f t="shared" si="11"/>
        <v>1.1954675956410745</v>
      </c>
      <c r="G93" s="20">
        <f t="shared" si="12"/>
        <v>2.6088231824416925</v>
      </c>
      <c r="H93" s="20">
        <f t="shared" si="13"/>
        <v>1.9504591198183998</v>
      </c>
      <c r="I93" s="20">
        <f t="shared" si="14"/>
        <v>0.51269979967234913</v>
      </c>
      <c r="J93" s="20">
        <f t="shared" si="15"/>
        <v>1.0933744078041494</v>
      </c>
      <c r="K93" s="20">
        <f t="shared" si="16"/>
        <v>0.91459978655282825</v>
      </c>
      <c r="L93" s="20">
        <f>IF('DESIGN INPUTS AND CALCULATIONS'!$C$90="Integrated Leakage",'Integrated Leakage'!I93,'tables and calculations'!$S139)</f>
        <v>0.53902434188585913</v>
      </c>
      <c r="M93" s="20">
        <f>IF('DESIGN INPUTS AND CALCULATIONS'!$C$90="Integrated Leakage",'Integrated Leakage'!K93,'tables and calculations'!$AO139)</f>
        <v>0.8675522411454718</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0.46</v>
      </c>
      <c r="C94" s="20">
        <f t="shared" si="1"/>
        <v>6</v>
      </c>
      <c r="D94" s="20">
        <f t="shared" si="17"/>
        <v>3.4999999999999956</v>
      </c>
      <c r="E94" s="20">
        <f t="shared" si="10"/>
        <v>12.249999999999968</v>
      </c>
      <c r="F94" s="20">
        <f t="shared" si="11"/>
        <v>1.1965680966264056</v>
      </c>
      <c r="G94" s="20">
        <f t="shared" si="12"/>
        <v>2.6989795918367263</v>
      </c>
      <c r="H94" s="20">
        <f t="shared" si="13"/>
        <v>1.9737141861128555</v>
      </c>
      <c r="I94" s="20">
        <f t="shared" si="14"/>
        <v>0.50665897171740792</v>
      </c>
      <c r="J94" s="20">
        <f t="shared" si="15"/>
        <v>1.0938775510204082</v>
      </c>
      <c r="K94" s="20">
        <f t="shared" si="16"/>
        <v>0.91417910447761197</v>
      </c>
      <c r="L94" s="20">
        <f>IF('DESIGN INPUTS AND CALCULATIONS'!$C$90="Integrated Leakage",'Integrated Leakage'!I94,'tables and calculations'!$S140)</f>
        <v>0.53332585018911738</v>
      </c>
      <c r="M94" s="20">
        <f>IF('DESIGN INPUTS AND CALCULATIONS'!$C$90="Integrated Leakage",'Integrated Leakage'!K94,'tables and calculations'!$AO140)</f>
        <v>0.86725326756056476</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0.46</v>
      </c>
      <c r="C95" s="20">
        <f t="shared" si="1"/>
        <v>6</v>
      </c>
      <c r="D95" s="20">
        <f t="shared" si="17"/>
        <v>3.5499999999999954</v>
      </c>
      <c r="E95" s="20">
        <f t="shared" si="10"/>
        <v>12.602499999999967</v>
      </c>
      <c r="F95" s="20">
        <f t="shared" si="11"/>
        <v>1.1976229007089738</v>
      </c>
      <c r="G95" s="20">
        <f t="shared" si="12"/>
        <v>2.7904682955321829</v>
      </c>
      <c r="H95" s="20">
        <f t="shared" si="13"/>
        <v>1.9970205798241429</v>
      </c>
      <c r="I95" s="20">
        <f t="shared" si="14"/>
        <v>0.50074596631751267</v>
      </c>
      <c r="J95" s="20">
        <f t="shared" si="15"/>
        <v>1.0943595847384779</v>
      </c>
      <c r="K95" s="20">
        <f t="shared" si="16"/>
        <v>0.91377643504531714</v>
      </c>
      <c r="L95" s="20">
        <f>IF('DESIGN INPUTS AND CALCULATIONS'!$C$90="Integrated Leakage",'Integrated Leakage'!I95,'tables and calculations'!$S141)</f>
        <v>0.52772783362577869</v>
      </c>
      <c r="M95" s="20">
        <f>IF('DESIGN INPUTS AND CALCULATIONS'!$C$90="Integrated Leakage",'Integrated Leakage'!K95,'tables and calculations'!$AO141)</f>
        <v>0.8669670243914237</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honeticPr fontId="67"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79"/>
  <sheetViews>
    <sheetView zoomScale="85" zoomScaleNormal="85" workbookViewId="0">
      <selection activeCell="B6" sqref="B6:E25"/>
    </sheetView>
  </sheetViews>
  <sheetFormatPr defaultColWidth="9" defaultRowHeight="16.5"/>
  <cols>
    <col min="1" max="1" width="2.375" style="176" customWidth="1"/>
    <col min="2" max="2" width="35.25" style="176" customWidth="1"/>
    <col min="3" max="5" width="9" style="176"/>
    <col min="6" max="6" width="1" style="176" customWidth="1"/>
    <col min="7" max="7" width="29.75" style="176" customWidth="1"/>
    <col min="8" max="8" width="12.375" style="176" customWidth="1"/>
    <col min="9" max="9" width="10.125" style="176" customWidth="1"/>
    <col min="10" max="10" width="6.875" style="176" customWidth="1"/>
    <col min="11" max="11" width="1" style="176" customWidth="1"/>
    <col min="12" max="13" width="9" style="176"/>
    <col min="14" max="14" width="16.125" style="176" customWidth="1"/>
    <col min="15" max="15" width="9" style="176"/>
    <col min="16" max="16" width="8.125" style="176" customWidth="1"/>
    <col min="17" max="17" width="5.75" style="176" customWidth="1"/>
    <col min="18" max="18" width="10.625" style="176" customWidth="1"/>
    <col min="19" max="16384" width="9" style="176"/>
  </cols>
  <sheetData>
    <row r="2" spans="2:21" ht="12" customHeight="1"/>
    <row r="3" spans="2:21" ht="22.5" customHeight="1">
      <c r="C3" s="448" t="s">
        <v>636</v>
      </c>
      <c r="D3" s="448"/>
      <c r="E3" s="448"/>
      <c r="F3" s="448"/>
      <c r="G3" s="448"/>
      <c r="H3" s="448"/>
      <c r="I3" s="448"/>
      <c r="J3" s="448"/>
      <c r="K3" s="448"/>
      <c r="L3" s="448"/>
      <c r="M3" s="448"/>
      <c r="N3" s="448"/>
      <c r="O3" s="448"/>
      <c r="P3" s="448"/>
      <c r="Q3" s="448"/>
      <c r="R3" s="448"/>
      <c r="S3" s="448"/>
    </row>
    <row r="4" spans="2:21" ht="17.25" thickBot="1"/>
    <row r="5" spans="2:21">
      <c r="B5" s="452" t="s">
        <v>637</v>
      </c>
      <c r="C5" s="453"/>
      <c r="D5" s="453"/>
      <c r="E5" s="453"/>
      <c r="F5" s="191"/>
      <c r="G5" s="454" t="s">
        <v>638</v>
      </c>
      <c r="H5" s="455"/>
      <c r="I5" s="455"/>
      <c r="J5" s="456"/>
      <c r="K5" s="221"/>
      <c r="L5" s="452" t="s">
        <v>639</v>
      </c>
      <c r="M5" s="453"/>
      <c r="N5" s="453"/>
      <c r="O5" s="453"/>
      <c r="P5" s="453"/>
      <c r="Q5" s="453"/>
      <c r="R5" s="191"/>
      <c r="S5" s="191"/>
      <c r="T5" s="191"/>
      <c r="U5" s="190"/>
    </row>
    <row r="6" spans="2:21">
      <c r="B6" s="212" t="s">
        <v>640</v>
      </c>
      <c r="C6" s="210" t="s">
        <v>641</v>
      </c>
      <c r="D6" s="310">
        <v>390</v>
      </c>
      <c r="E6" s="210" t="s">
        <v>642</v>
      </c>
      <c r="G6" s="212" t="s">
        <v>643</v>
      </c>
      <c r="H6" s="210" t="s">
        <v>644</v>
      </c>
      <c r="I6" s="204">
        <f>'DESIGN INPUTS AND CALCULATIONS'!C172</f>
        <v>68</v>
      </c>
      <c r="J6" s="220" t="s">
        <v>645</v>
      </c>
      <c r="K6" s="457"/>
      <c r="L6" s="439" t="s">
        <v>899</v>
      </c>
      <c r="M6" s="440"/>
      <c r="N6" s="440"/>
      <c r="O6" s="210" t="s">
        <v>646</v>
      </c>
      <c r="P6" s="318">
        <v>50</v>
      </c>
      <c r="Q6" s="210" t="s">
        <v>557</v>
      </c>
      <c r="U6" s="180"/>
    </row>
    <row r="7" spans="2:21">
      <c r="B7" s="212" t="s">
        <v>647</v>
      </c>
      <c r="C7" s="210" t="s">
        <v>648</v>
      </c>
      <c r="D7" s="301">
        <f>Vloss</f>
        <v>1</v>
      </c>
      <c r="E7" s="210" t="s">
        <v>642</v>
      </c>
      <c r="G7" s="212" t="s">
        <v>649</v>
      </c>
      <c r="H7" s="210" t="s">
        <v>650</v>
      </c>
      <c r="I7" s="204">
        <f>'DESIGN INPUTS AND CALCULATIONS'!C170/1000</f>
        <v>10</v>
      </c>
      <c r="J7" s="220" t="s">
        <v>651</v>
      </c>
      <c r="K7" s="457"/>
      <c r="L7" s="439" t="s">
        <v>652</v>
      </c>
      <c r="M7" s="440"/>
      <c r="N7" s="440"/>
      <c r="O7" s="210" t="s">
        <v>653</v>
      </c>
      <c r="P7" s="312">
        <v>9.09</v>
      </c>
      <c r="Q7" s="210" t="s">
        <v>557</v>
      </c>
      <c r="U7" s="180"/>
    </row>
    <row r="8" spans="2:21">
      <c r="B8" s="212" t="s">
        <v>654</v>
      </c>
      <c r="C8" s="210" t="s">
        <v>655</v>
      </c>
      <c r="D8" s="301">
        <f>Vout</f>
        <v>39.200000000000003</v>
      </c>
      <c r="E8" s="210" t="s">
        <v>642</v>
      </c>
      <c r="G8" s="212" t="s">
        <v>656</v>
      </c>
      <c r="H8" s="210" t="s">
        <v>657</v>
      </c>
      <c r="I8" s="219">
        <f>CdivH2*picoF2*CdivL2*nanoF2*1000000000000/(CdivH2*picoF2+CdivL2*nanoF2)</f>
        <v>67.54072308303536</v>
      </c>
      <c r="J8" s="220" t="s">
        <v>645</v>
      </c>
      <c r="K8" s="457"/>
      <c r="L8" s="439" t="s">
        <v>658</v>
      </c>
      <c r="M8" s="440"/>
      <c r="N8" s="440"/>
      <c r="O8" s="210" t="s">
        <v>659</v>
      </c>
      <c r="P8" s="312">
        <v>0.4</v>
      </c>
      <c r="Q8" s="210"/>
      <c r="U8" s="180"/>
    </row>
    <row r="9" spans="2:21">
      <c r="B9" s="212" t="s">
        <v>660</v>
      </c>
      <c r="C9" s="210" t="s">
        <v>661</v>
      </c>
      <c r="D9" s="310">
        <v>15</v>
      </c>
      <c r="E9" s="210" t="s">
        <v>662</v>
      </c>
      <c r="G9" s="212" t="s">
        <v>663</v>
      </c>
      <c r="H9" s="210" t="s">
        <v>664</v>
      </c>
      <c r="I9" s="219">
        <f>(CdivH2*picoF2+CdivL2*nanoF2)*1000000000</f>
        <v>10.068</v>
      </c>
      <c r="J9" s="220" t="s">
        <v>651</v>
      </c>
      <c r="K9" s="457"/>
      <c r="L9" s="439" t="s">
        <v>665</v>
      </c>
      <c r="M9" s="440"/>
      <c r="N9" s="440"/>
      <c r="O9" s="210" t="s">
        <v>666</v>
      </c>
      <c r="P9" s="312">
        <v>8</v>
      </c>
      <c r="Q9" s="210" t="s">
        <v>667</v>
      </c>
      <c r="U9" s="180"/>
    </row>
    <row r="10" spans="2:21">
      <c r="B10" s="212" t="s">
        <v>668</v>
      </c>
      <c r="C10" s="210" t="s">
        <v>669</v>
      </c>
      <c r="D10" s="310">
        <v>1880</v>
      </c>
      <c r="E10" s="210" t="s">
        <v>670</v>
      </c>
      <c r="G10" s="212" t="s">
        <v>671</v>
      </c>
      <c r="H10" s="210" t="s">
        <v>672</v>
      </c>
      <c r="I10" s="219">
        <f>CdivH2*picoF2/(CdivH2*picoF2+CdivL2*nanoF2)</f>
        <v>6.7540723083035362E-3</v>
      </c>
      <c r="J10" s="220"/>
      <c r="K10" s="457"/>
      <c r="L10" s="439" t="s">
        <v>673</v>
      </c>
      <c r="M10" s="440"/>
      <c r="N10" s="440"/>
      <c r="O10" s="210" t="s">
        <v>674</v>
      </c>
      <c r="P10" s="312">
        <v>1210</v>
      </c>
      <c r="Q10" s="216" t="s">
        <v>675</v>
      </c>
      <c r="U10" s="180"/>
    </row>
    <row r="11" spans="2:21" ht="17.25" thickBot="1">
      <c r="B11" s="212" t="s">
        <v>676</v>
      </c>
      <c r="C11" s="210" t="s">
        <v>677</v>
      </c>
      <c r="D11" s="310">
        <v>2</v>
      </c>
      <c r="E11" s="210" t="s">
        <v>564</v>
      </c>
      <c r="G11" s="212" t="s">
        <v>678</v>
      </c>
      <c r="H11" s="210" t="s">
        <v>679</v>
      </c>
      <c r="I11" s="311">
        <v>0.188</v>
      </c>
      <c r="J11" s="220" t="s">
        <v>651</v>
      </c>
      <c r="K11" s="457"/>
      <c r="L11" s="439" t="s">
        <v>680</v>
      </c>
      <c r="M11" s="440"/>
      <c r="N11" s="440"/>
      <c r="O11" s="210" t="s">
        <v>681</v>
      </c>
      <c r="P11" s="219">
        <f>0.9*1000000000/((Rzero2+Rfeedforward2*kiliOhm2)*2*PI()*F_roll2*kilihertz2)</f>
        <v>1.7383428250328374</v>
      </c>
      <c r="Q11" s="216" t="s">
        <v>682</v>
      </c>
      <c r="U11" s="180"/>
    </row>
    <row r="12" spans="2:21">
      <c r="B12" s="212" t="s">
        <v>683</v>
      </c>
      <c r="C12" s="210" t="s">
        <v>684</v>
      </c>
      <c r="D12" s="301">
        <f>Lm</f>
        <v>240</v>
      </c>
      <c r="E12" s="210" t="s">
        <v>685</v>
      </c>
      <c r="G12" s="449" t="s">
        <v>686</v>
      </c>
      <c r="H12" s="450"/>
      <c r="I12" s="450"/>
      <c r="J12" s="451"/>
      <c r="K12" s="457"/>
      <c r="L12" s="439" t="s">
        <v>687</v>
      </c>
      <c r="M12" s="440"/>
      <c r="N12" s="440"/>
      <c r="O12" s="210" t="s">
        <v>688</v>
      </c>
      <c r="P12" s="313">
        <v>4.7</v>
      </c>
      <c r="Q12" s="210" t="s">
        <v>689</v>
      </c>
      <c r="U12" s="180"/>
    </row>
    <row r="13" spans="2:21">
      <c r="B13" s="212" t="s">
        <v>690</v>
      </c>
      <c r="C13" s="210" t="s">
        <v>691</v>
      </c>
      <c r="D13" s="301">
        <f>Lr</f>
        <v>40</v>
      </c>
      <c r="E13" s="210" t="s">
        <v>685</v>
      </c>
      <c r="G13" s="209" t="s">
        <v>563</v>
      </c>
      <c r="H13" s="208" t="s">
        <v>692</v>
      </c>
      <c r="I13" s="217">
        <v>15</v>
      </c>
      <c r="J13" s="206" t="s">
        <v>10</v>
      </c>
      <c r="K13" s="457"/>
      <c r="L13" s="439" t="s">
        <v>693</v>
      </c>
      <c r="M13" s="440"/>
      <c r="N13" s="440"/>
      <c r="O13" s="210" t="s">
        <v>694</v>
      </c>
      <c r="P13" s="313">
        <v>33.200000000000003</v>
      </c>
      <c r="Q13" s="210" t="s">
        <v>557</v>
      </c>
      <c r="U13" s="180"/>
    </row>
    <row r="14" spans="2:21">
      <c r="B14" s="212" t="s">
        <v>695</v>
      </c>
      <c r="C14" s="210" t="s">
        <v>696</v>
      </c>
      <c r="D14" s="301">
        <f>Cr*1000</f>
        <v>60</v>
      </c>
      <c r="E14" s="210" t="s">
        <v>697</v>
      </c>
      <c r="G14" s="209" t="s">
        <v>562</v>
      </c>
      <c r="H14" s="208" t="s">
        <v>698</v>
      </c>
      <c r="I14" s="217">
        <v>0.5</v>
      </c>
      <c r="J14" s="215"/>
      <c r="K14" s="457"/>
      <c r="L14" s="439" t="s">
        <v>699</v>
      </c>
      <c r="M14" s="440"/>
      <c r="N14" s="440"/>
      <c r="O14" s="210" t="s">
        <v>700</v>
      </c>
      <c r="P14" s="313">
        <v>10</v>
      </c>
      <c r="Q14" s="210" t="s">
        <v>701</v>
      </c>
      <c r="U14" s="180"/>
    </row>
    <row r="15" spans="2:21">
      <c r="B15" s="212" t="s">
        <v>702</v>
      </c>
      <c r="C15" s="210" t="s">
        <v>703</v>
      </c>
      <c r="D15" s="210">
        <f>Nps</f>
        <v>4</v>
      </c>
      <c r="E15" s="210"/>
      <c r="G15" s="209" t="s">
        <v>561</v>
      </c>
      <c r="H15" s="218" t="s">
        <v>704</v>
      </c>
      <c r="I15" s="217">
        <v>0.2</v>
      </c>
      <c r="J15" s="206" t="s">
        <v>560</v>
      </c>
      <c r="K15" s="457"/>
      <c r="L15" s="439" t="s">
        <v>705</v>
      </c>
      <c r="M15" s="440"/>
      <c r="N15" s="440"/>
      <c r="O15" s="210" t="s">
        <v>706</v>
      </c>
      <c r="P15" s="313">
        <v>150</v>
      </c>
      <c r="Q15" s="210" t="s">
        <v>707</v>
      </c>
      <c r="U15" s="180"/>
    </row>
    <row r="16" spans="2:21">
      <c r="B16" s="212" t="s">
        <v>708</v>
      </c>
      <c r="C16" s="210" t="s">
        <v>709</v>
      </c>
      <c r="D16" s="217">
        <v>100</v>
      </c>
      <c r="E16" s="210" t="s">
        <v>710</v>
      </c>
      <c r="G16" s="209" t="s">
        <v>559</v>
      </c>
      <c r="H16" s="208" t="s">
        <v>711</v>
      </c>
      <c r="I16" s="217">
        <v>20</v>
      </c>
      <c r="J16" s="206" t="s">
        <v>558</v>
      </c>
      <c r="K16" s="457"/>
      <c r="L16" s="439" t="s">
        <v>712</v>
      </c>
      <c r="M16" s="440"/>
      <c r="N16" s="440"/>
      <c r="O16" s="210" t="s">
        <v>713</v>
      </c>
      <c r="P16" s="313">
        <v>147</v>
      </c>
      <c r="Q16" s="210" t="s">
        <v>557</v>
      </c>
      <c r="U16" s="180"/>
    </row>
    <row r="17" spans="2:21">
      <c r="B17" s="212" t="s">
        <v>714</v>
      </c>
      <c r="C17" s="210" t="s">
        <v>715</v>
      </c>
      <c r="D17" s="211">
        <f>(Vo_set2+Vfeed2)/Ioutput2</f>
        <v>2.68</v>
      </c>
      <c r="E17" s="216" t="s">
        <v>716</v>
      </c>
      <c r="G17" s="209" t="s">
        <v>556</v>
      </c>
      <c r="H17" s="208" t="s">
        <v>717</v>
      </c>
      <c r="I17" s="214">
        <f>I_step2/(kslewrate2*1/microsecond2)</f>
        <v>7.5000000000000002E-7</v>
      </c>
      <c r="J17" s="215" t="s">
        <v>553</v>
      </c>
      <c r="K17" s="457"/>
      <c r="L17" s="345" t="s">
        <v>718</v>
      </c>
      <c r="M17" s="346"/>
      <c r="N17" s="346"/>
      <c r="O17" s="346"/>
      <c r="P17" s="346"/>
      <c r="Q17" s="347"/>
      <c r="U17" s="180"/>
    </row>
    <row r="18" spans="2:21">
      <c r="B18" s="212" t="s">
        <v>719</v>
      </c>
      <c r="C18" s="210" t="s">
        <v>720</v>
      </c>
      <c r="D18" s="211">
        <f>Vo_set2+Vfeed2</f>
        <v>40.200000000000003</v>
      </c>
      <c r="E18" s="210" t="s">
        <v>642</v>
      </c>
      <c r="G18" s="209" t="s">
        <v>555</v>
      </c>
      <c r="H18" s="210" t="s">
        <v>721</v>
      </c>
      <c r="I18" s="214">
        <f>2*transient2+duty_step2/(freq_load2*kilihertz2)</f>
        <v>2.5015000000000003E-3</v>
      </c>
      <c r="J18" s="213" t="s">
        <v>553</v>
      </c>
      <c r="K18" s="457"/>
      <c r="L18" s="441" t="s">
        <v>722</v>
      </c>
      <c r="M18" s="442"/>
      <c r="N18" s="442"/>
      <c r="O18" s="442"/>
      <c r="P18" s="205" t="s">
        <v>723</v>
      </c>
      <c r="Q18" s="313">
        <v>1</v>
      </c>
      <c r="U18" s="180"/>
    </row>
    <row r="19" spans="2:21">
      <c r="B19" s="319" t="s">
        <v>724</v>
      </c>
      <c r="C19" s="320" t="s">
        <v>725</v>
      </c>
      <c r="D19" s="321">
        <f>1*0.001/(2*PI()*(Lseries2*res_cap2*microhenry2*nanoF2)^0.5)</f>
        <v>102.73407401024998</v>
      </c>
      <c r="E19" s="320" t="s">
        <v>726</v>
      </c>
      <c r="G19" s="209" t="s">
        <v>554</v>
      </c>
      <c r="H19" s="208" t="s">
        <v>727</v>
      </c>
      <c r="I19" s="207">
        <f>1/(freq_load2*kilihertz2)</f>
        <v>5.0000000000000001E-3</v>
      </c>
      <c r="J19" s="206" t="s">
        <v>553</v>
      </c>
      <c r="K19" s="457"/>
      <c r="L19" s="439" t="s">
        <v>728</v>
      </c>
      <c r="M19" s="440"/>
      <c r="N19" s="440"/>
      <c r="O19" s="440"/>
      <c r="P19" s="205" t="s">
        <v>729</v>
      </c>
      <c r="Q19" s="313">
        <v>1</v>
      </c>
      <c r="U19" s="180"/>
    </row>
    <row r="20" spans="2:21" ht="17.25" thickBot="1">
      <c r="B20" s="319" t="s">
        <v>730</v>
      </c>
      <c r="C20" s="320" t="s">
        <v>731</v>
      </c>
      <c r="D20" s="201">
        <v>10</v>
      </c>
      <c r="E20" s="320" t="s">
        <v>732</v>
      </c>
      <c r="G20" s="203" t="s">
        <v>733</v>
      </c>
      <c r="H20" s="202" t="s">
        <v>734</v>
      </c>
      <c r="I20" s="201">
        <v>5</v>
      </c>
      <c r="J20" s="200" t="s">
        <v>735</v>
      </c>
      <c r="K20" s="457"/>
      <c r="L20" s="443" t="s">
        <v>736</v>
      </c>
      <c r="M20" s="444"/>
      <c r="N20" s="444"/>
      <c r="O20" s="444"/>
      <c r="P20" s="199" t="s">
        <v>737</v>
      </c>
      <c r="Q20" s="350">
        <v>1</v>
      </c>
      <c r="R20" s="198"/>
      <c r="U20" s="180"/>
    </row>
    <row r="21" spans="2:21" ht="17.25" thickBot="1">
      <c r="B21" s="322" t="s">
        <v>738</v>
      </c>
      <c r="C21" s="323" t="s">
        <v>739</v>
      </c>
      <c r="D21" s="349">
        <v>50</v>
      </c>
      <c r="E21" s="323" t="s">
        <v>740</v>
      </c>
      <c r="G21" s="197"/>
      <c r="H21" s="196"/>
      <c r="I21" s="195"/>
      <c r="J21" s="194"/>
      <c r="K21" s="193"/>
      <c r="P21" s="184"/>
      <c r="Q21" s="192"/>
      <c r="R21" s="191"/>
      <c r="S21" s="191"/>
      <c r="T21" s="191"/>
      <c r="U21" s="190"/>
    </row>
    <row r="22" spans="2:21" ht="17.25" thickBot="1">
      <c r="B22" s="185"/>
      <c r="C22" s="317"/>
      <c r="D22" s="317"/>
      <c r="E22" s="317"/>
      <c r="G22" s="188"/>
      <c r="H22" s="187"/>
      <c r="I22" s="348"/>
      <c r="J22" s="193"/>
      <c r="K22" s="193"/>
      <c r="P22" s="184"/>
      <c r="Q22" s="192"/>
      <c r="U22" s="180"/>
    </row>
    <row r="23" spans="2:21">
      <c r="B23" s="351" t="s">
        <v>588</v>
      </c>
      <c r="C23" s="352"/>
      <c r="D23" s="352">
        <f>Data!X20/1000</f>
        <v>5.011872336272722</v>
      </c>
      <c r="E23" s="353" t="s">
        <v>11</v>
      </c>
      <c r="G23" s="188"/>
      <c r="H23" s="187"/>
      <c r="I23" s="348"/>
      <c r="J23" s="193"/>
      <c r="K23" s="193"/>
      <c r="P23" s="184"/>
      <c r="Q23" s="192"/>
      <c r="U23" s="180"/>
    </row>
    <row r="24" spans="2:21" ht="17.25" thickBot="1">
      <c r="B24" s="322" t="s">
        <v>589</v>
      </c>
      <c r="C24" s="323"/>
      <c r="D24" s="323">
        <f>Data!X21</f>
        <v>94.114181745424347</v>
      </c>
      <c r="E24" s="354" t="s">
        <v>590</v>
      </c>
      <c r="G24" s="188"/>
      <c r="H24" s="187"/>
      <c r="I24" s="348"/>
      <c r="J24" s="193"/>
      <c r="K24" s="193"/>
      <c r="P24" s="184"/>
      <c r="Q24" s="192"/>
      <c r="U24" s="180"/>
    </row>
    <row r="25" spans="2:21" ht="15.75" customHeight="1">
      <c r="B25" s="185"/>
      <c r="C25" s="184"/>
      <c r="D25" s="184"/>
      <c r="E25" s="184"/>
      <c r="G25" s="188"/>
      <c r="H25" s="187"/>
      <c r="I25" s="186"/>
      <c r="J25" s="189"/>
      <c r="K25" s="189"/>
      <c r="U25" s="180"/>
    </row>
    <row r="26" spans="2:21" ht="21.75" customHeight="1">
      <c r="B26" s="445" t="s">
        <v>741</v>
      </c>
      <c r="C26" s="446"/>
      <c r="D26" s="446"/>
      <c r="E26" s="446"/>
      <c r="F26" s="446"/>
      <c r="G26" s="446"/>
      <c r="H26" s="446"/>
      <c r="I26" s="446"/>
      <c r="J26" s="446"/>
      <c r="K26" s="446"/>
      <c r="L26" s="446"/>
      <c r="M26" s="446"/>
      <c r="N26" s="446"/>
      <c r="O26" s="446"/>
      <c r="P26" s="446"/>
      <c r="Q26" s="446"/>
      <c r="R26" s="446"/>
      <c r="S26" s="446"/>
      <c r="T26" s="446"/>
      <c r="U26" s="447"/>
    </row>
    <row r="27" spans="2:21">
      <c r="B27" s="185"/>
      <c r="C27" s="184"/>
      <c r="D27" s="184"/>
      <c r="E27" s="184"/>
      <c r="U27" s="180"/>
    </row>
    <row r="28" spans="2:21">
      <c r="B28" s="183"/>
      <c r="C28" s="182"/>
      <c r="D28" s="182"/>
      <c r="E28" s="182"/>
      <c r="U28" s="180"/>
    </row>
    <row r="29" spans="2:21">
      <c r="B29" s="183"/>
      <c r="C29" s="182"/>
      <c r="D29" s="182"/>
      <c r="E29" s="182"/>
      <c r="U29" s="180"/>
    </row>
    <row r="30" spans="2:21">
      <c r="B30" s="183"/>
      <c r="C30" s="182"/>
      <c r="D30" s="182"/>
      <c r="E30" s="182"/>
      <c r="U30" s="180"/>
    </row>
    <row r="31" spans="2:21">
      <c r="B31" s="183"/>
      <c r="C31" s="182"/>
      <c r="D31" s="182"/>
      <c r="E31" s="182"/>
      <c r="U31" s="180"/>
    </row>
    <row r="32" spans="2:21">
      <c r="B32" s="181"/>
      <c r="U32" s="180"/>
    </row>
    <row r="33" spans="2:21">
      <c r="B33" s="181"/>
      <c r="U33" s="180"/>
    </row>
    <row r="34" spans="2:21">
      <c r="B34" s="181"/>
      <c r="U34" s="180"/>
    </row>
    <row r="35" spans="2:21">
      <c r="B35" s="181"/>
      <c r="U35" s="180"/>
    </row>
    <row r="36" spans="2:21">
      <c r="B36" s="181"/>
      <c r="U36" s="180"/>
    </row>
    <row r="37" spans="2:21">
      <c r="B37" s="181"/>
      <c r="U37" s="180"/>
    </row>
    <row r="38" spans="2:21">
      <c r="B38" s="181"/>
      <c r="U38" s="180"/>
    </row>
    <row r="39" spans="2:21">
      <c r="B39" s="181"/>
      <c r="U39" s="180"/>
    </row>
    <row r="40" spans="2:21">
      <c r="B40" s="181"/>
      <c r="U40" s="180"/>
    </row>
    <row r="41" spans="2:21">
      <c r="B41" s="181"/>
      <c r="U41" s="180"/>
    </row>
    <row r="42" spans="2:21">
      <c r="B42" s="181"/>
      <c r="U42" s="180"/>
    </row>
    <row r="43" spans="2:21">
      <c r="B43" s="181"/>
      <c r="U43" s="180"/>
    </row>
    <row r="44" spans="2:21">
      <c r="B44" s="181"/>
      <c r="U44" s="180"/>
    </row>
    <row r="45" spans="2:21">
      <c r="B45" s="181"/>
      <c r="U45" s="180"/>
    </row>
    <row r="46" spans="2:21">
      <c r="B46" s="181"/>
      <c r="U46" s="180"/>
    </row>
    <row r="47" spans="2:21">
      <c r="B47" s="181"/>
      <c r="U47" s="180"/>
    </row>
    <row r="48" spans="2:21">
      <c r="B48" s="181"/>
      <c r="U48" s="180"/>
    </row>
    <row r="49" spans="2:21">
      <c r="B49" s="181"/>
      <c r="U49" s="180"/>
    </row>
    <row r="50" spans="2:21">
      <c r="B50" s="181"/>
      <c r="U50" s="180"/>
    </row>
    <row r="51" spans="2:21">
      <c r="B51" s="181"/>
      <c r="U51" s="180"/>
    </row>
    <row r="52" spans="2:21">
      <c r="B52" s="181"/>
      <c r="U52" s="180"/>
    </row>
    <row r="53" spans="2:21">
      <c r="B53" s="181"/>
      <c r="U53" s="180"/>
    </row>
    <row r="54" spans="2:21">
      <c r="B54" s="181"/>
      <c r="U54" s="180"/>
    </row>
    <row r="55" spans="2:21">
      <c r="B55" s="181"/>
      <c r="U55" s="180"/>
    </row>
    <row r="56" spans="2:21">
      <c r="B56" s="181"/>
      <c r="U56" s="180"/>
    </row>
    <row r="57" spans="2:21">
      <c r="B57" s="181"/>
      <c r="U57" s="180"/>
    </row>
    <row r="58" spans="2:21">
      <c r="B58" s="181"/>
      <c r="U58" s="180"/>
    </row>
    <row r="59" spans="2:21">
      <c r="B59" s="181"/>
      <c r="U59" s="180"/>
    </row>
    <row r="60" spans="2:21">
      <c r="B60" s="181"/>
      <c r="U60" s="180"/>
    </row>
    <row r="61" spans="2:21">
      <c r="B61" s="181"/>
      <c r="U61" s="180"/>
    </row>
    <row r="62" spans="2:21">
      <c r="B62" s="181"/>
      <c r="U62" s="180"/>
    </row>
    <row r="63" spans="2:21">
      <c r="B63" s="181"/>
      <c r="U63" s="180"/>
    </row>
    <row r="64" spans="2:21">
      <c r="B64" s="181"/>
      <c r="U64" s="180"/>
    </row>
    <row r="65" spans="2:21">
      <c r="B65" s="181"/>
      <c r="U65" s="180"/>
    </row>
    <row r="66" spans="2:21">
      <c r="B66" s="181"/>
      <c r="U66" s="180"/>
    </row>
    <row r="67" spans="2:21">
      <c r="B67" s="181"/>
      <c r="U67" s="180"/>
    </row>
    <row r="68" spans="2:21">
      <c r="B68" s="181"/>
      <c r="U68" s="180"/>
    </row>
    <row r="69" spans="2:21">
      <c r="B69" s="181"/>
      <c r="U69" s="180"/>
    </row>
    <row r="70" spans="2:21">
      <c r="B70" s="181"/>
      <c r="U70" s="180"/>
    </row>
    <row r="71" spans="2:21">
      <c r="B71" s="181"/>
      <c r="U71" s="180"/>
    </row>
    <row r="72" spans="2:21">
      <c r="B72" s="181"/>
      <c r="U72" s="180"/>
    </row>
    <row r="73" spans="2:21">
      <c r="B73" s="181"/>
      <c r="U73" s="180"/>
    </row>
    <row r="74" spans="2:21">
      <c r="B74" s="181"/>
      <c r="U74" s="180"/>
    </row>
    <row r="75" spans="2:21">
      <c r="B75" s="181"/>
      <c r="U75" s="180"/>
    </row>
    <row r="76" spans="2:21">
      <c r="B76" s="181"/>
      <c r="U76" s="180"/>
    </row>
    <row r="77" spans="2:21">
      <c r="B77" s="181"/>
      <c r="U77" s="180"/>
    </row>
    <row r="78" spans="2:21">
      <c r="B78" s="181"/>
      <c r="U78" s="180"/>
    </row>
    <row r="79" spans="2:21" ht="17.25" thickBot="1">
      <c r="B79" s="179"/>
      <c r="C79" s="178"/>
      <c r="D79" s="178"/>
      <c r="E79" s="178"/>
      <c r="F79" s="178"/>
      <c r="G79" s="178"/>
      <c r="H79" s="178"/>
      <c r="I79" s="178"/>
      <c r="J79" s="178"/>
      <c r="K79" s="178"/>
      <c r="L79" s="178"/>
      <c r="M79" s="178"/>
      <c r="N79" s="178"/>
      <c r="O79" s="178"/>
      <c r="P79" s="178"/>
      <c r="Q79" s="178"/>
      <c r="R79" s="178"/>
      <c r="S79" s="178"/>
      <c r="T79" s="178"/>
      <c r="U79" s="177"/>
    </row>
  </sheetData>
  <sheetProtection algorithmName="SHA-512" hashValue="9weSxUOmPHHeFw42z00dY6Z1Fl8GiXrGaRWgIttwJOKaqprYFRS47u5rDyG7OAKrjNrqh7lCyNhq9IM6LciZ+Q==" saltValue="4yqz3StFSoBOSXwlvdUiBw==" spinCount="100000" sheet="1" objects="1" scenarios="1"/>
  <mergeCells count="21">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 ref="L10:N10"/>
    <mergeCell ref="L16:N16"/>
    <mergeCell ref="L18:O18"/>
    <mergeCell ref="L19:O19"/>
    <mergeCell ref="L20:O20"/>
  </mergeCells>
  <phoneticPr fontId="67" type="noConversion"/>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11</vt:i4>
      </vt:variant>
      <vt:variant>
        <vt:lpstr>이름 지정된 범위</vt:lpstr>
      </vt:variant>
      <vt:variant>
        <vt:i4>181</vt:i4>
      </vt:variant>
    </vt:vector>
  </HeadingPairs>
  <TitlesOfParts>
    <vt:vector size="192"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'DESIGN INPUTS AND CALCULATIONS'!Print_Area</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전은빈</cp:lastModifiedBy>
  <cp:lastPrinted>2025-10-20T01:28:36Z</cp:lastPrinted>
  <dcterms:created xsi:type="dcterms:W3CDTF">2014-10-10T14:52:07Z</dcterms:created>
  <dcterms:modified xsi:type="dcterms:W3CDTF">2025-10-20T04:18:11Z</dcterms:modified>
</cp:coreProperties>
</file>